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2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3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4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8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9.xml" ContentType="application/vnd.openxmlformats-officedocument.themeOverrid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R:\Quant Tools\excel\"/>
    </mc:Choice>
  </mc:AlternateContent>
  <xr:revisionPtr revIDLastSave="0" documentId="13_ncr:1_{8AAA9100-619C-4F65-97AF-5B412A9D299A}" xr6:coauthVersionLast="45" xr6:coauthVersionMax="45" xr10:uidLastSave="{00000000-0000-0000-0000-000000000000}"/>
  <bookViews>
    <workbookView xWindow="-110" yWindow="-110" windowWidth="38620" windowHeight="21220" tabRatio="656" xr2:uid="{00000000-000D-0000-FFFF-FFFF00000000}"/>
  </bookViews>
  <sheets>
    <sheet name="front" sheetId="9" r:id="rId1"/>
    <sheet name="monitor" sheetId="1" r:id="rId2"/>
    <sheet name="tradebook" sheetId="17" r:id="rId3"/>
    <sheet name="charts" sheetId="4" r:id="rId4"/>
    <sheet name="slope" sheetId="14" r:id="rId5"/>
    <sheet name="curve" sheetId="18" r:id="rId6"/>
    <sheet name="bonds" sheetId="3" r:id="rId7"/>
    <sheet name="ideasLinked" sheetId="13" r:id="rId8"/>
    <sheet name="positions" sheetId="16" r:id="rId9"/>
    <sheet name="hist" sheetId="15" r:id="rId10"/>
    <sheet name="pairs" sheetId="7" r:id="rId11"/>
    <sheet name="examples" sheetId="5" r:id="rId12"/>
    <sheet name="Sheet1" sheetId="6" r:id="rId13"/>
  </sheets>
  <functionGroups builtInGroupCount="19"/>
  <definedNames>
    <definedName name="ExternalData_1" localSheetId="6" hidden="1">bonds!$A$1:$AD$197</definedName>
    <definedName name="ExternalData_1" localSheetId="7" hidden="1">ideasLinked!$A$1:$V$999</definedName>
    <definedName name="ExternalData_1" localSheetId="8" hidden="1">positions!$A$1:$U$383</definedName>
    <definedName name="historicData">hist!$E$1:$JB$118</definedName>
    <definedName name="historicData_5d_ago">hist!$I$1:$JB$118</definedName>
    <definedName name="isin_list">hist!$A$1:$A$118</definedName>
    <definedName name="max_lookback" comment="the maximum number of lookback days to use for history stats.">365</definedName>
    <definedName name="_xlnm.Print_Area" localSheetId="3">charts!$F:$R</definedName>
    <definedName name="_xlnm.Print_Area" localSheetId="4">slope!$T$2:$AR$78</definedName>
    <definedName name="_xlnm.Print_Area" localSheetId="2">tradebook!$C:$O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5" l="1"/>
  <c r="I4" i="5"/>
  <c r="N29" i="5"/>
  <c r="E67" i="15"/>
  <c r="Z94" i="7" a="1"/>
  <c r="Z94" i="7" l="1"/>
  <c r="X65" i="7" a="1"/>
  <c r="X65" i="7" l="1"/>
  <c r="X7" i="7" a="1"/>
  <c r="X7" i="7"/>
  <c r="E29" i="15"/>
  <c r="Y73" i="7" a="1"/>
  <c r="Y73" i="7"/>
  <c r="E7" i="15"/>
  <c r="Y79" i="7" a="1"/>
  <c r="Y79" i="7"/>
  <c r="E52" i="15"/>
  <c r="X31" i="7" a="1"/>
  <c r="X31" i="7"/>
  <c r="Y7" i="7" a="1"/>
  <c r="Y7" i="7"/>
  <c r="X43" i="7" a="1"/>
  <c r="X43" i="7"/>
  <c r="X47" i="7" a="1"/>
  <c r="X47" i="7"/>
  <c r="Z38" i="7" a="1"/>
  <c r="Z38" i="7"/>
  <c r="Z4" i="7" a="1"/>
  <c r="Z4" i="7"/>
  <c r="Z17" i="7" a="1"/>
  <c r="Z17" i="7"/>
  <c r="E83" i="15"/>
  <c r="Z89" i="7" a="1"/>
  <c r="Z89" i="7"/>
  <c r="E55" i="15"/>
  <c r="Y92" i="7" a="1"/>
  <c r="Y92" i="7"/>
  <c r="E4" i="15"/>
  <c r="X67" i="7" a="1"/>
  <c r="X67" i="7"/>
  <c r="E82" i="15"/>
  <c r="E74" i="15"/>
  <c r="X11" i="7" a="1"/>
  <c r="X11" i="7"/>
  <c r="E24" i="15"/>
  <c r="E66" i="15"/>
  <c r="X34" i="7" a="1"/>
  <c r="X34" i="7"/>
  <c r="E18" i="15"/>
  <c r="X60" i="7" a="1"/>
  <c r="X60" i="7"/>
  <c r="E43" i="15"/>
  <c r="E3" i="15"/>
  <c r="E25" i="15"/>
  <c r="E73" i="15"/>
  <c r="E60" i="15"/>
  <c r="Z99" i="7" a="1"/>
  <c r="Z99" i="7"/>
  <c r="Z97" i="7" a="1"/>
  <c r="Z97" i="7"/>
  <c r="E39" i="15"/>
  <c r="Z12" i="7" a="1"/>
  <c r="Z12" i="7"/>
  <c r="Z87" i="7" a="1"/>
  <c r="Z87" i="7"/>
  <c r="Y47" i="7" a="1"/>
  <c r="Y47" i="7"/>
  <c r="Z60" i="7" a="1"/>
  <c r="Z60" i="7"/>
  <c r="E53" i="15"/>
  <c r="E48" i="15"/>
  <c r="Y76" i="7" a="1"/>
  <c r="Y76" i="7"/>
  <c r="E21" i="15"/>
  <c r="E64" i="15"/>
  <c r="X97" i="7" a="1"/>
  <c r="X97" i="7"/>
  <c r="X74" i="7" a="1"/>
  <c r="X74" i="7"/>
  <c r="Y18" i="7" a="1"/>
  <c r="Y18" i="7"/>
  <c r="E68" i="15"/>
  <c r="E85" i="15"/>
  <c r="E9" i="15"/>
  <c r="E10" i="15"/>
  <c r="E84" i="15"/>
  <c r="E13" i="15"/>
  <c r="E58" i="15"/>
  <c r="E33" i="15"/>
  <c r="Y85" i="7" a="1"/>
  <c r="Y85" i="7"/>
  <c r="Y4" i="7" a="1"/>
  <c r="Y4" i="7"/>
  <c r="Y63" i="7" a="1"/>
  <c r="Y63" i="7"/>
  <c r="X71" i="7" a="1"/>
  <c r="X71" i="7"/>
  <c r="X5" i="7" a="1"/>
  <c r="X5" i="7"/>
  <c r="Z18" i="7" a="1"/>
  <c r="Z18" i="7"/>
  <c r="Z52" i="7" a="1"/>
  <c r="Z52" i="7"/>
  <c r="Y74" i="7" a="1"/>
  <c r="Y74" i="7"/>
  <c r="X76" i="7" a="1"/>
  <c r="X76" i="7"/>
  <c r="X70" i="7" a="1"/>
  <c r="X70" i="7"/>
  <c r="X62" i="7" a="1"/>
  <c r="X62" i="7"/>
  <c r="Y94" i="7" a="1"/>
  <c r="Y94" i="7"/>
  <c r="Z35" i="7" a="1"/>
  <c r="Z35" i="7"/>
  <c r="X91" i="7" a="1"/>
  <c r="X91" i="7"/>
  <c r="Z54" i="7" a="1"/>
  <c r="Z54" i="7"/>
  <c r="Y43" i="7" a="1"/>
  <c r="Y43" i="7"/>
  <c r="X39" i="7" a="1"/>
  <c r="X39" i="7"/>
  <c r="Y87" i="7" a="1"/>
  <c r="Y87" i="7"/>
  <c r="X78" i="7" a="1"/>
  <c r="X78" i="7"/>
  <c r="X68" i="7" a="1"/>
  <c r="X68" i="7"/>
  <c r="Y99" i="7" a="1"/>
  <c r="Y99" i="7"/>
  <c r="Y95" i="7" a="1"/>
  <c r="Y95" i="7"/>
  <c r="Y83" i="7" a="1"/>
  <c r="Y83" i="7"/>
  <c r="X75" i="7" a="1"/>
  <c r="X75" i="7"/>
  <c r="Y70" i="7" a="1"/>
  <c r="Y70" i="7"/>
  <c r="Y62" i="7" a="1"/>
  <c r="Y62" i="7"/>
  <c r="X12" i="7" a="1"/>
  <c r="X12" i="7"/>
  <c r="Y89" i="7" a="1"/>
  <c r="Y89" i="7"/>
  <c r="E72" i="15"/>
  <c r="Y30" i="7" a="1"/>
  <c r="Y30" i="7"/>
  <c r="Y27" i="7" a="1"/>
  <c r="Y27" i="7"/>
  <c r="Y35" i="7" a="1"/>
  <c r="Y35" i="7"/>
  <c r="X16" i="7" a="1"/>
  <c r="X16" i="7"/>
  <c r="X9" i="7" a="1"/>
  <c r="X9" i="7"/>
  <c r="X26" i="7" a="1"/>
  <c r="X26" i="7"/>
  <c r="X18" i="7" a="1"/>
  <c r="X18" i="7"/>
  <c r="X42" i="7" a="1"/>
  <c r="X42" i="7"/>
  <c r="Y77" i="7" a="1"/>
  <c r="Y77" i="7"/>
  <c r="X77" i="7" a="1"/>
  <c r="X77" i="7"/>
  <c r="X103" i="7" a="1"/>
  <c r="X103" i="7"/>
  <c r="X87" i="7" a="1"/>
  <c r="X87" i="7"/>
  <c r="Y97" i="7" a="1"/>
  <c r="Y97" i="7"/>
  <c r="X55" i="7" a="1"/>
  <c r="X55" i="7"/>
  <c r="X49" i="7" a="1"/>
  <c r="X49" i="7"/>
  <c r="X32" i="7" a="1"/>
  <c r="X32" i="7"/>
  <c r="Z29" i="7" a="1"/>
  <c r="Z29" i="7"/>
  <c r="Y6" i="7" a="1"/>
  <c r="Y6" i="7"/>
  <c r="E70" i="15"/>
  <c r="Z34" i="7" a="1"/>
  <c r="Z34" i="7"/>
  <c r="E76" i="15"/>
  <c r="Y91" i="7" a="1"/>
  <c r="Y91" i="7"/>
  <c r="E44" i="15"/>
  <c r="E20" i="15"/>
  <c r="Z45" i="7" a="1"/>
  <c r="Z45" i="7"/>
  <c r="X35" i="7" a="1"/>
  <c r="X35" i="7"/>
  <c r="E45" i="15"/>
  <c r="Z31" i="7" a="1"/>
  <c r="Z31" i="7"/>
  <c r="E14" i="15"/>
  <c r="E23" i="15"/>
  <c r="Y31" i="7" a="1"/>
  <c r="Y31" i="7"/>
  <c r="E27" i="15"/>
  <c r="E57" i="15"/>
  <c r="Y45" i="7" a="1"/>
  <c r="Y45" i="7"/>
  <c r="E19" i="15"/>
  <c r="E59" i="15"/>
  <c r="E79" i="15"/>
  <c r="E34" i="15"/>
  <c r="E80" i="15"/>
  <c r="Y9" i="7" a="1"/>
  <c r="Y9" i="7"/>
  <c r="Y26" i="7" a="1"/>
  <c r="Y26" i="7"/>
  <c r="Y12" i="7" a="1"/>
  <c r="Y12" i="7"/>
  <c r="X79" i="7" a="1"/>
  <c r="X79" i="7"/>
  <c r="Y66" i="7" a="1"/>
  <c r="Y66" i="7"/>
  <c r="Z30" i="7" a="1"/>
  <c r="Z30" i="7"/>
  <c r="Z27" i="7" a="1"/>
  <c r="Z27" i="7"/>
  <c r="Z78" i="7" a="1"/>
  <c r="Z78" i="7"/>
  <c r="Z68" i="7" a="1"/>
  <c r="Z68" i="7"/>
  <c r="Y38" i="7" a="1"/>
  <c r="Y38" i="7"/>
  <c r="Z92" i="7" a="1"/>
  <c r="Z92" i="7"/>
  <c r="Z98" i="7" a="1"/>
  <c r="Z98" i="7"/>
  <c r="Z88" i="7" a="1"/>
  <c r="Z88" i="7"/>
  <c r="Z73" i="7" a="1"/>
  <c r="Z73" i="7"/>
  <c r="X101" i="7" a="1"/>
  <c r="X101" i="7"/>
  <c r="Y34" i="7" a="1"/>
  <c r="Y34" i="7"/>
  <c r="Z79" i="7" a="1"/>
  <c r="Z79" i="7"/>
  <c r="Z48" i="7" a="1"/>
  <c r="Z48" i="7"/>
  <c r="Y64" i="7" a="1"/>
  <c r="Y64" i="7"/>
  <c r="Z49" i="7" a="1"/>
  <c r="Z49" i="7"/>
  <c r="X98" i="7" a="1"/>
  <c r="X98" i="7"/>
  <c r="X88" i="7" a="1"/>
  <c r="X88" i="7"/>
  <c r="X52" i="7" a="1"/>
  <c r="X52" i="7"/>
  <c r="X63" i="7" a="1"/>
  <c r="X63" i="7"/>
  <c r="Z65" i="7" a="1"/>
  <c r="Z65" i="7"/>
  <c r="X8" i="7" a="1"/>
  <c r="X8" i="7"/>
  <c r="Y17" i="7" a="1"/>
  <c r="Y17" i="7"/>
  <c r="Y42" i="7" a="1"/>
  <c r="Y42" i="7"/>
  <c r="X89" i="7" a="1"/>
  <c r="X89" i="7"/>
  <c r="Z84" i="7" a="1"/>
  <c r="Z84" i="7"/>
  <c r="X96" i="7" a="1"/>
  <c r="X96" i="7"/>
  <c r="X51" i="7" a="1"/>
  <c r="X51" i="7"/>
  <c r="X36" i="7" a="1"/>
  <c r="X36" i="7"/>
  <c r="X45" i="7" a="1"/>
  <c r="X45" i="7"/>
  <c r="X56" i="7" a="1"/>
  <c r="X56" i="7"/>
  <c r="Z76" i="7" a="1"/>
  <c r="Z76" i="7"/>
  <c r="Z70" i="7" a="1"/>
  <c r="Z70" i="7"/>
  <c r="Z62" i="7" a="1"/>
  <c r="Z62" i="7"/>
  <c r="Y84" i="7" a="1"/>
  <c r="Y84" i="7"/>
  <c r="Y51" i="7" a="1"/>
  <c r="Y51" i="7"/>
  <c r="X86" i="7" a="1"/>
  <c r="X86" i="7"/>
  <c r="X100" i="7" a="1"/>
  <c r="X100" i="7"/>
  <c r="Z101" i="7" a="1"/>
  <c r="Z101" i="7"/>
  <c r="X29" i="7" a="1"/>
  <c r="X29" i="7"/>
  <c r="Z42" i="7" a="1"/>
  <c r="Z42" i="7"/>
  <c r="X92" i="7" a="1"/>
  <c r="X92" i="7"/>
  <c r="X102" i="7" a="1"/>
  <c r="X102" i="7"/>
  <c r="E6" i="15"/>
  <c r="Y16" i="7" a="1"/>
  <c r="Y16" i="7"/>
  <c r="Z36" i="7" a="1"/>
  <c r="Z36" i="7"/>
  <c r="E78" i="15"/>
  <c r="Y8" i="7" a="1"/>
  <c r="Y8" i="7"/>
  <c r="E5" i="15"/>
  <c r="Z85" i="7" a="1"/>
  <c r="Z85" i="7"/>
  <c r="E75" i="15"/>
  <c r="E35" i="15"/>
  <c r="E62" i="15"/>
  <c r="E17" i="15"/>
  <c r="X6" i="7" a="1"/>
  <c r="X6" i="7"/>
  <c r="E22" i="15"/>
  <c r="E30" i="15"/>
  <c r="E61" i="15"/>
  <c r="E42" i="15"/>
  <c r="E12" i="15"/>
  <c r="E46" i="15"/>
  <c r="Z46" i="7" a="1"/>
  <c r="Z46" i="7"/>
  <c r="Z40" i="7" a="1"/>
  <c r="Z40" i="7"/>
  <c r="Z13" i="7" a="1"/>
  <c r="Z13" i="7"/>
  <c r="X30" i="7" a="1"/>
  <c r="X30" i="7"/>
  <c r="X27" i="7" a="1"/>
  <c r="X27" i="7"/>
  <c r="Y48" i="7" a="1"/>
  <c r="Y48" i="7"/>
  <c r="Z53" i="7" a="1"/>
  <c r="Z53" i="7"/>
  <c r="Y39" i="7" a="1"/>
  <c r="Y39" i="7"/>
  <c r="Z77" i="7" a="1"/>
  <c r="Z77" i="7"/>
  <c r="Y37" i="7" a="1"/>
  <c r="Y37" i="7"/>
  <c r="E11" i="15"/>
  <c r="Y72" i="7" a="1"/>
  <c r="Y72" i="7"/>
  <c r="Z43" i="7" a="1"/>
  <c r="Z43" i="7"/>
  <c r="Y56" i="7" a="1"/>
  <c r="Y56" i="7"/>
  <c r="Y55" i="7" a="1"/>
  <c r="Y55" i="7"/>
  <c r="Y53" i="7" a="1"/>
  <c r="Y53" i="7"/>
  <c r="Y33" i="7" a="1"/>
  <c r="Y33" i="7"/>
  <c r="E63" i="15"/>
  <c r="Y61" i="7" a="1"/>
  <c r="Y61" i="7"/>
  <c r="Z63" i="7" a="1"/>
  <c r="Z63" i="7"/>
  <c r="Y60" i="7" a="1"/>
  <c r="Y60" i="7"/>
  <c r="E51" i="15"/>
  <c r="Z74" i="7" a="1"/>
  <c r="Z74" i="7"/>
  <c r="E37" i="15"/>
  <c r="Z6" i="7" a="1"/>
  <c r="Z6" i="7"/>
  <c r="E41" i="15"/>
  <c r="Z66" i="7" a="1"/>
  <c r="Z66" i="7"/>
  <c r="E16" i="15"/>
  <c r="Z33" i="7" a="1"/>
  <c r="Z33" i="7"/>
  <c r="Z28" i="7" a="1"/>
  <c r="Z28" i="7"/>
  <c r="Z71" i="7" a="1"/>
  <c r="Z71" i="7"/>
  <c r="Z5" i="7" a="1"/>
  <c r="Z5" i="7"/>
  <c r="E81" i="15"/>
  <c r="Z7" i="7" a="1"/>
  <c r="Z7" i="7"/>
  <c r="E65" i="15"/>
  <c r="E77" i="15"/>
  <c r="E49" i="15"/>
  <c r="E69" i="15"/>
  <c r="E32" i="15"/>
  <c r="E54" i="15"/>
  <c r="Z44" i="7" a="1"/>
  <c r="Z44" i="7"/>
  <c r="Z61" i="7" a="1"/>
  <c r="Z61" i="7"/>
  <c r="E47" i="15"/>
  <c r="X94" i="7" a="1"/>
  <c r="X94" i="7"/>
  <c r="Y49" i="7" a="1"/>
  <c r="Y49" i="7"/>
  <c r="X85" i="7" a="1"/>
  <c r="X85" i="7"/>
  <c r="X83" i="7" a="1"/>
  <c r="X83" i="7"/>
  <c r="Y54" i="7" a="1"/>
  <c r="Y54" i="7"/>
  <c r="Z50" i="7" a="1"/>
  <c r="Z50" i="7"/>
  <c r="Z10" i="7" a="1"/>
  <c r="Z10" i="7"/>
  <c r="Z47" i="7" a="1"/>
  <c r="Z47" i="7"/>
  <c r="Z56" i="7" a="1"/>
  <c r="Z56" i="7"/>
  <c r="Z55" i="7" a="1"/>
  <c r="Z55" i="7"/>
  <c r="Y96" i="7" a="1"/>
  <c r="Y96" i="7"/>
  <c r="Y32" i="7" a="1"/>
  <c r="Y32" i="7"/>
  <c r="X4" i="7" a="1"/>
  <c r="X4" i="7"/>
  <c r="Z8" i="7" a="1"/>
  <c r="Z8" i="7"/>
  <c r="Y46" i="7" a="1"/>
  <c r="Y46" i="7"/>
  <c r="Y40" i="7" a="1"/>
  <c r="Y40" i="7"/>
  <c r="Y13" i="7" a="1"/>
  <c r="Y13" i="7"/>
  <c r="Z32" i="7" a="1"/>
  <c r="Z32" i="7"/>
  <c r="Y88" i="7" a="1"/>
  <c r="Y88" i="7"/>
  <c r="Y75" i="7" a="1"/>
  <c r="Y75" i="7"/>
  <c r="Y102" i="7" a="1"/>
  <c r="Y102" i="7"/>
  <c r="Y100" i="7" a="1"/>
  <c r="Y100" i="7"/>
  <c r="Y29" i="7" a="1"/>
  <c r="Y29" i="7"/>
  <c r="Z90" i="7" a="1"/>
  <c r="Z90" i="7"/>
  <c r="X66" i="7" a="1"/>
  <c r="X66" i="7"/>
  <c r="X53" i="7" a="1"/>
  <c r="X53" i="7"/>
  <c r="Z51" i="7" a="1"/>
  <c r="Z51" i="7"/>
  <c r="X61" i="7" a="1"/>
  <c r="X61" i="7"/>
  <c r="X17" i="7" a="1"/>
  <c r="X17" i="7"/>
  <c r="Y78" i="7" a="1"/>
  <c r="Y78" i="7"/>
  <c r="Z95" i="7" a="1"/>
  <c r="Z95" i="7"/>
  <c r="Z102" i="7" a="1"/>
  <c r="Z102" i="7"/>
  <c r="Y65" i="7" a="1"/>
  <c r="Y65" i="7"/>
  <c r="Y103" i="7" a="1"/>
  <c r="Y103" i="7"/>
  <c r="Z96" i="7" a="1"/>
  <c r="Z96" i="7"/>
  <c r="Z83" i="7" a="1"/>
  <c r="Z83" i="7"/>
  <c r="Z9" i="7" a="1"/>
  <c r="Z9" i="7"/>
  <c r="Z26" i="7" a="1"/>
  <c r="Z26" i="7"/>
  <c r="Z72" i="7" a="1"/>
  <c r="Z72" i="7"/>
  <c r="X95" i="7" a="1"/>
  <c r="X95" i="7"/>
  <c r="X90" i="7" a="1"/>
  <c r="X90" i="7"/>
  <c r="X84" i="7" a="1"/>
  <c r="X84" i="7"/>
  <c r="X54" i="7" a="1"/>
  <c r="X54" i="7"/>
  <c r="Z64" i="7" a="1"/>
  <c r="Z64" i="7"/>
  <c r="Y98" i="7" a="1"/>
  <c r="Y98" i="7"/>
  <c r="X73" i="7" a="1"/>
  <c r="X73" i="7"/>
  <c r="Z75" i="7" a="1"/>
  <c r="Z75" i="7"/>
  <c r="X64" i="7" a="1"/>
  <c r="X64" i="7"/>
  <c r="X38" i="7" a="1"/>
  <c r="X38" i="7"/>
  <c r="Y90" i="7" a="1"/>
  <c r="Y90" i="7"/>
  <c r="X72" i="7" a="1"/>
  <c r="X72" i="7"/>
  <c r="Z100" i="7" a="1"/>
  <c r="Z100" i="7"/>
  <c r="X99" i="7" a="1"/>
  <c r="X99" i="7"/>
  <c r="Z103" i="7" a="1"/>
  <c r="Z103" i="7"/>
  <c r="Y28" i="7" a="1"/>
  <c r="Y28" i="7"/>
  <c r="E38" i="15"/>
  <c r="Z91" i="7" a="1"/>
  <c r="Z91" i="7"/>
  <c r="Z11" i="7" a="1"/>
  <c r="Z11" i="7"/>
  <c r="E50" i="15"/>
  <c r="Z37" i="7" a="1"/>
  <c r="Z37" i="7"/>
  <c r="E36" i="15"/>
  <c r="E8" i="15"/>
  <c r="E31" i="15"/>
  <c r="E56" i="15"/>
  <c r="E26" i="15"/>
  <c r="E71" i="15"/>
  <c r="E40" i="15"/>
  <c r="E15" i="15"/>
  <c r="E28" i="15"/>
  <c r="Y11" i="7" a="1"/>
  <c r="Y11" i="7"/>
  <c r="X46" i="7" a="1"/>
  <c r="X46" i="7"/>
  <c r="X40" i="7" a="1"/>
  <c r="X40" i="7"/>
  <c r="X13" i="7" a="1"/>
  <c r="X13" i="7"/>
  <c r="X28" i="7" a="1"/>
  <c r="X28" i="7"/>
  <c r="X44" i="7" a="1"/>
  <c r="X44" i="7"/>
  <c r="X37" i="7" a="1"/>
  <c r="X37" i="7"/>
  <c r="Y50" i="7" a="1"/>
  <c r="Y50" i="7"/>
  <c r="Y10" i="7" a="1"/>
  <c r="Y10" i="7"/>
  <c r="X50" i="7" a="1"/>
  <c r="X50" i="7"/>
  <c r="X10" i="7" a="1"/>
  <c r="X10" i="7"/>
  <c r="X33" i="7" a="1"/>
  <c r="X33" i="7"/>
  <c r="Y44" i="7" a="1"/>
  <c r="Y44" i="7"/>
  <c r="Y86" i="7" a="1"/>
  <c r="Y86" i="7"/>
  <c r="Z86" i="7" a="1"/>
  <c r="Z86" i="7"/>
  <c r="Z16" i="7" a="1"/>
  <c r="Z16" i="7"/>
  <c r="Y67" i="7" a="1"/>
  <c r="Y67" i="7"/>
  <c r="Y68" i="7" a="1"/>
  <c r="Y68" i="7"/>
  <c r="Z67" i="7" a="1"/>
  <c r="Z67" i="7"/>
  <c r="Y71" i="7" a="1"/>
  <c r="Y71" i="7"/>
  <c r="Y5" i="7" a="1"/>
  <c r="Y5" i="7"/>
  <c r="Y52" i="7" a="1"/>
  <c r="Y52" i="7"/>
  <c r="Z39" i="7" a="1"/>
  <c r="Z39" i="7"/>
  <c r="X48" i="7" a="1"/>
  <c r="X48" i="7"/>
  <c r="Y101" i="7" a="1"/>
  <c r="Y101" i="7"/>
  <c r="Y36" i="7" a="1"/>
  <c r="Y36" i="7"/>
  <c r="Y3" i="14" l="1"/>
  <c r="AI72" i="14"/>
  <c r="AF72" i="14"/>
  <c r="AA72" i="14"/>
  <c r="Z72" i="14"/>
  <c r="Y72" i="14"/>
  <c r="X72" i="14"/>
  <c r="W72" i="14"/>
  <c r="AI71" i="14"/>
  <c r="AF71" i="14"/>
  <c r="AA71" i="14"/>
  <c r="Z71" i="14"/>
  <c r="Y71" i="14"/>
  <c r="X71" i="14"/>
  <c r="W71" i="14"/>
  <c r="AI70" i="14"/>
  <c r="AF70" i="14"/>
  <c r="AA70" i="14"/>
  <c r="Z70" i="14"/>
  <c r="Y70" i="14"/>
  <c r="X70" i="14"/>
  <c r="W70" i="14"/>
  <c r="AI69" i="14"/>
  <c r="AF69" i="14"/>
  <c r="AA69" i="14"/>
  <c r="Z69" i="14"/>
  <c r="Y69" i="14"/>
  <c r="X69" i="14"/>
  <c r="W69" i="14"/>
  <c r="AI68" i="14"/>
  <c r="AF68" i="14"/>
  <c r="AA68" i="14"/>
  <c r="Z68" i="14"/>
  <c r="Y68" i="14"/>
  <c r="X68" i="14"/>
  <c r="W68" i="14"/>
  <c r="AI67" i="14"/>
  <c r="AF67" i="14"/>
  <c r="AA67" i="14"/>
  <c r="Z67" i="14"/>
  <c r="Y67" i="14"/>
  <c r="X67" i="14"/>
  <c r="W67" i="14"/>
  <c r="AI66" i="14"/>
  <c r="AF66" i="14"/>
  <c r="AA66" i="14"/>
  <c r="Z66" i="14"/>
  <c r="Y66" i="14"/>
  <c r="X66" i="14"/>
  <c r="W66" i="14"/>
  <c r="AI65" i="14"/>
  <c r="AF65" i="14"/>
  <c r="AA65" i="14"/>
  <c r="Z65" i="14"/>
  <c r="Y65" i="14"/>
  <c r="X65" i="14"/>
  <c r="W65" i="14"/>
  <c r="AI64" i="14"/>
  <c r="AF64" i="14"/>
  <c r="AA64" i="14"/>
  <c r="Z64" i="14"/>
  <c r="Y64" i="14"/>
  <c r="X64" i="14"/>
  <c r="W64" i="14"/>
  <c r="AI63" i="14"/>
  <c r="AF63" i="14"/>
  <c r="AA63" i="14"/>
  <c r="Z63" i="14"/>
  <c r="Y63" i="14"/>
  <c r="X63" i="14"/>
  <c r="W63" i="14"/>
  <c r="P72" i="14"/>
  <c r="F72" i="14"/>
  <c r="E72" i="14"/>
  <c r="P71" i="14"/>
  <c r="F71" i="14"/>
  <c r="E71" i="14"/>
  <c r="P70" i="14"/>
  <c r="F70" i="14"/>
  <c r="E70" i="14"/>
  <c r="P69" i="14"/>
  <c r="F69" i="14"/>
  <c r="E69" i="14"/>
  <c r="P68" i="14"/>
  <c r="F68" i="14"/>
  <c r="E68" i="14"/>
  <c r="P67" i="14"/>
  <c r="F67" i="14"/>
  <c r="E67" i="14"/>
  <c r="P66" i="14"/>
  <c r="F66" i="14"/>
  <c r="E66" i="14"/>
  <c r="P65" i="14"/>
  <c r="F65" i="14"/>
  <c r="E65" i="14"/>
  <c r="P64" i="14"/>
  <c r="F64" i="14"/>
  <c r="E64" i="14"/>
  <c r="P63" i="14"/>
  <c r="F63" i="14"/>
  <c r="E63" i="14"/>
  <c r="AI56" i="14"/>
  <c r="AF56" i="14"/>
  <c r="AA56" i="14"/>
  <c r="Z56" i="14"/>
  <c r="Y56" i="14"/>
  <c r="X56" i="14"/>
  <c r="W56" i="14"/>
  <c r="AI55" i="14"/>
  <c r="AF55" i="14"/>
  <c r="AA55" i="14"/>
  <c r="Z55" i="14"/>
  <c r="Y55" i="14"/>
  <c r="X55" i="14"/>
  <c r="W55" i="14"/>
  <c r="AI54" i="14"/>
  <c r="AF54" i="14"/>
  <c r="AA54" i="14"/>
  <c r="Z54" i="14"/>
  <c r="Y54" i="14"/>
  <c r="X54" i="14"/>
  <c r="W54" i="14"/>
  <c r="AI53" i="14"/>
  <c r="AF53" i="14"/>
  <c r="AA53" i="14"/>
  <c r="Z53" i="14"/>
  <c r="Y53" i="14"/>
  <c r="X53" i="14"/>
  <c r="W53" i="14"/>
  <c r="N49" i="5"/>
  <c r="AB72" i="14" l="1"/>
  <c r="AB68" i="14"/>
  <c r="J65" i="14"/>
  <c r="J71" i="14"/>
  <c r="AC69" i="14"/>
  <c r="AB55" i="14"/>
  <c r="D74" i="15"/>
  <c r="D79" i="15"/>
  <c r="D78" i="15"/>
  <c r="D71" i="15"/>
  <c r="D83" i="15"/>
  <c r="D72" i="15"/>
  <c r="D76" i="15"/>
  <c r="D80" i="15"/>
  <c r="D84" i="15"/>
  <c r="D70" i="15"/>
  <c r="D82" i="15"/>
  <c r="D75" i="15"/>
  <c r="D73" i="15"/>
  <c r="D77" i="15"/>
  <c r="D81" i="15"/>
  <c r="D85" i="15"/>
  <c r="J66" i="14"/>
  <c r="AB63" i="14"/>
  <c r="AB71" i="14"/>
  <c r="J70" i="14"/>
  <c r="AC68" i="14"/>
  <c r="AD68" i="14" s="1"/>
  <c r="AB67" i="14"/>
  <c r="AB70" i="14"/>
  <c r="J68" i="14"/>
  <c r="J64" i="14"/>
  <c r="J67" i="14"/>
  <c r="AC72" i="14"/>
  <c r="AD72" i="14" s="1"/>
  <c r="AB69" i="14"/>
  <c r="AD69" i="14" s="1"/>
  <c r="AC67" i="14"/>
  <c r="AD67" i="14" s="1"/>
  <c r="AC64" i="14"/>
  <c r="AC66" i="14"/>
  <c r="AB64" i="14"/>
  <c r="AB65" i="14"/>
  <c r="AC63" i="14"/>
  <c r="AD63" i="14" s="1"/>
  <c r="AC65" i="14"/>
  <c r="AC70" i="14"/>
  <c r="J72" i="14"/>
  <c r="J69" i="14"/>
  <c r="J63" i="14"/>
  <c r="AB66" i="14"/>
  <c r="AD64" i="14"/>
  <c r="AC71" i="14"/>
  <c r="AB54" i="14"/>
  <c r="AB56" i="14"/>
  <c r="AB53" i="14"/>
  <c r="P56" i="14"/>
  <c r="F56" i="14"/>
  <c r="E56" i="14"/>
  <c r="P55" i="14"/>
  <c r="F55" i="14"/>
  <c r="E55" i="14"/>
  <c r="P54" i="14"/>
  <c r="F54" i="14"/>
  <c r="E54" i="14"/>
  <c r="P53" i="14"/>
  <c r="F53" i="14"/>
  <c r="E53" i="14"/>
  <c r="AI46" i="14"/>
  <c r="AF46" i="14"/>
  <c r="AA46" i="14"/>
  <c r="Z46" i="14"/>
  <c r="Y46" i="14"/>
  <c r="X46" i="14"/>
  <c r="W46" i="14"/>
  <c r="AI45" i="14"/>
  <c r="AF45" i="14"/>
  <c r="AA45" i="14"/>
  <c r="Z45" i="14"/>
  <c r="Y45" i="14"/>
  <c r="X45" i="14"/>
  <c r="W45" i="14"/>
  <c r="AI44" i="14"/>
  <c r="AF44" i="14"/>
  <c r="AA44" i="14"/>
  <c r="Z44" i="14"/>
  <c r="Y44" i="14"/>
  <c r="X44" i="14"/>
  <c r="W44" i="14"/>
  <c r="AI43" i="14"/>
  <c r="AF43" i="14"/>
  <c r="AA43" i="14"/>
  <c r="Z43" i="14"/>
  <c r="Y43" i="14"/>
  <c r="X43" i="14"/>
  <c r="W43" i="14"/>
  <c r="AI42" i="14"/>
  <c r="AF42" i="14"/>
  <c r="AA42" i="14"/>
  <c r="Z42" i="14"/>
  <c r="Y42" i="14"/>
  <c r="X42" i="14"/>
  <c r="W42" i="14"/>
  <c r="AI41" i="14"/>
  <c r="AF41" i="14"/>
  <c r="AA41" i="14"/>
  <c r="Z41" i="14"/>
  <c r="Y41" i="14"/>
  <c r="X41" i="14"/>
  <c r="W41" i="14"/>
  <c r="P46" i="14"/>
  <c r="F46" i="14"/>
  <c r="E46" i="14"/>
  <c r="P45" i="14"/>
  <c r="F45" i="14"/>
  <c r="E45" i="14"/>
  <c r="P44" i="14"/>
  <c r="F44" i="14"/>
  <c r="E44" i="14"/>
  <c r="P43" i="14"/>
  <c r="F43" i="14"/>
  <c r="E43" i="14"/>
  <c r="P42" i="14"/>
  <c r="F42" i="14"/>
  <c r="E42" i="14"/>
  <c r="P41" i="14"/>
  <c r="F41" i="14"/>
  <c r="E41" i="14"/>
  <c r="E2" i="15"/>
  <c r="F2" i="15" s="1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Q2" i="15" s="1"/>
  <c r="R2" i="15" s="1"/>
  <c r="S2" i="15" s="1"/>
  <c r="T2" i="15" s="1"/>
  <c r="U2" i="15" s="1"/>
  <c r="V2" i="15" s="1"/>
  <c r="W2" i="15" s="1"/>
  <c r="X2" i="15" s="1"/>
  <c r="Y2" i="15" s="1"/>
  <c r="Z2" i="15" s="1"/>
  <c r="AA2" i="15" s="1"/>
  <c r="AB2" i="15" s="1"/>
  <c r="AC2" i="15" s="1"/>
  <c r="AD2" i="15" s="1"/>
  <c r="AE2" i="15" s="1"/>
  <c r="AF2" i="15" s="1"/>
  <c r="AG2" i="15" s="1"/>
  <c r="AH2" i="15" s="1"/>
  <c r="AI2" i="15" s="1"/>
  <c r="AJ2" i="15" s="1"/>
  <c r="AK2" i="15" s="1"/>
  <c r="AL2" i="15" s="1"/>
  <c r="AM2" i="15" s="1"/>
  <c r="AN2" i="15" s="1"/>
  <c r="AO2" i="15" s="1"/>
  <c r="AP2" i="15" s="1"/>
  <c r="AQ2" i="15" s="1"/>
  <c r="AR2" i="15" s="1"/>
  <c r="AS2" i="15" s="1"/>
  <c r="AT2" i="15" s="1"/>
  <c r="AU2" i="15" s="1"/>
  <c r="AV2" i="15" s="1"/>
  <c r="AW2" i="15" s="1"/>
  <c r="AX2" i="15" s="1"/>
  <c r="AY2" i="15" s="1"/>
  <c r="AZ2" i="15" s="1"/>
  <c r="BA2" i="15" s="1"/>
  <c r="BB2" i="15" s="1"/>
  <c r="BC2" i="15" s="1"/>
  <c r="BD2" i="15" s="1"/>
  <c r="BE2" i="15" s="1"/>
  <c r="BF2" i="15" s="1"/>
  <c r="BG2" i="15" s="1"/>
  <c r="BH2" i="15" s="1"/>
  <c r="BI2" i="15" s="1"/>
  <c r="BJ2" i="15" s="1"/>
  <c r="BK2" i="15" s="1"/>
  <c r="BL2" i="15" s="1"/>
  <c r="BM2" i="15" s="1"/>
  <c r="BN2" i="15" s="1"/>
  <c r="BO2" i="15" s="1"/>
  <c r="BP2" i="15" s="1"/>
  <c r="BQ2" i="15" s="1"/>
  <c r="BR2" i="15" s="1"/>
  <c r="BS2" i="15" s="1"/>
  <c r="BT2" i="15" s="1"/>
  <c r="BU2" i="15" s="1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CV2" i="15" s="1"/>
  <c r="CW2" i="15" s="1"/>
  <c r="CX2" i="15" s="1"/>
  <c r="CY2" i="15" s="1"/>
  <c r="CZ2" i="15" s="1"/>
  <c r="DA2" i="15" s="1"/>
  <c r="DB2" i="15" s="1"/>
  <c r="DC2" i="15" s="1"/>
  <c r="DD2" i="15" s="1"/>
  <c r="DE2" i="15" s="1"/>
  <c r="DF2" i="15" s="1"/>
  <c r="DG2" i="15" s="1"/>
  <c r="DH2" i="15" s="1"/>
  <c r="DI2" i="15" s="1"/>
  <c r="DJ2" i="15" s="1"/>
  <c r="DK2" i="15" s="1"/>
  <c r="DL2" i="15" s="1"/>
  <c r="DM2" i="15" s="1"/>
  <c r="DN2" i="15" s="1"/>
  <c r="DO2" i="15" s="1"/>
  <c r="DP2" i="15" s="1"/>
  <c r="DQ2" i="15" s="1"/>
  <c r="DR2" i="15" s="1"/>
  <c r="DS2" i="15" s="1"/>
  <c r="DT2" i="15" s="1"/>
  <c r="DU2" i="15" s="1"/>
  <c r="DV2" i="15" s="1"/>
  <c r="DW2" i="15" s="1"/>
  <c r="DX2" i="15" s="1"/>
  <c r="DY2" i="15" s="1"/>
  <c r="DZ2" i="15" s="1"/>
  <c r="EA2" i="15" s="1"/>
  <c r="EB2" i="15" s="1"/>
  <c r="EC2" i="15" s="1"/>
  <c r="ED2" i="15" s="1"/>
  <c r="EE2" i="15" s="1"/>
  <c r="EF2" i="15" s="1"/>
  <c r="EG2" i="15" s="1"/>
  <c r="EH2" i="15" s="1"/>
  <c r="EI2" i="15" s="1"/>
  <c r="EJ2" i="15" s="1"/>
  <c r="EK2" i="15" s="1"/>
  <c r="EL2" i="15" s="1"/>
  <c r="EM2" i="15" s="1"/>
  <c r="EN2" i="15" s="1"/>
  <c r="EO2" i="15" s="1"/>
  <c r="EP2" i="15" s="1"/>
  <c r="EQ2" i="15" s="1"/>
  <c r="ER2" i="15" s="1"/>
  <c r="ES2" i="15" s="1"/>
  <c r="ET2" i="15" s="1"/>
  <c r="EU2" i="15" s="1"/>
  <c r="EV2" i="15" s="1"/>
  <c r="EW2" i="15" s="1"/>
  <c r="EX2" i="15" s="1"/>
  <c r="EY2" i="15" s="1"/>
  <c r="EZ2" i="15" s="1"/>
  <c r="FA2" i="15" s="1"/>
  <c r="FB2" i="15" s="1"/>
  <c r="FC2" i="15" s="1"/>
  <c r="FD2" i="15" s="1"/>
  <c r="FE2" i="15" s="1"/>
  <c r="FF2" i="15" s="1"/>
  <c r="FG2" i="15" s="1"/>
  <c r="FH2" i="15" s="1"/>
  <c r="FI2" i="15" s="1"/>
  <c r="FJ2" i="15" s="1"/>
  <c r="FK2" i="15" s="1"/>
  <c r="FL2" i="15" s="1"/>
  <c r="FM2" i="15" s="1"/>
  <c r="FN2" i="15" s="1"/>
  <c r="FO2" i="15" s="1"/>
  <c r="FP2" i="15" s="1"/>
  <c r="FQ2" i="15" s="1"/>
  <c r="FR2" i="15" s="1"/>
  <c r="FS2" i="15" s="1"/>
  <c r="FT2" i="15" s="1"/>
  <c r="FU2" i="15" s="1"/>
  <c r="FV2" i="15" s="1"/>
  <c r="FW2" i="15" s="1"/>
  <c r="FX2" i="15" s="1"/>
  <c r="FY2" i="15" s="1"/>
  <c r="FZ2" i="15" s="1"/>
  <c r="GA2" i="15" s="1"/>
  <c r="GB2" i="15" s="1"/>
  <c r="GC2" i="15" s="1"/>
  <c r="GD2" i="15" s="1"/>
  <c r="GE2" i="15" s="1"/>
  <c r="GF2" i="15" s="1"/>
  <c r="GG2" i="15" s="1"/>
  <c r="GH2" i="15" s="1"/>
  <c r="GI2" i="15" s="1"/>
  <c r="GJ2" i="15" s="1"/>
  <c r="GK2" i="15" s="1"/>
  <c r="GL2" i="15" s="1"/>
  <c r="GM2" i="15" s="1"/>
  <c r="GN2" i="15" s="1"/>
  <c r="GO2" i="15" s="1"/>
  <c r="GP2" i="15" s="1"/>
  <c r="GQ2" i="15" s="1"/>
  <c r="GR2" i="15" s="1"/>
  <c r="GS2" i="15" s="1"/>
  <c r="GT2" i="15" s="1"/>
  <c r="GU2" i="15" s="1"/>
  <c r="GV2" i="15" s="1"/>
  <c r="GW2" i="15" s="1"/>
  <c r="GX2" i="15" s="1"/>
  <c r="GY2" i="15" s="1"/>
  <c r="GZ2" i="15" s="1"/>
  <c r="HA2" i="15" s="1"/>
  <c r="HB2" i="15" s="1"/>
  <c r="HC2" i="15" s="1"/>
  <c r="HD2" i="15" s="1"/>
  <c r="HE2" i="15" s="1"/>
  <c r="HF2" i="15" s="1"/>
  <c r="HG2" i="15" s="1"/>
  <c r="HH2" i="15" s="1"/>
  <c r="HI2" i="15" s="1"/>
  <c r="HJ2" i="15" s="1"/>
  <c r="HK2" i="15" s="1"/>
  <c r="HL2" i="15" s="1"/>
  <c r="HM2" i="15" s="1"/>
  <c r="HN2" i="15" s="1"/>
  <c r="HO2" i="15" s="1"/>
  <c r="HP2" i="15" s="1"/>
  <c r="HQ2" i="15" s="1"/>
  <c r="HR2" i="15" s="1"/>
  <c r="HS2" i="15" s="1"/>
  <c r="HT2" i="15" s="1"/>
  <c r="HU2" i="15" s="1"/>
  <c r="HV2" i="15" s="1"/>
  <c r="HW2" i="15" s="1"/>
  <c r="HX2" i="15" s="1"/>
  <c r="HY2" i="15" s="1"/>
  <c r="HZ2" i="15" s="1"/>
  <c r="IA2" i="15" s="1"/>
  <c r="IB2" i="15" s="1"/>
  <c r="IC2" i="15" s="1"/>
  <c r="ID2" i="15" s="1"/>
  <c r="IE2" i="15" s="1"/>
  <c r="IF2" i="15" s="1"/>
  <c r="IG2" i="15" s="1"/>
  <c r="IH2" i="15" s="1"/>
  <c r="II2" i="15" s="1"/>
  <c r="IJ2" i="15" s="1"/>
  <c r="IK2" i="15" s="1"/>
  <c r="IL2" i="15" s="1"/>
  <c r="IM2" i="15" s="1"/>
  <c r="IN2" i="15" s="1"/>
  <c r="IO2" i="15" s="1"/>
  <c r="IP2" i="15" s="1"/>
  <c r="IQ2" i="15" s="1"/>
  <c r="IR2" i="15" s="1"/>
  <c r="IS2" i="15" s="1"/>
  <c r="IT2" i="15" s="1"/>
  <c r="IU2" i="15" s="1"/>
  <c r="IV2" i="15" s="1"/>
  <c r="IW2" i="15" s="1"/>
  <c r="IX2" i="15" s="1"/>
  <c r="IY2" i="15" s="1"/>
  <c r="IZ2" i="15" s="1"/>
  <c r="JA2" i="15" s="1"/>
  <c r="JB2" i="15" s="1"/>
  <c r="F1" i="15"/>
  <c r="G1" i="15" s="1"/>
  <c r="H1" i="15" s="1"/>
  <c r="I1" i="15" s="1"/>
  <c r="J1" i="15" s="1"/>
  <c r="K1" i="15" s="1"/>
  <c r="P20" i="14"/>
  <c r="P19" i="14"/>
  <c r="P18" i="14"/>
  <c r="P17" i="14"/>
  <c r="P16" i="14"/>
  <c r="P15" i="14"/>
  <c r="P34" i="14"/>
  <c r="P33" i="14"/>
  <c r="P32" i="14"/>
  <c r="P30" i="14"/>
  <c r="P29" i="14"/>
  <c r="P28" i="14"/>
  <c r="P27" i="14"/>
  <c r="P31" i="14"/>
  <c r="P14" i="6"/>
  <c r="P23" i="6"/>
  <c r="P29" i="6"/>
  <c r="P40" i="6"/>
  <c r="P45" i="6"/>
  <c r="P52" i="6"/>
  <c r="P63" i="6"/>
  <c r="P61" i="6"/>
  <c r="P77" i="6"/>
  <c r="P87" i="6"/>
  <c r="P91" i="6"/>
  <c r="P102" i="6"/>
  <c r="P109" i="6"/>
  <c r="P117" i="6"/>
  <c r="P126" i="6"/>
  <c r="P132" i="6"/>
  <c r="P140" i="6"/>
  <c r="P19" i="6"/>
  <c r="P22" i="6"/>
  <c r="P38" i="6"/>
  <c r="P49" i="6"/>
  <c r="P64" i="6"/>
  <c r="P69" i="6"/>
  <c r="P86" i="6"/>
  <c r="P103" i="6"/>
  <c r="P108" i="6"/>
  <c r="P127" i="6"/>
  <c r="P141" i="6"/>
  <c r="P97" i="6"/>
  <c r="P121" i="6"/>
  <c r="P145" i="6"/>
  <c r="P57" i="6"/>
  <c r="P99" i="6"/>
  <c r="P129" i="6"/>
  <c r="P144" i="6"/>
  <c r="P139" i="6"/>
  <c r="P83" i="6"/>
  <c r="P110" i="6"/>
  <c r="P30" i="6"/>
  <c r="P54" i="6"/>
  <c r="P78" i="6"/>
  <c r="P96" i="6"/>
  <c r="P118" i="6"/>
  <c r="P135" i="6"/>
  <c r="P81" i="6"/>
  <c r="P104" i="6"/>
  <c r="P143" i="6"/>
  <c r="P34" i="6"/>
  <c r="P51" i="6"/>
  <c r="P85" i="6"/>
  <c r="P124" i="6"/>
  <c r="P136" i="6"/>
  <c r="P130" i="6"/>
  <c r="P20" i="6"/>
  <c r="P70" i="6"/>
  <c r="P84" i="6"/>
  <c r="P125" i="6"/>
  <c r="P17" i="6"/>
  <c r="P27" i="6"/>
  <c r="P31" i="6"/>
  <c r="P39" i="6"/>
  <c r="P47" i="6"/>
  <c r="P58" i="6"/>
  <c r="P66" i="6"/>
  <c r="P72" i="6"/>
  <c r="P79" i="6"/>
  <c r="P90" i="6"/>
  <c r="P95" i="6"/>
  <c r="P105" i="6"/>
  <c r="P111" i="6"/>
  <c r="P119" i="6"/>
  <c r="P128" i="6"/>
  <c r="P133" i="6"/>
  <c r="P142" i="6"/>
  <c r="P16" i="6"/>
  <c r="P24" i="6"/>
  <c r="P32" i="6"/>
  <c r="P41" i="6"/>
  <c r="P48" i="6"/>
  <c r="P56" i="6"/>
  <c r="P65" i="6"/>
  <c r="P76" i="6"/>
  <c r="P92" i="6"/>
  <c r="P114" i="6"/>
  <c r="P134" i="6"/>
  <c r="P33" i="6"/>
  <c r="P73" i="6"/>
  <c r="P88" i="6"/>
  <c r="P120" i="6"/>
  <c r="P106" i="6"/>
  <c r="P28" i="6"/>
  <c r="P46" i="6"/>
  <c r="P94" i="6"/>
  <c r="P138" i="6"/>
  <c r="P7" i="6"/>
  <c r="P15" i="6"/>
  <c r="P43" i="6"/>
  <c r="P71" i="6"/>
  <c r="P112" i="6"/>
  <c r="P123" i="6"/>
  <c r="P60" i="6"/>
  <c r="P116" i="6"/>
  <c r="P13" i="6"/>
  <c r="P18" i="6"/>
  <c r="P25" i="6"/>
  <c r="P35" i="6"/>
  <c r="P42" i="6"/>
  <c r="P50" i="6"/>
  <c r="P62" i="6"/>
  <c r="P68" i="6"/>
  <c r="P74" i="6"/>
  <c r="P82" i="6"/>
  <c r="P89" i="6"/>
  <c r="P100" i="6"/>
  <c r="P107" i="6"/>
  <c r="P113" i="6"/>
  <c r="P122" i="6"/>
  <c r="P153" i="6"/>
  <c r="P137" i="6"/>
  <c r="P146" i="6"/>
  <c r="P4" i="6"/>
  <c r="P21" i="6"/>
  <c r="P26" i="6"/>
  <c r="P36" i="6"/>
  <c r="P44" i="6"/>
  <c r="P53" i="6"/>
  <c r="P59" i="6"/>
  <c r="P67" i="6"/>
  <c r="P75" i="6"/>
  <c r="P80" i="6"/>
  <c r="P93" i="6"/>
  <c r="P98" i="6"/>
  <c r="P115" i="6"/>
  <c r="P12" i="6"/>
  <c r="P37" i="6"/>
  <c r="P55" i="6"/>
  <c r="P101" i="6"/>
  <c r="P131" i="6"/>
  <c r="J45" i="14" l="1"/>
  <c r="AC55" i="14"/>
  <c r="AD55" i="14" s="1"/>
  <c r="AD71" i="14"/>
  <c r="AD66" i="14"/>
  <c r="AD70" i="14"/>
  <c r="AD65" i="14"/>
  <c r="AC53" i="14"/>
  <c r="AD53" i="14" s="1"/>
  <c r="AC56" i="14"/>
  <c r="AD56" i="14" s="1"/>
  <c r="AC54" i="14"/>
  <c r="AD54" i="14" s="1"/>
  <c r="J55" i="14"/>
  <c r="J53" i="14"/>
  <c r="D67" i="15"/>
  <c r="D68" i="15"/>
  <c r="D69" i="15"/>
  <c r="J56" i="14"/>
  <c r="D65" i="15"/>
  <c r="D66" i="15"/>
  <c r="J54" i="14"/>
  <c r="AB46" i="14"/>
  <c r="AB42" i="14"/>
  <c r="AB45" i="14"/>
  <c r="AB41" i="14"/>
  <c r="AC43" i="14"/>
  <c r="J42" i="14"/>
  <c r="J41" i="14"/>
  <c r="J43" i="14"/>
  <c r="J46" i="14"/>
  <c r="J44" i="14"/>
  <c r="AB43" i="14"/>
  <c r="AB44" i="14"/>
  <c r="AD44" i="14"/>
  <c r="AC45" i="14"/>
  <c r="AD45" i="14" s="1"/>
  <c r="AC41" i="14"/>
  <c r="AD41" i="14" s="1"/>
  <c r="AC46" i="14"/>
  <c r="AD46" i="14" s="1"/>
  <c r="AC44" i="14"/>
  <c r="AC42" i="14"/>
  <c r="D53" i="15"/>
  <c r="D57" i="15"/>
  <c r="D61" i="15"/>
  <c r="D54" i="15"/>
  <c r="D62" i="15"/>
  <c r="D55" i="15"/>
  <c r="D63" i="15"/>
  <c r="D58" i="15"/>
  <c r="D59" i="15"/>
  <c r="D56" i="15"/>
  <c r="D60" i="15"/>
  <c r="D64" i="15"/>
  <c r="D36" i="15"/>
  <c r="D50" i="15"/>
  <c r="D37" i="15"/>
  <c r="D32" i="15"/>
  <c r="D25" i="15"/>
  <c r="D17" i="15"/>
  <c r="D8" i="15"/>
  <c r="D49" i="15"/>
  <c r="D52" i="15"/>
  <c r="D35" i="15"/>
  <c r="D23" i="15"/>
  <c r="D16" i="15"/>
  <c r="D7" i="15"/>
  <c r="D27" i="15"/>
  <c r="D41" i="15"/>
  <c r="D48" i="15"/>
  <c r="D51" i="15"/>
  <c r="D26" i="15"/>
  <c r="D15" i="15"/>
  <c r="D5" i="15"/>
  <c r="D14" i="15"/>
  <c r="D46" i="15"/>
  <c r="D10" i="15"/>
  <c r="D33" i="15"/>
  <c r="D39" i="15"/>
  <c r="D43" i="15"/>
  <c r="D22" i="15"/>
  <c r="D11" i="15"/>
  <c r="D38" i="15"/>
  <c r="D31" i="15"/>
  <c r="D40" i="15"/>
  <c r="D20" i="15"/>
  <c r="D12" i="15"/>
  <c r="D6" i="15"/>
  <c r="D30" i="15"/>
  <c r="D45" i="15"/>
  <c r="D47" i="15"/>
  <c r="D28" i="15"/>
  <c r="D21" i="15"/>
  <c r="D13" i="15"/>
  <c r="D4" i="15"/>
  <c r="D18" i="15"/>
  <c r="D44" i="15"/>
  <c r="D42" i="15"/>
  <c r="D34" i="15"/>
  <c r="D29" i="15"/>
  <c r="D24" i="15"/>
  <c r="D19" i="15"/>
  <c r="D9" i="15"/>
  <c r="D3" i="15"/>
  <c r="L1" i="15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I1" i="15" s="1"/>
  <c r="AJ1" i="15" s="1"/>
  <c r="AK1" i="15" s="1"/>
  <c r="AL1" i="15" s="1"/>
  <c r="AM1" i="15" s="1"/>
  <c r="AN1" i="15" s="1"/>
  <c r="AO1" i="15" s="1"/>
  <c r="AP1" i="15" s="1"/>
  <c r="AQ1" i="15" s="1"/>
  <c r="AR1" i="15" s="1"/>
  <c r="AS1" i="15" s="1"/>
  <c r="AT1" i="15" s="1"/>
  <c r="AU1" i="15" s="1"/>
  <c r="AV1" i="15" s="1"/>
  <c r="AW1" i="15" s="1"/>
  <c r="AX1" i="15" s="1"/>
  <c r="AY1" i="15" s="1"/>
  <c r="AZ1" i="15" s="1"/>
  <c r="BA1" i="15" s="1"/>
  <c r="BB1" i="15" s="1"/>
  <c r="BC1" i="15" s="1"/>
  <c r="BD1" i="15" s="1"/>
  <c r="BE1" i="15" s="1"/>
  <c r="BF1" i="15" s="1"/>
  <c r="BG1" i="15" s="1"/>
  <c r="BH1" i="15" s="1"/>
  <c r="BI1" i="15" s="1"/>
  <c r="BJ1" i="15" s="1"/>
  <c r="BK1" i="15" s="1"/>
  <c r="BL1" i="15" s="1"/>
  <c r="BM1" i="15" s="1"/>
  <c r="BN1" i="15" s="1"/>
  <c r="BO1" i="15" s="1"/>
  <c r="BP1" i="15" s="1"/>
  <c r="BQ1" i="15" s="1"/>
  <c r="BR1" i="15" s="1"/>
  <c r="BS1" i="15" s="1"/>
  <c r="BT1" i="15" s="1"/>
  <c r="BU1" i="15" s="1"/>
  <c r="BV1" i="15" s="1"/>
  <c r="BW1" i="15" s="1"/>
  <c r="BX1" i="15" s="1"/>
  <c r="BY1" i="15" s="1"/>
  <c r="BZ1" i="15" s="1"/>
  <c r="CA1" i="15" s="1"/>
  <c r="CB1" i="15" s="1"/>
  <c r="CC1" i="15" s="1"/>
  <c r="CD1" i="15" s="1"/>
  <c r="CE1" i="15" s="1"/>
  <c r="CF1" i="15" s="1"/>
  <c r="CG1" i="15" s="1"/>
  <c r="CH1" i="15" s="1"/>
  <c r="CI1" i="15" s="1"/>
  <c r="CJ1" i="15" s="1"/>
  <c r="CK1" i="15" s="1"/>
  <c r="CL1" i="15" s="1"/>
  <c r="CM1" i="15" s="1"/>
  <c r="CN1" i="15" s="1"/>
  <c r="CO1" i="15" s="1"/>
  <c r="CP1" i="15" s="1"/>
  <c r="CQ1" i="15" s="1"/>
  <c r="CR1" i="15" s="1"/>
  <c r="CS1" i="15" s="1"/>
  <c r="CT1" i="15" s="1"/>
  <c r="CU1" i="15" s="1"/>
  <c r="CV1" i="15" s="1"/>
  <c r="CW1" i="15" s="1"/>
  <c r="CX1" i="15" s="1"/>
  <c r="CY1" i="15" s="1"/>
  <c r="CZ1" i="15" s="1"/>
  <c r="DA1" i="15" s="1"/>
  <c r="DB1" i="15" s="1"/>
  <c r="DC1" i="15" s="1"/>
  <c r="DD1" i="15" s="1"/>
  <c r="DE1" i="15" s="1"/>
  <c r="DF1" i="15" s="1"/>
  <c r="DG1" i="15" s="1"/>
  <c r="DH1" i="15" s="1"/>
  <c r="DI1" i="15" s="1"/>
  <c r="DJ1" i="15" s="1"/>
  <c r="DK1" i="15" s="1"/>
  <c r="DL1" i="15" s="1"/>
  <c r="DM1" i="15" s="1"/>
  <c r="DN1" i="15" s="1"/>
  <c r="DO1" i="15" s="1"/>
  <c r="DP1" i="15" s="1"/>
  <c r="DQ1" i="15" s="1"/>
  <c r="DR1" i="15" s="1"/>
  <c r="DS1" i="15" s="1"/>
  <c r="DT1" i="15" s="1"/>
  <c r="DU1" i="15" s="1"/>
  <c r="DV1" i="15" s="1"/>
  <c r="DW1" i="15" s="1"/>
  <c r="DX1" i="15" s="1"/>
  <c r="DY1" i="15" s="1"/>
  <c r="DZ1" i="15" s="1"/>
  <c r="EA1" i="15" s="1"/>
  <c r="EB1" i="15" s="1"/>
  <c r="EC1" i="15" s="1"/>
  <c r="ED1" i="15" s="1"/>
  <c r="EE1" i="15" s="1"/>
  <c r="EF1" i="15" s="1"/>
  <c r="EG1" i="15" s="1"/>
  <c r="EH1" i="15" s="1"/>
  <c r="EI1" i="15" s="1"/>
  <c r="EJ1" i="15" s="1"/>
  <c r="EK1" i="15" s="1"/>
  <c r="EL1" i="15" s="1"/>
  <c r="EM1" i="15" s="1"/>
  <c r="EN1" i="15" s="1"/>
  <c r="EO1" i="15" s="1"/>
  <c r="EP1" i="15" s="1"/>
  <c r="EQ1" i="15" s="1"/>
  <c r="ER1" i="15" s="1"/>
  <c r="ES1" i="15" s="1"/>
  <c r="ET1" i="15" s="1"/>
  <c r="EU1" i="15" s="1"/>
  <c r="EV1" i="15" s="1"/>
  <c r="EW1" i="15" s="1"/>
  <c r="EX1" i="15" s="1"/>
  <c r="EY1" i="15" s="1"/>
  <c r="EZ1" i="15" s="1"/>
  <c r="FA1" i="15" s="1"/>
  <c r="FB1" i="15" s="1"/>
  <c r="FC1" i="15" s="1"/>
  <c r="FD1" i="15" s="1"/>
  <c r="FE1" i="15" s="1"/>
  <c r="FF1" i="15" s="1"/>
  <c r="FG1" i="15" s="1"/>
  <c r="FH1" i="15" s="1"/>
  <c r="FI1" i="15" s="1"/>
  <c r="FJ1" i="15" s="1"/>
  <c r="FK1" i="15" s="1"/>
  <c r="FL1" i="15" s="1"/>
  <c r="FM1" i="15" s="1"/>
  <c r="FN1" i="15" s="1"/>
  <c r="FO1" i="15" s="1"/>
  <c r="FP1" i="15" s="1"/>
  <c r="FQ1" i="15" s="1"/>
  <c r="FR1" i="15" s="1"/>
  <c r="FS1" i="15" s="1"/>
  <c r="FT1" i="15" s="1"/>
  <c r="FU1" i="15" s="1"/>
  <c r="FV1" i="15" s="1"/>
  <c r="FW1" i="15" s="1"/>
  <c r="FX1" i="15" s="1"/>
  <c r="FY1" i="15" s="1"/>
  <c r="FZ1" i="15" s="1"/>
  <c r="GA1" i="15" s="1"/>
  <c r="GB1" i="15" s="1"/>
  <c r="GC1" i="15" s="1"/>
  <c r="GD1" i="15" s="1"/>
  <c r="GE1" i="15" s="1"/>
  <c r="GF1" i="15" s="1"/>
  <c r="GG1" i="15" s="1"/>
  <c r="GH1" i="15" s="1"/>
  <c r="GI1" i="15" s="1"/>
  <c r="GJ1" i="15" s="1"/>
  <c r="GK1" i="15" s="1"/>
  <c r="GL1" i="15" s="1"/>
  <c r="GM1" i="15" s="1"/>
  <c r="GN1" i="15" s="1"/>
  <c r="GO1" i="15" s="1"/>
  <c r="GP1" i="15" s="1"/>
  <c r="GQ1" i="15" s="1"/>
  <c r="GR1" i="15" s="1"/>
  <c r="GS1" i="15" s="1"/>
  <c r="GT1" i="15" s="1"/>
  <c r="GU1" i="15" s="1"/>
  <c r="GV1" i="15" s="1"/>
  <c r="GW1" i="15" s="1"/>
  <c r="GX1" i="15" s="1"/>
  <c r="GY1" i="15" s="1"/>
  <c r="GZ1" i="15" s="1"/>
  <c r="HA1" i="15" s="1"/>
  <c r="HB1" i="15" s="1"/>
  <c r="HC1" i="15" s="1"/>
  <c r="HD1" i="15" s="1"/>
  <c r="HE1" i="15" s="1"/>
  <c r="HF1" i="15" s="1"/>
  <c r="HG1" i="15" s="1"/>
  <c r="HH1" i="15" s="1"/>
  <c r="HI1" i="15" s="1"/>
  <c r="HJ1" i="15" s="1"/>
  <c r="HK1" i="15" s="1"/>
  <c r="HL1" i="15" s="1"/>
  <c r="HM1" i="15" s="1"/>
  <c r="HN1" i="15" s="1"/>
  <c r="HO1" i="15" s="1"/>
  <c r="HP1" i="15" s="1"/>
  <c r="HQ1" i="15" s="1"/>
  <c r="HR1" i="15" s="1"/>
  <c r="HS1" i="15" s="1"/>
  <c r="HT1" i="15" s="1"/>
  <c r="HU1" i="15" s="1"/>
  <c r="HV1" i="15" s="1"/>
  <c r="HW1" i="15" s="1"/>
  <c r="HX1" i="15" s="1"/>
  <c r="HY1" i="15" s="1"/>
  <c r="HZ1" i="15" s="1"/>
  <c r="IA1" i="15" s="1"/>
  <c r="IB1" i="15" s="1"/>
  <c r="IC1" i="15" s="1"/>
  <c r="ID1" i="15" s="1"/>
  <c r="IE1" i="15" s="1"/>
  <c r="IF1" i="15" s="1"/>
  <c r="IG1" i="15" s="1"/>
  <c r="IH1" i="15" s="1"/>
  <c r="II1" i="15" s="1"/>
  <c r="IJ1" i="15" s="1"/>
  <c r="IK1" i="15" s="1"/>
  <c r="IL1" i="15" s="1"/>
  <c r="IM1" i="15" s="1"/>
  <c r="IN1" i="15" s="1"/>
  <c r="IO1" i="15" s="1"/>
  <c r="IP1" i="15" s="1"/>
  <c r="IQ1" i="15" s="1"/>
  <c r="IR1" i="15" s="1"/>
  <c r="IS1" i="15" s="1"/>
  <c r="IT1" i="15" s="1"/>
  <c r="IU1" i="15" s="1"/>
  <c r="IV1" i="15" s="1"/>
  <c r="IW1" i="15" s="1"/>
  <c r="IX1" i="15" s="1"/>
  <c r="IY1" i="15" s="1"/>
  <c r="IZ1" i="15" s="1"/>
  <c r="JA1" i="15" s="1"/>
  <c r="JB1" i="15" s="1"/>
  <c r="D2" i="15"/>
  <c r="G46" i="14"/>
  <c r="L70" i="14" a="1"/>
  <c r="AL68" i="14"/>
  <c r="M16" i="14" a="1"/>
  <c r="M42" i="14" a="1"/>
  <c r="AJ68" i="14"/>
  <c r="AJ55" i="14"/>
  <c r="M45" i="14" a="1"/>
  <c r="L46" i="14" a="1"/>
  <c r="M67" i="14" a="1"/>
  <c r="AM65" i="14"/>
  <c r="L43" i="14" a="1"/>
  <c r="H44" i="14"/>
  <c r="L66" i="14" a="1"/>
  <c r="AK63" i="14"/>
  <c r="AL63" i="14"/>
  <c r="M43" i="14" a="1"/>
  <c r="H64" i="14"/>
  <c r="G71" i="14"/>
  <c r="M19" i="14" a="1"/>
  <c r="H46" i="14"/>
  <c r="H72" i="14"/>
  <c r="L65" i="14" a="1"/>
  <c r="M64" i="14" a="1"/>
  <c r="AM46" i="14"/>
  <c r="L20" i="14" a="1"/>
  <c r="AM69" i="14"/>
  <c r="G69" i="14"/>
  <c r="L33" i="14" a="1"/>
  <c r="M72" i="14" a="1"/>
  <c r="H45" i="14"/>
  <c r="AL44" i="14"/>
  <c r="L31" i="14" a="1"/>
  <c r="AJ63" i="14"/>
  <c r="H69" i="14"/>
  <c r="L71" i="14" a="1"/>
  <c r="M53" i="14" a="1"/>
  <c r="L18" i="14" a="1"/>
  <c r="H43" i="14"/>
  <c r="AL70" i="14"/>
  <c r="M70" i="14" a="1"/>
  <c r="M68" i="14" a="1"/>
  <c r="M15" i="14" a="1"/>
  <c r="L63" i="14" a="1"/>
  <c r="AK55" i="14"/>
  <c r="M56" i="14" a="1"/>
  <c r="G44" i="14"/>
  <c r="AM67" i="14"/>
  <c r="AM54" i="14"/>
  <c r="L30" i="14" a="1"/>
  <c r="G42" i="14"/>
  <c r="AK65" i="14"/>
  <c r="AL54" i="14"/>
  <c r="L45" i="14" a="1"/>
  <c r="L41" i="14" a="1"/>
  <c r="G72" i="14"/>
  <c r="AJ54" i="14"/>
  <c r="M54" i="14" a="1"/>
  <c r="M41" i="14" a="1"/>
  <c r="AK67" i="14"/>
  <c r="G63" i="14"/>
  <c r="AL56" i="14"/>
  <c r="AL67" i="14"/>
  <c r="L67" i="14" a="1"/>
  <c r="M71" i="14" a="1"/>
  <c r="L34" i="14" a="1"/>
  <c r="AK54" i="14"/>
  <c r="AM53" i="14"/>
  <c r="AJ44" i="14"/>
  <c r="G65" i="14"/>
  <c r="AM41" i="14"/>
  <c r="AM44" i="14"/>
  <c r="L56" i="14" a="1"/>
  <c r="G54" i="14"/>
  <c r="AK41" i="14"/>
  <c r="AK44" i="14"/>
  <c r="M33" i="14" a="1"/>
  <c r="L32" i="14" a="1"/>
  <c r="AL41" i="14"/>
  <c r="H53" i="14"/>
  <c r="AL72" i="14"/>
  <c r="AL45" i="14"/>
  <c r="AK64" i="14"/>
  <c r="AM43" i="14"/>
  <c r="H70" i="14"/>
  <c r="L19" i="14" a="1"/>
  <c r="L68" i="14" a="1"/>
  <c r="L29" i="14" a="1"/>
  <c r="M18" i="14" a="1"/>
  <c r="AK70" i="14"/>
  <c r="AL55" i="14"/>
  <c r="AJ41" i="14"/>
  <c r="L15" i="14" a="1"/>
  <c r="AL64" i="14"/>
  <c r="M17" i="14" a="1"/>
  <c r="H71" i="14"/>
  <c r="M28" i="14" a="1"/>
  <c r="AJ65" i="14"/>
  <c r="G43" i="14"/>
  <c r="L64" i="14" a="1"/>
  <c r="M34" i="14" a="1"/>
  <c r="AM64" i="14"/>
  <c r="AJ45" i="14"/>
  <c r="AK69" i="14"/>
  <c r="M27" i="14" a="1"/>
  <c r="H65" i="14"/>
  <c r="L27" i="14" a="1"/>
  <c r="AJ46" i="14"/>
  <c r="AL46" i="14"/>
  <c r="M30" i="14" a="1"/>
  <c r="AM42" i="14"/>
  <c r="AJ69" i="14"/>
  <c r="M63" i="14" a="1"/>
  <c r="H54" i="14"/>
  <c r="AJ67" i="14"/>
  <c r="AJ43" i="14"/>
  <c r="G56" i="14"/>
  <c r="AL71" i="14"/>
  <c r="AK66" i="14"/>
  <c r="G45" i="14"/>
  <c r="AJ71" i="14"/>
  <c r="AJ64" i="14"/>
  <c r="G67" i="14"/>
  <c r="AK45" i="14"/>
  <c r="M55" i="14" a="1"/>
  <c r="AM68" i="14"/>
  <c r="AL69" i="14"/>
  <c r="AL42" i="14"/>
  <c r="H56" i="14"/>
  <c r="M66" i="14" a="1"/>
  <c r="L16" i="14" a="1"/>
  <c r="AK43" i="14"/>
  <c r="G55" i="14"/>
  <c r="H63" i="14"/>
  <c r="AM56" i="14"/>
  <c r="AM45" i="14"/>
  <c r="L55" i="14" a="1"/>
  <c r="M65" i="14" a="1"/>
  <c r="AM72" i="14"/>
  <c r="AM71" i="14"/>
  <c r="AK71" i="14"/>
  <c r="AK56" i="14"/>
  <c r="AL53" i="14"/>
  <c r="AJ53" i="14"/>
  <c r="G64" i="14"/>
  <c r="L42" i="14" a="1"/>
  <c r="AM55" i="14"/>
  <c r="G53" i="14"/>
  <c r="M32" i="14" a="1"/>
  <c r="M31" i="14" a="1"/>
  <c r="L17" i="14" a="1"/>
  <c r="AL43" i="14"/>
  <c r="H41" i="14"/>
  <c r="H55" i="14"/>
  <c r="AL66" i="14"/>
  <c r="AJ72" i="14"/>
  <c r="M46" i="14" a="1"/>
  <c r="H68" i="14"/>
  <c r="AJ66" i="14"/>
  <c r="AK42" i="14"/>
  <c r="G41" i="14"/>
  <c r="AM70" i="14"/>
  <c r="AM63" i="14"/>
  <c r="AJ56" i="14"/>
  <c r="L44" i="14" a="1"/>
  <c r="AK68" i="14"/>
  <c r="G70" i="14"/>
  <c r="G68" i="14"/>
  <c r="H42" i="14"/>
  <c r="AL65" i="14"/>
  <c r="G66" i="14"/>
  <c r="AK46" i="14"/>
  <c r="M44" i="14" a="1"/>
  <c r="L53" i="14" a="1"/>
  <c r="AK53" i="14"/>
  <c r="M20" i="14" a="1"/>
  <c r="AJ70" i="14"/>
  <c r="L69" i="14" a="1"/>
  <c r="AM66" i="14"/>
  <c r="L28" i="14" a="1"/>
  <c r="H67" i="14"/>
  <c r="M29" i="14" a="1"/>
  <c r="L72" i="14" a="1"/>
  <c r="AJ42" i="14"/>
  <c r="AK72" i="14"/>
  <c r="L54" i="14" a="1"/>
  <c r="M69" i="14" a="1"/>
  <c r="H66" i="14"/>
  <c r="AN55" i="14" l="1"/>
  <c r="AO56" i="14"/>
  <c r="AO53" i="14"/>
  <c r="AN53" i="14"/>
  <c r="AN56" i="14"/>
  <c r="AO54" i="14"/>
  <c r="AN54" i="14"/>
  <c r="AO55" i="14"/>
  <c r="M70" i="14"/>
  <c r="I63" i="14"/>
  <c r="K63" i="14" s="1"/>
  <c r="AG63" i="14" s="1"/>
  <c r="I67" i="14"/>
  <c r="K67" i="14" s="1"/>
  <c r="AG67" i="14" s="1"/>
  <c r="I71" i="14"/>
  <c r="K71" i="14" s="1"/>
  <c r="AG71" i="14" s="1"/>
  <c r="AO66" i="14"/>
  <c r="AN68" i="14"/>
  <c r="L65" i="14"/>
  <c r="AN63" i="14"/>
  <c r="I66" i="14"/>
  <c r="K66" i="14" s="1"/>
  <c r="I70" i="14"/>
  <c r="K70" i="14" s="1"/>
  <c r="AG70" i="14" s="1"/>
  <c r="AO64" i="14"/>
  <c r="AN66" i="14"/>
  <c r="AO72" i="14"/>
  <c r="M66" i="14"/>
  <c r="AO69" i="14"/>
  <c r="AN71" i="14"/>
  <c r="L64" i="14"/>
  <c r="M65" i="14"/>
  <c r="L68" i="14"/>
  <c r="M69" i="14"/>
  <c r="L72" i="14"/>
  <c r="AO67" i="14"/>
  <c r="AN69" i="14"/>
  <c r="AN72" i="14"/>
  <c r="I65" i="14"/>
  <c r="K65" i="14" s="1"/>
  <c r="AG65" i="14" s="1"/>
  <c r="AN64" i="14"/>
  <c r="L67" i="14"/>
  <c r="L71" i="14"/>
  <c r="M72" i="14"/>
  <c r="AO65" i="14"/>
  <c r="AN67" i="14"/>
  <c r="I69" i="14"/>
  <c r="K69" i="14" s="1"/>
  <c r="AG69" i="14" s="1"/>
  <c r="AO70" i="14"/>
  <c r="L63" i="14"/>
  <c r="M64" i="14"/>
  <c r="M68" i="14"/>
  <c r="I64" i="14"/>
  <c r="K64" i="14" s="1"/>
  <c r="AG64" i="14" s="1"/>
  <c r="I68" i="14"/>
  <c r="K68" i="14" s="1"/>
  <c r="AG68" i="14" s="1"/>
  <c r="I72" i="14"/>
  <c r="K72" i="14" s="1"/>
  <c r="AG72" i="14" s="1"/>
  <c r="AO68" i="14"/>
  <c r="AN70" i="14"/>
  <c r="L69" i="14"/>
  <c r="M63" i="14"/>
  <c r="L66" i="14"/>
  <c r="M67" i="14"/>
  <c r="L70" i="14"/>
  <c r="M71" i="14"/>
  <c r="AO63" i="14"/>
  <c r="AN65" i="14"/>
  <c r="AO71" i="14"/>
  <c r="M54" i="14"/>
  <c r="L53" i="14"/>
  <c r="I55" i="14"/>
  <c r="K55" i="14" s="1"/>
  <c r="AG55" i="14" s="1"/>
  <c r="M55" i="14"/>
  <c r="L54" i="14"/>
  <c r="I56" i="14"/>
  <c r="K56" i="14" s="1"/>
  <c r="AG56" i="14" s="1"/>
  <c r="M56" i="14"/>
  <c r="L55" i="14"/>
  <c r="L56" i="14"/>
  <c r="M53" i="14"/>
  <c r="I54" i="14"/>
  <c r="K54" i="14" s="1"/>
  <c r="AG54" i="14" s="1"/>
  <c r="I53" i="14"/>
  <c r="K53" i="14" s="1"/>
  <c r="AG53" i="14" s="1"/>
  <c r="M30" i="14"/>
  <c r="L30" i="14"/>
  <c r="L18" i="14"/>
  <c r="L16" i="14"/>
  <c r="M31" i="14"/>
  <c r="L31" i="14"/>
  <c r="L27" i="14"/>
  <c r="L15" i="14"/>
  <c r="M29" i="14"/>
  <c r="L29" i="14"/>
  <c r="L17" i="14"/>
  <c r="M32" i="14"/>
  <c r="L28" i="14"/>
  <c r="M34" i="14"/>
  <c r="M28" i="14"/>
  <c r="M20" i="14"/>
  <c r="M18" i="14"/>
  <c r="M16" i="14"/>
  <c r="M27" i="14"/>
  <c r="M17" i="14"/>
  <c r="L34" i="14"/>
  <c r="L32" i="14"/>
  <c r="L20" i="14"/>
  <c r="M15" i="14"/>
  <c r="M33" i="14"/>
  <c r="M19" i="14"/>
  <c r="L33" i="14"/>
  <c r="L19" i="14"/>
  <c r="L41" i="14"/>
  <c r="I42" i="14"/>
  <c r="K42" i="14" s="1"/>
  <c r="I44" i="14"/>
  <c r="K44" i="14" s="1"/>
  <c r="AG44" i="14" s="1"/>
  <c r="M42" i="14"/>
  <c r="L45" i="14"/>
  <c r="M41" i="14"/>
  <c r="L42" i="14"/>
  <c r="M43" i="14"/>
  <c r="L46" i="14"/>
  <c r="M46" i="14"/>
  <c r="I46" i="14"/>
  <c r="K46" i="14" s="1"/>
  <c r="AG46" i="14" s="1"/>
  <c r="M45" i="14"/>
  <c r="I43" i="14"/>
  <c r="K43" i="14" s="1"/>
  <c r="AG43" i="14" s="1"/>
  <c r="L44" i="14"/>
  <c r="I41" i="14"/>
  <c r="K41" i="14" s="1"/>
  <c r="AG41" i="14" s="1"/>
  <c r="I45" i="14"/>
  <c r="K45" i="14" s="1"/>
  <c r="AG45" i="14" s="1"/>
  <c r="L43" i="14"/>
  <c r="M44" i="14"/>
  <c r="AN42" i="14"/>
  <c r="AO43" i="14"/>
  <c r="AN45" i="14"/>
  <c r="AO46" i="14"/>
  <c r="AO44" i="14"/>
  <c r="AN46" i="14"/>
  <c r="AO45" i="14"/>
  <c r="AN43" i="14"/>
  <c r="AO42" i="14"/>
  <c r="AD42" i="14"/>
  <c r="AD49" i="14" s="1"/>
  <c r="AN44" i="14"/>
  <c r="AN41" i="14"/>
  <c r="AG66" i="14"/>
  <c r="AD43" i="14"/>
  <c r="AD75" i="14"/>
  <c r="AD74" i="14"/>
  <c r="AD59" i="14"/>
  <c r="AD58" i="14"/>
  <c r="AO41" i="14"/>
  <c r="D1" i="15"/>
  <c r="P148" i="6"/>
  <c r="P150" i="6"/>
  <c r="P149" i="6"/>
  <c r="P155" i="6"/>
  <c r="P151" i="6"/>
  <c r="N46" i="14" l="1"/>
  <c r="O46" i="14" s="1"/>
  <c r="AH46" i="14" s="1"/>
  <c r="N42" i="14"/>
  <c r="O42" i="14" s="1"/>
  <c r="AH42" i="14" s="1"/>
  <c r="N55" i="14"/>
  <c r="O55" i="14" s="1"/>
  <c r="AH55" i="14" s="1"/>
  <c r="N70" i="14"/>
  <c r="O70" i="14" s="1"/>
  <c r="AH70" i="14" s="1"/>
  <c r="N43" i="14"/>
  <c r="O43" i="14" s="1"/>
  <c r="AH43" i="14" s="1"/>
  <c r="N56" i="14"/>
  <c r="O56" i="14" s="1"/>
  <c r="AH56" i="14" s="1"/>
  <c r="N41" i="14"/>
  <c r="O41" i="14" s="1"/>
  <c r="AH41" i="14" s="1"/>
  <c r="N65" i="14"/>
  <c r="O65" i="14" s="1"/>
  <c r="AH65" i="14" s="1"/>
  <c r="N44" i="14"/>
  <c r="O44" i="14" s="1"/>
  <c r="AH44" i="14" s="1"/>
  <c r="N54" i="14"/>
  <c r="O54" i="14" s="1"/>
  <c r="AH54" i="14" s="1"/>
  <c r="N45" i="14"/>
  <c r="O45" i="14" s="1"/>
  <c r="AH45" i="14" s="1"/>
  <c r="N69" i="14"/>
  <c r="O69" i="14" s="1"/>
  <c r="AH69" i="14" s="1"/>
  <c r="AG42" i="14"/>
  <c r="AG48" i="14" s="1"/>
  <c r="N53" i="14"/>
  <c r="O53" i="14" s="1"/>
  <c r="AH53" i="14" s="1"/>
  <c r="N66" i="14"/>
  <c r="O66" i="14" s="1"/>
  <c r="AH66" i="14" s="1"/>
  <c r="N71" i="14"/>
  <c r="O71" i="14" s="1"/>
  <c r="AH71" i="14" s="1"/>
  <c r="AD48" i="14"/>
  <c r="N67" i="14"/>
  <c r="O67" i="14" s="1"/>
  <c r="AH67" i="14" s="1"/>
  <c r="N68" i="14"/>
  <c r="O68" i="14" s="1"/>
  <c r="AH68" i="14" s="1"/>
  <c r="N63" i="14"/>
  <c r="O63" i="14" s="1"/>
  <c r="AH63" i="14" s="1"/>
  <c r="N72" i="14"/>
  <c r="O72" i="14" s="1"/>
  <c r="AH72" i="14" s="1"/>
  <c r="N64" i="14"/>
  <c r="O64" i="14" s="1"/>
  <c r="AH64" i="14" s="1"/>
  <c r="AG74" i="14"/>
  <c r="AG58" i="14"/>
  <c r="P154" i="6"/>
  <c r="AH58" i="14" l="1"/>
  <c r="AH48" i="14"/>
  <c r="AH74" i="14"/>
  <c r="AE41" i="14"/>
  <c r="AE64" i="14"/>
  <c r="AE68" i="14"/>
  <c r="AE55" i="14"/>
  <c r="AE66" i="14"/>
  <c r="AE67" i="14"/>
  <c r="AE72" i="14"/>
  <c r="AE69" i="14"/>
  <c r="AE63" i="14"/>
  <c r="AE54" i="14"/>
  <c r="AE56" i="14"/>
  <c r="AE70" i="14"/>
  <c r="AE53" i="14"/>
  <c r="AE65" i="14"/>
  <c r="AE71" i="14"/>
  <c r="AE45" i="14"/>
  <c r="AE46" i="14"/>
  <c r="AE43" i="14"/>
  <c r="AE42" i="14"/>
  <c r="AE44" i="14"/>
  <c r="P147" i="6"/>
  <c r="P152" i="6"/>
  <c r="J155" i="6" a="1"/>
  <c r="K155" i="6" a="1"/>
  <c r="K155" i="6"/>
  <c r="L155" i="6" l="1"/>
  <c r="H155" i="6" a="1"/>
  <c r="F155" i="6" a="1"/>
  <c r="G155" i="6" a="1"/>
  <c r="E155" i="6" a="1"/>
  <c r="J155" i="6"/>
  <c r="G155" i="6"/>
  <c r="H155" i="6"/>
  <c r="F155" i="6"/>
  <c r="I155" i="6" l="1"/>
  <c r="D155" i="6"/>
  <c r="K154" i="6" a="1"/>
  <c r="J154" i="6" a="1"/>
  <c r="E155" i="6"/>
  <c r="K154" i="6"/>
  <c r="L154" i="6" l="1"/>
  <c r="H154" i="6" a="1"/>
  <c r="G154" i="6" a="1"/>
  <c r="E154" i="6" a="1"/>
  <c r="F154" i="6" a="1"/>
  <c r="J154" i="6"/>
  <c r="H154" i="6"/>
  <c r="F154" i="6"/>
  <c r="G154" i="6"/>
  <c r="I154" i="6" l="1"/>
  <c r="D154" i="6"/>
  <c r="K153" i="6" a="1"/>
  <c r="J153" i="6" a="1"/>
  <c r="E154" i="6"/>
  <c r="K153" i="6"/>
  <c r="L153" i="6" l="1"/>
  <c r="E153" i="6" a="1"/>
  <c r="H153" i="6" a="1"/>
  <c r="G153" i="6" a="1"/>
  <c r="F153" i="6" a="1"/>
  <c r="J153" i="6"/>
  <c r="G153" i="6"/>
  <c r="H153" i="6"/>
  <c r="F153" i="6"/>
  <c r="I153" i="6" l="1"/>
  <c r="D153" i="6"/>
  <c r="K152" i="6" a="1"/>
  <c r="J152" i="6" a="1"/>
  <c r="E153" i="6"/>
  <c r="K152" i="6"/>
  <c r="L152" i="6" l="1"/>
  <c r="H152" i="6" a="1"/>
  <c r="G152" i="6" a="1"/>
  <c r="E152" i="6" a="1"/>
  <c r="F152" i="6" a="1"/>
  <c r="J152" i="6"/>
  <c r="G152" i="6"/>
  <c r="F152" i="6"/>
  <c r="H152" i="6"/>
  <c r="I152" i="6" l="1"/>
  <c r="D152" i="6"/>
  <c r="K151" i="6" a="1"/>
  <c r="J151" i="6" a="1"/>
  <c r="E152" i="6"/>
  <c r="K151" i="6"/>
  <c r="L151" i="6" l="1"/>
  <c r="H151" i="6" a="1"/>
  <c r="G151" i="6" a="1"/>
  <c r="E151" i="6" a="1"/>
  <c r="F151" i="6" a="1"/>
  <c r="J151" i="6"/>
  <c r="G151" i="6"/>
  <c r="F151" i="6"/>
  <c r="H151" i="6"/>
  <c r="I151" i="6" l="1"/>
  <c r="D151" i="6"/>
  <c r="K150" i="6" a="1"/>
  <c r="J150" i="6" a="1"/>
  <c r="K150" i="6"/>
  <c r="E151" i="6"/>
  <c r="L150" i="6" l="1"/>
  <c r="F150" i="6" a="1"/>
  <c r="E150" i="6" a="1"/>
  <c r="H150" i="6" a="1"/>
  <c r="G150" i="6" a="1"/>
  <c r="J150" i="6"/>
  <c r="H150" i="6"/>
  <c r="F150" i="6"/>
  <c r="G150" i="6"/>
  <c r="I150" i="6" l="1"/>
  <c r="D150" i="6"/>
  <c r="K149" i="6" a="1"/>
  <c r="J149" i="6" a="1"/>
  <c r="E150" i="6"/>
  <c r="K149" i="6"/>
  <c r="L149" i="6" l="1"/>
  <c r="H149" i="6" a="1"/>
  <c r="G149" i="6" a="1"/>
  <c r="F149" i="6" a="1"/>
  <c r="E149" i="6" a="1"/>
  <c r="F149" i="6"/>
  <c r="J149" i="6"/>
  <c r="G149" i="6"/>
  <c r="H149" i="6"/>
  <c r="I149" i="6" l="1"/>
  <c r="D149" i="6"/>
  <c r="K148" i="6" a="1"/>
  <c r="J148" i="6" a="1"/>
  <c r="E149" i="6"/>
  <c r="K148" i="6"/>
  <c r="L148" i="6" l="1"/>
  <c r="H148" i="6" a="1"/>
  <c r="G148" i="6" a="1"/>
  <c r="E148" i="6" a="1"/>
  <c r="F148" i="6" a="1"/>
  <c r="F148" i="6"/>
  <c r="J148" i="6"/>
  <c r="H148" i="6"/>
  <c r="G148" i="6"/>
  <c r="I148" i="6" l="1"/>
  <c r="D148" i="6"/>
  <c r="K147" i="6" a="1"/>
  <c r="J147" i="6" a="1"/>
  <c r="E148" i="6"/>
  <c r="K147" i="6"/>
  <c r="L147" i="6" l="1"/>
  <c r="H147" i="6" a="1"/>
  <c r="G147" i="6" a="1"/>
  <c r="F147" i="6" a="1"/>
  <c r="E147" i="6" a="1"/>
  <c r="F147" i="6"/>
  <c r="J147" i="6"/>
  <c r="G147" i="6"/>
  <c r="H147" i="6"/>
  <c r="I147" i="6" l="1"/>
  <c r="D147" i="6"/>
  <c r="K146" i="6" a="1"/>
  <c r="J146" i="6" a="1"/>
  <c r="E147" i="6"/>
  <c r="K146" i="6"/>
  <c r="L146" i="6" l="1"/>
  <c r="G146" i="6" a="1"/>
  <c r="H146" i="6" a="1"/>
  <c r="F146" i="6" a="1"/>
  <c r="E146" i="6" a="1"/>
  <c r="F146" i="6"/>
  <c r="J146" i="6"/>
  <c r="H146" i="6"/>
  <c r="G146" i="6"/>
  <c r="I146" i="6" l="1"/>
  <c r="D146" i="6"/>
  <c r="J145" i="6" a="1"/>
  <c r="K145" i="6" a="1"/>
  <c r="E146" i="6"/>
  <c r="K145" i="6"/>
  <c r="L145" i="6" l="1"/>
  <c r="H145" i="6" a="1"/>
  <c r="F145" i="6" a="1"/>
  <c r="E145" i="6" a="1"/>
  <c r="G145" i="6" a="1"/>
  <c r="G145" i="6"/>
  <c r="J145" i="6"/>
  <c r="H145" i="6"/>
  <c r="F145" i="6"/>
  <c r="I145" i="6" l="1"/>
  <c r="D145" i="6"/>
  <c r="K144" i="6" a="1"/>
  <c r="J144" i="6" a="1"/>
  <c r="E145" i="6"/>
  <c r="K144" i="6"/>
  <c r="L144" i="6" l="1"/>
  <c r="H144" i="6" a="1"/>
  <c r="G144" i="6" a="1"/>
  <c r="E144" i="6" a="1"/>
  <c r="F144" i="6" a="1"/>
  <c r="J144" i="6"/>
  <c r="G144" i="6"/>
  <c r="H144" i="6"/>
  <c r="F144" i="6"/>
  <c r="I144" i="6" l="1"/>
  <c r="D144" i="6"/>
  <c r="K143" i="6" a="1"/>
  <c r="J143" i="6" a="1"/>
  <c r="E144" i="6"/>
  <c r="K143" i="6"/>
  <c r="L143" i="6" l="1"/>
  <c r="H143" i="6" a="1"/>
  <c r="G143" i="6" a="1"/>
  <c r="E143" i="6" a="1"/>
  <c r="F143" i="6" a="1"/>
  <c r="F143" i="6"/>
  <c r="J143" i="6"/>
  <c r="H143" i="6"/>
  <c r="G143" i="6"/>
  <c r="I143" i="6" l="1"/>
  <c r="D143" i="6"/>
  <c r="K142" i="6" a="1"/>
  <c r="J142" i="6" a="1"/>
  <c r="E143" i="6"/>
  <c r="K142" i="6"/>
  <c r="L142" i="6" l="1"/>
  <c r="G142" i="6" a="1"/>
  <c r="H142" i="6" a="1"/>
  <c r="F142" i="6" a="1"/>
  <c r="E142" i="6" a="1"/>
  <c r="F142" i="6"/>
  <c r="H142" i="6"/>
  <c r="J142" i="6"/>
  <c r="G142" i="6"/>
  <c r="I142" i="6" l="1"/>
  <c r="D142" i="6"/>
  <c r="K141" i="6" a="1"/>
  <c r="J141" i="6" a="1"/>
  <c r="K141" i="6"/>
  <c r="E142" i="6"/>
  <c r="L141" i="6" l="1"/>
  <c r="G141" i="6" a="1"/>
  <c r="H141" i="6" a="1"/>
  <c r="F141" i="6" a="1"/>
  <c r="E141" i="6" a="1"/>
  <c r="F141" i="6"/>
  <c r="J141" i="6"/>
  <c r="H141" i="6"/>
  <c r="G141" i="6"/>
  <c r="I141" i="6" l="1"/>
  <c r="D141" i="6"/>
  <c r="K140" i="6" a="1"/>
  <c r="J140" i="6" a="1"/>
  <c r="E141" i="6"/>
  <c r="K140" i="6"/>
  <c r="L140" i="6" l="1"/>
  <c r="G140" i="6" a="1"/>
  <c r="H140" i="6" a="1"/>
  <c r="F140" i="6" a="1"/>
  <c r="E140" i="6" a="1"/>
  <c r="J140" i="6"/>
  <c r="H140" i="6"/>
  <c r="G140" i="6"/>
  <c r="F140" i="6"/>
  <c r="I140" i="6" l="1"/>
  <c r="D140" i="6"/>
  <c r="K139" i="6" a="1"/>
  <c r="J139" i="6" a="1"/>
  <c r="E140" i="6"/>
  <c r="K139" i="6"/>
  <c r="L139" i="6" l="1"/>
  <c r="G139" i="6" a="1"/>
  <c r="H139" i="6" a="1"/>
  <c r="F139" i="6" a="1"/>
  <c r="E139" i="6" a="1"/>
  <c r="J139" i="6"/>
  <c r="H139" i="6"/>
  <c r="G139" i="6"/>
  <c r="F139" i="6"/>
  <c r="I139" i="6" l="1"/>
  <c r="D139" i="6"/>
  <c r="K138" i="6" a="1"/>
  <c r="J138" i="6" a="1"/>
  <c r="K138" i="6"/>
  <c r="E139" i="6"/>
  <c r="L138" i="6" l="1"/>
  <c r="H138" i="6" a="1"/>
  <c r="G138" i="6" a="1"/>
  <c r="F138" i="6" a="1"/>
  <c r="E138" i="6" a="1"/>
  <c r="J138" i="6"/>
  <c r="H138" i="6"/>
  <c r="G138" i="6"/>
  <c r="F138" i="6"/>
  <c r="I138" i="6" l="1"/>
  <c r="D138" i="6"/>
  <c r="K137" i="6" a="1"/>
  <c r="J137" i="6" a="1"/>
  <c r="E138" i="6"/>
  <c r="K137" i="6"/>
  <c r="L137" i="6" l="1"/>
  <c r="G137" i="6" a="1"/>
  <c r="E137" i="6" a="1"/>
  <c r="H137" i="6" a="1"/>
  <c r="F137" i="6" a="1"/>
  <c r="F137" i="6"/>
  <c r="J137" i="6"/>
  <c r="H137" i="6"/>
  <c r="G137" i="6"/>
  <c r="I137" i="6" l="1"/>
  <c r="D137" i="6"/>
  <c r="K136" i="6" a="1"/>
  <c r="J136" i="6" a="1"/>
  <c r="E137" i="6"/>
  <c r="K136" i="6"/>
  <c r="L136" i="6" l="1"/>
  <c r="H136" i="6" a="1"/>
  <c r="G136" i="6" a="1"/>
  <c r="F136" i="6" a="1"/>
  <c r="E136" i="6" a="1"/>
  <c r="J136" i="6"/>
  <c r="G136" i="6"/>
  <c r="H136" i="6"/>
  <c r="F136" i="6"/>
  <c r="I136" i="6" l="1"/>
  <c r="D136" i="6"/>
  <c r="K135" i="6" a="1"/>
  <c r="J135" i="6" a="1"/>
  <c r="E136" i="6"/>
  <c r="K135" i="6"/>
  <c r="L135" i="6" l="1"/>
  <c r="H135" i="6" a="1"/>
  <c r="G135" i="6" a="1"/>
  <c r="F135" i="6" a="1"/>
  <c r="E135" i="6" a="1"/>
  <c r="H135" i="6"/>
  <c r="J135" i="6"/>
  <c r="G135" i="6"/>
  <c r="F135" i="6"/>
  <c r="I135" i="6" l="1"/>
  <c r="D135" i="6"/>
  <c r="K134" i="6" a="1"/>
  <c r="J134" i="6" a="1"/>
  <c r="K134" i="6"/>
  <c r="E135" i="6"/>
  <c r="L134" i="6" l="1"/>
  <c r="H134" i="6" a="1"/>
  <c r="G134" i="6" a="1"/>
  <c r="F134" i="6" a="1"/>
  <c r="E134" i="6" a="1"/>
  <c r="J134" i="6"/>
  <c r="F134" i="6"/>
  <c r="H134" i="6"/>
  <c r="G134" i="6"/>
  <c r="I134" i="6" l="1"/>
  <c r="D134" i="6"/>
  <c r="K133" i="6" a="1"/>
  <c r="J133" i="6" a="1"/>
  <c r="E134" i="6"/>
  <c r="K133" i="6"/>
  <c r="L133" i="6" l="1"/>
  <c r="H133" i="6" a="1"/>
  <c r="E133" i="6" a="1"/>
  <c r="G133" i="6" a="1"/>
  <c r="F133" i="6" a="1"/>
  <c r="F133" i="6"/>
  <c r="J133" i="6"/>
  <c r="H133" i="6"/>
  <c r="G133" i="6"/>
  <c r="I133" i="6" l="1"/>
  <c r="D133" i="6"/>
  <c r="K132" i="6" a="1"/>
  <c r="J132" i="6" a="1"/>
  <c r="E133" i="6"/>
  <c r="K132" i="6"/>
  <c r="L132" i="6" l="1"/>
  <c r="G132" i="6" a="1"/>
  <c r="H132" i="6" a="1"/>
  <c r="F132" i="6" a="1"/>
  <c r="E132" i="6" a="1"/>
  <c r="H132" i="6"/>
  <c r="J132" i="6"/>
  <c r="G132" i="6"/>
  <c r="F132" i="6"/>
  <c r="I132" i="6" l="1"/>
  <c r="D132" i="6"/>
  <c r="K131" i="6" a="1"/>
  <c r="J131" i="6" a="1"/>
  <c r="E132" i="6"/>
  <c r="K131" i="6"/>
  <c r="L131" i="6" l="1"/>
  <c r="H131" i="6" a="1"/>
  <c r="G131" i="6" a="1"/>
  <c r="E131" i="6" a="1"/>
  <c r="F131" i="6" a="1"/>
  <c r="H131" i="6"/>
  <c r="J131" i="6"/>
  <c r="F131" i="6"/>
  <c r="G131" i="6"/>
  <c r="I131" i="6" l="1"/>
  <c r="D131" i="6"/>
  <c r="K130" i="6" a="1"/>
  <c r="J130" i="6" a="1"/>
  <c r="E131" i="6"/>
  <c r="K130" i="6"/>
  <c r="L130" i="6" l="1"/>
  <c r="G130" i="6" a="1"/>
  <c r="H130" i="6" a="1"/>
  <c r="F130" i="6" a="1"/>
  <c r="E130" i="6" a="1"/>
  <c r="F130" i="6"/>
  <c r="J130" i="6"/>
  <c r="H130" i="6"/>
  <c r="G130" i="6"/>
  <c r="I130" i="6" l="1"/>
  <c r="D130" i="6"/>
  <c r="K129" i="6" a="1"/>
  <c r="J129" i="6" a="1"/>
  <c r="E130" i="6"/>
  <c r="K129" i="6"/>
  <c r="L129" i="6" l="1"/>
  <c r="F129" i="6" a="1"/>
  <c r="H129" i="6" a="1"/>
  <c r="G129" i="6" a="1"/>
  <c r="E129" i="6" a="1"/>
  <c r="F129" i="6"/>
  <c r="J129" i="6"/>
  <c r="H129" i="6"/>
  <c r="G129" i="6"/>
  <c r="I129" i="6" l="1"/>
  <c r="D129" i="6"/>
  <c r="K128" i="6" a="1"/>
  <c r="J128" i="6" a="1"/>
  <c r="E129" i="6"/>
  <c r="K128" i="6"/>
  <c r="L128" i="6" l="1"/>
  <c r="F128" i="6" a="1"/>
  <c r="H128" i="6" a="1"/>
  <c r="E128" i="6" a="1"/>
  <c r="G128" i="6" a="1"/>
  <c r="H128" i="6"/>
  <c r="J128" i="6"/>
  <c r="G128" i="6"/>
  <c r="F128" i="6"/>
  <c r="I128" i="6" l="1"/>
  <c r="D128" i="6"/>
  <c r="J127" i="6" a="1"/>
  <c r="K127" i="6" a="1"/>
  <c r="E128" i="6"/>
  <c r="K127" i="6"/>
  <c r="L127" i="6" l="1"/>
  <c r="H127" i="6" a="1"/>
  <c r="G127" i="6" a="1"/>
  <c r="F127" i="6" a="1"/>
  <c r="E127" i="6" a="1"/>
  <c r="F127" i="6"/>
  <c r="J127" i="6"/>
  <c r="H127" i="6"/>
  <c r="G127" i="6"/>
  <c r="I127" i="6" l="1"/>
  <c r="D127" i="6"/>
  <c r="K126" i="6" a="1"/>
  <c r="J126" i="6" a="1"/>
  <c r="E127" i="6"/>
  <c r="K126" i="6"/>
  <c r="L126" i="6" l="1"/>
  <c r="G126" i="6" a="1"/>
  <c r="H126" i="6" a="1"/>
  <c r="F126" i="6" a="1"/>
  <c r="E126" i="6" a="1"/>
  <c r="F126" i="6"/>
  <c r="J126" i="6"/>
  <c r="H126" i="6"/>
  <c r="G126" i="6"/>
  <c r="I126" i="6" l="1"/>
  <c r="D126" i="6"/>
  <c r="K125" i="6" a="1"/>
  <c r="J125" i="6" a="1"/>
  <c r="E126" i="6"/>
  <c r="K125" i="6"/>
  <c r="L125" i="6" l="1"/>
  <c r="G125" i="6" a="1"/>
  <c r="H125" i="6" a="1"/>
  <c r="F125" i="6" a="1"/>
  <c r="E125" i="6" a="1"/>
  <c r="F125" i="6"/>
  <c r="H125" i="6"/>
  <c r="J125" i="6"/>
  <c r="G125" i="6"/>
  <c r="I125" i="6" l="1"/>
  <c r="D125" i="6"/>
  <c r="K124" i="6" a="1"/>
  <c r="J124" i="6" a="1"/>
  <c r="E125" i="6"/>
  <c r="K124" i="6"/>
  <c r="L124" i="6" l="1"/>
  <c r="F124" i="6" a="1"/>
  <c r="H124" i="6" a="1"/>
  <c r="G124" i="6" a="1"/>
  <c r="E124" i="6" a="1"/>
  <c r="F124" i="6"/>
  <c r="H124" i="6"/>
  <c r="J124" i="6"/>
  <c r="G124" i="6"/>
  <c r="I124" i="6" l="1"/>
  <c r="D124" i="6"/>
  <c r="K123" i="6" a="1"/>
  <c r="J123" i="6" a="1"/>
  <c r="E124" i="6"/>
  <c r="K123" i="6"/>
  <c r="L123" i="6" l="1"/>
  <c r="G123" i="6" a="1"/>
  <c r="H123" i="6" a="1"/>
  <c r="F123" i="6" a="1"/>
  <c r="E123" i="6" a="1"/>
  <c r="F123" i="6"/>
  <c r="H123" i="6"/>
  <c r="J123" i="6"/>
  <c r="G123" i="6"/>
  <c r="I123" i="6" l="1"/>
  <c r="D123" i="6"/>
  <c r="K122" i="6" a="1"/>
  <c r="J122" i="6" a="1"/>
  <c r="E123" i="6"/>
  <c r="K122" i="6"/>
  <c r="L122" i="6" l="1"/>
  <c r="G122" i="6" a="1"/>
  <c r="H122" i="6" a="1"/>
  <c r="F122" i="6" a="1"/>
  <c r="E122" i="6" a="1"/>
  <c r="F122" i="6"/>
  <c r="J122" i="6"/>
  <c r="H122" i="6"/>
  <c r="G122" i="6"/>
  <c r="I122" i="6" l="1"/>
  <c r="D122" i="6"/>
  <c r="K121" i="6" a="1"/>
  <c r="J121" i="6" a="1"/>
  <c r="K121" i="6"/>
  <c r="E122" i="6"/>
  <c r="L121" i="6" l="1"/>
  <c r="G121" i="6" a="1"/>
  <c r="H121" i="6" a="1"/>
  <c r="F121" i="6" a="1"/>
  <c r="E121" i="6" a="1"/>
  <c r="F121" i="6"/>
  <c r="J121" i="6"/>
  <c r="H121" i="6"/>
  <c r="G121" i="6"/>
  <c r="I121" i="6" l="1"/>
  <c r="D121" i="6"/>
  <c r="K120" i="6" a="1"/>
  <c r="J120" i="6" a="1"/>
  <c r="K120" i="6"/>
  <c r="E121" i="6"/>
  <c r="L120" i="6" l="1"/>
  <c r="G120" i="6" a="1"/>
  <c r="H120" i="6" a="1"/>
  <c r="F120" i="6" a="1"/>
  <c r="E120" i="6" a="1"/>
  <c r="F120" i="6"/>
  <c r="H120" i="6"/>
  <c r="J120" i="6"/>
  <c r="G120" i="6"/>
  <c r="I120" i="6" l="1"/>
  <c r="D120" i="6"/>
  <c r="K119" i="6" a="1"/>
  <c r="J119" i="6" a="1"/>
  <c r="E120" i="6"/>
  <c r="K119" i="6"/>
  <c r="L119" i="6" l="1"/>
  <c r="G119" i="6" a="1"/>
  <c r="E119" i="6" a="1"/>
  <c r="H119" i="6" a="1"/>
  <c r="F119" i="6" a="1"/>
  <c r="J119" i="6"/>
  <c r="F119" i="6"/>
  <c r="H119" i="6"/>
  <c r="G119" i="6"/>
  <c r="I119" i="6" l="1"/>
  <c r="D119" i="6"/>
  <c r="K118" i="6" a="1"/>
  <c r="J118" i="6" a="1"/>
  <c r="E119" i="6"/>
  <c r="K118" i="6"/>
  <c r="L118" i="6" l="1"/>
  <c r="G118" i="6" a="1"/>
  <c r="H118" i="6" a="1"/>
  <c r="F118" i="6" a="1"/>
  <c r="E118" i="6" a="1"/>
  <c r="H118" i="6"/>
  <c r="J118" i="6"/>
  <c r="F118" i="6"/>
  <c r="G118" i="6"/>
  <c r="I118" i="6" l="1"/>
  <c r="D118" i="6"/>
  <c r="K117" i="6" a="1"/>
  <c r="J117" i="6" a="1"/>
  <c r="E118" i="6"/>
  <c r="K117" i="6"/>
  <c r="L117" i="6" l="1"/>
  <c r="G117" i="6" a="1"/>
  <c r="H117" i="6" a="1"/>
  <c r="E117" i="6" a="1"/>
  <c r="F117" i="6" a="1"/>
  <c r="F117" i="6"/>
  <c r="J117" i="6"/>
  <c r="H117" i="6"/>
  <c r="G117" i="6"/>
  <c r="I117" i="6" l="1"/>
  <c r="D117" i="6"/>
  <c r="K116" i="6" a="1"/>
  <c r="J116" i="6" a="1"/>
  <c r="K116" i="6"/>
  <c r="E117" i="6"/>
  <c r="L116" i="6" l="1"/>
  <c r="G116" i="6" a="1"/>
  <c r="E116" i="6" a="1"/>
  <c r="H116" i="6" a="1"/>
  <c r="F116" i="6" a="1"/>
  <c r="F116" i="6"/>
  <c r="H116" i="6"/>
  <c r="J116" i="6"/>
  <c r="G116" i="6"/>
  <c r="I116" i="6" l="1"/>
  <c r="D116" i="6"/>
  <c r="K115" i="6" a="1"/>
  <c r="J115" i="6" a="1"/>
  <c r="E116" i="6"/>
  <c r="K115" i="6"/>
  <c r="L115" i="6" l="1"/>
  <c r="G115" i="6" a="1"/>
  <c r="E115" i="6" a="1"/>
  <c r="H115" i="6" a="1"/>
  <c r="F115" i="6" a="1"/>
  <c r="J115" i="6"/>
  <c r="H115" i="6"/>
  <c r="G115" i="6"/>
  <c r="F115" i="6"/>
  <c r="I115" i="6" l="1"/>
  <c r="D115" i="6"/>
  <c r="K114" i="6" a="1"/>
  <c r="J114" i="6" a="1"/>
  <c r="E115" i="6"/>
  <c r="K114" i="6"/>
  <c r="L114" i="6" l="1"/>
  <c r="F114" i="6" a="1"/>
  <c r="H114" i="6" a="1"/>
  <c r="E114" i="6" a="1"/>
  <c r="G114" i="6" a="1"/>
  <c r="J114" i="6"/>
  <c r="F114" i="6"/>
  <c r="H114" i="6"/>
  <c r="G114" i="6"/>
  <c r="I114" i="6" l="1"/>
  <c r="D114" i="6"/>
  <c r="K113" i="6" a="1"/>
  <c r="J113" i="6" a="1"/>
  <c r="E114" i="6"/>
  <c r="K113" i="6"/>
  <c r="L113" i="6" l="1"/>
  <c r="G113" i="6" a="1"/>
  <c r="H113" i="6" a="1"/>
  <c r="F113" i="6" a="1"/>
  <c r="E113" i="6" a="1"/>
  <c r="F113" i="6"/>
  <c r="J113" i="6"/>
  <c r="H113" i="6"/>
  <c r="G113" i="6"/>
  <c r="I113" i="6" l="1"/>
  <c r="D113" i="6"/>
  <c r="K112" i="6" a="1"/>
  <c r="J112" i="6" a="1"/>
  <c r="E113" i="6"/>
  <c r="K112" i="6"/>
  <c r="L112" i="6" l="1"/>
  <c r="G112" i="6" a="1"/>
  <c r="H112" i="6" a="1"/>
  <c r="F112" i="6" a="1"/>
  <c r="E112" i="6" a="1"/>
  <c r="F112" i="6"/>
  <c r="J112" i="6"/>
  <c r="H112" i="6"/>
  <c r="G112" i="6"/>
  <c r="I112" i="6" l="1"/>
  <c r="D112" i="6"/>
  <c r="K111" i="6" a="1"/>
  <c r="J111" i="6" a="1"/>
  <c r="E112" i="6"/>
  <c r="K111" i="6"/>
  <c r="L111" i="6" l="1"/>
  <c r="H111" i="6" a="1"/>
  <c r="E111" i="6" a="1"/>
  <c r="G111" i="6" a="1"/>
  <c r="F111" i="6" a="1"/>
  <c r="H111" i="6"/>
  <c r="J111" i="6"/>
  <c r="F111" i="6"/>
  <c r="G111" i="6"/>
  <c r="I111" i="6" l="1"/>
  <c r="D111" i="6"/>
  <c r="K110" i="6" a="1"/>
  <c r="J110" i="6" a="1"/>
  <c r="E111" i="6"/>
  <c r="K110" i="6"/>
  <c r="L110" i="6" l="1"/>
  <c r="G110" i="6" a="1"/>
  <c r="H110" i="6" a="1"/>
  <c r="F110" i="6" a="1"/>
  <c r="E110" i="6" a="1"/>
  <c r="F110" i="6"/>
  <c r="J110" i="6"/>
  <c r="H110" i="6"/>
  <c r="G110" i="6"/>
  <c r="I110" i="6" l="1"/>
  <c r="D110" i="6"/>
  <c r="K109" i="6" a="1"/>
  <c r="J109" i="6" a="1"/>
  <c r="E110" i="6"/>
  <c r="K109" i="6"/>
  <c r="L109" i="6" l="1"/>
  <c r="G109" i="6" a="1"/>
  <c r="H109" i="6" a="1"/>
  <c r="E109" i="6" a="1"/>
  <c r="F109" i="6" a="1"/>
  <c r="G109" i="6"/>
  <c r="J109" i="6"/>
  <c r="H109" i="6"/>
  <c r="F109" i="6"/>
  <c r="I109" i="6" l="1"/>
  <c r="D109" i="6"/>
  <c r="K108" i="6" a="1"/>
  <c r="J108" i="6" a="1"/>
  <c r="E109" i="6"/>
  <c r="K108" i="6"/>
  <c r="L108" i="6" l="1"/>
  <c r="G108" i="6" a="1"/>
  <c r="H108" i="6" a="1"/>
  <c r="F108" i="6" a="1"/>
  <c r="E108" i="6" a="1"/>
  <c r="F108" i="6"/>
  <c r="H108" i="6"/>
  <c r="J108" i="6"/>
  <c r="G108" i="6"/>
  <c r="I108" i="6" l="1"/>
  <c r="D108" i="6"/>
  <c r="K107" i="6" a="1"/>
  <c r="J107" i="6" a="1"/>
  <c r="K107" i="6"/>
  <c r="E108" i="6"/>
  <c r="L107" i="6" l="1"/>
  <c r="H107" i="6" a="1"/>
  <c r="E107" i="6" a="1"/>
  <c r="G107" i="6" a="1"/>
  <c r="F107" i="6" a="1"/>
  <c r="F107" i="6"/>
  <c r="H107" i="6"/>
  <c r="J107" i="6"/>
  <c r="G107" i="6"/>
  <c r="I107" i="6" l="1"/>
  <c r="D107" i="6"/>
  <c r="K106" i="6" a="1"/>
  <c r="J106" i="6" a="1"/>
  <c r="K106" i="6"/>
  <c r="E107" i="6"/>
  <c r="L106" i="6" l="1"/>
  <c r="G106" i="6" a="1"/>
  <c r="H106" i="6" a="1"/>
  <c r="F106" i="6" a="1"/>
  <c r="E106" i="6" a="1"/>
  <c r="H106" i="6"/>
  <c r="J106" i="6"/>
  <c r="G106" i="6"/>
  <c r="F106" i="6"/>
  <c r="I106" i="6" l="1"/>
  <c r="D106" i="6"/>
  <c r="K105" i="6" a="1"/>
  <c r="J105" i="6" a="1"/>
  <c r="K105" i="6"/>
  <c r="E106" i="6"/>
  <c r="L105" i="6" l="1"/>
  <c r="G105" i="6" a="1"/>
  <c r="H105" i="6" a="1"/>
  <c r="E105" i="6" a="1"/>
  <c r="F105" i="6" a="1"/>
  <c r="H105" i="6"/>
  <c r="J105" i="6"/>
  <c r="G105" i="6"/>
  <c r="F105" i="6"/>
  <c r="I105" i="6" l="1"/>
  <c r="D105" i="6"/>
  <c r="K104" i="6" a="1"/>
  <c r="J104" i="6" a="1"/>
  <c r="E105" i="6"/>
  <c r="K104" i="6"/>
  <c r="L104" i="6" l="1"/>
  <c r="F104" i="6" a="1"/>
  <c r="H104" i="6" a="1"/>
  <c r="G104" i="6" a="1"/>
  <c r="E104" i="6" a="1"/>
  <c r="F104" i="6"/>
  <c r="J104" i="6"/>
  <c r="H104" i="6"/>
  <c r="G104" i="6"/>
  <c r="I104" i="6" l="1"/>
  <c r="D104" i="6"/>
  <c r="J103" i="6" a="1"/>
  <c r="K103" i="6" a="1"/>
  <c r="E104" i="6"/>
  <c r="K103" i="6"/>
  <c r="L103" i="6" l="1"/>
  <c r="G103" i="6" a="1"/>
  <c r="H103" i="6" a="1"/>
  <c r="F103" i="6" a="1"/>
  <c r="E103" i="6" a="1"/>
  <c r="F103" i="6"/>
  <c r="J103" i="6"/>
  <c r="H103" i="6"/>
  <c r="G103" i="6"/>
  <c r="I103" i="6" l="1"/>
  <c r="D103" i="6"/>
  <c r="K102" i="6" a="1"/>
  <c r="J102" i="6" a="1"/>
  <c r="E103" i="6"/>
  <c r="K102" i="6"/>
  <c r="L102" i="6" l="1"/>
  <c r="G102" i="6" a="1"/>
  <c r="E102" i="6" a="1"/>
  <c r="H102" i="6" a="1"/>
  <c r="F102" i="6" a="1"/>
  <c r="J102" i="6"/>
  <c r="H102" i="6"/>
  <c r="G102" i="6"/>
  <c r="F102" i="6"/>
  <c r="I102" i="6" l="1"/>
  <c r="D102" i="6"/>
  <c r="K101" i="6" a="1"/>
  <c r="J101" i="6" a="1"/>
  <c r="E102" i="6"/>
  <c r="K101" i="6"/>
  <c r="L101" i="6" l="1"/>
  <c r="E101" i="6" a="1"/>
  <c r="H101" i="6" a="1"/>
  <c r="G101" i="6" a="1"/>
  <c r="F101" i="6" a="1"/>
  <c r="F101" i="6"/>
  <c r="J101" i="6"/>
  <c r="H101" i="6"/>
  <c r="G101" i="6"/>
  <c r="I101" i="6" l="1"/>
  <c r="D101" i="6"/>
  <c r="K100" i="6" a="1"/>
  <c r="J100" i="6" a="1"/>
  <c r="E101" i="6"/>
  <c r="K100" i="6"/>
  <c r="L100" i="6" l="1"/>
  <c r="H100" i="6" a="1"/>
  <c r="G100" i="6" a="1"/>
  <c r="F100" i="6" a="1"/>
  <c r="E100" i="6" a="1"/>
  <c r="F100" i="6"/>
  <c r="J100" i="6"/>
  <c r="H100" i="6"/>
  <c r="G100" i="6"/>
  <c r="I100" i="6" l="1"/>
  <c r="D100" i="6"/>
  <c r="K99" i="6" a="1"/>
  <c r="J99" i="6" a="1"/>
  <c r="K99" i="6"/>
  <c r="E100" i="6"/>
  <c r="L99" i="6" l="1"/>
  <c r="G99" i="6" a="1"/>
  <c r="E99" i="6" a="1"/>
  <c r="F99" i="6" a="1"/>
  <c r="H99" i="6" a="1"/>
  <c r="J99" i="6"/>
  <c r="H99" i="6"/>
  <c r="G99" i="6"/>
  <c r="F99" i="6"/>
  <c r="I99" i="6" l="1"/>
  <c r="D99" i="6"/>
  <c r="K98" i="6" a="1"/>
  <c r="J98" i="6" a="1"/>
  <c r="K98" i="6"/>
  <c r="E99" i="6"/>
  <c r="L98" i="6" l="1"/>
  <c r="F98" i="6" a="1"/>
  <c r="H98" i="6" a="1"/>
  <c r="E98" i="6" a="1"/>
  <c r="G98" i="6" a="1"/>
  <c r="J98" i="6"/>
  <c r="F98" i="6"/>
  <c r="H98" i="6"/>
  <c r="G98" i="6"/>
  <c r="I98" i="6" l="1"/>
  <c r="D98" i="6"/>
  <c r="K97" i="6" a="1"/>
  <c r="J97" i="6" a="1"/>
  <c r="E98" i="6"/>
  <c r="K97" i="6"/>
  <c r="L97" i="6" l="1"/>
  <c r="F97" i="6" a="1"/>
  <c r="H97" i="6" a="1"/>
  <c r="G97" i="6" a="1"/>
  <c r="E97" i="6" a="1"/>
  <c r="J97" i="6"/>
  <c r="F97" i="6"/>
  <c r="G97" i="6"/>
  <c r="H97" i="6"/>
  <c r="I97" i="6" l="1"/>
  <c r="D97" i="6"/>
  <c r="K96" i="6" a="1"/>
  <c r="J96" i="6" a="1"/>
  <c r="K96" i="6"/>
  <c r="E97" i="6"/>
  <c r="L96" i="6" l="1"/>
  <c r="G96" i="6" a="1"/>
  <c r="F96" i="6" a="1"/>
  <c r="H96" i="6" a="1"/>
  <c r="E96" i="6" a="1"/>
  <c r="F96" i="6"/>
  <c r="G96" i="6"/>
  <c r="J96" i="6"/>
  <c r="H96" i="6"/>
  <c r="I96" i="6" l="1"/>
  <c r="D96" i="6"/>
  <c r="J95" i="6" a="1"/>
  <c r="K95" i="6" a="1"/>
  <c r="K95" i="6"/>
  <c r="E96" i="6"/>
  <c r="L95" i="6" l="1"/>
  <c r="G95" i="6" a="1"/>
  <c r="H95" i="6" a="1"/>
  <c r="F95" i="6" a="1"/>
  <c r="E95" i="6" a="1"/>
  <c r="J95" i="6"/>
  <c r="F95" i="6"/>
  <c r="H95" i="6"/>
  <c r="G95" i="6"/>
  <c r="I95" i="6" l="1"/>
  <c r="D95" i="6"/>
  <c r="K94" i="6" a="1"/>
  <c r="J94" i="6" a="1"/>
  <c r="E95" i="6"/>
  <c r="K94" i="6"/>
  <c r="L94" i="6" l="1"/>
  <c r="E94" i="6" a="1"/>
  <c r="H94" i="6" a="1"/>
  <c r="G94" i="6" a="1"/>
  <c r="F94" i="6" a="1"/>
  <c r="F94" i="6"/>
  <c r="J94" i="6"/>
  <c r="H94" i="6"/>
  <c r="G94" i="6"/>
  <c r="I94" i="6" l="1"/>
  <c r="D94" i="6"/>
  <c r="K93" i="6" a="1"/>
  <c r="J93" i="6" a="1"/>
  <c r="E94" i="6"/>
  <c r="K93" i="6"/>
  <c r="L93" i="6" l="1"/>
  <c r="H93" i="6" a="1"/>
  <c r="G93" i="6" a="1"/>
  <c r="F93" i="6" a="1"/>
  <c r="E93" i="6" a="1"/>
  <c r="F93" i="6"/>
  <c r="J93" i="6"/>
  <c r="G93" i="6"/>
  <c r="H93" i="6"/>
  <c r="I93" i="6" l="1"/>
  <c r="D93" i="6"/>
  <c r="J92" i="6" a="1"/>
  <c r="K92" i="6" a="1"/>
  <c r="E93" i="6"/>
  <c r="K92" i="6"/>
  <c r="L92" i="6" l="1"/>
  <c r="H92" i="6" a="1"/>
  <c r="G92" i="6" a="1"/>
  <c r="F92" i="6" a="1"/>
  <c r="E92" i="6" a="1"/>
  <c r="F92" i="6"/>
  <c r="J92" i="6"/>
  <c r="H92" i="6"/>
  <c r="G92" i="6"/>
  <c r="I92" i="6" l="1"/>
  <c r="D92" i="6"/>
  <c r="K91" i="6" a="1"/>
  <c r="J91" i="6" a="1"/>
  <c r="K91" i="6"/>
  <c r="E92" i="6"/>
  <c r="L91" i="6" l="1"/>
  <c r="G91" i="6" a="1"/>
  <c r="H91" i="6" a="1"/>
  <c r="E91" i="6" a="1"/>
  <c r="F91" i="6" a="1"/>
  <c r="F91" i="6"/>
  <c r="J91" i="6"/>
  <c r="H91" i="6"/>
  <c r="G91" i="6"/>
  <c r="I91" i="6" l="1"/>
  <c r="D91" i="6"/>
  <c r="K90" i="6" a="1"/>
  <c r="J90" i="6" a="1"/>
  <c r="K90" i="6"/>
  <c r="E91" i="6"/>
  <c r="L90" i="6" l="1"/>
  <c r="E90" i="6" a="1"/>
  <c r="H90" i="6" a="1"/>
  <c r="G90" i="6" a="1"/>
  <c r="F90" i="6" a="1"/>
  <c r="F90" i="6"/>
  <c r="J90" i="6"/>
  <c r="H90" i="6"/>
  <c r="G90" i="6"/>
  <c r="I90" i="6" l="1"/>
  <c r="D90" i="6"/>
  <c r="J89" i="6" a="1"/>
  <c r="K89" i="6" a="1"/>
  <c r="E90" i="6"/>
  <c r="K89" i="6"/>
  <c r="L89" i="6" l="1"/>
  <c r="F89" i="6" a="1"/>
  <c r="H89" i="6" a="1"/>
  <c r="E89" i="6" a="1"/>
  <c r="G89" i="6" a="1"/>
  <c r="H89" i="6"/>
  <c r="J89" i="6"/>
  <c r="G89" i="6"/>
  <c r="F89" i="6"/>
  <c r="I89" i="6" l="1"/>
  <c r="D89" i="6"/>
  <c r="J88" i="6" a="1"/>
  <c r="K88" i="6" a="1"/>
  <c r="E89" i="6"/>
  <c r="K88" i="6"/>
  <c r="L88" i="6" l="1"/>
  <c r="G88" i="6" a="1"/>
  <c r="H88" i="6" a="1"/>
  <c r="F88" i="6" a="1"/>
  <c r="E88" i="6" a="1"/>
  <c r="H88" i="6"/>
  <c r="J88" i="6"/>
  <c r="F88" i="6"/>
  <c r="G88" i="6"/>
  <c r="I88" i="6" l="1"/>
  <c r="D88" i="6"/>
  <c r="J87" i="6" a="1"/>
  <c r="K87" i="6" a="1"/>
  <c r="E88" i="6"/>
  <c r="K87" i="6"/>
  <c r="L87" i="6" l="1"/>
  <c r="E87" i="6" a="1"/>
  <c r="H87" i="6" a="1"/>
  <c r="F87" i="6" a="1"/>
  <c r="G87" i="6" a="1"/>
  <c r="F87" i="6"/>
  <c r="J87" i="6"/>
  <c r="H87" i="6"/>
  <c r="G87" i="6"/>
  <c r="I87" i="6" l="1"/>
  <c r="D87" i="6"/>
  <c r="K86" i="6" a="1"/>
  <c r="J86" i="6" a="1"/>
  <c r="E87" i="6"/>
  <c r="K86" i="6"/>
  <c r="L86" i="6" l="1"/>
  <c r="H86" i="6" a="1"/>
  <c r="G86" i="6" a="1"/>
  <c r="E86" i="6" a="1"/>
  <c r="F86" i="6" a="1"/>
  <c r="J86" i="6"/>
  <c r="F86" i="6"/>
  <c r="H86" i="6"/>
  <c r="G86" i="6"/>
  <c r="I86" i="6" l="1"/>
  <c r="D86" i="6"/>
  <c r="K85" i="6" a="1"/>
  <c r="J85" i="6" a="1"/>
  <c r="K85" i="6"/>
  <c r="E86" i="6"/>
  <c r="L85" i="6" l="1"/>
  <c r="G85" i="6" a="1"/>
  <c r="E85" i="6" a="1"/>
  <c r="H85" i="6" a="1"/>
  <c r="F85" i="6" a="1"/>
  <c r="F85" i="6"/>
  <c r="J85" i="6"/>
  <c r="H85" i="6"/>
  <c r="G85" i="6"/>
  <c r="I85" i="6" l="1"/>
  <c r="D85" i="6"/>
  <c r="J84" i="6" a="1"/>
  <c r="K84" i="6" a="1"/>
  <c r="K84" i="6"/>
  <c r="E85" i="6"/>
  <c r="L84" i="6" l="1"/>
  <c r="E84" i="6" a="1"/>
  <c r="H84" i="6" a="1"/>
  <c r="G84" i="6" a="1"/>
  <c r="F84" i="6" a="1"/>
  <c r="F84" i="6"/>
  <c r="J84" i="6"/>
  <c r="H84" i="6"/>
  <c r="G84" i="6"/>
  <c r="I84" i="6" l="1"/>
  <c r="D84" i="6"/>
  <c r="J83" i="6" a="1"/>
  <c r="K83" i="6" a="1"/>
  <c r="K83" i="6"/>
  <c r="E84" i="6"/>
  <c r="L83" i="6" l="1"/>
  <c r="E83" i="6" a="1"/>
  <c r="H83" i="6" a="1"/>
  <c r="G83" i="6" a="1"/>
  <c r="F83" i="6" a="1"/>
  <c r="F83" i="6"/>
  <c r="H83" i="6"/>
  <c r="J83" i="6"/>
  <c r="G83" i="6"/>
  <c r="I83" i="6" l="1"/>
  <c r="D83" i="6"/>
  <c r="K82" i="6" a="1"/>
  <c r="J82" i="6" a="1"/>
  <c r="E83" i="6"/>
  <c r="K82" i="6"/>
  <c r="L82" i="6" l="1"/>
  <c r="H82" i="6" a="1"/>
  <c r="E82" i="6" a="1"/>
  <c r="F82" i="6" a="1"/>
  <c r="G82" i="6" a="1"/>
  <c r="F82" i="6"/>
  <c r="J82" i="6"/>
  <c r="G82" i="6"/>
  <c r="H82" i="6"/>
  <c r="I82" i="6" l="1"/>
  <c r="D82" i="6"/>
  <c r="K81" i="6" a="1"/>
  <c r="J81" i="6" a="1"/>
  <c r="E82" i="6"/>
  <c r="K81" i="6"/>
  <c r="L81" i="6" l="1"/>
  <c r="G81" i="6" a="1"/>
  <c r="H81" i="6" a="1"/>
  <c r="E81" i="6" a="1"/>
  <c r="F81" i="6" a="1"/>
  <c r="J81" i="6"/>
  <c r="H81" i="6"/>
  <c r="G81" i="6"/>
  <c r="F81" i="6"/>
  <c r="I81" i="6" l="1"/>
  <c r="D81" i="6"/>
  <c r="J80" i="6" a="1"/>
  <c r="K80" i="6" a="1"/>
  <c r="E81" i="6"/>
  <c r="K80" i="6"/>
  <c r="L80" i="6" l="1"/>
  <c r="F80" i="6" a="1"/>
  <c r="H80" i="6" a="1"/>
  <c r="E80" i="6" a="1"/>
  <c r="G80" i="6" a="1"/>
  <c r="F80" i="6"/>
  <c r="J80" i="6"/>
  <c r="G80" i="6"/>
  <c r="H80" i="6"/>
  <c r="I80" i="6" l="1"/>
  <c r="D80" i="6"/>
  <c r="K79" i="6" a="1"/>
  <c r="J79" i="6" a="1"/>
  <c r="K79" i="6"/>
  <c r="E80" i="6"/>
  <c r="L79" i="6" l="1"/>
  <c r="H79" i="6" a="1"/>
  <c r="G79" i="6" a="1"/>
  <c r="F79" i="6" a="1"/>
  <c r="E79" i="6" a="1"/>
  <c r="F79" i="6"/>
  <c r="J79" i="6"/>
  <c r="H79" i="6"/>
  <c r="G79" i="6"/>
  <c r="I79" i="6" l="1"/>
  <c r="D79" i="6"/>
  <c r="K78" i="6" a="1"/>
  <c r="J78" i="6" a="1"/>
  <c r="K78" i="6"/>
  <c r="E79" i="6"/>
  <c r="L78" i="6" l="1"/>
  <c r="F78" i="6" a="1"/>
  <c r="H78" i="6" a="1"/>
  <c r="E78" i="6" a="1"/>
  <c r="G78" i="6" a="1"/>
  <c r="F78" i="6"/>
  <c r="J78" i="6"/>
  <c r="H78" i="6"/>
  <c r="G78" i="6"/>
  <c r="I78" i="6" l="1"/>
  <c r="D78" i="6"/>
  <c r="K77" i="6" a="1"/>
  <c r="J77" i="6" a="1"/>
  <c r="E78" i="6"/>
  <c r="K77" i="6"/>
  <c r="L77" i="6" l="1"/>
  <c r="G77" i="6" a="1"/>
  <c r="H77" i="6" a="1"/>
  <c r="E77" i="6" a="1"/>
  <c r="F77" i="6" a="1"/>
  <c r="F77" i="6"/>
  <c r="J77" i="6"/>
  <c r="G77" i="6"/>
  <c r="H77" i="6"/>
  <c r="I77" i="6" l="1"/>
  <c r="D77" i="6"/>
  <c r="J76" i="6" a="1"/>
  <c r="K76" i="6" a="1"/>
  <c r="E77" i="6"/>
  <c r="K76" i="6"/>
  <c r="L76" i="6" l="1"/>
  <c r="H76" i="6" a="1"/>
  <c r="G76" i="6" a="1"/>
  <c r="E76" i="6" a="1"/>
  <c r="F76" i="6" a="1"/>
  <c r="H76" i="6"/>
  <c r="J76" i="6"/>
  <c r="G76" i="6"/>
  <c r="F76" i="6"/>
  <c r="I76" i="6" l="1"/>
  <c r="D76" i="6"/>
  <c r="K75" i="6" a="1"/>
  <c r="J75" i="6" a="1"/>
  <c r="E76" i="6"/>
  <c r="K75" i="6"/>
  <c r="L75" i="6" l="1"/>
  <c r="F75" i="6" a="1"/>
  <c r="H75" i="6" a="1"/>
  <c r="E75" i="6" a="1"/>
  <c r="G75" i="6" a="1"/>
  <c r="F75" i="6"/>
  <c r="H75" i="6"/>
  <c r="J75" i="6"/>
  <c r="G75" i="6"/>
  <c r="I75" i="6" l="1"/>
  <c r="D75" i="6"/>
  <c r="K74" i="6" a="1"/>
  <c r="J74" i="6" a="1"/>
  <c r="E75" i="6"/>
  <c r="K74" i="6"/>
  <c r="L74" i="6" l="1"/>
  <c r="F74" i="6" a="1"/>
  <c r="H74" i="6" a="1"/>
  <c r="G74" i="6" a="1"/>
  <c r="E74" i="6" a="1"/>
  <c r="F74" i="6"/>
  <c r="H74" i="6"/>
  <c r="J74" i="6"/>
  <c r="G74" i="6"/>
  <c r="I74" i="6" l="1"/>
  <c r="D74" i="6"/>
  <c r="K73" i="6" a="1"/>
  <c r="J73" i="6" a="1"/>
  <c r="E74" i="6"/>
  <c r="K73" i="6"/>
  <c r="L73" i="6" l="1"/>
  <c r="F73" i="6" a="1"/>
  <c r="H73" i="6" a="1"/>
  <c r="G73" i="6" a="1"/>
  <c r="E73" i="6" a="1"/>
  <c r="F73" i="6"/>
  <c r="J73" i="6"/>
  <c r="H73" i="6"/>
  <c r="G73" i="6"/>
  <c r="I73" i="6" l="1"/>
  <c r="D73" i="6"/>
  <c r="K72" i="6" a="1"/>
  <c r="J72" i="6" a="1"/>
  <c r="E73" i="6"/>
  <c r="K72" i="6"/>
  <c r="L72" i="6" l="1"/>
  <c r="H72" i="6" a="1"/>
  <c r="G72" i="6" a="1"/>
  <c r="E72" i="6" a="1"/>
  <c r="F72" i="6" a="1"/>
  <c r="J72" i="6"/>
  <c r="H72" i="6"/>
  <c r="G72" i="6"/>
  <c r="F72" i="6"/>
  <c r="I72" i="6" l="1"/>
  <c r="D72" i="6"/>
  <c r="K71" i="6" a="1"/>
  <c r="J71" i="6" a="1"/>
  <c r="E72" i="6"/>
  <c r="K71" i="6"/>
  <c r="L71" i="6" l="1"/>
  <c r="E71" i="6" a="1"/>
  <c r="H71" i="6" a="1"/>
  <c r="F71" i="6" a="1"/>
  <c r="G71" i="6" a="1"/>
  <c r="F71" i="6"/>
  <c r="G71" i="6"/>
  <c r="H71" i="6"/>
  <c r="J71" i="6"/>
  <c r="I71" i="6" l="1"/>
  <c r="D71" i="6"/>
  <c r="J70" i="6" a="1"/>
  <c r="K70" i="6" a="1"/>
  <c r="E71" i="6"/>
  <c r="K70" i="6"/>
  <c r="L70" i="6" l="1"/>
  <c r="H70" i="6" a="1"/>
  <c r="G70" i="6" a="1"/>
  <c r="E70" i="6" a="1"/>
  <c r="F70" i="6" a="1"/>
  <c r="J70" i="6"/>
  <c r="H70" i="6"/>
  <c r="G70" i="6"/>
  <c r="F70" i="6"/>
  <c r="I70" i="6" l="1"/>
  <c r="D70" i="6"/>
  <c r="J69" i="6" a="1"/>
  <c r="K69" i="6" a="1"/>
  <c r="E70" i="6"/>
  <c r="K69" i="6"/>
  <c r="L69" i="6" l="1"/>
  <c r="H69" i="6" a="1"/>
  <c r="E69" i="6" a="1"/>
  <c r="G69" i="6" a="1"/>
  <c r="F69" i="6" a="1"/>
  <c r="F69" i="6"/>
  <c r="J69" i="6"/>
  <c r="H69" i="6"/>
  <c r="G69" i="6"/>
  <c r="I69" i="6" l="1"/>
  <c r="D69" i="6"/>
  <c r="K68" i="6" a="1"/>
  <c r="J68" i="6" a="1"/>
  <c r="K68" i="6"/>
  <c r="E69" i="6"/>
  <c r="L68" i="6" l="1"/>
  <c r="H68" i="6" a="1"/>
  <c r="E68" i="6" a="1"/>
  <c r="G68" i="6" a="1"/>
  <c r="F68" i="6" a="1"/>
  <c r="J68" i="6"/>
  <c r="F68" i="6"/>
  <c r="H68" i="6"/>
  <c r="G68" i="6"/>
  <c r="I68" i="6" l="1"/>
  <c r="D68" i="6"/>
  <c r="K67" i="6" a="1"/>
  <c r="J67" i="6" a="1"/>
  <c r="E68" i="6"/>
  <c r="K67" i="6"/>
  <c r="L67" i="6" l="1"/>
  <c r="G67" i="6" a="1"/>
  <c r="H67" i="6" a="1"/>
  <c r="F67" i="6" a="1"/>
  <c r="E67" i="6" a="1"/>
  <c r="F67" i="6"/>
  <c r="J67" i="6"/>
  <c r="H67" i="6"/>
  <c r="G67" i="6"/>
  <c r="I67" i="6" l="1"/>
  <c r="D67" i="6"/>
  <c r="J66" i="6" a="1"/>
  <c r="K66" i="6" a="1"/>
  <c r="E67" i="6"/>
  <c r="K66" i="6"/>
  <c r="L66" i="6" l="1"/>
  <c r="F66" i="6" a="1"/>
  <c r="H66" i="6" a="1"/>
  <c r="G66" i="6" a="1"/>
  <c r="E66" i="6" a="1"/>
  <c r="F66" i="6"/>
  <c r="J66" i="6"/>
  <c r="H66" i="6"/>
  <c r="G66" i="6"/>
  <c r="I66" i="6" l="1"/>
  <c r="D66" i="6"/>
  <c r="J65" i="6" a="1"/>
  <c r="K65" i="6" a="1"/>
  <c r="E66" i="6"/>
  <c r="K65" i="6"/>
  <c r="L65" i="6" l="1"/>
  <c r="E65" i="6" a="1"/>
  <c r="H65" i="6" a="1"/>
  <c r="F65" i="6" a="1"/>
  <c r="G65" i="6" a="1"/>
  <c r="J65" i="6"/>
  <c r="H65" i="6"/>
  <c r="G65" i="6"/>
  <c r="F65" i="6"/>
  <c r="I65" i="6" l="1"/>
  <c r="D65" i="6"/>
  <c r="K64" i="6" a="1"/>
  <c r="J64" i="6" a="1"/>
  <c r="E65" i="6"/>
  <c r="K64" i="6"/>
  <c r="L64" i="6" l="1"/>
  <c r="H64" i="6" a="1"/>
  <c r="G64" i="6" a="1"/>
  <c r="F64" i="6" a="1"/>
  <c r="E64" i="6" a="1"/>
  <c r="H64" i="6"/>
  <c r="J64" i="6"/>
  <c r="G64" i="6"/>
  <c r="F64" i="6"/>
  <c r="I64" i="6" l="1"/>
  <c r="D64" i="6"/>
  <c r="K63" i="6" a="1"/>
  <c r="J63" i="6" a="1"/>
  <c r="E64" i="6"/>
  <c r="K63" i="6"/>
  <c r="L63" i="6" l="1"/>
  <c r="F63" i="6" a="1"/>
  <c r="H63" i="6" a="1"/>
  <c r="G63" i="6" a="1"/>
  <c r="E63" i="6" a="1"/>
  <c r="F63" i="6"/>
  <c r="J63" i="6"/>
  <c r="G63" i="6"/>
  <c r="H63" i="6"/>
  <c r="I63" i="6" l="1"/>
  <c r="D63" i="6"/>
  <c r="K62" i="6" a="1"/>
  <c r="J62" i="6" a="1"/>
  <c r="E63" i="6"/>
  <c r="K62" i="6"/>
  <c r="L62" i="6" l="1"/>
  <c r="H62" i="6" a="1"/>
  <c r="E62" i="6" a="1"/>
  <c r="G62" i="6" a="1"/>
  <c r="F62" i="6" a="1"/>
  <c r="J62" i="6"/>
  <c r="H62" i="6"/>
  <c r="G62" i="6"/>
  <c r="F62" i="6"/>
  <c r="I62" i="6" l="1"/>
  <c r="D62" i="6"/>
  <c r="K61" i="6" a="1"/>
  <c r="J61" i="6" a="1"/>
  <c r="K61" i="6"/>
  <c r="E62" i="6"/>
  <c r="L61" i="6" l="1"/>
  <c r="G61" i="6" a="1"/>
  <c r="H61" i="6" a="1"/>
  <c r="F61" i="6" a="1"/>
  <c r="E61" i="6" a="1"/>
  <c r="F61" i="6"/>
  <c r="J61" i="6"/>
  <c r="H61" i="6"/>
  <c r="G61" i="6"/>
  <c r="I61" i="6" l="1"/>
  <c r="D61" i="6"/>
  <c r="J60" i="6" a="1"/>
  <c r="K60" i="6" a="1"/>
  <c r="E61" i="6"/>
  <c r="K60" i="6"/>
  <c r="L60" i="6" l="1"/>
  <c r="F60" i="6" a="1"/>
  <c r="H60" i="6" a="1"/>
  <c r="E60" i="6" a="1"/>
  <c r="G60" i="6" a="1"/>
  <c r="J60" i="6"/>
  <c r="H60" i="6"/>
  <c r="G60" i="6"/>
  <c r="F60" i="6"/>
  <c r="I60" i="6" l="1"/>
  <c r="D60" i="6"/>
  <c r="J59" i="6" a="1"/>
  <c r="K59" i="6" a="1"/>
  <c r="E60" i="6"/>
  <c r="K59" i="6"/>
  <c r="L59" i="6" l="1"/>
  <c r="H59" i="6" a="1"/>
  <c r="F59" i="6" a="1"/>
  <c r="G59" i="6" a="1"/>
  <c r="E59" i="6" a="1"/>
  <c r="F59" i="6"/>
  <c r="J59" i="6"/>
  <c r="H59" i="6"/>
  <c r="G59" i="6"/>
  <c r="I59" i="6" l="1"/>
  <c r="D59" i="6"/>
  <c r="K58" i="6" a="1"/>
  <c r="J58" i="6" a="1"/>
  <c r="E59" i="6"/>
  <c r="K58" i="6"/>
  <c r="L58" i="6" l="1"/>
  <c r="H58" i="6" a="1"/>
  <c r="F58" i="6" a="1"/>
  <c r="G58" i="6" a="1"/>
  <c r="E58" i="6" a="1"/>
  <c r="F58" i="6"/>
  <c r="J58" i="6"/>
  <c r="H58" i="6"/>
  <c r="G58" i="6"/>
  <c r="I58" i="6" l="1"/>
  <c r="D58" i="6"/>
  <c r="K57" i="6" a="1"/>
  <c r="J57" i="6" a="1"/>
  <c r="K57" i="6"/>
  <c r="E58" i="6"/>
  <c r="L57" i="6" l="1"/>
  <c r="G57" i="6" a="1"/>
  <c r="H57" i="6" a="1"/>
  <c r="F57" i="6" a="1"/>
  <c r="E57" i="6" a="1"/>
  <c r="J57" i="6"/>
  <c r="H57" i="6"/>
  <c r="G57" i="6"/>
  <c r="F57" i="6"/>
  <c r="I57" i="6" l="1"/>
  <c r="D57" i="6"/>
  <c r="K56" i="6" a="1"/>
  <c r="J56" i="6" a="1"/>
  <c r="E57" i="6"/>
  <c r="K56" i="6"/>
  <c r="L56" i="6" l="1"/>
  <c r="H56" i="6" a="1"/>
  <c r="F56" i="6" a="1"/>
  <c r="E56" i="6" a="1"/>
  <c r="G56" i="6" a="1"/>
  <c r="F56" i="6"/>
  <c r="J56" i="6"/>
  <c r="H56" i="6"/>
  <c r="G56" i="6"/>
  <c r="I56" i="6" l="1"/>
  <c r="D56" i="6"/>
  <c r="K55" i="6" a="1"/>
  <c r="J55" i="6" a="1"/>
  <c r="K55" i="6"/>
  <c r="E56" i="6"/>
  <c r="L55" i="6" l="1"/>
  <c r="E55" i="6" a="1"/>
  <c r="H55" i="6" a="1"/>
  <c r="G55" i="6" a="1"/>
  <c r="F55" i="6" a="1"/>
  <c r="F55" i="6"/>
  <c r="J55" i="6"/>
  <c r="G55" i="6"/>
  <c r="H55" i="6"/>
  <c r="I55" i="6" l="1"/>
  <c r="D55" i="6"/>
  <c r="K54" i="6" a="1"/>
  <c r="J54" i="6" a="1"/>
  <c r="E55" i="6"/>
  <c r="K54" i="6"/>
  <c r="L54" i="6" l="1"/>
  <c r="H54" i="6" a="1"/>
  <c r="E54" i="6" a="1"/>
  <c r="G54" i="6" a="1"/>
  <c r="F54" i="6" a="1"/>
  <c r="F54" i="6"/>
  <c r="H54" i="6"/>
  <c r="J54" i="6"/>
  <c r="G54" i="6"/>
  <c r="I54" i="6" l="1"/>
  <c r="D54" i="6"/>
  <c r="K53" i="6" a="1"/>
  <c r="J53" i="6" a="1"/>
  <c r="E54" i="6"/>
  <c r="K53" i="6"/>
  <c r="L53" i="6" l="1"/>
  <c r="E53" i="6" a="1"/>
  <c r="H53" i="6" a="1"/>
  <c r="G53" i="6" a="1"/>
  <c r="F53" i="6" a="1"/>
  <c r="F53" i="6"/>
  <c r="H53" i="6"/>
  <c r="J53" i="6"/>
  <c r="G53" i="6"/>
  <c r="I53" i="6" l="1"/>
  <c r="D53" i="6"/>
  <c r="K52" i="6" a="1"/>
  <c r="J52" i="6" a="1"/>
  <c r="E53" i="6"/>
  <c r="K52" i="6"/>
  <c r="L52" i="6" l="1"/>
  <c r="E52" i="6" a="1"/>
  <c r="H52" i="6" a="1"/>
  <c r="G52" i="6" a="1"/>
  <c r="F52" i="6" a="1"/>
  <c r="F52" i="6"/>
  <c r="J52" i="6"/>
  <c r="G52" i="6"/>
  <c r="H52" i="6"/>
  <c r="I52" i="6" l="1"/>
  <c r="D52" i="6"/>
  <c r="J51" i="6" a="1"/>
  <c r="K51" i="6" a="1"/>
  <c r="E52" i="6"/>
  <c r="K51" i="6"/>
  <c r="L51" i="6" l="1"/>
  <c r="F51" i="6" a="1"/>
  <c r="H51" i="6" a="1"/>
  <c r="G51" i="6" a="1"/>
  <c r="E51" i="6" a="1"/>
  <c r="F51" i="6"/>
  <c r="J51" i="6"/>
  <c r="H51" i="6"/>
  <c r="G51" i="6"/>
  <c r="I51" i="6" l="1"/>
  <c r="D51" i="6"/>
  <c r="K50" i="6" a="1"/>
  <c r="J50" i="6" a="1"/>
  <c r="E51" i="6"/>
  <c r="K50" i="6"/>
  <c r="L50" i="6" l="1"/>
  <c r="G50" i="6" a="1"/>
  <c r="H50" i="6" a="1"/>
  <c r="E50" i="6" a="1"/>
  <c r="F50" i="6" a="1"/>
  <c r="J50" i="6"/>
  <c r="G50" i="6"/>
  <c r="H50" i="6"/>
  <c r="F50" i="6"/>
  <c r="I50" i="6" l="1"/>
  <c r="D50" i="6"/>
  <c r="J49" i="6" a="1"/>
  <c r="K49" i="6" a="1"/>
  <c r="E50" i="6"/>
  <c r="K49" i="6"/>
  <c r="L49" i="6" l="1"/>
  <c r="H49" i="6" a="1"/>
  <c r="G49" i="6" a="1"/>
  <c r="F49" i="6" a="1"/>
  <c r="E49" i="6" a="1"/>
  <c r="F49" i="6"/>
  <c r="J49" i="6"/>
  <c r="H49" i="6"/>
  <c r="G49" i="6"/>
  <c r="I49" i="6" l="1"/>
  <c r="D49" i="6"/>
  <c r="K48" i="6" a="1"/>
  <c r="J48" i="6" a="1"/>
  <c r="E49" i="6"/>
  <c r="K48" i="6"/>
  <c r="L48" i="6" l="1"/>
  <c r="F48" i="6" a="1"/>
  <c r="H48" i="6" a="1"/>
  <c r="G48" i="6" a="1"/>
  <c r="E48" i="6" a="1"/>
  <c r="J48" i="6"/>
  <c r="H48" i="6"/>
  <c r="G48" i="6"/>
  <c r="F48" i="6"/>
  <c r="I48" i="6" l="1"/>
  <c r="D48" i="6"/>
  <c r="K47" i="6" a="1"/>
  <c r="J47" i="6" a="1"/>
  <c r="E48" i="6"/>
  <c r="K47" i="6"/>
  <c r="L47" i="6" l="1"/>
  <c r="F47" i="6" a="1"/>
  <c r="H47" i="6" a="1"/>
  <c r="G47" i="6" a="1"/>
  <c r="E47" i="6" a="1"/>
  <c r="F47" i="6"/>
  <c r="J47" i="6"/>
  <c r="G47" i="6"/>
  <c r="H47" i="6"/>
  <c r="I47" i="6" l="1"/>
  <c r="D47" i="6"/>
  <c r="K46" i="6" a="1"/>
  <c r="J46" i="6" a="1"/>
  <c r="K46" i="6"/>
  <c r="E47" i="6"/>
  <c r="L46" i="6" l="1"/>
  <c r="H46" i="6" a="1"/>
  <c r="G46" i="6" a="1"/>
  <c r="F46" i="6" a="1"/>
  <c r="E46" i="6" a="1"/>
  <c r="F46" i="6"/>
  <c r="J46" i="6"/>
  <c r="H46" i="6"/>
  <c r="G46" i="6"/>
  <c r="I46" i="6" l="1"/>
  <c r="D46" i="6"/>
  <c r="K45" i="6" a="1"/>
  <c r="J45" i="6" a="1"/>
  <c r="K45" i="6"/>
  <c r="E46" i="6"/>
  <c r="L45" i="6" l="1"/>
  <c r="G45" i="6" a="1"/>
  <c r="H45" i="6" a="1"/>
  <c r="F45" i="6" a="1"/>
  <c r="E45" i="6" a="1"/>
  <c r="F45" i="6"/>
  <c r="J45" i="6"/>
  <c r="H45" i="6"/>
  <c r="G45" i="6"/>
  <c r="I45" i="6" l="1"/>
  <c r="D45" i="6"/>
  <c r="K44" i="6" a="1"/>
  <c r="J44" i="6" a="1"/>
  <c r="E45" i="6"/>
  <c r="K44" i="6"/>
  <c r="L44" i="6" l="1"/>
  <c r="E44" i="6" a="1"/>
  <c r="H44" i="6" a="1"/>
  <c r="F44" i="6" a="1"/>
  <c r="G44" i="6" a="1"/>
  <c r="F44" i="6"/>
  <c r="J44" i="6"/>
  <c r="H44" i="6"/>
  <c r="G44" i="6"/>
  <c r="I44" i="6" l="1"/>
  <c r="D44" i="6"/>
  <c r="K43" i="6" a="1"/>
  <c r="J43" i="6" a="1"/>
  <c r="E44" i="6"/>
  <c r="K43" i="6"/>
  <c r="L43" i="6" l="1"/>
  <c r="G43" i="6" a="1"/>
  <c r="H43" i="6" a="1"/>
  <c r="F43" i="6" a="1"/>
  <c r="E43" i="6" a="1"/>
  <c r="F43" i="6"/>
  <c r="J43" i="6"/>
  <c r="H43" i="6"/>
  <c r="G43" i="6"/>
  <c r="I43" i="6" l="1"/>
  <c r="D43" i="6"/>
  <c r="K42" i="6" a="1"/>
  <c r="J42" i="6" a="1"/>
  <c r="E43" i="6"/>
  <c r="K42" i="6"/>
  <c r="L42" i="6" l="1"/>
  <c r="E42" i="6" a="1"/>
  <c r="H42" i="6" a="1"/>
  <c r="F42" i="6" a="1"/>
  <c r="G42" i="6" a="1"/>
  <c r="F42" i="6"/>
  <c r="J42" i="6"/>
  <c r="H42" i="6"/>
  <c r="G42" i="6"/>
  <c r="I42" i="6" l="1"/>
  <c r="D42" i="6"/>
  <c r="J41" i="6" a="1"/>
  <c r="K41" i="6" a="1"/>
  <c r="E42" i="6"/>
  <c r="K41" i="6"/>
  <c r="L41" i="6" l="1"/>
  <c r="H41" i="6" a="1"/>
  <c r="G41" i="6" a="1"/>
  <c r="F41" i="6" a="1"/>
  <c r="E41" i="6" a="1"/>
  <c r="F41" i="6"/>
  <c r="J41" i="6"/>
  <c r="H41" i="6"/>
  <c r="G41" i="6"/>
  <c r="I41" i="6" l="1"/>
  <c r="D41" i="6"/>
  <c r="K40" i="6" a="1"/>
  <c r="J40" i="6" a="1"/>
  <c r="K40" i="6"/>
  <c r="E41" i="6"/>
  <c r="L40" i="6" l="1"/>
  <c r="G40" i="6" a="1"/>
  <c r="H40" i="6" a="1"/>
  <c r="F40" i="6" a="1"/>
  <c r="E40" i="6" a="1"/>
  <c r="F40" i="6"/>
  <c r="J40" i="6"/>
  <c r="H40" i="6"/>
  <c r="G40" i="6"/>
  <c r="I40" i="6" l="1"/>
  <c r="D40" i="6"/>
  <c r="K39" i="6" a="1"/>
  <c r="J39" i="6" a="1"/>
  <c r="E40" i="6"/>
  <c r="K39" i="6"/>
  <c r="L39" i="6" l="1"/>
  <c r="H39" i="6" a="1"/>
  <c r="F39" i="6" a="1"/>
  <c r="G39" i="6" a="1"/>
  <c r="E39" i="6" a="1"/>
  <c r="F39" i="6"/>
  <c r="J39" i="6"/>
  <c r="H39" i="6"/>
  <c r="G39" i="6"/>
  <c r="I39" i="6" l="1"/>
  <c r="D39" i="6"/>
  <c r="K38" i="6" a="1"/>
  <c r="J38" i="6" a="1"/>
  <c r="E39" i="6"/>
  <c r="K38" i="6"/>
  <c r="L38" i="6" l="1"/>
  <c r="G38" i="6" a="1"/>
  <c r="E38" i="6" a="1"/>
  <c r="H38" i="6" a="1"/>
  <c r="F38" i="6" a="1"/>
  <c r="J38" i="6"/>
  <c r="H38" i="6"/>
  <c r="G38" i="6"/>
  <c r="F38" i="6"/>
  <c r="I38" i="6" l="1"/>
  <c r="D38" i="6"/>
  <c r="J37" i="6" a="1"/>
  <c r="K37" i="6" a="1"/>
  <c r="E38" i="6"/>
  <c r="K37" i="6"/>
  <c r="L37" i="6" l="1"/>
  <c r="E37" i="6" a="1"/>
  <c r="H37" i="6" a="1"/>
  <c r="G37" i="6" a="1"/>
  <c r="F37" i="6" a="1"/>
  <c r="F37" i="6"/>
  <c r="H37" i="6"/>
  <c r="G37" i="6"/>
  <c r="J37" i="6"/>
  <c r="I37" i="6" l="1"/>
  <c r="D37" i="6"/>
  <c r="J36" i="6" a="1"/>
  <c r="K36" i="6" a="1"/>
  <c r="E37" i="6"/>
  <c r="K36" i="6"/>
  <c r="L36" i="6" l="1"/>
  <c r="G36" i="6" a="1"/>
  <c r="H36" i="6" a="1"/>
  <c r="E36" i="6" a="1"/>
  <c r="F36" i="6" a="1"/>
  <c r="F36" i="6"/>
  <c r="J36" i="6"/>
  <c r="H36" i="6"/>
  <c r="G36" i="6"/>
  <c r="I36" i="6" l="1"/>
  <c r="D36" i="6"/>
  <c r="K35" i="6" a="1"/>
  <c r="J35" i="6" a="1"/>
  <c r="E36" i="6"/>
  <c r="K35" i="6"/>
  <c r="L35" i="6" l="1"/>
  <c r="G35" i="6" a="1"/>
  <c r="H35" i="6" a="1"/>
  <c r="E35" i="6" a="1"/>
  <c r="F35" i="6" a="1"/>
  <c r="J35" i="6"/>
  <c r="G35" i="6"/>
  <c r="H35" i="6"/>
  <c r="F35" i="6"/>
  <c r="I35" i="6" l="1"/>
  <c r="D35" i="6"/>
  <c r="K34" i="6" a="1"/>
  <c r="J34" i="6" a="1"/>
  <c r="K34" i="6"/>
  <c r="E35" i="6"/>
  <c r="L34" i="6" l="1"/>
  <c r="H34" i="6" a="1"/>
  <c r="G34" i="6" a="1"/>
  <c r="F34" i="6" a="1"/>
  <c r="E34" i="6" a="1"/>
  <c r="F34" i="6"/>
  <c r="J34" i="6"/>
  <c r="H34" i="6"/>
  <c r="G34" i="6"/>
  <c r="I34" i="6" l="1"/>
  <c r="D34" i="6"/>
  <c r="J33" i="6" a="1"/>
  <c r="K33" i="6" a="1"/>
  <c r="K33" i="6"/>
  <c r="E34" i="6"/>
  <c r="L33" i="6" l="1"/>
  <c r="H33" i="6" a="1"/>
  <c r="G33" i="6" a="1"/>
  <c r="F33" i="6" a="1"/>
  <c r="E33" i="6" a="1"/>
  <c r="F33" i="6"/>
  <c r="H33" i="6"/>
  <c r="J33" i="6"/>
  <c r="G33" i="6"/>
  <c r="I33" i="6" l="1"/>
  <c r="D33" i="6"/>
  <c r="K32" i="6" a="1"/>
  <c r="J32" i="6" a="1"/>
  <c r="E33" i="6"/>
  <c r="K32" i="6"/>
  <c r="L32" i="6" l="1"/>
  <c r="E32" i="6" a="1"/>
  <c r="H32" i="6" a="1"/>
  <c r="G32" i="6" a="1"/>
  <c r="F32" i="6" a="1"/>
  <c r="J32" i="6"/>
  <c r="F32" i="6"/>
  <c r="G32" i="6"/>
  <c r="H32" i="6"/>
  <c r="I32" i="6" l="1"/>
  <c r="D32" i="6"/>
  <c r="K31" i="6" a="1"/>
  <c r="J31" i="6" a="1"/>
  <c r="E32" i="6"/>
  <c r="K31" i="6"/>
  <c r="L31" i="6" l="1"/>
  <c r="H31" i="6" a="1"/>
  <c r="G31" i="6" a="1"/>
  <c r="F31" i="6" a="1"/>
  <c r="E31" i="6" a="1"/>
  <c r="F31" i="6"/>
  <c r="H31" i="6"/>
  <c r="J31" i="6"/>
  <c r="G31" i="6"/>
  <c r="I31" i="6" l="1"/>
  <c r="D31" i="6"/>
  <c r="K30" i="6" a="1"/>
  <c r="J30" i="6" a="1"/>
  <c r="K30" i="6"/>
  <c r="E31" i="6"/>
  <c r="L30" i="6" l="1"/>
  <c r="G30" i="6" a="1"/>
  <c r="F30" i="6" a="1"/>
  <c r="E30" i="6" a="1"/>
  <c r="H30" i="6" a="1"/>
  <c r="F30" i="6"/>
  <c r="J30" i="6"/>
  <c r="H30" i="6"/>
  <c r="G30" i="6"/>
  <c r="I30" i="6" l="1"/>
  <c r="D30" i="6"/>
  <c r="K29" i="6" a="1"/>
  <c r="J29" i="6" a="1"/>
  <c r="E30" i="6"/>
  <c r="K29" i="6"/>
  <c r="L29" i="6" l="1"/>
  <c r="H29" i="6" a="1"/>
  <c r="G29" i="6" a="1"/>
  <c r="E29" i="6" a="1"/>
  <c r="F29" i="6" a="1"/>
  <c r="F29" i="6"/>
  <c r="J29" i="6"/>
  <c r="H29" i="6"/>
  <c r="G29" i="6"/>
  <c r="I29" i="6" l="1"/>
  <c r="D29" i="6"/>
  <c r="K28" i="6" a="1"/>
  <c r="J28" i="6" a="1"/>
  <c r="E29" i="6"/>
  <c r="K28" i="6"/>
  <c r="L28" i="6" l="1"/>
  <c r="H28" i="6" a="1"/>
  <c r="F28" i="6" a="1"/>
  <c r="G28" i="6" a="1"/>
  <c r="E28" i="6" a="1"/>
  <c r="F28" i="6"/>
  <c r="G28" i="6"/>
  <c r="J28" i="6"/>
  <c r="H28" i="6"/>
  <c r="I28" i="6" l="1"/>
  <c r="D28" i="6"/>
  <c r="K27" i="6" a="1"/>
  <c r="J27" i="6" a="1"/>
  <c r="E28" i="6"/>
  <c r="K27" i="6"/>
  <c r="L27" i="6" l="1"/>
  <c r="F27" i="6" a="1"/>
  <c r="H27" i="6" a="1"/>
  <c r="G27" i="6" a="1"/>
  <c r="E27" i="6" a="1"/>
  <c r="J27" i="6"/>
  <c r="H27" i="6"/>
  <c r="G27" i="6"/>
  <c r="F27" i="6"/>
  <c r="I27" i="6" l="1"/>
  <c r="D27" i="6"/>
  <c r="K26" i="6" a="1"/>
  <c r="J26" i="6" a="1"/>
  <c r="E27" i="6"/>
  <c r="K26" i="6"/>
  <c r="L26" i="6" l="1"/>
  <c r="G26" i="6" a="1"/>
  <c r="H26" i="6" a="1"/>
  <c r="E26" i="6" a="1"/>
  <c r="F26" i="6" a="1"/>
  <c r="F26" i="6"/>
  <c r="J26" i="6"/>
  <c r="H26" i="6"/>
  <c r="G26" i="6"/>
  <c r="I26" i="6" l="1"/>
  <c r="D26" i="6"/>
  <c r="K25" i="6" a="1"/>
  <c r="J25" i="6" a="1"/>
  <c r="E26" i="6"/>
  <c r="K25" i="6"/>
  <c r="L25" i="6" l="1"/>
  <c r="H25" i="6" a="1"/>
  <c r="F25" i="6" a="1"/>
  <c r="G25" i="6" a="1"/>
  <c r="E25" i="6" a="1"/>
  <c r="F25" i="6"/>
  <c r="G25" i="6"/>
  <c r="J25" i="6"/>
  <c r="H25" i="6"/>
  <c r="I25" i="6" l="1"/>
  <c r="D25" i="6"/>
  <c r="K24" i="6" a="1"/>
  <c r="J24" i="6" a="1"/>
  <c r="E25" i="6"/>
  <c r="K24" i="6"/>
  <c r="L24" i="6" l="1"/>
  <c r="E24" i="6" a="1"/>
  <c r="H24" i="6" a="1"/>
  <c r="G24" i="6" a="1"/>
  <c r="F24" i="6" a="1"/>
  <c r="F24" i="6"/>
  <c r="J24" i="6"/>
  <c r="H24" i="6"/>
  <c r="G24" i="6"/>
  <c r="I24" i="6" l="1"/>
  <c r="D24" i="6"/>
  <c r="K23" i="6" a="1"/>
  <c r="J23" i="6" a="1"/>
  <c r="E24" i="6"/>
  <c r="K23" i="6"/>
  <c r="L23" i="6" l="1"/>
  <c r="H23" i="6" a="1"/>
  <c r="G23" i="6" a="1"/>
  <c r="E23" i="6" a="1"/>
  <c r="F23" i="6" a="1"/>
  <c r="F23" i="6"/>
  <c r="J23" i="6"/>
  <c r="H23" i="6"/>
  <c r="G23" i="6"/>
  <c r="I23" i="6" l="1"/>
  <c r="D23" i="6"/>
  <c r="K22" i="6" a="1"/>
  <c r="J22" i="6" a="1"/>
  <c r="E23" i="6"/>
  <c r="K22" i="6"/>
  <c r="L22" i="6" l="1"/>
  <c r="H22" i="6" a="1"/>
  <c r="G22" i="6" a="1"/>
  <c r="F22" i="6" a="1"/>
  <c r="E22" i="6" a="1"/>
  <c r="F22" i="6"/>
  <c r="H22" i="6"/>
  <c r="J22" i="6"/>
  <c r="G22" i="6"/>
  <c r="I22" i="6" l="1"/>
  <c r="D22" i="6"/>
  <c r="K21" i="6" a="1"/>
  <c r="J21" i="6" a="1"/>
  <c r="E22" i="6"/>
  <c r="K21" i="6"/>
  <c r="L21" i="6" l="1"/>
  <c r="H21" i="6" a="1"/>
  <c r="G21" i="6" a="1"/>
  <c r="F21" i="6" a="1"/>
  <c r="E21" i="6" a="1"/>
  <c r="F21" i="6"/>
  <c r="H21" i="6"/>
  <c r="J21" i="6"/>
  <c r="G21" i="6"/>
  <c r="I21" i="6" l="1"/>
  <c r="D21" i="6"/>
  <c r="J20" i="6" a="1"/>
  <c r="K20" i="6" a="1"/>
  <c r="E21" i="6"/>
  <c r="K20" i="6"/>
  <c r="L20" i="6" l="1"/>
  <c r="F20" i="6" a="1"/>
  <c r="H20" i="6" a="1"/>
  <c r="G20" i="6" a="1"/>
  <c r="E20" i="6" a="1"/>
  <c r="F20" i="6"/>
  <c r="J20" i="6"/>
  <c r="H20" i="6"/>
  <c r="G20" i="6"/>
  <c r="I20" i="6" l="1"/>
  <c r="D20" i="6"/>
  <c r="K19" i="6" a="1"/>
  <c r="J19" i="6" a="1"/>
  <c r="E20" i="6"/>
  <c r="K19" i="6"/>
  <c r="L19" i="6" l="1"/>
  <c r="E19" i="6" a="1"/>
  <c r="H19" i="6" a="1"/>
  <c r="G19" i="6" a="1"/>
  <c r="F19" i="6" a="1"/>
  <c r="J19" i="6"/>
  <c r="H19" i="6"/>
  <c r="G19" i="6"/>
  <c r="F19" i="6"/>
  <c r="I19" i="6" l="1"/>
  <c r="D19" i="6"/>
  <c r="K18" i="6" a="1"/>
  <c r="J18" i="6" a="1"/>
  <c r="K18" i="6"/>
  <c r="E19" i="6"/>
  <c r="L18" i="6" l="1"/>
  <c r="G18" i="6" a="1"/>
  <c r="H18" i="6" a="1"/>
  <c r="E18" i="6" a="1"/>
  <c r="F18" i="6" a="1"/>
  <c r="J18" i="6"/>
  <c r="F18" i="6"/>
  <c r="G18" i="6"/>
  <c r="H18" i="6"/>
  <c r="I18" i="6" l="1"/>
  <c r="D18" i="6"/>
  <c r="K17" i="6" a="1"/>
  <c r="J17" i="6" a="1"/>
  <c r="E18" i="6"/>
  <c r="K17" i="6"/>
  <c r="L17" i="6" l="1"/>
  <c r="E17" i="6" a="1"/>
  <c r="H17" i="6" a="1"/>
  <c r="G17" i="6" a="1"/>
  <c r="F17" i="6" a="1"/>
  <c r="H17" i="6"/>
  <c r="J17" i="6"/>
  <c r="G17" i="6"/>
  <c r="F17" i="6"/>
  <c r="I17" i="6" l="1"/>
  <c r="D17" i="6"/>
  <c r="K16" i="6" a="1"/>
  <c r="J16" i="6" a="1"/>
  <c r="K16" i="6"/>
  <c r="E17" i="6"/>
  <c r="L16" i="6" l="1"/>
  <c r="H16" i="6" a="1"/>
  <c r="E16" i="6" a="1"/>
  <c r="G16" i="6" a="1"/>
  <c r="F16" i="6" a="1"/>
  <c r="H16" i="6"/>
  <c r="G16" i="6"/>
  <c r="F16" i="6"/>
  <c r="J16" i="6"/>
  <c r="I16" i="6" l="1"/>
  <c r="D16" i="6"/>
  <c r="K15" i="6" a="1"/>
  <c r="J15" i="6" a="1"/>
  <c r="E16" i="6"/>
  <c r="K15" i="6"/>
  <c r="L15" i="6" l="1"/>
  <c r="G15" i="6" a="1"/>
  <c r="H15" i="6" a="1"/>
  <c r="F15" i="6" a="1"/>
  <c r="E15" i="6" a="1"/>
  <c r="F15" i="6"/>
  <c r="J15" i="6"/>
  <c r="H15" i="6"/>
  <c r="G15" i="6"/>
  <c r="I15" i="6" l="1"/>
  <c r="D15" i="6"/>
  <c r="K14" i="6" a="1"/>
  <c r="J14" i="6" a="1"/>
  <c r="K14" i="6"/>
  <c r="E15" i="6"/>
  <c r="L14" i="6" l="1"/>
  <c r="H14" i="6" a="1"/>
  <c r="E14" i="6" a="1"/>
  <c r="G14" i="6" a="1"/>
  <c r="F14" i="6" a="1"/>
  <c r="F14" i="6"/>
  <c r="J14" i="6"/>
  <c r="G14" i="6"/>
  <c r="H14" i="6"/>
  <c r="I14" i="6" l="1"/>
  <c r="D14" i="6"/>
  <c r="K13" i="6" a="1"/>
  <c r="J13" i="6" a="1"/>
  <c r="E14" i="6"/>
  <c r="K13" i="6"/>
  <c r="L13" i="6" l="1"/>
  <c r="H13" i="6" a="1"/>
  <c r="F13" i="6" a="1"/>
  <c r="E13" i="6" a="1"/>
  <c r="G13" i="6" a="1"/>
  <c r="J13" i="6"/>
  <c r="H13" i="6"/>
  <c r="F13" i="6"/>
  <c r="G13" i="6"/>
  <c r="I13" i="6" l="1"/>
  <c r="D13" i="6"/>
  <c r="J12" i="6" a="1"/>
  <c r="K12" i="6" a="1"/>
  <c r="E13" i="6"/>
  <c r="K12" i="6"/>
  <c r="L12" i="6" l="1"/>
  <c r="E12" i="6" a="1"/>
  <c r="H12" i="6" a="1"/>
  <c r="G12" i="6" a="1"/>
  <c r="F12" i="6" a="1"/>
  <c r="F12" i="6"/>
  <c r="J12" i="6"/>
  <c r="H12" i="6"/>
  <c r="G12" i="6"/>
  <c r="I12" i="6" l="1"/>
  <c r="D12" i="6"/>
  <c r="Q2" i="6"/>
  <c r="R2" i="6" s="1"/>
  <c r="S2" i="6" s="1"/>
  <c r="T2" i="6" s="1"/>
  <c r="U2" i="6" s="1"/>
  <c r="V2" i="6" s="1"/>
  <c r="W2" i="6" s="1"/>
  <c r="X2" i="6" s="1"/>
  <c r="Y2" i="6" s="1"/>
  <c r="Z2" i="6" s="1"/>
  <c r="AA2" i="6" s="1"/>
  <c r="AB2" i="6" s="1"/>
  <c r="AC2" i="6" s="1"/>
  <c r="AD2" i="6" s="1"/>
  <c r="AE2" i="6" s="1"/>
  <c r="AF2" i="6" s="1"/>
  <c r="AG2" i="6" s="1"/>
  <c r="AH2" i="6" s="1"/>
  <c r="AI2" i="6" s="1"/>
  <c r="AJ2" i="6" s="1"/>
  <c r="AK2" i="6" s="1"/>
  <c r="AL2" i="6" s="1"/>
  <c r="AM2" i="6" s="1"/>
  <c r="AN2" i="6" s="1"/>
  <c r="AO2" i="6" s="1"/>
  <c r="AP2" i="6" s="1"/>
  <c r="AQ2" i="6" s="1"/>
  <c r="AR2" i="6" s="1"/>
  <c r="AS2" i="6" s="1"/>
  <c r="AT2" i="6" s="1"/>
  <c r="AU2" i="6" s="1"/>
  <c r="AV2" i="6" s="1"/>
  <c r="AW2" i="6" s="1"/>
  <c r="AX2" i="6" s="1"/>
  <c r="AY2" i="6" s="1"/>
  <c r="AZ2" i="6" s="1"/>
  <c r="BA2" i="6" s="1"/>
  <c r="BB2" i="6" s="1"/>
  <c r="BC2" i="6" s="1"/>
  <c r="BD2" i="6" s="1"/>
  <c r="BE2" i="6" s="1"/>
  <c r="BF2" i="6" s="1"/>
  <c r="BG2" i="6" s="1"/>
  <c r="BH2" i="6" s="1"/>
  <c r="BI2" i="6" s="1"/>
  <c r="BJ2" i="6" s="1"/>
  <c r="BK2" i="6" s="1"/>
  <c r="BL2" i="6" s="1"/>
  <c r="BM2" i="6" s="1"/>
  <c r="BN2" i="6" s="1"/>
  <c r="BO2" i="6" s="1"/>
  <c r="BP2" i="6" s="1"/>
  <c r="BQ2" i="6" s="1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CW2" i="6" s="1"/>
  <c r="CX2" i="6" s="1"/>
  <c r="CY2" i="6" s="1"/>
  <c r="CZ2" i="6" s="1"/>
  <c r="DA2" i="6" s="1"/>
  <c r="DB2" i="6" s="1"/>
  <c r="DC2" i="6" s="1"/>
  <c r="DD2" i="6" s="1"/>
  <c r="DE2" i="6" s="1"/>
  <c r="DF2" i="6" s="1"/>
  <c r="DG2" i="6" s="1"/>
  <c r="DH2" i="6" s="1"/>
  <c r="DI2" i="6" s="1"/>
  <c r="DJ2" i="6" s="1"/>
  <c r="DK2" i="6" s="1"/>
  <c r="DL2" i="6" s="1"/>
  <c r="DM2" i="6" s="1"/>
  <c r="DN2" i="6" s="1"/>
  <c r="DO2" i="6" s="1"/>
  <c r="DP2" i="6" s="1"/>
  <c r="DQ2" i="6" s="1"/>
  <c r="DR2" i="6" s="1"/>
  <c r="DS2" i="6" s="1"/>
  <c r="DT2" i="6" s="1"/>
  <c r="DU2" i="6" s="1"/>
  <c r="DV2" i="6" s="1"/>
  <c r="DW2" i="6" s="1"/>
  <c r="DX2" i="6" s="1"/>
  <c r="DY2" i="6" s="1"/>
  <c r="DZ2" i="6" s="1"/>
  <c r="EA2" i="6" s="1"/>
  <c r="EB2" i="6" s="1"/>
  <c r="EC2" i="6" s="1"/>
  <c r="ED2" i="6" s="1"/>
  <c r="EE2" i="6" s="1"/>
  <c r="EF2" i="6" s="1"/>
  <c r="EG2" i="6" s="1"/>
  <c r="EH2" i="6" s="1"/>
  <c r="EI2" i="6" s="1"/>
  <c r="EJ2" i="6" s="1"/>
  <c r="EK2" i="6" s="1"/>
  <c r="EL2" i="6" s="1"/>
  <c r="EM2" i="6" s="1"/>
  <c r="EN2" i="6" s="1"/>
  <c r="EO2" i="6" s="1"/>
  <c r="EP2" i="6" s="1"/>
  <c r="EQ2" i="6" s="1"/>
  <c r="ER2" i="6" s="1"/>
  <c r="ES2" i="6" s="1"/>
  <c r="ET2" i="6" s="1"/>
  <c r="EU2" i="6" s="1"/>
  <c r="EV2" i="6" s="1"/>
  <c r="EW2" i="6" s="1"/>
  <c r="EX2" i="6" s="1"/>
  <c r="EY2" i="6" s="1"/>
  <c r="EZ2" i="6" s="1"/>
  <c r="FA2" i="6" s="1"/>
  <c r="FB2" i="6" s="1"/>
  <c r="FC2" i="6" s="1"/>
  <c r="FD2" i="6" s="1"/>
  <c r="FE2" i="6" s="1"/>
  <c r="FF2" i="6" s="1"/>
  <c r="FG2" i="6" s="1"/>
  <c r="FH2" i="6" s="1"/>
  <c r="FI2" i="6" s="1"/>
  <c r="FJ2" i="6" s="1"/>
  <c r="FK2" i="6" s="1"/>
  <c r="FL2" i="6" s="1"/>
  <c r="FM2" i="6" s="1"/>
  <c r="FN2" i="6" s="1"/>
  <c r="FO2" i="6" s="1"/>
  <c r="FP2" i="6" s="1"/>
  <c r="FQ2" i="6" s="1"/>
  <c r="FR2" i="6" s="1"/>
  <c r="FS2" i="6" s="1"/>
  <c r="FT2" i="6" s="1"/>
  <c r="FU2" i="6" s="1"/>
  <c r="FV2" i="6" s="1"/>
  <c r="FW2" i="6" s="1"/>
  <c r="FX2" i="6" s="1"/>
  <c r="FY2" i="6" s="1"/>
  <c r="FZ2" i="6" s="1"/>
  <c r="GA2" i="6" s="1"/>
  <c r="GB2" i="6" s="1"/>
  <c r="GC2" i="6" s="1"/>
  <c r="GD2" i="6" s="1"/>
  <c r="GE2" i="6" s="1"/>
  <c r="GF2" i="6" s="1"/>
  <c r="GG2" i="6" s="1"/>
  <c r="GH2" i="6" s="1"/>
  <c r="GI2" i="6" s="1"/>
  <c r="GJ2" i="6" s="1"/>
  <c r="GK2" i="6" s="1"/>
  <c r="GL2" i="6" s="1"/>
  <c r="GM2" i="6" s="1"/>
  <c r="GN2" i="6" s="1"/>
  <c r="GO2" i="6" s="1"/>
  <c r="GP2" i="6" s="1"/>
  <c r="GQ2" i="6" s="1"/>
  <c r="GR2" i="6" s="1"/>
  <c r="GS2" i="6" s="1"/>
  <c r="GT2" i="6" s="1"/>
  <c r="GU2" i="6" s="1"/>
  <c r="GV2" i="6" s="1"/>
  <c r="GW2" i="6" s="1"/>
  <c r="GX2" i="6" s="1"/>
  <c r="GY2" i="6" s="1"/>
  <c r="GZ2" i="6" s="1"/>
  <c r="HA2" i="6" s="1"/>
  <c r="HB2" i="6" s="1"/>
  <c r="HC2" i="6" s="1"/>
  <c r="HD2" i="6" s="1"/>
  <c r="HE2" i="6" s="1"/>
  <c r="HF2" i="6" s="1"/>
  <c r="HG2" i="6" s="1"/>
  <c r="HH2" i="6" s="1"/>
  <c r="HI2" i="6" s="1"/>
  <c r="HJ2" i="6" s="1"/>
  <c r="HK2" i="6" s="1"/>
  <c r="HL2" i="6" s="1"/>
  <c r="HM2" i="6" s="1"/>
  <c r="HN2" i="6" s="1"/>
  <c r="HO2" i="6" s="1"/>
  <c r="HP2" i="6" s="1"/>
  <c r="HQ2" i="6" s="1"/>
  <c r="HR2" i="6" s="1"/>
  <c r="HS2" i="6" s="1"/>
  <c r="HT2" i="6" s="1"/>
  <c r="HU2" i="6" s="1"/>
  <c r="HV2" i="6" s="1"/>
  <c r="HW2" i="6" s="1"/>
  <c r="HX2" i="6" s="1"/>
  <c r="HY2" i="6" s="1"/>
  <c r="HZ2" i="6" s="1"/>
  <c r="IA2" i="6" s="1"/>
  <c r="IB2" i="6" s="1"/>
  <c r="IC2" i="6" s="1"/>
  <c r="ID2" i="6" s="1"/>
  <c r="IE2" i="6" s="1"/>
  <c r="IF2" i="6" s="1"/>
  <c r="IG2" i="6" s="1"/>
  <c r="IH2" i="6" s="1"/>
  <c r="II2" i="6" s="1"/>
  <c r="IJ2" i="6" s="1"/>
  <c r="IK2" i="6" s="1"/>
  <c r="IL2" i="6" s="1"/>
  <c r="IM2" i="6" s="1"/>
  <c r="IN2" i="6" s="1"/>
  <c r="IO2" i="6" s="1"/>
  <c r="IP2" i="6" s="1"/>
  <c r="IQ2" i="6" s="1"/>
  <c r="IR2" i="6" s="1"/>
  <c r="IS2" i="6" s="1"/>
  <c r="IT2" i="6" s="1"/>
  <c r="IU2" i="6" s="1"/>
  <c r="IV2" i="6" s="1"/>
  <c r="IW2" i="6" s="1"/>
  <c r="IX2" i="6" s="1"/>
  <c r="IY2" i="6" s="1"/>
  <c r="IZ2" i="6" s="1"/>
  <c r="JA2" i="6" s="1"/>
  <c r="JB2" i="6" s="1"/>
  <c r="JC2" i="6" s="1"/>
  <c r="JD2" i="6" s="1"/>
  <c r="JE2" i="6" s="1"/>
  <c r="JF2" i="6" s="1"/>
  <c r="JG2" i="6" s="1"/>
  <c r="JH2" i="6" s="1"/>
  <c r="JI2" i="6" s="1"/>
  <c r="JJ2" i="6" s="1"/>
  <c r="JK2" i="6" s="1"/>
  <c r="JL2" i="6" s="1"/>
  <c r="JM2" i="6" s="1"/>
  <c r="JN2" i="6" s="1"/>
  <c r="JO2" i="6" s="1"/>
  <c r="JP2" i="6" s="1"/>
  <c r="JQ2" i="6" s="1"/>
  <c r="JR2" i="6" s="1"/>
  <c r="JS2" i="6" s="1"/>
  <c r="JT2" i="6" s="1"/>
  <c r="JU2" i="6" s="1"/>
  <c r="JV2" i="6" s="1"/>
  <c r="JW2" i="6" s="1"/>
  <c r="JX2" i="6" s="1"/>
  <c r="JY2" i="6" s="1"/>
  <c r="JZ2" i="6" s="1"/>
  <c r="KA2" i="6" s="1"/>
  <c r="KB2" i="6" s="1"/>
  <c r="KC2" i="6" s="1"/>
  <c r="KD2" i="6" s="1"/>
  <c r="KE2" i="6" s="1"/>
  <c r="KF2" i="6" s="1"/>
  <c r="KG2" i="6" s="1"/>
  <c r="KH2" i="6" s="1"/>
  <c r="KI2" i="6" s="1"/>
  <c r="KJ2" i="6" s="1"/>
  <c r="KK2" i="6" s="1"/>
  <c r="KL2" i="6" s="1"/>
  <c r="KM2" i="6" s="1"/>
  <c r="KN2" i="6" s="1"/>
  <c r="KO2" i="6" s="1"/>
  <c r="KP2" i="6" s="1"/>
  <c r="KQ2" i="6" s="1"/>
  <c r="KR2" i="6" s="1"/>
  <c r="KS2" i="6" s="1"/>
  <c r="KT2" i="6" s="1"/>
  <c r="KU2" i="6" s="1"/>
  <c r="KV2" i="6" s="1"/>
  <c r="KW2" i="6" s="1"/>
  <c r="KX2" i="6" s="1"/>
  <c r="KY2" i="6" s="1"/>
  <c r="KZ2" i="6" s="1"/>
  <c r="LA2" i="6" s="1"/>
  <c r="LB2" i="6" s="1"/>
  <c r="LC2" i="6" s="1"/>
  <c r="LD2" i="6" s="1"/>
  <c r="LE2" i="6" s="1"/>
  <c r="LF2" i="6" s="1"/>
  <c r="LG2" i="6" s="1"/>
  <c r="LH2" i="6" s="1"/>
  <c r="LI2" i="6" s="1"/>
  <c r="LJ2" i="6" s="1"/>
  <c r="LK2" i="6" s="1"/>
  <c r="LL2" i="6" s="1"/>
  <c r="LM2" i="6" s="1"/>
  <c r="LN2" i="6" s="1"/>
  <c r="LO2" i="6" s="1"/>
  <c r="LP2" i="6" s="1"/>
  <c r="LQ2" i="6" s="1"/>
  <c r="LR2" i="6" s="1"/>
  <c r="LS2" i="6" s="1"/>
  <c r="LT2" i="6" s="1"/>
  <c r="LU2" i="6" s="1"/>
  <c r="LV2" i="6" s="1"/>
  <c r="LW2" i="6" s="1"/>
  <c r="LX2" i="6" s="1"/>
  <c r="LY2" i="6" s="1"/>
  <c r="LZ2" i="6" s="1"/>
  <c r="MA2" i="6" s="1"/>
  <c r="MB2" i="6" s="1"/>
  <c r="MC2" i="6" s="1"/>
  <c r="MD2" i="6" s="1"/>
  <c r="ME2" i="6" s="1"/>
  <c r="MF2" i="6" s="1"/>
  <c r="MG2" i="6" s="1"/>
  <c r="MH2" i="6" s="1"/>
  <c r="MI2" i="6" s="1"/>
  <c r="MJ2" i="6" s="1"/>
  <c r="MK2" i="6" s="1"/>
  <c r="ML2" i="6" s="1"/>
  <c r="MM2" i="6" s="1"/>
  <c r="MN2" i="6" s="1"/>
  <c r="MO2" i="6" s="1"/>
  <c r="MP2" i="6" s="1"/>
  <c r="MQ2" i="6" s="1"/>
  <c r="MR2" i="6" s="1"/>
  <c r="MS2" i="6" s="1"/>
  <c r="MT2" i="6" s="1"/>
  <c r="MU2" i="6" s="1"/>
  <c r="MV2" i="6" s="1"/>
  <c r="MW2" i="6" s="1"/>
  <c r="MX2" i="6" s="1"/>
  <c r="MY2" i="6" s="1"/>
  <c r="MZ2" i="6" s="1"/>
  <c r="NA2" i="6" s="1"/>
  <c r="NB2" i="6" s="1"/>
  <c r="NC2" i="6" s="1"/>
  <c r="ND2" i="6" s="1"/>
  <c r="NE2" i="6" s="1"/>
  <c r="NF2" i="6" s="1"/>
  <c r="NG2" i="6" s="1"/>
  <c r="NH2" i="6" s="1"/>
  <c r="NI2" i="6" s="1"/>
  <c r="NJ2" i="6" s="1"/>
  <c r="NK2" i="6" s="1"/>
  <c r="NL2" i="6" s="1"/>
  <c r="NM2" i="6" s="1"/>
  <c r="NN2" i="6" s="1"/>
  <c r="NO2" i="6" s="1"/>
  <c r="NP2" i="6" s="1"/>
  <c r="NQ2" i="6" s="1"/>
  <c r="NR2" i="6" s="1"/>
  <c r="NS2" i="6" s="1"/>
  <c r="NT2" i="6" s="1"/>
  <c r="NU2" i="6" s="1"/>
  <c r="NV2" i="6" s="1"/>
  <c r="NW2" i="6" s="1"/>
  <c r="NX2" i="6" s="1"/>
  <c r="NY2" i="6" s="1"/>
  <c r="NZ2" i="6" s="1"/>
  <c r="OA2" i="6" s="1"/>
  <c r="OB2" i="6" s="1"/>
  <c r="OC2" i="6" s="1"/>
  <c r="OD2" i="6" s="1"/>
  <c r="OE2" i="6" s="1"/>
  <c r="OF2" i="6" s="1"/>
  <c r="OG2" i="6" s="1"/>
  <c r="OH2" i="6" s="1"/>
  <c r="OI2" i="6" s="1"/>
  <c r="OJ2" i="6" s="1"/>
  <c r="OK2" i="6" s="1"/>
  <c r="OL2" i="6" s="1"/>
  <c r="OM2" i="6" s="1"/>
  <c r="ON2" i="6" s="1"/>
  <c r="OO2" i="6" s="1"/>
  <c r="OP2" i="6" s="1"/>
  <c r="OQ2" i="6" s="1"/>
  <c r="OR2" i="6" s="1"/>
  <c r="OS2" i="6" s="1"/>
  <c r="OT2" i="6" s="1"/>
  <c r="OU2" i="6" s="1"/>
  <c r="OV2" i="6" s="1"/>
  <c r="OW2" i="6" s="1"/>
  <c r="OX2" i="6" s="1"/>
  <c r="OY2" i="6" s="1"/>
  <c r="OZ2" i="6" s="1"/>
  <c r="PA2" i="6" s="1"/>
  <c r="PB2" i="6" s="1"/>
  <c r="PC2" i="6" s="1"/>
  <c r="PD2" i="6" s="1"/>
  <c r="PE2" i="6" s="1"/>
  <c r="PF2" i="6" s="1"/>
  <c r="PG2" i="6" s="1"/>
  <c r="PH2" i="6" s="1"/>
  <c r="PI2" i="6" s="1"/>
  <c r="PJ2" i="6" s="1"/>
  <c r="PK2" i="6" s="1"/>
  <c r="PL2" i="6" s="1"/>
  <c r="PM2" i="6" s="1"/>
  <c r="PN2" i="6" s="1"/>
  <c r="PO2" i="6" s="1"/>
  <c r="PP2" i="6" s="1"/>
  <c r="PQ2" i="6" s="1"/>
  <c r="PR2" i="6" s="1"/>
  <c r="PS2" i="6" s="1"/>
  <c r="PT2" i="6" s="1"/>
  <c r="PU2" i="6" s="1"/>
  <c r="PV2" i="6" s="1"/>
  <c r="PW2" i="6" s="1"/>
  <c r="PX2" i="6" s="1"/>
  <c r="PY2" i="6" s="1"/>
  <c r="PZ2" i="6" s="1"/>
  <c r="QA2" i="6" s="1"/>
  <c r="QB2" i="6" s="1"/>
  <c r="QC2" i="6" s="1"/>
  <c r="QD2" i="6" s="1"/>
  <c r="QE2" i="6" s="1"/>
  <c r="QF2" i="6" s="1"/>
  <c r="QG2" i="6" s="1"/>
  <c r="QH2" i="6" s="1"/>
  <c r="QI2" i="6" s="1"/>
  <c r="QJ2" i="6" s="1"/>
  <c r="QK2" i="6" s="1"/>
  <c r="QL2" i="6" s="1"/>
  <c r="QM2" i="6" s="1"/>
  <c r="QN2" i="6" s="1"/>
  <c r="QO2" i="6" s="1"/>
  <c r="QP2" i="6" s="1"/>
  <c r="QQ2" i="6" s="1"/>
  <c r="QR2" i="6" s="1"/>
  <c r="QS2" i="6" s="1"/>
  <c r="QT2" i="6" s="1"/>
  <c r="QU2" i="6" s="1"/>
  <c r="QV2" i="6" s="1"/>
  <c r="QW2" i="6" s="1"/>
  <c r="QX2" i="6" s="1"/>
  <c r="QY2" i="6" s="1"/>
  <c r="QZ2" i="6" s="1"/>
  <c r="RA2" i="6" s="1"/>
  <c r="RB2" i="6" s="1"/>
  <c r="RC2" i="6" s="1"/>
  <c r="RD2" i="6" s="1"/>
  <c r="RE2" i="6" s="1"/>
  <c r="RF2" i="6" s="1"/>
  <c r="RG2" i="6" s="1"/>
  <c r="RH2" i="6" s="1"/>
  <c r="RI2" i="6" s="1"/>
  <c r="RJ2" i="6" s="1"/>
  <c r="RK2" i="6" s="1"/>
  <c r="RL2" i="6" s="1"/>
  <c r="RM2" i="6" s="1"/>
  <c r="RN2" i="6" s="1"/>
  <c r="RO2" i="6" s="1"/>
  <c r="RP2" i="6" s="1"/>
  <c r="RQ2" i="6" s="1"/>
  <c r="RR2" i="6" s="1"/>
  <c r="RS2" i="6" s="1"/>
  <c r="RT2" i="6" s="1"/>
  <c r="RU2" i="6" s="1"/>
  <c r="RV2" i="6" s="1"/>
  <c r="RW2" i="6" s="1"/>
  <c r="RX2" i="6" s="1"/>
  <c r="RY2" i="6" s="1"/>
  <c r="RZ2" i="6" s="1"/>
  <c r="SA2" i="6" s="1"/>
  <c r="SB2" i="6" s="1"/>
  <c r="SC2" i="6" s="1"/>
  <c r="SD2" i="6" s="1"/>
  <c r="SE2" i="6" s="1"/>
  <c r="SF2" i="6" s="1"/>
  <c r="SG2" i="6" s="1"/>
  <c r="SH2" i="6" s="1"/>
  <c r="SI2" i="6" s="1"/>
  <c r="SJ2" i="6" s="1"/>
  <c r="SK2" i="6" s="1"/>
  <c r="SL2" i="6" s="1"/>
  <c r="SM2" i="6" s="1"/>
  <c r="SN2" i="6" s="1"/>
  <c r="SO2" i="6" s="1"/>
  <c r="SP2" i="6" s="1"/>
  <c r="SQ2" i="6" s="1"/>
  <c r="SR2" i="6" s="1"/>
  <c r="SS2" i="6" s="1"/>
  <c r="ST2" i="6" s="1"/>
  <c r="SU2" i="6" s="1"/>
  <c r="SV2" i="6" s="1"/>
  <c r="SW2" i="6" s="1"/>
  <c r="SX2" i="6" s="1"/>
  <c r="SY2" i="6" s="1"/>
  <c r="SZ2" i="6" s="1"/>
  <c r="TA2" i="6" s="1"/>
  <c r="TB2" i="6" s="1"/>
  <c r="TC2" i="6" s="1"/>
  <c r="TD2" i="6" s="1"/>
  <c r="TE2" i="6" s="1"/>
  <c r="TF2" i="6" s="1"/>
  <c r="TG2" i="6" s="1"/>
  <c r="TH2" i="6" s="1"/>
  <c r="TI2" i="6" s="1"/>
  <c r="TJ2" i="6" s="1"/>
  <c r="TK2" i="6" s="1"/>
  <c r="TL2" i="6" s="1"/>
  <c r="TM2" i="6" s="1"/>
  <c r="TN2" i="6" s="1"/>
  <c r="TN1" i="6"/>
  <c r="TM1" i="6"/>
  <c r="TL1" i="6"/>
  <c r="TK1" i="6"/>
  <c r="TJ1" i="6"/>
  <c r="TI1" i="6"/>
  <c r="TH1" i="6"/>
  <c r="TG1" i="6"/>
  <c r="TF1" i="6"/>
  <c r="TE1" i="6"/>
  <c r="TD1" i="6"/>
  <c r="TC1" i="6"/>
  <c r="TB1" i="6"/>
  <c r="TA1" i="6"/>
  <c r="SZ1" i="6"/>
  <c r="SY1" i="6"/>
  <c r="SX1" i="6"/>
  <c r="SW1" i="6"/>
  <c r="SV1" i="6"/>
  <c r="SU1" i="6"/>
  <c r="ST1" i="6"/>
  <c r="SS1" i="6"/>
  <c r="SR1" i="6"/>
  <c r="SQ1" i="6"/>
  <c r="SP1" i="6"/>
  <c r="SO1" i="6"/>
  <c r="SN1" i="6"/>
  <c r="SM1" i="6"/>
  <c r="SL1" i="6"/>
  <c r="SK1" i="6"/>
  <c r="SJ1" i="6"/>
  <c r="SI1" i="6"/>
  <c r="SH1" i="6"/>
  <c r="SG1" i="6"/>
  <c r="SF1" i="6"/>
  <c r="SE1" i="6"/>
  <c r="SD1" i="6"/>
  <c r="SC1" i="6"/>
  <c r="SB1" i="6"/>
  <c r="SA1" i="6"/>
  <c r="RZ1" i="6"/>
  <c r="RY1" i="6"/>
  <c r="RX1" i="6"/>
  <c r="RW1" i="6"/>
  <c r="RV1" i="6"/>
  <c r="RU1" i="6"/>
  <c r="RT1" i="6"/>
  <c r="RS1" i="6"/>
  <c r="RR1" i="6"/>
  <c r="RQ1" i="6"/>
  <c r="RP1" i="6"/>
  <c r="RO1" i="6"/>
  <c r="RN1" i="6"/>
  <c r="RM1" i="6"/>
  <c r="RL1" i="6"/>
  <c r="RK1" i="6"/>
  <c r="RJ1" i="6"/>
  <c r="RI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H1" i="6"/>
  <c r="QG1" i="6"/>
  <c r="QF1" i="6"/>
  <c r="QE1" i="6"/>
  <c r="QD1" i="6"/>
  <c r="QC1" i="6"/>
  <c r="QB1" i="6"/>
  <c r="QA1" i="6"/>
  <c r="PZ1" i="6"/>
  <c r="PY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V1" i="6"/>
  <c r="OU1" i="6"/>
  <c r="OT1" i="6"/>
  <c r="OS1" i="6"/>
  <c r="OR1" i="6"/>
  <c r="OQ1" i="6"/>
  <c r="OP1" i="6"/>
  <c r="OO1" i="6"/>
  <c r="ON1" i="6"/>
  <c r="OM1" i="6"/>
  <c r="OL1" i="6"/>
  <c r="OK1" i="6"/>
  <c r="OJ1" i="6"/>
  <c r="OI1" i="6"/>
  <c r="OH1" i="6"/>
  <c r="OG1" i="6"/>
  <c r="OF1" i="6"/>
  <c r="OE1" i="6"/>
  <c r="OD1" i="6"/>
  <c r="OC1" i="6"/>
  <c r="OB1" i="6"/>
  <c r="OA1" i="6"/>
  <c r="NZ1" i="6"/>
  <c r="NY1" i="6"/>
  <c r="NX1" i="6"/>
  <c r="NW1" i="6"/>
  <c r="NV1" i="6"/>
  <c r="NU1" i="6"/>
  <c r="NT1" i="6"/>
  <c r="NS1" i="6"/>
  <c r="NR1" i="6"/>
  <c r="NQ1" i="6"/>
  <c r="NP1" i="6"/>
  <c r="NO1" i="6"/>
  <c r="NN1" i="6"/>
  <c r="NM1" i="6"/>
  <c r="NL1" i="6"/>
  <c r="NK1" i="6"/>
  <c r="NJ1" i="6"/>
  <c r="NI1" i="6"/>
  <c r="NH1" i="6"/>
  <c r="NG1" i="6"/>
  <c r="NF1" i="6"/>
  <c r="NE1" i="6"/>
  <c r="ND1" i="6"/>
  <c r="NC1" i="6"/>
  <c r="NB1" i="6"/>
  <c r="NA1" i="6"/>
  <c r="MZ1" i="6"/>
  <c r="MY1" i="6"/>
  <c r="MX1" i="6"/>
  <c r="MW1" i="6"/>
  <c r="MV1" i="6"/>
  <c r="MU1" i="6"/>
  <c r="MT1" i="6"/>
  <c r="MS1" i="6"/>
  <c r="MR1" i="6"/>
  <c r="MQ1" i="6"/>
  <c r="MP1" i="6"/>
  <c r="MO1" i="6"/>
  <c r="MN1" i="6"/>
  <c r="MM1" i="6"/>
  <c r="ML1" i="6"/>
  <c r="MK1" i="6"/>
  <c r="MJ1" i="6"/>
  <c r="MI1" i="6"/>
  <c r="MH1" i="6"/>
  <c r="MG1" i="6"/>
  <c r="MF1" i="6"/>
  <c r="ME1" i="6"/>
  <c r="MD1" i="6"/>
  <c r="MC1" i="6"/>
  <c r="MB1" i="6"/>
  <c r="MA1" i="6"/>
  <c r="LZ1" i="6"/>
  <c r="LY1" i="6"/>
  <c r="LX1" i="6"/>
  <c r="LW1" i="6"/>
  <c r="LV1" i="6"/>
  <c r="LU1" i="6"/>
  <c r="LT1" i="6"/>
  <c r="LS1" i="6"/>
  <c r="LR1" i="6"/>
  <c r="LQ1" i="6"/>
  <c r="LP1" i="6"/>
  <c r="LO1" i="6"/>
  <c r="LN1" i="6"/>
  <c r="LM1" i="6"/>
  <c r="LL1" i="6"/>
  <c r="LK1" i="6"/>
  <c r="LJ1" i="6"/>
  <c r="LI1" i="6"/>
  <c r="LH1" i="6"/>
  <c r="LG1" i="6"/>
  <c r="LF1" i="6"/>
  <c r="LE1" i="6"/>
  <c r="LD1" i="6"/>
  <c r="LC1" i="6"/>
  <c r="LB1" i="6"/>
  <c r="LA1" i="6"/>
  <c r="KZ1" i="6"/>
  <c r="KY1" i="6"/>
  <c r="KX1" i="6"/>
  <c r="KW1" i="6"/>
  <c r="KV1" i="6"/>
  <c r="KU1" i="6"/>
  <c r="KT1" i="6"/>
  <c r="KS1" i="6"/>
  <c r="KR1" i="6"/>
  <c r="KQ1" i="6"/>
  <c r="KP1" i="6"/>
  <c r="KO1" i="6"/>
  <c r="KN1" i="6"/>
  <c r="KM1" i="6"/>
  <c r="KL1" i="6"/>
  <c r="KK1" i="6"/>
  <c r="KJ1" i="6"/>
  <c r="KI1" i="6"/>
  <c r="KH1" i="6"/>
  <c r="KG1" i="6"/>
  <c r="KF1" i="6"/>
  <c r="KE1" i="6"/>
  <c r="KD1" i="6"/>
  <c r="KC1" i="6"/>
  <c r="KB1" i="6"/>
  <c r="KA1" i="6"/>
  <c r="JZ1" i="6"/>
  <c r="JY1" i="6"/>
  <c r="JX1" i="6"/>
  <c r="JW1" i="6"/>
  <c r="JV1" i="6"/>
  <c r="JU1" i="6"/>
  <c r="JT1" i="6"/>
  <c r="JS1" i="6"/>
  <c r="JR1" i="6"/>
  <c r="JQ1" i="6"/>
  <c r="JP1" i="6"/>
  <c r="JO1" i="6"/>
  <c r="JN1" i="6"/>
  <c r="JM1" i="6"/>
  <c r="JL1" i="6"/>
  <c r="JK1" i="6"/>
  <c r="JJ1" i="6"/>
  <c r="JI1" i="6"/>
  <c r="JH1" i="6"/>
  <c r="JG1" i="6"/>
  <c r="JF1" i="6"/>
  <c r="JE1" i="6"/>
  <c r="JD1" i="6"/>
  <c r="JC1" i="6"/>
  <c r="JB1" i="6"/>
  <c r="JA1" i="6"/>
  <c r="IZ1" i="6"/>
  <c r="IY1" i="6"/>
  <c r="IX1" i="6"/>
  <c r="IW1" i="6"/>
  <c r="IV1" i="6"/>
  <c r="IU1" i="6"/>
  <c r="IT1" i="6"/>
  <c r="IS1" i="6"/>
  <c r="IR1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1" i="6"/>
  <c r="C4" i="5"/>
  <c r="C3" i="5"/>
  <c r="AD103" i="7"/>
  <c r="Q4" i="5"/>
  <c r="E12" i="6"/>
  <c r="O103" i="7" l="1"/>
  <c r="Q103" i="7" a="1"/>
  <c r="R103" i="7" a="1"/>
  <c r="S103" i="7" a="1"/>
  <c r="T103" i="7" a="1"/>
  <c r="M103" i="7" a="1"/>
  <c r="W103" i="7"/>
  <c r="AE103" i="7" l="1"/>
  <c r="L103" i="7"/>
  <c r="K103" i="7"/>
  <c r="AG103" i="7" a="1"/>
  <c r="AH103" i="7" a="1"/>
  <c r="I103" i="7" a="1"/>
  <c r="T103" i="7"/>
  <c r="S103" i="7"/>
  <c r="R103" i="7"/>
  <c r="Q103" i="7"/>
  <c r="M103" i="7"/>
  <c r="H103" i="7" l="1"/>
  <c r="G103" i="7"/>
  <c r="AH103" i="7"/>
  <c r="AG103" i="7"/>
  <c r="I103" i="7"/>
  <c r="N103" i="7" l="1"/>
  <c r="AI103" i="7" s="1"/>
  <c r="V103" i="7" l="1"/>
  <c r="U103" i="7"/>
  <c r="AA103" i="7" s="1"/>
  <c r="AD102" i="7"/>
  <c r="O102" i="7" l="1"/>
  <c r="R102" i="7" a="1"/>
  <c r="S102" i="7" a="1"/>
  <c r="Q102" i="7" a="1"/>
  <c r="T102" i="7" a="1"/>
  <c r="M102" i="7" a="1"/>
  <c r="W102" i="7"/>
  <c r="AE102" i="7" l="1"/>
  <c r="L102" i="7"/>
  <c r="K102" i="7"/>
  <c r="AG102" i="7" a="1"/>
  <c r="AH102" i="7" a="1"/>
  <c r="I102" i="7" a="1"/>
  <c r="S102" i="7"/>
  <c r="Q102" i="7"/>
  <c r="M102" i="7"/>
  <c r="R102" i="7"/>
  <c r="T102" i="7"/>
  <c r="H102" i="7" l="1"/>
  <c r="G102" i="7"/>
  <c r="AG102" i="7"/>
  <c r="I102" i="7"/>
  <c r="AH102" i="7"/>
  <c r="N102" i="7" l="1"/>
  <c r="AI102" i="7" s="1"/>
  <c r="U102" i="7" l="1"/>
  <c r="AA102" i="7" s="1"/>
  <c r="V102" i="7"/>
  <c r="AD101" i="7"/>
  <c r="O101" i="7" l="1"/>
  <c r="T101" i="7" a="1"/>
  <c r="Q101" i="7" a="1"/>
  <c r="R101" i="7" a="1"/>
  <c r="S101" i="7" a="1"/>
  <c r="M101" i="7" a="1"/>
  <c r="W101" i="7"/>
  <c r="AE101" i="7" l="1"/>
  <c r="L101" i="7"/>
  <c r="K101" i="7"/>
  <c r="AG101" i="7" a="1"/>
  <c r="AH101" i="7" a="1"/>
  <c r="I101" i="7" a="1"/>
  <c r="T101" i="7"/>
  <c r="S101" i="7"/>
  <c r="R101" i="7"/>
  <c r="Q101" i="7"/>
  <c r="M101" i="7"/>
  <c r="H101" i="7" l="1"/>
  <c r="G101" i="7"/>
  <c r="I101" i="7"/>
  <c r="AG101" i="7"/>
  <c r="AH101" i="7"/>
  <c r="N101" i="7" l="1"/>
  <c r="AI101" i="7" s="1"/>
  <c r="U101" i="7" l="1"/>
  <c r="AA101" i="7" s="1"/>
  <c r="V101" i="7"/>
  <c r="AD100" i="7"/>
  <c r="O100" i="7" l="1"/>
  <c r="R100" i="7" a="1"/>
  <c r="Q100" i="7" a="1"/>
  <c r="S100" i="7" a="1"/>
  <c r="T100" i="7" a="1"/>
  <c r="M100" i="7" a="1"/>
  <c r="W100" i="7"/>
  <c r="AE100" i="7" l="1"/>
  <c r="L100" i="7"/>
  <c r="K100" i="7"/>
  <c r="AG100" i="7" a="1"/>
  <c r="AH100" i="7" a="1"/>
  <c r="I100" i="7" a="1"/>
  <c r="Q100" i="7"/>
  <c r="T100" i="7"/>
  <c r="S100" i="7"/>
  <c r="M100" i="7"/>
  <c r="R100" i="7"/>
  <c r="H100" i="7" l="1"/>
  <c r="G100" i="7"/>
  <c r="I100" i="7"/>
  <c r="AH100" i="7"/>
  <c r="AG100" i="7"/>
  <c r="N100" i="7" l="1"/>
  <c r="AI100" i="7" s="1"/>
  <c r="AD99" i="7"/>
  <c r="U100" i="7" l="1"/>
  <c r="AA100" i="7" s="1"/>
  <c r="V100" i="7"/>
  <c r="O99" i="7"/>
  <c r="R99" i="7" a="1"/>
  <c r="Q99" i="7" a="1"/>
  <c r="S99" i="7" a="1"/>
  <c r="T99" i="7" a="1"/>
  <c r="M99" i="7" a="1"/>
  <c r="W99" i="7"/>
  <c r="AE99" i="7" l="1"/>
  <c r="L99" i="7"/>
  <c r="K99" i="7"/>
  <c r="AG99" i="7" a="1"/>
  <c r="AH99" i="7" a="1"/>
  <c r="I99" i="7" a="1"/>
  <c r="T99" i="7"/>
  <c r="S99" i="7"/>
  <c r="Q99" i="7"/>
  <c r="M99" i="7"/>
  <c r="R99" i="7"/>
  <c r="H99" i="7" l="1"/>
  <c r="G99" i="7"/>
  <c r="AG99" i="7"/>
  <c r="I99" i="7"/>
  <c r="AH99" i="7"/>
  <c r="N99" i="7" l="1"/>
  <c r="AI99" i="7" s="1"/>
  <c r="V99" i="7" l="1"/>
  <c r="U99" i="7"/>
  <c r="AA99" i="7" s="1"/>
  <c r="AD98" i="7"/>
  <c r="O98" i="7" l="1"/>
  <c r="Q98" i="7" a="1"/>
  <c r="R98" i="7" a="1"/>
  <c r="S98" i="7" a="1"/>
  <c r="T98" i="7" a="1"/>
  <c r="M98" i="7" a="1"/>
  <c r="W98" i="7"/>
  <c r="AE98" i="7" l="1"/>
  <c r="L98" i="7"/>
  <c r="K98" i="7"/>
  <c r="AH98" i="7" a="1"/>
  <c r="AG98" i="7" a="1"/>
  <c r="I98" i="7" a="1"/>
  <c r="T98" i="7"/>
  <c r="R98" i="7"/>
  <c r="Q98" i="7"/>
  <c r="M98" i="7"/>
  <c r="S98" i="7"/>
  <c r="H98" i="7" l="1"/>
  <c r="G98" i="7"/>
  <c r="I98" i="7"/>
  <c r="AH98" i="7"/>
  <c r="AG98" i="7"/>
  <c r="N98" i="7" l="1"/>
  <c r="AI98" i="7" s="1"/>
  <c r="AD97" i="7"/>
  <c r="V98" i="7" l="1"/>
  <c r="U98" i="7"/>
  <c r="AA98" i="7" s="1"/>
  <c r="O97" i="7"/>
  <c r="Q97" i="7" a="1"/>
  <c r="S97" i="7" a="1"/>
  <c r="R97" i="7" a="1"/>
  <c r="T97" i="7" a="1"/>
  <c r="M97" i="7" a="1"/>
  <c r="W97" i="7"/>
  <c r="AE97" i="7" l="1"/>
  <c r="L97" i="7"/>
  <c r="K97" i="7"/>
  <c r="AG97" i="7" a="1"/>
  <c r="AH97" i="7" a="1"/>
  <c r="I97" i="7" a="1"/>
  <c r="T97" i="7"/>
  <c r="S97" i="7"/>
  <c r="R97" i="7"/>
  <c r="Q97" i="7"/>
  <c r="M97" i="7"/>
  <c r="H97" i="7" l="1"/>
  <c r="G97" i="7"/>
  <c r="I97" i="7"/>
  <c r="AG97" i="7"/>
  <c r="AH97" i="7"/>
  <c r="N97" i="7" l="1"/>
  <c r="V97" i="7" s="1"/>
  <c r="AD96" i="7"/>
  <c r="AI97" i="7" l="1"/>
  <c r="U97" i="7"/>
  <c r="O96" i="7"/>
  <c r="R96" i="7" a="1"/>
  <c r="Q96" i="7" a="1"/>
  <c r="T96" i="7" a="1"/>
  <c r="S96" i="7" a="1"/>
  <c r="M96" i="7" a="1"/>
  <c r="W96" i="7"/>
  <c r="AA97" i="7" l="1"/>
  <c r="AE96" i="7"/>
  <c r="L96" i="7"/>
  <c r="K96" i="7"/>
  <c r="AG96" i="7" a="1"/>
  <c r="AH96" i="7" a="1"/>
  <c r="I96" i="7" a="1"/>
  <c r="T96" i="7"/>
  <c r="S96" i="7"/>
  <c r="R96" i="7"/>
  <c r="Q96" i="7"/>
  <c r="M96" i="7"/>
  <c r="H96" i="7" l="1"/>
  <c r="G96" i="7"/>
  <c r="AG96" i="7"/>
  <c r="I96" i="7"/>
  <c r="AH96" i="7"/>
  <c r="N96" i="7" l="1"/>
  <c r="AI96" i="7" s="1"/>
  <c r="AD95" i="7"/>
  <c r="U96" i="7" l="1"/>
  <c r="V96" i="7"/>
  <c r="AA96" i="7"/>
  <c r="O95" i="7"/>
  <c r="Q95" i="7" a="1"/>
  <c r="R95" i="7" a="1"/>
  <c r="S95" i="7" a="1"/>
  <c r="T95" i="7" a="1"/>
  <c r="M95" i="7" a="1"/>
  <c r="W95" i="7"/>
  <c r="AE95" i="7" l="1"/>
  <c r="L95" i="7"/>
  <c r="K95" i="7"/>
  <c r="AG95" i="7" a="1"/>
  <c r="AH95" i="7" a="1"/>
  <c r="I95" i="7" a="1"/>
  <c r="T95" i="7"/>
  <c r="S95" i="7"/>
  <c r="R95" i="7"/>
  <c r="M95" i="7"/>
  <c r="Q95" i="7"/>
  <c r="H95" i="7" l="1"/>
  <c r="G95" i="7"/>
  <c r="I95" i="7"/>
  <c r="AG95" i="7"/>
  <c r="AH95" i="7"/>
  <c r="N95" i="7" l="1"/>
  <c r="AI95" i="7" s="1"/>
  <c r="U95" i="7" l="1"/>
  <c r="AA95" i="7" s="1"/>
  <c r="V95" i="7"/>
  <c r="AD94" i="7"/>
  <c r="O94" i="7" l="1"/>
  <c r="Q94" i="7" a="1"/>
  <c r="R94" i="7" a="1"/>
  <c r="S94" i="7" a="1"/>
  <c r="T94" i="7" a="1"/>
  <c r="M94" i="7" a="1"/>
  <c r="W94" i="7"/>
  <c r="AE94" i="7" l="1"/>
  <c r="L94" i="7"/>
  <c r="K94" i="7"/>
  <c r="AH94" i="7" a="1"/>
  <c r="AG94" i="7" a="1"/>
  <c r="I94" i="7" a="1"/>
  <c r="T94" i="7"/>
  <c r="S94" i="7"/>
  <c r="Q94" i="7"/>
  <c r="M94" i="7"/>
  <c r="R94" i="7"/>
  <c r="H94" i="7" l="1"/>
  <c r="G94" i="7"/>
  <c r="I94" i="7"/>
  <c r="AG94" i="7"/>
  <c r="AH94" i="7"/>
  <c r="N94" i="7" l="1"/>
  <c r="AI94" i="7" s="1"/>
  <c r="AD92" i="7"/>
  <c r="V94" i="7" l="1"/>
  <c r="U94" i="7"/>
  <c r="AA94" i="7" s="1"/>
  <c r="O92" i="7"/>
  <c r="T92" i="7" a="1"/>
  <c r="Q92" i="7" a="1"/>
  <c r="R92" i="7" a="1"/>
  <c r="S92" i="7" a="1"/>
  <c r="M92" i="7" a="1"/>
  <c r="W92" i="7"/>
  <c r="AE92" i="7" l="1"/>
  <c r="L92" i="7"/>
  <c r="K92" i="7"/>
  <c r="AG92" i="7" a="1"/>
  <c r="AH92" i="7" a="1"/>
  <c r="I92" i="7" a="1"/>
  <c r="T92" i="7"/>
  <c r="Q92" i="7"/>
  <c r="M92" i="7"/>
  <c r="S92" i="7"/>
  <c r="R92" i="7"/>
  <c r="H92" i="7" l="1"/>
  <c r="G92" i="7"/>
  <c r="I92" i="7"/>
  <c r="AH92" i="7"/>
  <c r="AG92" i="7"/>
  <c r="N92" i="7" l="1"/>
  <c r="V92" i="7" s="1"/>
  <c r="AI92" i="7" l="1"/>
  <c r="U92" i="7"/>
  <c r="AD91" i="7"/>
  <c r="AA92" i="7" l="1"/>
  <c r="O91" i="7"/>
  <c r="Q91" i="7" a="1"/>
  <c r="T91" i="7" a="1"/>
  <c r="R91" i="7" a="1"/>
  <c r="S91" i="7" a="1"/>
  <c r="M91" i="7" a="1"/>
  <c r="W91" i="7"/>
  <c r="AE91" i="7" l="1"/>
  <c r="L91" i="7"/>
  <c r="K91" i="7"/>
  <c r="AG91" i="7" a="1"/>
  <c r="AH91" i="7" a="1"/>
  <c r="I91" i="7" a="1"/>
  <c r="S91" i="7"/>
  <c r="T91" i="7"/>
  <c r="R91" i="7"/>
  <c r="Q91" i="7"/>
  <c r="M91" i="7"/>
  <c r="H91" i="7" l="1"/>
  <c r="G91" i="7"/>
  <c r="I91" i="7"/>
  <c r="AH91" i="7"/>
  <c r="AG91" i="7"/>
  <c r="N91" i="7" l="1"/>
  <c r="AI91" i="7" s="1"/>
  <c r="U91" i="7" l="1"/>
  <c r="AA91" i="7" s="1"/>
  <c r="V91" i="7"/>
  <c r="AD90" i="7"/>
  <c r="O90" i="7" l="1"/>
  <c r="Q90" i="7" a="1"/>
  <c r="T90" i="7" a="1"/>
  <c r="R90" i="7" a="1"/>
  <c r="S90" i="7" a="1"/>
  <c r="M90" i="7" a="1"/>
  <c r="W90" i="7"/>
  <c r="AE90" i="7" l="1"/>
  <c r="L90" i="7"/>
  <c r="K90" i="7"/>
  <c r="AG90" i="7" a="1"/>
  <c r="AH90" i="7" a="1"/>
  <c r="I90" i="7" a="1"/>
  <c r="T90" i="7"/>
  <c r="Q90" i="7"/>
  <c r="R90" i="7"/>
  <c r="M90" i="7"/>
  <c r="S90" i="7"/>
  <c r="H90" i="7" l="1"/>
  <c r="G90" i="7"/>
  <c r="I90" i="7"/>
  <c r="AG90" i="7"/>
  <c r="AH90" i="7"/>
  <c r="N90" i="7" l="1"/>
  <c r="AI90" i="7" s="1"/>
  <c r="U90" i="7" l="1"/>
  <c r="AA90" i="7" s="1"/>
  <c r="V90" i="7"/>
  <c r="AD89" i="7"/>
  <c r="O89" i="7" l="1"/>
  <c r="Q89" i="7" a="1"/>
  <c r="S89" i="7" a="1"/>
  <c r="R89" i="7" a="1"/>
  <c r="T89" i="7" a="1"/>
  <c r="M89" i="7" a="1"/>
  <c r="W89" i="7"/>
  <c r="AE89" i="7" l="1"/>
  <c r="L89" i="7"/>
  <c r="K89" i="7"/>
  <c r="AG89" i="7" a="1"/>
  <c r="AH89" i="7" a="1"/>
  <c r="I89" i="7" a="1"/>
  <c r="T89" i="7"/>
  <c r="S89" i="7"/>
  <c r="R89" i="7"/>
  <c r="M89" i="7"/>
  <c r="Q89" i="7"/>
  <c r="H89" i="7" l="1"/>
  <c r="G89" i="7"/>
  <c r="I89" i="7"/>
  <c r="AH89" i="7"/>
  <c r="AG89" i="7"/>
  <c r="N89" i="7" l="1"/>
  <c r="AI89" i="7" s="1"/>
  <c r="AD88" i="7"/>
  <c r="V89" i="7" l="1"/>
  <c r="U89" i="7"/>
  <c r="AA89" i="7" s="1"/>
  <c r="O88" i="7"/>
  <c r="Q88" i="7" a="1"/>
  <c r="R88" i="7" a="1"/>
  <c r="S88" i="7" a="1"/>
  <c r="T88" i="7" a="1"/>
  <c r="M88" i="7" a="1"/>
  <c r="W88" i="7"/>
  <c r="AE88" i="7" l="1"/>
  <c r="L88" i="7"/>
  <c r="K88" i="7"/>
  <c r="AH88" i="7" a="1"/>
  <c r="AG88" i="7" a="1"/>
  <c r="I88" i="7" a="1"/>
  <c r="T88" i="7"/>
  <c r="R88" i="7"/>
  <c r="Q88" i="7"/>
  <c r="M88" i="7"/>
  <c r="S88" i="7"/>
  <c r="H88" i="7" l="1"/>
  <c r="G88" i="7"/>
  <c r="I88" i="7"/>
  <c r="AG88" i="7"/>
  <c r="AH88" i="7"/>
  <c r="N88" i="7" l="1"/>
  <c r="AI88" i="7" s="1"/>
  <c r="AD87" i="7"/>
  <c r="V88" i="7" l="1"/>
  <c r="U88" i="7"/>
  <c r="AA88" i="7" s="1"/>
  <c r="O87" i="7"/>
  <c r="S87" i="7" a="1"/>
  <c r="R87" i="7" a="1"/>
  <c r="Q87" i="7" a="1"/>
  <c r="T87" i="7" a="1"/>
  <c r="M87" i="7" a="1"/>
  <c r="W87" i="7"/>
  <c r="AE87" i="7" l="1"/>
  <c r="L87" i="7"/>
  <c r="K87" i="7"/>
  <c r="AH87" i="7" a="1"/>
  <c r="AG87" i="7" a="1"/>
  <c r="I87" i="7" a="1"/>
  <c r="T87" i="7"/>
  <c r="S87" i="7"/>
  <c r="Q87" i="7"/>
  <c r="M87" i="7"/>
  <c r="R87" i="7"/>
  <c r="H87" i="7" l="1"/>
  <c r="G87" i="7"/>
  <c r="I87" i="7"/>
  <c r="AH87" i="7"/>
  <c r="AG87" i="7"/>
  <c r="N87" i="7" l="1"/>
  <c r="AI87" i="7" s="1"/>
  <c r="AD86" i="7"/>
  <c r="V87" i="7" l="1"/>
  <c r="U87" i="7"/>
  <c r="AA87" i="7" s="1"/>
  <c r="O86" i="7"/>
  <c r="R86" i="7" a="1"/>
  <c r="Q86" i="7" a="1"/>
  <c r="S86" i="7" a="1"/>
  <c r="T86" i="7" a="1"/>
  <c r="M86" i="7" a="1"/>
  <c r="W86" i="7"/>
  <c r="AE86" i="7" l="1"/>
  <c r="L86" i="7"/>
  <c r="K86" i="7"/>
  <c r="AG86" i="7" a="1"/>
  <c r="AH86" i="7" a="1"/>
  <c r="I86" i="7" a="1"/>
  <c r="S86" i="7"/>
  <c r="R86" i="7"/>
  <c r="Q86" i="7"/>
  <c r="M86" i="7"/>
  <c r="T86" i="7"/>
  <c r="H86" i="7" l="1"/>
  <c r="G86" i="7"/>
  <c r="I86" i="7"/>
  <c r="AG86" i="7"/>
  <c r="AH86" i="7"/>
  <c r="N86" i="7" l="1"/>
  <c r="AI86" i="7" s="1"/>
  <c r="U86" i="7" l="1"/>
  <c r="V86" i="7"/>
  <c r="AA86" i="7"/>
  <c r="AD85" i="7"/>
  <c r="O85" i="7" l="1"/>
  <c r="T85" i="7" a="1"/>
  <c r="Q85" i="7" a="1"/>
  <c r="R85" i="7" a="1"/>
  <c r="S85" i="7" a="1"/>
  <c r="M85" i="7" a="1"/>
  <c r="W85" i="7"/>
  <c r="AE85" i="7" l="1"/>
  <c r="L85" i="7"/>
  <c r="K85" i="7"/>
  <c r="AG85" i="7" a="1"/>
  <c r="AH85" i="7" a="1"/>
  <c r="I85" i="7" a="1"/>
  <c r="T85" i="7"/>
  <c r="S85" i="7"/>
  <c r="R85" i="7"/>
  <c r="M85" i="7"/>
  <c r="Q85" i="7"/>
  <c r="H85" i="7" l="1"/>
  <c r="G85" i="7"/>
  <c r="I85" i="7"/>
  <c r="AG85" i="7"/>
  <c r="AH85" i="7"/>
  <c r="N85" i="7" l="1"/>
  <c r="AI85" i="7" s="1"/>
  <c r="V85" i="7" l="1"/>
  <c r="U85" i="7"/>
  <c r="AA85" i="7" s="1"/>
  <c r="AD84" i="7"/>
  <c r="O84" i="7" l="1"/>
  <c r="Q84" i="7" a="1"/>
  <c r="T84" i="7" a="1"/>
  <c r="R84" i="7" a="1"/>
  <c r="S84" i="7" a="1"/>
  <c r="M84" i="7" a="1"/>
  <c r="W84" i="7"/>
  <c r="AE84" i="7" l="1"/>
  <c r="L84" i="7"/>
  <c r="K84" i="7"/>
  <c r="AG84" i="7" a="1"/>
  <c r="AH84" i="7" a="1"/>
  <c r="I84" i="7" a="1"/>
  <c r="T84" i="7"/>
  <c r="R84" i="7"/>
  <c r="Q84" i="7"/>
  <c r="M84" i="7"/>
  <c r="S84" i="7"/>
  <c r="H84" i="7" l="1"/>
  <c r="G84" i="7"/>
  <c r="I84" i="7"/>
  <c r="AH84" i="7"/>
  <c r="AG84" i="7"/>
  <c r="N84" i="7" l="1"/>
  <c r="AI84" i="7" s="1"/>
  <c r="AD83" i="7"/>
  <c r="U84" i="7" l="1"/>
  <c r="AA84" i="7" s="1"/>
  <c r="V84" i="7"/>
  <c r="O83" i="7"/>
  <c r="Q83" i="7" a="1"/>
  <c r="S83" i="7" a="1"/>
  <c r="R83" i="7" a="1"/>
  <c r="T83" i="7" a="1"/>
  <c r="M83" i="7" a="1"/>
  <c r="W83" i="7"/>
  <c r="AE83" i="7" l="1"/>
  <c r="L83" i="7"/>
  <c r="K83" i="7"/>
  <c r="AG83" i="7" a="1"/>
  <c r="AH83" i="7" a="1"/>
  <c r="I83" i="7" a="1"/>
  <c r="Q83" i="7"/>
  <c r="T83" i="7"/>
  <c r="R83" i="7"/>
  <c r="M83" i="7"/>
  <c r="S83" i="7"/>
  <c r="H83" i="7" l="1"/>
  <c r="G83" i="7"/>
  <c r="I83" i="7"/>
  <c r="AG83" i="7"/>
  <c r="AH83" i="7"/>
  <c r="N83" i="7" l="1"/>
  <c r="AI83" i="7" s="1"/>
  <c r="U83" i="7" l="1"/>
  <c r="AA83" i="7" s="1"/>
  <c r="V83" i="7"/>
  <c r="AD79" i="7"/>
  <c r="O79" i="7" l="1"/>
  <c r="Q79" i="7" a="1"/>
  <c r="R79" i="7" a="1"/>
  <c r="T79" i="7" a="1"/>
  <c r="S79" i="7" a="1"/>
  <c r="M79" i="7" a="1"/>
  <c r="W79" i="7"/>
  <c r="AE79" i="7" l="1"/>
  <c r="L79" i="7"/>
  <c r="K79" i="7"/>
  <c r="AG79" i="7" a="1"/>
  <c r="AH79" i="7" a="1"/>
  <c r="I79" i="7" a="1"/>
  <c r="S79" i="7"/>
  <c r="R79" i="7"/>
  <c r="Q79" i="7"/>
  <c r="M79" i="7"/>
  <c r="T79" i="7"/>
  <c r="H79" i="7" l="1"/>
  <c r="G79" i="7"/>
  <c r="I79" i="7"/>
  <c r="AH79" i="7"/>
  <c r="AG79" i="7"/>
  <c r="N79" i="7" l="1"/>
  <c r="AI79" i="7" s="1"/>
  <c r="AD78" i="7"/>
  <c r="V79" i="7" l="1"/>
  <c r="U79" i="7"/>
  <c r="AA79" i="7" s="1"/>
  <c r="O78" i="7"/>
  <c r="R78" i="7" a="1"/>
  <c r="S78" i="7" a="1"/>
  <c r="Q78" i="7" a="1"/>
  <c r="T78" i="7" a="1"/>
  <c r="M78" i="7" a="1"/>
  <c r="W78" i="7"/>
  <c r="AE78" i="7" l="1"/>
  <c r="L78" i="7"/>
  <c r="K78" i="7"/>
  <c r="AG78" i="7" a="1"/>
  <c r="AH78" i="7" a="1"/>
  <c r="I78" i="7" a="1"/>
  <c r="T78" i="7"/>
  <c r="Q78" i="7"/>
  <c r="R78" i="7"/>
  <c r="M78" i="7"/>
  <c r="S78" i="7"/>
  <c r="H78" i="7" l="1"/>
  <c r="G78" i="7"/>
  <c r="I78" i="7"/>
  <c r="AH78" i="7"/>
  <c r="AG78" i="7"/>
  <c r="N78" i="7" l="1"/>
  <c r="AI78" i="7" s="1"/>
  <c r="AD77" i="7"/>
  <c r="U78" i="7" l="1"/>
  <c r="AA78" i="7" s="1"/>
  <c r="V78" i="7"/>
  <c r="O77" i="7"/>
  <c r="R77" i="7" a="1"/>
  <c r="S77" i="7" a="1"/>
  <c r="Q77" i="7" a="1"/>
  <c r="T77" i="7" a="1"/>
  <c r="M77" i="7" a="1"/>
  <c r="W77" i="7"/>
  <c r="AE77" i="7" l="1"/>
  <c r="L77" i="7"/>
  <c r="K77" i="7"/>
  <c r="AH77" i="7" a="1"/>
  <c r="AG77" i="7" a="1"/>
  <c r="I77" i="7" a="1"/>
  <c r="T77" i="7"/>
  <c r="S77" i="7"/>
  <c r="Q77" i="7"/>
  <c r="M77" i="7"/>
  <c r="R77" i="7"/>
  <c r="H77" i="7" l="1"/>
  <c r="G77" i="7"/>
  <c r="AG77" i="7"/>
  <c r="AH77" i="7"/>
  <c r="I77" i="7"/>
  <c r="N77" i="7" l="1"/>
  <c r="AI77" i="7" s="1"/>
  <c r="AD76" i="7"/>
  <c r="U77" i="7" l="1"/>
  <c r="AA77" i="7" s="1"/>
  <c r="V77" i="7"/>
  <c r="O76" i="7"/>
  <c r="R76" i="7" a="1"/>
  <c r="S76" i="7" a="1"/>
  <c r="Q76" i="7" a="1"/>
  <c r="T76" i="7" a="1"/>
  <c r="M76" i="7" a="1"/>
  <c r="W76" i="7"/>
  <c r="AE76" i="7" l="1"/>
  <c r="L76" i="7"/>
  <c r="K76" i="7"/>
  <c r="AH76" i="7" a="1"/>
  <c r="AG76" i="7" a="1"/>
  <c r="I76" i="7" a="1"/>
  <c r="T76" i="7"/>
  <c r="R76" i="7"/>
  <c r="Q76" i="7"/>
  <c r="M76" i="7"/>
  <c r="S76" i="7"/>
  <c r="H76" i="7" l="1"/>
  <c r="G76" i="7"/>
  <c r="I76" i="7"/>
  <c r="AH76" i="7"/>
  <c r="AG76" i="7"/>
  <c r="N76" i="7" l="1"/>
  <c r="AI76" i="7" s="1"/>
  <c r="AD75" i="7"/>
  <c r="U76" i="7" l="1"/>
  <c r="AA76" i="7" s="1"/>
  <c r="V76" i="7"/>
  <c r="O75" i="7"/>
  <c r="Q75" i="7" a="1"/>
  <c r="S75" i="7" a="1"/>
  <c r="R75" i="7" a="1"/>
  <c r="T75" i="7" a="1"/>
  <c r="M75" i="7" a="1"/>
  <c r="W75" i="7"/>
  <c r="AE75" i="7" l="1"/>
  <c r="L75" i="7"/>
  <c r="K75" i="7"/>
  <c r="AG75" i="7" a="1"/>
  <c r="AH75" i="7" a="1"/>
  <c r="I75" i="7" a="1"/>
  <c r="T75" i="7"/>
  <c r="S75" i="7"/>
  <c r="R75" i="7"/>
  <c r="Q75" i="7"/>
  <c r="M75" i="7"/>
  <c r="H75" i="7" l="1"/>
  <c r="G75" i="7"/>
  <c r="I75" i="7"/>
  <c r="AG75" i="7"/>
  <c r="AH75" i="7"/>
  <c r="N75" i="7" l="1"/>
  <c r="AI75" i="7" s="1"/>
  <c r="U75" i="7" l="1"/>
  <c r="AA75" i="7" s="1"/>
  <c r="V75" i="7"/>
  <c r="AD74" i="7"/>
  <c r="O74" i="7" l="1"/>
  <c r="Q74" i="7" a="1"/>
  <c r="T74" i="7" a="1"/>
  <c r="S74" i="7" a="1"/>
  <c r="R74" i="7" a="1"/>
  <c r="M74" i="7" a="1"/>
  <c r="W74" i="7"/>
  <c r="AE74" i="7" l="1"/>
  <c r="L74" i="7"/>
  <c r="K74" i="7"/>
  <c r="AH74" i="7" a="1"/>
  <c r="AG74" i="7" a="1"/>
  <c r="I74" i="7" a="1"/>
  <c r="T74" i="7"/>
  <c r="R74" i="7"/>
  <c r="Q74" i="7"/>
  <c r="M74" i="7"/>
  <c r="S74" i="7"/>
  <c r="H74" i="7" l="1"/>
  <c r="G74" i="7"/>
  <c r="AG74" i="7"/>
  <c r="AH74" i="7"/>
  <c r="I74" i="7"/>
  <c r="N74" i="7" l="1"/>
  <c r="AI74" i="7" s="1"/>
  <c r="AD73" i="7"/>
  <c r="U74" i="7" l="1"/>
  <c r="AA74" i="7" s="1"/>
  <c r="V74" i="7"/>
  <c r="O73" i="7"/>
  <c r="T73" i="7" a="1"/>
  <c r="R73" i="7" a="1"/>
  <c r="Q73" i="7" a="1"/>
  <c r="S73" i="7" a="1"/>
  <c r="M73" i="7" a="1"/>
  <c r="W73" i="7"/>
  <c r="AE73" i="7" l="1"/>
  <c r="L73" i="7"/>
  <c r="K73" i="7"/>
  <c r="AH73" i="7" a="1"/>
  <c r="AG73" i="7" a="1"/>
  <c r="I73" i="7" a="1"/>
  <c r="T73" i="7"/>
  <c r="Q73" i="7"/>
  <c r="R73" i="7"/>
  <c r="M73" i="7"/>
  <c r="S73" i="7"/>
  <c r="H73" i="7" l="1"/>
  <c r="G73" i="7"/>
  <c r="I73" i="7"/>
  <c r="AH73" i="7"/>
  <c r="AG73" i="7"/>
  <c r="N73" i="7" l="1"/>
  <c r="V73" i="7" s="1"/>
  <c r="AI73" i="7"/>
  <c r="AD72" i="7"/>
  <c r="U73" i="7" l="1"/>
  <c r="AA73" i="7" s="1"/>
  <c r="O72" i="7"/>
  <c r="Q72" i="7" a="1"/>
  <c r="R72" i="7" a="1"/>
  <c r="S72" i="7" a="1"/>
  <c r="T72" i="7" a="1"/>
  <c r="M72" i="7" a="1"/>
  <c r="W72" i="7"/>
  <c r="AE72" i="7" l="1"/>
  <c r="L72" i="7"/>
  <c r="K72" i="7"/>
  <c r="AG72" i="7" a="1"/>
  <c r="AH72" i="7" a="1"/>
  <c r="I72" i="7" a="1"/>
  <c r="S72" i="7"/>
  <c r="R72" i="7"/>
  <c r="Q72" i="7"/>
  <c r="M72" i="7"/>
  <c r="T72" i="7"/>
  <c r="H72" i="7" l="1"/>
  <c r="G72" i="7"/>
  <c r="I72" i="7"/>
  <c r="AG72" i="7"/>
  <c r="AH72" i="7"/>
  <c r="N72" i="7" l="1"/>
  <c r="AI72" i="7" s="1"/>
  <c r="AD71" i="7"/>
  <c r="V72" i="7" l="1"/>
  <c r="U72" i="7"/>
  <c r="AA72" i="7" s="1"/>
  <c r="O71" i="7"/>
  <c r="S71" i="7" a="1"/>
  <c r="Q71" i="7" a="1"/>
  <c r="T71" i="7" a="1"/>
  <c r="R71" i="7" a="1"/>
  <c r="M71" i="7" a="1"/>
  <c r="W71" i="7"/>
  <c r="AE71" i="7" l="1"/>
  <c r="L71" i="7"/>
  <c r="K71" i="7"/>
  <c r="AG71" i="7" a="1"/>
  <c r="AH71" i="7" a="1"/>
  <c r="I71" i="7" a="1"/>
  <c r="T71" i="7"/>
  <c r="S71" i="7"/>
  <c r="R71" i="7"/>
  <c r="Q71" i="7"/>
  <c r="M71" i="7"/>
  <c r="H71" i="7" l="1"/>
  <c r="G71" i="7"/>
  <c r="AG71" i="7"/>
  <c r="I71" i="7"/>
  <c r="AH71" i="7"/>
  <c r="N71" i="7" l="1"/>
  <c r="AI71" i="7" s="1"/>
  <c r="AD70" i="7"/>
  <c r="U71" i="7" l="1"/>
  <c r="AA71" i="7" s="1"/>
  <c r="V71" i="7"/>
  <c r="O70" i="7"/>
  <c r="Q70" i="7" a="1"/>
  <c r="R70" i="7" a="1"/>
  <c r="S70" i="7" a="1"/>
  <c r="T70" i="7" a="1"/>
  <c r="M70" i="7" a="1"/>
  <c r="W70" i="7"/>
  <c r="AE70" i="7" l="1"/>
  <c r="L70" i="7"/>
  <c r="K70" i="7"/>
  <c r="AH70" i="7" a="1"/>
  <c r="AG70" i="7" a="1"/>
  <c r="I70" i="7" a="1"/>
  <c r="T70" i="7"/>
  <c r="S70" i="7"/>
  <c r="R70" i="7"/>
  <c r="Q70" i="7"/>
  <c r="M70" i="7"/>
  <c r="H70" i="7" l="1"/>
  <c r="G70" i="7"/>
  <c r="I70" i="7"/>
  <c r="AG70" i="7"/>
  <c r="AH70" i="7"/>
  <c r="N70" i="7" l="1"/>
  <c r="AI70" i="7" s="1"/>
  <c r="AD68" i="7"/>
  <c r="U70" i="7" l="1"/>
  <c r="AA70" i="7" s="1"/>
  <c r="V70" i="7"/>
  <c r="O68" i="7"/>
  <c r="S68" i="7" a="1"/>
  <c r="T68" i="7" a="1"/>
  <c r="Q68" i="7" a="1"/>
  <c r="R68" i="7" a="1"/>
  <c r="M68" i="7" a="1"/>
  <c r="W68" i="7"/>
  <c r="AE68" i="7" l="1"/>
  <c r="L68" i="7"/>
  <c r="K68" i="7"/>
  <c r="AH68" i="7" a="1"/>
  <c r="AG68" i="7" a="1"/>
  <c r="I68" i="7" a="1"/>
  <c r="T68" i="7"/>
  <c r="S68" i="7"/>
  <c r="R68" i="7"/>
  <c r="M68" i="7"/>
  <c r="Q68" i="7"/>
  <c r="H68" i="7" l="1"/>
  <c r="G68" i="7"/>
  <c r="AG68" i="7"/>
  <c r="I68" i="7"/>
  <c r="AH68" i="7"/>
  <c r="N68" i="7" l="1"/>
  <c r="AI68" i="7" s="1"/>
  <c r="AD67" i="7"/>
  <c r="U68" i="7" l="1"/>
  <c r="AA68" i="7" s="1"/>
  <c r="V68" i="7"/>
  <c r="O67" i="7"/>
  <c r="R67" i="7" a="1"/>
  <c r="Q67" i="7" a="1"/>
  <c r="T67" i="7" a="1"/>
  <c r="S67" i="7" a="1"/>
  <c r="M67" i="7" a="1"/>
  <c r="W67" i="7"/>
  <c r="AE67" i="7" l="1"/>
  <c r="L67" i="7"/>
  <c r="K67" i="7"/>
  <c r="AG67" i="7" a="1"/>
  <c r="AH67" i="7" a="1"/>
  <c r="I67" i="7" a="1"/>
  <c r="T67" i="7"/>
  <c r="R67" i="7"/>
  <c r="Q67" i="7"/>
  <c r="M67" i="7"/>
  <c r="S67" i="7"/>
  <c r="H67" i="7" l="1"/>
  <c r="G67" i="7"/>
  <c r="AH67" i="7"/>
  <c r="AG67" i="7"/>
  <c r="I67" i="7"/>
  <c r="N67" i="7" l="1"/>
  <c r="AI67" i="7" s="1"/>
  <c r="AD66" i="7"/>
  <c r="V67" i="7" l="1"/>
  <c r="U67" i="7"/>
  <c r="AA67" i="7" s="1"/>
  <c r="O66" i="7"/>
  <c r="R66" i="7" a="1"/>
  <c r="T66" i="7" a="1"/>
  <c r="Q66" i="7" a="1"/>
  <c r="S66" i="7" a="1"/>
  <c r="M66" i="7" a="1"/>
  <c r="W66" i="7"/>
  <c r="AE66" i="7" l="1"/>
  <c r="L66" i="7"/>
  <c r="K66" i="7"/>
  <c r="AG66" i="7" a="1"/>
  <c r="AH66" i="7" a="1"/>
  <c r="I66" i="7" a="1"/>
  <c r="S66" i="7"/>
  <c r="R66" i="7"/>
  <c r="Q66" i="7"/>
  <c r="M66" i="7"/>
  <c r="T66" i="7"/>
  <c r="H66" i="7" l="1"/>
  <c r="G66" i="7"/>
  <c r="AH66" i="7"/>
  <c r="I66" i="7"/>
  <c r="AG66" i="7"/>
  <c r="N66" i="7" l="1"/>
  <c r="AI66" i="7" s="1"/>
  <c r="AD65" i="7"/>
  <c r="U66" i="7" l="1"/>
  <c r="AA66" i="7" s="1"/>
  <c r="V66" i="7"/>
  <c r="O65" i="7"/>
  <c r="Q65" i="7" a="1"/>
  <c r="R65" i="7" a="1"/>
  <c r="T65" i="7" a="1"/>
  <c r="S65" i="7" a="1"/>
  <c r="M65" i="7" a="1"/>
  <c r="W65" i="7"/>
  <c r="AE65" i="7" l="1"/>
  <c r="L65" i="7"/>
  <c r="K65" i="7"/>
  <c r="AG65" i="7" a="1"/>
  <c r="AH65" i="7" a="1"/>
  <c r="I65" i="7" a="1"/>
  <c r="T65" i="7"/>
  <c r="R65" i="7"/>
  <c r="Q65" i="7"/>
  <c r="S65" i="7"/>
  <c r="M65" i="7"/>
  <c r="H65" i="7" l="1"/>
  <c r="G65" i="7"/>
  <c r="AG65" i="7"/>
  <c r="AH65" i="7"/>
  <c r="I65" i="7"/>
  <c r="N65" i="7" l="1"/>
  <c r="AI65" i="7" s="1"/>
  <c r="AD64" i="7"/>
  <c r="U65" i="7" l="1"/>
  <c r="V65" i="7"/>
  <c r="AA65" i="7"/>
  <c r="O64" i="7"/>
  <c r="S64" i="7" a="1"/>
  <c r="T64" i="7" a="1"/>
  <c r="Q64" i="7" a="1"/>
  <c r="R64" i="7" a="1"/>
  <c r="M64" i="7" a="1"/>
  <c r="W64" i="7"/>
  <c r="AE64" i="7" l="1"/>
  <c r="L64" i="7"/>
  <c r="K64" i="7"/>
  <c r="AH64" i="7" a="1"/>
  <c r="AG64" i="7" a="1"/>
  <c r="I64" i="7" a="1"/>
  <c r="T64" i="7"/>
  <c r="R64" i="7"/>
  <c r="S64" i="7"/>
  <c r="Q64" i="7"/>
  <c r="M64" i="7"/>
  <c r="H64" i="7" l="1"/>
  <c r="G64" i="7"/>
  <c r="I64" i="7"/>
  <c r="AG64" i="7"/>
  <c r="AH64" i="7"/>
  <c r="N64" i="7" l="1"/>
  <c r="AI64" i="7" s="1"/>
  <c r="AD63" i="7"/>
  <c r="U64" i="7" l="1"/>
  <c r="AA64" i="7" s="1"/>
  <c r="V64" i="7"/>
  <c r="O63" i="7"/>
  <c r="Q63" i="7" a="1"/>
  <c r="S63" i="7" a="1"/>
  <c r="R63" i="7" a="1"/>
  <c r="T63" i="7" a="1"/>
  <c r="M63" i="7" a="1"/>
  <c r="W63" i="7"/>
  <c r="AE63" i="7" l="1"/>
  <c r="L63" i="7"/>
  <c r="K63" i="7"/>
  <c r="AG63" i="7" a="1"/>
  <c r="AH63" i="7" a="1"/>
  <c r="I63" i="7" a="1"/>
  <c r="T63" i="7"/>
  <c r="S63" i="7"/>
  <c r="R63" i="7"/>
  <c r="Q63" i="7"/>
  <c r="M63" i="7"/>
  <c r="H63" i="7" l="1"/>
  <c r="G63" i="7"/>
  <c r="I63" i="7"/>
  <c r="AG63" i="7"/>
  <c r="AH63" i="7"/>
  <c r="N63" i="7" l="1"/>
  <c r="AI63" i="7" s="1"/>
  <c r="AD62" i="7"/>
  <c r="U63" i="7" l="1"/>
  <c r="AA63" i="7" s="1"/>
  <c r="V63" i="7"/>
  <c r="O62" i="7"/>
  <c r="Q62" i="7" a="1"/>
  <c r="R62" i="7" a="1"/>
  <c r="S62" i="7" a="1"/>
  <c r="T62" i="7" a="1"/>
  <c r="M62" i="7" a="1"/>
  <c r="W62" i="7"/>
  <c r="AE62" i="7" l="1"/>
  <c r="L62" i="7"/>
  <c r="K62" i="7"/>
  <c r="AG62" i="7" a="1"/>
  <c r="AH62" i="7" a="1"/>
  <c r="I62" i="7" a="1"/>
  <c r="T62" i="7"/>
  <c r="S62" i="7"/>
  <c r="Q62" i="7"/>
  <c r="M62" i="7"/>
  <c r="R62" i="7"/>
  <c r="H62" i="7" l="1"/>
  <c r="G62" i="7"/>
  <c r="AH62" i="7"/>
  <c r="AG62" i="7"/>
  <c r="I62" i="7"/>
  <c r="N62" i="7" l="1"/>
  <c r="AI62" i="7" s="1"/>
  <c r="AD61" i="7"/>
  <c r="V62" i="7" l="1"/>
  <c r="U62" i="7"/>
  <c r="AA62" i="7" s="1"/>
  <c r="O61" i="7"/>
  <c r="R61" i="7" a="1"/>
  <c r="Q61" i="7" a="1"/>
  <c r="S61" i="7" a="1"/>
  <c r="T61" i="7" a="1"/>
  <c r="M61" i="7" a="1"/>
  <c r="W61" i="7"/>
  <c r="AE61" i="7" l="1"/>
  <c r="L61" i="7"/>
  <c r="K61" i="7"/>
  <c r="AG61" i="7" a="1"/>
  <c r="AH61" i="7" a="1"/>
  <c r="I61" i="7" a="1"/>
  <c r="Q61" i="7"/>
  <c r="T61" i="7"/>
  <c r="R61" i="7"/>
  <c r="M61" i="7"/>
  <c r="S61" i="7"/>
  <c r="H61" i="7" l="1"/>
  <c r="G61" i="7"/>
  <c r="I61" i="7"/>
  <c r="AG61" i="7"/>
  <c r="AH61" i="7"/>
  <c r="N61" i="7" l="1"/>
  <c r="AI61" i="7" s="1"/>
  <c r="U61" i="7" l="1"/>
  <c r="V61" i="7"/>
  <c r="AA61" i="7"/>
  <c r="AD60" i="7"/>
  <c r="O60" i="7" l="1"/>
  <c r="S60" i="7" a="1"/>
  <c r="Q60" i="7" a="1"/>
  <c r="R60" i="7" a="1"/>
  <c r="T60" i="7" a="1"/>
  <c r="M60" i="7" a="1"/>
  <c r="W60" i="7"/>
  <c r="AE60" i="7" l="1"/>
  <c r="L60" i="7"/>
  <c r="K60" i="7"/>
  <c r="AG60" i="7" a="1"/>
  <c r="AH60" i="7" a="1"/>
  <c r="I60" i="7" a="1"/>
  <c r="S60" i="7"/>
  <c r="R60" i="7"/>
  <c r="Q60" i="7"/>
  <c r="M60" i="7"/>
  <c r="T60" i="7"/>
  <c r="H60" i="7" l="1"/>
  <c r="G60" i="7"/>
  <c r="I60" i="7"/>
  <c r="AH60" i="7"/>
  <c r="AG60" i="7"/>
  <c r="N60" i="7" l="1"/>
  <c r="AI60" i="7" s="1"/>
  <c r="AD56" i="7"/>
  <c r="U60" i="7" l="1"/>
  <c r="AA60" i="7" s="1"/>
  <c r="V60" i="7"/>
  <c r="O56" i="7"/>
  <c r="R56" i="7" a="1"/>
  <c r="Q56" i="7" a="1"/>
  <c r="S56" i="7" a="1"/>
  <c r="T56" i="7" a="1"/>
  <c r="M56" i="7" a="1"/>
  <c r="W56" i="7"/>
  <c r="AE56" i="7" l="1"/>
  <c r="L56" i="7"/>
  <c r="K56" i="7"/>
  <c r="AG56" i="7" a="1"/>
  <c r="AH56" i="7" a="1"/>
  <c r="I56" i="7" a="1"/>
  <c r="T56" i="7"/>
  <c r="R56" i="7"/>
  <c r="Q56" i="7"/>
  <c r="M56" i="7"/>
  <c r="S56" i="7"/>
  <c r="H56" i="7" l="1"/>
  <c r="G56" i="7"/>
  <c r="I56" i="7"/>
  <c r="AG56" i="7"/>
  <c r="AH56" i="7"/>
  <c r="N56" i="7" l="1"/>
  <c r="AI56" i="7" s="1"/>
  <c r="AD55" i="7"/>
  <c r="U56" i="7" l="1"/>
  <c r="AA56" i="7" s="1"/>
  <c r="V56" i="7"/>
  <c r="O55" i="7"/>
  <c r="T55" i="7" a="1"/>
  <c r="R55" i="7" a="1"/>
  <c r="Q55" i="7" a="1"/>
  <c r="S55" i="7" a="1"/>
  <c r="M55" i="7" a="1"/>
  <c r="W55" i="7"/>
  <c r="AE55" i="7" l="1"/>
  <c r="L55" i="7"/>
  <c r="K55" i="7"/>
  <c r="AG55" i="7" a="1"/>
  <c r="AH55" i="7" a="1"/>
  <c r="I55" i="7" a="1"/>
  <c r="T55" i="7"/>
  <c r="Q55" i="7"/>
  <c r="R55" i="7"/>
  <c r="M55" i="7"/>
  <c r="S55" i="7"/>
  <c r="H55" i="7" l="1"/>
  <c r="G55" i="7"/>
  <c r="I55" i="7"/>
  <c r="AG55" i="7"/>
  <c r="AH55" i="7"/>
  <c r="N55" i="7" l="1"/>
  <c r="AI55" i="7" s="1"/>
  <c r="AD54" i="7"/>
  <c r="U55" i="7" l="1"/>
  <c r="AA55" i="7" s="1"/>
  <c r="V55" i="7"/>
  <c r="O54" i="7"/>
  <c r="R54" i="7" a="1"/>
  <c r="Q54" i="7" a="1"/>
  <c r="S54" i="7" a="1"/>
  <c r="T54" i="7" a="1"/>
  <c r="M54" i="7" a="1"/>
  <c r="W54" i="7"/>
  <c r="AE54" i="7" l="1"/>
  <c r="L54" i="7"/>
  <c r="K54" i="7"/>
  <c r="AG54" i="7" a="1"/>
  <c r="AH54" i="7" a="1"/>
  <c r="I54" i="7" a="1"/>
  <c r="R54" i="7"/>
  <c r="T54" i="7"/>
  <c r="S54" i="7"/>
  <c r="M54" i="7"/>
  <c r="Q54" i="7"/>
  <c r="H54" i="7" l="1"/>
  <c r="G54" i="7"/>
  <c r="AH54" i="7"/>
  <c r="AG54" i="7"/>
  <c r="I54" i="7"/>
  <c r="N54" i="7" l="1"/>
  <c r="AI54" i="7" s="1"/>
  <c r="AD53" i="7"/>
  <c r="V54" i="7" l="1"/>
  <c r="U54" i="7"/>
  <c r="AA54" i="7" s="1"/>
  <c r="O53" i="7"/>
  <c r="Q53" i="7" a="1"/>
  <c r="T53" i="7" a="1"/>
  <c r="R53" i="7" a="1"/>
  <c r="S53" i="7" a="1"/>
  <c r="M53" i="7" a="1"/>
  <c r="W53" i="7"/>
  <c r="AE53" i="7" l="1"/>
  <c r="L53" i="7"/>
  <c r="K53" i="7"/>
  <c r="AG53" i="7" a="1"/>
  <c r="AH53" i="7" a="1"/>
  <c r="I53" i="7" a="1"/>
  <c r="Q53" i="7"/>
  <c r="S53" i="7"/>
  <c r="R53" i="7"/>
  <c r="M53" i="7"/>
  <c r="T53" i="7"/>
  <c r="H53" i="7" l="1"/>
  <c r="G53" i="7"/>
  <c r="I53" i="7"/>
  <c r="AG53" i="7"/>
  <c r="AH53" i="7"/>
  <c r="N53" i="7" l="1"/>
  <c r="AI53" i="7" s="1"/>
  <c r="AD52" i="7"/>
  <c r="V53" i="7" l="1"/>
  <c r="U53" i="7"/>
  <c r="AA53" i="7" s="1"/>
  <c r="O52" i="7"/>
  <c r="Q52" i="7" a="1"/>
  <c r="R52" i="7" a="1"/>
  <c r="S52" i="7" a="1"/>
  <c r="T52" i="7" a="1"/>
  <c r="M52" i="7" a="1"/>
  <c r="W52" i="7"/>
  <c r="AE52" i="7" l="1"/>
  <c r="L52" i="7"/>
  <c r="K52" i="7"/>
  <c r="AH52" i="7" a="1"/>
  <c r="AG52" i="7" a="1"/>
  <c r="I52" i="7" a="1"/>
  <c r="T52" i="7"/>
  <c r="S52" i="7"/>
  <c r="R52" i="7"/>
  <c r="M52" i="7"/>
  <c r="Q52" i="7"/>
  <c r="H52" i="7" l="1"/>
  <c r="G52" i="7"/>
  <c r="I52" i="7"/>
  <c r="AH52" i="7"/>
  <c r="AG52" i="7"/>
  <c r="N52" i="7" l="1"/>
  <c r="AI52" i="7" s="1"/>
  <c r="AD51" i="7"/>
  <c r="U52" i="7" l="1"/>
  <c r="AA52" i="7" s="1"/>
  <c r="V52" i="7"/>
  <c r="O51" i="7"/>
  <c r="R51" i="7" a="1"/>
  <c r="S51" i="7" a="1"/>
  <c r="Q51" i="7" a="1"/>
  <c r="T51" i="7" a="1"/>
  <c r="M51" i="7" a="1"/>
  <c r="W51" i="7"/>
  <c r="AE51" i="7" l="1"/>
  <c r="L51" i="7"/>
  <c r="K51" i="7"/>
  <c r="AG51" i="7" a="1"/>
  <c r="AH51" i="7" a="1"/>
  <c r="I51" i="7" a="1"/>
  <c r="T51" i="7"/>
  <c r="S51" i="7"/>
  <c r="R51" i="7"/>
  <c r="M51" i="7"/>
  <c r="Q51" i="7"/>
  <c r="H51" i="7" l="1"/>
  <c r="G51" i="7"/>
  <c r="I51" i="7"/>
  <c r="AG51" i="7"/>
  <c r="AH51" i="7"/>
  <c r="N51" i="7" l="1"/>
  <c r="V51" i="7" s="1"/>
  <c r="AI51" i="7" l="1"/>
  <c r="U51" i="7"/>
  <c r="AA51" i="7" s="1"/>
  <c r="AD50" i="7"/>
  <c r="O50" i="7" l="1"/>
  <c r="Q50" i="7" a="1"/>
  <c r="R50" i="7" a="1"/>
  <c r="S50" i="7" a="1"/>
  <c r="T50" i="7" a="1"/>
  <c r="M50" i="7" a="1"/>
  <c r="W50" i="7"/>
  <c r="AE50" i="7" l="1"/>
  <c r="L50" i="7"/>
  <c r="K50" i="7"/>
  <c r="AG50" i="7" a="1"/>
  <c r="AH50" i="7" a="1"/>
  <c r="I50" i="7" a="1"/>
  <c r="T50" i="7"/>
  <c r="S50" i="7"/>
  <c r="R50" i="7"/>
  <c r="Q50" i="7"/>
  <c r="M50" i="7"/>
  <c r="H50" i="7" l="1"/>
  <c r="G50" i="7"/>
  <c r="I50" i="7"/>
  <c r="AG50" i="7"/>
  <c r="AH50" i="7"/>
  <c r="N50" i="7" l="1"/>
  <c r="AI50" i="7" s="1"/>
  <c r="AD49" i="7"/>
  <c r="V50" i="7" l="1"/>
  <c r="U50" i="7"/>
  <c r="AA50" i="7" s="1"/>
  <c r="O49" i="7"/>
  <c r="Q49" i="7" a="1"/>
  <c r="R49" i="7" a="1"/>
  <c r="S49" i="7" a="1"/>
  <c r="T49" i="7" a="1"/>
  <c r="M49" i="7" a="1"/>
  <c r="W49" i="7"/>
  <c r="AE49" i="7" l="1"/>
  <c r="L49" i="7"/>
  <c r="K49" i="7"/>
  <c r="AG49" i="7" a="1"/>
  <c r="AH49" i="7" a="1"/>
  <c r="I49" i="7" a="1"/>
  <c r="T49" i="7"/>
  <c r="R49" i="7"/>
  <c r="Q49" i="7"/>
  <c r="M49" i="7"/>
  <c r="S49" i="7"/>
  <c r="H49" i="7" l="1"/>
  <c r="G49" i="7"/>
  <c r="AH49" i="7"/>
  <c r="AG49" i="7"/>
  <c r="I49" i="7"/>
  <c r="N49" i="7" l="1"/>
  <c r="AI49" i="7" s="1"/>
  <c r="AD48" i="7"/>
  <c r="U49" i="7" l="1"/>
  <c r="AA49" i="7" s="1"/>
  <c r="V49" i="7"/>
  <c r="O48" i="7"/>
  <c r="S48" i="7" a="1"/>
  <c r="R48" i="7" a="1"/>
  <c r="T48" i="7" a="1"/>
  <c r="Q48" i="7" a="1"/>
  <c r="M48" i="7" a="1"/>
  <c r="W48" i="7"/>
  <c r="AE48" i="7" l="1"/>
  <c r="L48" i="7"/>
  <c r="K48" i="7"/>
  <c r="AH48" i="7" a="1"/>
  <c r="AG48" i="7" a="1"/>
  <c r="I48" i="7" a="1"/>
  <c r="T48" i="7"/>
  <c r="S48" i="7"/>
  <c r="Q48" i="7"/>
  <c r="M48" i="7"/>
  <c r="R48" i="7"/>
  <c r="H48" i="7" l="1"/>
  <c r="G48" i="7"/>
  <c r="I48" i="7"/>
  <c r="AG48" i="7"/>
  <c r="AH48" i="7"/>
  <c r="N48" i="7" l="1"/>
  <c r="AI48" i="7" s="1"/>
  <c r="AD47" i="7"/>
  <c r="U48" i="7" l="1"/>
  <c r="V48" i="7"/>
  <c r="AA48" i="7"/>
  <c r="O47" i="7"/>
  <c r="Q47" i="7" a="1"/>
  <c r="R47" i="7" a="1"/>
  <c r="S47" i="7" a="1"/>
  <c r="T47" i="7" a="1"/>
  <c r="M47" i="7" a="1"/>
  <c r="W47" i="7"/>
  <c r="AE47" i="7" l="1"/>
  <c r="L47" i="7"/>
  <c r="K47" i="7"/>
  <c r="AH47" i="7" a="1"/>
  <c r="AG47" i="7" a="1"/>
  <c r="I47" i="7" a="1"/>
  <c r="T47" i="7"/>
  <c r="R47" i="7"/>
  <c r="Q47" i="7"/>
  <c r="S47" i="7"/>
  <c r="M47" i="7"/>
  <c r="H47" i="7" l="1"/>
  <c r="G47" i="7"/>
  <c r="I47" i="7"/>
  <c r="AG47" i="7"/>
  <c r="AH47" i="7"/>
  <c r="N47" i="7" l="1"/>
  <c r="AI47" i="7" s="1"/>
  <c r="U47" i="7" l="1"/>
  <c r="AA47" i="7" s="1"/>
  <c r="V47" i="7"/>
  <c r="AD46" i="7"/>
  <c r="O46" i="7" l="1"/>
  <c r="Q46" i="7" a="1"/>
  <c r="S46" i="7" a="1"/>
  <c r="R46" i="7" a="1"/>
  <c r="T46" i="7" a="1"/>
  <c r="M46" i="7" a="1"/>
  <c r="W46" i="7"/>
  <c r="AE46" i="7" l="1"/>
  <c r="L46" i="7"/>
  <c r="K46" i="7"/>
  <c r="AG46" i="7" a="1"/>
  <c r="AH46" i="7" a="1"/>
  <c r="I46" i="7" a="1"/>
  <c r="S46" i="7"/>
  <c r="R46" i="7"/>
  <c r="Q46" i="7"/>
  <c r="M46" i="7"/>
  <c r="T46" i="7"/>
  <c r="H46" i="7" l="1"/>
  <c r="G46" i="7"/>
  <c r="I46" i="7"/>
  <c r="AG46" i="7"/>
  <c r="AH46" i="7"/>
  <c r="N46" i="7" l="1"/>
  <c r="AI46" i="7" s="1"/>
  <c r="AD45" i="7"/>
  <c r="U46" i="7" l="1"/>
  <c r="AA46" i="7" s="1"/>
  <c r="V46" i="7"/>
  <c r="O45" i="7"/>
  <c r="Q45" i="7" a="1"/>
  <c r="R45" i="7" a="1"/>
  <c r="S45" i="7" a="1"/>
  <c r="T45" i="7" a="1"/>
  <c r="M45" i="7" a="1"/>
  <c r="W45" i="7"/>
  <c r="AE45" i="7" l="1"/>
  <c r="L45" i="7"/>
  <c r="K45" i="7"/>
  <c r="AG45" i="7" a="1"/>
  <c r="AH45" i="7" a="1"/>
  <c r="I45" i="7" a="1"/>
  <c r="T45" i="7"/>
  <c r="S45" i="7"/>
  <c r="R45" i="7"/>
  <c r="Q45" i="7"/>
  <c r="M45" i="7"/>
  <c r="H45" i="7" l="1"/>
  <c r="G45" i="7"/>
  <c r="I45" i="7"/>
  <c r="AH45" i="7"/>
  <c r="AG45" i="7"/>
  <c r="N45" i="7" l="1"/>
  <c r="AI45" i="7" s="1"/>
  <c r="U45" i="7" l="1"/>
  <c r="V45" i="7"/>
  <c r="AA45" i="7"/>
  <c r="AD44" i="7"/>
  <c r="O44" i="7" l="1"/>
  <c r="R44" i="7" a="1"/>
  <c r="Q44" i="7" a="1"/>
  <c r="S44" i="7" a="1"/>
  <c r="T44" i="7" a="1"/>
  <c r="M44" i="7" a="1"/>
  <c r="W44" i="7"/>
  <c r="AE44" i="7" l="1"/>
  <c r="L44" i="7"/>
  <c r="K44" i="7"/>
  <c r="AG44" i="7" a="1"/>
  <c r="AH44" i="7" a="1"/>
  <c r="I44" i="7" a="1"/>
  <c r="T44" i="7"/>
  <c r="Q44" i="7"/>
  <c r="R44" i="7"/>
  <c r="S44" i="7"/>
  <c r="M44" i="7"/>
  <c r="H44" i="7" l="1"/>
  <c r="G44" i="7"/>
  <c r="AG44" i="7"/>
  <c r="I44" i="7"/>
  <c r="AH44" i="7"/>
  <c r="N44" i="7" l="1"/>
  <c r="AI44" i="7" s="1"/>
  <c r="AD43" i="7"/>
  <c r="U44" i="7" l="1"/>
  <c r="AA44" i="7" s="1"/>
  <c r="V44" i="7"/>
  <c r="O43" i="7"/>
  <c r="Q43" i="7" a="1"/>
  <c r="T43" i="7" a="1"/>
  <c r="R43" i="7" a="1"/>
  <c r="S43" i="7" a="1"/>
  <c r="M43" i="7" a="1"/>
  <c r="W43" i="7"/>
  <c r="AE43" i="7" l="1"/>
  <c r="L43" i="7"/>
  <c r="K43" i="7"/>
  <c r="AH43" i="7" a="1"/>
  <c r="AG43" i="7" a="1"/>
  <c r="I43" i="7" a="1"/>
  <c r="T43" i="7"/>
  <c r="R43" i="7"/>
  <c r="Q43" i="7"/>
  <c r="M43" i="7"/>
  <c r="S43" i="7"/>
  <c r="H43" i="7" l="1"/>
  <c r="G43" i="7"/>
  <c r="I43" i="7"/>
  <c r="AG43" i="7"/>
  <c r="AH43" i="7"/>
  <c r="N43" i="7" l="1"/>
  <c r="AI43" i="7" s="1"/>
  <c r="AD42" i="7"/>
  <c r="U43" i="7" l="1"/>
  <c r="AA43" i="7" s="1"/>
  <c r="V43" i="7"/>
  <c r="O42" i="7"/>
  <c r="S42" i="7" a="1"/>
  <c r="R42" i="7" a="1"/>
  <c r="Q42" i="7" a="1"/>
  <c r="T42" i="7" a="1"/>
  <c r="M42" i="7" a="1"/>
  <c r="W42" i="7"/>
  <c r="AE42" i="7" l="1"/>
  <c r="L42" i="7"/>
  <c r="K42" i="7"/>
  <c r="AG42" i="7" a="1"/>
  <c r="AH42" i="7" a="1"/>
  <c r="I42" i="7" a="1"/>
  <c r="Q42" i="7"/>
  <c r="T42" i="7"/>
  <c r="R42" i="7"/>
  <c r="M42" i="7"/>
  <c r="S42" i="7"/>
  <c r="H42" i="7" l="1"/>
  <c r="G42" i="7"/>
  <c r="I42" i="7"/>
  <c r="AG42" i="7"/>
  <c r="AH42" i="7"/>
  <c r="N42" i="7" l="1"/>
  <c r="AI42" i="7" s="1"/>
  <c r="AD40" i="7"/>
  <c r="V42" i="7" l="1"/>
  <c r="U42" i="7"/>
  <c r="AA42" i="7" s="1"/>
  <c r="O40" i="7"/>
  <c r="Q40" i="7" a="1"/>
  <c r="T40" i="7" a="1"/>
  <c r="R40" i="7" a="1"/>
  <c r="S40" i="7" a="1"/>
  <c r="M40" i="7" a="1"/>
  <c r="W40" i="7"/>
  <c r="AE40" i="7" l="1"/>
  <c r="L40" i="7"/>
  <c r="K40" i="7"/>
  <c r="AG40" i="7" a="1"/>
  <c r="AH40" i="7" a="1"/>
  <c r="I40" i="7" a="1"/>
  <c r="S40" i="7"/>
  <c r="R40" i="7"/>
  <c r="Q40" i="7"/>
  <c r="M40" i="7"/>
  <c r="T40" i="7"/>
  <c r="H40" i="7" l="1"/>
  <c r="G40" i="7"/>
  <c r="AH40" i="7"/>
  <c r="I40" i="7"/>
  <c r="AG40" i="7"/>
  <c r="N40" i="7" l="1"/>
  <c r="AI40" i="7" s="1"/>
  <c r="AD39" i="7"/>
  <c r="U40" i="7" l="1"/>
  <c r="AA40" i="7" s="1"/>
  <c r="V40" i="7"/>
  <c r="O39" i="7"/>
  <c r="S39" i="7" a="1"/>
  <c r="T39" i="7" a="1"/>
  <c r="R39" i="7" a="1"/>
  <c r="Q39" i="7" a="1"/>
  <c r="M39" i="7" a="1"/>
  <c r="W39" i="7"/>
  <c r="AE39" i="7" l="1"/>
  <c r="L39" i="7"/>
  <c r="K39" i="7"/>
  <c r="AG39" i="7" a="1"/>
  <c r="AH39" i="7" a="1"/>
  <c r="I39" i="7" a="1"/>
  <c r="T39" i="7"/>
  <c r="S39" i="7"/>
  <c r="Q39" i="7"/>
  <c r="M39" i="7"/>
  <c r="R39" i="7"/>
  <c r="H39" i="7" l="1"/>
  <c r="G39" i="7"/>
  <c r="AH39" i="7"/>
  <c r="I39" i="7"/>
  <c r="AG39" i="7"/>
  <c r="N39" i="7" l="1"/>
  <c r="AI39" i="7" s="1"/>
  <c r="AD38" i="7"/>
  <c r="V39" i="7" l="1"/>
  <c r="U39" i="7"/>
  <c r="AA39" i="7" s="1"/>
  <c r="O38" i="7"/>
  <c r="T38" i="7" a="1"/>
  <c r="S38" i="7" a="1"/>
  <c r="Q38" i="7" a="1"/>
  <c r="R38" i="7" a="1"/>
  <c r="M38" i="7" a="1"/>
  <c r="W38" i="7"/>
  <c r="AE38" i="7" l="1"/>
  <c r="L38" i="7"/>
  <c r="K38" i="7"/>
  <c r="AG38" i="7" a="1"/>
  <c r="AH38" i="7" a="1"/>
  <c r="I38" i="7" a="1"/>
  <c r="Q38" i="7"/>
  <c r="M38" i="7"/>
  <c r="S38" i="7"/>
  <c r="T38" i="7"/>
  <c r="R38" i="7"/>
  <c r="H38" i="7" l="1"/>
  <c r="G38" i="7"/>
  <c r="AH38" i="7"/>
  <c r="I38" i="7"/>
  <c r="AG38" i="7"/>
  <c r="N38" i="7" l="1"/>
  <c r="AI38" i="7" s="1"/>
  <c r="AD37" i="7"/>
  <c r="U38" i="7" l="1"/>
  <c r="AA38" i="7" s="1"/>
  <c r="V38" i="7"/>
  <c r="O37" i="7"/>
  <c r="Q37" i="7" a="1"/>
  <c r="T37" i="7" a="1"/>
  <c r="R37" i="7" a="1"/>
  <c r="S37" i="7" a="1"/>
  <c r="M37" i="7" a="1"/>
  <c r="W37" i="7"/>
  <c r="AE37" i="7" l="1"/>
  <c r="L37" i="7"/>
  <c r="K37" i="7"/>
  <c r="AG37" i="7" a="1"/>
  <c r="AH37" i="7" a="1"/>
  <c r="I37" i="7" a="1"/>
  <c r="T37" i="7"/>
  <c r="R37" i="7"/>
  <c r="Q37" i="7"/>
  <c r="M37" i="7"/>
  <c r="S37" i="7"/>
  <c r="H37" i="7" l="1"/>
  <c r="G37" i="7"/>
  <c r="AH37" i="7"/>
  <c r="I37" i="7"/>
  <c r="AG37" i="7"/>
  <c r="N37" i="7" l="1"/>
  <c r="AI37" i="7" s="1"/>
  <c r="AD36" i="7"/>
  <c r="V37" i="7" l="1"/>
  <c r="U37" i="7"/>
  <c r="AA37" i="7" s="1"/>
  <c r="O36" i="7"/>
  <c r="Q36" i="7" a="1"/>
  <c r="R36" i="7" a="1"/>
  <c r="T36" i="7" a="1"/>
  <c r="S36" i="7" a="1"/>
  <c r="M36" i="7" a="1"/>
  <c r="W36" i="7"/>
  <c r="AE36" i="7" l="1"/>
  <c r="L36" i="7"/>
  <c r="K36" i="7"/>
  <c r="AG36" i="7" a="1"/>
  <c r="AH36" i="7" a="1"/>
  <c r="I36" i="7" a="1"/>
  <c r="T36" i="7"/>
  <c r="R36" i="7"/>
  <c r="Q36" i="7"/>
  <c r="M36" i="7"/>
  <c r="S36" i="7"/>
  <c r="H36" i="7" l="1"/>
  <c r="G36" i="7"/>
  <c r="I36" i="7"/>
  <c r="AH36" i="7"/>
  <c r="AG36" i="7"/>
  <c r="N36" i="7" l="1"/>
  <c r="AI36" i="7" s="1"/>
  <c r="AD35" i="7"/>
  <c r="V36" i="7" l="1"/>
  <c r="U36" i="7"/>
  <c r="AA36" i="7" s="1"/>
  <c r="O35" i="7"/>
  <c r="R35" i="7" a="1"/>
  <c r="T35" i="7" a="1"/>
  <c r="Q35" i="7" a="1"/>
  <c r="S35" i="7" a="1"/>
  <c r="M35" i="7" a="1"/>
  <c r="W35" i="7"/>
  <c r="AE35" i="7" l="1"/>
  <c r="L35" i="7"/>
  <c r="K35" i="7"/>
  <c r="AG35" i="7" a="1"/>
  <c r="AH35" i="7" a="1"/>
  <c r="I35" i="7" a="1"/>
  <c r="Q35" i="7"/>
  <c r="M35" i="7"/>
  <c r="R35" i="7"/>
  <c r="S35" i="7"/>
  <c r="T35" i="7"/>
  <c r="H35" i="7" l="1"/>
  <c r="G35" i="7"/>
  <c r="AH35" i="7"/>
  <c r="I35" i="7"/>
  <c r="AG35" i="7"/>
  <c r="N35" i="7" l="1"/>
  <c r="AI35" i="7" s="1"/>
  <c r="AD34" i="7"/>
  <c r="U35" i="7" l="1"/>
  <c r="AA35" i="7" s="1"/>
  <c r="V35" i="7"/>
  <c r="O34" i="7"/>
  <c r="R34" i="7" a="1"/>
  <c r="T34" i="7" a="1"/>
  <c r="S34" i="7" a="1"/>
  <c r="Q34" i="7" a="1"/>
  <c r="M34" i="7" a="1"/>
  <c r="W34" i="7"/>
  <c r="AE34" i="7" l="1"/>
  <c r="L34" i="7"/>
  <c r="K34" i="7"/>
  <c r="AG34" i="7" a="1"/>
  <c r="AH34" i="7" a="1"/>
  <c r="I34" i="7" a="1"/>
  <c r="Q34" i="7"/>
  <c r="R34" i="7"/>
  <c r="T34" i="7"/>
  <c r="M34" i="7"/>
  <c r="S34" i="7"/>
  <c r="H34" i="7" l="1"/>
  <c r="G34" i="7"/>
  <c r="AG34" i="7"/>
  <c r="I34" i="7"/>
  <c r="AH34" i="7"/>
  <c r="N34" i="7" l="1"/>
  <c r="AI34" i="7" s="1"/>
  <c r="AD33" i="7"/>
  <c r="U34" i="7" l="1"/>
  <c r="V34" i="7"/>
  <c r="AA34" i="7"/>
  <c r="O33" i="7"/>
  <c r="Q33" i="7" a="1"/>
  <c r="R33" i="7" a="1"/>
  <c r="T33" i="7" a="1"/>
  <c r="S33" i="7" a="1"/>
  <c r="M33" i="7" a="1"/>
  <c r="W33" i="7"/>
  <c r="AE33" i="7" l="1"/>
  <c r="L33" i="7"/>
  <c r="K33" i="7"/>
  <c r="AG33" i="7" a="1"/>
  <c r="AH33" i="7" a="1"/>
  <c r="I33" i="7" a="1"/>
  <c r="T33" i="7"/>
  <c r="R33" i="7"/>
  <c r="Q33" i="7"/>
  <c r="S33" i="7"/>
  <c r="M33" i="7"/>
  <c r="H33" i="7" l="1"/>
  <c r="G33" i="7"/>
  <c r="I33" i="7"/>
  <c r="AH33" i="7"/>
  <c r="AG33" i="7"/>
  <c r="N33" i="7" l="1"/>
  <c r="AI33" i="7" s="1"/>
  <c r="AD32" i="7"/>
  <c r="U33" i="7" l="1"/>
  <c r="AA33" i="7" s="1"/>
  <c r="V33" i="7"/>
  <c r="O32" i="7"/>
  <c r="T32" i="7" a="1"/>
  <c r="Q32" i="7" a="1"/>
  <c r="S32" i="7" a="1"/>
  <c r="R32" i="7" a="1"/>
  <c r="M32" i="7" a="1"/>
  <c r="W32" i="7"/>
  <c r="AE32" i="7" l="1"/>
  <c r="L32" i="7"/>
  <c r="K32" i="7"/>
  <c r="AG32" i="7" a="1"/>
  <c r="AH32" i="7" a="1"/>
  <c r="I32" i="7" a="1"/>
  <c r="Q32" i="7"/>
  <c r="T32" i="7"/>
  <c r="S32" i="7"/>
  <c r="R32" i="7"/>
  <c r="M32" i="7"/>
  <c r="H32" i="7" l="1"/>
  <c r="G32" i="7"/>
  <c r="AH32" i="7"/>
  <c r="I32" i="7"/>
  <c r="AG32" i="7"/>
  <c r="N32" i="7" l="1"/>
  <c r="AI32" i="7" s="1"/>
  <c r="AD31" i="7"/>
  <c r="V32" i="7" l="1"/>
  <c r="U32" i="7"/>
  <c r="AA32" i="7" s="1"/>
  <c r="O31" i="7"/>
  <c r="R31" i="7" a="1"/>
  <c r="T31" i="7" a="1"/>
  <c r="Q31" i="7" a="1"/>
  <c r="S31" i="7" a="1"/>
  <c r="M31" i="7" a="1"/>
  <c r="W31" i="7"/>
  <c r="AE31" i="7" l="1"/>
  <c r="L31" i="7"/>
  <c r="K31" i="7"/>
  <c r="AG31" i="7" a="1"/>
  <c r="AH31" i="7" a="1"/>
  <c r="I31" i="7" a="1"/>
  <c r="T31" i="7"/>
  <c r="S31" i="7"/>
  <c r="Q31" i="7"/>
  <c r="M31" i="7"/>
  <c r="R31" i="7"/>
  <c r="H31" i="7" l="1"/>
  <c r="G31" i="7"/>
  <c r="I31" i="7"/>
  <c r="AG31" i="7"/>
  <c r="AH31" i="7"/>
  <c r="N31" i="7" l="1"/>
  <c r="AI31" i="7" s="1"/>
  <c r="AD30" i="7"/>
  <c r="U31" i="7" l="1"/>
  <c r="AA31" i="7" s="1"/>
  <c r="V31" i="7"/>
  <c r="O30" i="7"/>
  <c r="Q30" i="7" a="1"/>
  <c r="R30" i="7" a="1"/>
  <c r="S30" i="7" a="1"/>
  <c r="T30" i="7" a="1"/>
  <c r="M30" i="7" a="1"/>
  <c r="W30" i="7"/>
  <c r="AE30" i="7" l="1"/>
  <c r="L30" i="7"/>
  <c r="K30" i="7"/>
  <c r="AH30" i="7" a="1"/>
  <c r="AG30" i="7" a="1"/>
  <c r="I30" i="7" a="1"/>
  <c r="R30" i="7"/>
  <c r="M30" i="7"/>
  <c r="T30" i="7"/>
  <c r="S30" i="7"/>
  <c r="Q30" i="7"/>
  <c r="H30" i="7" l="1"/>
  <c r="G30" i="7"/>
  <c r="I30" i="7"/>
  <c r="AH30" i="7"/>
  <c r="AG30" i="7"/>
  <c r="N30" i="7" l="1"/>
  <c r="AI30" i="7" s="1"/>
  <c r="AD29" i="7"/>
  <c r="V30" i="7" l="1"/>
  <c r="U30" i="7"/>
  <c r="AA30" i="7" s="1"/>
  <c r="O29" i="7"/>
  <c r="Q29" i="7" a="1"/>
  <c r="R29" i="7" a="1"/>
  <c r="S29" i="7" a="1"/>
  <c r="T29" i="7" a="1"/>
  <c r="M29" i="7" a="1"/>
  <c r="W29" i="7"/>
  <c r="AE29" i="7" l="1"/>
  <c r="L29" i="7"/>
  <c r="K29" i="7"/>
  <c r="AG29" i="7" a="1"/>
  <c r="AH29" i="7" a="1"/>
  <c r="I29" i="7" a="1"/>
  <c r="T29" i="7"/>
  <c r="S29" i="7"/>
  <c r="R29" i="7"/>
  <c r="M29" i="7"/>
  <c r="Q29" i="7"/>
  <c r="H29" i="7" l="1"/>
  <c r="G29" i="7"/>
  <c r="I29" i="7"/>
  <c r="AH29" i="7"/>
  <c r="AG29" i="7"/>
  <c r="N29" i="7" l="1"/>
  <c r="AI29" i="7" s="1"/>
  <c r="AD28" i="7"/>
  <c r="U29" i="7" l="1"/>
  <c r="AA29" i="7" s="1"/>
  <c r="V29" i="7"/>
  <c r="O28" i="7"/>
  <c r="Q28" i="7" a="1"/>
  <c r="T28" i="7" a="1"/>
  <c r="R28" i="7" a="1"/>
  <c r="S28" i="7" a="1"/>
  <c r="M28" i="7" a="1"/>
  <c r="W28" i="7"/>
  <c r="AE28" i="7" l="1"/>
  <c r="L28" i="7"/>
  <c r="K28" i="7"/>
  <c r="AH28" i="7" a="1"/>
  <c r="AG28" i="7" a="1"/>
  <c r="I28" i="7" a="1"/>
  <c r="T28" i="7"/>
  <c r="S28" i="7"/>
  <c r="Q28" i="7"/>
  <c r="R28" i="7"/>
  <c r="M28" i="7"/>
  <c r="H28" i="7" l="1"/>
  <c r="G28" i="7"/>
  <c r="I28" i="7"/>
  <c r="AG28" i="7"/>
  <c r="AH28" i="7"/>
  <c r="N28" i="7" l="1"/>
  <c r="AI28" i="7" s="1"/>
  <c r="AD27" i="7"/>
  <c r="U28" i="7" l="1"/>
  <c r="AA28" i="7" s="1"/>
  <c r="V28" i="7"/>
  <c r="O27" i="7"/>
  <c r="T27" i="7" a="1"/>
  <c r="R27" i="7" a="1"/>
  <c r="Q27" i="7" a="1"/>
  <c r="S27" i="7" a="1"/>
  <c r="M27" i="7" a="1"/>
  <c r="W27" i="7"/>
  <c r="AE27" i="7" l="1"/>
  <c r="L27" i="7"/>
  <c r="K27" i="7"/>
  <c r="AG27" i="7" a="1"/>
  <c r="AH27" i="7" a="1"/>
  <c r="I27" i="7" a="1"/>
  <c r="T27" i="7"/>
  <c r="S27" i="7"/>
  <c r="M27" i="7"/>
  <c r="Q27" i="7"/>
  <c r="R27" i="7"/>
  <c r="H27" i="7" l="1"/>
  <c r="G27" i="7"/>
  <c r="AH27" i="7"/>
  <c r="I27" i="7"/>
  <c r="AG27" i="7"/>
  <c r="N27" i="7" l="1"/>
  <c r="AI27" i="7" s="1"/>
  <c r="AD26" i="7"/>
  <c r="V27" i="7" l="1"/>
  <c r="U27" i="7"/>
  <c r="AA27" i="7" s="1"/>
  <c r="O26" i="7"/>
  <c r="Q26" i="7" a="1"/>
  <c r="R26" i="7" a="1"/>
  <c r="S26" i="7" a="1"/>
  <c r="T26" i="7" a="1"/>
  <c r="M26" i="7" a="1"/>
  <c r="W26" i="7"/>
  <c r="AE26" i="7" l="1"/>
  <c r="L26" i="7"/>
  <c r="K26" i="7"/>
  <c r="AG26" i="7" a="1"/>
  <c r="AH26" i="7" a="1"/>
  <c r="I26" i="7" a="1"/>
  <c r="T26" i="7"/>
  <c r="S26" i="7"/>
  <c r="R26" i="7"/>
  <c r="M26" i="7"/>
  <c r="Q26" i="7"/>
  <c r="H26" i="7" l="1"/>
  <c r="G26" i="7"/>
  <c r="AH26" i="7"/>
  <c r="AG26" i="7"/>
  <c r="I26" i="7"/>
  <c r="N26" i="7" l="1"/>
  <c r="AI26" i="7" s="1"/>
  <c r="AD18" i="7"/>
  <c r="AB18" i="7"/>
  <c r="U26" i="7" l="1"/>
  <c r="AA26" i="7" s="1"/>
  <c r="V26" i="7"/>
  <c r="O18" i="7"/>
  <c r="R18" i="7" a="1"/>
  <c r="Q18" i="7" a="1"/>
  <c r="S18" i="7" a="1"/>
  <c r="T18" i="7" a="1"/>
  <c r="M18" i="7" a="1"/>
  <c r="W18" i="7"/>
  <c r="AE18" i="7" l="1"/>
  <c r="L18" i="7"/>
  <c r="K18" i="7"/>
  <c r="AG18" i="7" a="1"/>
  <c r="AH18" i="7" a="1"/>
  <c r="I18" i="7" a="1"/>
  <c r="Q18" i="7"/>
  <c r="T18" i="7"/>
  <c r="R18" i="7"/>
  <c r="S18" i="7"/>
  <c r="M18" i="7"/>
  <c r="H18" i="7" l="1"/>
  <c r="G18" i="7"/>
  <c r="I18" i="7"/>
  <c r="AG18" i="7"/>
  <c r="AH18" i="7"/>
  <c r="N18" i="7" l="1"/>
  <c r="AC18" i="7" s="1"/>
  <c r="AD17" i="7"/>
  <c r="AB17" i="7"/>
  <c r="AI18" i="7" l="1"/>
  <c r="U18" i="7"/>
  <c r="AA18" i="7" s="1"/>
  <c r="V18" i="7"/>
  <c r="O17" i="7"/>
  <c r="T17" i="7" a="1"/>
  <c r="S17" i="7" a="1"/>
  <c r="Q17" i="7" a="1"/>
  <c r="R17" i="7" a="1"/>
  <c r="M17" i="7" a="1"/>
  <c r="W17" i="7"/>
  <c r="AE17" i="7" l="1"/>
  <c r="L17" i="7"/>
  <c r="K17" i="7"/>
  <c r="AG17" i="7" a="1"/>
  <c r="AH17" i="7" a="1"/>
  <c r="I17" i="7" a="1"/>
  <c r="S17" i="7"/>
  <c r="M17" i="7"/>
  <c r="R17" i="7"/>
  <c r="T17" i="7"/>
  <c r="Q17" i="7"/>
  <c r="H17" i="7" l="1"/>
  <c r="G17" i="7"/>
  <c r="I17" i="7"/>
  <c r="AH17" i="7"/>
  <c r="AG17" i="7"/>
  <c r="N17" i="7" l="1"/>
  <c r="AI17" i="7" s="1"/>
  <c r="U17" i="7" l="1"/>
  <c r="AA17" i="7" s="1"/>
  <c r="V17" i="7"/>
  <c r="AD16" i="7"/>
  <c r="AB16" i="7"/>
  <c r="O16" i="7" l="1"/>
  <c r="S16" i="7" a="1"/>
  <c r="Q16" i="7" a="1"/>
  <c r="R16" i="7" a="1"/>
  <c r="T16" i="7" a="1"/>
  <c r="M16" i="7" a="1"/>
  <c r="W16" i="7"/>
  <c r="AE16" i="7" l="1"/>
  <c r="L16" i="7"/>
  <c r="K16" i="7"/>
  <c r="AG16" i="7" a="1"/>
  <c r="AH16" i="7" a="1"/>
  <c r="I16" i="7" a="1"/>
  <c r="T16" i="7"/>
  <c r="S16" i="7"/>
  <c r="Q16" i="7"/>
  <c r="M16" i="7"/>
  <c r="R16" i="7"/>
  <c r="H16" i="7" l="1"/>
  <c r="G16" i="7"/>
  <c r="I16" i="7"/>
  <c r="AG16" i="7"/>
  <c r="AH16" i="7"/>
  <c r="N16" i="7" l="1"/>
  <c r="AI16" i="7" s="1"/>
  <c r="AD13" i="7"/>
  <c r="AB13" i="7"/>
  <c r="AC16" i="7" l="1"/>
  <c r="U16" i="7"/>
  <c r="AA16" i="7" s="1"/>
  <c r="V16" i="7"/>
  <c r="O13" i="7"/>
  <c r="Q13" i="7" a="1"/>
  <c r="S13" i="7" a="1"/>
  <c r="T13" i="7" a="1"/>
  <c r="R13" i="7" a="1"/>
  <c r="M13" i="7" a="1"/>
  <c r="W13" i="7"/>
  <c r="AE13" i="7" l="1"/>
  <c r="L13" i="7"/>
  <c r="K13" i="7"/>
  <c r="AG13" i="7" a="1"/>
  <c r="AH13" i="7" a="1"/>
  <c r="I13" i="7" a="1"/>
  <c r="Q13" i="7"/>
  <c r="R13" i="7"/>
  <c r="S13" i="7"/>
  <c r="T13" i="7"/>
  <c r="M13" i="7"/>
  <c r="H13" i="7" l="1"/>
  <c r="G13" i="7"/>
  <c r="I13" i="7"/>
  <c r="AG13" i="7"/>
  <c r="AH13" i="7"/>
  <c r="N13" i="7" l="1"/>
  <c r="AI13" i="7" s="1"/>
  <c r="AD12" i="7"/>
  <c r="AB12" i="7"/>
  <c r="U13" i="7" l="1"/>
  <c r="AA13" i="7" s="1"/>
  <c r="V13" i="7"/>
  <c r="O12" i="7"/>
  <c r="R12" i="7" a="1"/>
  <c r="S12" i="7" a="1"/>
  <c r="Q12" i="7" a="1"/>
  <c r="T12" i="7" a="1"/>
  <c r="M12" i="7" a="1"/>
  <c r="W12" i="7"/>
  <c r="AE12" i="7" l="1"/>
  <c r="L12" i="7"/>
  <c r="K12" i="7"/>
  <c r="AG12" i="7" a="1"/>
  <c r="AH12" i="7" a="1"/>
  <c r="I12" i="7" a="1"/>
  <c r="R12" i="7"/>
  <c r="S12" i="7"/>
  <c r="M12" i="7"/>
  <c r="T12" i="7"/>
  <c r="Q12" i="7"/>
  <c r="H12" i="7" l="1"/>
  <c r="G12" i="7"/>
  <c r="AH12" i="7"/>
  <c r="I12" i="7"/>
  <c r="AG12" i="7"/>
  <c r="N12" i="7" l="1"/>
  <c r="AI12" i="7" s="1"/>
  <c r="AD11" i="7"/>
  <c r="AB11" i="7"/>
  <c r="U12" i="7" l="1"/>
  <c r="AA12" i="7" s="1"/>
  <c r="V12" i="7"/>
  <c r="O11" i="7"/>
  <c r="Q11" i="7" a="1"/>
  <c r="S11" i="7" a="1"/>
  <c r="T11" i="7" a="1"/>
  <c r="R11" i="7" a="1"/>
  <c r="M11" i="7" a="1"/>
  <c r="W11" i="7"/>
  <c r="AE11" i="7" l="1"/>
  <c r="L11" i="7"/>
  <c r="K11" i="7"/>
  <c r="AH11" i="7" a="1"/>
  <c r="AG11" i="7" a="1"/>
  <c r="I11" i="7" a="1"/>
  <c r="T11" i="7"/>
  <c r="S11" i="7"/>
  <c r="Q11" i="7"/>
  <c r="M11" i="7"/>
  <c r="R11" i="7"/>
  <c r="H11" i="7" l="1"/>
  <c r="G11" i="7"/>
  <c r="I11" i="7"/>
  <c r="AH11" i="7"/>
  <c r="AG11" i="7"/>
  <c r="N11" i="7" l="1"/>
  <c r="AI11" i="7" s="1"/>
  <c r="AD10" i="7"/>
  <c r="AB10" i="7"/>
  <c r="V11" i="7" l="1"/>
  <c r="U11" i="7"/>
  <c r="AA11" i="7" s="1"/>
  <c r="O10" i="7"/>
  <c r="Q10" i="7" a="1"/>
  <c r="R10" i="7" a="1"/>
  <c r="S10" i="7" a="1"/>
  <c r="T10" i="7" a="1"/>
  <c r="M10" i="7" a="1"/>
  <c r="W10" i="7"/>
  <c r="AE10" i="7" l="1"/>
  <c r="L10" i="7"/>
  <c r="K10" i="7"/>
  <c r="AG10" i="7" a="1"/>
  <c r="AH10" i="7" a="1"/>
  <c r="I10" i="7" a="1"/>
  <c r="R10" i="7"/>
  <c r="Q10" i="7"/>
  <c r="S10" i="7"/>
  <c r="M10" i="7"/>
  <c r="T10" i="7"/>
  <c r="H10" i="7" l="1"/>
  <c r="G10" i="7"/>
  <c r="I10" i="7"/>
  <c r="AH10" i="7"/>
  <c r="AG10" i="7"/>
  <c r="N10" i="7" l="1"/>
  <c r="AI10" i="7" s="1"/>
  <c r="AD9" i="7"/>
  <c r="AB9" i="7"/>
  <c r="U10" i="7" l="1"/>
  <c r="AA10" i="7" s="1"/>
  <c r="V10" i="7"/>
  <c r="O9" i="7"/>
  <c r="R9" i="7" a="1"/>
  <c r="S9" i="7" a="1"/>
  <c r="T9" i="7" a="1"/>
  <c r="Q9" i="7" a="1"/>
  <c r="M9" i="7" a="1"/>
  <c r="W9" i="7"/>
  <c r="AE9" i="7" l="1"/>
  <c r="L9" i="7"/>
  <c r="K9" i="7"/>
  <c r="AG9" i="7" a="1"/>
  <c r="AH9" i="7" a="1"/>
  <c r="I9" i="7" a="1"/>
  <c r="S9" i="7"/>
  <c r="T9" i="7"/>
  <c r="Q9" i="7"/>
  <c r="R9" i="7"/>
  <c r="M9" i="7"/>
  <c r="H9" i="7" l="1"/>
  <c r="G9" i="7"/>
  <c r="AH9" i="7"/>
  <c r="I9" i="7"/>
  <c r="AG9" i="7"/>
  <c r="N9" i="7" l="1"/>
  <c r="AI9" i="7" s="1"/>
  <c r="AD8" i="7"/>
  <c r="AB8" i="7"/>
  <c r="U9" i="7" l="1"/>
  <c r="AA9" i="7" s="1"/>
  <c r="V9" i="7"/>
  <c r="O8" i="7"/>
  <c r="Q8" i="7" a="1"/>
  <c r="R8" i="7" a="1"/>
  <c r="S8" i="7" a="1"/>
  <c r="T8" i="7" a="1"/>
  <c r="M8" i="7" a="1"/>
  <c r="W8" i="7"/>
  <c r="AE8" i="7" l="1"/>
  <c r="L8" i="7"/>
  <c r="K8" i="7"/>
  <c r="AG8" i="7" a="1"/>
  <c r="AH8" i="7" a="1"/>
  <c r="I8" i="7" a="1"/>
  <c r="T8" i="7"/>
  <c r="Q8" i="7"/>
  <c r="S8" i="7"/>
  <c r="R8" i="7"/>
  <c r="M8" i="7"/>
  <c r="H8" i="7" l="1"/>
  <c r="G8" i="7"/>
  <c r="I8" i="7"/>
  <c r="AH8" i="7"/>
  <c r="AG8" i="7"/>
  <c r="N8" i="7" l="1"/>
  <c r="AI8" i="7" s="1"/>
  <c r="AD7" i="7"/>
  <c r="AB7" i="7"/>
  <c r="U8" i="7" l="1"/>
  <c r="AA8" i="7" s="1"/>
  <c r="V8" i="7"/>
  <c r="O7" i="7"/>
  <c r="R7" i="7" a="1"/>
  <c r="S7" i="7" a="1"/>
  <c r="Q7" i="7" a="1"/>
  <c r="T7" i="7" a="1"/>
  <c r="M7" i="7" a="1"/>
  <c r="W7" i="7"/>
  <c r="AE7" i="7" l="1"/>
  <c r="L7" i="7"/>
  <c r="K7" i="7"/>
  <c r="AG7" i="7" a="1"/>
  <c r="AH7" i="7" a="1"/>
  <c r="I7" i="7" a="1"/>
  <c r="T7" i="7"/>
  <c r="Q7" i="7"/>
  <c r="S7" i="7"/>
  <c r="R7" i="7"/>
  <c r="M7" i="7"/>
  <c r="H7" i="7" l="1"/>
  <c r="G7" i="7"/>
  <c r="I7" i="7"/>
  <c r="AG7" i="7"/>
  <c r="AH7" i="7"/>
  <c r="N7" i="7" l="1"/>
  <c r="AI7" i="7" s="1"/>
  <c r="V7" i="7" l="1"/>
  <c r="U7" i="7"/>
  <c r="AA7" i="7" s="1"/>
  <c r="AD6" i="7"/>
  <c r="AB6" i="7"/>
  <c r="O6" i="7" l="1"/>
  <c r="Q6" i="7" a="1"/>
  <c r="S6" i="7" a="1"/>
  <c r="T6" i="7" a="1"/>
  <c r="R6" i="7" a="1"/>
  <c r="M6" i="7" a="1"/>
  <c r="W6" i="7"/>
  <c r="AE6" i="7" l="1"/>
  <c r="L6" i="7"/>
  <c r="K6" i="7"/>
  <c r="AH6" i="7" a="1"/>
  <c r="AG6" i="7" a="1"/>
  <c r="I6" i="7" a="1"/>
  <c r="T6" i="7"/>
  <c r="S6" i="7"/>
  <c r="R6" i="7"/>
  <c r="M6" i="7"/>
  <c r="Q6" i="7"/>
  <c r="H6" i="7" l="1"/>
  <c r="G6" i="7"/>
  <c r="I6" i="7"/>
  <c r="AG6" i="7"/>
  <c r="AH6" i="7"/>
  <c r="N6" i="7" l="1"/>
  <c r="AI6" i="7" s="1"/>
  <c r="AD5" i="7"/>
  <c r="AB5" i="7"/>
  <c r="U6" i="7" l="1"/>
  <c r="AA6" i="7" s="1"/>
  <c r="V6" i="7"/>
  <c r="O5" i="7"/>
  <c r="R5" i="7" a="1"/>
  <c r="S5" i="7" a="1"/>
  <c r="Q5" i="7" a="1"/>
  <c r="T5" i="7" a="1"/>
  <c r="M5" i="7" a="1"/>
  <c r="W5" i="7"/>
  <c r="AE5" i="7" l="1"/>
  <c r="L5" i="7"/>
  <c r="K5" i="7"/>
  <c r="AG5" i="7" a="1"/>
  <c r="AH5" i="7" a="1"/>
  <c r="I5" i="7" a="1"/>
  <c r="S5" i="7"/>
  <c r="R5" i="7"/>
  <c r="M5" i="7"/>
  <c r="T5" i="7"/>
  <c r="Q5" i="7"/>
  <c r="H5" i="7" l="1"/>
  <c r="G5" i="7"/>
  <c r="I5" i="7"/>
  <c r="AG5" i="7"/>
  <c r="AH5" i="7"/>
  <c r="N5" i="7" l="1"/>
  <c r="AI5" i="7" s="1"/>
  <c r="AD4" i="7"/>
  <c r="AB4" i="7"/>
  <c r="V5" i="7" l="1"/>
  <c r="AC5" i="7"/>
  <c r="U5" i="7"/>
  <c r="AA5" i="7" s="1"/>
  <c r="O4" i="7"/>
  <c r="T4" i="7" a="1"/>
  <c r="S4" i="7" a="1"/>
  <c r="Q4" i="7" a="1"/>
  <c r="R4" i="7" a="1"/>
  <c r="M4" i="7" a="1"/>
  <c r="W4" i="7"/>
  <c r="AE4" i="7" l="1"/>
  <c r="L4" i="7"/>
  <c r="K4" i="7"/>
  <c r="AG4" i="7" a="1"/>
  <c r="AH4" i="7" a="1"/>
  <c r="I4" i="7" a="1"/>
  <c r="T4" i="7"/>
  <c r="S4" i="7"/>
  <c r="Q4" i="7"/>
  <c r="M4" i="7"/>
  <c r="R4" i="7"/>
  <c r="H4" i="7" l="1"/>
  <c r="G4" i="7"/>
  <c r="I4" i="7"/>
  <c r="AH4" i="7"/>
  <c r="AG4" i="7"/>
  <c r="N4" i="7" l="1"/>
  <c r="AI4" i="7" s="1"/>
  <c r="AC4" i="7" l="1"/>
  <c r="U4" i="7"/>
  <c r="AA4" i="7" s="1"/>
  <c r="V4" i="7"/>
  <c r="AM34" i="14"/>
  <c r="AL34" i="14"/>
  <c r="AK34" i="14"/>
  <c r="AJ34" i="14"/>
  <c r="AI34" i="14" l="1"/>
  <c r="AF34" i="14"/>
  <c r="AA34" i="14"/>
  <c r="Z34" i="14"/>
  <c r="Y34" i="14"/>
  <c r="X34" i="14"/>
  <c r="W34" i="14"/>
  <c r="AB34" i="14" l="1"/>
  <c r="AN34" i="14" s="1"/>
  <c r="N34" i="14"/>
  <c r="H34" i="14"/>
  <c r="G34" i="14"/>
  <c r="AO34" i="14" l="1"/>
  <c r="I34" i="14"/>
  <c r="F34" i="14"/>
  <c r="E34" i="14"/>
  <c r="AM33" i="14"/>
  <c r="AL33" i="14"/>
  <c r="AK33" i="14"/>
  <c r="AJ33" i="14"/>
  <c r="AC34" i="14" l="1"/>
  <c r="AD34" i="14" s="1"/>
  <c r="J34" i="14"/>
  <c r="O34" i="14" s="1"/>
  <c r="AH34" i="14" s="1"/>
  <c r="AI33" i="14"/>
  <c r="AF33" i="14"/>
  <c r="AA33" i="14"/>
  <c r="Z33" i="14"/>
  <c r="Y33" i="14"/>
  <c r="X33" i="14"/>
  <c r="W33" i="14"/>
  <c r="AB33" i="14" l="1"/>
  <c r="AN33" i="14" s="1"/>
  <c r="N33" i="14"/>
  <c r="K34" i="14"/>
  <c r="AG34" i="14" s="1"/>
  <c r="H33" i="14"/>
  <c r="G33" i="14"/>
  <c r="AO33" i="14" l="1"/>
  <c r="I33" i="14"/>
  <c r="F33" i="14"/>
  <c r="E33" i="14"/>
  <c r="AK32" i="14"/>
  <c r="AM32" i="14"/>
  <c r="AJ32" i="14"/>
  <c r="AL32" i="14"/>
  <c r="AC33" i="14" l="1"/>
  <c r="AD33" i="14" s="1"/>
  <c r="J33" i="14"/>
  <c r="O33" i="14" s="1"/>
  <c r="AI32" i="14"/>
  <c r="AF32" i="14"/>
  <c r="AA32" i="14"/>
  <c r="Z32" i="14"/>
  <c r="Y32" i="14"/>
  <c r="X32" i="14"/>
  <c r="W32" i="14"/>
  <c r="AH33" i="14" l="1"/>
  <c r="AB32" i="14"/>
  <c r="AN32" i="14" s="1"/>
  <c r="N32" i="14"/>
  <c r="K33" i="14"/>
  <c r="AG33" i="14" s="1"/>
  <c r="G32" i="14"/>
  <c r="H32" i="14"/>
  <c r="AO32" i="14" l="1"/>
  <c r="I32" i="14"/>
  <c r="F32" i="14"/>
  <c r="E32" i="14"/>
  <c r="AJ31" i="14"/>
  <c r="AL31" i="14"/>
  <c r="AM31" i="14"/>
  <c r="AK31" i="14"/>
  <c r="AC32" i="14" l="1"/>
  <c r="AD32" i="14" s="1"/>
  <c r="J32" i="14"/>
  <c r="O32" i="14" s="1"/>
  <c r="AI31" i="14"/>
  <c r="AF31" i="14"/>
  <c r="AA31" i="14"/>
  <c r="Z31" i="14"/>
  <c r="Y31" i="14"/>
  <c r="X31" i="14"/>
  <c r="W31" i="14"/>
  <c r="AH32" i="14" l="1"/>
  <c r="AB31" i="14"/>
  <c r="AO31" i="14" s="1"/>
  <c r="N31" i="14"/>
  <c r="K32" i="14"/>
  <c r="AG32" i="14" s="1"/>
  <c r="G31" i="14"/>
  <c r="H31" i="14"/>
  <c r="AN31" i="14" l="1"/>
  <c r="I31" i="14"/>
  <c r="F31" i="14"/>
  <c r="E31" i="14"/>
  <c r="AJ30" i="14"/>
  <c r="AL30" i="14"/>
  <c r="AM30" i="14"/>
  <c r="AK30" i="14"/>
  <c r="AC31" i="14" l="1"/>
  <c r="AD31" i="14" s="1"/>
  <c r="J31" i="14"/>
  <c r="O31" i="14" s="1"/>
  <c r="AI30" i="14"/>
  <c r="AF30" i="14"/>
  <c r="AA30" i="14"/>
  <c r="Z30" i="14"/>
  <c r="Y30" i="14"/>
  <c r="X30" i="14"/>
  <c r="W30" i="14"/>
  <c r="AH31" i="14" l="1"/>
  <c r="AB30" i="14"/>
  <c r="AO30" i="14" s="1"/>
  <c r="N30" i="14"/>
  <c r="K31" i="14"/>
  <c r="AG31" i="14" s="1"/>
  <c r="G30" i="14"/>
  <c r="H30" i="14"/>
  <c r="AN30" i="14" l="1"/>
  <c r="I30" i="14"/>
  <c r="F30" i="14"/>
  <c r="E30" i="14"/>
  <c r="AM29" i="14"/>
  <c r="AL29" i="14"/>
  <c r="AJ29" i="14"/>
  <c r="AK29" i="14"/>
  <c r="AC30" i="14" l="1"/>
  <c r="AD30" i="14" s="1"/>
  <c r="J30" i="14"/>
  <c r="O30" i="14" s="1"/>
  <c r="AI29" i="14"/>
  <c r="AF29" i="14"/>
  <c r="AA29" i="14"/>
  <c r="Z29" i="14"/>
  <c r="Y29" i="14"/>
  <c r="X29" i="14"/>
  <c r="W29" i="14"/>
  <c r="AB29" i="14" l="1"/>
  <c r="AO29" i="14" s="1"/>
  <c r="AH30" i="14"/>
  <c r="N29" i="14"/>
  <c r="K30" i="14"/>
  <c r="AG30" i="14" s="1"/>
  <c r="G29" i="14"/>
  <c r="H29" i="14"/>
  <c r="AN29" i="14" l="1"/>
  <c r="I29" i="14"/>
  <c r="F29" i="14"/>
  <c r="E29" i="14"/>
  <c r="AL28" i="14"/>
  <c r="AJ28" i="14"/>
  <c r="AK28" i="14"/>
  <c r="AM28" i="14"/>
  <c r="AC29" i="14" l="1"/>
  <c r="AD29" i="14" s="1"/>
  <c r="J29" i="14"/>
  <c r="O29" i="14" s="1"/>
  <c r="AI28" i="14"/>
  <c r="AF28" i="14"/>
  <c r="AA28" i="14"/>
  <c r="Z28" i="14"/>
  <c r="Y28" i="14"/>
  <c r="X28" i="14"/>
  <c r="W28" i="14"/>
  <c r="AB28" i="14" l="1"/>
  <c r="AO28" i="14" s="1"/>
  <c r="AH29" i="14"/>
  <c r="K29" i="14"/>
  <c r="AG29" i="14" s="1"/>
  <c r="N28" i="14"/>
  <c r="AN28" i="14"/>
  <c r="G28" i="14"/>
  <c r="H28" i="14"/>
  <c r="I28" i="14" l="1"/>
  <c r="F28" i="14"/>
  <c r="E28" i="14"/>
  <c r="AL27" i="14"/>
  <c r="AJ27" i="14"/>
  <c r="AM27" i="14"/>
  <c r="AK27" i="14"/>
  <c r="AC28" i="14" l="1"/>
  <c r="AD28" i="14" s="1"/>
  <c r="J28" i="14"/>
  <c r="O28" i="14" s="1"/>
  <c r="AI27" i="14"/>
  <c r="AF27" i="14"/>
  <c r="AA27" i="14"/>
  <c r="Z27" i="14"/>
  <c r="Y27" i="14"/>
  <c r="X27" i="14"/>
  <c r="W27" i="14"/>
  <c r="AH28" i="14" l="1"/>
  <c r="AB27" i="14"/>
  <c r="AO27" i="14" s="1"/>
  <c r="N27" i="14"/>
  <c r="K28" i="14"/>
  <c r="AG28" i="14" s="1"/>
  <c r="H27" i="14"/>
  <c r="G27" i="14"/>
  <c r="AN27" i="14" l="1"/>
  <c r="I27" i="14"/>
  <c r="F27" i="14"/>
  <c r="E27" i="14"/>
  <c r="AC27" i="14" s="1"/>
  <c r="AJ20" i="14"/>
  <c r="AL20" i="14"/>
  <c r="AK20" i="14"/>
  <c r="AM20" i="14"/>
  <c r="AD27" i="14" l="1"/>
  <c r="J27" i="14"/>
  <c r="O27" i="14" s="1"/>
  <c r="AI20" i="14"/>
  <c r="AF20" i="14"/>
  <c r="AA20" i="14"/>
  <c r="Z20" i="14"/>
  <c r="AB20" i="14" s="1"/>
  <c r="Y20" i="14"/>
  <c r="X20" i="14"/>
  <c r="W20" i="14"/>
  <c r="AH27" i="14" l="1"/>
  <c r="AH36" i="14" s="1"/>
  <c r="AD37" i="14"/>
  <c r="N20" i="14"/>
  <c r="AN20" i="14"/>
  <c r="AO20" i="14"/>
  <c r="K27" i="14"/>
  <c r="AG27" i="14" s="1"/>
  <c r="AG36" i="14" s="1"/>
  <c r="AD36" i="14"/>
  <c r="H20" i="14"/>
  <c r="G20" i="14"/>
  <c r="AE34" i="14" l="1"/>
  <c r="AE33" i="14"/>
  <c r="AE32" i="14"/>
  <c r="AE31" i="14"/>
  <c r="AE30" i="14"/>
  <c r="AE29" i="14"/>
  <c r="AE28" i="14"/>
  <c r="AE27" i="14"/>
  <c r="I20" i="14"/>
  <c r="F20" i="14"/>
  <c r="E20" i="14"/>
  <c r="AC20" i="14" s="1"/>
  <c r="AK19" i="14"/>
  <c r="AL19" i="14"/>
  <c r="AM19" i="14"/>
  <c r="AJ19" i="14"/>
  <c r="AD20" i="14" l="1"/>
  <c r="J20" i="14"/>
  <c r="O20" i="14" s="1"/>
  <c r="AH20" i="14" s="1"/>
  <c r="AI19" i="14"/>
  <c r="AF19" i="14"/>
  <c r="AA19" i="14"/>
  <c r="Z19" i="14"/>
  <c r="AB19" i="14" s="1"/>
  <c r="Y19" i="14"/>
  <c r="X19" i="14"/>
  <c r="W19" i="14"/>
  <c r="N19" i="14" l="1"/>
  <c r="AN19" i="14"/>
  <c r="AO19" i="14"/>
  <c r="K20" i="14"/>
  <c r="AG20" i="14" s="1"/>
  <c r="H19" i="14"/>
  <c r="G19" i="14"/>
  <c r="I19" i="14" l="1"/>
  <c r="F19" i="14"/>
  <c r="E19" i="14"/>
  <c r="AJ18" i="14"/>
  <c r="AK18" i="14"/>
  <c r="AL18" i="14"/>
  <c r="AM18" i="14"/>
  <c r="AC19" i="14" l="1"/>
  <c r="AD19" i="14" s="1"/>
  <c r="J19" i="14"/>
  <c r="O19" i="14" s="1"/>
  <c r="AH19" i="14" s="1"/>
  <c r="AI18" i="14"/>
  <c r="AF18" i="14"/>
  <c r="AA18" i="14"/>
  <c r="Z18" i="14"/>
  <c r="AB18" i="14" s="1"/>
  <c r="Y18" i="14"/>
  <c r="X18" i="14"/>
  <c r="W18" i="14"/>
  <c r="N18" i="14" l="1"/>
  <c r="AO18" i="14"/>
  <c r="AN18" i="14"/>
  <c r="K19" i="14"/>
  <c r="AG19" i="14" s="1"/>
  <c r="H18" i="14"/>
  <c r="G18" i="14"/>
  <c r="I18" i="14" l="1"/>
  <c r="F18" i="14"/>
  <c r="E18" i="14"/>
  <c r="AK17" i="14"/>
  <c r="AJ17" i="14"/>
  <c r="AM17" i="14"/>
  <c r="AL17" i="14"/>
  <c r="AC18" i="14" l="1"/>
  <c r="AD18" i="14" s="1"/>
  <c r="J18" i="14"/>
  <c r="O18" i="14" s="1"/>
  <c r="AH18" i="14" s="1"/>
  <c r="AI17" i="14"/>
  <c r="AF17" i="14"/>
  <c r="AA17" i="14"/>
  <c r="Z17" i="14"/>
  <c r="Y17" i="14"/>
  <c r="X17" i="14"/>
  <c r="W17" i="14"/>
  <c r="AB17" i="14" l="1"/>
  <c r="N17" i="14"/>
  <c r="AN17" i="14"/>
  <c r="AO17" i="14"/>
  <c r="K18" i="14"/>
  <c r="AG18" i="14" s="1"/>
  <c r="G17" i="14"/>
  <c r="H17" i="14"/>
  <c r="I17" i="14" l="1"/>
  <c r="F17" i="14"/>
  <c r="E17" i="14"/>
  <c r="AJ16" i="14"/>
  <c r="AK16" i="14"/>
  <c r="AM16" i="14"/>
  <c r="AL16" i="14"/>
  <c r="AC17" i="14" l="1"/>
  <c r="AD17" i="14" s="1"/>
  <c r="J17" i="14"/>
  <c r="O17" i="14" s="1"/>
  <c r="AI16" i="14"/>
  <c r="AF16" i="14"/>
  <c r="AA16" i="14"/>
  <c r="Z16" i="14"/>
  <c r="Y16" i="14"/>
  <c r="X16" i="14"/>
  <c r="W16" i="14"/>
  <c r="AH17" i="14" l="1"/>
  <c r="AB16" i="14"/>
  <c r="N16" i="14"/>
  <c r="AO16" i="14"/>
  <c r="AN16" i="14"/>
  <c r="K17" i="14"/>
  <c r="AG17" i="14" s="1"/>
  <c r="G16" i="14"/>
  <c r="H16" i="14"/>
  <c r="I16" i="14" l="1"/>
  <c r="F16" i="14"/>
  <c r="E16" i="14"/>
  <c r="AK15" i="14"/>
  <c r="AM15" i="14"/>
  <c r="AL15" i="14"/>
  <c r="AJ15" i="14"/>
  <c r="AC16" i="14" l="1"/>
  <c r="AD16" i="14" s="1"/>
  <c r="J16" i="14"/>
  <c r="O16" i="14" s="1"/>
  <c r="AI15" i="14"/>
  <c r="AF15" i="14"/>
  <c r="AA15" i="14"/>
  <c r="Z15" i="14"/>
  <c r="Y15" i="14"/>
  <c r="X15" i="14"/>
  <c r="W15" i="14"/>
  <c r="AH16" i="14" l="1"/>
  <c r="AB15" i="14"/>
  <c r="K16" i="14"/>
  <c r="AG16" i="14" s="1"/>
  <c r="N15" i="14"/>
  <c r="AN15" i="14"/>
  <c r="AO15" i="14"/>
  <c r="G15" i="14"/>
  <c r="H15" i="14"/>
  <c r="I15" i="14" l="1"/>
  <c r="F15" i="14"/>
  <c r="E15" i="14"/>
  <c r="W344" i="16"/>
  <c r="W343" i="16"/>
  <c r="AB644" i="4"/>
  <c r="AB643" i="4"/>
  <c r="AB642" i="4"/>
  <c r="AC635" i="4" a="1"/>
  <c r="AC15" i="14" l="1"/>
  <c r="AD15" i="14" s="1"/>
  <c r="J15" i="14"/>
  <c r="O15" i="14" s="1"/>
  <c r="AH15" i="14" s="1"/>
  <c r="AH22" i="14" s="1"/>
  <c r="AC635" i="4"/>
  <c r="AJ6" i="14" l="1"/>
  <c r="AD23" i="14"/>
  <c r="K15" i="14"/>
  <c r="AG15" i="14" s="1"/>
  <c r="AG22" i="14" s="1"/>
  <c r="AD22" i="14"/>
  <c r="AE15" i="14" s="1"/>
  <c r="AB574" i="4"/>
  <c r="AB573" i="4"/>
  <c r="AB572" i="4"/>
  <c r="AE20" i="14" l="1"/>
  <c r="AE19" i="14"/>
  <c r="AE18" i="14"/>
  <c r="AE17" i="14"/>
  <c r="AE16" i="14"/>
  <c r="AC565" i="4" a="1"/>
  <c r="AC565" i="4" l="1"/>
  <c r="AB504" i="4" l="1"/>
  <c r="AB503" i="4"/>
  <c r="AB502" i="4"/>
  <c r="AC495" i="4" a="1"/>
  <c r="AC495" i="4" l="1"/>
  <c r="T436" i="4" l="1"/>
  <c r="AB434" i="4"/>
  <c r="AB433" i="4"/>
  <c r="AB432" i="4"/>
  <c r="AC425" i="4" a="1"/>
  <c r="AC425" i="4" l="1"/>
  <c r="AB364" i="4" l="1"/>
  <c r="AB363" i="4"/>
  <c r="AB362" i="4"/>
  <c r="AC355" i="4" a="1"/>
  <c r="AC355" i="4" l="1"/>
  <c r="AB294" i="4" l="1"/>
  <c r="AB293" i="4"/>
  <c r="AB292" i="4"/>
  <c r="AC285" i="4" a="1"/>
  <c r="AC285" i="4" l="1"/>
  <c r="AB224" i="4" l="1"/>
  <c r="AB223" i="4"/>
  <c r="AB222" i="4"/>
  <c r="AC215" i="4" a="1"/>
  <c r="AC215" i="4" l="1"/>
  <c r="AB154" i="4" l="1"/>
  <c r="AB153" i="4"/>
  <c r="AB152" i="4"/>
  <c r="AC145" i="4" a="1"/>
  <c r="AC145" i="4" l="1"/>
  <c r="AB84" i="4" l="1"/>
  <c r="AB83" i="4"/>
  <c r="AB82" i="4"/>
  <c r="AC75" i="4" a="1"/>
  <c r="AC75" i="4" l="1"/>
  <c r="AB14" i="4" l="1"/>
  <c r="AB13" i="4"/>
  <c r="AB12" i="4"/>
  <c r="AC5" i="4" a="1"/>
  <c r="AC5" i="4" l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C501" i="4" s="1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C546" i="4" s="1"/>
  <c r="C547" i="4" s="1"/>
  <c r="C548" i="4" s="1"/>
  <c r="C549" i="4" s="1"/>
  <c r="C550" i="4" s="1"/>
  <c r="C551" i="4" s="1"/>
  <c r="C552" i="4" s="1"/>
  <c r="C553" i="4" s="1"/>
  <c r="C554" i="4" s="1"/>
  <c r="C555" i="4" s="1"/>
  <c r="C556" i="4" s="1"/>
  <c r="C557" i="4" s="1"/>
  <c r="C558" i="4" s="1"/>
  <c r="C559" i="4" s="1"/>
  <c r="C560" i="4" s="1"/>
  <c r="C561" i="4" s="1"/>
  <c r="C562" i="4" s="1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C606" i="4" s="1"/>
  <c r="C607" i="4" s="1"/>
  <c r="C608" i="4" s="1"/>
  <c r="C609" i="4" s="1"/>
  <c r="C610" i="4" s="1"/>
  <c r="C611" i="4" s="1"/>
  <c r="C612" i="4" s="1"/>
  <c r="C613" i="4" s="1"/>
  <c r="C614" i="4" s="1"/>
  <c r="C615" i="4" s="1"/>
  <c r="C616" i="4" s="1"/>
  <c r="C617" i="4" s="1"/>
  <c r="C618" i="4" s="1"/>
  <c r="C619" i="4" s="1"/>
  <c r="C620" i="4" s="1"/>
  <c r="C621" i="4" s="1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C666" i="4" s="1"/>
  <c r="C667" i="4" s="1"/>
  <c r="C668" i="4" s="1"/>
  <c r="C669" i="4" s="1"/>
  <c r="C670" i="4" s="1"/>
  <c r="C671" i="4" s="1"/>
  <c r="C672" i="4" s="1"/>
  <c r="C673" i="4" s="1"/>
  <c r="C674" i="4" s="1"/>
  <c r="C675" i="4" s="1"/>
  <c r="C676" i="4" s="1"/>
  <c r="C677" i="4" s="1"/>
  <c r="C678" i="4" s="1"/>
  <c r="C679" i="4" s="1"/>
  <c r="C680" i="4" s="1"/>
  <c r="C681" i="4" s="1"/>
  <c r="C682" i="4" s="1"/>
  <c r="C683" i="4" s="1"/>
  <c r="C684" i="4" s="1"/>
  <c r="C685" i="4" s="1"/>
  <c r="C686" i="4" s="1"/>
  <c r="C687" i="4" s="1"/>
  <c r="C688" i="4" s="1"/>
  <c r="AD1" i="4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Y1" i="4" s="1"/>
  <c r="AZ1" i="4" s="1"/>
  <c r="BA1" i="4" s="1"/>
  <c r="BB1" i="4" s="1"/>
  <c r="BC1" i="4" s="1"/>
  <c r="BD1" i="4" s="1"/>
  <c r="BE1" i="4" s="1"/>
  <c r="BF1" i="4" s="1"/>
  <c r="BG1" i="4" s="1"/>
  <c r="BH1" i="4" s="1"/>
  <c r="BI1" i="4" s="1"/>
  <c r="BJ1" i="4" s="1"/>
  <c r="BK1" i="4" s="1"/>
  <c r="BL1" i="4" s="1"/>
  <c r="BM1" i="4" s="1"/>
  <c r="BN1" i="4" s="1"/>
  <c r="BO1" i="4" s="1"/>
  <c r="BP1" i="4" s="1"/>
  <c r="BQ1" i="4" s="1"/>
  <c r="BR1" i="4" s="1"/>
  <c r="BS1" i="4" s="1"/>
  <c r="BT1" i="4" s="1"/>
  <c r="BU1" i="4" s="1"/>
  <c r="BV1" i="4" s="1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DN1" i="4" s="1"/>
  <c r="DO1" i="4" s="1"/>
  <c r="DP1" i="4" s="1"/>
  <c r="DQ1" i="4" s="1"/>
  <c r="DR1" i="4" s="1"/>
  <c r="DS1" i="4" s="1"/>
  <c r="DT1" i="4" s="1"/>
  <c r="DU1" i="4" s="1"/>
  <c r="DV1" i="4" s="1"/>
  <c r="DW1" i="4" s="1"/>
  <c r="DX1" i="4" s="1"/>
  <c r="DY1" i="4" s="1"/>
  <c r="DZ1" i="4" s="1"/>
  <c r="EA1" i="4" s="1"/>
  <c r="EB1" i="4" s="1"/>
  <c r="EC1" i="4" s="1"/>
  <c r="ED1" i="4" s="1"/>
  <c r="EE1" i="4" s="1"/>
  <c r="EF1" i="4" s="1"/>
  <c r="EG1" i="4" s="1"/>
  <c r="EH1" i="4" s="1"/>
  <c r="EI1" i="4" s="1"/>
  <c r="EJ1" i="4" s="1"/>
  <c r="EK1" i="4" s="1"/>
  <c r="EL1" i="4" s="1"/>
  <c r="EM1" i="4" s="1"/>
  <c r="EN1" i="4" s="1"/>
  <c r="EO1" i="4" s="1"/>
  <c r="EP1" i="4" s="1"/>
  <c r="EQ1" i="4" s="1"/>
  <c r="ER1" i="4" s="1"/>
  <c r="ES1" i="4" s="1"/>
  <c r="ET1" i="4" s="1"/>
  <c r="EU1" i="4" s="1"/>
  <c r="EV1" i="4" s="1"/>
  <c r="EW1" i="4" s="1"/>
  <c r="EX1" i="4" s="1"/>
  <c r="EY1" i="4" s="1"/>
  <c r="EZ1" i="4" s="1"/>
  <c r="FA1" i="4" s="1"/>
  <c r="FB1" i="4" s="1"/>
  <c r="FC1" i="4" s="1"/>
  <c r="FD1" i="4" s="1"/>
  <c r="FE1" i="4" s="1"/>
  <c r="FF1" i="4" s="1"/>
  <c r="FG1" i="4" s="1"/>
  <c r="FH1" i="4" s="1"/>
  <c r="FI1" i="4" s="1"/>
  <c r="FJ1" i="4" s="1"/>
  <c r="FK1" i="4" s="1"/>
  <c r="FL1" i="4" s="1"/>
  <c r="FM1" i="4" s="1"/>
  <c r="FN1" i="4" s="1"/>
  <c r="FO1" i="4" s="1"/>
  <c r="FP1" i="4" s="1"/>
  <c r="FQ1" i="4" s="1"/>
  <c r="FR1" i="4" s="1"/>
  <c r="FS1" i="4" s="1"/>
  <c r="FT1" i="4" s="1"/>
  <c r="FU1" i="4" s="1"/>
  <c r="FV1" i="4" s="1"/>
  <c r="FW1" i="4" s="1"/>
  <c r="FX1" i="4" s="1"/>
  <c r="FY1" i="4" s="1"/>
  <c r="FZ1" i="4" s="1"/>
  <c r="GA1" i="4" s="1"/>
  <c r="GB1" i="4" s="1"/>
  <c r="GC1" i="4" s="1"/>
  <c r="GD1" i="4" s="1"/>
  <c r="GE1" i="4" s="1"/>
  <c r="GF1" i="4" s="1"/>
  <c r="GG1" i="4" s="1"/>
  <c r="GH1" i="4" s="1"/>
  <c r="GI1" i="4" s="1"/>
  <c r="GJ1" i="4" s="1"/>
  <c r="GK1" i="4" s="1"/>
  <c r="GL1" i="4" s="1"/>
  <c r="GM1" i="4" s="1"/>
  <c r="GN1" i="4" s="1"/>
  <c r="GO1" i="4" s="1"/>
  <c r="GP1" i="4" s="1"/>
  <c r="GQ1" i="4" s="1"/>
  <c r="GR1" i="4" s="1"/>
  <c r="GS1" i="4" s="1"/>
  <c r="GT1" i="4" s="1"/>
  <c r="GU1" i="4" s="1"/>
  <c r="GV1" i="4" s="1"/>
  <c r="GW1" i="4" s="1"/>
  <c r="GX1" i="4" s="1"/>
  <c r="GY1" i="4" s="1"/>
  <c r="GZ1" i="4" s="1"/>
  <c r="HA1" i="4" s="1"/>
  <c r="HB1" i="4" s="1"/>
  <c r="HC1" i="4" s="1"/>
  <c r="HD1" i="4" s="1"/>
  <c r="HE1" i="4" s="1"/>
  <c r="HF1" i="4" s="1"/>
  <c r="HG1" i="4" s="1"/>
  <c r="HH1" i="4" s="1"/>
  <c r="HI1" i="4" s="1"/>
  <c r="HJ1" i="4" s="1"/>
  <c r="HK1" i="4" s="1"/>
  <c r="HL1" i="4" s="1"/>
  <c r="HM1" i="4" s="1"/>
  <c r="HN1" i="4" s="1"/>
  <c r="HO1" i="4" s="1"/>
  <c r="HP1" i="4" s="1"/>
  <c r="HQ1" i="4" s="1"/>
  <c r="HR1" i="4" s="1"/>
  <c r="HS1" i="4" s="1"/>
  <c r="HT1" i="4" s="1"/>
  <c r="HU1" i="4" s="1"/>
  <c r="HV1" i="4" s="1"/>
  <c r="HW1" i="4" s="1"/>
  <c r="HX1" i="4" s="1"/>
  <c r="HY1" i="4" s="1"/>
  <c r="HZ1" i="4" s="1"/>
  <c r="IA1" i="4" s="1"/>
  <c r="IB1" i="4" s="1"/>
  <c r="IC1" i="4" s="1"/>
  <c r="ID1" i="4" s="1"/>
  <c r="IE1" i="4" s="1"/>
  <c r="IF1" i="4" s="1"/>
  <c r="IG1" i="4" s="1"/>
  <c r="IH1" i="4" s="1"/>
  <c r="II1" i="4" s="1"/>
  <c r="IJ1" i="4" s="1"/>
  <c r="IK1" i="4" s="1"/>
  <c r="IL1" i="4" s="1"/>
  <c r="IM1" i="4" s="1"/>
  <c r="IN1" i="4" s="1"/>
  <c r="IO1" i="4" s="1"/>
  <c r="IP1" i="4" s="1"/>
  <c r="IQ1" i="4" s="1"/>
  <c r="IR1" i="4" s="1"/>
  <c r="IS1" i="4" s="1"/>
  <c r="IT1" i="4" s="1"/>
  <c r="IU1" i="4" s="1"/>
  <c r="IV1" i="4" s="1"/>
  <c r="IW1" i="4" s="1"/>
  <c r="IX1" i="4" s="1"/>
  <c r="IY1" i="4" s="1"/>
  <c r="IZ1" i="4" s="1"/>
  <c r="JA1" i="4" s="1"/>
  <c r="JB1" i="4" s="1"/>
  <c r="JC1" i="4" s="1"/>
  <c r="JD1" i="4" s="1"/>
  <c r="JE1" i="4" s="1"/>
  <c r="JF1" i="4" s="1"/>
  <c r="JG1" i="4" s="1"/>
  <c r="JH1" i="4" s="1"/>
  <c r="JI1" i="4" s="1"/>
  <c r="JJ1" i="4" s="1"/>
  <c r="JK1" i="4" s="1"/>
  <c r="JL1" i="4" s="1"/>
  <c r="JM1" i="4" s="1"/>
  <c r="JN1" i="4" s="1"/>
  <c r="JO1" i="4" s="1"/>
  <c r="JP1" i="4" s="1"/>
  <c r="JQ1" i="4" s="1"/>
  <c r="JR1" i="4" s="1"/>
  <c r="JS1" i="4" s="1"/>
  <c r="JT1" i="4" s="1"/>
  <c r="JU1" i="4" s="1"/>
  <c r="JV1" i="4" s="1"/>
  <c r="JW1" i="4" s="1"/>
  <c r="JX1" i="4" s="1"/>
  <c r="JY1" i="4" s="1"/>
  <c r="JZ1" i="4" s="1"/>
  <c r="KA1" i="4" s="1"/>
  <c r="KB1" i="4" s="1"/>
  <c r="KC1" i="4" s="1"/>
  <c r="KD1" i="4" s="1"/>
  <c r="KE1" i="4" s="1"/>
  <c r="KF1" i="4" s="1"/>
  <c r="KG1" i="4" s="1"/>
  <c r="KH1" i="4" s="1"/>
  <c r="KI1" i="4" s="1"/>
  <c r="KJ1" i="4" s="1"/>
  <c r="KK1" i="4" s="1"/>
  <c r="KL1" i="4" s="1"/>
  <c r="KM1" i="4" s="1"/>
  <c r="KN1" i="4" s="1"/>
  <c r="KO1" i="4" s="1"/>
  <c r="KP1" i="4" s="1"/>
  <c r="KQ1" i="4" s="1"/>
  <c r="KR1" i="4" s="1"/>
  <c r="KS1" i="4" s="1"/>
  <c r="KT1" i="4" s="1"/>
  <c r="KU1" i="4" s="1"/>
  <c r="KV1" i="4" s="1"/>
  <c r="KW1" i="4" s="1"/>
  <c r="KX1" i="4" s="1"/>
  <c r="KY1" i="4" s="1"/>
  <c r="KZ1" i="4" s="1"/>
  <c r="LA1" i="4" s="1"/>
  <c r="LB1" i="4" s="1"/>
  <c r="LC1" i="4" s="1"/>
  <c r="LD1" i="4" s="1"/>
  <c r="LE1" i="4" s="1"/>
  <c r="LF1" i="4" s="1"/>
  <c r="LG1" i="4" s="1"/>
  <c r="LH1" i="4" s="1"/>
  <c r="LI1" i="4" s="1"/>
  <c r="LJ1" i="4" s="1"/>
  <c r="LK1" i="4" s="1"/>
  <c r="LL1" i="4" s="1"/>
  <c r="LM1" i="4" s="1"/>
  <c r="LN1" i="4" s="1"/>
  <c r="LO1" i="4" s="1"/>
  <c r="LP1" i="4" s="1"/>
  <c r="LQ1" i="4" s="1"/>
  <c r="LR1" i="4" s="1"/>
  <c r="LS1" i="4" s="1"/>
  <c r="LT1" i="4" s="1"/>
  <c r="LU1" i="4" s="1"/>
  <c r="LV1" i="4" s="1"/>
  <c r="LW1" i="4" s="1"/>
  <c r="LX1" i="4" s="1"/>
  <c r="LY1" i="4" s="1"/>
  <c r="LZ1" i="4" s="1"/>
  <c r="MA1" i="4" s="1"/>
  <c r="MB1" i="4" s="1"/>
  <c r="MC1" i="4" s="1"/>
  <c r="MD1" i="4" s="1"/>
  <c r="ME1" i="4" s="1"/>
  <c r="MF1" i="4" s="1"/>
  <c r="MG1" i="4" s="1"/>
  <c r="MH1" i="4" s="1"/>
  <c r="MI1" i="4" s="1"/>
  <c r="MJ1" i="4" s="1"/>
  <c r="MK1" i="4" s="1"/>
  <c r="ML1" i="4" s="1"/>
  <c r="MM1" i="4" s="1"/>
  <c r="MN1" i="4" s="1"/>
  <c r="MO1" i="4" s="1"/>
  <c r="MP1" i="4" s="1"/>
  <c r="MQ1" i="4" s="1"/>
  <c r="MR1" i="4" s="1"/>
  <c r="MS1" i="4" s="1"/>
  <c r="MT1" i="4" s="1"/>
  <c r="MU1" i="4" s="1"/>
  <c r="MV1" i="4" s="1"/>
  <c r="MW1" i="4" s="1"/>
  <c r="MX1" i="4" s="1"/>
  <c r="MY1" i="4" s="1"/>
  <c r="MZ1" i="4" s="1"/>
  <c r="NA1" i="4" s="1"/>
  <c r="NB1" i="4" s="1"/>
  <c r="NC1" i="4" s="1"/>
  <c r="ND1" i="4" s="1"/>
  <c r="NE1" i="4" s="1"/>
  <c r="NF1" i="4" s="1"/>
  <c r="NG1" i="4" s="1"/>
  <c r="NH1" i="4" s="1"/>
  <c r="NI1" i="4" s="1"/>
  <c r="NJ1" i="4" s="1"/>
  <c r="NK1" i="4" s="1"/>
  <c r="NL1" i="4" s="1"/>
  <c r="NM1" i="4" s="1"/>
  <c r="NN1" i="4" s="1"/>
  <c r="NO1" i="4" s="1"/>
  <c r="NP1" i="4" s="1"/>
  <c r="NQ1" i="4" s="1"/>
  <c r="NR1" i="4" s="1"/>
  <c r="NS1" i="4" s="1"/>
  <c r="NT1" i="4" s="1"/>
  <c r="NU1" i="4" s="1"/>
  <c r="NV1" i="4" s="1"/>
  <c r="NW1" i="4" s="1"/>
  <c r="NX1" i="4" s="1"/>
  <c r="NY1" i="4" s="1"/>
  <c r="NZ1" i="4" s="1"/>
  <c r="OA1" i="4" s="1"/>
  <c r="OB1" i="4" s="1"/>
  <c r="OC1" i="4" s="1"/>
  <c r="OD1" i="4" s="1"/>
  <c r="OE1" i="4" s="1"/>
  <c r="K1" i="4"/>
  <c r="D8" i="17" a="1"/>
  <c r="D8" i="17" s="1"/>
  <c r="B6" i="1" a="1"/>
  <c r="I1" i="1"/>
  <c r="F36" i="9"/>
  <c r="AU50" i="1" l="1"/>
  <c r="AM50" i="1"/>
  <c r="Q50" i="1" s="1"/>
  <c r="AT49" i="1"/>
  <c r="AE49" i="1"/>
  <c r="W48" i="1"/>
  <c r="C48" i="1"/>
  <c r="AM47" i="1"/>
  <c r="Q47" i="1" s="1"/>
  <c r="N47" i="1"/>
  <c r="AM49" i="1"/>
  <c r="Q49" i="1" s="1"/>
  <c r="C47" i="1"/>
  <c r="H49" i="1"/>
  <c r="AT50" i="1"/>
  <c r="AI50" i="1"/>
  <c r="AS49" i="1"/>
  <c r="Y49" i="1"/>
  <c r="AP48" i="1" a="1"/>
  <c r="AP48" i="1" s="1"/>
  <c r="R48" i="1"/>
  <c r="AU47" i="1"/>
  <c r="AI47" i="1"/>
  <c r="H47" i="1"/>
  <c r="Y48" i="1"/>
  <c r="AI49" i="1"/>
  <c r="AS50" i="1"/>
  <c r="AE50" i="1"/>
  <c r="H50" i="1"/>
  <c r="AR49" i="1"/>
  <c r="D49" i="1"/>
  <c r="AO48" i="1" a="1"/>
  <c r="AO48" i="1" s="1"/>
  <c r="P48" i="1"/>
  <c r="AT47" i="1"/>
  <c r="AE47" i="1"/>
  <c r="N49" i="1"/>
  <c r="N50" i="1"/>
  <c r="AR48" i="1"/>
  <c r="AO47" i="1" a="1"/>
  <c r="AO47" i="1" s="1"/>
  <c r="AR50" i="1"/>
  <c r="Y50" i="1"/>
  <c r="AP49" i="1" a="1"/>
  <c r="AP49" i="1" s="1"/>
  <c r="W49" i="1"/>
  <c r="C49" i="1"/>
  <c r="AM48" i="1"/>
  <c r="Q48" i="1" s="1"/>
  <c r="N48" i="1"/>
  <c r="AS47" i="1"/>
  <c r="Y47" i="1"/>
  <c r="P50" i="1"/>
  <c r="AP47" i="1" a="1"/>
  <c r="AP47" i="1" s="1"/>
  <c r="AU49" i="1"/>
  <c r="P47" i="1"/>
  <c r="W50" i="1"/>
  <c r="R49" i="1"/>
  <c r="AU48" i="1"/>
  <c r="AI48" i="1"/>
  <c r="H48" i="1"/>
  <c r="AR47" i="1"/>
  <c r="W47" i="1"/>
  <c r="C50" i="1"/>
  <c r="D48" i="1"/>
  <c r="AP50" i="1" a="1"/>
  <c r="AP50" i="1" s="1"/>
  <c r="R50" i="1"/>
  <c r="D50" i="1"/>
  <c r="AO49" i="1" a="1"/>
  <c r="AO49" i="1" s="1"/>
  <c r="P49" i="1"/>
  <c r="AT48" i="1"/>
  <c r="AE48" i="1"/>
  <c r="R47" i="1"/>
  <c r="D47" i="1"/>
  <c r="AS48" i="1"/>
  <c r="AO50" i="1" a="1"/>
  <c r="AO50" i="1" s="1"/>
  <c r="AP35" i="1" a="1"/>
  <c r="AO35" i="1" a="1"/>
  <c r="AO35" i="1" s="1"/>
  <c r="AE35" i="1"/>
  <c r="H8" i="17" a="1"/>
  <c r="H8" i="17" s="1"/>
  <c r="U8" i="17" a="1"/>
  <c r="U8" i="17" s="1"/>
  <c r="E8" i="17" a="1"/>
  <c r="E8" i="17" s="1"/>
  <c r="G8" i="17" a="1"/>
  <c r="G8" i="17" s="1"/>
  <c r="S8" i="17" a="1"/>
  <c r="S8" i="17" s="1"/>
  <c r="F8" i="17" a="1"/>
  <c r="F8" i="17" s="1"/>
  <c r="AP35" i="1"/>
  <c r="AP46" i="1" a="1"/>
  <c r="AP46" i="1" s="1"/>
  <c r="AO46" i="1" a="1"/>
  <c r="AO46" i="1" s="1"/>
  <c r="AU46" i="1"/>
  <c r="AT46" i="1"/>
  <c r="AS46" i="1"/>
  <c r="AR46" i="1"/>
  <c r="AM46" i="1"/>
  <c r="Q46" i="1" s="1"/>
  <c r="AI46" i="1"/>
  <c r="AE46" i="1"/>
  <c r="Y46" i="1"/>
  <c r="P46" i="1"/>
  <c r="AU45" i="1"/>
  <c r="AO45" i="1" a="1"/>
  <c r="AO45" i="1" s="1"/>
  <c r="H46" i="1"/>
  <c r="AT45" i="1"/>
  <c r="AR45" i="1"/>
  <c r="R46" i="1"/>
  <c r="W46" i="1"/>
  <c r="N46" i="1"/>
  <c r="AS45" i="1"/>
  <c r="AP45" i="1" a="1"/>
  <c r="AP45" i="1" s="1"/>
  <c r="C46" i="1"/>
  <c r="D46" i="1"/>
  <c r="AM45" i="1"/>
  <c r="Q45" i="1" s="1"/>
  <c r="AI45" i="1"/>
  <c r="AE45" i="1"/>
  <c r="Y45" i="1"/>
  <c r="H45" i="1"/>
  <c r="AT44" i="1"/>
  <c r="C45" i="1"/>
  <c r="W45" i="1"/>
  <c r="N45" i="1"/>
  <c r="AS44" i="1"/>
  <c r="AR44" i="1"/>
  <c r="P45" i="1"/>
  <c r="AO44" i="1" a="1"/>
  <c r="AO44" i="1" s="1"/>
  <c r="R45" i="1"/>
  <c r="D45" i="1"/>
  <c r="AP44" i="1" a="1"/>
  <c r="AP44" i="1" s="1"/>
  <c r="AU44" i="1"/>
  <c r="AM44" i="1"/>
  <c r="Q44" i="1" s="1"/>
  <c r="AI44" i="1"/>
  <c r="AE44" i="1"/>
  <c r="Y44" i="1"/>
  <c r="P44" i="1"/>
  <c r="AU43" i="1"/>
  <c r="AO43" i="1" a="1"/>
  <c r="AO43" i="1" s="1"/>
  <c r="C44" i="1"/>
  <c r="H44" i="1"/>
  <c r="AT43" i="1"/>
  <c r="D44" i="1"/>
  <c r="AP43" i="1" a="1"/>
  <c r="AP43" i="1" s="1"/>
  <c r="W44" i="1"/>
  <c r="N44" i="1"/>
  <c r="AS43" i="1"/>
  <c r="AR43" i="1"/>
  <c r="R44" i="1"/>
  <c r="AM43" i="1"/>
  <c r="Q43" i="1" s="1"/>
  <c r="AI43" i="1"/>
  <c r="AE43" i="1"/>
  <c r="Y43" i="1"/>
  <c r="P43" i="1"/>
  <c r="AU42" i="1"/>
  <c r="AO42" i="1" a="1"/>
  <c r="AO42" i="1" s="1"/>
  <c r="D43" i="1"/>
  <c r="H43" i="1"/>
  <c r="AT42" i="1"/>
  <c r="W43" i="1"/>
  <c r="N43" i="1"/>
  <c r="AS42" i="1"/>
  <c r="AR42" i="1"/>
  <c r="R43" i="1"/>
  <c r="AP42" i="1" a="1"/>
  <c r="AP42" i="1" s="1"/>
  <c r="C43" i="1"/>
  <c r="AM42" i="1"/>
  <c r="Q42" i="1" s="1"/>
  <c r="AI42" i="1"/>
  <c r="AE42" i="1"/>
  <c r="Y42" i="1"/>
  <c r="P42" i="1"/>
  <c r="AU41" i="1"/>
  <c r="AO41" i="1" a="1"/>
  <c r="AO41" i="1" s="1"/>
  <c r="C42" i="1"/>
  <c r="H42" i="1"/>
  <c r="AT41" i="1"/>
  <c r="AP41" i="1" a="1"/>
  <c r="AP41" i="1" s="1"/>
  <c r="W42" i="1"/>
  <c r="N42" i="1"/>
  <c r="AS41" i="1"/>
  <c r="D42" i="1"/>
  <c r="AR41" i="1"/>
  <c r="R42" i="1"/>
  <c r="AM41" i="1"/>
  <c r="Q41" i="1" s="1"/>
  <c r="AI41" i="1"/>
  <c r="AE41" i="1"/>
  <c r="Y41" i="1"/>
  <c r="P41" i="1"/>
  <c r="AU40" i="1"/>
  <c r="AO40" i="1" a="1"/>
  <c r="AO40" i="1" s="1"/>
  <c r="H41" i="1"/>
  <c r="AT40" i="1"/>
  <c r="AP40" i="1" a="1"/>
  <c r="AP40" i="1" s="1"/>
  <c r="W41" i="1"/>
  <c r="N41" i="1"/>
  <c r="AS40" i="1"/>
  <c r="AR40" i="1"/>
  <c r="C41" i="1"/>
  <c r="R41" i="1"/>
  <c r="D41" i="1"/>
  <c r="AM40" i="1"/>
  <c r="Q40" i="1" s="1"/>
  <c r="AI40" i="1"/>
  <c r="AE40" i="1"/>
  <c r="Y40" i="1"/>
  <c r="P40" i="1"/>
  <c r="AU39" i="1"/>
  <c r="AO39" i="1" a="1"/>
  <c r="AO39" i="1" s="1"/>
  <c r="AR39" i="1"/>
  <c r="D40" i="1"/>
  <c r="H40" i="1"/>
  <c r="AT39" i="1"/>
  <c r="W40" i="1"/>
  <c r="N40" i="1"/>
  <c r="AS39" i="1"/>
  <c r="R40" i="1"/>
  <c r="C40" i="1"/>
  <c r="AP39" i="1" a="1"/>
  <c r="AP39" i="1" s="1"/>
  <c r="AM39" i="1"/>
  <c r="Q39" i="1" s="1"/>
  <c r="AI39" i="1"/>
  <c r="AE39" i="1"/>
  <c r="Y39" i="1"/>
  <c r="P39" i="1"/>
  <c r="AU38" i="1"/>
  <c r="AO38" i="1" a="1"/>
  <c r="AO38" i="1" s="1"/>
  <c r="H39" i="1"/>
  <c r="AT38" i="1"/>
  <c r="AP38" i="1" a="1"/>
  <c r="AP38" i="1" s="1"/>
  <c r="W39" i="1"/>
  <c r="N39" i="1"/>
  <c r="AS38" i="1"/>
  <c r="AR38" i="1"/>
  <c r="R39" i="1"/>
  <c r="D39" i="1"/>
  <c r="C39" i="1"/>
  <c r="AM38" i="1"/>
  <c r="Q38" i="1" s="1"/>
  <c r="AI38" i="1"/>
  <c r="AE38" i="1"/>
  <c r="Y38" i="1"/>
  <c r="P38" i="1"/>
  <c r="AU37" i="1"/>
  <c r="AO37" i="1" a="1"/>
  <c r="AO37" i="1" s="1"/>
  <c r="R38" i="1"/>
  <c r="C38" i="1"/>
  <c r="H38" i="1"/>
  <c r="AT37" i="1"/>
  <c r="AR37" i="1"/>
  <c r="W38" i="1"/>
  <c r="N38" i="1"/>
  <c r="AS37" i="1"/>
  <c r="AP37" i="1" a="1"/>
  <c r="AP37" i="1" s="1"/>
  <c r="D38" i="1"/>
  <c r="AM37" i="1"/>
  <c r="Q37" i="1" s="1"/>
  <c r="AI37" i="1"/>
  <c r="AE37" i="1"/>
  <c r="Y37" i="1"/>
  <c r="P37" i="1"/>
  <c r="AU36" i="1"/>
  <c r="AO36" i="1" a="1"/>
  <c r="AO36" i="1" s="1"/>
  <c r="H37" i="1"/>
  <c r="AT36" i="1"/>
  <c r="AR36" i="1"/>
  <c r="R37" i="1"/>
  <c r="AP36" i="1" a="1"/>
  <c r="AP36" i="1" s="1"/>
  <c r="C37" i="1"/>
  <c r="W37" i="1"/>
  <c r="N37" i="1"/>
  <c r="AS36" i="1"/>
  <c r="D37" i="1"/>
  <c r="AM36" i="1"/>
  <c r="Q36" i="1" s="1"/>
  <c r="AI36" i="1"/>
  <c r="AE36" i="1"/>
  <c r="H36" i="1"/>
  <c r="AT35" i="1"/>
  <c r="C36" i="1"/>
  <c r="W36" i="1"/>
  <c r="N36" i="1"/>
  <c r="AS35" i="1"/>
  <c r="AU35" i="1"/>
  <c r="AR35" i="1"/>
  <c r="Y36" i="1"/>
  <c r="D36" i="1"/>
  <c r="R36" i="1"/>
  <c r="P36" i="1"/>
  <c r="AM35" i="1"/>
  <c r="Q35" i="1" s="1"/>
  <c r="AI35" i="1"/>
  <c r="R35" i="1"/>
  <c r="Y35" i="1"/>
  <c r="W35" i="1"/>
  <c r="N35" i="1"/>
  <c r="P35" i="1"/>
  <c r="H35" i="1"/>
  <c r="K35" i="1" s="1" a="1"/>
  <c r="D35" i="1"/>
  <c r="C35" i="1"/>
  <c r="AM34" i="1"/>
  <c r="Q34" i="1" s="1"/>
  <c r="AI34" i="1"/>
  <c r="Y34" i="1"/>
  <c r="N34" i="1"/>
  <c r="P34" i="1"/>
  <c r="H34" i="1"/>
  <c r="C34" i="1"/>
  <c r="D34" i="1"/>
  <c r="AM33" i="1"/>
  <c r="Q33" i="1" s="1"/>
  <c r="AI33" i="1"/>
  <c r="P33" i="1"/>
  <c r="N33" i="1"/>
  <c r="Y33" i="1"/>
  <c r="H33" i="1"/>
  <c r="AU33" i="1" s="1"/>
  <c r="D33" i="1"/>
  <c r="C33" i="1"/>
  <c r="AM32" i="1"/>
  <c r="Q32" i="1" s="1"/>
  <c r="AI32" i="1"/>
  <c r="P32" i="1"/>
  <c r="N32" i="1"/>
  <c r="Y32" i="1"/>
  <c r="H32" i="1"/>
  <c r="AS32" i="1" s="1"/>
  <c r="D32" i="1"/>
  <c r="C32" i="1"/>
  <c r="AM31" i="1"/>
  <c r="Q31" i="1" s="1"/>
  <c r="AI31" i="1"/>
  <c r="Y31" i="1"/>
  <c r="P31" i="1"/>
  <c r="N31" i="1"/>
  <c r="H31" i="1"/>
  <c r="AU31" i="1" s="1"/>
  <c r="C31" i="1"/>
  <c r="D31" i="1"/>
  <c r="AM30" i="1"/>
  <c r="Q30" i="1" s="1"/>
  <c r="AI30" i="1"/>
  <c r="N30" i="1"/>
  <c r="P30" i="1"/>
  <c r="Y30" i="1"/>
  <c r="H30" i="1"/>
  <c r="C30" i="1"/>
  <c r="D30" i="1"/>
  <c r="AT30" i="1" s="1"/>
  <c r="AM29" i="1"/>
  <c r="Q29" i="1" s="1"/>
  <c r="AI29" i="1"/>
  <c r="Y29" i="1"/>
  <c r="P29" i="1"/>
  <c r="N29" i="1"/>
  <c r="H29" i="1"/>
  <c r="AU29" i="1" s="1"/>
  <c r="D29" i="1"/>
  <c r="C29" i="1"/>
  <c r="AM28" i="1"/>
  <c r="Q28" i="1" s="1"/>
  <c r="AI28" i="1"/>
  <c r="Y28" i="1"/>
  <c r="P28" i="1"/>
  <c r="N28" i="1"/>
  <c r="H28" i="1"/>
  <c r="AU28" i="1" s="1"/>
  <c r="D28" i="1"/>
  <c r="C28" i="1"/>
  <c r="AM27" i="1"/>
  <c r="Q27" i="1" s="1"/>
  <c r="AI27" i="1"/>
  <c r="Y27" i="1"/>
  <c r="P27" i="1"/>
  <c r="N27" i="1"/>
  <c r="H27" i="1"/>
  <c r="AU27" i="1" s="1"/>
  <c r="D27" i="1"/>
  <c r="AR27" i="1" s="1"/>
  <c r="C27" i="1"/>
  <c r="AM26" i="1"/>
  <c r="Q26" i="1" s="1"/>
  <c r="AI26" i="1"/>
  <c r="Y26" i="1"/>
  <c r="P26" i="1"/>
  <c r="N26" i="1"/>
  <c r="H26" i="1"/>
  <c r="AU26" i="1" s="1"/>
  <c r="AT25" i="1"/>
  <c r="AP25" i="1" a="1"/>
  <c r="AP25" i="1" s="1"/>
  <c r="D26" i="1"/>
  <c r="AR26" i="1" s="1"/>
  <c r="AO25" i="1" a="1"/>
  <c r="AO25" i="1" s="1"/>
  <c r="C26" i="1"/>
  <c r="AU25" i="1"/>
  <c r="AS25" i="1"/>
  <c r="AR25" i="1"/>
  <c r="AM25" i="1"/>
  <c r="Q25" i="1" s="1"/>
  <c r="AI25" i="1"/>
  <c r="AE25" i="1"/>
  <c r="Y25" i="1"/>
  <c r="P25" i="1"/>
  <c r="AU24" i="1"/>
  <c r="AO24" i="1" a="1"/>
  <c r="AO24" i="1" s="1"/>
  <c r="H25" i="1"/>
  <c r="AT24" i="1"/>
  <c r="W25" i="1"/>
  <c r="N25" i="1"/>
  <c r="AS24" i="1"/>
  <c r="AR24" i="1"/>
  <c r="D25" i="1"/>
  <c r="AP24" i="1" a="1"/>
  <c r="AP24" i="1" s="1"/>
  <c r="C25" i="1"/>
  <c r="R25" i="1"/>
  <c r="AM24" i="1"/>
  <c r="Q24" i="1" s="1"/>
  <c r="AI24" i="1"/>
  <c r="AE24" i="1"/>
  <c r="Y24" i="1"/>
  <c r="P24" i="1"/>
  <c r="AU23" i="1"/>
  <c r="AO23" i="1" a="1"/>
  <c r="AO23" i="1" s="1"/>
  <c r="H24" i="1"/>
  <c r="AT23" i="1"/>
  <c r="AR23" i="1"/>
  <c r="W24" i="1"/>
  <c r="N24" i="1"/>
  <c r="AS23" i="1"/>
  <c r="D24" i="1"/>
  <c r="C24" i="1"/>
  <c r="R24" i="1"/>
  <c r="AP23" i="1" a="1"/>
  <c r="AP23" i="1" s="1"/>
  <c r="AM23" i="1"/>
  <c r="Q23" i="1" s="1"/>
  <c r="AI23" i="1"/>
  <c r="AE23" i="1"/>
  <c r="Y23" i="1"/>
  <c r="P23" i="1"/>
  <c r="AU22" i="1"/>
  <c r="AO22" i="1" a="1"/>
  <c r="AO22" i="1" s="1"/>
  <c r="H23" i="1"/>
  <c r="AT22" i="1"/>
  <c r="AP22" i="1" a="1"/>
  <c r="AP22" i="1" s="1"/>
  <c r="W23" i="1"/>
  <c r="N23" i="1"/>
  <c r="AS22" i="1"/>
  <c r="AR22" i="1"/>
  <c r="D23" i="1"/>
  <c r="C23" i="1"/>
  <c r="R23" i="1"/>
  <c r="AM22" i="1"/>
  <c r="Q22" i="1" s="1"/>
  <c r="AI22" i="1"/>
  <c r="AE22" i="1"/>
  <c r="Y22" i="1"/>
  <c r="P22" i="1"/>
  <c r="H22" i="1"/>
  <c r="W22" i="1"/>
  <c r="N22" i="1"/>
  <c r="D22" i="1"/>
  <c r="C22" i="1"/>
  <c r="R22" i="1"/>
  <c r="AM21" i="1"/>
  <c r="Q21" i="1" s="1"/>
  <c r="AI21" i="1"/>
  <c r="Y21" i="1"/>
  <c r="P21" i="1"/>
  <c r="N21" i="1"/>
  <c r="H21" i="1"/>
  <c r="AS21" i="1" s="1"/>
  <c r="C21" i="1"/>
  <c r="D21" i="1"/>
  <c r="AM20" i="1"/>
  <c r="Q20" i="1" s="1"/>
  <c r="AI20" i="1"/>
  <c r="N20" i="1"/>
  <c r="P20" i="1"/>
  <c r="Y20" i="1"/>
  <c r="H20" i="1"/>
  <c r="AU20" i="1" s="1"/>
  <c r="C20" i="1"/>
  <c r="D20" i="1"/>
  <c r="AM19" i="1"/>
  <c r="Q19" i="1" s="1"/>
  <c r="AI19" i="1"/>
  <c r="Y19" i="1"/>
  <c r="P19" i="1"/>
  <c r="N19" i="1"/>
  <c r="H19" i="1"/>
  <c r="D19" i="1"/>
  <c r="C19" i="1"/>
  <c r="AM18" i="1"/>
  <c r="Q18" i="1" s="1"/>
  <c r="AI18" i="1"/>
  <c r="Y18" i="1"/>
  <c r="P18" i="1"/>
  <c r="N18" i="1"/>
  <c r="H18" i="1"/>
  <c r="AU18" i="1" s="1"/>
  <c r="C18" i="1"/>
  <c r="D18" i="1"/>
  <c r="AT18" i="1" s="1"/>
  <c r="AM17" i="1"/>
  <c r="Q17" i="1" s="1"/>
  <c r="AI17" i="1"/>
  <c r="Y17" i="1"/>
  <c r="P17" i="1"/>
  <c r="N17" i="1"/>
  <c r="H17" i="1"/>
  <c r="AS17" i="1" s="1"/>
  <c r="C17" i="1"/>
  <c r="AU16" i="1"/>
  <c r="AO16" i="1" a="1"/>
  <c r="AO16" i="1" s="1"/>
  <c r="D17" i="1"/>
  <c r="AP16" i="1" a="1"/>
  <c r="AP16" i="1" s="1"/>
  <c r="AT16" i="1"/>
  <c r="AR16" i="1"/>
  <c r="AS16" i="1"/>
  <c r="AM16" i="1"/>
  <c r="Q16" i="1" s="1"/>
  <c r="AI16" i="1"/>
  <c r="AE16" i="1"/>
  <c r="Y16" i="1"/>
  <c r="P16" i="1"/>
  <c r="AU15" i="1"/>
  <c r="AO15" i="1" a="1"/>
  <c r="AO15" i="1" s="1"/>
  <c r="D16" i="1"/>
  <c r="H16" i="1"/>
  <c r="AT15" i="1"/>
  <c r="AR15" i="1"/>
  <c r="W16" i="1"/>
  <c r="N16" i="1"/>
  <c r="AS15" i="1"/>
  <c r="AP15" i="1" a="1"/>
  <c r="AP15" i="1" s="1"/>
  <c r="R16" i="1"/>
  <c r="C16" i="1"/>
  <c r="AM15" i="1"/>
  <c r="Q15" i="1" s="1"/>
  <c r="AI15" i="1"/>
  <c r="AE15" i="1"/>
  <c r="H15" i="1"/>
  <c r="AT14" i="1"/>
  <c r="AP14" i="1" a="1"/>
  <c r="AP14" i="1" s="1"/>
  <c r="W15" i="1"/>
  <c r="N15" i="1"/>
  <c r="AS14" i="1"/>
  <c r="AR14" i="1"/>
  <c r="Y15" i="1"/>
  <c r="D15" i="1"/>
  <c r="AO14" i="1" a="1"/>
  <c r="AO14" i="1" s="1"/>
  <c r="AU14" i="1"/>
  <c r="P15" i="1"/>
  <c r="R15" i="1"/>
  <c r="C15" i="1"/>
  <c r="AM14" i="1"/>
  <c r="Q14" i="1" s="1"/>
  <c r="AI14" i="1"/>
  <c r="AE14" i="1"/>
  <c r="Y14" i="1"/>
  <c r="P14" i="1"/>
  <c r="AU13" i="1"/>
  <c r="AO13" i="1" a="1"/>
  <c r="AO13" i="1" s="1"/>
  <c r="AP13" i="1" a="1"/>
  <c r="AP13" i="1" s="1"/>
  <c r="H14" i="1"/>
  <c r="AT13" i="1"/>
  <c r="AR13" i="1"/>
  <c r="W14" i="1"/>
  <c r="N14" i="1"/>
  <c r="AS13" i="1"/>
  <c r="R14" i="1"/>
  <c r="C14" i="1"/>
  <c r="D14" i="1"/>
  <c r="AM13" i="1"/>
  <c r="Q13" i="1" s="1"/>
  <c r="AI13" i="1"/>
  <c r="AE13" i="1"/>
  <c r="H13" i="1"/>
  <c r="AT12" i="1"/>
  <c r="Y13" i="1"/>
  <c r="W13" i="1"/>
  <c r="N13" i="1"/>
  <c r="AS12" i="1"/>
  <c r="R13" i="1"/>
  <c r="AU12" i="1"/>
  <c r="AO12" i="1" a="1"/>
  <c r="AO12" i="1" s="1"/>
  <c r="AR12" i="1"/>
  <c r="AP12" i="1" a="1"/>
  <c r="AP12" i="1" s="1"/>
  <c r="P13" i="1"/>
  <c r="D13" i="1"/>
  <c r="C13" i="1"/>
  <c r="AM12" i="1"/>
  <c r="Q12" i="1" s="1"/>
  <c r="AI12" i="1"/>
  <c r="AE12" i="1"/>
  <c r="Y12" i="1"/>
  <c r="P12" i="1"/>
  <c r="AU11" i="1"/>
  <c r="AO11" i="1" a="1"/>
  <c r="AO11" i="1" s="1"/>
  <c r="H12" i="1"/>
  <c r="AT11" i="1"/>
  <c r="R12" i="1"/>
  <c r="AP11" i="1" a="1"/>
  <c r="AP11" i="1" s="1"/>
  <c r="C12" i="1"/>
  <c r="W12" i="1"/>
  <c r="N12" i="1"/>
  <c r="AS11" i="1"/>
  <c r="AR11" i="1"/>
  <c r="D12" i="1"/>
  <c r="AM11" i="1"/>
  <c r="Q11" i="1" s="1"/>
  <c r="AI11" i="1"/>
  <c r="AE11" i="1"/>
  <c r="Y11" i="1"/>
  <c r="P11" i="1"/>
  <c r="D11" i="1"/>
  <c r="H11" i="1"/>
  <c r="R11" i="1"/>
  <c r="W11" i="1"/>
  <c r="N11" i="1"/>
  <c r="C11" i="1"/>
  <c r="AM10" i="1"/>
  <c r="Q10" i="1" s="1"/>
  <c r="AI10" i="1"/>
  <c r="N10" i="1"/>
  <c r="P10" i="1"/>
  <c r="Y10" i="1"/>
  <c r="H10" i="1"/>
  <c r="AS10" i="1" s="1"/>
  <c r="D10" i="1"/>
  <c r="C10" i="1"/>
  <c r="AM9" i="1"/>
  <c r="Q9" i="1" s="1"/>
  <c r="AI9" i="1"/>
  <c r="Y9" i="1"/>
  <c r="P9" i="1"/>
  <c r="N9" i="1"/>
  <c r="H9" i="1"/>
  <c r="AU9" i="1" s="1"/>
  <c r="D9" i="1"/>
  <c r="AR9" i="1" s="1"/>
  <c r="C9" i="1"/>
  <c r="AM8" i="1"/>
  <c r="Q8" i="1" s="1"/>
  <c r="AI8" i="1"/>
  <c r="N8" i="1"/>
  <c r="P8" i="1"/>
  <c r="Y8" i="1"/>
  <c r="H8" i="1"/>
  <c r="AS8" i="1" s="1"/>
  <c r="D8" i="1"/>
  <c r="AR8" i="1" s="1"/>
  <c r="AP7" i="1" a="1"/>
  <c r="AP7" i="1" s="1"/>
  <c r="C8" i="1"/>
  <c r="AO7" i="1" a="1"/>
  <c r="AO7" i="1" s="1"/>
  <c r="AU7" i="1"/>
  <c r="AT7" i="1"/>
  <c r="AS7" i="1"/>
  <c r="AR7" i="1"/>
  <c r="AM7" i="1"/>
  <c r="Q7" i="1" s="1"/>
  <c r="AI7" i="1"/>
  <c r="AE7" i="1"/>
  <c r="Y7" i="1"/>
  <c r="P7" i="1"/>
  <c r="H7" i="1"/>
  <c r="W7" i="1"/>
  <c r="N7" i="1"/>
  <c r="R7" i="1"/>
  <c r="D7" i="1"/>
  <c r="C7" i="1"/>
  <c r="B6" i="1"/>
  <c r="AH50" i="1"/>
  <c r="Z50" i="1"/>
  <c r="AG50" i="1"/>
  <c r="AF50" i="1"/>
  <c r="AC50" i="1"/>
  <c r="AJ50" i="1"/>
  <c r="AB50" i="1"/>
  <c r="AA50" i="1"/>
  <c r="AK50" i="1"/>
  <c r="AN48" i="1" a="1"/>
  <c r="AN47" i="1" a="1"/>
  <c r="AN50" i="1" a="1"/>
  <c r="AA49" i="1"/>
  <c r="AH49" i="1"/>
  <c r="Z49" i="1"/>
  <c r="AG49" i="1"/>
  <c r="AF49" i="1"/>
  <c r="AK49" i="1"/>
  <c r="AC49" i="1"/>
  <c r="AJ49" i="1"/>
  <c r="AB49" i="1"/>
  <c r="AN49" i="1" a="1"/>
  <c r="AK47" i="1"/>
  <c r="AC47" i="1"/>
  <c r="AJ47" i="1"/>
  <c r="AB47" i="1"/>
  <c r="AA47" i="1"/>
  <c r="AH47" i="1"/>
  <c r="Z47" i="1"/>
  <c r="AG47" i="1"/>
  <c r="AF47" i="1"/>
  <c r="AJ48" i="1"/>
  <c r="AB48" i="1"/>
  <c r="AA48" i="1"/>
  <c r="AH48" i="1"/>
  <c r="Z48" i="1"/>
  <c r="AG48" i="1"/>
  <c r="AF48" i="1"/>
  <c r="AK48" i="1"/>
  <c r="AC48" i="1"/>
  <c r="AN34" i="1" a="1"/>
  <c r="AN33" i="1" a="1"/>
  <c r="AN32" i="1" a="1"/>
  <c r="AN31" i="1" a="1"/>
  <c r="AN30" i="1" a="1"/>
  <c r="AN29" i="1" a="1"/>
  <c r="AN28" i="1" a="1"/>
  <c r="AN27" i="1" a="1"/>
  <c r="AN26" i="1" a="1"/>
  <c r="AN10" i="1" a="1"/>
  <c r="AN9" i="1" a="1"/>
  <c r="AN8" i="1" a="1"/>
  <c r="AN21" i="1" a="1"/>
  <c r="AN20" i="1" a="1"/>
  <c r="AN19" i="1" a="1"/>
  <c r="AN18" i="1" a="1"/>
  <c r="AN17" i="1" a="1"/>
  <c r="K29" i="1" a="1"/>
  <c r="G9" i="1" a="1"/>
  <c r="K21" i="1" a="1"/>
  <c r="K28" i="1" a="1"/>
  <c r="K34" i="1" a="1"/>
  <c r="K27" i="1" a="1"/>
  <c r="K18" i="1" a="1"/>
  <c r="G8" i="1" a="1"/>
  <c r="K17" i="1" a="1"/>
  <c r="K31" i="1" a="1"/>
  <c r="K26" i="1" a="1"/>
  <c r="K8" i="1" a="1"/>
  <c r="K10" i="1" a="1"/>
  <c r="K9" i="1" a="1"/>
  <c r="K33" i="1" a="1"/>
  <c r="K19" i="1" a="1"/>
  <c r="G27" i="1" a="1"/>
  <c r="K30" i="1" a="1"/>
  <c r="K20" i="1" a="1"/>
  <c r="K32" i="1" a="1"/>
  <c r="G26" i="1" a="1"/>
  <c r="AC21" i="1"/>
  <c r="AC44" i="1"/>
  <c r="AJ12" i="1"/>
  <c r="AF33" i="1"/>
  <c r="AB39" i="1"/>
  <c r="AK11" i="1"/>
  <c r="AK27" i="1"/>
  <c r="AG38" i="1"/>
  <c r="AK28" i="1"/>
  <c r="AH10" i="1"/>
  <c r="AC29" i="1"/>
  <c r="AB46" i="1"/>
  <c r="AF8" i="1"/>
  <c r="AG37" i="1"/>
  <c r="AA8" i="1"/>
  <c r="AA28" i="1"/>
  <c r="AG34" i="1"/>
  <c r="AB19" i="1"/>
  <c r="AB40" i="1"/>
  <c r="Z11" i="1"/>
  <c r="AA23" i="1"/>
  <c r="AJ38" i="1"/>
  <c r="AK18" i="1"/>
  <c r="AH34" i="1"/>
  <c r="AB45" i="1"/>
  <c r="AA13" i="1"/>
  <c r="AG17" i="1"/>
  <c r="AK9" i="1"/>
  <c r="AH43" i="1"/>
  <c r="AB41" i="1"/>
  <c r="AK30" i="1"/>
  <c r="AA37" i="1"/>
  <c r="AC26" i="1"/>
  <c r="AG28" i="1"/>
  <c r="AC10" i="1"/>
  <c r="Z29" i="1"/>
  <c r="AK39" i="1"/>
  <c r="AA9" i="1"/>
  <c r="AK31" i="1"/>
  <c r="AF26" i="1"/>
  <c r="AH28" i="1"/>
  <c r="AF10" i="1"/>
  <c r="AJ19" i="1"/>
  <c r="AJ40" i="1"/>
  <c r="AF42" i="1"/>
  <c r="AB10" i="1"/>
  <c r="AG25" i="1"/>
  <c r="AC41" i="1"/>
  <c r="AJ44" i="1"/>
  <c r="Z33" i="1"/>
  <c r="AJ7" i="1"/>
  <c r="AB38" i="1"/>
  <c r="AA34" i="1"/>
  <c r="AJ46" i="1"/>
  <c r="AH27" i="1"/>
  <c r="AF18" i="1"/>
  <c r="AH45" i="1"/>
  <c r="AF45" i="1"/>
  <c r="AA17" i="1"/>
  <c r="AA32" i="1"/>
  <c r="AG10" i="1"/>
  <c r="AB29" i="1"/>
  <c r="AA46" i="1"/>
  <c r="AK34" i="1"/>
  <c r="AJ23" i="1"/>
  <c r="AC35" i="1"/>
  <c r="AH18" i="1"/>
  <c r="AF34" i="1"/>
  <c r="AA19" i="1"/>
  <c r="AA40" i="1"/>
  <c r="AF16" i="1"/>
  <c r="AC31" i="1"/>
  <c r="AJ26" i="1"/>
  <c r="AJ18" i="1"/>
  <c r="AF25" i="1"/>
  <c r="AA45" i="1"/>
  <c r="AA24" i="1"/>
  <c r="Z22" i="1"/>
  <c r="AG35" i="1"/>
  <c r="AJ15" i="1"/>
  <c r="AA36" i="1"/>
  <c r="AC8" i="1"/>
  <c r="AG14" i="1"/>
  <c r="AJ31" i="1"/>
  <c r="AC18" i="1"/>
  <c r="AK29" i="1"/>
  <c r="AB18" i="1"/>
  <c r="AC38" i="1"/>
  <c r="AB34" i="1"/>
  <c r="AH24" i="1"/>
  <c r="AF37" i="1"/>
  <c r="AK41" i="1"/>
  <c r="AF32" i="1"/>
  <c r="AB23" i="1"/>
  <c r="AC45" i="1"/>
  <c r="AK43" i="1"/>
  <c r="AK7" i="1"/>
  <c r="AG41" i="1"/>
  <c r="Z21" i="1"/>
  <c r="AB24" i="1"/>
  <c r="AJ32" i="1"/>
  <c r="Z31" i="1"/>
  <c r="AK46" i="1"/>
  <c r="AJ8" i="1"/>
  <c r="AJ28" i="1"/>
  <c r="AC34" i="1"/>
  <c r="Z19" i="1"/>
  <c r="Z40" i="1"/>
  <c r="AJ29" i="1"/>
  <c r="AH22" i="1"/>
  <c r="Z16" i="1"/>
  <c r="AG15" i="1"/>
  <c r="AC25" i="1"/>
  <c r="Z45" i="1"/>
  <c r="Z24" i="1"/>
  <c r="AF28" i="1"/>
  <c r="AA27" i="1"/>
  <c r="AH38" i="1"/>
  <c r="AH15" i="1"/>
  <c r="AB20" i="1"/>
  <c r="Z36" i="1"/>
  <c r="Z13" i="1"/>
  <c r="AA33" i="1"/>
  <c r="AK22" i="1"/>
  <c r="AB16" i="1"/>
  <c r="AH11" i="1"/>
  <c r="AC20" i="1"/>
  <c r="AJ30" i="1"/>
  <c r="AJ37" i="1"/>
  <c r="AA26" i="1"/>
  <c r="AG32" i="1"/>
  <c r="AC12" i="1"/>
  <c r="AK33" i="1"/>
  <c r="AH39" i="1"/>
  <c r="AG27" i="1"/>
  <c r="Z35" i="1"/>
  <c r="AB15" i="1"/>
  <c r="Z25" i="1"/>
  <c r="AH19" i="1"/>
  <c r="AH40" i="1"/>
  <c r="AH14" i="1"/>
  <c r="AG23" i="1"/>
  <c r="AA35" i="1"/>
  <c r="AC15" i="1"/>
  <c r="AA25" i="1"/>
  <c r="AG36" i="1"/>
  <c r="AG13" i="1"/>
  <c r="AH46" i="1"/>
  <c r="AG40" i="1"/>
  <c r="AK38" i="1"/>
  <c r="AF19" i="1"/>
  <c r="AG16" i="1"/>
  <c r="AF36" i="1"/>
  <c r="AG19" i="1"/>
  <c r="AA43" i="1"/>
  <c r="AB26" i="1"/>
  <c r="AC11" i="1"/>
  <c r="AB14" i="1"/>
  <c r="Z37" i="1"/>
  <c r="AC14" i="1"/>
  <c r="AH37" i="1"/>
  <c r="AJ33" i="1"/>
  <c r="Z15" i="1"/>
  <c r="AA21" i="1"/>
  <c r="AB30" i="1"/>
  <c r="AB44" i="1"/>
  <c r="Z44" i="1"/>
  <c r="AC13" i="1"/>
  <c r="AK26" i="1"/>
  <c r="AJ21" i="1"/>
  <c r="Z30" i="1"/>
  <c r="AB33" i="1"/>
  <c r="AK32" i="1"/>
  <c r="AC37" i="1"/>
  <c r="AG26" i="1"/>
  <c r="AG18" i="1"/>
  <c r="AB25" i="1"/>
  <c r="AK19" i="1"/>
  <c r="AK40" i="1"/>
  <c r="Z7" i="1"/>
  <c r="AF21" i="1"/>
  <c r="AK16" i="1"/>
  <c r="AF11" i="1"/>
  <c r="AA20" i="1"/>
  <c r="AK45" i="1"/>
  <c r="AK24" i="1"/>
  <c r="AJ43" i="1"/>
  <c r="Z23" i="1"/>
  <c r="AF35" i="1"/>
  <c r="AG11" i="1"/>
  <c r="AA42" i="1"/>
  <c r="AK36" i="1"/>
  <c r="AK13" i="1"/>
  <c r="AA30" i="1"/>
  <c r="AH21" i="1"/>
  <c r="AJ9" i="1"/>
  <c r="AG43" i="1"/>
  <c r="AB42" i="1"/>
  <c r="AH7" i="1"/>
  <c r="AG31" i="1"/>
  <c r="Z38" i="1"/>
  <c r="AC28" i="1"/>
  <c r="AA10" i="1"/>
  <c r="AH29" i="1"/>
  <c r="AG46" i="1"/>
  <c r="AF23" i="1"/>
  <c r="AK35" i="1"/>
  <c r="AA11" i="1"/>
  <c r="AK25" i="1"/>
  <c r="AG45" i="1"/>
  <c r="AG24" i="1"/>
  <c r="AJ25" i="1"/>
  <c r="AF22" i="1"/>
  <c r="AH16" i="1"/>
  <c r="AB11" i="1"/>
  <c r="AJ20" i="1"/>
  <c r="AC30" i="1"/>
  <c r="AF27" i="1"/>
  <c r="Z41" i="1"/>
  <c r="AH44" i="1"/>
  <c r="AA41" i="1"/>
  <c r="AC27" i="1"/>
  <c r="AJ34" i="1"/>
  <c r="AF40" i="1"/>
  <c r="Z43" i="1"/>
  <c r="AF13" i="1"/>
  <c r="AC9" i="1"/>
  <c r="AB7" i="1"/>
  <c r="AJ27" i="1"/>
  <c r="AB35" i="1"/>
  <c r="AK20" i="1"/>
  <c r="AH13" i="1"/>
  <c r="Z8" i="1"/>
  <c r="AF44" i="1"/>
  <c r="AG30" i="1"/>
  <c r="AC36" i="1"/>
  <c r="AH9" i="1"/>
  <c r="AH17" i="1"/>
  <c r="AB12" i="1"/>
  <c r="AH35" i="1"/>
  <c r="AC24" i="1"/>
  <c r="AG42" i="1"/>
  <c r="Z17" i="1"/>
  <c r="AA39" i="1"/>
  <c r="AH26" i="1"/>
  <c r="AC46" i="1"/>
  <c r="Z18" i="1"/>
  <c r="Z9" i="1"/>
  <c r="AG20" i="1"/>
  <c r="Z39" i="1"/>
  <c r="AH12" i="1"/>
  <c r="AA31" i="1"/>
  <c r="AF38" i="1"/>
  <c r="AF15" i="1"/>
  <c r="Z20" i="1"/>
  <c r="AJ45" i="1"/>
  <c r="AJ24" i="1"/>
  <c r="AF24" i="1"/>
  <c r="AB17" i="1"/>
  <c r="AG9" i="1"/>
  <c r="AC43" i="1"/>
  <c r="Z42" i="1"/>
  <c r="AJ36" i="1"/>
  <c r="AJ13" i="1"/>
  <c r="Z34" i="1"/>
  <c r="AK23" i="1"/>
  <c r="AA16" i="1"/>
  <c r="AF43" i="1"/>
  <c r="AH30" i="1"/>
  <c r="AK37" i="1"/>
  <c r="AF17" i="1"/>
  <c r="AF14" i="1"/>
  <c r="AG39" i="1"/>
  <c r="AA18" i="1"/>
  <c r="AC22" i="1"/>
  <c r="AH20" i="1"/>
  <c r="AB21" i="1"/>
  <c r="AH42" i="1"/>
  <c r="AH36" i="1"/>
  <c r="AK42" i="1"/>
  <c r="AJ22" i="1"/>
  <c r="AG7" i="1"/>
  <c r="AB8" i="1"/>
  <c r="AF46" i="1"/>
  <c r="AH25" i="1"/>
  <c r="AB9" i="1"/>
  <c r="AH31" i="1"/>
  <c r="Z14" i="1"/>
  <c r="AG22" i="1"/>
  <c r="AF9" i="1"/>
  <c r="AH41" i="1"/>
  <c r="AC7" i="1"/>
  <c r="AK44" i="1"/>
  <c r="Z27" i="1"/>
  <c r="Z28" i="1"/>
  <c r="AK12" i="1"/>
  <c r="AC39" i="1"/>
  <c r="AC32" i="1"/>
  <c r="AJ10" i="1"/>
  <c r="AH32" i="1"/>
  <c r="AK10" i="1"/>
  <c r="AJ11" i="1"/>
  <c r="AG8" i="1"/>
  <c r="AA38" i="1"/>
  <c r="AA29" i="1"/>
  <c r="AH23" i="1"/>
  <c r="AJ16" i="1"/>
  <c r="AB43" i="1"/>
  <c r="AJ42" i="1"/>
  <c r="AF30" i="1"/>
  <c r="AB22" i="1"/>
  <c r="AB31" i="1"/>
  <c r="AK8" i="1"/>
  <c r="AB32" i="1"/>
  <c r="Z12" i="1"/>
  <c r="AJ41" i="1"/>
  <c r="AF7" i="1"/>
  <c r="AC23" i="1"/>
  <c r="AJ39" i="1"/>
  <c r="AG21" i="1"/>
  <c r="AG44" i="1"/>
  <c r="AA12" i="1"/>
  <c r="AH33" i="1"/>
  <c r="AF39" i="1"/>
  <c r="AJ35" i="1"/>
  <c r="AF31" i="1"/>
  <c r="Z26" i="1"/>
  <c r="AB28" i="1"/>
  <c r="Z10" i="1"/>
  <c r="AG29" i="1"/>
  <c r="AC40" i="1"/>
  <c r="AA22" i="1"/>
  <c r="AC16" i="1"/>
  <c r="AK15" i="1"/>
  <c r="AF20" i="1"/>
  <c r="AB36" i="1"/>
  <c r="AB13" i="1"/>
  <c r="AJ17" i="1"/>
  <c r="AA44" i="1"/>
  <c r="AJ14" i="1"/>
  <c r="AF41" i="1"/>
  <c r="AA7" i="1"/>
  <c r="AK21" i="1"/>
  <c r="AB37" i="1"/>
  <c r="AK17" i="1"/>
  <c r="Z32" i="1"/>
  <c r="AK14" i="1"/>
  <c r="AC33" i="1"/>
  <c r="Z46" i="1"/>
  <c r="AA15" i="1"/>
  <c r="AA14" i="1"/>
  <c r="AG33" i="1"/>
  <c r="AC17" i="1"/>
  <c r="AF29" i="1"/>
  <c r="AB27" i="1"/>
  <c r="AC19" i="1"/>
  <c r="AC42" i="1"/>
  <c r="AG12" i="1"/>
  <c r="AH8" i="1"/>
  <c r="AF12" i="1"/>
  <c r="AN15" i="1" a="1"/>
  <c r="AN22" i="1" a="1"/>
  <c r="AN41" i="1" a="1"/>
  <c r="AN40" i="1" a="1"/>
  <c r="AN11" i="1" a="1"/>
  <c r="AN7" i="1" a="1"/>
  <c r="AN38" i="1" a="1"/>
  <c r="AN42" i="1" a="1"/>
  <c r="AN14" i="1" a="1"/>
  <c r="AN12" i="1" a="1"/>
  <c r="AN46" i="1" a="1"/>
  <c r="AN44" i="1" a="1"/>
  <c r="AN45" i="1" a="1"/>
  <c r="AN36" i="1" a="1"/>
  <c r="AN43" i="1" a="1"/>
  <c r="AN39" i="1" a="1"/>
  <c r="AN16" i="1" a="1"/>
  <c r="AN25" i="1" a="1"/>
  <c r="AN37" i="1" a="1"/>
  <c r="AN23" i="1" a="1"/>
  <c r="AN35" i="1" a="1"/>
  <c r="AN24" i="1" a="1"/>
  <c r="AN13" i="1" a="1"/>
  <c r="AL48" i="1" l="1"/>
  <c r="AL47" i="1"/>
  <c r="AN49" i="1"/>
  <c r="AQ49" i="1" s="1"/>
  <c r="AL49" i="1"/>
  <c r="AN50" i="1"/>
  <c r="AQ50" i="1" s="1"/>
  <c r="AN47" i="1"/>
  <c r="AQ47" i="1" s="1"/>
  <c r="AN48" i="1"/>
  <c r="AQ48" i="1" s="1"/>
  <c r="AL50" i="1"/>
  <c r="K48" i="1" a="1"/>
  <c r="K48" i="1" s="1"/>
  <c r="I48" i="1"/>
  <c r="J48" i="1"/>
  <c r="K47" i="1" a="1"/>
  <c r="K47" i="1" s="1"/>
  <c r="I47" i="1"/>
  <c r="J47" i="1"/>
  <c r="F49" i="1"/>
  <c r="G49" i="1" a="1"/>
  <c r="G49" i="1" s="1"/>
  <c r="E49" i="1"/>
  <c r="X49" i="1"/>
  <c r="K49" i="1" a="1"/>
  <c r="K49" i="1" s="1"/>
  <c r="J49" i="1"/>
  <c r="I49" i="1"/>
  <c r="G50" i="1" a="1"/>
  <c r="G50" i="1" s="1"/>
  <c r="F50" i="1"/>
  <c r="E50" i="1"/>
  <c r="X50" i="1"/>
  <c r="G47" i="1" a="1"/>
  <c r="G47" i="1" s="1"/>
  <c r="F47" i="1"/>
  <c r="E47" i="1"/>
  <c r="X47" i="1"/>
  <c r="G48" i="1" a="1"/>
  <c r="G48" i="1" s="1"/>
  <c r="E48" i="1"/>
  <c r="F48" i="1"/>
  <c r="X48" i="1"/>
  <c r="I50" i="1"/>
  <c r="K50" i="1" a="1"/>
  <c r="K50" i="1" s="1"/>
  <c r="J50" i="1"/>
  <c r="AN17" i="1"/>
  <c r="AN18" i="1"/>
  <c r="AN19" i="1"/>
  <c r="AN20" i="1"/>
  <c r="AN21" i="1"/>
  <c r="AN8" i="1"/>
  <c r="AN9" i="1"/>
  <c r="AN10" i="1"/>
  <c r="AN26" i="1"/>
  <c r="AN27" i="1"/>
  <c r="AN28" i="1"/>
  <c r="AN29" i="1"/>
  <c r="AN30" i="1"/>
  <c r="AN31" i="1"/>
  <c r="AN32" i="1"/>
  <c r="AN33" i="1"/>
  <c r="AN34" i="1"/>
  <c r="W32" i="1"/>
  <c r="W27" i="1"/>
  <c r="W19" i="1"/>
  <c r="AR32" i="1"/>
  <c r="U640" i="4"/>
  <c r="AC645" i="4" s="1"/>
  <c r="AD645" i="4" s="1"/>
  <c r="AE645" i="4" s="1"/>
  <c r="AF645" i="4" s="1"/>
  <c r="AG645" i="4" s="1"/>
  <c r="AH645" i="4" s="1"/>
  <c r="AI645" i="4" s="1"/>
  <c r="AJ645" i="4" s="1"/>
  <c r="AK645" i="4" s="1"/>
  <c r="AL645" i="4" s="1"/>
  <c r="U637" i="4"/>
  <c r="J636" i="4"/>
  <c r="J639" i="4"/>
  <c r="J638" i="4"/>
  <c r="U636" i="4"/>
  <c r="J635" i="4"/>
  <c r="U635" i="4"/>
  <c r="U570" i="4"/>
  <c r="AC575" i="4" s="1"/>
  <c r="AD575" i="4" s="1"/>
  <c r="AE575" i="4" s="1"/>
  <c r="AF575" i="4" s="1"/>
  <c r="AG575" i="4" s="1"/>
  <c r="AH575" i="4" s="1"/>
  <c r="AI575" i="4" s="1"/>
  <c r="AJ575" i="4" s="1"/>
  <c r="AK575" i="4" s="1"/>
  <c r="AL575" i="4" s="1"/>
  <c r="J569" i="4"/>
  <c r="J568" i="4"/>
  <c r="U567" i="4"/>
  <c r="U566" i="4"/>
  <c r="J566" i="4"/>
  <c r="J565" i="4"/>
  <c r="U565" i="4"/>
  <c r="U500" i="4"/>
  <c r="AC505" i="4" s="1"/>
  <c r="AD505" i="4" s="1"/>
  <c r="AE505" i="4" s="1"/>
  <c r="AF505" i="4" s="1"/>
  <c r="AG505" i="4" s="1"/>
  <c r="AH505" i="4" s="1"/>
  <c r="AI505" i="4" s="1"/>
  <c r="AJ505" i="4" s="1"/>
  <c r="AK505" i="4" s="1"/>
  <c r="AL505" i="4" s="1"/>
  <c r="J499" i="4"/>
  <c r="U497" i="4"/>
  <c r="U496" i="4"/>
  <c r="J498" i="4"/>
  <c r="J496" i="4"/>
  <c r="J495" i="4"/>
  <c r="U430" i="4"/>
  <c r="AC435" i="4" s="1"/>
  <c r="AD435" i="4" s="1"/>
  <c r="AE435" i="4" s="1"/>
  <c r="AF435" i="4" s="1"/>
  <c r="AG435" i="4" s="1"/>
  <c r="AH435" i="4" s="1"/>
  <c r="AI435" i="4" s="1"/>
  <c r="AJ435" i="4" s="1"/>
  <c r="AK435" i="4" s="1"/>
  <c r="AL435" i="4" s="1"/>
  <c r="J429" i="4"/>
  <c r="J428" i="4"/>
  <c r="J426" i="4"/>
  <c r="U427" i="4"/>
  <c r="U426" i="4"/>
  <c r="U425" i="4"/>
  <c r="J425" i="4"/>
  <c r="U360" i="4"/>
  <c r="AC365" i="4" s="1"/>
  <c r="AD365" i="4" s="1"/>
  <c r="AE365" i="4" s="1"/>
  <c r="AF365" i="4" s="1"/>
  <c r="AG365" i="4" s="1"/>
  <c r="AH365" i="4" s="1"/>
  <c r="AI365" i="4" s="1"/>
  <c r="AJ365" i="4" s="1"/>
  <c r="AK365" i="4" s="1"/>
  <c r="AL365" i="4" s="1"/>
  <c r="J359" i="4"/>
  <c r="J358" i="4"/>
  <c r="U356" i="4"/>
  <c r="J356" i="4"/>
  <c r="U357" i="4"/>
  <c r="J355" i="4"/>
  <c r="U290" i="4"/>
  <c r="AC295" i="4" s="1"/>
  <c r="AD295" i="4" s="1"/>
  <c r="AE295" i="4" s="1"/>
  <c r="AF295" i="4" s="1"/>
  <c r="AG295" i="4" s="1"/>
  <c r="AH295" i="4" s="1"/>
  <c r="AI295" i="4" s="1"/>
  <c r="AJ295" i="4" s="1"/>
  <c r="AK295" i="4" s="1"/>
  <c r="AL295" i="4" s="1"/>
  <c r="J289" i="4"/>
  <c r="U286" i="4"/>
  <c r="J288" i="4"/>
  <c r="U287" i="4"/>
  <c r="J286" i="4"/>
  <c r="J285" i="4"/>
  <c r="U284" i="4"/>
  <c r="U285" i="4"/>
  <c r="U220" i="4"/>
  <c r="AC225" i="4" s="1"/>
  <c r="AD225" i="4" s="1"/>
  <c r="AE225" i="4" s="1"/>
  <c r="AF225" i="4" s="1"/>
  <c r="AG225" i="4" s="1"/>
  <c r="AH225" i="4" s="1"/>
  <c r="AI225" i="4" s="1"/>
  <c r="AJ225" i="4" s="1"/>
  <c r="AK225" i="4" s="1"/>
  <c r="AL225" i="4" s="1"/>
  <c r="J219" i="4"/>
  <c r="J218" i="4"/>
  <c r="U217" i="4"/>
  <c r="U216" i="4"/>
  <c r="J216" i="4"/>
  <c r="J215" i="4"/>
  <c r="U150" i="4"/>
  <c r="AC155" i="4" s="1"/>
  <c r="AD155" i="4" s="1"/>
  <c r="AE155" i="4" s="1"/>
  <c r="AF155" i="4" s="1"/>
  <c r="AG155" i="4" s="1"/>
  <c r="AH155" i="4" s="1"/>
  <c r="AI155" i="4" s="1"/>
  <c r="AJ155" i="4" s="1"/>
  <c r="AK155" i="4" s="1"/>
  <c r="AL155" i="4" s="1"/>
  <c r="J149" i="4"/>
  <c r="J146" i="4"/>
  <c r="U147" i="4"/>
  <c r="U146" i="4"/>
  <c r="J148" i="4"/>
  <c r="J145" i="4"/>
  <c r="U80" i="4"/>
  <c r="AC85" i="4" s="1"/>
  <c r="AD85" i="4" s="1"/>
  <c r="AE85" i="4" s="1"/>
  <c r="AF85" i="4" s="1"/>
  <c r="AG85" i="4" s="1"/>
  <c r="AH85" i="4" s="1"/>
  <c r="AI85" i="4" s="1"/>
  <c r="AJ85" i="4" s="1"/>
  <c r="AK85" i="4" s="1"/>
  <c r="AL85" i="4" s="1"/>
  <c r="J79" i="4"/>
  <c r="J76" i="4"/>
  <c r="J78" i="4"/>
  <c r="U77" i="4"/>
  <c r="U76" i="4"/>
  <c r="U75" i="4"/>
  <c r="J75" i="4"/>
  <c r="U10" i="4"/>
  <c r="AC15" i="4" s="1"/>
  <c r="AD15" i="4" s="1"/>
  <c r="AE15" i="4" s="1"/>
  <c r="AF15" i="4" s="1"/>
  <c r="AG15" i="4" s="1"/>
  <c r="AH15" i="4" s="1"/>
  <c r="AI15" i="4" s="1"/>
  <c r="AJ15" i="4" s="1"/>
  <c r="AK15" i="4" s="1"/>
  <c r="AL15" i="4" s="1"/>
  <c r="J9" i="4"/>
  <c r="J6" i="4"/>
  <c r="U6" i="4"/>
  <c r="J8" i="4"/>
  <c r="U7" i="4"/>
  <c r="J5" i="4"/>
  <c r="AU8" i="1"/>
  <c r="U5" i="4" s="1"/>
  <c r="AR20" i="1"/>
  <c r="AT20" i="1"/>
  <c r="U424" i="4" s="1"/>
  <c r="W26" i="1"/>
  <c r="AS28" i="1"/>
  <c r="AR30" i="1"/>
  <c r="AR34" i="1"/>
  <c r="AU21" i="1"/>
  <c r="U495" i="4" s="1"/>
  <c r="AT26" i="1"/>
  <c r="U564" i="4" s="1"/>
  <c r="AS31" i="1"/>
  <c r="AU17" i="1"/>
  <c r="U215" i="4" s="1"/>
  <c r="AR17" i="1"/>
  <c r="AT27" i="1"/>
  <c r="U634" i="4" s="1"/>
  <c r="W31" i="1"/>
  <c r="W29" i="1"/>
  <c r="W17" i="1"/>
  <c r="W21" i="1"/>
  <c r="AR21" i="1"/>
  <c r="W8" i="1"/>
  <c r="AT10" i="1"/>
  <c r="U144" i="4" s="1"/>
  <c r="AT19" i="1"/>
  <c r="U354" i="4" s="1"/>
  <c r="W28" i="1"/>
  <c r="N9" i="17"/>
  <c r="N8" i="17" a="1"/>
  <c r="N8" i="17" s="1"/>
  <c r="I8" i="17" a="1"/>
  <c r="I8" i="17" s="1"/>
  <c r="N10" i="17" s="1"/>
  <c r="AN22" i="1"/>
  <c r="AQ22" i="1" s="1"/>
  <c r="AL13" i="1"/>
  <c r="AN23" i="1"/>
  <c r="AQ23" i="1" s="1"/>
  <c r="AL24" i="1"/>
  <c r="AL40" i="1"/>
  <c r="AN45" i="1"/>
  <c r="AQ45" i="1" s="1"/>
  <c r="AL46" i="1"/>
  <c r="AL39" i="1"/>
  <c r="AN40" i="1"/>
  <c r="AQ40" i="1" s="1"/>
  <c r="AL7" i="1"/>
  <c r="AL30" i="1"/>
  <c r="AN35" i="1"/>
  <c r="AQ35" i="1" s="1"/>
  <c r="AL36" i="1"/>
  <c r="AN41" i="1"/>
  <c r="AQ41" i="1" s="1"/>
  <c r="AL45" i="1"/>
  <c r="AL19" i="1"/>
  <c r="AN25" i="1"/>
  <c r="AQ25" i="1" s="1"/>
  <c r="AL29" i="1"/>
  <c r="AL33" i="1"/>
  <c r="AL41" i="1"/>
  <c r="AL42" i="1"/>
  <c r="AN44" i="1"/>
  <c r="AQ44" i="1" s="1"/>
  <c r="AL20" i="1"/>
  <c r="AL25" i="1"/>
  <c r="AL34" i="1"/>
  <c r="AL10" i="1"/>
  <c r="AN11" i="1"/>
  <c r="AQ11" i="1" s="1"/>
  <c r="AL12" i="1"/>
  <c r="AN13" i="1"/>
  <c r="AQ13" i="1" s="1"/>
  <c r="AN14" i="1"/>
  <c r="AQ14" i="1" s="1"/>
  <c r="AL14" i="1"/>
  <c r="AL43" i="1"/>
  <c r="AN39" i="1"/>
  <c r="AQ39" i="1" s="1"/>
  <c r="AL11" i="1"/>
  <c r="AL15" i="1"/>
  <c r="AL18" i="1"/>
  <c r="AL28" i="1"/>
  <c r="AL32" i="1"/>
  <c r="AN42" i="1"/>
  <c r="AQ42" i="1" s="1"/>
  <c r="AN43" i="1"/>
  <c r="AQ43" i="1" s="1"/>
  <c r="AL44" i="1"/>
  <c r="AN15" i="1"/>
  <c r="AQ15" i="1" s="1"/>
  <c r="AN7" i="1"/>
  <c r="AQ7" i="1" s="1"/>
  <c r="AL9" i="1"/>
  <c r="AL16" i="1"/>
  <c r="AL35" i="1"/>
  <c r="K35" i="1"/>
  <c r="AN37" i="1"/>
  <c r="AQ37" i="1" s="1"/>
  <c r="AL38" i="1"/>
  <c r="AL26" i="1"/>
  <c r="AN36" i="1"/>
  <c r="AQ36" i="1" s="1"/>
  <c r="AN12" i="1"/>
  <c r="AQ12" i="1" s="1"/>
  <c r="AN24" i="1"/>
  <c r="AQ24" i="1" s="1"/>
  <c r="AL8" i="1"/>
  <c r="AN16" i="1"/>
  <c r="AQ16" i="1" s="1"/>
  <c r="AL17" i="1"/>
  <c r="AL21" i="1"/>
  <c r="AL22" i="1"/>
  <c r="AL23" i="1"/>
  <c r="AL27" i="1"/>
  <c r="AL31" i="1"/>
  <c r="AL37" i="1"/>
  <c r="AN38" i="1"/>
  <c r="AQ38" i="1" s="1"/>
  <c r="AN46" i="1"/>
  <c r="AQ46" i="1" s="1"/>
  <c r="G22" i="1" a="1"/>
  <c r="G22" i="1" s="1"/>
  <c r="X22" i="1"/>
  <c r="F22" i="1"/>
  <c r="E22" i="1"/>
  <c r="W9" i="1"/>
  <c r="K13" i="1" a="1"/>
  <c r="K13" i="1" s="1"/>
  <c r="J13" i="1"/>
  <c r="I13" i="1"/>
  <c r="X18" i="1"/>
  <c r="J287" i="4" s="1"/>
  <c r="F18" i="1"/>
  <c r="M285" i="4" s="1"/>
  <c r="E18" i="1"/>
  <c r="W18" i="1"/>
  <c r="AR18" i="1"/>
  <c r="E23" i="1"/>
  <c r="X23" i="1"/>
  <c r="G23" i="1" a="1"/>
  <c r="G23" i="1" s="1"/>
  <c r="F23" i="1"/>
  <c r="I24" i="1"/>
  <c r="J24" i="1"/>
  <c r="K24" i="1" a="1"/>
  <c r="K24" i="1" s="1"/>
  <c r="X33" i="1"/>
  <c r="F33" i="1"/>
  <c r="E33" i="1"/>
  <c r="I40" i="1"/>
  <c r="J40" i="1"/>
  <c r="K40" i="1" a="1"/>
  <c r="K40" i="1" s="1"/>
  <c r="X45" i="1"/>
  <c r="G45" i="1" a="1"/>
  <c r="G45" i="1" s="1"/>
  <c r="F45" i="1"/>
  <c r="E45" i="1"/>
  <c r="I46" i="1"/>
  <c r="J46" i="1"/>
  <c r="K46" i="1" a="1"/>
  <c r="K46" i="1" s="1"/>
  <c r="I39" i="1"/>
  <c r="K39" i="1" a="1"/>
  <c r="K39" i="1" s="1"/>
  <c r="J39" i="1"/>
  <c r="E40" i="1"/>
  <c r="X40" i="1"/>
  <c r="G40" i="1" a="1"/>
  <c r="G40" i="1" s="1"/>
  <c r="F40" i="1"/>
  <c r="I7" i="1"/>
  <c r="K7" i="1" a="1"/>
  <c r="K7" i="1" s="1"/>
  <c r="J7" i="1"/>
  <c r="I30" i="1"/>
  <c r="J30" i="1"/>
  <c r="AS30" i="1"/>
  <c r="X35" i="1"/>
  <c r="F35" i="1"/>
  <c r="E35" i="1"/>
  <c r="G35" i="1" a="1"/>
  <c r="G35" i="1" s="1"/>
  <c r="K36" i="1" a="1"/>
  <c r="K36" i="1" s="1"/>
  <c r="J36" i="1"/>
  <c r="I36" i="1"/>
  <c r="X41" i="1"/>
  <c r="F41" i="1"/>
  <c r="G41" i="1" a="1"/>
  <c r="G41" i="1" s="1"/>
  <c r="E41" i="1"/>
  <c r="I45" i="1"/>
  <c r="K45" i="1" a="1"/>
  <c r="K45" i="1" s="1"/>
  <c r="J45" i="1"/>
  <c r="AS26" i="1"/>
  <c r="AU30" i="1"/>
  <c r="X17" i="1"/>
  <c r="J217" i="4" s="1"/>
  <c r="F17" i="1"/>
  <c r="M215" i="4" s="1"/>
  <c r="E17" i="1"/>
  <c r="J19" i="1"/>
  <c r="M356" i="4" s="1"/>
  <c r="I19" i="1"/>
  <c r="AS19" i="1"/>
  <c r="X21" i="1"/>
  <c r="J497" i="4" s="1"/>
  <c r="F21" i="1"/>
  <c r="M495" i="4" s="1"/>
  <c r="E21" i="1"/>
  <c r="X25" i="1"/>
  <c r="E25" i="1"/>
  <c r="F25" i="1"/>
  <c r="G25" i="1" a="1"/>
  <c r="G25" i="1" s="1"/>
  <c r="J29" i="1"/>
  <c r="I29" i="1"/>
  <c r="AS29" i="1"/>
  <c r="X31" i="1"/>
  <c r="E31" i="1"/>
  <c r="F31" i="1"/>
  <c r="X32" i="1"/>
  <c r="F32" i="1"/>
  <c r="E32" i="1"/>
  <c r="I33" i="1"/>
  <c r="J33" i="1"/>
  <c r="AS33" i="1"/>
  <c r="AT34" i="1"/>
  <c r="I41" i="1"/>
  <c r="K41" i="1" a="1"/>
  <c r="K41" i="1" s="1"/>
  <c r="J41" i="1"/>
  <c r="I42" i="1"/>
  <c r="J42" i="1"/>
  <c r="K42" i="1" a="1"/>
  <c r="K42" i="1" s="1"/>
  <c r="E44" i="1"/>
  <c r="X44" i="1"/>
  <c r="F44" i="1"/>
  <c r="G44" i="1" a="1"/>
  <c r="G44" i="1" s="1"/>
  <c r="J20" i="1"/>
  <c r="M426" i="4" s="1"/>
  <c r="I20" i="1"/>
  <c r="I25" i="1"/>
  <c r="J25" i="1"/>
  <c r="K25" i="1" a="1"/>
  <c r="K25" i="1" s="1"/>
  <c r="I34" i="1"/>
  <c r="J34" i="1"/>
  <c r="X10" i="1"/>
  <c r="J147" i="4" s="1"/>
  <c r="E10" i="1"/>
  <c r="F10" i="1"/>
  <c r="M145" i="4" s="1"/>
  <c r="AU6" i="1"/>
  <c r="AO6" i="1" a="1"/>
  <c r="AO6" i="1" s="1"/>
  <c r="AS6" i="1"/>
  <c r="AT6" i="1"/>
  <c r="AR6" i="1"/>
  <c r="AP6" i="1" a="1"/>
  <c r="AP6" i="1" s="1"/>
  <c r="AM6" i="1"/>
  <c r="Q6" i="1" s="1"/>
  <c r="AI6" i="1"/>
  <c r="AE6" i="1"/>
  <c r="Y6" i="1"/>
  <c r="P6" i="1"/>
  <c r="W6" i="1"/>
  <c r="N6" i="1"/>
  <c r="H6" i="1"/>
  <c r="R6" i="1"/>
  <c r="D6" i="1"/>
  <c r="C6" i="1"/>
  <c r="I10" i="1"/>
  <c r="J10" i="1"/>
  <c r="M146" i="4" s="1"/>
  <c r="G11" i="1" a="1"/>
  <c r="G11" i="1" s="1"/>
  <c r="E11" i="1"/>
  <c r="X11" i="1"/>
  <c r="F11" i="1"/>
  <c r="I12" i="1"/>
  <c r="J12" i="1"/>
  <c r="K12" i="1" a="1"/>
  <c r="K12" i="1" s="1"/>
  <c r="X9" i="1"/>
  <c r="J77" i="4" s="1"/>
  <c r="E9" i="1"/>
  <c r="F9" i="1"/>
  <c r="M75" i="4" s="1"/>
  <c r="AR10" i="1"/>
  <c r="AU10" i="1"/>
  <c r="U145" i="4" s="1"/>
  <c r="X13" i="1"/>
  <c r="F13" i="1"/>
  <c r="G13" i="1" a="1"/>
  <c r="G13" i="1" s="1"/>
  <c r="L13" i="1" s="1"/>
  <c r="E13" i="1"/>
  <c r="X14" i="1"/>
  <c r="E14" i="1"/>
  <c r="G14" i="1" a="1"/>
  <c r="G14" i="1" s="1"/>
  <c r="F14" i="1"/>
  <c r="I14" i="1"/>
  <c r="J14" i="1"/>
  <c r="K14" i="1" a="1"/>
  <c r="K14" i="1" s="1"/>
  <c r="AR19" i="1"/>
  <c r="W20" i="1"/>
  <c r="AR29" i="1"/>
  <c r="AT31" i="1"/>
  <c r="AR33" i="1"/>
  <c r="I43" i="1"/>
  <c r="J43" i="1"/>
  <c r="K43" i="1" a="1"/>
  <c r="K43" i="1" s="1"/>
  <c r="X39" i="1"/>
  <c r="F39" i="1"/>
  <c r="E39" i="1"/>
  <c r="G39" i="1" a="1"/>
  <c r="G39" i="1" s="1"/>
  <c r="L39" i="1" s="1"/>
  <c r="I11" i="1"/>
  <c r="J11" i="1"/>
  <c r="K11" i="1" a="1"/>
  <c r="K11" i="1" s="1"/>
  <c r="I15" i="1"/>
  <c r="K15" i="1" a="1"/>
  <c r="K15" i="1" s="1"/>
  <c r="J15" i="1"/>
  <c r="X28" i="1"/>
  <c r="E28" i="1"/>
  <c r="F28" i="1"/>
  <c r="J18" i="1"/>
  <c r="M286" i="4" s="1"/>
  <c r="I18" i="1"/>
  <c r="AS18" i="1"/>
  <c r="X20" i="1"/>
  <c r="J427" i="4" s="1"/>
  <c r="E20" i="1"/>
  <c r="F20" i="1"/>
  <c r="M425" i="4" s="1"/>
  <c r="J28" i="1"/>
  <c r="I28" i="1"/>
  <c r="AR28" i="1"/>
  <c r="W30" i="1"/>
  <c r="I32" i="1"/>
  <c r="J32" i="1"/>
  <c r="AU32" i="1"/>
  <c r="W34" i="1"/>
  <c r="AS34" i="1"/>
  <c r="X42" i="1"/>
  <c r="F42" i="1"/>
  <c r="G42" i="1" a="1"/>
  <c r="G42" i="1" s="1"/>
  <c r="E42" i="1"/>
  <c r="X43" i="1"/>
  <c r="F43" i="1"/>
  <c r="E43" i="1"/>
  <c r="G43" i="1" a="1"/>
  <c r="G43" i="1" s="1"/>
  <c r="I44" i="1"/>
  <c r="J44" i="1"/>
  <c r="K44" i="1" a="1"/>
  <c r="K44" i="1" s="1"/>
  <c r="X15" i="1"/>
  <c r="F15" i="1"/>
  <c r="G15" i="1" a="1"/>
  <c r="G15" i="1" s="1"/>
  <c r="E15" i="1"/>
  <c r="G7" i="1" a="1"/>
  <c r="G7" i="1" s="1"/>
  <c r="L7" i="1" s="1"/>
  <c r="F7" i="1"/>
  <c r="X7" i="1"/>
  <c r="E7" i="1"/>
  <c r="J9" i="1"/>
  <c r="M76" i="4" s="1"/>
  <c r="I9" i="1"/>
  <c r="X8" i="1"/>
  <c r="J7" i="4" s="1"/>
  <c r="E8" i="1"/>
  <c r="F8" i="1"/>
  <c r="M5" i="4" s="1"/>
  <c r="AT9" i="1"/>
  <c r="U74" i="4" s="1"/>
  <c r="W10" i="1"/>
  <c r="I16" i="1"/>
  <c r="K16" i="1" a="1"/>
  <c r="K16" i="1" s="1"/>
  <c r="J16" i="1"/>
  <c r="AS20" i="1"/>
  <c r="AT21" i="1"/>
  <c r="U494" i="4" s="1"/>
  <c r="X26" i="1"/>
  <c r="J567" i="4" s="1"/>
  <c r="F26" i="1"/>
  <c r="M565" i="4" s="1"/>
  <c r="E26" i="1"/>
  <c r="X27" i="1"/>
  <c r="J637" i="4" s="1"/>
  <c r="F27" i="1"/>
  <c r="M635" i="4" s="1"/>
  <c r="E27" i="1"/>
  <c r="X30" i="1"/>
  <c r="E30" i="1"/>
  <c r="F30" i="1"/>
  <c r="AT32" i="1"/>
  <c r="X34" i="1"/>
  <c r="F34" i="1"/>
  <c r="E34" i="1"/>
  <c r="I35" i="1"/>
  <c r="J35" i="1"/>
  <c r="F37" i="1"/>
  <c r="X37" i="1"/>
  <c r="G37" i="1" a="1"/>
  <c r="G37" i="1" s="1"/>
  <c r="E37" i="1"/>
  <c r="I38" i="1"/>
  <c r="K38" i="1" a="1"/>
  <c r="K38" i="1" s="1"/>
  <c r="J38" i="1"/>
  <c r="J26" i="1"/>
  <c r="M566" i="4" s="1"/>
  <c r="I26" i="1"/>
  <c r="X29" i="1"/>
  <c r="F29" i="1"/>
  <c r="E29" i="1"/>
  <c r="X36" i="1"/>
  <c r="F36" i="1"/>
  <c r="G36" i="1" a="1"/>
  <c r="G36" i="1" s="1"/>
  <c r="L36" i="1" s="1"/>
  <c r="E36" i="1"/>
  <c r="X12" i="1"/>
  <c r="G12" i="1" a="1"/>
  <c r="G12" i="1" s="1"/>
  <c r="F12" i="1"/>
  <c r="E12" i="1"/>
  <c r="X24" i="1"/>
  <c r="G24" i="1" a="1"/>
  <c r="G24" i="1" s="1"/>
  <c r="F24" i="1"/>
  <c r="E24" i="1"/>
  <c r="I8" i="1"/>
  <c r="J8" i="1"/>
  <c r="M6" i="4" s="1"/>
  <c r="AT8" i="1"/>
  <c r="U4" i="4" s="1"/>
  <c r="AS9" i="1"/>
  <c r="X16" i="1"/>
  <c r="F16" i="1"/>
  <c r="G16" i="1" a="1"/>
  <c r="G16" i="1" s="1"/>
  <c r="E16" i="1"/>
  <c r="J17" i="1"/>
  <c r="M216" i="4" s="1"/>
  <c r="I17" i="1"/>
  <c r="AT17" i="1"/>
  <c r="U214" i="4" s="1"/>
  <c r="X19" i="1"/>
  <c r="J357" i="4" s="1"/>
  <c r="F19" i="1"/>
  <c r="M355" i="4" s="1"/>
  <c r="E19" i="1"/>
  <c r="AU19" i="1"/>
  <c r="U355" i="4" s="1"/>
  <c r="J21" i="1"/>
  <c r="M496" i="4" s="1"/>
  <c r="I21" i="1"/>
  <c r="I22" i="1"/>
  <c r="J22" i="1"/>
  <c r="K22" i="1" a="1"/>
  <c r="K22" i="1" s="1"/>
  <c r="I23" i="1"/>
  <c r="J23" i="1"/>
  <c r="K23" i="1" a="1"/>
  <c r="K23" i="1" s="1"/>
  <c r="J27" i="1"/>
  <c r="M636" i="4" s="1"/>
  <c r="I27" i="1"/>
  <c r="AS27" i="1"/>
  <c r="AT28" i="1"/>
  <c r="AT29" i="1"/>
  <c r="I31" i="1"/>
  <c r="J31" i="1"/>
  <c r="AR31" i="1"/>
  <c r="W33" i="1"/>
  <c r="AT33" i="1"/>
  <c r="AU34" i="1"/>
  <c r="I37" i="1"/>
  <c r="K37" i="1" a="1"/>
  <c r="K37" i="1" s="1"/>
  <c r="J37" i="1"/>
  <c r="X38" i="1"/>
  <c r="G38" i="1" a="1"/>
  <c r="G38" i="1" s="1"/>
  <c r="E38" i="1"/>
  <c r="F38" i="1"/>
  <c r="X46" i="1"/>
  <c r="F46" i="1"/>
  <c r="G46" i="1" a="1"/>
  <c r="G46" i="1" s="1"/>
  <c r="L46" i="1" s="1"/>
  <c r="E46" i="1"/>
  <c r="G31" i="1" a="1"/>
  <c r="G17" i="1" a="1"/>
  <c r="G19" i="1" a="1"/>
  <c r="G32" i="1" a="1"/>
  <c r="G10" i="1" a="1"/>
  <c r="G18" i="1" a="1"/>
  <c r="G34" i="1" a="1"/>
  <c r="G21" i="1" a="1"/>
  <c r="G28" i="1" a="1"/>
  <c r="G30" i="1" a="1"/>
  <c r="G29" i="1" a="1"/>
  <c r="G33" i="1" a="1"/>
  <c r="G20" i="1" a="1"/>
  <c r="AJ6" i="1"/>
  <c r="AC360" i="4" a="1"/>
  <c r="AC570" i="4" a="1"/>
  <c r="Z6" i="1"/>
  <c r="AK6" i="1"/>
  <c r="AC6" i="1"/>
  <c r="AF6" i="1"/>
  <c r="AC290" i="4" a="1"/>
  <c r="AC500" i="4" a="1"/>
  <c r="AA6" i="1"/>
  <c r="AG6" i="1"/>
  <c r="AC220" i="4" a="1"/>
  <c r="AC640" i="4" a="1"/>
  <c r="AC10" i="4" a="1"/>
  <c r="AB6" i="1"/>
  <c r="AC150" i="4" a="1"/>
  <c r="AC80" i="4" a="1"/>
  <c r="AC430" i="4" a="1"/>
  <c r="AH6" i="1"/>
  <c r="K34" i="1"/>
  <c r="AP10" i="1" a="1"/>
  <c r="K9" i="1"/>
  <c r="AO21" i="1" a="1"/>
  <c r="AE27" i="1"/>
  <c r="AP32" i="1" a="1"/>
  <c r="K29" i="1"/>
  <c r="AO19" i="1" a="1"/>
  <c r="AP28" i="1" a="1"/>
  <c r="AP34" i="1" a="1"/>
  <c r="AE8" i="1"/>
  <c r="AP33" i="1" a="1"/>
  <c r="AO28" i="1" a="1"/>
  <c r="AO10" i="1" a="1"/>
  <c r="K20" i="1"/>
  <c r="AE9" i="1"/>
  <c r="AE17" i="1"/>
  <c r="AE19" i="1"/>
  <c r="AO17" i="1" a="1"/>
  <c r="AO27" i="1" a="1"/>
  <c r="AP8" i="1" a="1"/>
  <c r="K30" i="1"/>
  <c r="AE18" i="1"/>
  <c r="AO8" i="1" a="1"/>
  <c r="AO18" i="1" a="1"/>
  <c r="K28" i="1"/>
  <c r="AP21" i="1" a="1"/>
  <c r="K27" i="1"/>
  <c r="AP31" i="1" a="1"/>
  <c r="AO31" i="1" a="1"/>
  <c r="G26" i="1"/>
  <c r="K18" i="1"/>
  <c r="AO33" i="1" a="1"/>
  <c r="AE34" i="1"/>
  <c r="K8" i="1"/>
  <c r="AE29" i="1"/>
  <c r="AO20" i="1" a="1"/>
  <c r="AP27" i="1" a="1"/>
  <c r="AP17" i="1" a="1"/>
  <c r="AE21" i="1"/>
  <c r="G27" i="1"/>
  <c r="AO29" i="1" a="1"/>
  <c r="AP30" i="1" a="1"/>
  <c r="AP29" i="1" a="1"/>
  <c r="AE26" i="1"/>
  <c r="AO9" i="1" a="1"/>
  <c r="AO34" i="1" a="1"/>
  <c r="K26" i="1"/>
  <c r="AN6" i="1" a="1"/>
  <c r="AP9" i="1" a="1"/>
  <c r="K19" i="1"/>
  <c r="K10" i="1"/>
  <c r="AE30" i="1"/>
  <c r="K17" i="1"/>
  <c r="AE32" i="1"/>
  <c r="G9" i="1"/>
  <c r="AE31" i="1"/>
  <c r="AO30" i="1" a="1"/>
  <c r="K33" i="1"/>
  <c r="AE28" i="1"/>
  <c r="AO26" i="1" a="1"/>
  <c r="G8" i="1"/>
  <c r="K31" i="1"/>
  <c r="AP18" i="1" a="1"/>
  <c r="AP26" i="1" a="1"/>
  <c r="AO32" i="1" a="1"/>
  <c r="AP20" i="1" a="1"/>
  <c r="AP19" i="1" a="1"/>
  <c r="AE10" i="1"/>
  <c r="AE20" i="1"/>
  <c r="K21" i="1"/>
  <c r="K32" i="1"/>
  <c r="AE33" i="1"/>
  <c r="L47" i="1" l="1"/>
  <c r="AD47" i="1" s="1"/>
  <c r="L49" i="1"/>
  <c r="AD49" i="1" s="1"/>
  <c r="L48" i="1"/>
  <c r="O48" i="1" s="1"/>
  <c r="L50" i="1"/>
  <c r="O50" i="1" s="1"/>
  <c r="L24" i="1"/>
  <c r="U13" i="4"/>
  <c r="L75" i="4"/>
  <c r="L5" i="4"/>
  <c r="L146" i="4"/>
  <c r="L76" i="4"/>
  <c r="L6" i="4"/>
  <c r="U433" i="4"/>
  <c r="U643" i="4"/>
  <c r="U293" i="4"/>
  <c r="U573" i="4"/>
  <c r="L35" i="1"/>
  <c r="AD35" i="1" s="1"/>
  <c r="U83" i="4"/>
  <c r="U503" i="4"/>
  <c r="L38" i="1"/>
  <c r="M38" i="1" s="1"/>
  <c r="L16" i="1"/>
  <c r="T16" i="1" s="1"/>
  <c r="AC10" i="4"/>
  <c r="AC290" i="4"/>
  <c r="AC570" i="4"/>
  <c r="AC640" i="4"/>
  <c r="AC220" i="4"/>
  <c r="AC430" i="4"/>
  <c r="AC150" i="4"/>
  <c r="AC500" i="4"/>
  <c r="AC80" i="4"/>
  <c r="AC360" i="4"/>
  <c r="U223" i="4"/>
  <c r="U153" i="4"/>
  <c r="K6" i="4"/>
  <c r="AB7" i="4"/>
  <c r="K285" i="4"/>
  <c r="L285" i="4"/>
  <c r="AB286" i="4"/>
  <c r="U359" i="4"/>
  <c r="U358" i="4"/>
  <c r="AB287" i="4"/>
  <c r="K286" i="4"/>
  <c r="L286" i="4"/>
  <c r="U498" i="4"/>
  <c r="U499" i="4"/>
  <c r="L566" i="4"/>
  <c r="AB567" i="4"/>
  <c r="K566" i="4"/>
  <c r="K636" i="4"/>
  <c r="AB637" i="4"/>
  <c r="L636" i="4"/>
  <c r="U363" i="4"/>
  <c r="U429" i="4"/>
  <c r="U428" i="4"/>
  <c r="U569" i="4"/>
  <c r="U568" i="4"/>
  <c r="L635" i="4"/>
  <c r="AB636" i="4"/>
  <c r="K635" i="4"/>
  <c r="L43" i="1"/>
  <c r="AD43" i="1" s="1"/>
  <c r="L44" i="1"/>
  <c r="AD44" i="1" s="1"/>
  <c r="K75" i="4"/>
  <c r="AB76" i="4"/>
  <c r="U79" i="4"/>
  <c r="U78" i="4"/>
  <c r="L12" i="1"/>
  <c r="M12" i="1" s="1"/>
  <c r="U148" i="4"/>
  <c r="U149" i="4"/>
  <c r="K215" i="4"/>
  <c r="L215" i="4"/>
  <c r="AB216" i="4"/>
  <c r="K355" i="4"/>
  <c r="L355" i="4"/>
  <c r="AB356" i="4"/>
  <c r="AB496" i="4"/>
  <c r="L495" i="4"/>
  <c r="K495" i="4"/>
  <c r="L11" i="1"/>
  <c r="AD11" i="1" s="1"/>
  <c r="AB217" i="4"/>
  <c r="L216" i="4"/>
  <c r="K216" i="4"/>
  <c r="U289" i="4"/>
  <c r="U288" i="4"/>
  <c r="L425" i="4"/>
  <c r="K425" i="4"/>
  <c r="AB426" i="4"/>
  <c r="L426" i="4"/>
  <c r="AB427" i="4"/>
  <c r="K426" i="4"/>
  <c r="U639" i="4"/>
  <c r="U638" i="4"/>
  <c r="AB6" i="4"/>
  <c r="K5" i="4"/>
  <c r="AB146" i="4"/>
  <c r="K145" i="4"/>
  <c r="AB147" i="4"/>
  <c r="K146" i="4"/>
  <c r="AB497" i="4"/>
  <c r="K496" i="4"/>
  <c r="L496" i="4"/>
  <c r="U9" i="4"/>
  <c r="U8" i="4"/>
  <c r="K76" i="4"/>
  <c r="AB77" i="4"/>
  <c r="U219" i="4"/>
  <c r="U218" i="4"/>
  <c r="AB357" i="4"/>
  <c r="K356" i="4"/>
  <c r="L356" i="4"/>
  <c r="AB566" i="4"/>
  <c r="L565" i="4"/>
  <c r="K565" i="4"/>
  <c r="L37" i="1"/>
  <c r="O37" i="1" s="1"/>
  <c r="L25" i="1"/>
  <c r="AD25" i="1" s="1"/>
  <c r="L14" i="1"/>
  <c r="O14" i="1" s="1"/>
  <c r="AO19" i="1"/>
  <c r="AP19" i="1"/>
  <c r="AO34" i="1"/>
  <c r="AP34" i="1"/>
  <c r="AN6" i="1"/>
  <c r="AQ6" i="1" s="1"/>
  <c r="AO26" i="1"/>
  <c r="AP26" i="1"/>
  <c r="AL6" i="1"/>
  <c r="AO10" i="1"/>
  <c r="AP10" i="1"/>
  <c r="AO32" i="1"/>
  <c r="AP32" i="1"/>
  <c r="AO28" i="1"/>
  <c r="AP28" i="1"/>
  <c r="AO18" i="1"/>
  <c r="AP18" i="1"/>
  <c r="AO29" i="1"/>
  <c r="AP29" i="1"/>
  <c r="AO30" i="1"/>
  <c r="AP30" i="1"/>
  <c r="AO8" i="1"/>
  <c r="AP8" i="1"/>
  <c r="AO20" i="1"/>
  <c r="AP20" i="1"/>
  <c r="AO9" i="1"/>
  <c r="AP9" i="1"/>
  <c r="AO31" i="1"/>
  <c r="AP31" i="1"/>
  <c r="AO17" i="1"/>
  <c r="AP17" i="1"/>
  <c r="AO27" i="1"/>
  <c r="AP27" i="1"/>
  <c r="AO21" i="1"/>
  <c r="AP21" i="1"/>
  <c r="AO33" i="1"/>
  <c r="AP33" i="1"/>
  <c r="AD16" i="1"/>
  <c r="O16" i="1"/>
  <c r="AD46" i="1"/>
  <c r="O46" i="1"/>
  <c r="M46" i="1"/>
  <c r="T46" i="1"/>
  <c r="X6" i="1"/>
  <c r="G6" i="1" a="1"/>
  <c r="G6" i="1" s="1"/>
  <c r="F6" i="1"/>
  <c r="E6" i="1"/>
  <c r="L45" i="1"/>
  <c r="L8" i="1"/>
  <c r="L7" i="4" s="1"/>
  <c r="L9" i="1"/>
  <c r="L77" i="4" s="1"/>
  <c r="I6" i="1"/>
  <c r="K6" i="1" a="1"/>
  <c r="K6" i="1" s="1"/>
  <c r="J6" i="1"/>
  <c r="AD7" i="1"/>
  <c r="M7" i="1"/>
  <c r="T7" i="1"/>
  <c r="O7" i="1"/>
  <c r="AD39" i="1"/>
  <c r="O39" i="1"/>
  <c r="M39" i="1"/>
  <c r="T39" i="1"/>
  <c r="L22" i="1"/>
  <c r="L27" i="1"/>
  <c r="L15" i="1"/>
  <c r="L41" i="1"/>
  <c r="L23" i="1"/>
  <c r="L40" i="1"/>
  <c r="L26" i="1"/>
  <c r="O38" i="1"/>
  <c r="AD36" i="1"/>
  <c r="O36" i="1"/>
  <c r="M36" i="1"/>
  <c r="T36" i="1"/>
  <c r="AD24" i="1"/>
  <c r="O24" i="1"/>
  <c r="M24" i="1"/>
  <c r="T24" i="1"/>
  <c r="AD13" i="1"/>
  <c r="O13" i="1"/>
  <c r="M13" i="1"/>
  <c r="T13" i="1"/>
  <c r="L42" i="1"/>
  <c r="AC496" i="4" a="1"/>
  <c r="AC426" i="4" a="1"/>
  <c r="AC357" i="4" a="1"/>
  <c r="AC566" i="4" a="1"/>
  <c r="AC6" i="4" a="1"/>
  <c r="AC427" i="4" a="1"/>
  <c r="AC216" i="4" a="1"/>
  <c r="AC637" i="4" a="1"/>
  <c r="AC146" i="4" a="1"/>
  <c r="AC217" i="4" a="1"/>
  <c r="AC287" i="4" a="1"/>
  <c r="AC567" i="4" a="1"/>
  <c r="AC286" i="4" a="1"/>
  <c r="AC76" i="4" a="1"/>
  <c r="AC7" i="4" a="1"/>
  <c r="AC497" i="4" a="1"/>
  <c r="AC77" i="4" a="1"/>
  <c r="AC356" i="4" a="1"/>
  <c r="AC147" i="4" a="1"/>
  <c r="AC636" i="4" a="1"/>
  <c r="G32" i="1"/>
  <c r="G30" i="1"/>
  <c r="G29" i="1"/>
  <c r="G18" i="1"/>
  <c r="G20" i="1"/>
  <c r="G21" i="1"/>
  <c r="G17" i="1"/>
  <c r="G28" i="1"/>
  <c r="G19" i="1"/>
  <c r="G34" i="1"/>
  <c r="G33" i="1"/>
  <c r="G10" i="1"/>
  <c r="G31" i="1"/>
  <c r="M47" i="1" l="1"/>
  <c r="S47" i="1" s="1"/>
  <c r="O49" i="1"/>
  <c r="O47" i="1"/>
  <c r="T49" i="1"/>
  <c r="T35" i="1"/>
  <c r="T47" i="1"/>
  <c r="AD50" i="1"/>
  <c r="M35" i="1"/>
  <c r="S35" i="1" s="1"/>
  <c r="O35" i="1"/>
  <c r="AD38" i="1"/>
  <c r="M50" i="1"/>
  <c r="U50" i="1" s="1"/>
  <c r="AD48" i="1"/>
  <c r="T50" i="1"/>
  <c r="T48" i="1"/>
  <c r="M48" i="1"/>
  <c r="U48" i="1" s="1"/>
  <c r="M49" i="1"/>
  <c r="U49" i="1" s="1"/>
  <c r="T38" i="1"/>
  <c r="T11" i="1"/>
  <c r="M11" i="1"/>
  <c r="S11" i="1" s="1"/>
  <c r="O43" i="1"/>
  <c r="L567" i="4"/>
  <c r="O12" i="1"/>
  <c r="AD12" i="1"/>
  <c r="AB570" i="4"/>
  <c r="T12" i="1"/>
  <c r="AB10" i="4"/>
  <c r="L19" i="1"/>
  <c r="R19" i="1" s="1"/>
  <c r="L28" i="1"/>
  <c r="AD28" i="1" s="1"/>
  <c r="L17" i="1"/>
  <c r="T17" i="1" s="1"/>
  <c r="L20" i="1"/>
  <c r="T20" i="1" s="1"/>
  <c r="L30" i="1"/>
  <c r="O30" i="1" s="1"/>
  <c r="L31" i="1"/>
  <c r="R31" i="1" s="1"/>
  <c r="L34" i="1"/>
  <c r="AD34" i="1" s="1"/>
  <c r="L29" i="1"/>
  <c r="M29" i="1" s="1"/>
  <c r="L33" i="1"/>
  <c r="T33" i="1" s="1"/>
  <c r="L21" i="1"/>
  <c r="AD21" i="1" s="1"/>
  <c r="L18" i="1"/>
  <c r="T18" i="1" s="1"/>
  <c r="L32" i="1"/>
  <c r="M14" i="1"/>
  <c r="U14" i="1" s="1"/>
  <c r="L637" i="4"/>
  <c r="L287" i="4"/>
  <c r="AB290" i="4"/>
  <c r="AQ20" i="1"/>
  <c r="T44" i="1"/>
  <c r="M44" i="1"/>
  <c r="S44" i="1" s="1"/>
  <c r="AD20" i="1"/>
  <c r="O44" i="1"/>
  <c r="M16" i="1"/>
  <c r="S16" i="1" s="1"/>
  <c r="O11" i="1"/>
  <c r="AQ19" i="1"/>
  <c r="AQ10" i="1"/>
  <c r="L427" i="4"/>
  <c r="AQ9" i="1"/>
  <c r="AQ8" i="1"/>
  <c r="AQ33" i="1"/>
  <c r="AQ31" i="1"/>
  <c r="AQ28" i="1"/>
  <c r="AQ26" i="1"/>
  <c r="T14" i="1"/>
  <c r="AD14" i="1"/>
  <c r="AQ29" i="1"/>
  <c r="AQ32" i="1"/>
  <c r="L217" i="4"/>
  <c r="AQ30" i="1"/>
  <c r="AQ34" i="1"/>
  <c r="AQ17" i="1"/>
  <c r="AQ18" i="1"/>
  <c r="AC6" i="4"/>
  <c r="AC357" i="4"/>
  <c r="AC496" i="4"/>
  <c r="AC7" i="4"/>
  <c r="AC497" i="4"/>
  <c r="AC356" i="4"/>
  <c r="AC636" i="4"/>
  <c r="AC637" i="4"/>
  <c r="AC287" i="4"/>
  <c r="AC77" i="4"/>
  <c r="AC147" i="4"/>
  <c r="AC427" i="4"/>
  <c r="AC217" i="4"/>
  <c r="AC216" i="4"/>
  <c r="AC76" i="4"/>
  <c r="AC567" i="4"/>
  <c r="AC566" i="4"/>
  <c r="AC146" i="4"/>
  <c r="AC426" i="4"/>
  <c r="AC286" i="4"/>
  <c r="AB8" i="4"/>
  <c r="AB359" i="4"/>
  <c r="AB498" i="4"/>
  <c r="AB640" i="4"/>
  <c r="AB9" i="4"/>
  <c r="L497" i="4"/>
  <c r="AC153" i="4" a="1"/>
  <c r="AC153" i="4" s="1"/>
  <c r="AC151" i="4" a="1"/>
  <c r="AC151" i="4" s="1"/>
  <c r="AC154" i="4" a="1"/>
  <c r="AC154" i="4" s="1"/>
  <c r="AC152" i="4" a="1"/>
  <c r="AC152" i="4" s="1"/>
  <c r="T43" i="1"/>
  <c r="M43" i="1"/>
  <c r="S43" i="1" s="1"/>
  <c r="AB499" i="4"/>
  <c r="AB358" i="4"/>
  <c r="AB638" i="4"/>
  <c r="AB639" i="4"/>
  <c r="AC432" i="4" a="1"/>
  <c r="AC432" i="4" s="1"/>
  <c r="AC431" i="4" a="1"/>
  <c r="AC431" i="4" s="1"/>
  <c r="AC433" i="4" a="1"/>
  <c r="AC433" i="4" s="1"/>
  <c r="AC434" i="4" a="1"/>
  <c r="AC434" i="4" s="1"/>
  <c r="L10" i="1"/>
  <c r="L147" i="4" s="1"/>
  <c r="L145" i="4"/>
  <c r="L357" i="4"/>
  <c r="AB289" i="4"/>
  <c r="AC223" i="4" a="1"/>
  <c r="AC223" i="4" s="1"/>
  <c r="AC222" i="4" a="1"/>
  <c r="AC222" i="4" s="1"/>
  <c r="AC224" i="4" a="1"/>
  <c r="AC224" i="4" s="1"/>
  <c r="AC221" i="4" a="1"/>
  <c r="AC221" i="4" s="1"/>
  <c r="AQ21" i="1"/>
  <c r="AB79" i="4"/>
  <c r="AB149" i="4"/>
  <c r="AB429" i="4"/>
  <c r="AB360" i="4"/>
  <c r="AC644" i="4" a="1"/>
  <c r="AC644" i="4" s="1"/>
  <c r="AC642" i="4" a="1"/>
  <c r="AC642" i="4" s="1"/>
  <c r="AC643" i="4" a="1"/>
  <c r="AC643" i="4" s="1"/>
  <c r="AC641" i="4" a="1"/>
  <c r="AC641" i="4" s="1"/>
  <c r="AB150" i="4"/>
  <c r="AB219" i="4"/>
  <c r="AB218" i="4"/>
  <c r="AB78" i="4"/>
  <c r="AB569" i="4"/>
  <c r="AC364" i="4" a="1"/>
  <c r="AC364" i="4" s="1"/>
  <c r="AC363" i="4" a="1"/>
  <c r="AC363" i="4" s="1"/>
  <c r="AC362" i="4" a="1"/>
  <c r="AC362" i="4" s="1"/>
  <c r="AC361" i="4" a="1"/>
  <c r="AC361" i="4" s="1"/>
  <c r="AC572" i="4" a="1"/>
  <c r="AC572" i="4" s="1"/>
  <c r="AC574" i="4" a="1"/>
  <c r="AC574" i="4" s="1"/>
  <c r="AC573" i="4" a="1"/>
  <c r="AC573" i="4" s="1"/>
  <c r="AC571" i="4" a="1"/>
  <c r="AC571" i="4" s="1"/>
  <c r="AQ27" i="1"/>
  <c r="AB568" i="4"/>
  <c r="AB148" i="4"/>
  <c r="AB428" i="4"/>
  <c r="AB80" i="4"/>
  <c r="AB288" i="4"/>
  <c r="AC81" i="4" a="1"/>
  <c r="AC81" i="4" s="1"/>
  <c r="AC83" i="4" a="1"/>
  <c r="AC83" i="4" s="1"/>
  <c r="AC84" i="4" a="1"/>
  <c r="AC84" i="4" s="1"/>
  <c r="AC82" i="4" a="1"/>
  <c r="AC82" i="4" s="1"/>
  <c r="AC294" i="4" a="1"/>
  <c r="AC294" i="4" s="1"/>
  <c r="AC293" i="4" a="1"/>
  <c r="AC293" i="4" s="1"/>
  <c r="AC291" i="4" a="1"/>
  <c r="AC291" i="4" s="1"/>
  <c r="AC292" i="4" a="1"/>
  <c r="AC292" i="4" s="1"/>
  <c r="AB430" i="4"/>
  <c r="AB500" i="4"/>
  <c r="AB220" i="4"/>
  <c r="AC502" i="4" a="1"/>
  <c r="AC502" i="4" s="1"/>
  <c r="AC501" i="4" a="1"/>
  <c r="AC501" i="4" s="1"/>
  <c r="AC503" i="4" a="1"/>
  <c r="AC503" i="4" s="1"/>
  <c r="AC504" i="4" a="1"/>
  <c r="AC504" i="4" s="1"/>
  <c r="AC12" i="4" a="1"/>
  <c r="AC12" i="4" s="1"/>
  <c r="AC14" i="4" a="1"/>
  <c r="AC14" i="4" s="1"/>
  <c r="AC13" i="4" a="1"/>
  <c r="AC13" i="4" s="1"/>
  <c r="AC11" i="4" a="1"/>
  <c r="AC11" i="4" s="1"/>
  <c r="T37" i="1"/>
  <c r="M37" i="1"/>
  <c r="S37" i="1" s="1"/>
  <c r="M25" i="1"/>
  <c r="U25" i="1" s="1"/>
  <c r="AD37" i="1"/>
  <c r="O25" i="1"/>
  <c r="T25" i="1"/>
  <c r="AD33" i="1"/>
  <c r="O33" i="1"/>
  <c r="R33" i="1"/>
  <c r="AD9" i="1"/>
  <c r="O9" i="1"/>
  <c r="M9" i="1"/>
  <c r="T9" i="1"/>
  <c r="R9" i="1"/>
  <c r="AD26" i="1"/>
  <c r="O26" i="1"/>
  <c r="M26" i="1"/>
  <c r="T26" i="1"/>
  <c r="R26" i="1"/>
  <c r="U39" i="1"/>
  <c r="S39" i="1"/>
  <c r="AD8" i="1"/>
  <c r="O8" i="1"/>
  <c r="M8" i="1"/>
  <c r="T8" i="1"/>
  <c r="R8" i="1"/>
  <c r="AD40" i="1"/>
  <c r="O40" i="1"/>
  <c r="M40" i="1"/>
  <c r="T40" i="1"/>
  <c r="U7" i="1"/>
  <c r="S7" i="1"/>
  <c r="S46" i="1"/>
  <c r="U46" i="1"/>
  <c r="AD19" i="1"/>
  <c r="T19" i="1"/>
  <c r="O19" i="1"/>
  <c r="M19" i="1"/>
  <c r="U13" i="1"/>
  <c r="S13" i="1"/>
  <c r="S36" i="1"/>
  <c r="U36" i="1"/>
  <c r="AD17" i="1"/>
  <c r="AD15" i="1"/>
  <c r="O15" i="1"/>
  <c r="M15" i="1"/>
  <c r="T15" i="1"/>
  <c r="AD45" i="1"/>
  <c r="O45" i="1"/>
  <c r="M45" i="1"/>
  <c r="T45" i="1"/>
  <c r="U12" i="1"/>
  <c r="S12" i="1"/>
  <c r="AD18" i="1"/>
  <c r="T29" i="1"/>
  <c r="AD23" i="1"/>
  <c r="O23" i="1"/>
  <c r="M23" i="1"/>
  <c r="T23" i="1"/>
  <c r="AD27" i="1"/>
  <c r="O27" i="1"/>
  <c r="M27" i="1"/>
  <c r="T27" i="1"/>
  <c r="R27" i="1"/>
  <c r="AD42" i="1"/>
  <c r="O42" i="1"/>
  <c r="M42" i="1"/>
  <c r="T42" i="1"/>
  <c r="U24" i="1"/>
  <c r="S24" i="1"/>
  <c r="U38" i="1"/>
  <c r="S38" i="1"/>
  <c r="AD41" i="1"/>
  <c r="O41" i="1"/>
  <c r="M41" i="1"/>
  <c r="T41" i="1"/>
  <c r="AD22" i="1"/>
  <c r="O22" i="1"/>
  <c r="M22" i="1"/>
  <c r="T22" i="1"/>
  <c r="L6" i="1"/>
  <c r="AC638" i="4" a="1"/>
  <c r="AC569" i="4" a="1"/>
  <c r="AC8" i="4" a="1"/>
  <c r="AC568" i="4" a="1"/>
  <c r="AC289" i="4" a="1"/>
  <c r="AC639" i="4" a="1"/>
  <c r="AC78" i="4" a="1"/>
  <c r="AC359" i="4" a="1"/>
  <c r="AC79" i="4" a="1"/>
  <c r="AC148" i="4" a="1"/>
  <c r="AC498" i="4" a="1"/>
  <c r="AC428" i="4" a="1"/>
  <c r="AC499" i="4" a="1"/>
  <c r="AC149" i="4" a="1"/>
  <c r="AC219" i="4" a="1"/>
  <c r="AC358" i="4" a="1"/>
  <c r="AC218" i="4" a="1"/>
  <c r="AC9" i="4" a="1"/>
  <c r="AC429" i="4" a="1"/>
  <c r="AC288" i="4" a="1"/>
  <c r="U35" i="1" l="1"/>
  <c r="U47" i="1"/>
  <c r="R18" i="1"/>
  <c r="R17" i="1"/>
  <c r="O18" i="1"/>
  <c r="O17" i="1"/>
  <c r="M18" i="1"/>
  <c r="S18" i="1" s="1"/>
  <c r="M17" i="1"/>
  <c r="S17" i="1" s="1"/>
  <c r="S49" i="1"/>
  <c r="R10" i="1"/>
  <c r="M33" i="1"/>
  <c r="S33" i="1" s="1"/>
  <c r="AD29" i="1"/>
  <c r="O10" i="1"/>
  <c r="T28" i="1"/>
  <c r="S50" i="1"/>
  <c r="S48" i="1"/>
  <c r="U11" i="1"/>
  <c r="M34" i="1"/>
  <c r="U34" i="1" s="1"/>
  <c r="O34" i="1"/>
  <c r="R28" i="1"/>
  <c r="T10" i="1"/>
  <c r="M28" i="1"/>
  <c r="U28" i="1" s="1"/>
  <c r="R21" i="1"/>
  <c r="AD10" i="1"/>
  <c r="O28" i="1"/>
  <c r="T21" i="1"/>
  <c r="M21" i="1"/>
  <c r="U21" i="1" s="1"/>
  <c r="O21" i="1"/>
  <c r="AD30" i="1"/>
  <c r="R30" i="1"/>
  <c r="M31" i="1"/>
  <c r="S31" i="1" s="1"/>
  <c r="T30" i="1"/>
  <c r="O31" i="1"/>
  <c r="M30" i="1"/>
  <c r="U30" i="1" s="1"/>
  <c r="T34" i="1"/>
  <c r="R34" i="1"/>
  <c r="M20" i="1"/>
  <c r="U20" i="1" s="1"/>
  <c r="T31" i="1"/>
  <c r="O29" i="1"/>
  <c r="AD31" i="1"/>
  <c r="R29" i="1"/>
  <c r="S14" i="1"/>
  <c r="O20" i="1"/>
  <c r="T32" i="1"/>
  <c r="AD32" i="1"/>
  <c r="M32" i="1"/>
  <c r="U32" i="1" s="1"/>
  <c r="R32" i="1"/>
  <c r="O32" i="1"/>
  <c r="R20" i="1"/>
  <c r="U44" i="1"/>
  <c r="M10" i="1"/>
  <c r="U10" i="1" s="1"/>
  <c r="U43" i="1"/>
  <c r="U16" i="1"/>
  <c r="S25" i="1"/>
  <c r="U37" i="1"/>
  <c r="AC569" i="4"/>
  <c r="AC639" i="4"/>
  <c r="AC78" i="4"/>
  <c r="AC638" i="4"/>
  <c r="AC218" i="4"/>
  <c r="AC358" i="4"/>
  <c r="AC219" i="4"/>
  <c r="AC499" i="4"/>
  <c r="AC288" i="4"/>
  <c r="AC429" i="4"/>
  <c r="AC9" i="4"/>
  <c r="AC428" i="4"/>
  <c r="AC149" i="4"/>
  <c r="AC498" i="4"/>
  <c r="AC148" i="4"/>
  <c r="AC79" i="4"/>
  <c r="AC359" i="4"/>
  <c r="AC568" i="4"/>
  <c r="AC289" i="4"/>
  <c r="AC8" i="4"/>
  <c r="U19" i="1"/>
  <c r="S19" i="1"/>
  <c r="S29" i="1"/>
  <c r="U29" i="1"/>
  <c r="U15" i="1"/>
  <c r="S15" i="1"/>
  <c r="U41" i="1"/>
  <c r="S41" i="1"/>
  <c r="U42" i="1"/>
  <c r="S42" i="1"/>
  <c r="U23" i="1"/>
  <c r="S23" i="1"/>
  <c r="U45" i="1"/>
  <c r="S45" i="1"/>
  <c r="U40" i="1"/>
  <c r="S40" i="1"/>
  <c r="U9" i="1"/>
  <c r="S9" i="1"/>
  <c r="AD6" i="1"/>
  <c r="O6" i="1"/>
  <c r="M6" i="1"/>
  <c r="T6" i="1"/>
  <c r="U8" i="1"/>
  <c r="S8" i="1"/>
  <c r="S22" i="1"/>
  <c r="U22" i="1"/>
  <c r="U26" i="1"/>
  <c r="S26" i="1"/>
  <c r="U27" i="1"/>
  <c r="S27" i="1"/>
  <c r="U18" i="1" l="1"/>
  <c r="U17" i="1"/>
  <c r="U33" i="1"/>
  <c r="S34" i="1"/>
  <c r="S28" i="1"/>
  <c r="S21" i="1"/>
  <c r="S20" i="1"/>
  <c r="U31" i="1"/>
  <c r="S30" i="1"/>
  <c r="S32" i="1"/>
  <c r="S10" i="1"/>
  <c r="U571" i="4"/>
  <c r="U577" i="4" s="1"/>
  <c r="U361" i="4"/>
  <c r="U367" i="4" s="1"/>
  <c r="U221" i="4"/>
  <c r="U227" i="4" s="1"/>
  <c r="U11" i="4"/>
  <c r="U17" i="4" s="1"/>
  <c r="U431" i="4"/>
  <c r="U437" i="4" s="1"/>
  <c r="U641" i="4"/>
  <c r="U647" i="4" s="1"/>
  <c r="U151" i="4"/>
  <c r="U157" i="4" s="1"/>
  <c r="U501" i="4"/>
  <c r="U507" i="4" s="1"/>
  <c r="U81" i="4"/>
  <c r="U87" i="4" s="1"/>
  <c r="U291" i="4"/>
  <c r="U297" i="4" s="1"/>
  <c r="U6" i="1"/>
  <c r="S6" i="1"/>
  <c r="T438" i="4" a="1"/>
  <c r="T508" i="4" a="1"/>
  <c r="T88" i="4" a="1"/>
  <c r="T298" i="4" a="1"/>
  <c r="T578" i="4" a="1"/>
  <c r="T18" i="4" a="1"/>
  <c r="T158" i="4" a="1"/>
  <c r="T228" i="4" a="1"/>
  <c r="T368" i="4" a="1"/>
  <c r="T648" i="4" a="1"/>
  <c r="T368" i="4" l="1"/>
  <c r="T578" i="4"/>
  <c r="T228" i="4"/>
  <c r="T648" i="4"/>
  <c r="T438" i="4"/>
  <c r="T18" i="4"/>
  <c r="T508" i="4"/>
  <c r="T158" i="4"/>
  <c r="T298" i="4"/>
  <c r="T8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7A267D-8AEE-4E66-BCBA-FA621E68F5F6}" keepAlive="1" name="Query - bonds" description="Connection to the 'bonds' query in the workbook." type="5" refreshedVersion="6" background="1" saveData="1">
    <dbPr connection="Provider=Microsoft.Mashup.OleDb.1;Data Source=$Workbook$;Location=bonds;Extended Properties=&quot;&quot;" command="SELECT * FROM [bonds]"/>
  </connection>
  <connection id="2" xr16:uid="{B6F0BC26-CCD4-4463-93A5-6EA21937D0BA}" keepAlive="1" interval="30" name="Query - Corp Hybrids List" description="Connection to the 'Corp Hybrids List' query in the workbook." type="5" refreshedVersion="6" background="1" saveData="1">
    <dbPr connection="Provider=Microsoft.Mashup.OleDb.1;Data Source=$Workbook$;Location=&quot;Corp Hybrids List&quot;;Extended Properties=&quot;&quot;" command="SELECT * FROM [Corp Hybrids List]"/>
  </connection>
  <connection id="3" xr16:uid="{433EF9CE-945F-4DF0-A856-039EED54797B}" keepAlive="1" interval="29" name="Query - Portfolio_Master_DL" description="Connection to the 'Portfolio_Master_DL' query in the workbook." type="5" refreshedVersion="6" background="1" saveData="1">
    <dbPr connection="Provider=Microsoft.Mashup.OleDb.1;Data Source=$Workbook$;Location=Portfolio_Master_DL;Extended Properties=&quot;&quot;" command="SELECT * FROM [Portfolio_Master_D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<sst xmlns="http://schemas.openxmlformats.org/spreadsheetml/2006/main" count="12257" uniqueCount="1765">
  <si>
    <t>Buy (ISIN)</t>
  </si>
  <si>
    <t>Sell (ISIN)</t>
  </si>
  <si>
    <t>XS2195190520</t>
  </si>
  <si>
    <t>XS1139494493</t>
  </si>
  <si>
    <t>XS1224710399</t>
  </si>
  <si>
    <t>XS1713463559</t>
  </si>
  <si>
    <t>XS1205618470</t>
  </si>
  <si>
    <t>FR0013398229</t>
  </si>
  <si>
    <t>FR0011401728</t>
  </si>
  <si>
    <t>XS1048428442</t>
  </si>
  <si>
    <t>XS1572349865</t>
  </si>
  <si>
    <t>PTEDPKOM0034</t>
  </si>
  <si>
    <t>XS2187689380</t>
  </si>
  <si>
    <t>XS2010045511</t>
  </si>
  <si>
    <t>XS1797138960</t>
  </si>
  <si>
    <t>XS0954675129</t>
  </si>
  <si>
    <t>XS1721244371</t>
  </si>
  <si>
    <t>XS2035564629</t>
  </si>
  <si>
    <t>FR0011942283</t>
  </si>
  <si>
    <t>XS1890845875</t>
  </si>
  <si>
    <t>XS1888180996</t>
  </si>
  <si>
    <t>XS0968913342</t>
  </si>
  <si>
    <t>XS1757377400</t>
  </si>
  <si>
    <t>XS1799938995</t>
  </si>
  <si>
    <t>XS1309437215</t>
  </si>
  <si>
    <t>XS1799939027</t>
  </si>
  <si>
    <t>ID_ISIN</t>
  </si>
  <si>
    <t>worksheet get</t>
  </si>
  <si>
    <t>security name</t>
  </si>
  <si>
    <t>ticker</t>
  </si>
  <si>
    <t>coupon</t>
  </si>
  <si>
    <t>nxt_call_dt</t>
  </si>
  <si>
    <t>mty_typ</t>
  </si>
  <si>
    <t>crncy</t>
  </si>
  <si>
    <t>years_since_issue</t>
  </si>
  <si>
    <t>amt_outstanding</t>
  </si>
  <si>
    <t>industry_sector</t>
  </si>
  <si>
    <t>unique lookup</t>
  </si>
  <si>
    <t>yas_ispread</t>
  </si>
  <si>
    <t>blp_i_sprd_mid</t>
  </si>
  <si>
    <t>yas/blp factor</t>
  </si>
  <si>
    <t>rtg_moody</t>
  </si>
  <si>
    <t>rtg_sp</t>
  </si>
  <si>
    <t>bb_composite</t>
  </si>
  <si>
    <t>nd</t>
  </si>
  <si>
    <t>av spread 30d</t>
  </si>
  <si>
    <t>st dev 30d</t>
  </si>
  <si>
    <t>low nd</t>
  </si>
  <si>
    <t>high nd</t>
  </si>
  <si>
    <t>green_bond_loan_indicator</t>
  </si>
  <si>
    <t>blank</t>
  </si>
  <si>
    <t>z-score</t>
  </si>
  <si>
    <t>%-ile</t>
  </si>
  <si>
    <t>XS1323897485</t>
  </si>
  <si>
    <t>XS1323897485 Corp</t>
  </si>
  <si>
    <t>SOLBBB 5.118 PERP</t>
  </si>
  <si>
    <t>SOLBBB</t>
  </si>
  <si>
    <t>PERP/CALL</t>
  </si>
  <si>
    <t>EUR</t>
  </si>
  <si>
    <t>Basic Materials</t>
  </si>
  <si>
    <t>Ba1</t>
  </si>
  <si>
    <t>BB+</t>
  </si>
  <si>
    <t>N</t>
  </si>
  <si>
    <t>-</t>
  </si>
  <si>
    <t>XS0992293901</t>
  </si>
  <si>
    <t>XS0992293901 Corp</t>
  </si>
  <si>
    <t>SOLBBB 5.425 PERP</t>
  </si>
  <si>
    <t>SOLBBB 5.425 PERP nc-23</t>
  </si>
  <si>
    <t>BE6309987400</t>
  </si>
  <si>
    <t>BE6309987400 Corp</t>
  </si>
  <si>
    <t>SOLBBB 4 1/4 PERP</t>
  </si>
  <si>
    <t>SOLBBB 4 1/4 PERP nc-23</t>
  </si>
  <si>
    <t>XS1323897725</t>
  </si>
  <si>
    <t>XS1323897725 Corp</t>
  </si>
  <si>
    <t>SOLBBB 5.869 PERP</t>
  </si>
  <si>
    <t>SOLBBB 5.869 PERP nc-24</t>
  </si>
  <si>
    <t>BE6324000858</t>
  </si>
  <si>
    <t>BE6324000858 Corp</t>
  </si>
  <si>
    <t>SOLBBB 2 1/2 PERP</t>
  </si>
  <si>
    <t>SOLBBB 2 1/2 PERP nc-25</t>
  </si>
  <si>
    <t>#N/A N/A</t>
  </si>
  <si>
    <t>NR</t>
  </si>
  <si>
    <t>DE000A14J611</t>
  </si>
  <si>
    <t>DE000A14J611 Corp</t>
  </si>
  <si>
    <t>BAYNGR 2 3/8 04/02/75</t>
  </si>
  <si>
    <t>BAYNGR</t>
  </si>
  <si>
    <t>CALLABLE</t>
  </si>
  <si>
    <t>Consumer, Non-cyclical</t>
  </si>
  <si>
    <t>BAYNGR 2 3/8 04/02/75 nc-22</t>
  </si>
  <si>
    <t>Baa3</t>
  </si>
  <si>
    <t>DE000A11QR73</t>
  </si>
  <si>
    <t>DE000A11QR73 Corp</t>
  </si>
  <si>
    <t>BAYNGR 3 3/4 07/01/74</t>
  </si>
  <si>
    <t>BAYNGR 3 3/4 07/01/74 nc-24</t>
  </si>
  <si>
    <t>XS2077670003</t>
  </si>
  <si>
    <t>XS2077670003 Corp</t>
  </si>
  <si>
    <t>BAYNGR 2 3/8 11/12/79</t>
  </si>
  <si>
    <t>BAYNGR 2 3/8 11/12/79 nc-25</t>
  </si>
  <si>
    <t>XS2077670342</t>
  </si>
  <si>
    <t>XS2077670342 Corp</t>
  </si>
  <si>
    <t>BAYNGR 3 1/8 11/12/79</t>
  </si>
  <si>
    <t>BAYNGR 3 1/8 11/12/79 nc-27</t>
  </si>
  <si>
    <t>XS2182055009</t>
  </si>
  <si>
    <t>XS2182055009 Corp</t>
  </si>
  <si>
    <t>FIRMEN 3 3/4 PERP</t>
  </si>
  <si>
    <t>FIRMEN</t>
  </si>
  <si>
    <t>FIRMEN 3 3/4 PERP nc-25</t>
  </si>
  <si>
    <t>XS1152338072</t>
  </si>
  <si>
    <t>XS1152338072 Corp</t>
  </si>
  <si>
    <t>MRKGR 2 5/8 12/12/74</t>
  </si>
  <si>
    <t>MRKGR</t>
  </si>
  <si>
    <t>MRKGR 2 5/8 12/12/74 nc-21</t>
  </si>
  <si>
    <t>BBB+</t>
  </si>
  <si>
    <t>BBB</t>
  </si>
  <si>
    <t>XS1152343668</t>
  </si>
  <si>
    <t>XS1152343668 Corp</t>
  </si>
  <si>
    <t>MRKGR 3 3/8 12/12/74</t>
  </si>
  <si>
    <t>MRKGR 3 3/8 12/12/74 nc-24</t>
  </si>
  <si>
    <t>XS2011260531</t>
  </si>
  <si>
    <t>XS2011260531 Corp</t>
  </si>
  <si>
    <t>MRKGR 1 5/8 06/25/79</t>
  </si>
  <si>
    <t>MRKGR 1 5/8 06/25/79 nc-24</t>
  </si>
  <si>
    <t>XS2011260705</t>
  </si>
  <si>
    <t>XS2011260705 Corp</t>
  </si>
  <si>
    <t>MRKGR 2 7/8 06/25/79</t>
  </si>
  <si>
    <t>MRKGR 2 7/8 06/25/79 nc-29</t>
  </si>
  <si>
    <t>FR0012278539</t>
  </si>
  <si>
    <t>FR0012278539 Corp</t>
  </si>
  <si>
    <t>AKEFP 4 3/4 PERP</t>
  </si>
  <si>
    <t>AKEFP</t>
  </si>
  <si>
    <t>BBB-</t>
  </si>
  <si>
    <t>FR0013425170</t>
  </si>
  <si>
    <t>FR0013425170 Corp</t>
  </si>
  <si>
    <t>AKEFP 2 3/4 PERP</t>
  </si>
  <si>
    <t>AKEFP 2 3/4 PERP nc-24</t>
  </si>
  <si>
    <t>FR0013478252</t>
  </si>
  <si>
    <t>FR0013478252 Corp</t>
  </si>
  <si>
    <t>AKEFP 1 1/2 PERP</t>
  </si>
  <si>
    <t>AKEFP 1 1/2 PERP nc-25</t>
  </si>
  <si>
    <t>XS1405763019</t>
  </si>
  <si>
    <t>XS1405763019 Corp</t>
  </si>
  <si>
    <t>LXSGR 4 1/2 12/06/76</t>
  </si>
  <si>
    <t>LXSGR</t>
  </si>
  <si>
    <t>LXSGR 4 1/2 12/06/76 nc-23</t>
  </si>
  <si>
    <t>XS1713466495</t>
  </si>
  <si>
    <t>XS1713466495 Corp</t>
  </si>
  <si>
    <t>LHNVX 3 PERP</t>
  </si>
  <si>
    <t>LHNVX</t>
  </si>
  <si>
    <t>Industrial</t>
  </si>
  <si>
    <t>LHNVX 3 PERP nc-24</t>
  </si>
  <si>
    <t>DE000A2GSFF1</t>
  </si>
  <si>
    <t>DE000A2GSFF1 Corp</t>
  </si>
  <si>
    <t>EVKGR 2 1/8 07/07/77</t>
  </si>
  <si>
    <t>EVKGR</t>
  </si>
  <si>
    <t>EVKGR 2 1/8 07/07/77 nc-22</t>
  </si>
  <si>
    <t>XS2051471105</t>
  </si>
  <si>
    <t>XS2051471105 Corp</t>
  </si>
  <si>
    <t>ERFFP 2 7/8 PERP</t>
  </si>
  <si>
    <t>ERFFP</t>
  </si>
  <si>
    <t>ERFFP 2 7/8 PERP nc-22</t>
  </si>
  <si>
    <t>Ba2</t>
  </si>
  <si>
    <t>XS1224953882</t>
  </si>
  <si>
    <t>XS1224953882 Corp</t>
  </si>
  <si>
    <t>ERFFP 4 7/8 PERP</t>
  </si>
  <si>
    <t>ERFFP 4 7/8 PERP nc-23</t>
  </si>
  <si>
    <t>XS1716945586</t>
  </si>
  <si>
    <t>XS1716945586 Corp</t>
  </si>
  <si>
    <t>ERFFP 3 1/4 PERP</t>
  </si>
  <si>
    <t>ERFFP 3 1/4 PERP nc-25</t>
  </si>
  <si>
    <t>FR0013292828</t>
  </si>
  <si>
    <t>FR0013292828 Corp</t>
  </si>
  <si>
    <t>BNFP 1 3/4 PERP</t>
  </si>
  <si>
    <t>BNFP</t>
  </si>
  <si>
    <t>BNFP 1 3/4 PERP nc-23</t>
  </si>
  <si>
    <t>XS1797663967</t>
  </si>
  <si>
    <t>XS1797663967 Corp</t>
  </si>
  <si>
    <t>ECLEAR 2 5/8 04/11/48</t>
  </si>
  <si>
    <t>ECLEAR</t>
  </si>
  <si>
    <t>Financial</t>
  </si>
  <si>
    <t>ECLEAR 2 5/8 04/11/48 nc-28</t>
  </si>
  <si>
    <t>A</t>
  </si>
  <si>
    <t>DE000A161W62</t>
  </si>
  <si>
    <t>DE000A161W62 Corp</t>
  </si>
  <si>
    <t>DBOERS 2 3/4 02/05/41</t>
  </si>
  <si>
    <t>DBOERS</t>
  </si>
  <si>
    <t>DBOERS 2 3/4 02/05/41 nc-20</t>
  </si>
  <si>
    <t>A+</t>
  </si>
  <si>
    <t>DE000A289N78</t>
  </si>
  <si>
    <t>DE000A289N78 Corp</t>
  </si>
  <si>
    <t>DBOERS 1 1/4 06/16/47</t>
  </si>
  <si>
    <t>DBOERS 1 1/4 06/16/47 nc-27</t>
  </si>
  <si>
    <t>XS2010039035</t>
  </si>
  <si>
    <t>XS2010039035 Corp</t>
  </si>
  <si>
    <t>DBHNGR 0.95 PERP</t>
  </si>
  <si>
    <t>DBHNGR</t>
  </si>
  <si>
    <t>DBHNGR 0.95 PERP nc-25</t>
  </si>
  <si>
    <t>A2</t>
  </si>
  <si>
    <t>XS2010039548</t>
  </si>
  <si>
    <t>XS2010039548 Corp</t>
  </si>
  <si>
    <t>DBHNGR 1.6 PERP</t>
  </si>
  <si>
    <t>DBHNGR 1.6 PERP nc-29</t>
  </si>
  <si>
    <t>XS1294342792</t>
  </si>
  <si>
    <t>XS1294342792 Corp</t>
  </si>
  <si>
    <t>OMVAV 5 1/4 PERP</t>
  </si>
  <si>
    <t>OMVAV</t>
  </si>
  <si>
    <t>Energy</t>
  </si>
  <si>
    <t>OMVAV 5 1/4 PERP nc-21</t>
  </si>
  <si>
    <t>Baa2</t>
  </si>
  <si>
    <t>XS1713462403</t>
  </si>
  <si>
    <t>XS1713462403 Corp</t>
  </si>
  <si>
    <t>OMVAV 2 7/8 PERP</t>
  </si>
  <si>
    <t>OMVAV 2 7/8 PERP nc-24</t>
  </si>
  <si>
    <t>XS1294343337</t>
  </si>
  <si>
    <t>XS1294343337 Corp</t>
  </si>
  <si>
    <t>OMVAV 6 1/4 PERP</t>
  </si>
  <si>
    <t>OMVAV 6 1/4 PERP nc-25</t>
  </si>
  <si>
    <t>XS2224439385</t>
  </si>
  <si>
    <t>XS2224439385 Corp</t>
  </si>
  <si>
    <t>OMVAV 2 1/2 PERP</t>
  </si>
  <si>
    <t>OMVAV 2 1/2 PERP nc-26</t>
  </si>
  <si>
    <t>XS2224439971</t>
  </si>
  <si>
    <t>XS2224439971 Corp</t>
  </si>
  <si>
    <t>OMVAV 2 7/8 PERP nc-29</t>
  </si>
  <si>
    <t>XS1207054666</t>
  </si>
  <si>
    <t>XS1207054666 Corp</t>
  </si>
  <si>
    <t>REPSM 3 7/8 PERP</t>
  </si>
  <si>
    <t>REPSM</t>
  </si>
  <si>
    <t>REPSM 3 7/8 PERP nc-21</t>
  </si>
  <si>
    <t>XS1207058733</t>
  </si>
  <si>
    <t>XS1207058733 Corp</t>
  </si>
  <si>
    <t>REPSM 4 1/2 03/25/75</t>
  </si>
  <si>
    <t>REPSM 4 1/2 03/25/75 nc-25</t>
  </si>
  <si>
    <t>XS2185997884</t>
  </si>
  <si>
    <t>XS2185997884 Corp</t>
  </si>
  <si>
    <t>REPSM 3 3/4 PERP</t>
  </si>
  <si>
    <t>REPSM 3 3/4 PERP nc-26</t>
  </si>
  <si>
    <t>XS2186001314</t>
  </si>
  <si>
    <t>XS2186001314 Corp</t>
  </si>
  <si>
    <t>REPSM 4.247 PERP</t>
  </si>
  <si>
    <t>REPSM 4.247 PERP nc-28</t>
  </si>
  <si>
    <t>XS2193661324</t>
  </si>
  <si>
    <t>XS2193661324 Corp</t>
  </si>
  <si>
    <t>BPLN 3 1/4 PERP</t>
  </si>
  <si>
    <t>BPLN</t>
  </si>
  <si>
    <t>BPLN 3 1/4 PERP nc-26</t>
  </si>
  <si>
    <t>A3</t>
  </si>
  <si>
    <t>XS2193662728</t>
  </si>
  <si>
    <t>XS2193662728 Corp</t>
  </si>
  <si>
    <t>BPLN 3 5/8 PERP</t>
  </si>
  <si>
    <t>BPLN 3 5/8 PERP nc-29</t>
  </si>
  <si>
    <t>XS2193663619</t>
  </si>
  <si>
    <t>XS2193663619 Corp</t>
  </si>
  <si>
    <t>BPLN 4 1/4 PERP</t>
  </si>
  <si>
    <t>GBP</t>
  </si>
  <si>
    <t>BPLN 4 1/4 PERP nc-27</t>
  </si>
  <si>
    <t>US05565QDU94</t>
  </si>
  <si>
    <t>US05565QDU94 Corp</t>
  </si>
  <si>
    <t>BPLN 4 3/8 PERP</t>
  </si>
  <si>
    <t>USD</t>
  </si>
  <si>
    <t>BPLN 4 3/8 PERP nc-25</t>
  </si>
  <si>
    <t>US05565QDV77</t>
  </si>
  <si>
    <t>US05565QDV77 Corp</t>
  </si>
  <si>
    <t>BPLN 4 7/8 PERP</t>
  </si>
  <si>
    <t>BPLN 4 7/8 PERP nc-30</t>
  </si>
  <si>
    <t>XS1195201931</t>
  </si>
  <si>
    <t>XS1195201931 Corp</t>
  </si>
  <si>
    <t>TOTAL 2 1/4 PERP</t>
  </si>
  <si>
    <t>TOTAL</t>
  </si>
  <si>
    <t>TOTAL 2 1/4 PERP nc-21</t>
  </si>
  <si>
    <t>A-</t>
  </si>
  <si>
    <t>XS1413581205</t>
  </si>
  <si>
    <t>XS1413581205 Corp</t>
  </si>
  <si>
    <t>TOTAL 3 7/8 PERP</t>
  </si>
  <si>
    <t>TOTAL 3 7/8 PERP nc-22</t>
  </si>
  <si>
    <t>XS1501167164</t>
  </si>
  <si>
    <t>XS1501167164 Corp</t>
  </si>
  <si>
    <t>TOTAL 2.708 PERP</t>
  </si>
  <si>
    <t>TOTAL 2.708 PERP nc-23</t>
  </si>
  <si>
    <t>XS1974787480</t>
  </si>
  <si>
    <t>XS1974787480 Corp</t>
  </si>
  <si>
    <t>TOTAL 1 3/4 PERP</t>
  </si>
  <si>
    <t>TOTAL 1 3/4 PERP nc-24</t>
  </si>
  <si>
    <t>XS1195202822</t>
  </si>
  <si>
    <t>XS1195202822 Corp</t>
  </si>
  <si>
    <t>TOTAL 2 5/8 PERP</t>
  </si>
  <si>
    <t>TOTAL 2 5/8 PERP nc-25</t>
  </si>
  <si>
    <t>XS1501166869</t>
  </si>
  <si>
    <t>XS1501166869 Corp</t>
  </si>
  <si>
    <t>TOTAL 3.369 PERP</t>
  </si>
  <si>
    <t>TOTAL 3.369 PERP nc-26</t>
  </si>
  <si>
    <t>XS2224632971</t>
  </si>
  <si>
    <t>XS2224632971 Corp</t>
  </si>
  <si>
    <t>TOTAL 2 PERP</t>
  </si>
  <si>
    <t>TOTAL 2 PERP nc-30</t>
  </si>
  <si>
    <t>XS1309436753</t>
  </si>
  <si>
    <t>XS1309436753 Corp</t>
  </si>
  <si>
    <t>BHP 4 3/4 04/22/76</t>
  </si>
  <si>
    <t>BHP</t>
  </si>
  <si>
    <t>BHP 4 3/4 04/22/76 nc-21</t>
  </si>
  <si>
    <t>#N/A Field Not Applicable</t>
  </si>
  <si>
    <t>Baa1</t>
  </si>
  <si>
    <t>XS1309436910</t>
  </si>
  <si>
    <t>XS1309436910 Corp</t>
  </si>
  <si>
    <t>BHP 5 5/8 10/22/79</t>
  </si>
  <si>
    <t>BHP 5 5/8 10/22/79 nc-24</t>
  </si>
  <si>
    <t>USQ12441AB91</t>
  </si>
  <si>
    <t>USQ12441AB91 Corp</t>
  </si>
  <si>
    <t>BHP 6 3/4 10/19/75</t>
  </si>
  <si>
    <t>BHP 6 3/4 10/19/75 nc-25</t>
  </si>
  <si>
    <t>XS1309437215 Corp</t>
  </si>
  <si>
    <t>BHP 6 1/2 10/22/77</t>
  </si>
  <si>
    <t>BHP 6 1/2 10/22/77 nc-22</t>
  </si>
  <si>
    <t>XS0969341147</t>
  </si>
  <si>
    <t>XS0969341147 Corp</t>
  </si>
  <si>
    <t>AMXLMM 6 3/8 09/06/73</t>
  </si>
  <si>
    <t>AMXLMM</t>
  </si>
  <si>
    <t>Communications</t>
  </si>
  <si>
    <t>AMXLMM 6 3/8 09/06/73 nc-23</t>
  </si>
  <si>
    <t>XS1222591023</t>
  </si>
  <si>
    <t>XS1222591023 Corp</t>
  </si>
  <si>
    <t>BERTEL 3 04/23/75</t>
  </si>
  <si>
    <t>BERTEL</t>
  </si>
  <si>
    <t>BERTEL 3 04/23/75 nc-23</t>
  </si>
  <si>
    <t>XS1222594472</t>
  </si>
  <si>
    <t>XS1222594472 Corp</t>
  </si>
  <si>
    <t>BERTEL 3 1/2 04/23/75</t>
  </si>
  <si>
    <t>BERTEL 3 1/2 04/23/75 nc-27</t>
  </si>
  <si>
    <t>USN4297BBC74</t>
  </si>
  <si>
    <t>USN4297BBC74 Corp</t>
  </si>
  <si>
    <t>KPN 7 03/28/73</t>
  </si>
  <si>
    <t>KPN</t>
  </si>
  <si>
    <t>KPN 7 03/28/73 nc-23</t>
  </si>
  <si>
    <t>BB</t>
  </si>
  <si>
    <t>XS2069101868</t>
  </si>
  <si>
    <t>XS2069101868 Corp</t>
  </si>
  <si>
    <t>KPN 2 PERP</t>
  </si>
  <si>
    <t>KPN 2 PERP nc-24</t>
  </si>
  <si>
    <t>XS1590787799</t>
  </si>
  <si>
    <t>XS1590787799 Corp</t>
  </si>
  <si>
    <t>TELIAS 3 04/04/78</t>
  </si>
  <si>
    <t>TELIAS</t>
  </si>
  <si>
    <t>TELIAS 3 04/04/78 nc-23</t>
  </si>
  <si>
    <t>XS2082429890</t>
  </si>
  <si>
    <t>XS2082429890 Corp</t>
  </si>
  <si>
    <t>TELIAS 1 3/8 05/11/81</t>
  </si>
  <si>
    <t>TELIAS 1 3/8 05/11/81 nc-26</t>
  </si>
  <si>
    <t>Y</t>
  </si>
  <si>
    <t>XS1405777746</t>
  </si>
  <si>
    <t>XS1405777746 Corp</t>
  </si>
  <si>
    <t>SESGFP 4 5/8 PERP</t>
  </si>
  <si>
    <t>SESGFP</t>
  </si>
  <si>
    <t>SESGFP 4 5/8 PERP nc-22</t>
  </si>
  <si>
    <t>XS1405765659</t>
  </si>
  <si>
    <t>XS1405765659 Corp</t>
  </si>
  <si>
    <t>SESGFP 5 5/8 PERP</t>
  </si>
  <si>
    <t>SESGFP 5 5/8 PERP nc-24</t>
  </si>
  <si>
    <t>XS1115490523</t>
  </si>
  <si>
    <t>XS1115490523 Corp</t>
  </si>
  <si>
    <t>ORAFP 4 PERP</t>
  </si>
  <si>
    <t>ORAFP</t>
  </si>
  <si>
    <t>ORAFP 4 PERP nc-21</t>
  </si>
  <si>
    <t>XS1028599287</t>
  </si>
  <si>
    <t>XS1028599287 Corp</t>
  </si>
  <si>
    <t>ORAFP 5 1/4 PERP</t>
  </si>
  <si>
    <t>ORAFP 5 1/4 PERP nc-24</t>
  </si>
  <si>
    <t>FR0013413887</t>
  </si>
  <si>
    <t>FR0013413887 Corp</t>
  </si>
  <si>
    <t>ORAFP 2 3/8 PERP</t>
  </si>
  <si>
    <t>ORAFP 2 3/8 PERP nc-25</t>
  </si>
  <si>
    <t>XS1115498260</t>
  </si>
  <si>
    <t>XS1115498260 Corp</t>
  </si>
  <si>
    <t>ORAFP 5 PERP</t>
  </si>
  <si>
    <t>ORAFP 5 PERP nc-26</t>
  </si>
  <si>
    <t>FR0013447877</t>
  </si>
  <si>
    <t>FR0013447877 Corp</t>
  </si>
  <si>
    <t>ORAFP 1 3/4 PERP</t>
  </si>
  <si>
    <t>ORAFP 1 3/4 PERP nc-26</t>
  </si>
  <si>
    <t>XS1028597315</t>
  </si>
  <si>
    <t>XS1028597315 Corp</t>
  </si>
  <si>
    <t>ORAFP 5 7/8 PERP</t>
  </si>
  <si>
    <t>ORAFP 5 7/8 PERP nc-22</t>
  </si>
  <si>
    <t>XS1115502988</t>
  </si>
  <si>
    <t>XS1115502988 Corp</t>
  </si>
  <si>
    <t>ORAFP 5 3/4 PERP</t>
  </si>
  <si>
    <t>ORAFP 5 3/4 PERP nc-23</t>
  </si>
  <si>
    <t>XS1490960942</t>
  </si>
  <si>
    <t>XS1490960942 Corp</t>
  </si>
  <si>
    <t>TELEFO 3 3/4 PERP</t>
  </si>
  <si>
    <t>TELEFO</t>
  </si>
  <si>
    <t>TELEFO 3 3/4 PERP nc-22</t>
  </si>
  <si>
    <t>XS1731823255</t>
  </si>
  <si>
    <t>XS1731823255 Corp</t>
  </si>
  <si>
    <t>TELEFO 2 5/8 PERP</t>
  </si>
  <si>
    <t>TELEFO 2 5/8 PERP nc-23</t>
  </si>
  <si>
    <t>XS1795406575</t>
  </si>
  <si>
    <t>XS1795406575 Corp</t>
  </si>
  <si>
    <t>TELEFO 3 PERP</t>
  </si>
  <si>
    <t>TELEFO 3 PERP nc-23</t>
  </si>
  <si>
    <t>XS1050461034</t>
  </si>
  <si>
    <t>XS1050461034 Corp</t>
  </si>
  <si>
    <t>TELEFO 5 7/8 PERP</t>
  </si>
  <si>
    <t>TELEFO 5 7/8 PERP nc-24</t>
  </si>
  <si>
    <t>XS1933828433</t>
  </si>
  <si>
    <t>XS1933828433 Corp</t>
  </si>
  <si>
    <t>TELEFO 4 3/8 PERP</t>
  </si>
  <si>
    <t>TELEFO 4 3/8 PERP nc-24</t>
  </si>
  <si>
    <t>XS1795406658</t>
  </si>
  <si>
    <t>XS1795406658 Corp</t>
  </si>
  <si>
    <t>TELEFO 3 7/8 PERP</t>
  </si>
  <si>
    <t>TELEFO 3 7/8 PERP nc-26</t>
  </si>
  <si>
    <t>XS2109819859</t>
  </si>
  <si>
    <t>XS2109819859 Corp</t>
  </si>
  <si>
    <t>TELEFO 2.502 PERP</t>
  </si>
  <si>
    <t>TELEFO 2.502 PERP nc-27</t>
  </si>
  <si>
    <t>XS2056371334</t>
  </si>
  <si>
    <t>XS2056371334 Corp</t>
  </si>
  <si>
    <t>TELEFO 2 7/8 PERP</t>
  </si>
  <si>
    <t>TELEFO 2 7/8 PERP nc-27</t>
  </si>
  <si>
    <t>XS1888179477</t>
  </si>
  <si>
    <t>XS1888179477 Corp</t>
  </si>
  <si>
    <t>VOD 3.1 01/03/79</t>
  </si>
  <si>
    <t>VOD</t>
  </si>
  <si>
    <t>VOD 3.1 01/03/79 nc-23</t>
  </si>
  <si>
    <t>XS2225157424</t>
  </si>
  <si>
    <t>XS2225157424 Corp</t>
  </si>
  <si>
    <t>VOD 2 5/8 08/27/80</t>
  </si>
  <si>
    <t>VOD 2 5/8 08/27/80 nc-26</t>
  </si>
  <si>
    <t>XS1888179550</t>
  </si>
  <si>
    <t>XS1888179550 Corp</t>
  </si>
  <si>
    <t>VOD 4.2 10/03/78</t>
  </si>
  <si>
    <t>VOD 4.2 10/03/78 nc-28</t>
  </si>
  <si>
    <t>XS2225204010</t>
  </si>
  <si>
    <t>XS2225204010 Corp</t>
  </si>
  <si>
    <t>VOD 3 08/27/80</t>
  </si>
  <si>
    <t>VOD 3 08/27/80 nc-30</t>
  </si>
  <si>
    <t>XS1888180996 Corp</t>
  </si>
  <si>
    <t>VOD 4 7/8 10/03/78</t>
  </si>
  <si>
    <t>VOD 4 7/8 10/03/78 nc-25</t>
  </si>
  <si>
    <t>XS1888180640</t>
  </si>
  <si>
    <t>XS1888180640 Corp</t>
  </si>
  <si>
    <t>VOD 6 1/4 10/03/78</t>
  </si>
  <si>
    <t>VOD 6 1/4 10/03/78 nc-24</t>
  </si>
  <si>
    <t>US92857WBQ24</t>
  </si>
  <si>
    <t>US92857WBQ24 Corp</t>
  </si>
  <si>
    <t>VOD 7 04/04/79</t>
  </si>
  <si>
    <t>VOD 7 04/04/79 nc-29</t>
  </si>
  <si>
    <t>XS2119468572</t>
  </si>
  <si>
    <t>XS2119468572 Corp</t>
  </si>
  <si>
    <t>BRITEL 1.874 08/18/80</t>
  </si>
  <si>
    <t>BRITEL</t>
  </si>
  <si>
    <t>BRITEL 1.874 08/18/80 nc-25</t>
  </si>
  <si>
    <t>XS2056730323</t>
  </si>
  <si>
    <t>XS2056730323 Corp</t>
  </si>
  <si>
    <t>IFXGR 2 7/8 PERP</t>
  </si>
  <si>
    <t>IFXGR</t>
  </si>
  <si>
    <t>Technology</t>
  </si>
  <si>
    <t>IFXGR 2 7/8 PERP nc-25</t>
  </si>
  <si>
    <t>XS2056730679</t>
  </si>
  <si>
    <t>XS2056730679 Corp</t>
  </si>
  <si>
    <t>IFXGR 3 5/8 PERP</t>
  </si>
  <si>
    <t>IFXGR 3 5/8 PERP nc-28</t>
  </si>
  <si>
    <t>XS2114413565</t>
  </si>
  <si>
    <t>XS2114413565 Corp</t>
  </si>
  <si>
    <t>T 2 7/8 PERP</t>
  </si>
  <si>
    <t>T</t>
  </si>
  <si>
    <t>T 2 7/8 PERP nc-25</t>
  </si>
  <si>
    <t>FR0011531730</t>
  </si>
  <si>
    <t>FR0011531730 Corp</t>
  </si>
  <si>
    <t>ENGIFP 4 3/4 PERP</t>
  </si>
  <si>
    <t>ENGIFP</t>
  </si>
  <si>
    <t>Utilities</t>
  </si>
  <si>
    <t>ENGIFP 4 3/4 PERP nc-21</t>
  </si>
  <si>
    <t>FR0013310505</t>
  </si>
  <si>
    <t>FR0013310505 Corp</t>
  </si>
  <si>
    <t>ENGIFP 1 3/8 PERP</t>
  </si>
  <si>
    <t>ENGIFP 1 3/8 PERP nc-23</t>
  </si>
  <si>
    <t>FR0011942283 Corp</t>
  </si>
  <si>
    <t>ENGIFP 3 7/8 PERP</t>
  </si>
  <si>
    <t>ENGIFP 3 7/8 PERP nc-24</t>
  </si>
  <si>
    <t>FR0013398229 Corp</t>
  </si>
  <si>
    <t>ENGIFP 3 1/4 PERP</t>
  </si>
  <si>
    <t>ENGIFP 3 1/4 PERP nc-24</t>
  </si>
  <si>
    <t>FR0013431244</t>
  </si>
  <si>
    <t>FR0013431244 Corp</t>
  </si>
  <si>
    <t>ENGIFP 1 5/8 PERP</t>
  </si>
  <si>
    <t>ENGIFP 1 5/8 PERP nc-25</t>
  </si>
  <si>
    <t>FR0012648590</t>
  </si>
  <si>
    <t>FR0012648590 Corp</t>
  </si>
  <si>
    <t>SEVFP 2 1/2 PERP</t>
  </si>
  <si>
    <t>SEVFP</t>
  </si>
  <si>
    <t>SEVFP 2 1/2 PERP nc-22</t>
  </si>
  <si>
    <t>FR0013252061</t>
  </si>
  <si>
    <t>FR0013252061 Corp</t>
  </si>
  <si>
    <t>SEVFP 2 7/8 PERP</t>
  </si>
  <si>
    <t>SEVFP 2 7/8 PERP nc-24</t>
  </si>
  <si>
    <t>FR0013445335</t>
  </si>
  <si>
    <t>FR0013445335 Corp</t>
  </si>
  <si>
    <t>SEVFP 1 5/8 PERP</t>
  </si>
  <si>
    <t>SEVFP 1 5/8 PERP nc-26</t>
  </si>
  <si>
    <t>FR0011697010</t>
  </si>
  <si>
    <t>FR0011697010 Corp</t>
  </si>
  <si>
    <t>EDF 4 1/8 PERP</t>
  </si>
  <si>
    <t>EDF</t>
  </si>
  <si>
    <t>EDF 4 1/8 PERP nc-22</t>
  </si>
  <si>
    <t>BB-</t>
  </si>
  <si>
    <t>FR0013367612</t>
  </si>
  <si>
    <t>FR0013367612 Corp</t>
  </si>
  <si>
    <t>EDF 4 PERP</t>
  </si>
  <si>
    <t>EDF 4 PERP nc-24</t>
  </si>
  <si>
    <t>FR0011401751</t>
  </si>
  <si>
    <t>FR0011401751 Corp</t>
  </si>
  <si>
    <t>EDF 5 3/8 PERP</t>
  </si>
  <si>
    <t>EDF 5 3/8 PERP nc-25</t>
  </si>
  <si>
    <t>FR0011697028</t>
  </si>
  <si>
    <t>FR0011697028 Corp</t>
  </si>
  <si>
    <t>EDF 5 PERP</t>
  </si>
  <si>
    <t>EDF 5 PERP nc-26</t>
  </si>
  <si>
    <t>FR0013464922</t>
  </si>
  <si>
    <t>FR0013464922 Corp</t>
  </si>
  <si>
    <t>EDF 3 PERP</t>
  </si>
  <si>
    <t>EDF 3 PERP nc-27</t>
  </si>
  <si>
    <t>FR0011401728 Corp</t>
  </si>
  <si>
    <t>EDF 6 PERP</t>
  </si>
  <si>
    <t>EDF 6 PERP nc-26</t>
  </si>
  <si>
    <t>FR0011700293</t>
  </si>
  <si>
    <t>FR0011700293 Corp</t>
  </si>
  <si>
    <t>EDF 5 7/8 PERP</t>
  </si>
  <si>
    <t>EDF 5 7/8 PERP nc-29</t>
  </si>
  <si>
    <t>USF2893TAF33</t>
  </si>
  <si>
    <t>USF2893TAF33 Corp</t>
  </si>
  <si>
    <t>EDF 5 1/4 PERP</t>
  </si>
  <si>
    <t>EDF 5 1/4 PERP nc-23</t>
  </si>
  <si>
    <t>USF2893TAM83</t>
  </si>
  <si>
    <t>USF2893TAM83 Corp</t>
  </si>
  <si>
    <t>EDF 5 5/8 PERP</t>
  </si>
  <si>
    <t>EDF 5 5/8 PERP nc-24</t>
  </si>
  <si>
    <t>XS1044811591</t>
  </si>
  <si>
    <t>XS1044811591 Corp</t>
  </si>
  <si>
    <t>ENBW 3 5/8 04/02/76</t>
  </si>
  <si>
    <t>ENBW</t>
  </si>
  <si>
    <t>ENBW 3 5/8 04/02/76 nc-21</t>
  </si>
  <si>
    <t>XS1405770907</t>
  </si>
  <si>
    <t>XS1405770907 Corp</t>
  </si>
  <si>
    <t>ENBW 3 3/8 04/05/77</t>
  </si>
  <si>
    <t>ENBW 3 3/8 04/05/77 nc-22</t>
  </si>
  <si>
    <t>XS2035564975</t>
  </si>
  <si>
    <t>XS2035564975 Corp</t>
  </si>
  <si>
    <t>ENBW 1 1/8 11/05/79</t>
  </si>
  <si>
    <t>ENBW 1 1/8 11/05/79 nc-24</t>
  </si>
  <si>
    <t>XS2196328608</t>
  </si>
  <si>
    <t>XS2196328608 Corp</t>
  </si>
  <si>
    <t>ENBW 1 7/8 06/29/80</t>
  </si>
  <si>
    <t>ENBW 1 7/8 06/29/80 nc-26</t>
  </si>
  <si>
    <t>XS2035564629 Corp</t>
  </si>
  <si>
    <t>ENBW 1 5/8 08/05/79</t>
  </si>
  <si>
    <t>ENBW 1 5/8 08/05/79 nc-27</t>
  </si>
  <si>
    <t>XS1498442521</t>
  </si>
  <si>
    <t>XS1498442521 Corp</t>
  </si>
  <si>
    <t>ENBW 5 1/8 04/05/77</t>
  </si>
  <si>
    <t>ENBW 5 1/8 04/05/77 nc-22</t>
  </si>
  <si>
    <t>XS1219498141</t>
  </si>
  <si>
    <t>XS1219498141 Corp</t>
  </si>
  <si>
    <t>RWE 2 3/4 04/21/75</t>
  </si>
  <si>
    <t>RWE</t>
  </si>
  <si>
    <t>XS1219499032</t>
  </si>
  <si>
    <t>XS1219499032 Corp</t>
  </si>
  <si>
    <t>RWE 3 1/2 04/21/75</t>
  </si>
  <si>
    <t>RWE 3 1/2 04/21/75 nc-25</t>
  </si>
  <si>
    <t>XS1254119750</t>
  </si>
  <si>
    <t>XS1254119750 Corp</t>
  </si>
  <si>
    <t>RWE 6 5/8 07/30/75</t>
  </si>
  <si>
    <t>RWE 6 5/8 07/30/75 nc-26</t>
  </si>
  <si>
    <t>XS1591694481</t>
  </si>
  <si>
    <t>XS1591694481 Corp</t>
  </si>
  <si>
    <t>TENN 2.995 PERP</t>
  </si>
  <si>
    <t>TENN</t>
  </si>
  <si>
    <t>TENN 2.995 PERP nc-24</t>
  </si>
  <si>
    <t>XS2207430120</t>
  </si>
  <si>
    <t>XS2207430120 Corp</t>
  </si>
  <si>
    <t>TENN 2.374 PERP</t>
  </si>
  <si>
    <t>TENN 2.374 PERP nc-25</t>
  </si>
  <si>
    <t>XS1205618470 Corp</t>
  </si>
  <si>
    <t>VATFAL 3 03/19/77</t>
  </si>
  <si>
    <t>VATFAL</t>
  </si>
  <si>
    <t>VATFAL 3 03/19/77 nc-27</t>
  </si>
  <si>
    <t>XS1322373017</t>
  </si>
  <si>
    <t>XS1322373017 Corp</t>
  </si>
  <si>
    <t>VATFAL 6.1 11/19/78</t>
  </si>
  <si>
    <t>VATFAL 6.1 11/19/78 nc-23</t>
  </si>
  <si>
    <t>XS1713463716</t>
  </si>
  <si>
    <t>XS1713463716 Corp</t>
  </si>
  <si>
    <t>ENELIM 2 1/2 11/24/78</t>
  </si>
  <si>
    <t>ENELIM</t>
  </si>
  <si>
    <t>ENELIM 2 1/2 11/24/78 nc-23</t>
  </si>
  <si>
    <t>XS0954675129 Corp</t>
  </si>
  <si>
    <t>ENELIM 5.451 01/10/74</t>
  </si>
  <si>
    <t>ENELIM 5.451 01/10/74 nc-24</t>
  </si>
  <si>
    <t>XS2000719992</t>
  </si>
  <si>
    <t>XS2000719992 Corp</t>
  </si>
  <si>
    <t>ENELIM 3 1/2 05/24/80</t>
  </si>
  <si>
    <t>ENELIM 3 1/2 05/24/80 nc-25</t>
  </si>
  <si>
    <t>XS1713463559 Corp</t>
  </si>
  <si>
    <t>ENELIM 3 3/8 11/24/81</t>
  </si>
  <si>
    <t>ENELIM 3 3/8 11/24/81 nc-26</t>
  </si>
  <si>
    <t>XS1014987355</t>
  </si>
  <si>
    <t>XS1014987355 Corp</t>
  </si>
  <si>
    <t>ENELIM 6 5/8 09/15/76</t>
  </si>
  <si>
    <t>ENELIM 6 5/8 09/15/76 nc-21</t>
  </si>
  <si>
    <t>US29265WAA62</t>
  </si>
  <si>
    <t>US29265WAA62 Corp</t>
  </si>
  <si>
    <t>ENELIM 8 3/4 09/24/73</t>
  </si>
  <si>
    <t>ENELIM 8 3/4 09/24/73 nc-23</t>
  </si>
  <si>
    <t>XS1721244371 Corp</t>
  </si>
  <si>
    <t>IBESM 1 7/8 PERP</t>
  </si>
  <si>
    <t>IBESM</t>
  </si>
  <si>
    <t>IBESM 1 7/8 PERP nc-23</t>
  </si>
  <si>
    <t>XS1797138960 Corp</t>
  </si>
  <si>
    <t>IBESM 2 5/8 PERP</t>
  </si>
  <si>
    <t>IBESM 2 5/8 PERP nc-24</t>
  </si>
  <si>
    <t>XS1890845875 Corp</t>
  </si>
  <si>
    <t>IBESM 3 1/4 PERP</t>
  </si>
  <si>
    <t>IBESM 3 1/4 PERP nc-24</t>
  </si>
  <si>
    <t>XS1139494493 Corp</t>
  </si>
  <si>
    <t>NTGYSM 4 1/8 PERP</t>
  </si>
  <si>
    <t>NTGYSM</t>
  </si>
  <si>
    <t>NTGYSM 4 1/8 PERP nc-22</t>
  </si>
  <si>
    <t>Ba1u</t>
  </si>
  <si>
    <t>XS1224710399 Corp</t>
  </si>
  <si>
    <t>NTGYSM 3 3/8 PERP</t>
  </si>
  <si>
    <t>NTGYSM 3 3/8 PERP nc-24</t>
  </si>
  <si>
    <t>XS1216020161</t>
  </si>
  <si>
    <t>XS1216020161 Corp</t>
  </si>
  <si>
    <t>CNALN 3 04/10/76</t>
  </si>
  <si>
    <t>CNALN</t>
  </si>
  <si>
    <t>CNALN 3 04/10/76 nc-21</t>
  </si>
  <si>
    <t>XS1216019585</t>
  </si>
  <si>
    <t>XS1216019585 Corp</t>
  </si>
  <si>
    <t>CNALN 5 1/4 04/10/75</t>
  </si>
  <si>
    <t>CNALN 5 1/4 04/10/75 nc-25</t>
  </si>
  <si>
    <t>XS2010044977</t>
  </si>
  <si>
    <t>XS2010044977 Corp</t>
  </si>
  <si>
    <t>NGGLN 1 5/8 12/05/79</t>
  </si>
  <si>
    <t>NGGLN</t>
  </si>
  <si>
    <t>NGGLN 1 5/8 12/05/79 nc-24</t>
  </si>
  <si>
    <t>XS2010045511 Corp</t>
  </si>
  <si>
    <t>NGGLN 2 1/8 09/05/82</t>
  </si>
  <si>
    <t>NGGLN 2 1/8 09/05/82 nc-27</t>
  </si>
  <si>
    <t>XS0903532090</t>
  </si>
  <si>
    <t>XS0903532090 Corp</t>
  </si>
  <si>
    <t>NGGLN 5 5/8 06/18/73</t>
  </si>
  <si>
    <t>NGGLN 5 5/8 06/18/73 nc-25</t>
  </si>
  <si>
    <t>SSELN</t>
  </si>
  <si>
    <t>XS1572349865 Corp</t>
  </si>
  <si>
    <t>SSELN 3 5/8 09/16/77</t>
  </si>
  <si>
    <t>SSELN 3 5/8 09/16/77 nc-22</t>
  </si>
  <si>
    <t>XS2195190876</t>
  </si>
  <si>
    <t>XS2195190876 Corp</t>
  </si>
  <si>
    <t>SSELN 3.74 PERP</t>
  </si>
  <si>
    <t>SSELN 3.74 PERP nc-26</t>
  </si>
  <si>
    <t>XS1196713298</t>
  </si>
  <si>
    <t>XS1196713298 Corp</t>
  </si>
  <si>
    <t>SSELN 2 3/8 PERP</t>
  </si>
  <si>
    <t>SSELN 2 3/8 PERP nc-21</t>
  </si>
  <si>
    <t>XS2195190520 Corp</t>
  </si>
  <si>
    <t>SSELN 3 1/8 PERP</t>
  </si>
  <si>
    <t>SSELN 3 1/8 PERP nc-27</t>
  </si>
  <si>
    <t>XS1572343744</t>
  </si>
  <si>
    <t>XS1572343744 Corp</t>
  </si>
  <si>
    <t>SSELN 4 3/4 09/16/77</t>
  </si>
  <si>
    <t>SSELN 4 3/4 09/16/77 nc-22</t>
  </si>
  <si>
    <t>XS1757377400 Corp</t>
  </si>
  <si>
    <t>ALLRNV 1 5/8 PERP</t>
  </si>
  <si>
    <t>ALLRNV</t>
  </si>
  <si>
    <t>ALLRNV 1 5/8 PERP nc-25</t>
  </si>
  <si>
    <t>XS0943370543</t>
  </si>
  <si>
    <t>XS0943370543 Corp</t>
  </si>
  <si>
    <t>ORSTED 6 1/4 06/26/13</t>
  </si>
  <si>
    <t>ORSTED</t>
  </si>
  <si>
    <t>ORSTED 6 1/4 06/26/13 nc-23</t>
  </si>
  <si>
    <t>XS1720192696</t>
  </si>
  <si>
    <t>XS1720192696 Corp</t>
  </si>
  <si>
    <t>ORSTED 2 1/4 11/24/17</t>
  </si>
  <si>
    <t>ORSTED 2 1/4 11/24/17 nc-24</t>
  </si>
  <si>
    <t>XS2010036874</t>
  </si>
  <si>
    <t>XS2010036874 Corp</t>
  </si>
  <si>
    <t>ORSTED 1 3/4 12/09/19</t>
  </si>
  <si>
    <t>ORSTED 1 3/4 12/09/19 nc-27</t>
  </si>
  <si>
    <t>XS1141810991</t>
  </si>
  <si>
    <t>XS1141810991 Corp</t>
  </si>
  <si>
    <t>STEDIN 3 1/4 PERP</t>
  </si>
  <si>
    <t>STEDIN</t>
  </si>
  <si>
    <t>STEDIN 3 1/4 PERP nc-21</t>
  </si>
  <si>
    <t>PTEDPKOM0034 Corp</t>
  </si>
  <si>
    <t>EDPPL 4.496 04/30/79</t>
  </si>
  <si>
    <t>EDPPL</t>
  </si>
  <si>
    <t>EDPPL 4.496 04/30/79 nc-24</t>
  </si>
  <si>
    <t>PTEDPLOM0017</t>
  </si>
  <si>
    <t>PTEDPLOM0017 Corp</t>
  </si>
  <si>
    <t>EDPPL 1.7 07/20/80</t>
  </si>
  <si>
    <t>EDPPL 1.7 07/20/80 nc-25</t>
  </si>
  <si>
    <t>BE0002597756</t>
  </si>
  <si>
    <t>BE0002597756 Corp</t>
  </si>
  <si>
    <t>ELIASO 2 3/4 PERP</t>
  </si>
  <si>
    <t>ELIASO</t>
  </si>
  <si>
    <t>ELIASO 2 3/4 PERP nc-23</t>
  </si>
  <si>
    <t>XS1150695192</t>
  </si>
  <si>
    <t>XS1150695192 Corp</t>
  </si>
  <si>
    <t>VLVY 4.85 03/10/78</t>
  </si>
  <si>
    <t>VLVY</t>
  </si>
  <si>
    <t>Consumer, Cyclical</t>
  </si>
  <si>
    <t>VLVY 4.85 03/10/78 nc-23</t>
  </si>
  <si>
    <t>XS1048428012</t>
  </si>
  <si>
    <t>XS1048428012 Corp</t>
  </si>
  <si>
    <t>VW 3 3/4 PERP</t>
  </si>
  <si>
    <t>VW</t>
  </si>
  <si>
    <t>VW 3 3/4 PERP nc-21</t>
  </si>
  <si>
    <t>XS1206540806</t>
  </si>
  <si>
    <t>XS1206540806 Corp</t>
  </si>
  <si>
    <t>VW 2 1/2 PERP</t>
  </si>
  <si>
    <t>VW 2 1/2 PERP nc-22</t>
  </si>
  <si>
    <t>XS1629658755</t>
  </si>
  <si>
    <t>XS1629658755 Corp</t>
  </si>
  <si>
    <t>VW 2.7 PERP</t>
  </si>
  <si>
    <t>VW 2.7 PERP nc-22</t>
  </si>
  <si>
    <t>XS0968913342 Corp</t>
  </si>
  <si>
    <t>VW 5 1/8 PERP</t>
  </si>
  <si>
    <t>VW 5 1/8 PERP nc-23</t>
  </si>
  <si>
    <t>XS1799938995 Corp</t>
  </si>
  <si>
    <t>VW 3 3/8 PERP</t>
  </si>
  <si>
    <t>VW 3 3/8 PERP nc-24</t>
  </si>
  <si>
    <t>XS2187689034</t>
  </si>
  <si>
    <t>XS2187689034 Corp</t>
  </si>
  <si>
    <t>VW 3 1/2 PERP</t>
  </si>
  <si>
    <t>VW 3 1/2 PERP nc-25</t>
  </si>
  <si>
    <t>XS1048428442 Corp</t>
  </si>
  <si>
    <t>VW 4 5/8 PERP</t>
  </si>
  <si>
    <t>VW 4 5/8 PERP nc-26</t>
  </si>
  <si>
    <t>XS1629774230</t>
  </si>
  <si>
    <t>XS1629774230 Corp</t>
  </si>
  <si>
    <t>VW 3 7/8 PERP</t>
  </si>
  <si>
    <t>VW 3 7/8 PERP nc-27</t>
  </si>
  <si>
    <t>XS1799939027 Corp</t>
  </si>
  <si>
    <t>VW 4 5/8 PERP nc-28</t>
  </si>
  <si>
    <t>XS2187689380 Corp</t>
  </si>
  <si>
    <t>VW 3 7/8 PERP nc-29</t>
  </si>
  <si>
    <t>XS1206541366</t>
  </si>
  <si>
    <t>XS1206541366 Corp</t>
  </si>
  <si>
    <t>VW 3 1/2 PERP nc-30</t>
  </si>
  <si>
    <t>FR0013399177</t>
  </si>
  <si>
    <t>FR0013399177 Corp</t>
  </si>
  <si>
    <t>ACFP 4 3/8 PERP</t>
  </si>
  <si>
    <t>ACFP</t>
  </si>
  <si>
    <t>ACFP 4 3/8 PERP nc-24</t>
  </si>
  <si>
    <t>B+</t>
  </si>
  <si>
    <t>FR0013457157</t>
  </si>
  <si>
    <t>FR0013457157 Corp</t>
  </si>
  <si>
    <t>ACFP 2 5/8 PERP</t>
  </si>
  <si>
    <t>ACFP 2 5/8 PERP nc-25</t>
  </si>
  <si>
    <t>FR0012650281</t>
  </si>
  <si>
    <t>FR0012650281 Corp</t>
  </si>
  <si>
    <t>AFFP 6 1/4 PERP</t>
  </si>
  <si>
    <t>AFFP</t>
  </si>
  <si>
    <t>XS1271836600</t>
  </si>
  <si>
    <t>XS1271836600 Corp</t>
  </si>
  <si>
    <t>LHAGR 5 1/8 08/12/75</t>
  </si>
  <si>
    <t>LHAGR</t>
  </si>
  <si>
    <t>LHAGR 5 1/8 08/12/75 nc-21</t>
  </si>
  <si>
    <t>B-</t>
  </si>
  <si>
    <t>XS1716927766</t>
  </si>
  <si>
    <t>XS1716927766 Corp</t>
  </si>
  <si>
    <t>FERSM 2.124 PERP</t>
  </si>
  <si>
    <t>FERSM</t>
  </si>
  <si>
    <t>FERSM 2.124 PERP nc-23</t>
  </si>
  <si>
    <t>XS1117300837</t>
  </si>
  <si>
    <t>XS1117300837 Corp</t>
  </si>
  <si>
    <t>ANNGR 4 PERP</t>
  </si>
  <si>
    <t>ANNGR</t>
  </si>
  <si>
    <t>ANNGR 4 PERP nc-21</t>
  </si>
  <si>
    <t>FR0013330529</t>
  </si>
  <si>
    <t>FR0013330529 Corp</t>
  </si>
  <si>
    <t>ULFP 2 1/8 PERP</t>
  </si>
  <si>
    <t>ULFP</t>
  </si>
  <si>
    <t>ULFP 2 1/8 PERP nc-23</t>
  </si>
  <si>
    <t>FR0013330537</t>
  </si>
  <si>
    <t>FR0013330537 Corp</t>
  </si>
  <si>
    <t>ULFP 2 7/8 PERP</t>
  </si>
  <si>
    <t>ULFP 2 7/8 PERP nc-26</t>
  </si>
  <si>
    <t>XS1788973573</t>
  </si>
  <si>
    <t>XS1788973573 Corp</t>
  </si>
  <si>
    <t>AKFAST 3 7/8 10/05/78</t>
  </si>
  <si>
    <t>AKFAST</t>
  </si>
  <si>
    <t>AKFAST 3 7/8 10/05/78 nc-23</t>
  </si>
  <si>
    <t>XS2110077299</t>
  </si>
  <si>
    <t>XS2110077299 Corp</t>
  </si>
  <si>
    <t>AKFAST 2.249 05/17/81</t>
  </si>
  <si>
    <t>AKFAST 2.249 05/17/81 nc-26</t>
  </si>
  <si>
    <t>XS1677911825</t>
  </si>
  <si>
    <t>XS1677911825 Corp</t>
  </si>
  <si>
    <t>BALDER 3 03/07/78</t>
  </si>
  <si>
    <t>BALDER</t>
  </si>
  <si>
    <t>BALDER 3 03/07/78 nc-23</t>
  </si>
  <si>
    <t>Ba2u</t>
  </si>
  <si>
    <t>XS2055106210</t>
  </si>
  <si>
    <t>XS2055106210 Corp</t>
  </si>
  <si>
    <t>ARNDTN 3 3/8 PERP</t>
  </si>
  <si>
    <t>ARNDTN</t>
  </si>
  <si>
    <t>ARNDTN 3 3/8 PERP nc-24</t>
  </si>
  <si>
    <t>XS2010037765</t>
  </si>
  <si>
    <t>XS2010037765 Corp</t>
  </si>
  <si>
    <t>HEIBOS 3.248 PERP</t>
  </si>
  <si>
    <t>HEIBOS</t>
  </si>
  <si>
    <t>HEIBOS 3.248 PERP nc-24</t>
  </si>
  <si>
    <t>XS1974894138</t>
  </si>
  <si>
    <t>XS1974894138 Corp</t>
  </si>
  <si>
    <t>SBBBSS 4 5/8 PERP</t>
  </si>
  <si>
    <t>SBBBSS</t>
  </si>
  <si>
    <t>SBBBSS 4 5/8 PERP nc-24</t>
  </si>
  <si>
    <t>XS2010032618</t>
  </si>
  <si>
    <t>XS2010032618 Corp</t>
  </si>
  <si>
    <t>SBBBSS 2.624 PERP</t>
  </si>
  <si>
    <t>SBBBSS 2.624 PERP nc-25</t>
  </si>
  <si>
    <t>XS1508392625</t>
  </si>
  <si>
    <t>XS1508392625 Corp</t>
  </si>
  <si>
    <t>ARNDTN 3 3/4 PERP</t>
  </si>
  <si>
    <t>ARNDTN 3 3/4 PERP nc-23</t>
  </si>
  <si>
    <t>XS1752984440</t>
  </si>
  <si>
    <t>XS1752984440 Corp</t>
  </si>
  <si>
    <t>ARNDTN 2 1/8 PERP</t>
  </si>
  <si>
    <t>ARNDTN 2 1/8 PERP nc-24</t>
  </si>
  <si>
    <t>XS2027946610</t>
  </si>
  <si>
    <t>XS2027946610 Corp</t>
  </si>
  <si>
    <t>ARNDTN 2 7/8 PERP</t>
  </si>
  <si>
    <t>ARNDTN 2 7/8 PERP nc-25</t>
  </si>
  <si>
    <t>XS1634523754</t>
  </si>
  <si>
    <t>XS1634523754 Corp</t>
  </si>
  <si>
    <t>ARNDTN 5 1/4 PERP</t>
  </si>
  <si>
    <t>ARNDTN 5 1/4 PERP nc-23</t>
  </si>
  <si>
    <t>XS2017788592</t>
  </si>
  <si>
    <t>XS2017788592 Corp</t>
  </si>
  <si>
    <t>ARNDTN 4 3/4 PERP</t>
  </si>
  <si>
    <t>ARNDTN 4 3/4 PERP nc-24</t>
  </si>
  <si>
    <t>XS1191320297</t>
  </si>
  <si>
    <t>XS1191320297 Corp</t>
  </si>
  <si>
    <t>GYCGR 3 3/4 PERP</t>
  </si>
  <si>
    <t>GYCGR</t>
  </si>
  <si>
    <t>GYCGR 3 3/4 PERP nc-22</t>
  </si>
  <si>
    <t>XS1491364953</t>
  </si>
  <si>
    <t>XS1491364953 Corp</t>
  </si>
  <si>
    <t>GYCGR 2 3/4 PERP</t>
  </si>
  <si>
    <t>GYCGR 2 3/4 PERP nc-23</t>
  </si>
  <si>
    <t>XS1811181566</t>
  </si>
  <si>
    <t>XS1811181566 Corp</t>
  </si>
  <si>
    <t>GYCGR 2 1/2 PERP</t>
  </si>
  <si>
    <t>GYCGR 2 1/2 PERP nc-23</t>
  </si>
  <si>
    <t>XS1819537132</t>
  </si>
  <si>
    <t>XS1819537132 Corp</t>
  </si>
  <si>
    <t>CPIPGR 4 3/8 PERP</t>
  </si>
  <si>
    <t>CPIPGR</t>
  </si>
  <si>
    <t>CPIPGR 4 3/8 PERP nc-23</t>
  </si>
  <si>
    <t>XS1982704824</t>
  </si>
  <si>
    <t>XS1982704824 Corp</t>
  </si>
  <si>
    <t>CPIPGR 4 7/8 PERP</t>
  </si>
  <si>
    <t>CPIPGR 4 7/8 PERP nc-25</t>
  </si>
  <si>
    <t>XS1934875219</t>
  </si>
  <si>
    <t>XS1934875219 Corp</t>
  </si>
  <si>
    <t>JUSTLN 9 3/8 PERP</t>
  </si>
  <si>
    <t>JUSTLN</t>
  </si>
  <si>
    <t>JUSTLN 9 3/8 PERP nc-24</t>
  </si>
  <si>
    <t>XS0222524372</t>
  </si>
  <si>
    <t>XS0222524372 Corp</t>
  </si>
  <si>
    <t>SZUGR Float PERP</t>
  </si>
  <si>
    <t>SZUGR</t>
  </si>
  <si>
    <t>SZUGR Float PERP nc-20</t>
  </si>
  <si>
    <t>B2</t>
  </si>
  <si>
    <t>B</t>
  </si>
  <si>
    <t>FR0011606169</t>
  </si>
  <si>
    <t>FR0011606169 Corp</t>
  </si>
  <si>
    <t>COFP 3.992 PERP</t>
  </si>
  <si>
    <t>COFP</t>
  </si>
  <si>
    <t>COFP 3.992 PERP nc-24</t>
  </si>
  <si>
    <t>Caa2</t>
  </si>
  <si>
    <t>CCC</t>
  </si>
  <si>
    <t>DE000A1ZN206</t>
  </si>
  <si>
    <t>DE000A1ZN206 Corp</t>
  </si>
  <si>
    <t>WIEAV 5 PERP</t>
  </si>
  <si>
    <t>WIEAV</t>
  </si>
  <si>
    <t>WIEAV 5 PERP nc-21</t>
  </si>
  <si>
    <t>Ba3</t>
  </si>
  <si>
    <t>XS1582433428</t>
  </si>
  <si>
    <t>XS1582433428 Corp</t>
  </si>
  <si>
    <t>TRAFIG 6 7/8 PERP</t>
  </si>
  <si>
    <t>TRAFIG</t>
  </si>
  <si>
    <t>TRAFIG 6 7/8 PERP nc-21</t>
  </si>
  <si>
    <t>XS2033327854</t>
  </si>
  <si>
    <t>XS2033327854 Corp</t>
  </si>
  <si>
    <t>TRAFIG 7 1/2 PERP</t>
  </si>
  <si>
    <t>TRAFIG 7 1/2 PERP nc-24</t>
  </si>
  <si>
    <t>XS1642682410</t>
  </si>
  <si>
    <t>XS1642682410 Corp</t>
  </si>
  <si>
    <t>SOFTBK 6 PERP</t>
  </si>
  <si>
    <t>SOFTBK</t>
  </si>
  <si>
    <t>SOFTBK 6 PERP nc-23</t>
  </si>
  <si>
    <t>B2u</t>
  </si>
  <si>
    <t>XS1642686676</t>
  </si>
  <si>
    <t>XS1642686676 Corp</t>
  </si>
  <si>
    <t>SOFTBK 6 7/8 PERP</t>
  </si>
  <si>
    <t>SOFTBK 6 7/8 PERP nc-27</t>
  </si>
  <si>
    <t>min</t>
  </si>
  <si>
    <t>max</t>
  </si>
  <si>
    <t>start</t>
  </si>
  <si>
    <t>end</t>
  </si>
  <si>
    <t>0d</t>
  </si>
  <si>
    <t>avg</t>
  </si>
  <si>
    <t>std</t>
  </si>
  <si>
    <t>z scr</t>
  </si>
  <si>
    <t>% ile</t>
  </si>
  <si>
    <t>Sprd diff</t>
  </si>
  <si>
    <t>last level</t>
  </si>
  <si>
    <t>2d</t>
  </si>
  <si>
    <t>corr</t>
  </si>
  <si>
    <t>10d</t>
  </si>
  <si>
    <t>z scr chng</t>
  </si>
  <si>
    <t>bbg caller</t>
  </si>
  <si>
    <t>5d</t>
  </si>
  <si>
    <t>tmt</t>
  </si>
  <si>
    <t>auto+util</t>
  </si>
  <si>
    <t>Oil+Chem+REIT</t>
  </si>
  <si>
    <t>cbbt</t>
  </si>
  <si>
    <t>pcs</t>
  </si>
  <si>
    <t>XS2225157424EURJP</t>
  </si>
  <si>
    <t>XS1216020161EURJP</t>
  </si>
  <si>
    <t>FR0013152899</t>
  </si>
  <si>
    <t>RTEFRA 1 10/19/26</t>
  </si>
  <si>
    <t>XS1874122770</t>
  </si>
  <si>
    <t>TOTAL 1.023 03/04/27</t>
  </si>
  <si>
    <t>XS1497755360</t>
  </si>
  <si>
    <t>INTNED 6 7/8 PERP</t>
  </si>
  <si>
    <t>XS1551068676</t>
  </si>
  <si>
    <t>ENIIM 1 1/2 01/17/27</t>
  </si>
  <si>
    <t>XS1396767854</t>
  </si>
  <si>
    <t>NTGYSM 1 1/4 04/19/26</t>
  </si>
  <si>
    <t>XS1396767854EURJP</t>
  </si>
  <si>
    <t>XS1828037827EURJP</t>
  </si>
  <si>
    <t>XS1504194173EURJP</t>
  </si>
  <si>
    <t>XS1504194173</t>
  </si>
  <si>
    <t>HERIM 0 7/8 10/14/26</t>
  </si>
  <si>
    <t>XS1828037827</t>
  </si>
  <si>
    <t>TENN 2 06/05/34</t>
  </si>
  <si>
    <t>FR0012199065</t>
  </si>
  <si>
    <t>RTEFRA 1 5/8 10/08/24</t>
  </si>
  <si>
    <t>FR0013331949</t>
  </si>
  <si>
    <t>FRPTT 3 1/8 PERP</t>
  </si>
  <si>
    <t>BE0002466416</t>
  </si>
  <si>
    <t>ELIATB 3 04/07/29</t>
  </si>
  <si>
    <t>XS2004381674</t>
  </si>
  <si>
    <t>TOTAL 0.696 05/31/28</t>
  </si>
  <si>
    <t>XS1615079974</t>
  </si>
  <si>
    <t>JPM 1.638 05/18/28</t>
  </si>
  <si>
    <t>XS1767087866</t>
  </si>
  <si>
    <t>ACEIM 1 1/2 06/08/27</t>
  </si>
  <si>
    <t>XS1596740453</t>
  </si>
  <si>
    <t>MRDGF 2 1/4 04/11/29</t>
  </si>
  <si>
    <t>XS1177459531</t>
  </si>
  <si>
    <t>ENGSM 1 1/4 02/06/25</t>
  </si>
  <si>
    <t>XS1177459531EURJP</t>
  </si>
  <si>
    <t>FR0013504693</t>
  </si>
  <si>
    <t>ENGIFP 2 1/8 03/30/32</t>
  </si>
  <si>
    <t>XS2052320954</t>
  </si>
  <si>
    <t>VZ 0 7/8 03/19/32</t>
  </si>
  <si>
    <t>XS2052320954EURJP</t>
  </si>
  <si>
    <t>USF2R125CF03</t>
  </si>
  <si>
    <t>ACAFP 6 7/8 PERP</t>
  </si>
  <si>
    <t>FR0013365285</t>
  </si>
  <si>
    <t>ENGIFP 0 7/8 09/19/25</t>
  </si>
  <si>
    <t>FR0013365285EURJP</t>
  </si>
  <si>
    <t>XS2153405118</t>
  </si>
  <si>
    <t>IBESM 0 7/8 06/16/25</t>
  </si>
  <si>
    <t>XS2153405118EURJP</t>
  </si>
  <si>
    <t>XS1767087866EURJP</t>
  </si>
  <si>
    <t>US912828ZT04</t>
  </si>
  <si>
    <t>T 0 1/4 05/31/25</t>
  </si>
  <si>
    <t>XS2218405772</t>
  </si>
  <si>
    <t>MRKGR 1 5/8 09/09/80</t>
  </si>
  <si>
    <t>XS1956051145</t>
  </si>
  <si>
    <t>INTNED 6 3/4 PERP</t>
  </si>
  <si>
    <t>USF1R15XK938</t>
  </si>
  <si>
    <t>BNP 6 5/8 PERP</t>
  </si>
  <si>
    <t>XS1571333811</t>
  </si>
  <si>
    <t>BACR 7 1/4 PERP</t>
  </si>
  <si>
    <t>IE00BL6XZW69</t>
  </si>
  <si>
    <t>TTRX LN</t>
  </si>
  <si>
    <t>US456837AR44</t>
  </si>
  <si>
    <t>INTNED 5 3/4 PERP</t>
  </si>
  <si>
    <t>MT7000016820</t>
  </si>
  <si>
    <t>ECZ0</t>
  </si>
  <si>
    <t>ECZ0 Curncy</t>
  </si>
  <si>
    <t>RPZ0</t>
  </si>
  <si>
    <t>RPZ0 Curncy</t>
  </si>
  <si>
    <t>RXZ0</t>
  </si>
  <si>
    <t>RXZ0 Comdty</t>
  </si>
  <si>
    <t>OEZ0</t>
  </si>
  <si>
    <t>OEZ0 Comdty</t>
  </si>
  <si>
    <t>IE00B3F81R35</t>
  </si>
  <si>
    <t>IEAC LN</t>
  </si>
  <si>
    <t>IEAC LNEURCA</t>
  </si>
  <si>
    <t>FR0011401728GBPJP</t>
  </si>
  <si>
    <t>US780099CK11</t>
  </si>
  <si>
    <t>NWG 8 PERP</t>
  </si>
  <si>
    <t>XS1658012023</t>
  </si>
  <si>
    <t>BACR 5 7/8 PERP</t>
  </si>
  <si>
    <t>XS1658012023GBPJP</t>
  </si>
  <si>
    <t>FR0012881555</t>
  </si>
  <si>
    <t>TTLINF 2.2 08/05/25</t>
  </si>
  <si>
    <t>XS2000719992EURJP</t>
  </si>
  <si>
    <t>XS1071551391</t>
  </si>
  <si>
    <t>DB 7 1/8 PERP</t>
  </si>
  <si>
    <t>XS1071551391GBPJP</t>
  </si>
  <si>
    <t>XS1693822634</t>
  </si>
  <si>
    <t>ABNANV 4 3/4 PERP</t>
  </si>
  <si>
    <t>XS1693822634EURJP</t>
  </si>
  <si>
    <t>XS1629774230EURJP</t>
  </si>
  <si>
    <t>XS1293571425</t>
  </si>
  <si>
    <t>STATK 1 1/2 09/21/23</t>
  </si>
  <si>
    <t>US05565QDU94USDJP</t>
  </si>
  <si>
    <t>XS1293571425EURJP</t>
  </si>
  <si>
    <t>FR0013398229EURJP</t>
  </si>
  <si>
    <t>XS1048519679</t>
  </si>
  <si>
    <t>TOTAL 2 1/2 03/25/26</t>
  </si>
  <si>
    <t>XS1048519679EURJP</t>
  </si>
  <si>
    <t>XS2101349723</t>
  </si>
  <si>
    <t>BBVASM 0 1/2 01/14/27</t>
  </si>
  <si>
    <t>XS2101349723EURJP</t>
  </si>
  <si>
    <t>XS1917590959</t>
  </si>
  <si>
    <t>OMVAV 1 7/8 12/04/28</t>
  </si>
  <si>
    <t>XS1917590959EURJP</t>
  </si>
  <si>
    <t>XS1734548487</t>
  </si>
  <si>
    <t>VW 0 3/4 06/15/23</t>
  </si>
  <si>
    <t>XS1734548487EURJP</t>
  </si>
  <si>
    <t>XS2177580508</t>
  </si>
  <si>
    <t>EOANGR 0 7/8 08/20/31</t>
  </si>
  <si>
    <t>XS2051660509</t>
  </si>
  <si>
    <t>SRGIM 1 09/12/34</t>
  </si>
  <si>
    <t>XS2051660509EURJP</t>
  </si>
  <si>
    <t>XS2177580508EURJP</t>
  </si>
  <si>
    <t>XS2052321093</t>
  </si>
  <si>
    <t>VZ 1 1/2 09/19/39</t>
  </si>
  <si>
    <t>XS2052321093EURJP</t>
  </si>
  <si>
    <t>XS0647298883</t>
  </si>
  <si>
    <t>ENELIM 5 07/12/21</t>
  </si>
  <si>
    <t>XS0647298883EURJP</t>
  </si>
  <si>
    <t>XS2001278899</t>
  </si>
  <si>
    <t>ACEIM 1 3/4 05/23/28</t>
  </si>
  <si>
    <t>XS2001278899EURJP</t>
  </si>
  <si>
    <t>XS1858912915</t>
  </si>
  <si>
    <t>TRNIM 1 07/23/23</t>
  </si>
  <si>
    <t>XS1858912915EURJP</t>
  </si>
  <si>
    <t>XS1190624038</t>
  </si>
  <si>
    <t>EQNR 1 1/4 02/17/27</t>
  </si>
  <si>
    <t>XS1190624038EURJP</t>
  </si>
  <si>
    <t>BE6320935271</t>
  </si>
  <si>
    <t>ABIBB 2 7/8 04/02/32</t>
  </si>
  <si>
    <t>FR0013246733</t>
  </si>
  <si>
    <t>VIEFP 1.496 11/30/26</t>
  </si>
  <si>
    <t>XS2153406868EURJP</t>
  </si>
  <si>
    <t>XS2153406868</t>
  </si>
  <si>
    <t>TOTAL 1.491 04/08/27</t>
  </si>
  <si>
    <t>BE6320935271EURJP</t>
  </si>
  <si>
    <t>XS1411401083</t>
  </si>
  <si>
    <t>RDSALN 1 1/4 05/12/28</t>
  </si>
  <si>
    <t>XS1411401083EURJP</t>
  </si>
  <si>
    <t>FR0012949923</t>
  </si>
  <si>
    <t>SEVFP 1 3/4 09/10/25</t>
  </si>
  <si>
    <t>FR0012949923EURJP</t>
  </si>
  <si>
    <t>XS1634523754USDJP</t>
  </si>
  <si>
    <t>FR0013507704</t>
  </si>
  <si>
    <t>VIEFP 1 1/4 04/15/28</t>
  </si>
  <si>
    <t>FR0013507704EURJP</t>
  </si>
  <si>
    <t>FR0011911247</t>
  </si>
  <si>
    <t>ENGIFP 2 3/8 05/19/26</t>
  </si>
  <si>
    <t>FR0011911247EURJP</t>
  </si>
  <si>
    <t>XS1403388694</t>
  </si>
  <si>
    <t>ENGSM 1 3/8 05/05/28</t>
  </si>
  <si>
    <t>XS1403388694EURJP</t>
  </si>
  <si>
    <t>XS1309436910EURJP</t>
  </si>
  <si>
    <t>XS2156506854</t>
  </si>
  <si>
    <t>NTGYSM 1 1/4 01/15/26</t>
  </si>
  <si>
    <t>XS2156506854EURJP</t>
  </si>
  <si>
    <t>DE000A289N78EURJP</t>
  </si>
  <si>
    <t>XS1797138960EURJP</t>
  </si>
  <si>
    <t>XS2153409029</t>
  </si>
  <si>
    <t>TOTAL 1.994 04/08/32</t>
  </si>
  <si>
    <t>XS2153409029EURJP</t>
  </si>
  <si>
    <t>XS1493328477</t>
  </si>
  <si>
    <t>ENIIM 1 1/8 09/19/28</t>
  </si>
  <si>
    <t>XS1493328477EURJP</t>
  </si>
  <si>
    <t>XS2010044977EURJP</t>
  </si>
  <si>
    <t>ITXES533</t>
  </si>
  <si>
    <t>ITXES533_JP_2025-06-20</t>
  </si>
  <si>
    <t>XS1888180996GBPJP</t>
  </si>
  <si>
    <t>XS1405770907EURJP</t>
  </si>
  <si>
    <t>XS1981060624</t>
  </si>
  <si>
    <t>ERGIM 1 7/8 04/11/25</t>
  </si>
  <si>
    <t>XS1981060624EURJP</t>
  </si>
  <si>
    <t>XS2020608548</t>
  </si>
  <si>
    <t>HERIM 0 7/8 07/05/27</t>
  </si>
  <si>
    <t>XS2020608548EURJP</t>
  </si>
  <si>
    <t>ideas</t>
  </si>
  <si>
    <t>monitor</t>
  </si>
  <si>
    <t>source</t>
  </si>
  <si>
    <t>bgn</t>
  </si>
  <si>
    <t>XS2152899584</t>
  </si>
  <si>
    <t>EOANGR 1 10/07/25</t>
  </si>
  <si>
    <t>IE00BD3WYB25</t>
  </si>
  <si>
    <t>XS1596739364</t>
  </si>
  <si>
    <t>MRDGF 1 3/8 04/11/25</t>
  </si>
  <si>
    <t>XS1115498260EURJP</t>
  </si>
  <si>
    <t>XS1385395121</t>
  </si>
  <si>
    <t>EDPPL 2 3/8 03/23/23</t>
  </si>
  <si>
    <t>XS2010039548EURJP</t>
  </si>
  <si>
    <t>US92857WBQ24USDJP</t>
  </si>
  <si>
    <t>pos 1</t>
  </si>
  <si>
    <t>pos 2</t>
  </si>
  <si>
    <t>CT413383_251220</t>
  </si>
  <si>
    <t>RBS_JP_2025-12-20</t>
  </si>
  <si>
    <t>ITXEB534</t>
  </si>
  <si>
    <t>ITXEB534_JP_2025-12-20</t>
  </si>
  <si>
    <t>FR0011224963</t>
  </si>
  <si>
    <t>VIEFP 4 5/8 03/30/27</t>
  </si>
  <si>
    <t>XS1139315581</t>
  </si>
  <si>
    <t>TOTAL 1 3/8 03/19/25</t>
  </si>
  <si>
    <t>ITXEU534</t>
  </si>
  <si>
    <t>ITXEU534_JP_2025-12-20</t>
  </si>
  <si>
    <t>XS1196713298EURJP</t>
  </si>
  <si>
    <t>UBZ0</t>
  </si>
  <si>
    <t>UBZ0 Comdty</t>
  </si>
  <si>
    <t>XS2056371334EURJP</t>
  </si>
  <si>
    <t>FR0013252061EURJP</t>
  </si>
  <si>
    <t>ITXES534</t>
  </si>
  <si>
    <t>ITXES534_JP_2025-12-20</t>
  </si>
  <si>
    <t>FR0013248507</t>
  </si>
  <si>
    <t>SEVFP 1 04/03/25</t>
  </si>
  <si>
    <t>FR0013248507EURJP</t>
  </si>
  <si>
    <t>FR0013292828EURJP</t>
  </si>
  <si>
    <t>Bond Name (buy)</t>
  </si>
  <si>
    <t>Bond Name (sell)</t>
  </si>
  <si>
    <t>sum(group(yield,year(maturity)))</t>
  </si>
  <si>
    <t>ZO136474 Corp</t>
  </si>
  <si>
    <t>DATES</t>
  </si>
  <si>
    <t>dropna(spread(mode=CACHED,pricing_source=CBBT,spread_type=I,start=-10d))</t>
  </si>
  <si>
    <t>AU692498 Corp</t>
  </si>
  <si>
    <t>spread(end=0D,fill=PREV,spread_type=I,start=-10D)</t>
  </si>
  <si>
    <t>spread(end=0d,fill=PREV,pricing_source=BVAL,spread_type=I,start=-10d)</t>
  </si>
  <si>
    <t>history</t>
  </si>
  <si>
    <t>bond (buy)</t>
  </si>
  <si>
    <t>bond (sell)</t>
  </si>
  <si>
    <t>I spread</t>
  </si>
  <si>
    <t>position</t>
  </si>
  <si>
    <t>bval</t>
  </si>
  <si>
    <t>FR0013152899EURJP</t>
  </si>
  <si>
    <t>FR0012199065EURJP</t>
  </si>
  <si>
    <t>idea date</t>
  </si>
  <si>
    <t>days since input</t>
  </si>
  <si>
    <t>target</t>
  </si>
  <si>
    <t>dstnc from trgt</t>
  </si>
  <si>
    <t>unq</t>
  </si>
  <si>
    <t>unique</t>
  </si>
  <si>
    <t>src buy</t>
  </si>
  <si>
    <t>src sell</t>
  </si>
  <si>
    <t>last level buy</t>
  </si>
  <si>
    <t>last level sell</t>
  </si>
  <si>
    <t>XS1799939027EURJP</t>
  </si>
  <si>
    <t>XS2196322312</t>
  </si>
  <si>
    <t>XOM 0.524 06/26/28</t>
  </si>
  <si>
    <t>isin</t>
  </si>
  <si>
    <t>x</t>
  </si>
  <si>
    <t>ITRX EUR CDSI GEN 5Y Corp</t>
  </si>
  <si>
    <t>blank 2</t>
  </si>
  <si>
    <t>security_name</t>
  </si>
  <si>
    <t>unique name</t>
  </si>
  <si>
    <t>currency</t>
  </si>
  <si>
    <t>hist days</t>
  </si>
  <si>
    <t>security_pricing_date</t>
  </si>
  <si>
    <t>days since pricing</t>
  </si>
  <si>
    <t>factor</t>
  </si>
  <si>
    <t>test</t>
  </si>
  <si>
    <t>pcs adj</t>
  </si>
  <si>
    <t>Go to Charts &gt;&gt;&gt;</t>
  </si>
  <si>
    <t>Go to Monitor &gt;&gt;&gt;</t>
  </si>
  <si>
    <t>position monitor</t>
  </si>
  <si>
    <t>charts</t>
  </si>
  <si>
    <t>XS2228373671</t>
  </si>
  <si>
    <t>ENELIM 2 1/4 PERP</t>
  </si>
  <si>
    <t>XS1222590488</t>
  </si>
  <si>
    <t>EDPPL 2 04/22/25</t>
  </si>
  <si>
    <t>XS2241090088</t>
  </si>
  <si>
    <t>REPSM 0 1/8 10/05/24</t>
  </si>
  <si>
    <t>BE6320936287</t>
  </si>
  <si>
    <t>ABIBB 3.7 04/02/40</t>
  </si>
  <si>
    <t>XS2192431380</t>
  </si>
  <si>
    <t>IGIM 0 1/4 06/24/25</t>
  </si>
  <si>
    <t>BE0002466416EURJP</t>
  </si>
  <si>
    <t>FR0013210408</t>
  </si>
  <si>
    <t>VIEFP 0.314 10/04/23</t>
  </si>
  <si>
    <t>FR0012881555EURJP</t>
  </si>
  <si>
    <t>XS2196322312EURJP</t>
  </si>
  <si>
    <t>XS1190974011</t>
  </si>
  <si>
    <t>BPLN 1.573 02/16/27</t>
  </si>
  <si>
    <t>XS1405765659EURJP</t>
  </si>
  <si>
    <t>XS2196317742</t>
  </si>
  <si>
    <t>SESGFP 2 07/02/28</t>
  </si>
  <si>
    <t>XS2196317742EURJP</t>
  </si>
  <si>
    <t>XS2238783422</t>
  </si>
  <si>
    <t>JAPTOB 2 3/8 04/07/81</t>
  </si>
  <si>
    <t>XS1713463559EURJP</t>
  </si>
  <si>
    <t>comment</t>
  </si>
  <si>
    <t>VOD 2.625 o/p, Reduce</t>
  </si>
  <si>
    <t>Flow to exit</t>
  </si>
  <si>
    <t>JAPTOB through TOTAL</t>
  </si>
  <si>
    <t>avg - 2*std</t>
  </si>
  <si>
    <t>avg + 2*std</t>
  </si>
  <si>
    <t>FR0013248523</t>
  </si>
  <si>
    <t>SEVFP 1 1/2 04/03/29</t>
  </si>
  <si>
    <t>XS2242931603</t>
  </si>
  <si>
    <t>ENIIM 3 3/8 PERP</t>
  </si>
  <si>
    <t>XS2228373671EURJP</t>
  </si>
  <si>
    <t>ES0813211010</t>
  </si>
  <si>
    <t>BBVASM 6 PERP</t>
  </si>
  <si>
    <t>XS1874122770EURJP</t>
  </si>
  <si>
    <t>FR0013331949EURJP</t>
  </si>
  <si>
    <t>XS2077670003EURJP</t>
  </si>
  <si>
    <t>XS2242929532</t>
  </si>
  <si>
    <t>ENIIM 2 5/8 PERP</t>
  </si>
  <si>
    <t>XS1501166869EURJP</t>
  </si>
  <si>
    <t>FR0013534351</t>
  </si>
  <si>
    <t>EDF 2 7/8 PERP</t>
  </si>
  <si>
    <t>XS1190974011EURJP</t>
  </si>
  <si>
    <t>XS1705553250</t>
  </si>
  <si>
    <t>STEDIN 0 7/8 10/24/25</t>
  </si>
  <si>
    <t>XS2054210252</t>
  </si>
  <si>
    <t>WNTRDE 1.332 09/25/28</t>
  </si>
  <si>
    <t>XS2238783778</t>
  </si>
  <si>
    <t>JAPTOB 2 7/8 10/07/83</t>
  </si>
  <si>
    <t>last update:</t>
  </si>
  <si>
    <t>dist to tgt</t>
  </si>
  <si>
    <t>sprd chg since input</t>
  </si>
  <si>
    <t>input spread</t>
  </si>
  <si>
    <t>input z score</t>
  </si>
  <si>
    <t>5d sprd chng</t>
  </si>
  <si>
    <t>z scr chng since inpt</t>
  </si>
  <si>
    <t>5d z scr chng</t>
  </si>
  <si>
    <t>days ago</t>
  </si>
  <si>
    <t xml:space="preserve">2d ago sprd </t>
  </si>
  <si>
    <t xml:space="preserve">5d ago sprd </t>
  </si>
  <si>
    <t>10d ago sprd</t>
  </si>
  <si>
    <t>tgt</t>
  </si>
  <si>
    <t>Tef performing vs IFX</t>
  </si>
  <si>
    <t>XS2241090088EURJP</t>
  </si>
  <si>
    <t>XS1139315581EURJP</t>
  </si>
  <si>
    <t>FR0013284270EURJP</t>
  </si>
  <si>
    <t>XS2004381674EURJP</t>
  </si>
  <si>
    <t>XS1385395121EURJP</t>
  </si>
  <si>
    <t>FR00140005L7</t>
  </si>
  <si>
    <t>XS1705553250EURJP</t>
  </si>
  <si>
    <t>XS2054210252EURJP</t>
  </si>
  <si>
    <t>XS1888180640USDJP</t>
  </si>
  <si>
    <t>AKEFP 4 3/4 PERP nc-20</t>
  </si>
  <si>
    <t>XS2228373671 Corp</t>
  </si>
  <si>
    <t>ENELIM 2 1/4 PERP nc-26</t>
  </si>
  <si>
    <t>XS2238783422 Corp</t>
  </si>
  <si>
    <t>JAPTOB</t>
  </si>
  <si>
    <t>JAPTOB 2 3/8 04/07/81 nc-26</t>
  </si>
  <si>
    <t>Column1</t>
  </si>
  <si>
    <t>Inputs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</si>
  <si>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</si>
  <si>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</si>
  <si>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</si>
  <si>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</si>
  <si>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</si>
  <si>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</si>
  <si>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</si>
  <si>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</si>
  <si>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</si>
  <si>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Status</t>
  </si>
  <si>
    <t>Bond (Buy)</t>
  </si>
  <si>
    <t>Bond (Sell)</t>
  </si>
  <si>
    <t>Target</t>
  </si>
  <si>
    <t>Input Date</t>
  </si>
  <si>
    <t>Comments</t>
  </si>
  <si>
    <t>NOTE: This is a shared sheet</t>
  </si>
  <si>
    <t>In Current Pos to Exit:</t>
  </si>
  <si>
    <t>Start by hitting Save to Update the sheet</t>
  </si>
  <si>
    <t>To Exit</t>
  </si>
  <si>
    <t>After making Changes, hit save to update the sheet</t>
  </si>
  <si>
    <t>In Current Pos to Monitor:</t>
  </si>
  <si>
    <t>To Monitor</t>
  </si>
  <si>
    <t>Potential Ideas to Monitor:</t>
  </si>
  <si>
    <t>Potential Ideas</t>
  </si>
  <si>
    <t>TEF 2.875 cheap / steep</t>
  </si>
  <si>
    <t>TELIAS is steep</t>
  </si>
  <si>
    <t>MRKGR curve steepened</t>
  </si>
  <si>
    <t>TELEFO Green looks cheap</t>
  </si>
  <si>
    <t>Column2</t>
  </si>
  <si>
    <t>Column13</t>
  </si>
  <si>
    <t>#</t>
  </si>
  <si>
    <t/>
  </si>
  <si>
    <t>too flat edf 4 to 5,375</t>
  </si>
  <si>
    <t>XS1048428442EURJP</t>
  </si>
  <si>
    <t>XS1572349865GBPJP</t>
  </si>
  <si>
    <t>XS1292988984EURJP</t>
  </si>
  <si>
    <t>XS1292988984</t>
  </si>
  <si>
    <t>ENIIM 1 3/4 01/18/24</t>
  </si>
  <si>
    <t>XS1014987355GBPJP</t>
  </si>
  <si>
    <t>XS1135277140</t>
  </si>
  <si>
    <t>RDSALN 1 5/8 01/20/27</t>
  </si>
  <si>
    <t>XS2152899584EURJP</t>
  </si>
  <si>
    <t>XS1396367911</t>
  </si>
  <si>
    <t>ENEXIS 0 7/8 04/28/26</t>
  </si>
  <si>
    <t>XS2010036874EURJP</t>
  </si>
  <si>
    <t>XS2125121769</t>
  </si>
  <si>
    <t>HEIBOS 3 3/8 PERP</t>
  </si>
  <si>
    <t>DUZ0</t>
  </si>
  <si>
    <t>DUZ0 Comdty</t>
  </si>
  <si>
    <t>XS2109819859EURJP</t>
  </si>
  <si>
    <t>XS2238783422EURJP</t>
  </si>
  <si>
    <t>XS1572343744USDJP</t>
  </si>
  <si>
    <t>XS0969572204</t>
  </si>
  <si>
    <t>EQNR 2 7/8 09/10/25</t>
  </si>
  <si>
    <t>XS1974787480EURJP</t>
  </si>
  <si>
    <t>XS1222591023EURJP</t>
  </si>
  <si>
    <t>XS2187689380EURJP</t>
  </si>
  <si>
    <t>XS2238783778EURJP</t>
  </si>
  <si>
    <t>FR0013534336EURJP</t>
  </si>
  <si>
    <t>FR0013534336</t>
  </si>
  <si>
    <t>EDF 3 3/8 PERP</t>
  </si>
  <si>
    <t>XS2218405772 Corp</t>
  </si>
  <si>
    <t>MRKGR 1 5/8 09/09/80 nc-26</t>
  </si>
  <si>
    <t>avg n days ago</t>
  </si>
  <si>
    <t>std n days ago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</si>
  <si>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</si>
  <si>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</si>
  <si>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</si>
  <si>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</si>
  <si>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</si>
  <si>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</si>
  <si>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</si>
  <si>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</si>
  <si>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</si>
  <si>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bp usd steepened recenlty</t>
  </si>
  <si>
    <t>XS1243251375</t>
  </si>
  <si>
    <t>EUROGR 1 7/8 06/10/25</t>
  </si>
  <si>
    <t>XS2244936659</t>
  </si>
  <si>
    <t>INWIM 1 5/8 10/21/28</t>
  </si>
  <si>
    <t>FR00140007J7</t>
  </si>
  <si>
    <t>BFCM 0 5/8 02/21/31</t>
  </si>
  <si>
    <t>FR0012602761</t>
  </si>
  <si>
    <t>ENGIFP 1 03/13/26</t>
  </si>
  <si>
    <t>XS1471646965</t>
  </si>
  <si>
    <t>EDPPL 1 1/8 02/12/24</t>
  </si>
  <si>
    <t>XS2077670342EURJP</t>
  </si>
  <si>
    <t>XS2224439971EURJP</t>
  </si>
  <si>
    <t>XS2010045511EURJP</t>
  </si>
  <si>
    <t>XS0969572204EURJP</t>
  </si>
  <si>
    <t>XS2242929532EURJP</t>
  </si>
  <si>
    <t xml:space="preserve">Update the Data/ Values in the green box </t>
  </si>
  <si>
    <t>chart axis</t>
  </si>
  <si>
    <t>FR00140007L3</t>
  </si>
  <si>
    <t>VIEFP 2 1/2 PERP</t>
  </si>
  <si>
    <t>XS1048529041</t>
  </si>
  <si>
    <t>RDSALN 2 1/2 03/24/26</t>
  </si>
  <si>
    <t>FR0013173432</t>
  </si>
  <si>
    <t>SEVFP 1 1/4 05/19/28</t>
  </si>
  <si>
    <t>XS2077546682</t>
  </si>
  <si>
    <t>EOANGR 0 5/8 11/07/31</t>
  </si>
  <si>
    <t>XS1888179550EURJP</t>
  </si>
  <si>
    <t>XS1493320656</t>
  </si>
  <si>
    <t>CDTFIN 0 5/8 09/22/24</t>
  </si>
  <si>
    <t>XS0903532090GBPJP</t>
  </si>
  <si>
    <t>Quantitative Tools</t>
  </si>
  <si>
    <t>XS2247936342</t>
  </si>
  <si>
    <t>SANTAN 1 5/8 10/22/30</t>
  </si>
  <si>
    <t>curves</t>
  </si>
  <si>
    <t>long isin</t>
  </si>
  <si>
    <t>short isin</t>
  </si>
  <si>
    <t>long ticker</t>
  </si>
  <si>
    <t>short ticker</t>
  </si>
  <si>
    <t>long spread</t>
  </si>
  <si>
    <t>short spread</t>
  </si>
  <si>
    <t>curve</t>
  </si>
  <si>
    <t>yrs</t>
  </si>
  <si>
    <t>curve per year</t>
  </si>
  <si>
    <t>curve vs av</t>
  </si>
  <si>
    <t>rating</t>
  </si>
  <si>
    <t>curve change (14d)</t>
  </si>
  <si>
    <t>curve change (30d)</t>
  </si>
  <si>
    <t>sector</t>
  </si>
  <si>
    <t>long mature</t>
  </si>
  <si>
    <t>short mature</t>
  </si>
  <si>
    <t>XS1044811591EURJP</t>
  </si>
  <si>
    <t>XS1713462403EURJP</t>
  </si>
  <si>
    <t>XS1222590488EURJP</t>
  </si>
  <si>
    <t>XS1207058733EURJP</t>
  </si>
  <si>
    <t>XS2011260531EURJP</t>
  </si>
  <si>
    <t>XS1493320656EURJP</t>
  </si>
  <si>
    <t>XS2156583259</t>
  </si>
  <si>
    <t>REPSM 2 5/8 04/15/30</t>
  </si>
  <si>
    <t>XS1139494493EURJP</t>
  </si>
  <si>
    <t>XS2035564975EURJP</t>
  </si>
  <si>
    <t>status</t>
  </si>
  <si>
    <t>buy data points</t>
  </si>
  <si>
    <t>sell data points</t>
  </si>
  <si>
    <t>dates</t>
  </si>
  <si>
    <t>small days</t>
  </si>
  <si>
    <t>numbers</t>
  </si>
  <si>
    <t>days1</t>
  </si>
  <si>
    <t>days2</t>
  </si>
  <si>
    <t xml:space="preserve"> </t>
  </si>
  <si>
    <t xml:space="preserve"> _1</t>
  </si>
  <si>
    <t xml:space="preserve"> _2</t>
  </si>
  <si>
    <t xml:space="preserve"> _3</t>
  </si>
  <si>
    <t xml:space="preserve"> _4</t>
  </si>
  <si>
    <t>'Isin'</t>
  </si>
  <si>
    <t>'Security Ticker'</t>
  </si>
  <si>
    <t>'coupon'</t>
  </si>
  <si>
    <t>'Ccy'</t>
  </si>
  <si>
    <t>'Security Workout Date'</t>
  </si>
  <si>
    <t>'Position'</t>
  </si>
  <si>
    <t>'Unit Cost'</t>
  </si>
  <si>
    <t>'close'</t>
  </si>
  <si>
    <t>'Market Price'</t>
  </si>
  <si>
    <t>'DTD P/L'</t>
  </si>
  <si>
    <t>'DV01'</t>
  </si>
  <si>
    <t>'DV01 Exposure'</t>
  </si>
  <si>
    <t>'CR01'</t>
  </si>
  <si>
    <t>'CR01 Exposure'</t>
  </si>
  <si>
    <t>'Z Spread'</t>
  </si>
  <si>
    <t>'b Spread'</t>
  </si>
  <si>
    <t>Long</t>
  </si>
  <si>
    <t>Short</t>
  </si>
  <si>
    <t>Total</t>
  </si>
  <si>
    <t>Cash</t>
  </si>
  <si>
    <t>Market Value</t>
  </si>
  <si>
    <t>Day Gain Value</t>
  </si>
  <si>
    <t>Day Gain %</t>
  </si>
  <si>
    <t>3/24/2026 12:00:00 AM</t>
  </si>
  <si>
    <t>4/10/2021 12:00:00 AM</t>
  </si>
  <si>
    <t>3/10/2027 12:00:00 AM</t>
  </si>
  <si>
    <t>6/19/2024 12:00:00 AM</t>
  </si>
  <si>
    <t>10/6/2026 12:00:00 AM</t>
  </si>
  <si>
    <t>7/13/2029 12:00:00 AM</t>
  </si>
  <si>
    <t>1/29/2026 12:00:00 AM</t>
  </si>
  <si>
    <t>1/20/2029 12:00:00 AM</t>
  </si>
  <si>
    <t>9/16/2022 12:00:00 AM</t>
  </si>
  <si>
    <t>1/11/2025 12:00:00 AM</t>
  </si>
  <si>
    <t>4/2/2021 12:00:00 AM</t>
  </si>
  <si>
    <t>10/4/2024 12:00:00 AM</t>
  </si>
  <si>
    <t>7/19/2026 12:00:00 AM</t>
  </si>
  <si>
    <t>5/27/2030 12:00:00 AM</t>
  </si>
  <si>
    <t>4/16/2022 12:00:00 AM</t>
  </si>
  <si>
    <t>12/15/2026 12:00:00 AM</t>
  </si>
  <si>
    <t>FR0013367612EURJP</t>
  </si>
  <si>
    <t>12/20/2025 12:00:00 AM</t>
  </si>
  <si>
    <t>4/22/2025 12:00:00 AM</t>
  </si>
  <si>
    <t>5/27/2026 12:00:00 AM</t>
  </si>
  <si>
    <t>3/8/2027 12:00:00 AM</t>
  </si>
  <si>
    <t>1/18/2024 12:00:00 AM</t>
  </si>
  <si>
    <t>3/16/2025 12:00:00 AM</t>
  </si>
  <si>
    <t>1/3/2029 12:00:00 AM</t>
  </si>
  <si>
    <t>7/22/2025 12:00:00 AM</t>
  </si>
  <si>
    <t>9/15/2021 12:00:00 AM</t>
  </si>
  <si>
    <t>1/20/2027 12:00:00 AM</t>
  </si>
  <si>
    <t>XS1135277140EURJP</t>
  </si>
  <si>
    <t>7/7/2025 12:00:00 AM</t>
  </si>
  <si>
    <t>7/5/2024 12:00:00 AM</t>
  </si>
  <si>
    <t>2/19/2028 12:00:00 AM</t>
  </si>
  <si>
    <t>FR0013173432EURJP</t>
  </si>
  <si>
    <t>XS1048529041EURJP</t>
  </si>
  <si>
    <t>6/7/2023 12:00:00 AM</t>
  </si>
  <si>
    <t>10/14/2026 12:00:00 AM</t>
  </si>
  <si>
    <t>7/8/2024 12:00:00 AM</t>
  </si>
  <si>
    <t>3/5/2034 12:00:00 AM</t>
  </si>
  <si>
    <t>1/19/2026 12:00:00 AM</t>
  </si>
  <si>
    <t>1/10/2024 12:00:00 AM</t>
  </si>
  <si>
    <t>12/4/2026 12:00:00 AM</t>
  </si>
  <si>
    <t>6/24/2027 12:00:00 AM</t>
  </si>
  <si>
    <t>4/7/2029 12:00:00 AM</t>
  </si>
  <si>
    <t>6/23/2023 12:00:00 AM</t>
  </si>
  <si>
    <t>3/22/2027 12:00:00 AM</t>
  </si>
  <si>
    <t>3/29/2024 12:00:00 AM</t>
  </si>
  <si>
    <t>3/10/2025 12:00:00 AM</t>
  </si>
  <si>
    <t>XS1243251375EURJP</t>
  </si>
  <si>
    <t>2/6/2025 12:00:00 AM</t>
  </si>
  <si>
    <t>1/28/2026 12:00:00 AM</t>
  </si>
  <si>
    <t>XS1396367911EURJP</t>
  </si>
  <si>
    <t>12/30/2031 12:00:00 AM</t>
  </si>
  <si>
    <t>1/11/2029 12:00:00 AM</t>
  </si>
  <si>
    <t>6/24/2025 12:00:00 AM</t>
  </si>
  <si>
    <t>3/19/2025 12:00:00 AM</t>
  </si>
  <si>
    <t>12/19/2031 12:00:00 AM</t>
  </si>
  <si>
    <t>7/21/2028 12:00:00 AM</t>
  </si>
  <si>
    <t>2/21/2031 12:00:00 AM</t>
  </si>
  <si>
    <t>6/1/2024 12:00:00 AM</t>
  </si>
  <si>
    <t>5/12/2025 12:00:00 AM</t>
  </si>
  <si>
    <t>XS1596740453EURJP</t>
  </si>
  <si>
    <t>XS1901055472</t>
  </si>
  <si>
    <t>ENBW 1 7/8 10/31/33</t>
  </si>
  <si>
    <t>7/31/2033 12:00:00 AM</t>
  </si>
  <si>
    <t>3/25/2025 12:00:00 AM</t>
  </si>
  <si>
    <t>9/23/2024 12:00:00 AM</t>
  </si>
  <si>
    <t>4/5/2022 12:00:00 AM</t>
  </si>
  <si>
    <t>10/2/2039 12:00:00 AM</t>
  </si>
  <si>
    <t>6/19/2025 12:00:00 AM</t>
  </si>
  <si>
    <t>2/28/2028 12:00:00 AM</t>
  </si>
  <si>
    <t>5/18/2027 12:00:00 AM</t>
  </si>
  <si>
    <t>4/1/2021 12:00:00 AM</t>
  </si>
  <si>
    <t>3/23/2023 12:00:00 AM</t>
  </si>
  <si>
    <t>12/13/2025 12:00:00 AM</t>
  </si>
  <si>
    <t>XS1957442541</t>
  </si>
  <si>
    <t>SRGIM 1 1/4 08/28/25</t>
  </si>
  <si>
    <t>5/28/2025 12:00:00 AM</t>
  </si>
  <si>
    <t>FR0012602761EURJP</t>
  </si>
  <si>
    <t>1/22/2026 12:00:00 AM</t>
  </si>
  <si>
    <t>4/1/2025 12:00:00 AM</t>
  </si>
  <si>
    <t>7/4/2023 12:00:00 AM</t>
  </si>
  <si>
    <t>4/10/2025 12:00:00 AM</t>
  </si>
  <si>
    <t>3/30/2027 12:00:00 AM</t>
  </si>
  <si>
    <t>8/7/2031 12:00:00 AM</t>
  </si>
  <si>
    <t>1/17/2027 12:00:00 AM</t>
  </si>
  <si>
    <t>1/2/2022 12:00:00 AM</t>
  </si>
  <si>
    <t>4/16/2024 12:00:00 AM</t>
  </si>
  <si>
    <t>3/7/2023 12:00:00 AM</t>
  </si>
  <si>
    <t>2/12/2024 12:00:00 AM</t>
  </si>
  <si>
    <t>10/22/2030 12:00:00 AM</t>
  </si>
  <si>
    <t>11/24/2024 12:00:00 AM</t>
  </si>
  <si>
    <t>2/11/2026 12:00:00 AM</t>
  </si>
  <si>
    <t>XS1216019585GBPJP</t>
  </si>
  <si>
    <t>2/26/2025 12:00:00 AM</t>
  </si>
  <si>
    <t>12/4/2023 12:00:00 AM</t>
  </si>
  <si>
    <t>2/12/2025 12:00:00 AM</t>
  </si>
  <si>
    <t>3/25/2024 12:00:00 AM</t>
  </si>
  <si>
    <t>1/29/2023 12:00:00 AM</t>
  </si>
  <si>
    <t>3/15/2023 12:00:00 AM</t>
  </si>
  <si>
    <t>1/12/2025 12:00:00 AM</t>
  </si>
  <si>
    <t>6/17/2025 12:00:00 AM</t>
  </si>
  <si>
    <t>XS1571333811GBPJP</t>
  </si>
  <si>
    <t>1/15/2026 12:00:00 AM</t>
  </si>
  <si>
    <t>3/19/2027 12:00:00 AM</t>
  </si>
  <si>
    <t>9/22/2026 12:00:00 AM</t>
  </si>
  <si>
    <t>1/30/2025 12:00:00 AM</t>
  </si>
  <si>
    <t>11/16/2026 12:00:00 AM</t>
  </si>
  <si>
    <t>11/12/2027 12:00:00 AM</t>
  </si>
  <si>
    <t>2/5/2027 12:00:00 AM</t>
  </si>
  <si>
    <t>6/22/2025 12:00:00 AM</t>
  </si>
  <si>
    <t>8/10/2025 12:00:00 AM</t>
  </si>
  <si>
    <t>9/15/2024 12:00:00 AM</t>
  </si>
  <si>
    <t>10/18/2029 12:00:00 AM</t>
  </si>
  <si>
    <t>7/3/2028 12:00:00 AM</t>
  </si>
  <si>
    <t>6/21/2023 12:00:00 AM</t>
  </si>
  <si>
    <t>4/30/2026 12:00:00 AM</t>
  </si>
  <si>
    <t>2/28/2025 12:00:00 AM</t>
  </si>
  <si>
    <t>5/5/2025 12:00:00 AM</t>
  </si>
  <si>
    <t>6/1/2029 12:00:00 AM</t>
  </si>
  <si>
    <t>3/26/2028 12:00:00 AM</t>
  </si>
  <si>
    <t>7/23/2023 12:00:00 AM</t>
  </si>
  <si>
    <t>2/24/2025 12:00:00 AM</t>
  </si>
  <si>
    <t>9/22/2027 12:00:00 AM</t>
  </si>
  <si>
    <t>7/3/2025 12:00:00 AM</t>
  </si>
  <si>
    <t>2/16/2027 12:00:00 AM</t>
  </si>
  <si>
    <t>3/25/2026 12:00:00 AM</t>
  </si>
  <si>
    <t>9/9/2027 12:00:00 AM</t>
  </si>
  <si>
    <t>1/14/2027 12:00:00 AM</t>
  </si>
  <si>
    <t>1/8/2027 12:00:00 AM</t>
  </si>
  <si>
    <t>6/5/2027 12:00:00 AM</t>
  </si>
  <si>
    <t>1/29/2024 12:00:00 AM</t>
  </si>
  <si>
    <t>12/4/2028 12:00:00 AM</t>
  </si>
  <si>
    <t>6/15/2023 12:00:00 AM</t>
  </si>
  <si>
    <t>5/20/2031 12:00:00 AM</t>
  </si>
  <si>
    <t>6/12/2034 12:00:00 AM</t>
  </si>
  <si>
    <t>4/4/2024 12:00:00 AM</t>
  </si>
  <si>
    <t>FR0013246733EURJP</t>
  </si>
  <si>
    <t>7/12/2021 12:00:00 AM</t>
  </si>
  <si>
    <t>7/21/2023 12:00:00 AM</t>
  </si>
  <si>
    <t>9/5/2024 12:00:00 AM</t>
  </si>
  <si>
    <t>7/24/2025 12:00:00 AM</t>
  </si>
  <si>
    <t>3/19/2039 12:00:00 AM</t>
  </si>
  <si>
    <t>1/19/2024 12:00:00 AM</t>
  </si>
  <si>
    <t>11/17/2026 12:00:00 AM</t>
  </si>
  <si>
    <t>1/2/2032 12:00:00 AM</t>
  </si>
  <si>
    <t>9/25/2028 12:00:00 AM</t>
  </si>
  <si>
    <t>9/10/2025 12:00:00 AM</t>
  </si>
  <si>
    <t>6/14/2027 12:00:00 AM</t>
  </si>
  <si>
    <t>9/22/2024 12:00:00 AM</t>
  </si>
  <si>
    <t>2/23/2028 12:00:00 AM</t>
  </si>
  <si>
    <t>1/7/2026 12:00:00 AM</t>
  </si>
  <si>
    <t>1/15/2030 12:00:00 AM</t>
  </si>
  <si>
    <t>XS2156583259EURJP</t>
  </si>
  <si>
    <t>5/12/2028 12:00:00 AM</t>
  </si>
  <si>
    <t>8/30/2026 12:00:00 AM</t>
  </si>
  <si>
    <t>6/10/2025 12:00:00 AM</t>
  </si>
  <si>
    <t>11/18/2022 12:00:00 AM</t>
  </si>
  <si>
    <t>1/15/2028 12:00:00 AM</t>
  </si>
  <si>
    <t>5/19/2026 12:00:00 AM</t>
  </si>
  <si>
    <t>7/15/2028 12:00:00 AM</t>
  </si>
  <si>
    <t>5/5/2028 12:00:00 AM</t>
  </si>
  <si>
    <t>4/2/2028 12:00:00 AM</t>
  </si>
  <si>
    <t>10/15/2025 12:00:00 AM</t>
  </si>
  <si>
    <t>9/19/2028 12:00:00 AM</t>
  </si>
  <si>
    <t>10/1/2026 12:00:00 AM</t>
  </si>
  <si>
    <t>1/8/2032 12:00:00 AM</t>
  </si>
  <si>
    <t>6/18/2025 12:00:00 AM</t>
  </si>
  <si>
    <t>XS2135799679</t>
  </si>
  <si>
    <t>BPLN 2.519 04/07/28</t>
  </si>
  <si>
    <t>4/7/2028 12:00:00 AM</t>
  </si>
  <si>
    <t>8/5/2024 12:00:00 AM</t>
  </si>
  <si>
    <t>4/4/2029 12:00:00 AM</t>
  </si>
  <si>
    <t>6/20/2025 12:00:00 AM</t>
  </si>
  <si>
    <t>10/7/2028 12:00:00 AM</t>
  </si>
  <si>
    <t>10/22/2024 12:00:00 AM</t>
  </si>
  <si>
    <t>1/3/2025 12:00:00 AM</t>
  </si>
  <si>
    <t>7/3/2024 12:00:00 AM</t>
  </si>
  <si>
    <t>11/24/2026 12:00:00 AM</t>
  </si>
  <si>
    <t>10/13/2025 12:00:00 AM</t>
  </si>
  <si>
    <t>6/15/2030 12:00:00 AM</t>
  </si>
  <si>
    <t>6/27/2028 12:00:00 AM</t>
  </si>
  <si>
    <t>3/16/2027 12:00:00 AM</t>
  </si>
  <si>
    <t>4/5/2027 12:00:00 AM</t>
  </si>
  <si>
    <t>maturity</t>
  </si>
  <si>
    <t>ccy</t>
  </si>
  <si>
    <t>security</t>
  </si>
  <si>
    <t>dv01</t>
  </si>
  <si>
    <t>risk</t>
  </si>
  <si>
    <t>gross</t>
  </si>
  <si>
    <t>net</t>
  </si>
  <si>
    <t>tradebook</t>
  </si>
  <si>
    <t>dates for chart</t>
  </si>
  <si>
    <t>4/30/2024 12:00:00 AM</t>
  </si>
  <si>
    <t>6/6/2023 12:00:00 AM</t>
  </si>
  <si>
    <t>XS2135799679EURJP</t>
  </si>
  <si>
    <t>chart 4</t>
  </si>
  <si>
    <t>chart 5</t>
  </si>
  <si>
    <t>chart 6</t>
  </si>
  <si>
    <t>chart 8</t>
  </si>
  <si>
    <t>chart 20</t>
  </si>
  <si>
    <t>chart 22</t>
  </si>
  <si>
    <t>XS2049090595</t>
  </si>
  <si>
    <t>VGASDE 0 1/8 09/10/29</t>
  </si>
  <si>
    <t>5d ago avg</t>
  </si>
  <si>
    <t>5d ago std</t>
  </si>
  <si>
    <t>5 d ago zscr</t>
  </si>
  <si>
    <t>spare</t>
  </si>
  <si>
    <t>data head</t>
  </si>
  <si>
    <t>val 1</t>
  </si>
  <si>
    <t>val 4</t>
  </si>
  <si>
    <t>val 3</t>
  </si>
  <si>
    <t>val 5</t>
  </si>
  <si>
    <t>val 7</t>
  </si>
  <si>
    <t>val 8</t>
  </si>
  <si>
    <t>val 9</t>
  </si>
  <si>
    <t>val 6</t>
  </si>
  <si>
    <t>val 2</t>
  </si>
  <si>
    <t>val 10</t>
  </si>
  <si>
    <t>val 11</t>
  </si>
  <si>
    <t>val 12</t>
  </si>
  <si>
    <t>val 13</t>
  </si>
  <si>
    <t>val 14</t>
  </si>
  <si>
    <t>val 15</t>
  </si>
  <si>
    <t>val 16</t>
  </si>
  <si>
    <t>val 17</t>
  </si>
  <si>
    <t>val 18</t>
  </si>
  <si>
    <t>val 19</t>
  </si>
  <si>
    <t>val 20</t>
  </si>
  <si>
    <t>val 21</t>
  </si>
  <si>
    <t>val 22</t>
  </si>
  <si>
    <t>val 23</t>
  </si>
  <si>
    <t>val 24</t>
  </si>
  <si>
    <t>val 25</t>
  </si>
  <si>
    <t>val 26</t>
  </si>
  <si>
    <t>val 27</t>
  </si>
  <si>
    <t>val 28</t>
  </si>
  <si>
    <t>val 29</t>
  </si>
  <si>
    <t>val 30</t>
  </si>
  <si>
    <t>val 31</t>
  </si>
  <si>
    <t>val 32</t>
  </si>
  <si>
    <t>val 33</t>
  </si>
  <si>
    <t>val 34</t>
  </si>
  <si>
    <t>val 35</t>
  </si>
  <si>
    <t>val 36</t>
  </si>
  <si>
    <t>val 37</t>
  </si>
  <si>
    <t>val 38</t>
  </si>
  <si>
    <t>val 39</t>
  </si>
  <si>
    <t>val 40</t>
  </si>
  <si>
    <t>val 41</t>
  </si>
  <si>
    <t>z-scr</t>
  </si>
  <si>
    <t>Pair moved agaisnt us</t>
  </si>
  <si>
    <t>XS2200215213</t>
  </si>
  <si>
    <t>INWIM 1 7/8 07/08/26</t>
  </si>
  <si>
    <t>4/8/2026 12:00:00 AM</t>
  </si>
  <si>
    <t>4/21/2025 12:00:00 AM</t>
  </si>
  <si>
    <t>6/10/2029 12:00:00 AM</t>
  </si>
  <si>
    <t>FR0010033381</t>
  </si>
  <si>
    <t>VIEFP 6 1/8 11/25/33</t>
  </si>
  <si>
    <t>11/25/2033 12:00:00 AM</t>
  </si>
  <si>
    <t>RH sector</t>
  </si>
  <si>
    <t>Low Beta</t>
  </si>
  <si>
    <t>others</t>
  </si>
  <si>
    <t>missing</t>
  </si>
  <si>
    <t>TMT/ AUTO</t>
  </si>
  <si>
    <t>UTILS</t>
  </si>
  <si>
    <t>REIT</t>
  </si>
  <si>
    <t>years</t>
  </si>
  <si>
    <t>ITXEX534</t>
  </si>
  <si>
    <t>ITXEX534_JP_2025-12-20</t>
  </si>
  <si>
    <t>comment:</t>
  </si>
  <si>
    <t>3/22/2030 12:00:00 AM</t>
  </si>
  <si>
    <t>XS1992927902</t>
  </si>
  <si>
    <t>BPLN 1.231 05/08/31</t>
  </si>
  <si>
    <t>XS2242728041</t>
  </si>
  <si>
    <t>ENBW 0 1/4 10/19/30</t>
  </si>
  <si>
    <t>14 d ago long spread</t>
  </si>
  <si>
    <t>14 d ago short spread</t>
  </si>
  <si>
    <t>14 d ago curve</t>
  </si>
  <si>
    <t>14 d ago curve per year</t>
  </si>
  <si>
    <t>30 d ago long spread</t>
  </si>
  <si>
    <t>30 d ago short spread</t>
  </si>
  <si>
    <t>30 d ago curve</t>
  </si>
  <si>
    <t>30 d ago curve per year</t>
  </si>
  <si>
    <t>3/24/2021 12:00:00 AM</t>
  </si>
  <si>
    <t>3/30/2026 12:00:00 AM</t>
  </si>
  <si>
    <t>issuer slopes</t>
  </si>
  <si>
    <t>XS2082429890EURJP</t>
  </si>
  <si>
    <t>XS2176785447EURJP</t>
  </si>
  <si>
    <t>average slope:</t>
  </si>
  <si>
    <t>3/15/2022 12:00:00 AM</t>
  </si>
  <si>
    <t>3/31/2024 12:00:00 AM</t>
  </si>
  <si>
    <t>4/8/2025 12:00:00 AM</t>
  </si>
  <si>
    <t>XS2154347293</t>
  </si>
  <si>
    <t>OMVAV 1 1/2 04/09/24</t>
  </si>
  <si>
    <t>3/14/2025 12:00:00 AM</t>
  </si>
  <si>
    <t>7/19/2030 12:00:00 AM</t>
  </si>
  <si>
    <t>4/9/2024 12:00:00 AM</t>
  </si>
  <si>
    <t>7/20/2025 12:00:00 AM</t>
  </si>
  <si>
    <t>BM060999</t>
  </si>
  <si>
    <t>5/8/2031 12:00:00 AM</t>
  </si>
  <si>
    <t>XS2244941147</t>
  </si>
  <si>
    <t>IBESM 2 1/4 PERP</t>
  </si>
  <si>
    <t>XS2244941063</t>
  </si>
  <si>
    <t>IBESM 1.874 PERP</t>
  </si>
  <si>
    <t>0.01</t>
  </si>
  <si>
    <t>3/22/2026 12:00:00 AM</t>
  </si>
  <si>
    <t>XS1527758145</t>
  </si>
  <si>
    <t>IBESM 1 03/07/24</t>
  </si>
  <si>
    <t>12/7/2023 12:00:00 AM</t>
  </si>
  <si>
    <t>3/9/2026 12:00:00 AM</t>
  </si>
  <si>
    <t>221046472.37</t>
  </si>
  <si>
    <t>2366455.06</t>
  </si>
  <si>
    <t>56738349.26</t>
  </si>
  <si>
    <t>-166674578.17</t>
  </si>
  <si>
    <t>29329.20</t>
  </si>
  <si>
    <t>-35926.71</t>
  </si>
  <si>
    <t>-6597.51</t>
  </si>
  <si>
    <t>-1.50</t>
  </si>
  <si>
    <t>-0.01</t>
  </si>
  <si>
    <t>FR0013504677</t>
  </si>
  <si>
    <t>ENGIFP 1 3/4 03/27/28</t>
  </si>
  <si>
    <t>XS1139688268</t>
  </si>
  <si>
    <t>BGGRP 1 1/4 11/21/22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</si>
</sst>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_ ;[Red]\-#,##0\ "/>
    <numFmt numFmtId="166" formatCode="dd\ mmm\ yyyy\ \-\ hh:mm"/>
    <numFmt numFmtId="167" formatCode="#,##0.0_ ;[Red]\-#,##0.0\ "/>
    <numFmt numFmtId="168" formatCode="0_ ;[Red]\-0\ "/>
  </numFmts>
  <fonts count="31" x14ac:knownFonts="1">
    <font>
      <sz val="11"/>
      <color theme="1"/>
      <name val="Calibri"/>
      <family val="2"/>
      <scheme val="minor"/>
    </font>
    <font>
      <sz val="8"/>
      <color rgb="FF3F3F76"/>
      <name val="Courier New"/>
      <family val="2"/>
    </font>
    <font>
      <sz val="8"/>
      <color theme="1"/>
      <name val="Courier New"/>
      <family val="3"/>
    </font>
    <font>
      <b/>
      <sz val="8"/>
      <color theme="1"/>
      <name val="Courier New"/>
      <family val="3"/>
    </font>
    <font>
      <sz val="8"/>
      <color rgb="FF0070C0"/>
      <name val="Courier New"/>
      <family val="3"/>
    </font>
    <font>
      <sz val="8"/>
      <color rgb="FF3F3F76"/>
      <name val="Courier New"/>
      <family val="3"/>
    </font>
    <font>
      <sz val="6"/>
      <color theme="1"/>
      <name val="Courier New"/>
      <family val="3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rgb="FF0070C0"/>
      <name val="Calibri"/>
      <family val="2"/>
    </font>
    <font>
      <sz val="10"/>
      <color rgb="FF3F3F76"/>
      <name val="Calibri"/>
      <family val="2"/>
    </font>
    <font>
      <u/>
      <sz val="10"/>
      <color theme="10"/>
      <name val="Calibri"/>
      <family val="2"/>
    </font>
    <font>
      <b/>
      <u/>
      <sz val="10"/>
      <color theme="1"/>
      <name val="Calibri"/>
      <family val="2"/>
    </font>
    <font>
      <sz val="9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12"/>
      <color theme="1"/>
      <name val="Courier New"/>
      <family val="3"/>
    </font>
    <font>
      <u/>
      <sz val="12"/>
      <color theme="10"/>
      <name val="Calibri"/>
      <family val="2"/>
      <scheme val="minor"/>
    </font>
    <font>
      <sz val="12"/>
      <color rgb="FF3F3F76"/>
      <name val="Courier New"/>
      <family val="2"/>
    </font>
    <font>
      <sz val="12"/>
      <color rgb="FF0070C0"/>
      <name val="Courier New"/>
      <family val="3"/>
    </font>
    <font>
      <b/>
      <sz val="11"/>
      <color theme="1"/>
      <name val="Calibri"/>
      <family val="2"/>
      <scheme val="minor"/>
    </font>
    <font>
      <sz val="12"/>
      <color theme="8"/>
      <name val="Courier New"/>
      <family val="3"/>
    </font>
    <font>
      <b/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8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/>
    <xf numFmtId="0" fontId="2" fillId="0" borderId="0" xfId="0" applyNumberFormat="1" applyFont="1"/>
    <xf numFmtId="14" fontId="2" fillId="0" borderId="0" xfId="0" applyNumberFormat="1" applyFont="1"/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wrapText="1"/>
    </xf>
    <xf numFmtId="164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1" fillId="2" borderId="1" xfId="1" applyAlignment="1">
      <alignment horizontal="left"/>
    </xf>
    <xf numFmtId="1" fontId="4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wrapText="1"/>
    </xf>
    <xf numFmtId="165" fontId="2" fillId="0" borderId="0" xfId="0" applyNumberFormat="1" applyFont="1" applyAlignment="1">
      <alignment horizontal="left" wrapText="1"/>
    </xf>
    <xf numFmtId="0" fontId="1" fillId="2" borderId="1" xfId="1" applyAlignment="1">
      <alignment horizontal="left" wrapText="1"/>
    </xf>
    <xf numFmtId="0" fontId="4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 wrapText="1"/>
    </xf>
    <xf numFmtId="164" fontId="3" fillId="0" borderId="0" xfId="0" applyNumberFormat="1" applyFont="1" applyAlignment="1">
      <alignment horizontal="left" wrapText="1"/>
    </xf>
    <xf numFmtId="0" fontId="5" fillId="2" borderId="1" xfId="1" applyFont="1"/>
    <xf numFmtId="2" fontId="2" fillId="0" borderId="0" xfId="0" applyNumberFormat="1" applyFont="1"/>
    <xf numFmtId="0" fontId="6" fillId="0" borderId="0" xfId="0" applyFont="1"/>
    <xf numFmtId="14" fontId="6" fillId="0" borderId="0" xfId="0" applyNumberFormat="1" applyFont="1"/>
    <xf numFmtId="2" fontId="6" fillId="0" borderId="0" xfId="0" applyNumberFormat="1" applyFont="1"/>
    <xf numFmtId="1" fontId="2" fillId="0" borderId="0" xfId="0" applyNumberFormat="1" applyFont="1" applyAlignment="1">
      <alignment horizontal="left" wrapText="1"/>
    </xf>
    <xf numFmtId="15" fontId="1" fillId="2" borderId="1" xfId="1" applyNumberFormat="1" applyAlignment="1">
      <alignment horizontal="left"/>
    </xf>
    <xf numFmtId="1" fontId="6" fillId="0" borderId="0" xfId="0" applyNumberFormat="1" applyFont="1"/>
    <xf numFmtId="0" fontId="7" fillId="0" borderId="0" xfId="0" applyNumberFormat="1" applyFont="1" applyAlignment="1">
      <alignment horizontal="left"/>
    </xf>
    <xf numFmtId="14" fontId="7" fillId="0" borderId="0" xfId="0" applyNumberFormat="1" applyFont="1" applyAlignment="1">
      <alignment horizontal="left"/>
    </xf>
    <xf numFmtId="14" fontId="7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left"/>
    </xf>
    <xf numFmtId="22" fontId="9" fillId="0" borderId="0" xfId="0" applyNumberFormat="1" applyFont="1" applyAlignment="1">
      <alignment horizontal="left"/>
    </xf>
    <xf numFmtId="0" fontId="10" fillId="0" borderId="0" xfId="0" applyFont="1" applyAlignment="1">
      <alignment horizontal="left" wrapText="1"/>
    </xf>
    <xf numFmtId="164" fontId="10" fillId="0" borderId="0" xfId="0" applyNumberFormat="1" applyFont="1" applyAlignment="1">
      <alignment horizontal="left" wrapText="1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 wrapText="1"/>
    </xf>
    <xf numFmtId="164" fontId="9" fillId="0" borderId="0" xfId="0" applyNumberFormat="1" applyFont="1" applyAlignment="1">
      <alignment horizontal="left" wrapText="1"/>
    </xf>
    <xf numFmtId="0" fontId="9" fillId="0" borderId="0" xfId="0" applyFont="1" applyFill="1" applyAlignment="1">
      <alignment horizontal="left"/>
    </xf>
    <xf numFmtId="0" fontId="13" fillId="0" borderId="0" xfId="2" applyFont="1" applyAlignment="1">
      <alignment horizontal="left"/>
    </xf>
    <xf numFmtId="0" fontId="10" fillId="0" borderId="0" xfId="0" applyFont="1" applyFill="1" applyAlignment="1">
      <alignment horizontal="left"/>
    </xf>
    <xf numFmtId="0" fontId="14" fillId="0" borderId="0" xfId="0" applyFont="1" applyAlignment="1">
      <alignment horizontal="left" wrapText="1"/>
    </xf>
    <xf numFmtId="0" fontId="14" fillId="0" borderId="0" xfId="0" applyFont="1" applyBorder="1" applyAlignment="1">
      <alignment horizontal="left"/>
    </xf>
    <xf numFmtId="0" fontId="14" fillId="0" borderId="0" xfId="0" applyFont="1" applyAlignment="1">
      <alignment horizontal="left"/>
    </xf>
    <xf numFmtId="0" fontId="0" fillId="0" borderId="0" xfId="0" applyNumberFormat="1"/>
    <xf numFmtId="1" fontId="11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/>
    </xf>
    <xf numFmtId="1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wrapText="1"/>
    </xf>
    <xf numFmtId="165" fontId="9" fillId="0" borderId="0" xfId="0" applyNumberFormat="1" applyFont="1" applyAlignment="1">
      <alignment horizontal="right"/>
    </xf>
    <xf numFmtId="14" fontId="0" fillId="0" borderId="0" xfId="0" applyNumberFormat="1"/>
    <xf numFmtId="14" fontId="15" fillId="0" borderId="0" xfId="0" applyNumberFormat="1" applyFont="1"/>
    <xf numFmtId="164" fontId="9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2" fillId="0" borderId="0" xfId="1" applyFont="1" applyFill="1" applyBorder="1" applyAlignment="1">
      <alignment horizontal="right"/>
    </xf>
    <xf numFmtId="164" fontId="9" fillId="0" borderId="0" xfId="0" applyNumberFormat="1" applyFont="1" applyBorder="1" applyAlignment="1">
      <alignment horizontal="left" wrapText="1"/>
    </xf>
    <xf numFmtId="167" fontId="9" fillId="0" borderId="0" xfId="0" applyNumberFormat="1" applyFont="1" applyAlignment="1">
      <alignment horizontal="right"/>
    </xf>
    <xf numFmtId="0" fontId="10" fillId="0" borderId="0" xfId="0" applyFont="1" applyFill="1" applyAlignment="1">
      <alignment horizontal="left" wrapText="1"/>
    </xf>
    <xf numFmtId="0" fontId="9" fillId="0" borderId="0" xfId="0" applyFont="1" applyFill="1" applyAlignment="1">
      <alignment horizontal="left" wrapText="1"/>
    </xf>
    <xf numFmtId="165" fontId="9" fillId="0" borderId="0" xfId="0" applyNumberFormat="1" applyFont="1" applyFill="1" applyAlignment="1">
      <alignment horizontal="left"/>
    </xf>
    <xf numFmtId="165" fontId="10" fillId="0" borderId="0" xfId="0" applyNumberFormat="1" applyFont="1" applyFill="1" applyAlignment="1">
      <alignment horizontal="left" wrapText="1"/>
    </xf>
    <xf numFmtId="165" fontId="9" fillId="0" borderId="0" xfId="0" applyNumberFormat="1" applyFont="1" applyFill="1" applyAlignment="1">
      <alignment horizontal="right"/>
    </xf>
    <xf numFmtId="165" fontId="9" fillId="0" borderId="0" xfId="0" applyNumberFormat="1" applyFont="1" applyFill="1" applyAlignment="1">
      <alignment horizontal="left" wrapText="1"/>
    </xf>
    <xf numFmtId="22" fontId="9" fillId="0" borderId="0" xfId="0" applyNumberFormat="1" applyFont="1" applyFill="1" applyAlignment="1">
      <alignment horizontal="left"/>
    </xf>
    <xf numFmtId="0" fontId="0" fillId="0" borderId="0" xfId="0" applyFont="1" applyFill="1"/>
    <xf numFmtId="0" fontId="18" fillId="0" borderId="0" xfId="0" applyFont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Fill="1" applyAlignment="1">
      <alignment horizontal="left" wrapText="1"/>
    </xf>
    <xf numFmtId="0" fontId="18" fillId="0" borderId="0" xfId="1" applyFont="1" applyFill="1" applyBorder="1" applyAlignment="1">
      <alignment horizontal="left" wrapText="1"/>
    </xf>
    <xf numFmtId="0" fontId="18" fillId="0" borderId="0" xfId="0" applyFont="1" applyFill="1" applyAlignment="1">
      <alignment horizontal="left" wrapText="1"/>
    </xf>
    <xf numFmtId="0" fontId="2" fillId="3" borderId="0" xfId="0" applyFont="1" applyFill="1"/>
    <xf numFmtId="0" fontId="20" fillId="6" borderId="5" xfId="0" applyFont="1" applyFill="1" applyBorder="1"/>
    <xf numFmtId="0" fontId="20" fillId="6" borderId="0" xfId="0" applyFont="1" applyFill="1" applyBorder="1"/>
    <xf numFmtId="0" fontId="20" fillId="6" borderId="6" xfId="0" applyFont="1" applyFill="1" applyBorder="1"/>
    <xf numFmtId="166" fontId="20" fillId="6" borderId="0" xfId="0" applyNumberFormat="1" applyFont="1" applyFill="1" applyBorder="1"/>
    <xf numFmtId="0" fontId="20" fillId="6" borderId="7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0" fillId="6" borderId="2" xfId="0" applyFont="1" applyFill="1" applyBorder="1"/>
    <xf numFmtId="0" fontId="0" fillId="6" borderId="3" xfId="0" applyFont="1" applyFill="1" applyBorder="1"/>
    <xf numFmtId="0" fontId="0" fillId="6" borderId="4" xfId="0" applyFont="1" applyFill="1" applyBorder="1"/>
    <xf numFmtId="0" fontId="0" fillId="6" borderId="5" xfId="0" applyFont="1" applyFill="1" applyBorder="1"/>
    <xf numFmtId="0" fontId="0" fillId="6" borderId="0" xfId="0" applyFont="1" applyFill="1" applyBorder="1"/>
    <xf numFmtId="0" fontId="0" fillId="6" borderId="6" xfId="0" applyFont="1" applyFill="1" applyBorder="1"/>
    <xf numFmtId="0" fontId="16" fillId="6" borderId="0" xfId="0" applyFont="1" applyFill="1" applyBorder="1"/>
    <xf numFmtId="0" fontId="21" fillId="6" borderId="8" xfId="0" applyFont="1" applyFill="1" applyBorder="1"/>
    <xf numFmtId="0" fontId="22" fillId="0" borderId="0" xfId="0" applyFont="1"/>
    <xf numFmtId="22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165" fontId="23" fillId="0" borderId="0" xfId="2" applyNumberFormat="1" applyFont="1" applyAlignment="1">
      <alignment horizontal="left"/>
    </xf>
    <xf numFmtId="165" fontId="22" fillId="0" borderId="0" xfId="0" applyNumberFormat="1" applyFont="1" applyAlignment="1">
      <alignment horizontal="left"/>
    </xf>
    <xf numFmtId="0" fontId="24" fillId="2" borderId="1" xfId="1" applyFont="1"/>
    <xf numFmtId="0" fontId="22" fillId="4" borderId="0" xfId="0" applyFont="1" applyFill="1"/>
    <xf numFmtId="0" fontId="22" fillId="4" borderId="0" xfId="0" applyFont="1" applyFill="1" applyAlignment="1">
      <alignment horizontal="left"/>
    </xf>
    <xf numFmtId="1" fontId="22" fillId="4" borderId="0" xfId="0" applyNumberFormat="1" applyFont="1" applyFill="1" applyAlignment="1">
      <alignment horizontal="left"/>
    </xf>
    <xf numFmtId="165" fontId="22" fillId="4" borderId="0" xfId="0" applyNumberFormat="1" applyFont="1" applyFill="1" applyAlignment="1">
      <alignment horizontal="left"/>
    </xf>
    <xf numFmtId="0" fontId="22" fillId="5" borderId="0" xfId="0" applyFont="1" applyFill="1"/>
    <xf numFmtId="0" fontId="22" fillId="5" borderId="0" xfId="0" applyFont="1" applyFill="1" applyAlignment="1">
      <alignment horizontal="left"/>
    </xf>
    <xf numFmtId="1" fontId="22" fillId="5" borderId="0" xfId="0" applyNumberFormat="1" applyFont="1" applyFill="1" applyAlignment="1">
      <alignment horizontal="left"/>
    </xf>
    <xf numFmtId="165" fontId="22" fillId="5" borderId="0" xfId="0" applyNumberFormat="1" applyFont="1" applyFill="1" applyAlignment="1">
      <alignment horizontal="left"/>
    </xf>
    <xf numFmtId="1" fontId="22" fillId="0" borderId="0" xfId="0" applyNumberFormat="1" applyFont="1" applyAlignment="1">
      <alignment horizontal="left"/>
    </xf>
    <xf numFmtId="0" fontId="0" fillId="4" borderId="0" xfId="0" applyNumberFormat="1" applyFill="1"/>
    <xf numFmtId="0" fontId="0" fillId="4" borderId="0" xfId="0" applyFill="1"/>
    <xf numFmtId="14" fontId="7" fillId="4" borderId="0" xfId="0" applyNumberFormat="1" applyFont="1" applyFill="1"/>
    <xf numFmtId="0" fontId="0" fillId="5" borderId="0" xfId="0" applyFill="1"/>
    <xf numFmtId="0" fontId="19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26" fillId="0" borderId="0" xfId="0" applyFont="1" applyAlignment="1">
      <alignment horizontal="left"/>
    </xf>
    <xf numFmtId="14" fontId="26" fillId="0" borderId="0" xfId="0" applyNumberFormat="1" applyFont="1" applyAlignment="1">
      <alignment horizontal="left"/>
    </xf>
    <xf numFmtId="0" fontId="26" fillId="0" borderId="0" xfId="0" applyNumberFormat="1" applyFont="1" applyAlignment="1">
      <alignment horizontal="left"/>
    </xf>
    <xf numFmtId="165" fontId="26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26" fillId="0" borderId="0" xfId="0" applyFont="1" applyAlignment="1">
      <alignment horizontal="left" wrapText="1"/>
    </xf>
    <xf numFmtId="168" fontId="0" fillId="0" borderId="0" xfId="0" applyNumberFormat="1" applyAlignment="1">
      <alignment horizontal="left"/>
    </xf>
    <xf numFmtId="168" fontId="26" fillId="0" borderId="0" xfId="0" applyNumberFormat="1" applyFont="1" applyAlignment="1">
      <alignment horizontal="left" wrapText="1"/>
    </xf>
    <xf numFmtId="0" fontId="27" fillId="0" borderId="0" xfId="0" applyFont="1"/>
    <xf numFmtId="0" fontId="9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 wrapText="1"/>
    </xf>
    <xf numFmtId="1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 wrapText="1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 wrapText="1"/>
    </xf>
    <xf numFmtId="1" fontId="9" fillId="0" borderId="0" xfId="0" applyNumberFormat="1" applyFont="1" applyAlignment="1">
      <alignment horizontal="center" wrapText="1"/>
    </xf>
    <xf numFmtId="14" fontId="7" fillId="0" borderId="0" xfId="0" applyNumberFormat="1" applyFont="1" applyAlignment="1">
      <alignment horizontal="left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1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0" xfId="0" applyFill="1" applyAlignment="1">
      <alignment horizontal="left"/>
    </xf>
    <xf numFmtId="0" fontId="29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1" fontId="30" fillId="5" borderId="10" xfId="0" applyNumberFormat="1" applyFont="1" applyFill="1" applyBorder="1" applyAlignment="1">
      <alignment horizontal="center"/>
    </xf>
    <xf numFmtId="22" fontId="0" fillId="0" borderId="0" xfId="0" applyNumberFormat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3"/>
        <scheme val="none"/>
      </font>
    </dxf>
  </dxfs>
  <tableStyles count="0" defaultTableStyle="TableStyleMedium2" defaultPivotStyle="PivotStyleLight16"/>
  <colors>
    <mruColors>
      <color rgb="FFD20000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/>
        <stp/>
        <stp>##V3_BQLV12</stp>
        <stp>[position_monitor_R.xlsm]examples!R49C14</stp>
        <stp>ZO136474 Corp, AU692498 Corp</stp>
        <stp>spread(end=0d, fill=PREV, pricing_source=BVAL, spread_type=I, start=-10d)</stp>
        <stp>showheaders=true</stp>
        <stp>transpose=false</stp>
        <stp>showallcols=false</stp>
        <stp>showids=true</stp>
        <tr r="N49" s="5"/>
      </tp>
      <tp>
        <v>0.9807530207594678</v>
        <stp/>
        <stp>##V3_BQL.QUERYV12</stp>
        <stp>[position_monitor_R.xlsm]pairs!R95C23</stp>
        <stp xml:space="preserve"> get(corr(SPREAD(SPREAD_TYPE='I'), VALUE(SPREAD(SPREAD_TYPE='I'), ['XS2056371334 Corp']))) for(['XS1795406658 Corp'])with(dates=range(-365d,0d))</stp>
        <tr r="W95" s="7"/>
      </tp>
      <tp t="s">
        <v>07/08/2022</v>
        <stp/>
        <stp>##V3_BDPV12</stp>
        <stp>DE000A2GSFF1 corp</stp>
        <stp>nxt_call_dt</stp>
        <stp>[position_monitor_R.xlsm]Sheet1!R52C8</stp>
        <tr r="H52" s="6"/>
      </tp>
      <tp>
        <v>40.751705084634573</v>
        <stp/>
        <stp>##V3_BQL.QUERYV12</stp>
        <stp>[position_monitor_R.xlsm]pairs!R52C20</stp>
        <stp>let(#price=dropna(spread(st=i,dates=range(-365d,0d),side='mid',fill='prev', pricing_source='cbbt')).value;
#price2=value(#price,['XS1048428442 Corp']);
#spread=#price-#price2;)
Get(std(#spread))
for('XS1629774230 Corp')</stp>
        <tr r="T52" s="7"/>
      </tp>
      <tp>
        <v>39.737968455852197</v>
        <stp/>
        <stp>##V3_BQL.QUERYV12</stp>
        <stp>[position_monitor_R.xlsm]pairs!R51C20</stp>
        <stp>let(#price=dropna(spread(st=i,dates=range(-365d,0d),side='mid',fill='prev', pricing_source='cbbt')).value;
#price2=value(#price,['XS1050461034 Corp']);
#spread=#price-#price2;)
Get(std(#spread))
for('XS1888179477 Corp')</stp>
        <tr r="T51" s="7"/>
      </tp>
      <tp>
        <v>29.846926260539572</v>
        <stp/>
        <stp>##V3_BQL.QUERYV12</stp>
        <stp>[position_monitor_R.xlsm]pairs!R62C20</stp>
        <stp>let(#price=dropna(spread(st=i,dates=range(-365d,0d),side='mid',fill='prev', pricing_source='cbbt')).value;
#price2=value(#price,['XS1195202822 Corp']);
#spread=#price-#price2;)
Get(std(#spread))
for('XS1309436910 Corp')</stp>
        <tr r="T62" s="7"/>
      </tp>
      <tp>
        <v>45.184468611805116</v>
        <stp/>
        <stp>##V3_BQL.QUERYV12</stp>
        <stp>[position_monitor_R.xlsm]pairs!R83C20</stp>
        <stp>let(#price=dropna(spread(st=i,dates=range(-365d,0d),side='mid',fill='prev', pricing_source='cbbt')).value;
#price2=value(#price,['XS2056371334 Corp']);
#spread=#price-#price2;)
Get(std(#spread))
for('XS2056730679 Corp')</stp>
        <tr r="T83" s="7"/>
      </tp>
      <tp>
        <v>40.826527475052465</v>
        <stp/>
        <stp>##V3_BQL.QUERYV12</stp>
        <stp>[position_monitor_R.xlsm]pairs!R52C19</stp>
        <stp>let(#price=dropna(spread(st=i,dates=range(-365d,0d),side='mid',fill='prev', pricing_source='cbbt')).value;
#price2=value(#price,['XS1048428442 Corp']);
#spread=#price-#price2;)
Get(avg(#spread))
for('XS1629774230 Corp')</stp>
        <tr r="S52" s="7"/>
      </tp>
      <tp t="s">
        <v>TELEFO</v>
        <stp/>
        <stp>##V3_BDPV12</stp>
        <stp>XS2109819859 corp</stp>
        <stp>ticker</stp>
        <stp>[position_monitor_R.xlsm]Sheet1!R96C6</stp>
        <tr r="F96" s="6"/>
      </tp>
      <tp>
        <v>-99.29547540681159</v>
        <stp/>
        <stp>##V3_BQL.QUERYV12</stp>
        <stp>[position_monitor_R.xlsm]pairs!R62C17</stp>
        <stp>let(#price=dropna(spread(st=i,dates=range(-365d,0d),side='mid',fill='prev', pricing_source='cbbt')).value;
#price2=value(#price,['XS1195202822 Corp']);
#spread=#price-#price2;)
Get(min(#spread))
for('XS1309436910 Corp')</stp>
        <tr r="Q62" s="7"/>
      </tp>
      <tp>
        <v>81.107873259733026</v>
        <stp/>
        <stp>##V3_BQL.QUERYV12</stp>
        <stp>[position_monitor_R.xlsm]pairs!R83C18</stp>
        <stp>let(#price=dropna(spread(st=i,dates=range(-365d,0d),side='mid',fill='prev', pricing_source='cbbt')).value;
#price2=value(#price,['XS2056371334 Corp']);
#spread=#price-#price2;)
Get(max(#spread))
for('XS2056730679 Corp')</stp>
        <tr r="R83" s="7"/>
      </tp>
      <tp>
        <v>-76.64613868592221</v>
        <stp/>
        <stp>##V3_BQL.QUERYV12</stp>
        <stp>[position_monitor_R.xlsm]pairs!R83C17</stp>
        <stp>let(#price=dropna(spread(st=i,dates=range(-365d,0d),side='mid',fill='prev', pricing_source='cbbt')).value;
#price2=value(#price,['XS2056371334 Corp']);
#spread=#price-#price2;)
Get(min(#spread))
for('XS2056730679 Corp')</stp>
        <tr r="Q83" s="7"/>
      </tp>
      <tp>
        <v>262.01969043136694</v>
        <stp/>
        <stp>##V3_BQL.QUERYV12</stp>
        <stp>[position_monitor_R.xlsm]pairs!R62C18</stp>
        <stp>let(#price=dropna(spread(st=i,dates=range(-365d,0d),side='mid',fill='prev', pricing_source='cbbt')).value;
#price2=value(#price,['XS1195202822 Corp']);
#spread=#price-#price2;)
Get(max(#spread))
for('XS1309436910 Corp')</stp>
        <tr r="R62" s="7"/>
      </tp>
      <tp>
        <v>-39.825147534688419</v>
        <stp/>
        <stp>##V3_BQL.QUERYV12</stp>
        <stp>[position_monitor_R.xlsm]pairs!R51C19</stp>
        <stp>let(#price=dropna(spread(st=i,dates=range(-365d,0d),side='mid',fill='prev', pricing_source='cbbt')).value;
#price2=value(#price,['XS1050461034 Corp']);
#spread=#price-#price2;)
Get(avg(#spread))
for('XS1888179477 Corp')</stp>
        <tr r="S51" s="7"/>
      </tp>
      <tp>
        <v>-11.64754339372038</v>
        <stp/>
        <stp>##V3_BQL.QUERYV12</stp>
        <stp>[position_monitor_R.xlsm]pairs!R62C19</stp>
        <stp>let(#price=dropna(spread(st=i,dates=range(-365d,0d),side='mid',fill='prev', pricing_source='cbbt')).value;
#price2=value(#price,['XS1195202822 Corp']);
#spread=#price-#price2;)
Get(avg(#spread))
for('XS1309436910 Corp')</stp>
        <tr r="S62" s="7"/>
      </tp>
      <tp>
        <v>14.479718143149741</v>
        <stp/>
        <stp>##V3_BQL.QUERYV12</stp>
        <stp>[position_monitor_R.xlsm]pairs!R83C19</stp>
        <stp>let(#price=dropna(spread(st=i,dates=range(-365d,0d),side='mid',fill='prev', pricing_source='cbbt')).value;
#price2=value(#price,['XS2056371334 Corp']);
#spread=#price-#price2;)
Get(avg(#spread))
for('XS2056730679 Corp')</stp>
        <tr r="S83" s="7"/>
      </tp>
      <tp t="s">
        <v>GYCGR</v>
        <stp/>
        <stp>##V3_BDPV12</stp>
        <stp>XS1811181566 corp</stp>
        <stp>ticker</stp>
        <stp>[position_monitor_R.xlsm]Sheet1!R69C6</stp>
        <tr r="F69" s="6"/>
      </tp>
      <tp>
        <v>18.010754036910896</v>
        <stp/>
        <stp>##V3_BQL.QUERYV12</stp>
        <stp>[position_monitor_R.xlsm]pairs!R51C18</stp>
        <stp>let(#price=dropna(spread(st=i,dates=range(-365d,0d),side='mid',fill='prev', pricing_source='cbbt')).value;
#price2=value(#price,['XS1050461034 Corp']);
#spread=#price-#price2;)
Get(max(#spread))
for('XS1888179477 Corp')</stp>
        <tr r="R51" s="7"/>
      </tp>
      <tp>
        <v>-203.48787382345748</v>
        <stp/>
        <stp>##V3_BQL.QUERYV12</stp>
        <stp>[position_monitor_R.xlsm]pairs!R51C17</stp>
        <stp>let(#price=dropna(spread(st=i,dates=range(-365d,0d),side='mid',fill='prev', pricing_source='cbbt')).value;
#price2=value(#price,['XS1050461034 Corp']);
#spread=#price-#price2;)
Get(min(#spread))
for('XS1888179477 Corp')</stp>
        <tr r="Q51" s="7"/>
      </tp>
      <tp t="s">
        <v>ARNDTN</v>
        <stp/>
        <stp>##V3_BDPV12</stp>
        <stp>XS1752984440 corp</stp>
        <stp>ticker</stp>
        <stp>[position_monitor_R.xlsm]Sheet1!R60C6</stp>
        <tr r="F60" s="6"/>
      </tp>
      <tp>
        <v>166.27777416086991</v>
        <stp/>
        <stp>##V3_BQL.QUERYV12</stp>
        <stp>[position_monitor_R.xlsm]pairs!R52C18</stp>
        <stp>let(#price=dropna(spread(st=i,dates=range(-365d,0d),side='mid',fill='prev', pricing_source='cbbt')).value;
#price2=value(#price,['XS1048428442 Corp']);
#spread=#price-#price2;)
Get(max(#spread))
for('XS1629774230 Corp')</stp>
        <tr r="R52" s="7"/>
      </tp>
      <tp>
        <v>-244.81415450556023</v>
        <stp/>
        <stp>##V3_BQL.QUERYV12</stp>
        <stp>[position_monitor_R.xlsm]pairs!R52C17</stp>
        <stp>let(#price=dropna(spread(st=i,dates=range(-365d,0d),side='mid',fill='prev', pricing_source='cbbt')).value;
#price2=value(#price,['XS1048428442 Corp']);
#spread=#price-#price2;)
Get(min(#spread))
for('XS1629774230 Corp')</stp>
        <tr r="Q52" s="7"/>
      </tp>
      <tp t="s">
        <v>AMXLMM</v>
        <stp/>
        <stp>##V3_BDPV12</stp>
        <stp>XS0969341147 corp</stp>
        <stp>ticker</stp>
        <stp>[position_monitor_R.xlsm]Sheet1!R75C6</stp>
        <tr r="F75" s="6"/>
      </tp>
      <tp>
        <v>0.98797090551255184</v>
        <stp/>
        <stp>##V3_BQL.QUERYV12</stp>
        <stp>[position_monitor_R.xlsm]monitor!R33C31</stp>
        <stp xml:space="preserve"> get(corr(SPREAD(SPREAD_TYPE='I'), VALUE(SPREAD(SPREAD_TYPE='I'), ['XS2011260705 Corp']))) for(['XS2011260531 Corp'])with(dates=range(-365d,0d))</stp>
        <tr r="AE33" s="1"/>
      </tp>
      <tp t="s">
        <v>01/07/2024</v>
        <stp/>
        <stp>##V3_BDPV12</stp>
        <stp>DE000A11QR73 corp</stp>
        <stp>nxt_call_dt</stp>
        <stp>[position_monitor_R.xlsm]Sheet1!R31C8</stp>
        <tr r="H31" s="6"/>
      </tp>
      <tp>
        <v>0.88430561598404778</v>
        <stp/>
        <stp>##V3_BQL.QUERYV12</stp>
        <stp>[position_monitor_R.xlsm]pairs!R30C23</stp>
        <stp xml:space="preserve"> get(corr(SPREAD(SPREAD_TYPE='I'), VALUE(SPREAD(SPREAD_TYPE='I'), ['XS1139494493 Corp']))) for(['XS1721244371 Corp'])with(dates=range(-365d,0d))</stp>
        <tr r="W30" s="7"/>
      </tp>
      <tp>
        <v>0.95947297840927726</v>
        <stp/>
        <stp>##V3_BQL.QUERYV12</stp>
        <stp>[position_monitor_R.xlsm]pairs!R62C23</stp>
        <stp xml:space="preserve"> get(corr(SPREAD(SPREAD_TYPE='I'), VALUE(SPREAD(SPREAD_TYPE='I'), ['XS1309436910 Corp']))) for(['XS1195202822 Corp'])with(dates=range(-365d,0d))</stp>
        <tr r="W62" s="7"/>
      </tp>
      <tp>
        <v>0.96481071120014061</v>
        <stp/>
        <stp>##V3_BQL.QUERYV12</stp>
        <stp>[position_monitor_R.xlsm]pairs!R94C23</stp>
        <stp xml:space="preserve"> get(corr(SPREAD(SPREAD_TYPE='I'), VALUE(SPREAD(SPREAD_TYPE='I'), ['XS1028599287 Corp']))) for(['XS1115490523 Corp'])with(dates=range(-365d,0d))</stp>
        <tr r="W94" s="7"/>
      </tp>
      <tp>
        <v>0.92640298882806915</v>
        <stp/>
        <stp>##V3_BQL.QUERYV12</stp>
        <stp>[position_monitor_R.xlsm]pairs!R33C23</stp>
        <stp xml:space="preserve"> get(corr(SPREAD(SPREAD_TYPE='I'), VALUE(SPREAD(SPREAD_TYPE='I'), ['XS1224710399 Corp']))) for(['XS1890845875 Corp'])with(dates=range(-365d,0d))</stp>
        <tr r="W33" s="7"/>
      </tp>
      <tp>
        <v>21.746383055239704</v>
        <stp/>
        <stp>##V3_BQL.QUERYV12</stp>
        <stp>[position_monitor_R.xlsm]pairs!R45C20</stp>
        <stp>let(#price=dropna(spread(st=i,dates=range(-365d,0d),side='mid',fill='prev', pricing_source='cbbt')).value;
#price2=value(#price,['FR0013398229 Corp']);
#spread=#price-#price2;)
Get(std(#spread))
for('XS2035564975 Corp')</stp>
        <tr r="T45" s="7"/>
      </tp>
      <tp>
        <v>21.868046063007377</v>
        <stp/>
        <stp>##V3_BQL.QUERYV12</stp>
        <stp>[position_monitor_R.xlsm]pairs!R84C20</stp>
        <stp>let(#price=dropna(spread(st=i,dates=range(-365d,0d),side='mid',fill='prev', pricing_source='cbbt')).value;
#price2=value(#price,['XS1795406575 Corp']);
#spread=#price-#price2;)
Get(std(#spread))
for('XS1050461034 Corp')</stp>
        <tr r="T84" s="7"/>
      </tp>
      <tp>
        <v>22.370607885234552</v>
        <stp/>
        <stp>##V3_BQL.QUERYV12</stp>
        <stp>[position_monitor_R.xlsm]pairs!R29C20</stp>
        <stp>let(#price=dropna(spread(st=i,dates=range(-365d,0d),side='mid',fill='prev', pricing_source='cbbt')).value;
#price2=value(#price,['XS0954675129 Corp']);
#spread=#price-#price2;)
Get(std(#spread))
for('XS1713463559 Corp')</stp>
        <tr r="T29" s="7"/>
      </tp>
      <tp t="s">
        <v>ECLEAR</v>
        <stp/>
        <stp>##V3_BDPV12</stp>
        <stp>XS1797663967 corp</stp>
        <stp>ticker</stp>
        <stp>[position_monitor_R.xlsm]Sheet1!R38C6</stp>
        <tr r="F38" s="6"/>
      </tp>
      <tp>
        <v>-72.830132050606608</v>
        <stp/>
        <stp>##V3_BQL.QUERYV12</stp>
        <stp>[position_monitor_R.xlsm]pairs!R84C17</stp>
        <stp>let(#price=dropna(spread(st=i,dates=range(-365d,0d),side='mid',fill='prev', pricing_source='cbbt')).value;
#price2=value(#price,['XS1795406575 Corp']);
#spread=#price-#price2;)
Get(min(#spread))
for('XS1050461034 Corp')</stp>
        <tr r="Q84" s="7"/>
      </tp>
      <tp>
        <v>192.83921267156899</v>
        <stp/>
        <stp>##V3_BQL.QUERYV12</stp>
        <stp>[position_monitor_R.xlsm]pairs!R84C18</stp>
        <stp>let(#price=dropna(spread(st=i,dates=range(-365d,0d),side='mid',fill='prev', pricing_source='cbbt')).value;
#price2=value(#price,['XS1795406575 Corp']);
#spread=#price-#price2;)
Get(max(#spread))
for('XS1050461034 Corp')</stp>
        <tr r="R84" s="7"/>
      </tp>
      <tp t="s">
        <v>FIRMEN</v>
        <stp/>
        <stp>##V3_BDPV12</stp>
        <stp>XS2182055009 corp</stp>
        <stp>ticker</stp>
        <stp>[position_monitor_R.xlsm]Sheet1!R53C6</stp>
        <tr r="F53" s="6"/>
      </tp>
      <tp>
        <v>-122.3378293783752</v>
        <stp/>
        <stp>##V3_BQL.QUERYV12</stp>
        <stp>[position_monitor_R.xlsm]pairs!R29C17</stp>
        <stp>let(#price=dropna(spread(st=i,dates=range(-365d,0d),side='mid',fill='prev', pricing_source='cbbt')).value;
#price2=value(#price,['XS0954675129 Corp']);
#spread=#price-#price2;)
Get(min(#spread))
for('XS1713463559 Corp')</stp>
        <tr r="Q29" s="7"/>
      </tp>
      <tp>
        <v>118.6309119255759</v>
        <stp/>
        <stp>##V3_BQL.QUERYV12</stp>
        <stp>[position_monitor_R.xlsm]pairs!R29C18</stp>
        <stp>let(#price=dropna(spread(st=i,dates=range(-365d,0d),side='mid',fill='prev', pricing_source='cbbt')).value;
#price2=value(#price,['XS0954675129 Corp']);
#spread=#price-#price2;)
Get(max(#spread))
for('XS1713463559 Corp')</stp>
        <tr r="R29" s="7"/>
      </tp>
      <tp>
        <v>-10.606379474749815</v>
        <stp/>
        <stp>##V3_BQL.QUERYV12</stp>
        <stp>[position_monitor_R.xlsm]pairs!R45C19</stp>
        <stp>let(#price=dropna(spread(st=i,dates=range(-365d,0d),side='mid',fill='prev', pricing_source='cbbt')).value;
#price2=value(#price,['FR0013398229 Corp']);
#spread=#price-#price2;)
Get(avg(#spread))
for('XS2035564975 Corp')</stp>
        <tr r="S45" s="7"/>
      </tp>
      <tp>
        <v>-10.014663611098616</v>
        <stp/>
        <stp>##V3_BQL.QUERYV12</stp>
        <stp>[position_monitor_R.xlsm]pairs!R84C19</stp>
        <stp>let(#price=dropna(spread(st=i,dates=range(-365d,0d),side='mid',fill='prev', pricing_source='cbbt')).value;
#price2=value(#price,['XS1795406575 Corp']);
#spread=#price-#price2;)
Get(avg(#spread))
for('XS1050461034 Corp')</stp>
        <tr r="S84" s="7"/>
      </tp>
      <tp t="s">
        <v>ANNGR</v>
        <stp/>
        <stp>##V3_BDPV12</stp>
        <stp>XS1117300837 corp</stp>
        <stp>ticker</stp>
        <stp>[position_monitor_R.xlsm]Sheet1!R58C6</stp>
        <tr r="F58" s="6"/>
      </tp>
      <tp>
        <v>43.512403980499315</v>
        <stp/>
        <stp>##V3_BQL.QUERYV12</stp>
        <stp>[position_monitor_R.xlsm]pairs!R29C19</stp>
        <stp>let(#price=dropna(spread(st=i,dates=range(-365d,0d),side='mid',fill='prev', pricing_source='cbbt')).value;
#price2=value(#price,['XS0954675129 Corp']);
#spread=#price-#price2;)
Get(avg(#spread))
for('XS1713463559 Corp')</stp>
        <tr r="S29" s="7"/>
      </tp>
      <tp>
        <v>-88.301889150095988</v>
        <stp/>
        <stp>##V3_BQL.QUERYV12</stp>
        <stp>[position_monitor_R.xlsm]pairs!R45C17</stp>
        <stp>let(#price=dropna(spread(st=i,dates=range(-365d,0d),side='mid',fill='prev', pricing_source='cbbt')).value;
#price2=value(#price,['FR0013398229 Corp']);
#spread=#price-#price2;)
Get(min(#spread))
for('XS2035564975 Corp')</stp>
        <tr r="Q45" s="7"/>
      </tp>
      <tp>
        <v>127.15119639534214</v>
        <stp/>
        <stp>##V3_BQL.QUERYV12</stp>
        <stp>[position_monitor_R.xlsm]pairs!R45C18</stp>
        <stp>let(#price=dropna(spread(st=i,dates=range(-365d,0d),side='mid',fill='prev', pricing_source='cbbt')).value;
#price2=value(#price,['FR0013398229 Corp']);
#spread=#price-#price2;)
Get(max(#spread))
for('XS2035564975 Corp')</stp>
        <tr r="R45" s="7"/>
      </tp>
      <tp t="s">
        <v>BERTEL</v>
        <stp/>
        <stp>##V3_BDPV12</stp>
        <stp>XS1222591023 corp</stp>
        <stp>ticker</stp>
        <stp>[position_monitor_R.xlsm]Sheet1!R76C6</stp>
        <tr r="F76" s="6"/>
      </tp>
      <tp t="s">
        <v>MRKGR</v>
        <stp/>
        <stp>##V3_BDPV12</stp>
        <stp>XS1152343668 corp</stp>
        <stp>ticker</stp>
        <stp>[position_monitor_R.xlsm]Sheet1!R43C6</stp>
        <tr r="F43" s="6"/>
      </tp>
      <tp t="s">
        <v>BERTEL</v>
        <stp/>
        <stp>##V3_BDPV12</stp>
        <stp>XS1222594472 corp</stp>
        <stp>ticker</stp>
        <stp>[position_monitor_R.xlsm]Sheet1!R77C6</stp>
        <tr r="F77" s="6"/>
      </tp>
      <tp>
        <v>0.87113596516374814</v>
        <stp/>
        <stp>##V3_BQL.QUERYV12</stp>
        <stp>[position_monitor_R.xlsm]monitor!R17C31</stp>
        <stp xml:space="preserve"> get(corr(SPREAD(SPREAD_TYPE='I'), VALUE(SPREAD(SPREAD_TYPE='I'), ['XS1731823255 Corp']))) for(['XS2056730679 Corp'])with(dates=range(-365d,0d))</stp>
        <tr r="AE17" s="1"/>
      </tp>
      <tp>
        <v>0.95143368286993057</v>
        <stp/>
        <stp>##V3_BQL.QUERYV12</stp>
        <stp>[position_monitor_R.xlsm]pairs!R13C23</stp>
        <stp xml:space="preserve"> get(corr(SPREAD(SPREAD_TYPE='I'), VALUE(SPREAD(SPREAD_TYPE='I'), ['XS1799939027 Corp']))) for(['XS2187689380 Corp'])with(dates=range(-125d,0d))</stp>
        <tr r="W13" s="7"/>
      </tp>
      <tp>
        <v>0.97608370510955977</v>
        <stp/>
        <stp>##V3_BQL.QUERYV12</stp>
        <stp>[position_monitor_R.xlsm]pairs!R44C23</stp>
        <stp xml:space="preserve"> get(corr(SPREAD(SPREAD_TYPE='I'), VALUE(SPREAD(SPREAD_TYPE='I'), ['XS2187689380 Corp']))) for(['XS1048428442 Corp'])with(dates=range(-125d,0d))</stp>
        <tr r="W44" s="7"/>
      </tp>
      <tp>
        <v>0.98142877331082479</v>
        <stp/>
        <stp>##V3_BQL.QUERYV12</stp>
        <stp>[position_monitor_R.xlsm]pairs!R51C23</stp>
        <stp xml:space="preserve"> get(corr(SPREAD(SPREAD_TYPE='I'), VALUE(SPREAD(SPREAD_TYPE='I'), ['XS1888179477 Corp']))) for(['XS1050461034 Corp'])with(dates=range(-365d,0d))</stp>
        <tr r="W51" s="7"/>
      </tp>
      <tp t="s">
        <v>SOLBBB</v>
        <stp/>
        <stp>##V3_BDPV12</stp>
        <stp>BE6309987400 corp</stp>
        <stp>ticker</stp>
        <stp>[position_monitor_R.xlsm]Sheet1!R46C6</stp>
        <tr r="F46" s="6"/>
      </tp>
      <tp>
        <v>18.637986261828665</v>
        <stp/>
        <stp>##V3_BQL.QUERYV12</stp>
        <stp>[position_monitor_R.xlsm]pairs!R71C20</stp>
        <stp>let(#price=dropna(spread(st=i,dates=range(-365d,0d),side='mid',fill='prev', pricing_source='cbbt')).value;
#price2=value(#price,['XS2011260531 Corp']);
#spread=#price-#price2;)
Get(std(#spread))
for('XS1152343668 Corp')</stp>
        <tr r="T71" s="7"/>
      </tp>
      <tp>
        <v>11.051013579185009</v>
        <stp/>
        <stp>##V3_BQL.QUERYV12</stp>
        <stp>[position_monitor_R.xlsm]pairs!R88C20</stp>
        <stp>let(#price=dropna(spread(st=i,dates=range(-365d,0d),side='mid',fill='prev', pricing_source='cbbt')).value;
#price2=value(#price,['FR0013413887 Corp']);
#spread=#price-#price2;)
Get(std(#spread))
for('XS1115498260 Corp')</stp>
        <tr r="T88" s="7"/>
      </tp>
      <tp>
        <v>48.272625067455223</v>
        <stp/>
        <stp>##V3_BQL.QUERYV12</stp>
        <stp>[position_monitor_R.xlsm]pairs!R10C20</stp>
        <stp>let(#price=dropna(spread(st=i,dates=range(-365d,0d),side='mid',fill='prev', pricing_source='cbbt')).value;
#price2=value(#price,['FR0013310505 Corp']);
#spread=#price-#price2;)
Get(std(#spread))
for('XS1721244371 Corp')</stp>
        <tr r="T10" s="7"/>
      </tp>
      <tp>
        <v>47.968152474377334</v>
        <stp/>
        <stp>##V3_BQL.QUERYV12</stp>
        <stp>[position_monitor_R.xlsm]pairs!R50C20</stp>
        <stp>let(#price=dropna(spread(st=i,dates=range(-365d,0d),side='mid',fill='prev', pricing_source='cbbt')).value;
#price2=value(#price,['FR0013310505 Corp']);
#spread=#price-#price2;)
Get(std(#spread))
for('XS1721244371 Corp')</stp>
        <tr r="T50" s="7"/>
      </tp>
      <tp t="s">
        <v>DBHNGR</v>
        <stp/>
        <stp>##V3_BDPV12</stp>
        <stp>XS2010039548 corp</stp>
        <stp>ticker</stp>
        <stp>[position_monitor_R.xlsm]Sheet1!R36C6</stp>
        <tr r="F36" s="6"/>
      </tp>
      <tp>
        <v>294.33669115203247</v>
        <stp/>
        <stp>##V3_BQL.QUERYV12</stp>
        <stp>[position_monitor_R.xlsm]pairs!R50C18</stp>
        <stp>let(#price=dropna(spread(st=i,dates=range(-365d,0d),side='mid',fill='prev', pricing_source='cbbt')).value;
#price2=value(#price,['FR0013310505 Corp']);
#spread=#price-#price2;)
Get(max(#spread))
for('XS1721244371 Corp')</stp>
        <tr r="R50" s="7"/>
      </tp>
      <tp>
        <v>-321.07388430520018</v>
        <stp/>
        <stp>##V3_BQL.QUERYV12</stp>
        <stp>[position_monitor_R.xlsm]pairs!R10C17</stp>
        <stp>let(#price=dropna(spread(st=i,dates=range(-365d,0d),side='mid',fill='prev', pricing_source='cbbt')).value;
#price2=value(#price,['FR0013310505 Corp']);
#spread=#price-#price2;)
Get(min(#spread))
for('XS1721244371 Corp')</stp>
        <tr r="Q10" s="7"/>
      </tp>
      <tp>
        <v>294.33669115203247</v>
        <stp/>
        <stp>##V3_BQL.QUERYV12</stp>
        <stp>[position_monitor_R.xlsm]pairs!R10C18</stp>
        <stp>let(#price=dropna(spread(st=i,dates=range(-365d,0d),side='mid',fill='prev', pricing_source='cbbt')).value;
#price2=value(#price,['FR0013310505 Corp']);
#spread=#price-#price2;)
Get(max(#spread))
for('XS1721244371 Corp')</stp>
        <tr r="R10" s="7"/>
      </tp>
      <tp>
        <v>-321.07388430520018</v>
        <stp/>
        <stp>##V3_BQL.QUERYV12</stp>
        <stp>[position_monitor_R.xlsm]pairs!R50C17</stp>
        <stp>let(#price=dropna(spread(st=i,dates=range(-365d,0d),side='mid',fill='prev', pricing_source='cbbt')).value;
#price2=value(#price,['FR0013310505 Corp']);
#spread=#price-#price2;)
Get(min(#spread))
for('XS1721244371 Corp')</stp>
        <tr r="Q50" s="7"/>
      </tp>
      <tp t="s">
        <v>ORAFP</v>
        <stp/>
        <stp>##V3_BDPV12</stp>
        <stp>XS1115498260 corp</stp>
        <stp>ticker</stp>
        <stp>[position_monitor_R.xlsm]Sheet1!R85C6</stp>
        <tr r="F85" s="6"/>
      </tp>
      <tp t="s">
        <v>BRITEL</v>
        <stp/>
        <stp>##V3_BDPV12</stp>
        <stp>XS2119468572 corp</stp>
        <stp>ticker</stp>
        <stp>[position_monitor_R.xlsm]Sheet1!R78C6</stp>
        <tr r="F78" s="6"/>
      </tp>
      <tp t="s">
        <v>ORAFP</v>
        <stp/>
        <stp>##V3_BDPV12</stp>
        <stp>XS1028599287 corp</stp>
        <stp>ticker</stp>
        <stp>[position_monitor_R.xlsm]Sheet1!R83C6</stp>
        <tr r="F83" s="6"/>
      </tp>
      <tp>
        <v>-113.25143036532012</v>
        <stp/>
        <stp>##V3_BQL.QUERYV12</stp>
        <stp>[position_monitor_R.xlsm]pairs!R71C17</stp>
        <stp>let(#price=dropna(spread(st=i,dates=range(-365d,0d),side='mid',fill='prev', pricing_source='cbbt')).value;
#price2=value(#price,['XS2011260531 Corp']);
#spread=#price-#price2;)
Get(min(#spread))
for('XS1152343668 Corp')</stp>
        <tr r="Q71" s="7"/>
      </tp>
      <tp>
        <v>-2.2261399534644966</v>
        <stp/>
        <stp>##V3_BQL.QUERYV12</stp>
        <stp>[position_monitor_R.xlsm]pairs!R71C18</stp>
        <stp>let(#price=dropna(spread(st=i,dates=range(-365d,0d),side='mid',fill='prev', pricing_source='cbbt')).value;
#price2=value(#price,['XS2011260531 Corp']);
#spread=#price-#price2;)
Get(max(#spread))
for('XS1152343668 Corp')</stp>
        <tr r="R71" s="7"/>
      </tp>
      <tp>
        <v>51.781994332216385</v>
        <stp/>
        <stp>##V3_BQL.QUERYV12</stp>
        <stp>[position_monitor_R.xlsm]pairs!R88C18</stp>
        <stp>let(#price=dropna(spread(st=i,dates=range(-365d,0d),side='mid',fill='prev', pricing_source='cbbt')).value;
#price2=value(#price,['FR0013413887 Corp']);
#spread=#price-#price2;)
Get(max(#spread))
for('XS1115498260 Corp')</stp>
        <tr r="R88" s="7"/>
      </tp>
      <tp>
        <v>-61.256587565292818</v>
        <stp/>
        <stp>##V3_BQL.QUERYV12</stp>
        <stp>[position_monitor_R.xlsm]pairs!R88C17</stp>
        <stp>let(#price=dropna(spread(st=i,dates=range(-365d,0d),side='mid',fill='prev', pricing_source='cbbt')).value;
#price2=value(#price,['FR0013413887 Corp']);
#spread=#price-#price2;)
Get(min(#spread))
for('XS1115498260 Corp')</stp>
        <tr r="Q88" s="7"/>
      </tp>
      <tp t="s">
        <v>REPSM</v>
        <stp/>
        <stp>##V3_BDPV12</stp>
        <stp>XS2185997884 corp</stp>
        <stp>ticker</stp>
        <stp>[position_monitor_R.xlsm]Sheet1!R21C6</stp>
        <tr r="F21" s="6"/>
      </tp>
      <tp>
        <v>-24.556988483913177</v>
        <stp/>
        <stp>##V3_BQL.QUERYV12</stp>
        <stp>[position_monitor_R.xlsm]pairs!R71C19</stp>
        <stp>let(#price=dropna(spread(st=i,dates=range(-365d,0d),side='mid',fill='prev', pricing_source='cbbt')).value;
#price2=value(#price,['XS2011260531 Corp']);
#spread=#price-#price2;)
Get(avg(#spread))
for('XS1152343668 Corp')</stp>
        <tr r="S71" s="7"/>
      </tp>
      <tp>
        <v>18.666080058111806</v>
        <stp/>
        <stp>##V3_BQL.QUERYV12</stp>
        <stp>[position_monitor_R.xlsm]pairs!R88C19</stp>
        <stp>let(#price=dropna(spread(st=i,dates=range(-365d,0d),side='mid',fill='prev', pricing_source='cbbt')).value;
#price2=value(#price,['FR0013413887 Corp']);
#spread=#price-#price2;)
Get(avg(#spread))
for('XS1115498260 Corp')</stp>
        <tr r="S88" s="7"/>
      </tp>
      <tp>
        <v>-14.520799677500726</v>
        <stp/>
        <stp>##V3_BQL.QUERYV12</stp>
        <stp>[position_monitor_R.xlsm]pairs!R10C19</stp>
        <stp>let(#price=dropna(spread(st=i,dates=range(-365d,0d),side='mid',fill='prev', pricing_source='cbbt')).value;
#price2=value(#price,['FR0013310505 Corp']);
#spread=#price-#price2;)
Get(avg(#spread))
for('XS1721244371 Corp')</stp>
        <tr r="S10" s="7"/>
      </tp>
      <tp>
        <v>-14.520799677500726</v>
        <stp/>
        <stp>##V3_BQL.QUERYV12</stp>
        <stp>[position_monitor_R.xlsm]pairs!R50C19</stp>
        <stp>let(#price=dropna(spread(st=i,dates=range(-365d,0d),side='mid',fill='prev', pricing_source='cbbt')).value;
#price2=value(#price,['FR0013310505 Corp']);
#spread=#price-#price2;)
Get(avg(#spread))
for('XS1721244371 Corp')</stp>
        <tr r="S50" s="7"/>
      </tp>
      <tp t="s">
        <v>TOTAL</v>
        <stp/>
        <stp>##V3_BDPV12</stp>
        <stp>XS1501166869 corp</stp>
        <stp>ticker</stp>
        <stp>[position_monitor_R.xlsm]Sheet1!R27C6</stp>
        <tr r="F27" s="6"/>
      </tp>
      <tp t="s">
        <v>CPIPGR</v>
        <stp/>
        <stp>##V3_BDPV12</stp>
        <stp>XS1819537132 corp</stp>
        <stp>ticker</stp>
        <stp>[position_monitor_R.xlsm]Sheet1!R64C6</stp>
        <tr r="F64" s="6"/>
      </tp>
      <tp t="s">
        <v>LHNVX</v>
        <stp/>
        <stp>##V3_BDPV12</stp>
        <stp>XS1713466495 corp</stp>
        <stp>ticker</stp>
        <stp>[position_monitor_R.xlsm]Sheet1!R39C6</stp>
        <tr r="F39" s="6"/>
      </tp>
      <tp>
        <v>46.217164173696581</v>
        <stp/>
        <stp>##V3_BQL.QUERYV12</stp>
        <stp>[position_monitor_R.xlsm]pairs!R26C33</stp>
        <stp>let(#price=dropna(spread(st=i,dates=range(-98d,10d),side='mid',fill='prev', pricing_source='cbbt')).value;
#price2=value(#price,['XS2010045511 Corp']);
#spread=#price-#price2;)
Get(avg(#spread))
for('XS2195190520 Corp')</stp>
        <tr r="AG26" s="7"/>
      </tp>
      <tp>
        <v>0.98146102971994587</v>
        <stp/>
        <stp>##V3_BQL.QUERYV12</stp>
        <stp>[position_monitor_R.xlsm]pairs!R5C23</stp>
        <stp xml:space="preserve"> get(corr(SPREAD(SPREAD_TYPE='I'), VALUE(SPREAD(SPREAD_TYPE='I'), ['XS1152343668 Corp']))) for(['XS2011260531 Corp'])with(dates=range(-365d,0d))</stp>
        <tr r="W5" s="7"/>
      </tp>
      <tp>
        <v>16.795782976775897</v>
        <stp/>
        <stp>##V3_BQL.QUERYV12</stp>
        <stp>[position_monitor_R.xlsm]pairs!R26C34</stp>
        <stp>let(#price=dropna(spread(st=i,dates=range(-98d,10d),side='mid',fill='prev', pricing_source='cbbt')).value;
#price2=value(#price,['XS2010045511 Corp']);
#spread=#price-#price2;)
Get(std(#spread))
for('XS2195190520 Corp')</stp>
        <tr r="AH26" s="7"/>
      </tp>
      <tp>
        <v>0.96046032794585412</v>
        <stp/>
        <stp>##V3_BQL.QUERYV12</stp>
        <stp>[position_monitor_R.xlsm]pairs!R76C23</stp>
        <stp xml:space="preserve"> get(corr(SPREAD(SPREAD_TYPE='I'), VALUE(SPREAD(SPREAD_TYPE='I'), ['XS1413581205 Corp']))) for(['XS1195201931 Corp'])with(dates=range(-365d,0d))</stp>
        <tr r="W76" s="7"/>
      </tp>
      <tp>
        <v>0.94744731684212669</v>
        <stp/>
        <stp>##V3_BQL.QUERYV12</stp>
        <stp>[position_monitor_R.xlsm]pairs!R66C23</stp>
        <stp xml:space="preserve"> get(corr(SPREAD(SPREAD_TYPE='I'), VALUE(SPREAD(SPREAD_TYPE='I'), ['FR0013425170 Corp']))) for(['XS0992293901 Corp'])with(dates=range(-365d,0d))</stp>
        <tr r="W66" s="7"/>
      </tp>
      <tp>
        <v>0.99534808578793077</v>
        <stp/>
        <stp>##V3_BQL.QUERYV12</stp>
        <stp>[position_monitor_R.xlsm]pairs!R35C23</stp>
        <stp xml:space="preserve"> get(corr(SPREAD(SPREAD_TYPE='I'), VALUE(SPREAD(SPREAD_TYPE='I'), ['XS1048428442 Corp']))) for(['XS0968913342 Corp'])with(dates=range(-365d,0d))</stp>
        <tr r="W35" s="7"/>
      </tp>
      <tp>
        <v>0.92238001378288603</v>
        <stp/>
        <stp>##V3_BQL.QUERYV12</stp>
        <stp>[position_monitor_R.xlsm]pairs!R77C23</stp>
        <stp xml:space="preserve"> get(corr(SPREAD(SPREAD_TYPE='I'), VALUE(SPREAD(SPREAD_TYPE='I'), ['XS2186001314 Corp']))) for(['XS1207058733 Corp'])with(dates=range(-131d,0d))</stp>
        <tr r="W77" s="7"/>
      </tp>
      <tp>
        <v>0.96344638039536767</v>
        <stp/>
        <stp>##V3_BQL.QUERYV12</stp>
        <stp>[position_monitor_R.xlsm]pairs!R48C23</stp>
        <stp xml:space="preserve"> get(corr(SPREAD(SPREAD_TYPE='I'), VALUE(SPREAD(SPREAD_TYPE='I'), ['XS1405770907 Corp']))) for(['XS1044811591 Corp'])with(dates=range(-365d,0d))</stp>
        <tr r="W48" s="7"/>
      </tp>
      <tp>
        <v>67.107389492070809</v>
        <stp/>
        <stp>##V3_BQL.QUERYV12</stp>
        <stp>[position_monitor_R.xlsm]pairs!R95C20</stp>
        <stp>let(#price=dropna(spread(st=i,dates=range(-365d,0d),side='mid',fill='prev', pricing_source='cbbt')).value;
#price2=value(#price,['XS1795406658 Corp']);
#spread=#price-#price2;)
Get(std(#spread))
for('XS2056371334 Corp')</stp>
        <tr r="T95" s="7"/>
      </tp>
      <tp>
        <v>32.202003800713648</v>
        <stp/>
        <stp>##V3_BQL.QUERYV12</stp>
        <stp>[position_monitor_R.xlsm]pairs!R72C20</stp>
        <stp>let(#price=dropna(spread(st=i,dates=range(-365d,0d),side='mid',fill='prev', pricing_source='cbbt')).value;
#price2=value(#price,['XS1413581205 Corp']);
#spread=#price-#price2;)
Get(std(#spread))
for('XS1974787480 Corp')</stp>
        <tr r="T72" s="7"/>
      </tp>
      <tp>
        <v>38.358452882092401</v>
        <stp/>
        <stp>##V3_BQL.QUERYV12</stp>
        <stp>[position_monitor_R.xlsm]pairs!R28C20</stp>
        <stp>let(#price=dropna(spread(st=i,dates=range(-365d,0d),side='mid',fill='prev', pricing_source='cbbt')).value;
#price2=value(#price,['XS1797138960 Corp']);
#spread=#price-#price2;)
Get(std(#spread))
for('XS1224710399 Corp')</stp>
        <tr r="T28" s="7"/>
      </tp>
      <tp>
        <v>42.37664253850464</v>
        <stp/>
        <stp>##V3_BQL.QUERYV12</stp>
        <stp>[position_monitor_R.xlsm]pairs!R44C20</stp>
        <stp>let(#price=dropna(spread(st=i,dates=range(-125d,0d),side='mid',fill='prev', pricing_source='cbbt')).value;
#price2=value(#price,['XS1048428442 Corp']);
#spread=#price-#price2;)
Get(std(#spread))
for('XS2187689380 Corp')</stp>
        <tr r="T44" s="7"/>
      </tp>
      <tp t="s">
        <v>AKEFP</v>
        <stp/>
        <stp>##V3_BDPV12</stp>
        <stp>FR0013478252 corp</stp>
        <stp>ticker</stp>
        <stp>[position_monitor_R.xlsm]Sheet1!R29C6</stp>
        <tr r="F29" s="6"/>
      </tp>
      <tp>
        <v>52.658030939225178</v>
        <stp/>
        <stp>##V3_BQL.QUERYV12</stp>
        <stp>[position_monitor_R.xlsm]pairs!R95C19</stp>
        <stp>let(#price=dropna(spread(st=i,dates=range(-365d,0d),side='mid',fill='prev', pricing_source='cbbt')).value;
#price2=value(#price,['XS1795406658 Corp']);
#spread=#price-#price2;)
Get(avg(#spread))
for('XS2056371334 Corp')</stp>
        <tr r="S95" s="7"/>
      </tp>
      <tp>
        <v>34.236340937247462</v>
        <stp/>
        <stp>##V3_BQL.QUERYV12</stp>
        <stp>[position_monitor_R.xlsm]pairs!R72C19</stp>
        <stp>let(#price=dropna(spread(st=i,dates=range(-365d,0d),side='mid',fill='prev', pricing_source='cbbt')).value;
#price2=value(#price,['XS1413581205 Corp']);
#spread=#price-#price2;)
Get(avg(#spread))
for('XS1974787480 Corp')</stp>
        <tr r="S72" s="7"/>
      </tp>
      <tp>
        <v>142.00466740420296</v>
        <stp/>
        <stp>##V3_BQL.QUERYV12</stp>
        <stp>[position_monitor_R.xlsm]pairs!R44C18</stp>
        <stp>let(#price=dropna(spread(st=i,dates=range(-125d,0d),side='mid',fill='prev', pricing_source='cbbt')).value;
#price2=value(#price,['XS1048428442 Corp']);
#spread=#price-#price2;)
Get(max(#spread))
for('XS2187689380 Corp')</stp>
        <tr r="R44" s="7"/>
      </tp>
      <tp>
        <v>-13.587239228565295</v>
        <stp/>
        <stp>##V3_BQL.QUERYV12</stp>
        <stp>[position_monitor_R.xlsm]pairs!R44C17</stp>
        <stp>let(#price=dropna(spread(st=i,dates=range(-125d,0d),side='mid',fill='prev', pricing_source='cbbt')).value;
#price2=value(#price,['XS1048428442 Corp']);
#spread=#price-#price2;)
Get(min(#spread))
for('XS2187689380 Corp')</stp>
        <tr r="Q44" s="7"/>
      </tp>
      <tp t="s">
        <v>TELEFO</v>
        <stp/>
        <stp>##V3_BDPV12</stp>
        <stp>XS1933828433 corp</stp>
        <stp>ticker</stp>
        <stp>[position_monitor_R.xlsm]Sheet1!R94C6</stp>
        <tr r="F94" s="6"/>
      </tp>
      <tp>
        <v>174.22133378422379</v>
        <stp/>
        <stp>##V3_BQL.QUERYV12</stp>
        <stp>[position_monitor_R.xlsm]pairs!R28C18</stp>
        <stp>let(#price=dropna(spread(st=i,dates=range(-365d,0d),side='mid',fill='prev', pricing_source='cbbt')).value;
#price2=value(#price,['XS1797138960 Corp']);
#spread=#price-#price2;)
Get(max(#spread))
for('XS1224710399 Corp')</stp>
        <tr r="R28" s="7"/>
      </tp>
      <tp>
        <v>57.618781968804512</v>
        <stp/>
        <stp>##V3_BQL.QUERYV12</stp>
        <stp>[position_monitor_R.xlsm]pairs!R28C17</stp>
        <stp>let(#price=dropna(spread(st=i,dates=range(-365d,0d),side='mid',fill='prev', pricing_source='cbbt')).value;
#price2=value(#price,['XS1797138960 Corp']);
#spread=#price-#price2;)
Get(min(#spread))
for('XS1224710399 Corp')</stp>
        <tr r="Q28" s="7"/>
      </tp>
      <tp t="s">
        <v>TELIAS</v>
        <stp/>
        <stp>##V3_BDPV12</stp>
        <stp>XS1590787799 corp</stp>
        <stp>ticker</stp>
        <stp>[position_monitor_R.xlsm]Sheet1!R98C6</stp>
        <tr r="F98" s="6"/>
      </tp>
      <tp>
        <v>106.89981592078965</v>
        <stp/>
        <stp>##V3_BQL.QUERYV12</stp>
        <stp>[position_monitor_R.xlsm]pairs!R28C19</stp>
        <stp>let(#price=dropna(spread(st=i,dates=range(-365d,0d),side='mid',fill='prev', pricing_source='cbbt')).value;
#price2=value(#price,['XS1797138960 Corp']);
#spread=#price-#price2;)
Get(avg(#spread))
for('XS1224710399 Corp')</stp>
        <tr r="S28" s="7"/>
      </tp>
      <tp t="s">
        <v>T</v>
        <stp/>
        <stp>##V3_BDPV12</stp>
        <stp>XS2114413565 corp</stp>
        <stp>ticker</stp>
        <stp>[position_monitor_R.xlsm]Sheet1!R89C6</stp>
        <tr r="F89" s="6"/>
      </tp>
      <tp>
        <v>324.57801717609436</v>
        <stp/>
        <stp>##V3_BQL.QUERYV12</stp>
        <stp>[position_monitor_R.xlsm]pairs!R95C18</stp>
        <stp>let(#price=dropna(spread(st=i,dates=range(-365d,0d),side='mid',fill='prev', pricing_source='cbbt')).value;
#price2=value(#price,['XS1795406658 Corp']);
#spread=#price-#price2;)
Get(max(#spread))
for('XS2056371334 Corp')</stp>
        <tr r="R95" s="7"/>
      </tp>
      <tp>
        <v>-87.352627601634197</v>
        <stp/>
        <stp>##V3_BQL.QUERYV12</stp>
        <stp>[position_monitor_R.xlsm]pairs!R95C17</stp>
        <stp>let(#price=dropna(spread(st=i,dates=range(-365d,0d),side='mid',fill='prev', pricing_source='cbbt')).value;
#price2=value(#price,['XS1795406658 Corp']);
#spread=#price-#price2;)
Get(min(#spread))
for('XS2056371334 Corp')</stp>
        <tr r="Q95" s="7"/>
      </tp>
      <tp>
        <v>-221.25038291522796</v>
        <stp/>
        <stp>##V3_BQL.QUERYV12</stp>
        <stp>[position_monitor_R.xlsm]pairs!R72C17</stp>
        <stp>let(#price=dropna(spread(st=i,dates=range(-365d,0d),side='mid',fill='prev', pricing_source='cbbt')).value;
#price2=value(#price,['XS1413581205 Corp']);
#spread=#price-#price2;)
Get(min(#spread))
for('XS1974787480 Corp')</stp>
        <tr r="Q72" s="7"/>
      </tp>
      <tp>
        <v>80.536203344411604</v>
        <stp/>
        <stp>##V3_BQL.QUERYV12</stp>
        <stp>[position_monitor_R.xlsm]pairs!R72C18</stp>
        <stp>let(#price=dropna(spread(st=i,dates=range(-365d,0d),side='mid',fill='prev', pricing_source='cbbt')).value;
#price2=value(#price,['XS1413581205 Corp']);
#spread=#price-#price2;)
Get(max(#spread))
for('XS1974787480 Corp')</stp>
        <tr r="R72" s="7"/>
      </tp>
      <tp>
        <v>81.46531713504794</v>
        <stp/>
        <stp>##V3_BQL.QUERYV12</stp>
        <stp>[position_monitor_R.xlsm]pairs!R44C19</stp>
        <stp>let(#price=dropna(spread(st=i,dates=range(-125d,0d),side='mid',fill='prev', pricing_source='cbbt')).value;
#price2=value(#price,['XS1048428442 Corp']);
#spread=#price-#price2;)
Get(avg(#spread))
for('XS2187689380 Corp')</stp>
        <tr r="S44" s="7"/>
      </tp>
      <tp>
        <v>29.562307956622451</v>
        <stp/>
        <stp>##V3_BQL.QUERYV12</stp>
        <stp>[position_monitor_R.xlsm]pairs!R101C34</stp>
        <stp>let(#price=dropna(spread(st=i,dates=range(-365d,-10d),side='mid', pricing_source='bgn')).value;
#price2=value(#price,['XS1115502988 Corp']);
#spread=#price-#price2;)
Get(std(#spread))
for('XS1888180996 Corp')</stp>
        <tr r="AH101" s="7"/>
      </tp>
      <tp>
        <v>106.11698373983742</v>
        <stp/>
        <stp>##V3_BQL.QUERYV12</stp>
        <stp>[position_monitor_R.xlsm]pairs!R101C33</stp>
        <stp>let(#price=dropna(spread(st=i,dates=range(-365d,-10d),side='mid', pricing_source='bgn')).value;
#price2=value(#price,['XS1115502988 Corp']);
#spread=#price-#price2;)
Get(avg(#spread))
for('XS1888180996 Corp')</stp>
        <tr r="AG101" s="7"/>
      </tp>
      <tp>
        <v>0.99656729413183531</v>
        <stp/>
        <stp>##V3_BQL.QUERYV12</stp>
        <stp>[position_monitor_R.xlsm]pairs!R42C23</stp>
        <stp xml:space="preserve"> get(corr(SPREAD(SPREAD_TYPE='I'), VALUE(SPREAD(SPREAD_TYPE='I'), ['XS1629658755 Corp']))) for(['XS1206540806 Corp'])with(dates=range(-365d,0d))</stp>
        <tr r="W42" s="7"/>
      </tp>
      <tp>
        <v>0.94163566458574843</v>
        <stp/>
        <stp>##V3_BQL.QUERYV12</stp>
        <stp>[position_monitor_R.xlsm]pairs!R53C23</stp>
        <stp xml:space="preserve"> get(corr(SPREAD(SPREAD_TYPE='I'), VALUE(SPREAD(SPREAD_TYPE='I'), ['XS1890845875 Corp']))) for(['XS1309436910 Corp'])with(dates=range(-365d,0d))</stp>
        <tr r="W53" s="7"/>
      </tp>
      <tp>
        <v>0.92505995090713622</v>
        <stp/>
        <stp>##V3_BQL.QUERYV12</stp>
        <stp>[position_monitor_R.xlsm]pairs!R90C23</stp>
        <stp xml:space="preserve"> get(corr(SPREAD(SPREAD_TYPE='I'), VALUE(SPREAD(SPREAD_TYPE='I'), ['XS2114413565 Corp']))) for(['XS1795406658 Corp'])with(dates=range(-245d,0d))</stp>
        <tr r="W90" s="7"/>
      </tp>
      <tp>
        <v>0.98188472423707607</v>
        <stp/>
        <stp>##V3_BQL.QUERYV12</stp>
        <stp>[position_monitor_R.xlsm]pairs!R67C23</stp>
        <stp xml:space="preserve"> get(corr(SPREAD(SPREAD_TYPE='I'), VALUE(SPREAD(SPREAD_TYPE='I'), ['XS1323897725 Corp']))) for(['XS0992293901 Corp'])with(dates=range(-365d,0d))</stp>
        <tr r="W67" s="7"/>
      </tp>
      <tp>
        <v>0.70054112100540966</v>
        <stp/>
        <stp>##V3_BQL.QUERYV12</stp>
        <stp>[position_monitor_R.xlsm]pairs!R75C23</stp>
        <stp xml:space="preserve"> get(corr(SPREAD(SPREAD_TYPE='I'), VALUE(SPREAD(SPREAD_TYPE='I'), ['FR0013330537 Corp']))) for(['XS1115498260 Corp'])with(dates=range(-365d,0d))</stp>
        <tr r="W75" s="7"/>
      </tp>
      <tp>
        <v>0.83699289231495655</v>
        <stp/>
        <stp>##V3_BQL.QUERYV12</stp>
        <stp>[position_monitor_R.xlsm]pairs!R63C23</stp>
        <stp xml:space="preserve"> get(corr(SPREAD(SPREAD_TYPE='I'), VALUE(SPREAD(SPREAD_TYPE='I'), ['XS2011260705 Corp']))) for(['XS2010039548 Corp'])with(dates=range(-365d,0d))</stp>
        <tr r="W63" s="7"/>
      </tp>
      <tp>
        <v>55.579928508887484</v>
        <stp/>
        <stp>##V3_BQL.QUERYV12</stp>
        <stp>[position_monitor_R.xlsm]pairs!R30C20</stp>
        <stp>let(#price=dropna(spread(st=i,dates=range(-365d,0d),side='mid',fill='prev', pricing_source='cbbt')).value;
#price2=value(#price,['XS1721244371 Corp']);
#spread=#price-#price2;)
Get(std(#spread))
for('XS1139494493 Corp')</stp>
        <tr r="T30" s="7"/>
      </tp>
      <tp>
        <v>81.656146432917254</v>
        <stp/>
        <stp>##V3_BQL.QUERYV12</stp>
        <stp>[position_monitor_R.xlsm]pairs!R30C19</stp>
        <stp>let(#price=dropna(spread(st=i,dates=range(-365d,0d),side='mid',fill='prev', pricing_source='cbbt')).value;
#price2=value(#price,['XS1721244371 Corp']);
#spread=#price-#price2;)
Get(avg(#spread))
for('XS1139494493 Corp')</stp>
        <tr r="S30" s="7"/>
      </tp>
      <tp>
        <v>8.4698870850430978</v>
        <stp/>
        <stp>##V3_BQL.QUERYV12</stp>
        <stp>[position_monitor_R.xlsm]pairs!R30C17</stp>
        <stp>let(#price=dropna(spread(st=i,dates=range(-365d,0d),side='mid',fill='prev', pricing_source='cbbt')).value;
#price2=value(#price,['XS1721244371 Corp']);
#spread=#price-#price2;)
Get(min(#spread))
for('XS1139494493 Corp')</stp>
        <tr r="Q30" s="7"/>
      </tp>
      <tp>
        <v>376.10409249318747</v>
        <stp/>
        <stp>##V3_BQL.QUERYV12</stp>
        <stp>[position_monitor_R.xlsm]pairs!R30C18</stp>
        <stp>let(#price=dropna(spread(st=i,dates=range(-365d,0d),side='mid',fill='prev', pricing_source='cbbt')).value;
#price2=value(#price,['XS1721244371 Corp']);
#spread=#price-#price2;)
Get(max(#spread))
for('XS1139494493 Corp')</stp>
        <tr r="R30" s="7"/>
      </tp>
      <tp t="s">
        <v>TELIAS</v>
        <stp/>
        <stp>##V3_BDPV12</stp>
        <stp>XS2082429890 corp</stp>
        <stp>ticker</stp>
        <stp>[position_monitor_R.xlsm]Sheet1!R99C6</stp>
        <tr r="F99" s="6"/>
      </tp>
      <tp t="s">
        <v>LXSGR</v>
        <stp/>
        <stp>##V3_BDPV12</stp>
        <stp>XS1405763019 corp</stp>
        <stp>ticker</stp>
        <stp>[position_monitor_R.xlsm]Sheet1!R40C6</stp>
        <tr r="F40" s="6"/>
      </tp>
      <tp t="s">
        <v>ERFFP</v>
        <stp/>
        <stp>##V3_BDPV12</stp>
        <stp>XS2051471105 corp</stp>
        <stp>ticker</stp>
        <stp>[position_monitor_R.xlsm]Sheet1!R49C6</stp>
        <tr r="F49" s="6"/>
      </tp>
      <tp>
        <v>55.873965793021043</v>
        <stp/>
        <stp>##V3_BQL.QUERYV12</stp>
        <stp>[position_monitor_R.xlsm]pairs!R102C20</stp>
        <stp>let(#price=dropna(spread(st=i,dates=range(-365d,0d),side='mid',fill='prev', pricing_source='cbbt')).value;
#price2=value(#price,['XS1115498260 Corp']);
#spread=#price-#price2;)
Get(std(#spread))
for('XS1795406658 Corp')</stp>
        <tr r="T102" s="7"/>
      </tp>
      <tp>
        <v>0.97441510883678562</v>
        <stp/>
        <stp>##V3_BQL.QUERYV12</stp>
        <stp>[position_monitor_R.xlsm]monitor!R30C31</stp>
        <stp xml:space="preserve"> get(corr(SPREAD(SPREAD_TYPE='I'), VALUE(SPREAD(SPREAD_TYPE='I'), ['XS2109819859 Corp']))) for(['XS1795406658 Corp'])with(dates=range(-258d,0d))</stp>
        <tr r="AE30" s="1"/>
      </tp>
      <tp>
        <v>0.95863895781739339</v>
        <stp/>
        <stp>##V3_BQL.QUERYV12</stp>
        <stp>[position_monitor_R.xlsm]monitor!R31C31</stp>
        <stp xml:space="preserve"> get(corr(SPREAD(SPREAD_TYPE='I'), VALUE(SPREAD(SPREAD_TYPE='I'), ['XS2082429890 Corp']))) for(['XS1590787799 Corp'])with(dates=range(-252d,0d))</stp>
        <tr r="AE31" s="1"/>
      </tp>
      <tp>
        <v>85.721202555419467</v>
        <stp/>
        <stp>##V3_BQL.QUERYV12</stp>
        <stp>[position_monitor_R.xlsm]pairs!R102C19</stp>
        <stp>let(#price=dropna(spread(st=i,dates=range(-365d,0d),side='mid',fill='prev', pricing_source='cbbt')).value;
#price2=value(#price,['XS1115498260 Corp']);
#spread=#price-#price2;)
Get(avg(#spread))
for('XS1795406658 Corp')</stp>
        <tr r="S102" s="7"/>
      </tp>
      <tp>
        <v>-74.964018007599861</v>
        <stp/>
        <stp>##V3_BQL.QUERYV12</stp>
        <stp>[position_monitor_R.xlsm]pairs!R102C17</stp>
        <stp>let(#price=dropna(spread(st=i,dates=range(-365d,0d),side='mid',fill='prev', pricing_source='cbbt')).value;
#price2=value(#price,['XS1115498260 Corp']);
#spread=#price-#price2;)
Get(min(#spread))
for('XS1795406658 Corp')</stp>
        <tr r="Q102" s="7"/>
      </tp>
      <tp>
        <v>245.84592369861076</v>
        <stp/>
        <stp>##V3_BQL.QUERYV12</stp>
        <stp>[position_monitor_R.xlsm]pairs!R102C18</stp>
        <stp>let(#price=dropna(spread(st=i,dates=range(-365d,0d),side='mid',fill='prev', pricing_source='cbbt')).value;
#price2=value(#price,['XS1115498260 Corp']);
#spread=#price-#price2;)
Get(max(#spread))
for('XS1795406658 Corp')</stp>
        <tr r="R102" s="7"/>
      </tp>
      <tp>
        <v>0.99289033920177072</v>
        <stp/>
        <stp>##V3_BQL.QUERYV12</stp>
        <stp>[position_monitor_R.xlsm]pairs!R84C23</stp>
        <stp xml:space="preserve"> get(corr(SPREAD(SPREAD_TYPE='I'), VALUE(SPREAD(SPREAD_TYPE='I'), ['XS1050461034 Corp']))) for(['XS1795406575 Corp'])with(dates=range(-365d,0d))</stp>
        <tr r="W84" s="7"/>
      </tp>
      <tp>
        <v>0.92266152618803177</v>
        <stp/>
        <stp>##V3_BQL.QUERYV12</stp>
        <stp>[position_monitor_R.xlsm]pairs!R68C23</stp>
        <stp xml:space="preserve"> get(corr(SPREAD(SPREAD_TYPE='I'), VALUE(SPREAD(SPREAD_TYPE='I'), ['XS1405763019 Corp']))) for(['XS0992293901 Corp'])with(dates=range(-365d,0d))</stp>
        <tr r="W68" s="7"/>
      </tp>
      <tp>
        <v>0.99078879212102533</v>
        <stp/>
        <stp>##V3_BQL.QUERYV12</stp>
        <stp>[position_monitor_R.xlsm]pairs!R34C23</stp>
        <stp xml:space="preserve"> get(corr(SPREAD(SPREAD_TYPE='I'), VALUE(SPREAD(SPREAD_TYPE='I'), ['FR0011401728 Corp']))) for(['XS1888180996 Corp'])with(dates=range(-365d,0d))</stp>
        <tr r="W34" s="7"/>
      </tp>
      <tp>
        <v>0.96205164962578382</v>
        <stp/>
        <stp>##V3_BQL.QUERYV12</stp>
        <stp>[position_monitor_R.xlsm]pairs!R89C23</stp>
        <stp xml:space="preserve"> get(corr(SPREAD(SPREAD_TYPE='I'), VALUE(SPREAD(SPREAD_TYPE='I'), ['XS1888180640 Corp']))) for(['XS1888179477 Corp'])with(dates=range(-365d,0d))</stp>
        <tr r="W89" s="7"/>
      </tp>
      <tp t="s">
        <v>AKEFP</v>
        <stp/>
        <stp>##V3_BDPV12</stp>
        <stp>FR0013425170 corp</stp>
        <stp>ticker</stp>
        <stp>[position_monitor_R.xlsm]Sheet1!R28C6</stp>
        <tr r="F28" s="6"/>
      </tp>
      <tp>
        <v>78.766172503061711</v>
        <stp/>
        <stp>##V3_BQL.QUERYV12</stp>
        <stp>[position_monitor_R.xlsm]pairs!R16C20</stp>
        <stp>let(#price=dropna(spread(st=i,dates=range(-365d,0d),side='mid',fill='prev', pricing_source='cbbt')).value;
#price2=value(#price,['XS2056730679 Corp']);
#spread=#price-#price2;)
Get(std(#spread))
for('XS1731823255 Corp')</stp>
        <tr r="T16" s="7"/>
      </tp>
      <tp>
        <v>38.733905071127538</v>
        <stp/>
        <stp>##V3_BQL.QUERYV12</stp>
        <stp>[position_monitor_R.xlsm]pairs!R87C20</stp>
        <stp>let(#price=dropna(spread(st=i,dates=range(-365d,0d),side='mid',fill='prev', pricing_source='cbbt')).value;
#price2=value(#price,['XS1888179477 Corp']);
#spread=#price-#price2;)
Get(std(#spread))
for('XS2056730323 Corp')</stp>
        <tr r="T87" s="7"/>
      </tp>
      <tp t="s">
        <v>ACFP</v>
        <stp/>
        <stp>##V3_BDPV12</stp>
        <stp>FR0013399177 corp</stp>
        <stp>ticker</stp>
        <stp>[position_monitor_R.xlsm]Sheet1!R54C6</stp>
        <tr r="F54" s="6"/>
      </tp>
      <tp>
        <v>-105.96115007168078</v>
        <stp/>
        <stp>##V3_BQL.QUERYV12</stp>
        <stp>[position_monitor_R.xlsm]pairs!R16C19</stp>
        <stp>let(#price=dropna(spread(st=i,dates=range(-365d,0d),side='mid',fill='prev', pricing_source='cbbt')).value;
#price2=value(#price,['XS2056730679 Corp']);
#spread=#price-#price2;)
Get(avg(#spread))
for('XS1731823255 Corp')</stp>
        <tr r="S16" s="7"/>
      </tp>
      <tp t="s">
        <v>BPLN</v>
        <stp/>
        <stp>##V3_BDPV12</stp>
        <stp>XS2193662728 corp</stp>
        <stp>ticker</stp>
        <stp>[position_monitor_R.xlsm]Sheet1!R15C6</stp>
        <tr r="F15" s="6"/>
      </tp>
      <tp>
        <v>52.280131001507094</v>
        <stp/>
        <stp>##V3_BQL.QUERYV12</stp>
        <stp>[position_monitor_R.xlsm]pairs!R87C19</stp>
        <stp>let(#price=dropna(spread(st=i,dates=range(-365d,0d),side='mid',fill='prev', pricing_source='cbbt')).value;
#price2=value(#price,['XS1888179477 Corp']);
#spread=#price-#price2;)
Get(avg(#spread))
for('XS2056730323 Corp')</stp>
        <tr r="S87" s="7"/>
      </tp>
      <tp t="s">
        <v>TELEFO</v>
        <stp/>
        <stp>##V3_BDPV12</stp>
        <stp>XS1795406658 corp</stp>
        <stp>ticker</stp>
        <stp>[position_monitor_R.xlsm]Sheet1!R95C6</stp>
        <tr r="F95" s="6"/>
      </tp>
      <tp t="s">
        <v>TOTAL</v>
        <stp/>
        <stp>##V3_BDPV12</stp>
        <stp>XS1413581205 corp</stp>
        <stp>ticker</stp>
        <stp>[position_monitor_R.xlsm]Sheet1!R23C6</stp>
        <tr r="F23" s="6"/>
      </tp>
      <tp>
        <v>230.19414496730982</v>
        <stp/>
        <stp>##V3_BQL.QUERYV12</stp>
        <stp>[position_monitor_R.xlsm]pairs!R87C18</stp>
        <stp>let(#price=dropna(spread(st=i,dates=range(-365d,0d),side='mid',fill='prev', pricing_source='cbbt')).value;
#price2=value(#price,['XS1888179477 Corp']);
#spread=#price-#price2;)
Get(max(#spread))
for('XS2056730323 Corp')</stp>
        <tr r="R87" s="7"/>
      </tp>
      <tp>
        <v>-43.77836817156151</v>
        <stp/>
        <stp>##V3_BQL.QUERYV12</stp>
        <stp>[position_monitor_R.xlsm]pairs!R87C17</stp>
        <stp>let(#price=dropna(spread(st=i,dates=range(-365d,0d),side='mid',fill='prev', pricing_source='cbbt')).value;
#price2=value(#price,['XS1888179477 Corp']);
#spread=#price-#price2;)
Get(min(#spread))
for('XS2056730323 Corp')</stp>
        <tr r="Q87" s="7"/>
      </tp>
      <tp t="s">
        <v>IFXGR</v>
        <stp/>
        <stp>##V3_BDPV12</stp>
        <stp>XS2056730679 corp</stp>
        <stp>ticker</stp>
        <stp>[position_monitor_R.xlsm]Sheet1!R80C6</stp>
        <tr r="F80" s="6"/>
      </tp>
      <tp>
        <v>-334.93919633265932</v>
        <stp/>
        <stp>##V3_BQL.QUERYV12</stp>
        <stp>[position_monitor_R.xlsm]pairs!R16C17</stp>
        <stp>let(#price=dropna(spread(st=i,dates=range(-365d,0d),side='mid',fill='prev', pricing_source='cbbt')).value;
#price2=value(#price,['XS2056730679 Corp']);
#spread=#price-#price2;)
Get(min(#spread))
for('XS1731823255 Corp')</stp>
        <tr r="Q16" s="7"/>
      </tp>
      <tp>
        <v>117.91941676263548</v>
        <stp/>
        <stp>##V3_BQL.QUERYV12</stp>
        <stp>[position_monitor_R.xlsm]pairs!R16C18</stp>
        <stp>let(#price=dropna(spread(st=i,dates=range(-365d,0d),side='mid',fill='prev', pricing_source='cbbt')).value;
#price2=value(#price,['XS2056730679 Corp']);
#spread=#price-#price2;)
Get(max(#spread))
for('XS1731823255 Corp')</stp>
        <tr r="R16" s="7"/>
      </tp>
      <tp>
        <v>-28.153013903043174</v>
        <stp/>
        <stp>##V3_BQL.QUERYV12</stp>
        <stp>[position_monitor_R.xlsm]pairs!R17C33</stp>
        <stp>let(#price=dropna(spread(st=i,dates=range(-54d,10d),side='mid',fill='prev', pricing_source='cbbt')).value;
#price2=value(#price,['XS2193662728 Corp']);
#spread=#price-#price2;)
Get(avg(#spread))
for('XS2225157424 Corp')</stp>
        <tr r="AG17" s="7"/>
      </tp>
      <tp>
        <v>8.7166797301953132</v>
        <stp/>
        <stp>##V3_BQL.QUERYV12</stp>
        <stp>[position_monitor_R.xlsm]pairs!R17C34</stp>
        <stp>let(#price=dropna(spread(st=i,dates=range(-54d,10d),side='mid',fill='prev', pricing_source='cbbt')).value;
#price2=value(#price,['XS2193662728 Corp']);
#spread=#price-#price2;)
Get(std(#spread))
for('XS2225157424 Corp')</stp>
        <tr r="AH17" s="7"/>
      </tp>
      <tp>
        <v>0.97717847063550511</v>
        <stp/>
        <stp>##V3_BQL.QUERYV12</stp>
        <stp>[position_monitor_R.xlsm]pairs!R6C23</stp>
        <stp xml:space="preserve"> get(corr(SPREAD(SPREAD_TYPE='I'), VALUE(SPREAD(SPREAD_TYPE='I'), ['USF2893TAM83 Corp']))) for(['USF2893TAF33 Corp'])with(dates=range(-365d,0d))</stp>
        <tr r="W6" s="7"/>
      </tp>
      <tp>
        <v>0.97312359545719906</v>
        <stp/>
        <stp>##V3_BQL.QUERYV12</stp>
        <stp>[position_monitor_R.xlsm]pairs!R79C23</stp>
        <stp xml:space="preserve"> get(corr(SPREAD(SPREAD_TYPE='I'), VALUE(SPREAD(SPREAD_TYPE='I'), ['XS1713462403 Corp']))) for(['XS1294342792 Corp'])with(dates=range(-365d,0d))</stp>
        <tr r="W79" s="7"/>
      </tp>
      <tp>
        <v>0.93730594351385299</v>
        <stp/>
        <stp>##V3_BQL.QUERYV12</stp>
        <stp>[position_monitor_R.xlsm]pairs!R27C23</stp>
        <stp xml:space="preserve"> get(corr(SPREAD(SPREAD_TYPE='I'), VALUE(SPREAD(SPREAD_TYPE='I'), ['XS1139494493 Corp']))) for(['XS1797138960 Corp'])with(dates=range(-365d,0d))</stp>
        <tr r="W27" s="7"/>
      </tp>
      <tp>
        <v>35.715891348036294</v>
        <stp/>
        <stp>##V3_BQL.QUERYV12</stp>
        <stp>[position_monitor_R.xlsm]pairs!R46C20</stp>
        <stp>let(#price=dropna(spread(st=i,dates=range(-365d,0d),side='mid',fill='prev', pricing_source='cbbt')).value;
#price2=value(#price,['XS1048428442 Corp']);
#spread=#price-#price2;)
Get(std(#spread))
for('XS1799939027 Corp')</stp>
        <tr r="T46" s="7"/>
      </tp>
      <tp>
        <v>52.144929839789562</v>
        <stp/>
        <stp>##V3_BQL.QUERYV12</stp>
        <stp>[position_monitor_R.xlsm]pairs!R27C20</stp>
        <stp>let(#price=dropna(spread(st=i,dates=range(-365d,0d),side='mid',fill='prev', pricing_source='cbbt')).value;
#price2=value(#price,['XS1797138960 Corp']);
#spread=#price-#price2;)
Get(std(#spread))
for('XS1139494493 Corp')</stp>
        <tr r="T27" s="7"/>
      </tp>
      <tp>
        <v>20.722207630594205</v>
        <stp/>
        <stp>##V3_BQL.QUERYV12</stp>
        <stp>[position_monitor_R.xlsm]pairs!R47C20</stp>
        <stp>let(#price=dropna(spread(st=i,dates=range(-113d,0d),side='mid',fill='prev', pricing_source='cbbt')).value;
#price2=value(#price,['XS2196328608 Corp']);
#spread=#price-#price2;)
Get(std(#spread))
for('XS2035564629 Corp')</stp>
        <tr r="T47" s="7"/>
      </tp>
      <tp t="s">
        <v>ULFP</v>
        <stp/>
        <stp>##V3_BDPV12</stp>
        <stp>FR0013330529 corp</stp>
        <stp>ticker</stp>
        <stp>[position_monitor_R.xlsm]Sheet1!R73C6</stp>
        <tr r="F73" s="6"/>
      </tp>
      <tp>
        <v>42.887564843359684</v>
        <stp/>
        <stp>##V3_BQL.QUERYV12</stp>
        <stp>[position_monitor_R.xlsm]pairs!R35C20</stp>
        <stp>let(#price=dropna(spread(st=i,dates=range(-365d,0d),side='mid',fill='prev', pricing_source='cbbt')).value;
#price2=value(#price,['XS0968913342 Corp']);
#spread=#price-#price2;)
Get(std(#spread))
for('XS1048428442 Corp')</stp>
        <tr r="T35" s="7"/>
      </tp>
      <tp>
        <v>23.167066958267895</v>
        <stp/>
        <stp>##V3_BQL.QUERYV12</stp>
        <stp>[position_monitor_R.xlsm]pairs!R92C20</stp>
        <stp>let(#price=dropna(spread(st=i,dates=range(-252d,0d),side='mid',fill='prev', pricing_source='cbbt')).value;
#price2=value(#price,['XS1115498260 Corp']);
#spread=#price-#price2;)
Get(std(#spread))
for('XS2082429890 Corp')</stp>
        <tr r="T92" s="7"/>
      </tp>
      <tp>
        <v>145.1909477842454</v>
        <stp/>
        <stp>##V3_BQL.QUERYV12</stp>
        <stp>[position_monitor_R.xlsm]pairs!R35C18</stp>
        <stp>let(#price=dropna(spread(st=i,dates=range(-365d,0d),side='mid',fill='prev', pricing_source='cbbt')).value;
#price2=value(#price,['XS0968913342 Corp']);
#spread=#price-#price2;)
Get(max(#spread))
for('XS1048428442 Corp')</stp>
        <tr r="R35" s="7"/>
      </tp>
      <tp>
        <v>-90.767262855715217</v>
        <stp/>
        <stp>##V3_BQL.QUERYV12</stp>
        <stp>[position_monitor_R.xlsm]pairs!R35C17</stp>
        <stp>let(#price=dropna(spread(st=i,dates=range(-365d,0d),side='mid',fill='prev', pricing_source='cbbt')).value;
#price2=value(#price,['XS0968913342 Corp']);
#spread=#price-#price2;)
Get(min(#spread))
for('XS1048428442 Corp')</stp>
        <tr r="Q35" s="7"/>
      </tp>
      <tp>
        <v>75.158599585204911</v>
        <stp/>
        <stp>##V3_BQL.QUERYV12</stp>
        <stp>[position_monitor_R.xlsm]pairs!R92C18</stp>
        <stp>let(#price=dropna(spread(st=i,dates=range(-252d,0d),side='mid',fill='prev', pricing_source='cbbt')).value;
#price2=value(#price,['XS1115498260 Corp']);
#spread=#price-#price2;)
Get(max(#spread))
for('XS2082429890 Corp')</stp>
        <tr r="R92" s="7"/>
      </tp>
      <tp>
        <v>-102.00927127099598</v>
        <stp/>
        <stp>##V3_BQL.QUERYV12</stp>
        <stp>[position_monitor_R.xlsm]pairs!R92C17</stp>
        <stp>let(#price=dropna(spread(st=i,dates=range(-252d,0d),side='mid',fill='prev', pricing_source='cbbt')).value;
#price2=value(#price,['XS1115498260 Corp']);
#spread=#price-#price2;)
Get(min(#spread))
for('XS2082429890 Corp')</stp>
        <tr r="Q92" s="7"/>
      </tp>
      <tp>
        <v>82.726186629661527</v>
        <stp/>
        <stp>##V3_BQL.QUERYV12</stp>
        <stp>[position_monitor_R.xlsm]pairs!R27C19</stp>
        <stp>let(#price=dropna(spread(st=i,dates=range(-365d,0d),side='mid',fill='prev', pricing_source='cbbt')).value;
#price2=value(#price,['XS1797138960 Corp']);
#spread=#price-#price2;)
Get(avg(#spread))
for('XS1139494493 Corp')</stp>
        <tr r="S27" s="7"/>
      </tp>
      <tp>
        <v>49.439919151012454</v>
        <stp/>
        <stp>##V3_BQL.QUERYV12</stp>
        <stp>[position_monitor_R.xlsm]pairs!R46C19</stp>
        <stp>let(#price=dropna(spread(st=i,dates=range(-365d,0d),side='mid',fill='prev', pricing_source='cbbt')).value;
#price2=value(#price,['XS1048428442 Corp']);
#spread=#price-#price2;)
Get(avg(#spread))
for('XS1799939027 Corp')</stp>
        <tr r="S46" s="7"/>
      </tp>
      <tp t="s">
        <v>OMVAV</v>
        <stp/>
        <stp>##V3_BDPV12</stp>
        <stp>XS1294343337 corp</stp>
        <stp>ticker</stp>
        <stp>[position_monitor_R.xlsm]Sheet1!R18C6</stp>
        <tr r="F18" s="6"/>
      </tp>
      <tp>
        <v>-6.7273763368099253</v>
        <stp/>
        <stp>##V3_BQL.QUERYV12</stp>
        <stp>[position_monitor_R.xlsm]pairs!R47C19</stp>
        <stp>let(#price=dropna(spread(st=i,dates=range(-113d,0d),side='mid',fill='prev', pricing_source='cbbt')).value;
#price2=value(#price,['XS2196328608 Corp']);
#spread=#price-#price2;)
Get(avg(#spread))
for('XS2035564629 Corp')</stp>
        <tr r="S47" s="7"/>
      </tp>
      <tp t="s">
        <v>GYCGR</v>
        <stp/>
        <stp>##V3_BDPV12</stp>
        <stp>XS1491364953 corp</stp>
        <stp>ticker</stp>
        <stp>[position_monitor_R.xlsm]Sheet1!R68C6</stp>
        <tr r="F68" s="6"/>
      </tp>
      <tp>
        <v>-90.931178749049081</v>
        <stp/>
        <stp>##V3_BQL.QUERYV12</stp>
        <stp>[position_monitor_R.xlsm]pairs!R47C17</stp>
        <stp>let(#price=dropna(spread(st=i,dates=range(-113d,0d),side='mid',fill='prev', pricing_source='cbbt')).value;
#price2=value(#price,['XS2196328608 Corp']);
#spread=#price-#price2;)
Get(min(#spread))
for('XS2035564629 Corp')</stp>
        <tr r="Q47" s="7"/>
      </tp>
      <tp>
        <v>4.6944228261433807</v>
        <stp/>
        <stp>##V3_BQL.QUERYV12</stp>
        <stp>[position_monitor_R.xlsm]pairs!R47C18</stp>
        <stp>let(#price=dropna(spread(st=i,dates=range(-113d,0d),side='mid',fill='prev', pricing_source='cbbt')).value;
#price2=value(#price,['XS2196328608 Corp']);
#spread=#price-#price2;)
Get(max(#spread))
for('XS2035564629 Corp')</stp>
        <tr r="R47" s="7"/>
      </tp>
      <tp t="s">
        <v>ORAFP</v>
        <stp/>
        <stp>##V3_BDPV12</stp>
        <stp>XS1115490523 corp</stp>
        <stp>ticker</stp>
        <stp>[position_monitor_R.xlsm]Sheet1!R82C6</stp>
        <tr r="F82" s="6"/>
      </tp>
      <tp t="s">
        <v>SBBBSS</v>
        <stp/>
        <stp>##V3_BDPV12</stp>
        <stp>XS1974894138 corp</stp>
        <stp>ticker</stp>
        <stp>[position_monitor_R.xlsm]Sheet1!R71C6</stp>
        <tr r="F71" s="6"/>
      </tp>
      <tp t="s">
        <v>SBBBSS</v>
        <stp/>
        <stp>##V3_BDPV12</stp>
        <stp>XS2010032618 corp</stp>
        <stp>ticker</stp>
        <stp>[position_monitor_R.xlsm]Sheet1!R72C6</stp>
        <tr r="F72" s="6"/>
      </tp>
      <tp>
        <v>30.061045503140456</v>
        <stp/>
        <stp>##V3_BQL.QUERYV12</stp>
        <stp>[position_monitor_R.xlsm]pairs!R35C19</stp>
        <stp>let(#price=dropna(spread(st=i,dates=range(-365d,0d),side='mid',fill='prev', pricing_source='cbbt')).value;
#price2=value(#price,['XS0968913342 Corp']);
#spread=#price-#price2;)
Get(avg(#spread))
for('XS1048428442 Corp')</stp>
        <tr r="S35" s="7"/>
      </tp>
      <tp t="s">
        <v>IFXGR</v>
        <stp/>
        <stp>##V3_BDPV12</stp>
        <stp>XS2056730323 corp</stp>
        <stp>ticker</stp>
        <stp>[position_monitor_R.xlsm]Sheet1!R79C6</stp>
        <tr r="F79" s="6"/>
      </tp>
      <tp>
        <v>195.36069144739116</v>
        <stp/>
        <stp>##V3_BQL.QUERYV12</stp>
        <stp>[position_monitor_R.xlsm]pairs!R27C18</stp>
        <stp>let(#price=dropna(spread(st=i,dates=range(-365d,0d),side='mid',fill='prev', pricing_source='cbbt')).value;
#price2=value(#price,['XS1797138960 Corp']);
#spread=#price-#price2;)
Get(max(#spread))
for('XS1139494493 Corp')</stp>
        <tr r="R27" s="7"/>
      </tp>
      <tp>
        <v>13.662803831710505</v>
        <stp/>
        <stp>##V3_BQL.QUERYV12</stp>
        <stp>[position_monitor_R.xlsm]pairs!R27C17</stp>
        <stp>let(#price=dropna(spread(st=i,dates=range(-365d,0d),side='mid',fill='prev', pricing_source='cbbt')).value;
#price2=value(#price,['XS1797138960 Corp']);
#spread=#price-#price2;)
Get(min(#spread))
for('XS1139494493 Corp')</stp>
        <tr r="Q27" s="7"/>
      </tp>
      <tp>
        <v>-43.043467492850823</v>
        <stp/>
        <stp>##V3_BQL.QUERYV12</stp>
        <stp>[position_monitor_R.xlsm]pairs!R46C17</stp>
        <stp>let(#price=dropna(spread(st=i,dates=range(-365d,0d),side='mid',fill='prev', pricing_source='cbbt')).value;
#price2=value(#price,['XS1048428442 Corp']);
#spread=#price-#price2;)
Get(min(#spread))
for('XS1799939027 Corp')</stp>
        <tr r="Q46" s="7"/>
      </tp>
      <tp>
        <v>148.22222209923041</v>
        <stp/>
        <stp>##V3_BQL.QUERYV12</stp>
        <stp>[position_monitor_R.xlsm]pairs!R46C18</stp>
        <stp>let(#price=dropna(spread(st=i,dates=range(-365d,0d),side='mid',fill='prev', pricing_source='cbbt')).value;
#price2=value(#price,['XS1048428442 Corp']);
#spread=#price-#price2;)
Get(max(#spread))
for('XS1799939027 Corp')</stp>
        <tr r="R46" s="7"/>
      </tp>
      <tp>
        <v>10.934881268130269</v>
        <stp/>
        <stp>##V3_BQL.QUERYV12</stp>
        <stp>[position_monitor_R.xlsm]pairs!R92C19</stp>
        <stp>let(#price=dropna(spread(st=i,dates=range(-252d,0d),side='mid',fill='prev', pricing_source='cbbt')).value;
#price2=value(#price,['XS1115498260 Corp']);
#spread=#price-#price2;)
Get(avg(#spread))
for('XS2082429890 Corp')</stp>
        <tr r="S92" s="7"/>
      </tp>
      <tp t="s">
        <v>KPN</v>
        <stp/>
        <stp>##V3_BDPV12</stp>
        <stp>XS2069101868 corp</stp>
        <stp>ticker</stp>
        <stp>[position_monitor_R.xlsm]Sheet1!R81C6</stp>
        <tr r="F81" s="6"/>
      </tp>
      <tp>
        <v>0.94518704731850611</v>
        <stp/>
        <stp>##V3_BQL.QUERYV12</stp>
        <stp>[position_monitor_R.xlsm]pairs!R38C23</stp>
        <stp xml:space="preserve"> get(corr(SPREAD(SPREAD_TYPE='I'), VALUE(SPREAD(SPREAD_TYPE='I'), ['XS1572349865 Corp']))) for(['XS1309437215 Corp'])with(dates=range(-365d,0d))</stp>
        <tr r="W38" s="7"/>
      </tp>
      <tp>
        <v>0.97221271314682967</v>
        <stp/>
        <stp>##V3_BQL.QUERYV12</stp>
        <stp>[position_monitor_R.xlsm]pairs!R70C23</stp>
        <stp xml:space="preserve"> get(corr(SPREAD(SPREAD_TYPE='I'), VALUE(SPREAD(SPREAD_TYPE='I'), ['XS1195202822 Corp']))) for(['XS1413581205 Corp'])with(dates=range(-365d,0d))</stp>
        <tr r="W70" s="7"/>
      </tp>
      <tp>
        <v>0.99610816643911593</v>
        <stp/>
        <stp>##V3_BQL.QUERYV12</stp>
        <stp>[position_monitor_R.xlsm]pairs!R37C23</stp>
        <stp xml:space="preserve"> get(corr(SPREAD(SPREAD_TYPE='I'), VALUE(SPREAD(SPREAD_TYPE='I'), ['XS1048428442 Corp']))) for(['XS1799938995 Corp'])with(dates=range(-365d,0d))</stp>
        <tr r="W37" s="7"/>
      </tp>
      <tp>
        <v>38.626225737352421</v>
        <stp/>
        <stp>##V3_BQL.QUERYV12</stp>
        <stp>[position_monitor_R.xlsm]pairs!R76C20</stp>
        <stp>let(#price=dropna(spread(st=i,dates=range(-365d,0d),side='mid',fill='prev', pricing_source='cbbt')).value;
#price2=value(#price,['XS1195201931 Corp']);
#spread=#price-#price2;)
Get(std(#spread))
for('XS1413581205 Corp')</stp>
        <tr r="T76" s="7"/>
      </tp>
      <tp t="s">
        <v>CPIPGR</v>
        <stp/>
        <stp>##V3_BDPV12</stp>
        <stp>XS1982704824 corp</stp>
        <stp>ticker</stp>
        <stp>[position_monitor_R.xlsm]Sheet1!R65C6</stp>
        <tr r="F65" s="6"/>
      </tp>
      <tp>
        <v>-221.02660038691027</v>
        <stp/>
        <stp>##V3_BQL.QUERYV12</stp>
        <stp>[position_monitor_R.xlsm]pairs!R76C17</stp>
        <stp>let(#price=dropna(spread(st=i,dates=range(-365d,0d),side='mid',fill='prev', pricing_source='cbbt')).value;
#price2=value(#price,['XS1195201931 Corp']);
#spread=#price-#price2;)
Get(min(#spread))
for('XS1413581205 Corp')</stp>
        <tr r="Q76" s="7"/>
      </tp>
      <tp>
        <v>96.712993617176068</v>
        <stp/>
        <stp>##V3_BQL.QUERYV12</stp>
        <stp>[position_monitor_R.xlsm]pairs!R76C18</stp>
        <stp>let(#price=dropna(spread(st=i,dates=range(-365d,0d),side='mid',fill='prev', pricing_source='cbbt')).value;
#price2=value(#price,['XS1195201931 Corp']);
#spread=#price-#price2;)
Get(max(#spread))
for('XS1413581205 Corp')</stp>
        <tr r="R76" s="7"/>
      </tp>
      <tp>
        <v>13.766951967328724</v>
        <stp/>
        <stp>##V3_BQL.QUERYV12</stp>
        <stp>[position_monitor_R.xlsm]pairs!R76C19</stp>
        <stp>let(#price=dropna(spread(st=i,dates=range(-365d,0d),side='mid',fill='prev', pricing_source='cbbt')).value;
#price2=value(#price,['XS1195201931 Corp']);
#spread=#price-#price2;)
Get(avg(#spread))
for('XS1413581205 Corp')</stp>
        <tr r="S76" s="7"/>
      </tp>
      <tp t="s">
        <v>REPSM</v>
        <stp/>
        <stp>##V3_BDPV12</stp>
        <stp>XS1207054666 corp</stp>
        <stp>ticker</stp>
        <stp>[position_monitor_R.xlsm]Sheet1!R19C6</stp>
        <tr r="F19" s="6"/>
      </tp>
      <tp t="s">
        <v>SOLBBB</v>
        <stp/>
        <stp>##V3_BDPV12</stp>
        <stp>XS1323897725 corp</stp>
        <stp>ticker</stp>
        <stp>[position_monitor_R.xlsm]Sheet1!R47C6</stp>
        <tr r="F47" s="6"/>
      </tp>
      <tp t="s">
        <v>AKFAST</v>
        <stp/>
        <stp>##V3_BDPV12</stp>
        <stp>XS2110077299 corp</stp>
        <stp>ticker</stp>
        <stp>[position_monitor_R.xlsm]Sheet1!R57C6</stp>
        <tr r="F57" s="6"/>
      </tp>
      <tp>
        <v>0.96582073376265409</v>
        <stp/>
        <stp>##V3_BQL.QUERYV12</stp>
        <stp>[position_monitor_R.xlsm]monitor!R28C31</stp>
        <stp xml:space="preserve"> get(corr(SPREAD(SPREAD_TYPE='I'), VALUE(SPREAD(SPREAD_TYPE='I'), ['XS2056730323 Corp']))) for(['XS2056730679 Corp'])with(dates=range(-365d,0d))</stp>
        <tr r="AE28" s="1"/>
      </tp>
      <tp>
        <v>0.97654337840233252</v>
        <stp/>
        <stp>##V3_BQL.QUERYV12</stp>
        <stp>[position_monitor_R.xlsm]pairs!R36C23</stp>
        <stp xml:space="preserve"> get(corr(SPREAD(SPREAD_TYPE='I'), VALUE(SPREAD(SPREAD_TYPE='I'), ['FR0013398229 Corp']))) for(['XS1757377400 Corp'])with(dates=range(-365d,0d))</stp>
        <tr r="W36" s="7"/>
      </tp>
      <tp t="s">
        <v>ACFP</v>
        <stp/>
        <stp>##V3_BDPV12</stp>
        <stp>FR0013457157 corp</stp>
        <stp>ticker</stp>
        <stp>[position_monitor_R.xlsm]Sheet1!R55C6</stp>
        <tr r="F55" s="6"/>
      </tp>
      <tp>
        <v>41.271976662479176</v>
        <stp/>
        <stp>##V3_BQL.QUERYV12</stp>
        <stp>[position_monitor_R.xlsm]pairs!R89C20</stp>
        <stp>let(#price=dropna(spread(st=i,dates=range(-365d,0d),side='mid',fill='prev', pricing_source='cbbt')).value;
#price2=value(#price,['XS1888179477 Corp']);
#spread=#price-#price2;)
Get(std(#spread))
for('XS1888180640 Corp')</stp>
        <tr r="T89" s="7"/>
      </tp>
      <tp>
        <v>8.5140376399428703</v>
        <stp/>
        <stp>##V3_BQL.QUERYV12</stp>
        <stp>[position_monitor_R.xlsm]pairs!R40C20</stp>
        <stp>let(#price=dropna(spread(st=i,dates=range(-125d,0d),side='mid',fill='prev', pricing_source='cbbt')).value;
#price2=value(#price,['XS1799939027 Corp']);
#spread=#price-#price2;)
Get(std(#spread))
for('XS2187689380 Corp')</stp>
        <tr r="T40" s="7"/>
      </tp>
      <tp t="s">
        <v>DBOERS</v>
        <stp/>
        <stp>##V3_BDPV12</stp>
        <stp>DE000A289N78 corp</stp>
        <stp>ticker</stp>
        <stp>[position_monitor_R.xlsm]Sheet1!R37C6</stp>
        <tr r="F37" s="6"/>
      </tp>
      <tp>
        <v>37.056330774758358</v>
        <stp/>
        <stp>##V3_BQL.QUERYV12</stp>
        <stp>[position_monitor_R.xlsm]pairs!R70C20</stp>
        <stp>let(#price=dropna(spread(st=i,dates=range(-365d,0d),side='mid',fill='prev', pricing_source='cbbt')).value;
#price2=value(#price,['XS1413581205 Corp']);
#spread=#price-#price2;)
Get(std(#spread))
for('XS1195202822 Corp')</stp>
        <tr r="T70" s="7"/>
      </tp>
      <tp>
        <v>-37.813761596658765</v>
        <stp/>
        <stp>##V3_BQL.QUERYV12</stp>
        <stp>[position_monitor_R.xlsm]pairs!R40C17</stp>
        <stp>let(#price=dropna(spread(st=i,dates=range(-125d,0d),side='mid',fill='prev', pricing_source='cbbt')).value;
#price2=value(#price,['XS1799939027 Corp']);
#spread=#price-#price2;)
Get(min(#spread))
for('XS2187689380 Corp')</stp>
        <tr r="Q40" s="7"/>
      </tp>
      <tp>
        <v>22.623839500910776</v>
        <stp/>
        <stp>##V3_BQL.QUERYV12</stp>
        <stp>[position_monitor_R.xlsm]pairs!R40C18</stp>
        <stp>let(#price=dropna(spread(st=i,dates=range(-125d,0d),side='mid',fill='prev', pricing_source='cbbt')).value;
#price2=value(#price,['XS1799939027 Corp']);
#spread=#price-#price2;)
Get(max(#spread))
for('XS2187689380 Corp')</stp>
        <tr r="R40" s="7"/>
      </tp>
      <tp t="s">
        <v>BPLN</v>
        <stp/>
        <stp>##V3_BDPV12</stp>
        <stp>XS2193661324 corp</stp>
        <stp>ticker</stp>
        <stp>[position_monitor_R.xlsm]Sheet1!R14C6</stp>
        <tr r="F14" s="6"/>
      </tp>
      <tp>
        <v>275.4181694204276</v>
        <stp/>
        <stp>##V3_BQL.QUERYV12</stp>
        <stp>[position_monitor_R.xlsm]pairs!R89C18</stp>
        <stp>let(#price=dropna(spread(st=i,dates=range(-365d,0d),side='mid',fill='prev', pricing_source='cbbt')).value;
#price2=value(#price,['XS1888179477 Corp']);
#spread=#price-#price2;)
Get(max(#spread))
for('XS1888180640 Corp')</stp>
        <tr r="R89" s="7"/>
      </tp>
      <tp>
        <v>11.78358511832721</v>
        <stp/>
        <stp>##V3_BQL.QUERYV12</stp>
        <stp>[position_monitor_R.xlsm]pairs!R89C17</stp>
        <stp>let(#price=dropna(spread(st=i,dates=range(-365d,0d),side='mid',fill='prev', pricing_source='cbbt')).value;
#price2=value(#price,['XS1888179477 Corp']);
#spread=#price-#price2;)
Get(min(#spread))
for('XS1888180640 Corp')</stp>
        <tr r="Q89" s="7"/>
      </tp>
      <tp t="s">
        <v>REPSM</v>
        <stp/>
        <stp>##V3_BDPV12</stp>
        <stp>XS2186001314 corp</stp>
        <stp>ticker</stp>
        <stp>[position_monitor_R.xlsm]Sheet1!R22C6</stp>
        <tr r="F22" s="6"/>
      </tp>
      <tp>
        <v>85.089899728518006</v>
        <stp/>
        <stp>##V3_BQL.QUERYV12</stp>
        <stp>[position_monitor_R.xlsm]pairs!R70C18</stp>
        <stp>let(#price=dropna(spread(st=i,dates=range(-365d,0d),side='mid',fill='prev', pricing_source='cbbt')).value;
#price2=value(#price,['XS1413581205 Corp']);
#spread=#price-#price2;)
Get(max(#spread))
for('XS1195202822 Corp')</stp>
        <tr r="R70" s="7"/>
      </tp>
      <tp>
        <v>-390.40147056717467</v>
        <stp/>
        <stp>##V3_BQL.QUERYV12</stp>
        <stp>[position_monitor_R.xlsm]pairs!R70C17</stp>
        <stp>let(#price=dropna(spread(st=i,dates=range(-365d,0d),side='mid',fill='prev', pricing_source='cbbt')).value;
#price2=value(#price,['XS1413581205 Corp']);
#spread=#price-#price2;)
Get(min(#spread))
for('XS1195202822 Corp')</stp>
        <tr r="Q70" s="7"/>
      </tp>
      <tp t="s">
        <v>MRKGR</v>
        <stp/>
        <stp>##V3_BDPV12</stp>
        <stp>XS2011260705 corp</stp>
        <stp>ticker</stp>
        <stp>[position_monitor_R.xlsm]Sheet1!R44C6</stp>
        <tr r="F44" s="6"/>
      </tp>
      <tp>
        <v>0.7858002415084111</v>
        <stp/>
        <stp>##V3_BQL.QUERYV12</stp>
        <stp>[position_monitor_R.xlsm]pairs!R40C19</stp>
        <stp>let(#price=dropna(spread(st=i,dates=range(-125d,0d),side='mid',fill='prev', pricing_source='cbbt')).value;
#price2=value(#price,['XS1799939027 Corp']);
#spread=#price-#price2;)
Get(avg(#spread))
for('XS2187689380 Corp')</stp>
        <tr r="S40" s="7"/>
      </tp>
      <tp>
        <v>67.861720431266704</v>
        <stp/>
        <stp>##V3_BQL.QUERYV12</stp>
        <stp>[position_monitor_R.xlsm]pairs!R89C19</stp>
        <stp>let(#price=dropna(spread(st=i,dates=range(-365d,0d),side='mid',fill='prev', pricing_source='cbbt')).value;
#price2=value(#price,['XS1888179477 Corp']);
#spread=#price-#price2;)
Get(avg(#spread))
for('XS1888180640 Corp')</stp>
        <tr r="S89" s="7"/>
      </tp>
      <tp>
        <v>43.033928804245122</v>
        <stp/>
        <stp>##V3_BQL.QUERYV12</stp>
        <stp>[position_monitor_R.xlsm]pairs!R70C19</stp>
        <stp>let(#price=dropna(spread(st=i,dates=range(-365d,0d),side='mid',fill='prev', pricing_source='cbbt')).value;
#price2=value(#price,['XS1413581205 Corp']);
#spread=#price-#price2;)
Get(avg(#spread))
for('XS1195202822 Corp')</stp>
        <tr r="S70" s="7"/>
      </tp>
      <tp>
        <v>39.7351759077902</v>
        <stp/>
        <stp>##V3_BQL.QUERYV12</stp>
        <stp>[position_monitor_R.xlsm]pairs!R103C20</stp>
        <stp>let(#price=dropna(spread(st=i,dates=range(-365d,0d),side='mid',fill='prev', pricing_source='cbbt')).value;
#price2=value(#price,['XS1501166869 Corp']);
#spread=#price-#price2;)
Get(std(#spread))
for('XS1222594472 Corp')</stp>
        <tr r="T103" s="7"/>
      </tp>
      <tp>
        <v>107.88193620954485</v>
        <stp/>
        <stp>##V3_BQL.QUERYV12</stp>
        <stp>[position_monitor_R.xlsm]pairs!R103C19</stp>
        <stp>let(#price=dropna(spread(st=i,dates=range(-365d,0d),side='mid',fill='prev', pricing_source='cbbt')).value;
#price2=value(#price,['XS1501166869 Corp']);
#spread=#price-#price2;)
Get(avg(#spread))
for('XS1222594472 Corp')</stp>
        <tr r="S103" s="7"/>
      </tp>
      <tp>
        <v>176.63709632515582</v>
        <stp/>
        <stp>##V3_BQL.QUERYV12</stp>
        <stp>[position_monitor_R.xlsm]pairs!R103C18</stp>
        <stp>let(#price=dropna(spread(st=i,dates=range(-365d,0d),side='mid',fill='prev', pricing_source='cbbt')).value;
#price2=value(#price,['XS1501166869 Corp']);
#spread=#price-#price2;)
Get(max(#spread))
for('XS1222594472 Corp')</stp>
        <tr r="R103" s="7"/>
      </tp>
      <tp>
        <v>-67.417204579154372</v>
        <stp/>
        <stp>##V3_BQL.QUERYV12</stp>
        <stp>[position_monitor_R.xlsm]pairs!R103C17</stp>
        <stp>let(#price=dropna(spread(st=i,dates=range(-365d,0d),side='mid',fill='prev', pricing_source='cbbt')).value;
#price2=value(#price,['XS1501166869 Corp']);
#spread=#price-#price2;)
Get(min(#spread))
for('XS1222594472 Corp')</stp>
        <tr r="Q103" s="7"/>
      </tp>
      <tp>
        <v>0.88362234289343877</v>
        <stp/>
        <stp>##V3_BQL.QUERYV12</stp>
        <stp>[position_monitor_R.xlsm]pairs!R7C23</stp>
        <stp xml:space="preserve"> get(corr(SPREAD(SPREAD_TYPE='I'), VALUE(SPREAD(SPREAD_TYPE='I'), ['XS2193661324 Corp']))) for(['XS2193663619 Corp'])with(dates=range(-120d,0d))</stp>
        <tr r="W7" s="7"/>
      </tp>
      <tp>
        <v>0.99541970114776535</v>
        <stp/>
        <stp>##V3_BQL.QUERYV12</stp>
        <stp>[position_monitor_R.xlsm]pairs!R97C23</stp>
        <stp xml:space="preserve"> get(corr(SPREAD(SPREAD_TYPE='I'), VALUE(SPREAD(SPREAD_TYPE='I'), ['XS1933828433 Corp']))) for(['XS1050461034 Corp'])with(dates=range(-365d,0d))</stp>
        <tr r="W97" s="7"/>
      </tp>
      <tp>
        <v>7.0759115894565801</v>
        <stp/>
        <stp>##V3_BQL.QUERYV12</stp>
        <stp>[position_monitor_R.xlsm]pairs!R77C20</stp>
        <stp>let(#price=dropna(spread(st=i,dates=range(-131d,0d),side='mid',fill='prev', pricing_source='cbbt')).value;
#price2=value(#price,['XS1207058733 Corp']);
#spread=#price-#price2;)
Get(std(#spread))
for('XS2186001314 Corp')</stp>
        <tr r="T77" s="7"/>
      </tp>
      <tp>
        <v>63.788076339340989</v>
        <stp/>
        <stp>##V3_BQL.QUERYV12</stp>
        <stp>[position_monitor_R.xlsm]pairs!R77C18</stp>
        <stp>let(#price=dropna(spread(st=i,dates=range(-131d,0d),side='mid',fill='prev', pricing_source='cbbt')).value;
#price2=value(#price,['XS1207058733 Corp']);
#spread=#price-#price2;)
Get(max(#spread))
for('XS2186001314 Corp')</stp>
        <tr r="R77" s="7"/>
      </tp>
      <tp>
        <v>38.922064325558495</v>
        <stp/>
        <stp>##V3_BQL.QUERYV12</stp>
        <stp>[position_monitor_R.xlsm]pairs!R77C17</stp>
        <stp>let(#price=dropna(spread(st=i,dates=range(-131d,0d),side='mid',fill='prev', pricing_source='cbbt')).value;
#price2=value(#price,['XS1207058733 Corp']);
#spread=#price-#price2;)
Get(min(#spread))
for('XS2186001314 Corp')</stp>
        <tr r="Q77" s="7"/>
      </tp>
      <tp t="s">
        <v>ARNDTN</v>
        <stp/>
        <stp>##V3_BDPV12</stp>
        <stp>XS2027946610 corp</stp>
        <stp>ticker</stp>
        <stp>[position_monitor_R.xlsm]Sheet1!R62C6</stp>
        <tr r="F62" s="6"/>
      </tp>
      <tp>
        <v>50.357269837950945</v>
        <stp/>
        <stp>##V3_BQL.QUERYV12</stp>
        <stp>[position_monitor_R.xlsm]pairs!R77C19</stp>
        <stp>let(#price=dropna(spread(st=i,dates=range(-131d,0d),side='mid',fill='prev', pricing_source='cbbt')).value;
#price2=value(#price,['XS1207058733 Corp']);
#spread=#price-#price2;)
Get(avg(#spread))
for('XS2186001314 Corp')</stp>
        <tr r="S77" s="7"/>
      </tp>
      <tp t="s">
        <v>HEIBOS</v>
        <stp/>
        <stp>##V3_BDPV12</stp>
        <stp>XS2010037765 corp</stp>
        <stp>ticker</stp>
        <stp>[position_monitor_R.xlsm]Sheet1!R70C6</stp>
        <tr r="F70" s="6"/>
      </tp>
      <tp t="s">
        <v>BAYNGR</v>
        <stp/>
        <stp>##V3_BDPV12</stp>
        <stp>XS2077670342 corp</stp>
        <stp>ticker</stp>
        <stp>[position_monitor_R.xlsm]Sheet1!R33C6</stp>
        <tr r="F33" s="6"/>
      </tp>
      <tp t="s">
        <v>BAYNGR</v>
        <stp/>
        <stp>##V3_BDPV12</stp>
        <stp>XS2077670003 corp</stp>
        <stp>ticker</stp>
        <stp>[position_monitor_R.xlsm]Sheet1!R32C6</stp>
        <tr r="F32" s="6"/>
      </tp>
      <tp>
        <v>0.97424695025136099</v>
        <stp/>
        <stp>##V3_BQL.QUERYV12</stp>
        <stp>[position_monitor_R.xlsm]pairs!R72C23</stp>
        <stp xml:space="preserve"> get(corr(SPREAD(SPREAD_TYPE='I'), VALUE(SPREAD(SPREAD_TYPE='I'), ['XS1974787480 Corp']))) for(['XS1413581205 Corp'])with(dates=range(-365d,0d))</stp>
        <tr r="W72" s="7"/>
      </tp>
      <tp>
        <v>0.91153345148049814</v>
        <stp/>
        <stp>##V3_BQL.QUERYV12</stp>
        <stp>[position_monitor_R.xlsm]pairs!R91C23</stp>
        <stp xml:space="preserve"> get(corr(SPREAD(SPREAD_TYPE='I'), VALUE(SPREAD(SPREAD_TYPE='I'), ['XS1028597315 Corp']))) for(['XS1028599287 Corp'])with(dates=range(-365d,0d))</stp>
        <tr r="W91" s="7"/>
      </tp>
      <tp t="s">
        <v>BAYNGR</v>
        <stp/>
        <stp>##V3_BDPV12</stp>
        <stp>DE000A14J611 corp</stp>
        <stp>ticker</stp>
        <stp>[position_monitor_R.xlsm]Sheet1!R30C6</stp>
        <tr r="F30" s="6"/>
      </tp>
      <tp>
        <v>162.95085144042969</v>
        <stp/>
        <stp>##V3_BDPV12</stp>
        <stp>XS1115502988 corp</stp>
        <stp>blp_i_sprd_mid</stp>
        <stp>[position_monitor_R.xlsm]pairs!R101C13</stp>
        <stp>pcs=bgn</stp>
        <tr r="M101" s="7"/>
      </tp>
      <tp t="s">
        <v>ORAFP</v>
        <stp/>
        <stp>##V3_BDPV12</stp>
        <stp>FR0013447877 corp</stp>
        <stp>ticker</stp>
        <stp>[position_monitor_R.xlsm]Sheet1!R86C6</stp>
        <tr r="F86" s="6"/>
      </tp>
      <tp>
        <v>23.025953414162259</v>
        <stp/>
        <stp>##V3_BQL.QUERYV12</stp>
        <stp>[position_monitor_R.xlsm]pairs!R56C20</stp>
        <stp>let(#price=dropna(spread(st=i,dates=range(-365d,0d),side='mid',fill='prev', pricing_source='cbbt')).value;
#price2=value(#price,['FR0013398229 Corp']);
#spread=#price-#price2;)
Get(std(#spread))
for('XS1890845875 Corp')</stp>
        <tr r="T56" s="7"/>
      </tp>
      <tp>
        <v>58.462314939020693</v>
        <stp/>
        <stp>##V3_BQL.QUERYV12</stp>
        <stp>[position_monitor_R.xlsm]pairs!R86C20</stp>
        <stp>let(#price=dropna(spread(st=i,dates=range(-365d,0d),side='mid',fill='prev', pricing_source='cbbt')).value;
#price2=value(#price,['XS1222594472 Corp']);
#spread=#price-#price2;)
Get(std(#spread))
for('XS1590787799 Corp')</stp>
        <tr r="T86" s="7"/>
      </tp>
      <tp>
        <v>19.338639660027081</v>
        <stp/>
        <stp>##V3_BQL.QUERYV12</stp>
        <stp>[position_monitor_R.xlsm]pairs!R31C20</stp>
        <stp>let(#price=dropna(spread(st=i,dates=range(-365d,0d),side='mid',fill='prev', pricing_source='cbbt')).value;
#price2=value(#price,['XS2035564629 Corp']);
#spread=#price-#price2;)
Get(std(#spread))
for('XS1205618470 Corp')</stp>
        <tr r="T31" s="7"/>
      </tp>
      <tp>
        <v>21.416285732031675</v>
        <stp/>
        <stp>##V3_BQL.QUERYV12</stp>
        <stp>[position_monitor_R.xlsm]pairs!R55C20</stp>
        <stp>let(#price=dropna(spread(st=i,dates=range(-365d,0d),side='mid',fill='prev', pricing_source='cbbt')).value;
#price2=value(#price,['FR0011942283 Corp']);
#spread=#price-#price2;)
Get(std(#spread))
for('XS1890845875 Corp')</stp>
        <tr r="T55" s="7"/>
      </tp>
      <tp t="s">
        <v>BNFP</v>
        <stp/>
        <stp>##V3_BDPV12</stp>
        <stp>FR0013292828 corp</stp>
        <stp>ticker</stp>
        <stp>[position_monitor_R.xlsm]Sheet1!R34C6</stp>
        <tr r="F34" s="6"/>
      </tp>
      <tp>
        <v>34.990115675275241</v>
        <stp/>
        <stp>##V3_BQL.QUERYV12</stp>
        <stp>[position_monitor_R.xlsm]pairs!R96C20</stp>
        <stp>let(#price=dropna(spread(st=i,dates=range(-365d,0d),side='mid',fill='prev', pricing_source='cbbt')).value;
#price2=value(#price,['XS1028599287 Corp']);
#spread=#price-#price2;)
Get(std(#spread))
for('XS1888179477 Corp')</stp>
        <tr r="T96" s="7"/>
      </tp>
      <tp>
        <v>13.791926702831512</v>
        <stp/>
        <stp>##V3_BQL.QUERYV12</stp>
        <stp>[position_monitor_R.xlsm]pairs!R97C20</stp>
        <stp>let(#price=dropna(spread(st=i,dates=range(-365d,0d),side='mid',fill='prev', pricing_source='cbbt')).value;
#price2=value(#price,['XS1050461034 Corp']);
#spread=#price-#price2;)
Get(std(#spread))
for('XS1933828433 Corp')</stp>
        <tr r="T97" s="7"/>
      </tp>
      <tp>
        <v>32.492314406756009</v>
        <stp/>
        <stp>##V3_BQL.QUERYV12</stp>
        <stp>[position_monitor_R.xlsm]pairs!R97C18</stp>
        <stp>let(#price=dropna(spread(st=i,dates=range(-365d,0d),side='mid',fill='prev', pricing_source='cbbt')).value;
#price2=value(#price,['XS1050461034 Corp']);
#spread=#price-#price2;)
Get(max(#spread))
for('XS1933828433 Corp')</stp>
        <tr r="R97" s="7"/>
      </tp>
      <tp>
        <v>-62.07774407968077</v>
        <stp/>
        <stp>##V3_BQL.QUERYV12</stp>
        <stp>[position_monitor_R.xlsm]pairs!R97C17</stp>
        <stp>let(#price=dropna(spread(st=i,dates=range(-365d,0d),side='mid',fill='prev', pricing_source='cbbt')).value;
#price2=value(#price,['XS1050461034 Corp']);
#spread=#price-#price2;)
Get(min(#spread))
for('XS1933828433 Corp')</stp>
        <tr r="Q97" s="7"/>
      </tp>
      <tp>
        <v>-15.759456748010306</v>
        <stp/>
        <stp>##V3_BQL.QUERYV12</stp>
        <stp>[position_monitor_R.xlsm]pairs!R56C19</stp>
        <stp>let(#price=dropna(spread(st=i,dates=range(-365d,0d),side='mid',fill='prev', pricing_source='cbbt')).value;
#price2=value(#price,['FR0013398229 Corp']);
#spread=#price-#price2;)
Get(avg(#spread))
for('XS1890845875 Corp')</stp>
        <tr r="S56" s="7"/>
      </tp>
      <tp t="s">
        <v>AKFAST</v>
        <stp/>
        <stp>##V3_BDPV12</stp>
        <stp>XS1788973573 corp</stp>
        <stp>ticker</stp>
        <stp>[position_monitor_R.xlsm]Sheet1!R56C6</stp>
        <tr r="F56" s="6"/>
      </tp>
      <tp t="s">
        <v>TOTAL</v>
        <stp/>
        <stp>##V3_BDPV12</stp>
        <stp>XS1195202822 corp</stp>
        <stp>ticker</stp>
        <stp>[position_monitor_R.xlsm]Sheet1!R26C6</stp>
        <tr r="F26" s="6"/>
      </tp>
      <tp>
        <v>-15.29777463026401</v>
        <stp/>
        <stp>##V3_BQL.QUERYV12</stp>
        <stp>[position_monitor_R.xlsm]pairs!R55C19</stp>
        <stp>let(#price=dropna(spread(st=i,dates=range(-365d,0d),side='mid',fill='prev', pricing_source='cbbt')).value;
#price2=value(#price,['FR0011942283 Corp']);
#spread=#price-#price2;)
Get(avg(#spread))
for('XS1890845875 Corp')</stp>
        <tr r="S55" s="7"/>
      </tp>
      <tp>
        <v>234.59820685496805</v>
        <stp/>
        <stp>##V3_BQL.QUERYV12</stp>
        <stp>[position_monitor_R.xlsm]pairs!R96C18</stp>
        <stp>let(#price=dropna(spread(st=i,dates=range(-365d,0d),side='mid',fill='prev', pricing_source='cbbt')).value;
#price2=value(#price,['XS1028599287 Corp']);
#spread=#price-#price2;)
Get(max(#spread))
for('XS1888179477 Corp')</stp>
        <tr r="R96" s="7"/>
      </tp>
      <tp>
        <v>-20.015194290806761</v>
        <stp/>
        <stp>##V3_BQL.QUERYV12</stp>
        <stp>[position_monitor_R.xlsm]pairs!R96C17</stp>
        <stp>let(#price=dropna(spread(st=i,dates=range(-365d,0d),side='mid',fill='prev', pricing_source='cbbt')).value;
#price2=value(#price,['XS1028599287 Corp']);
#spread=#price-#price2;)
Get(min(#spread))
for('XS1888179477 Corp')</stp>
        <tr r="Q96" s="7"/>
      </tp>
      <tp>
        <v>-101.52631418814842</v>
        <stp/>
        <stp>##V3_BQL.QUERYV12</stp>
        <stp>[position_monitor_R.xlsm]pairs!R86C19</stp>
        <stp>let(#price=dropna(spread(st=i,dates=range(-365d,0d),side='mid',fill='prev', pricing_source='cbbt')).value;
#price2=value(#price,['XS1222594472 Corp']);
#spread=#price-#price2;)
Get(avg(#spread))
for('XS1590787799 Corp')</stp>
        <tr r="S86" s="7"/>
      </tp>
      <tp>
        <v>28.906280264371247</v>
        <stp/>
        <stp>##V3_BQL.QUERYV12</stp>
        <stp>[position_monitor_R.xlsm]pairs!R31C19</stp>
        <stp>let(#price=dropna(spread(st=i,dates=range(-365d,0d),side='mid',fill='prev', pricing_source='cbbt')).value;
#price2=value(#price,['XS2035564629 Corp']);
#spread=#price-#price2;)
Get(avg(#spread))
for('XS1205618470 Corp')</stp>
        <tr r="S31" s="7"/>
      </tp>
      <tp>
        <v>19.897122028888703</v>
        <stp/>
        <stp>##V3_BQL.QUERYV12</stp>
        <stp>[position_monitor_R.xlsm]pairs!R55C18</stp>
        <stp>let(#price=dropna(spread(st=i,dates=range(-365d,0d),side='mid',fill='prev', pricing_source='cbbt')).value;
#price2=value(#price,['FR0011942283 Corp']);
#spread=#price-#price2;)
Get(max(#spread))
for('XS1890845875 Corp')</stp>
        <tr r="R55" s="7"/>
      </tp>
      <tp>
        <v>-139.54863880197166</v>
        <stp/>
        <stp>##V3_BQL.QUERYV12</stp>
        <stp>[position_monitor_R.xlsm]pairs!R55C17</stp>
        <stp>let(#price=dropna(spread(st=i,dates=range(-365d,0d),side='mid',fill='prev', pricing_source='cbbt')).value;
#price2=value(#price,['FR0011942283 Corp']);
#spread=#price-#price2;)
Get(min(#spread))
for('XS1890845875 Corp')</stp>
        <tr r="Q55" s="7"/>
      </tp>
      <tp>
        <v>-197.35229059134721</v>
        <stp/>
        <stp>##V3_BQL.QUERYV12</stp>
        <stp>[position_monitor_R.xlsm]pairs!R86C17</stp>
        <stp>let(#price=dropna(spread(st=i,dates=range(-365d,0d),side='mid',fill='prev', pricing_source='cbbt')).value;
#price2=value(#price,['XS1222594472 Corp']);
#spread=#price-#price2;)
Get(min(#spread))
for('XS1590787799 Corp')</stp>
        <tr r="Q86" s="7"/>
      </tp>
      <tp>
        <v>124.3000380475051</v>
        <stp/>
        <stp>##V3_BQL.QUERYV12</stp>
        <stp>[position_monitor_R.xlsm]pairs!R31C18</stp>
        <stp>let(#price=dropna(spread(st=i,dates=range(-365d,0d),side='mid',fill='prev', pricing_source='cbbt')).value;
#price2=value(#price,['XS2035564629 Corp']);
#spread=#price-#price2;)
Get(max(#spread))
for('XS1205618470 Corp')</stp>
        <tr r="R31" s="7"/>
      </tp>
      <tp>
        <v>-74.03668339370742</v>
        <stp/>
        <stp>##V3_BQL.QUERYV12</stp>
        <stp>[position_monitor_R.xlsm]pairs!R31C17</stp>
        <stp>let(#price=dropna(spread(st=i,dates=range(-365d,0d),side='mid',fill='prev', pricing_source='cbbt')).value;
#price2=value(#price,['XS2035564629 Corp']);
#spread=#price-#price2;)
Get(min(#spread))
for('XS1205618470 Corp')</stp>
        <tr r="Q31" s="7"/>
      </tp>
      <tp>
        <v>186.18761553805859</v>
        <stp/>
        <stp>##V3_BQL.QUERYV12</stp>
        <stp>[position_monitor_R.xlsm]pairs!R86C18</stp>
        <stp>let(#price=dropna(spread(st=i,dates=range(-365d,0d),side='mid',fill='prev', pricing_source='cbbt')).value;
#price2=value(#price,['XS1222594472 Corp']);
#spread=#price-#price2;)
Get(max(#spread))
for('XS1590787799 Corp')</stp>
        <tr r="R86" s="7"/>
      </tp>
      <tp>
        <v>91.576871556204168</v>
        <stp/>
        <stp>##V3_BQL.QUERYV12</stp>
        <stp>[position_monitor_R.xlsm]pairs!R96C19</stp>
        <stp>let(#price=dropna(spread(st=i,dates=range(-365d,0d),side='mid',fill='prev', pricing_source='cbbt')).value;
#price2=value(#price,['XS1028599287 Corp']);
#spread=#price-#price2;)
Get(avg(#spread))
for('XS1888179477 Corp')</stp>
        <tr r="S96" s="7"/>
      </tp>
      <tp t="s">
        <v>MRKGR</v>
        <stp/>
        <stp>##V3_BDPV12</stp>
        <stp>XS2011260531 corp</stp>
        <stp>ticker</stp>
        <stp>[position_monitor_R.xlsm]Sheet1!R42C6</stp>
        <tr r="F42" s="6"/>
      </tp>
      <tp t="s">
        <v>ERFFP</v>
        <stp/>
        <stp>##V3_BDPV12</stp>
        <stp>XS1224953882 corp</stp>
        <stp>ticker</stp>
        <stp>[position_monitor_R.xlsm]Sheet1!R50C6</stp>
        <tr r="F50" s="6"/>
      </tp>
      <tp t="s">
        <v>OMVAV</v>
        <stp/>
        <stp>##V3_BDPV12</stp>
        <stp>XS1713462403 corp</stp>
        <stp>ticker</stp>
        <stp>[position_monitor_R.xlsm]Sheet1!R17C6</stp>
        <tr r="F17" s="6"/>
      </tp>
      <tp>
        <v>5.6846272261974162</v>
        <stp/>
        <stp>##V3_BQL.QUERYV12</stp>
        <stp>[position_monitor_R.xlsm]pairs!R97C19</stp>
        <stp>let(#price=dropna(spread(st=i,dates=range(-365d,0d),side='mid',fill='prev', pricing_source='cbbt')).value;
#price2=value(#price,['XS1050461034 Corp']);
#spread=#price-#price2;)
Get(avg(#spread))
for('XS1933828433 Corp')</stp>
        <tr r="S97" s="7"/>
      </tp>
      <tp t="s">
        <v>FERSM</v>
        <stp/>
        <stp>##V3_BDPV12</stp>
        <stp>XS1716927766 corp</stp>
        <stp>ticker</stp>
        <stp>[position_monitor_R.xlsm]Sheet1!R66C6</stp>
        <tr r="F66" s="6"/>
      </tp>
      <tp>
        <v>113.78488836158061</v>
        <stp/>
        <stp>##V3_BQL.QUERYV12</stp>
        <stp>[position_monitor_R.xlsm]pairs!R56C18</stp>
        <stp>let(#price=dropna(spread(st=i,dates=range(-365d,0d),side='mid',fill='prev', pricing_source='cbbt')).value;
#price2=value(#price,['FR0013398229 Corp']);
#spread=#price-#price2;)
Get(max(#spread))
for('XS1890845875 Corp')</stp>
        <tr r="R56" s="7"/>
      </tp>
      <tp>
        <v>-147.23528263758817</v>
        <stp/>
        <stp>##V3_BQL.QUERYV12</stp>
        <stp>[position_monitor_R.xlsm]pairs!R56C17</stp>
        <stp>let(#price=dropna(spread(st=i,dates=range(-365d,0d),side='mid',fill='prev', pricing_source='cbbt')).value;
#price2=value(#price,['FR0013398229 Corp']);
#spread=#price-#price2;)
Get(min(#spread))
for('XS1890845875 Corp')</stp>
        <tr r="Q56" s="7"/>
      </tp>
      <tp>
        <v>157.15292358398438</v>
        <stp/>
        <stp>##V3_BDPV12</stp>
        <stp>XS1152343668 corp</stp>
        <stp>blp_i_sprd_mid</stp>
        <stp>[position_monitor_R.xlsm]pairs!R5C9</stp>
        <stp>pcs=cbbt</stp>
        <tr r="I5" s="7"/>
      </tp>
      <tp>
        <v>0.99064412967714854</v>
        <stp/>
        <stp>##V3_BQL.QUERYV12</stp>
        <stp>[position_monitor_R.xlsm]pairs!R98C23</stp>
        <stp xml:space="preserve"> get(corr(SPREAD(SPREAD_TYPE='I'), VALUE(SPREAD(SPREAD_TYPE='I'), ['FR0013413887 Corp']))) for(['XS1028599287 Corp'])with(dates=range(-365d,0d))</stp>
        <tr r="W98" s="7"/>
      </tp>
      <tp>
        <v>0.99282462333755339</v>
        <stp/>
        <stp>##V3_BQL.QUERYV12</stp>
        <stp>[position_monitor_R.xlsm]pairs!R99C23</stp>
        <stp xml:space="preserve"> get(corr(SPREAD(SPREAD_TYPE='I'), VALUE(SPREAD(SPREAD_TYPE='I'), ['XS2056371334 Corp']))) for(['XS2109819859 Corp'])with(dates=range(-258d,0d))</stp>
        <tr r="W99" s="7"/>
      </tp>
      <tp>
        <v>0.94726581586952263</v>
        <stp/>
        <stp>##V3_BQL.QUERYV12</stp>
        <stp>[position_monitor_R.xlsm]pairs!R73C23</stp>
        <stp xml:space="preserve"> get(corr(SPREAD(SPREAD_TYPE='I'), VALUE(SPREAD(SPREAD_TYPE='I'), ['XS2185997884 Corp']))) for(['XS1207058733 Corp'])with(dates=range(-131d,0d))</stp>
        <tr r="W73" s="7"/>
      </tp>
      <tp>
        <v>0.9728336122937663</v>
        <stp/>
        <stp>##V3_BQL.QUERYV12</stp>
        <stp>[position_monitor_R.xlsm]pairs!R85C23</stp>
        <stp xml:space="preserve"> get(corr(SPREAD(SPREAD_TYPE='I'), VALUE(SPREAD(SPREAD_TYPE='I'), ['XS2056730679 Corp']))) for(['XS1888179550 Corp'])with(dates=range(-365d,0d))</stp>
        <tr r="W85" s="7"/>
      </tp>
      <tp>
        <v>0.84088286426291181</v>
        <stp/>
        <stp>##V3_BQL.QUERYV12</stp>
        <stp>[position_monitor_R.xlsm]pairs!R86C23</stp>
        <stp xml:space="preserve"> get(corr(SPREAD(SPREAD_TYPE='I'), VALUE(SPREAD(SPREAD_TYPE='I'), ['XS1590787799 Corp']))) for(['XS1222594472 Corp'])with(dates=range(-365d,0d))</stp>
        <tr r="W86" s="7"/>
      </tp>
      <tp>
        <v>43.94077822670171</v>
        <stp/>
        <stp>##V3_BQL.QUERYV12</stp>
        <stp>[position_monitor_R.xlsm]pairs!R33C20</stp>
        <stp>let(#price=dropna(spread(st=i,dates=range(-365d,0d),side='mid',fill='prev', pricing_source='cbbt')).value;
#price2=value(#price,['XS1890845875 Corp']);
#spread=#price-#price2;)
Get(std(#spread))
for('XS1224710399 Corp')</stp>
        <tr r="T33" s="7"/>
      </tp>
      <tp>
        <v>28.601579973618463</v>
        <stp/>
        <stp>##V3_BQL.QUERYV12</stp>
        <stp>[position_monitor_R.xlsm]pairs!R94C20</stp>
        <stp>let(#price=dropna(spread(st=i,dates=range(-365d,0d),side='mid',fill='prev', pricing_source='cbbt')).value;
#price2=value(#price,['XS1115490523 Corp']);
#spread=#price-#price2;)
Get(std(#spread))
for('XS1028599287 Corp')</stp>
        <tr r="T94" s="7"/>
      </tp>
      <tp t="s">
        <v>REPSM</v>
        <stp/>
        <stp>##V3_BDPV12</stp>
        <stp>XS1207058733 corp</stp>
        <stp>ticker</stp>
        <stp>[position_monitor_R.xlsm]Sheet1!R20C6</stp>
        <tr r="F20" s="6"/>
      </tp>
      <tp t="s">
        <v>SOLBBB</v>
        <stp/>
        <stp>##V3_BDPV12</stp>
        <stp>XS0992293901 corp</stp>
        <stp>ticker</stp>
        <stp>[position_monitor_R.xlsm]Sheet1!R45C6</stp>
        <tr r="F45" s="6"/>
      </tp>
      <tp>
        <v>99.015893037292642</v>
        <stp/>
        <stp>##V3_BQL.QUERYV12</stp>
        <stp>[position_monitor_R.xlsm]pairs!R33C19</stp>
        <stp>let(#price=dropna(spread(st=i,dates=range(-365d,0d),side='mid',fill='prev', pricing_source='cbbt')).value;
#price2=value(#price,['XS1890845875 Corp']);
#spread=#price-#price2;)
Get(avg(#spread))
for('XS1224710399 Corp')</stp>
        <tr r="S33" s="7"/>
      </tp>
      <tp>
        <v>120.08702058624036</v>
        <stp/>
        <stp>##V3_BQL.QUERYV12</stp>
        <stp>[position_monitor_R.xlsm]pairs!R94C18</stp>
        <stp>let(#price=dropna(spread(st=i,dates=range(-365d,0d),side='mid',fill='prev', pricing_source='cbbt')).value;
#price2=value(#price,['XS1115490523 Corp']);
#spread=#price-#price2;)
Get(max(#spread))
for('XS1028599287 Corp')</stp>
        <tr r="R94" s="7"/>
      </tp>
      <tp>
        <v>-67.203406303869201</v>
        <stp/>
        <stp>##V3_BQL.QUERYV12</stp>
        <stp>[position_monitor_R.xlsm]pairs!R94C17</stp>
        <stp>let(#price=dropna(spread(st=i,dates=range(-365d,0d),side='mid',fill='prev', pricing_source='cbbt')).value;
#price2=value(#price,['XS1115490523 Corp']);
#spread=#price-#price2;)
Get(min(#spread))
for('XS1028599287 Corp')</stp>
        <tr r="Q94" s="7"/>
      </tp>
      <tp t="s">
        <v>TOTAL</v>
        <stp/>
        <stp>##V3_BDPV12</stp>
        <stp>XS1974787480 corp</stp>
        <stp>ticker</stp>
        <stp>[position_monitor_R.xlsm]Sheet1!R25C6</stp>
        <tr r="F25" s="6"/>
      </tp>
      <tp>
        <v>42.132965888770514</v>
        <stp/>
        <stp>##V3_BQL.QUERYV12</stp>
        <stp>[position_monitor_R.xlsm]pairs!R33C17</stp>
        <stp>let(#price=dropna(spread(st=i,dates=range(-365d,0d),side='mid',fill='prev', pricing_source='cbbt')).value;
#price2=value(#price,['XS1890845875 Corp']);
#spread=#price-#price2;)
Get(min(#spread))
for('XS1224710399 Corp')</stp>
        <tr r="Q33" s="7"/>
      </tp>
      <tp>
        <v>210.48969328787041</v>
        <stp/>
        <stp>##V3_BQL.QUERYV12</stp>
        <stp>[position_monitor_R.xlsm]pairs!R33C18</stp>
        <stp>let(#price=dropna(spread(st=i,dates=range(-365d,0d),side='mid',fill='prev', pricing_source='cbbt')).value;
#price2=value(#price,['XS1890845875 Corp']);
#spread=#price-#price2;)
Get(max(#spread))
for('XS1224710399 Corp')</stp>
        <tr r="R33" s="7"/>
      </tp>
      <tp>
        <v>65.44442994113642</v>
        <stp/>
        <stp>##V3_BQL.QUERYV12</stp>
        <stp>[position_monitor_R.xlsm]pairs!R94C19</stp>
        <stp>let(#price=dropna(spread(st=i,dates=range(-365d,0d),side='mid',fill='prev', pricing_source='cbbt')).value;
#price2=value(#price,['XS1115490523 Corp']);
#spread=#price-#price2;)
Get(avg(#spread))
for('XS1028599287 Corp')</stp>
        <tr r="S94" s="7"/>
      </tp>
      <tp t="s">
        <v>TELEFO</v>
        <stp/>
        <stp>##V3_BDPV12</stp>
        <stp>XS2056371334 corp</stp>
        <stp>ticker</stp>
        <stp>[position_monitor_R.xlsm]Sheet1!R97C6</stp>
        <tr r="F97" s="6"/>
      </tp>
      <tp t="s">
        <v>ERFFP</v>
        <stp/>
        <stp>##V3_BDPV12</stp>
        <stp>XS1716945586 corp</stp>
        <stp>ticker</stp>
        <stp>[position_monitor_R.xlsm]Sheet1!R51C6</stp>
        <tr r="F51" s="6"/>
      </tp>
      <tp>
        <v>0.99597842932279823</v>
        <stp/>
        <stp>##V3_BQL.QUERYV12</stp>
        <stp>[position_monitor_R.xlsm]monitor!R10C31</stp>
        <stp xml:space="preserve"> get(corr(SPREAD(SPREAD_TYPE='I'), VALUE(SPREAD(SPREAD_TYPE='I'), ['XS1048428442 Corp']))) for(['XS1799939027 Corp'])with(dates=range(-365d,0d))</stp>
        <tr r="AE10" s="1"/>
      </tp>
      <tp>
        <v>255.81875610351563</v>
        <stp/>
        <stp>##V3_BDPV12</stp>
        <stp>XS2010045511 corp</stp>
        <stp>blp_i_sprd_mid</stp>
        <stp>[position_monitor_R.xlsm]pairs!R9C9</stp>
        <stp>pcs=cbbt</stp>
        <tr r="I9" s="7"/>
      </tp>
      <tp t="s">
        <v>BAYNGR</v>
        <stp/>
        <stp>##V3_BDPV12</stp>
        <stp>DE000A11QR73 corp</stp>
        <stp>ticker</stp>
        <stp>[position_monitor_R.xlsm]Sheet1!R31C6</stp>
        <tr r="F31" s="6"/>
      </tp>
      <tp>
        <v>0.87113596516374814</v>
        <stp/>
        <stp>##V3_BQL.QUERYV12</stp>
        <stp>[position_monitor_R.xlsm]pairs!R16C23</stp>
        <stp xml:space="preserve"> get(corr(SPREAD(SPREAD_TYPE='I'), VALUE(SPREAD(SPREAD_TYPE='I'), ['XS1731823255 Corp']))) for(['XS2056730679 Corp'])with(dates=range(-365d,0d))</stp>
        <tr r="W16" s="7"/>
      </tp>
      <tp>
        <v>0.98633256295454408</v>
        <stp/>
        <stp>##V3_BQL.QUERYV12</stp>
        <stp>[position_monitor_R.xlsm]pairs!R29C23</stp>
        <stp xml:space="preserve"> get(corr(SPREAD(SPREAD_TYPE='I'), VALUE(SPREAD(SPREAD_TYPE='I'), ['XS1713463559 Corp']))) for(['XS0954675129 Corp'])with(dates=range(-365d,0d))</stp>
        <tr r="W29" s="7"/>
      </tp>
      <tp>
        <v>0.98657071454515777</v>
        <stp/>
        <stp>##V3_BQL.QUERYV12</stp>
        <stp>[position_monitor_R.xlsm]pairs!R31C23</stp>
        <stp xml:space="preserve"> get(corr(SPREAD(SPREAD_TYPE='I'), VALUE(SPREAD(SPREAD_TYPE='I'), ['XS1205618470 Corp']))) for(['XS2035564629 Corp'])with(dates=range(-365d,0d))</stp>
        <tr r="W31" s="7"/>
      </tp>
      <tp>
        <v>0.9330976555274022</v>
        <stp/>
        <stp>##V3_BQL.QUERYV12</stp>
        <stp>[position_monitor_R.xlsm]pairs!R28C23</stp>
        <stp xml:space="preserve"> get(corr(SPREAD(SPREAD_TYPE='I'), VALUE(SPREAD(SPREAD_TYPE='I'), ['XS1224710399 Corp']))) for(['XS1797138960 Corp'])with(dates=range(-365d,0d))</stp>
        <tr r="W28" s="7"/>
      </tp>
      <tp t="s">
        <v>DBHNGR</v>
        <stp/>
        <stp>##V3_BDPV12</stp>
        <stp>XS2010039035 corp</stp>
        <stp>ticker</stp>
        <stp>[position_monitor_R.xlsm]Sheet1!R35C6</stp>
        <tr r="F35" s="6"/>
      </tp>
      <tp t="s">
        <v>GYCGR</v>
        <stp/>
        <stp>##V3_BDPV12</stp>
        <stp>XS1191320297 corp</stp>
        <stp>ticker</stp>
        <stp>[position_monitor_R.xlsm]Sheet1!R67C6</stp>
        <tr r="F67" s="6"/>
      </tp>
      <tp t="s">
        <v>SESGFP</v>
        <stp/>
        <stp>##V3_BDPV12</stp>
        <stp>XS1405765659 corp</stp>
        <stp>ticker</stp>
        <stp>[position_monitor_R.xlsm]Sheet1!R88C6</stp>
        <tr r="F88" s="6"/>
      </tp>
      <tp t="s">
        <v>BHP</v>
        <stp/>
        <stp>##V3_BDPV12</stp>
        <stp>XS1309436910 corp</stp>
        <stp>ticker</stp>
        <stp>[position_monitor_R.xlsm]Sheet1!R13C6</stp>
        <tr r="F13" s="6"/>
      </tp>
      <tp t="s">
        <v>TOTAL</v>
        <stp/>
        <stp>##V3_BDPV12</stp>
        <stp>XS1501167164 corp</stp>
        <stp>ticker</stp>
        <stp>[position_monitor_R.xlsm]Sheet1!R24C6</stp>
        <tr r="F24" s="6"/>
      </tp>
      <tp>
        <v>0.99607977723110108</v>
        <stp/>
        <stp>##V3_BQL.QUERYV12</stp>
        <stp>[position_monitor_R.xlsm]pairs!R52C23</stp>
        <stp xml:space="preserve"> get(corr(SPREAD(SPREAD_TYPE='I'), VALUE(SPREAD(SPREAD_TYPE='I'), ['XS1629774230 Corp']))) for(['XS1048428442 Corp'])with(dates=range(-365d,0d))</stp>
        <tr r="W52" s="7"/>
      </tp>
      <tp>
        <v>0.97531853359151899</v>
        <stp/>
        <stp>##V3_BQL.QUERYV12</stp>
        <stp>[position_monitor_R.xlsm]pairs!R96C23</stp>
        <stp xml:space="preserve"> get(corr(SPREAD(SPREAD_TYPE='I'), VALUE(SPREAD(SPREAD_TYPE='I'), ['XS1888179477 Corp']))) for(['XS1028599287 Corp'])with(dates=range(-365d,0d))</stp>
        <tr r="W96" s="7"/>
      </tp>
      <tp t="s">
        <v>ORAFP</v>
        <stp/>
        <stp>##V3_BDPV12</stp>
        <stp>FR0013413887 corp</stp>
        <stp>ticker</stp>
        <stp>[position_monitor_R.xlsm]Sheet1!R84C6</stp>
        <tr r="F84" s="6"/>
      </tp>
      <tp>
        <v>38.156842299766602</v>
        <stp/>
        <stp>##V3_BQL.QUERYV12</stp>
        <stp>[position_monitor_R.xlsm]pairs!R38C20</stp>
        <stp>let(#price=dropna(spread(st=i,dates=range(-365d,0d),side='mid',fill='prev', pricing_source='cbbt')).value;
#price2=value(#price,['XS1309437215 Corp']);
#spread=#price-#price2;)
Get(std(#spread))
for('XS1572349865 Corp')</stp>
        <tr r="T38" s="7"/>
      </tp>
      <tp t="s">
        <v>OMVAV</v>
        <stp/>
        <stp>##V3_BDPV12</stp>
        <stp>XS1294342792 corp</stp>
        <stp>ticker</stp>
        <stp>[position_monitor_R.xlsm]Sheet1!R16C6</stp>
        <tr r="F16" s="6"/>
      </tp>
      <tp>
        <v>32.102980389204831</v>
        <stp/>
        <stp>##V3_BQL.QUERYV12</stp>
        <stp>[position_monitor_R.xlsm]pairs!R38C19</stp>
        <stp>let(#price=dropna(spread(st=i,dates=range(-365d,0d),side='mid',fill='prev', pricing_source='cbbt')).value;
#price2=value(#price,['XS1309437215 Corp']);
#spread=#price-#price2;)
Get(avg(#spread))
for('XS1572349865 Corp')</stp>
        <tr r="S38" s="7"/>
      </tp>
      <tp>
        <v>-117.27039989042891</v>
        <stp/>
        <stp>##V3_BQL.QUERYV12</stp>
        <stp>[position_monitor_R.xlsm]pairs!R38C17</stp>
        <stp>let(#price=dropna(spread(st=i,dates=range(-365d,0d),side='mid',fill='prev', pricing_source='cbbt')).value;
#price2=value(#price,['XS1309437215 Corp']);
#spread=#price-#price2;)
Get(min(#spread))
for('XS1572349865 Corp')</stp>
        <tr r="Q38" s="7"/>
      </tp>
      <tp>
        <v>126.858577188041</v>
        <stp/>
        <stp>##V3_BQL.QUERYV12</stp>
        <stp>[position_monitor_R.xlsm]pairs!R38C18</stp>
        <stp>let(#price=dropna(spread(st=i,dates=range(-365d,0d),side='mid',fill='prev', pricing_source='cbbt')).value;
#price2=value(#price,['XS1309437215 Corp']);
#spread=#price-#price2;)
Get(max(#spread))
for('XS1572349865 Corp')</stp>
        <tr r="R38" s="7"/>
      </tp>
      <tp t="s">
        <v>SESGFP</v>
        <stp/>
        <stp>##V3_BDPV12</stp>
        <stp>XS1405777746 corp</stp>
        <stp>ticker</stp>
        <stp>[position_monitor_R.xlsm]Sheet1!R87C6</stp>
        <tr r="F87" s="6"/>
      </tp>
      <tp>
        <v>53.992942762489363</v>
        <stp/>
        <stp>##V3_BQL.QUERYV12</stp>
        <stp>[position_monitor_R.xlsm]pairs!R100C20</stp>
        <stp>let(#price=dropna(spread(st=i,dates=range(-365d,0d),side='mid',fill='prev', pricing_source='cbbt')).value;
#price2=value(#price,['XS1115498260 Corp']);
#spread=#price-#price2;)
Get(std(#spread))
for('XS1222594472 Corp')</stp>
        <tr r="T100" s="7"/>
      </tp>
      <tp>
        <v>0.9807530207594678</v>
        <stp/>
        <stp>##V3_BQL.QUERYV12</stp>
        <stp>[position_monitor_R.xlsm]monitor!R29C31</stp>
        <stp xml:space="preserve"> get(corr(SPREAD(SPREAD_TYPE='I'), VALUE(SPREAD(SPREAD_TYPE='I'), ['XS2056371334 Corp']))) for(['XS1795406658 Corp'])with(dates=range(-365d,0d))</stp>
        <tr r="AE29" s="1"/>
      </tp>
      <tp>
        <v>89.690071303703903</v>
        <stp/>
        <stp>##V3_BQL.QUERYV12</stp>
        <stp>[position_monitor_R.xlsm]pairs!R100C19</stp>
        <stp>let(#price=dropna(spread(st=i,dates=range(-365d,0d),side='mid',fill='prev', pricing_source='cbbt')).value;
#price2=value(#price,['XS1115498260 Corp']);
#spread=#price-#price2;)
Get(avg(#spread))
for('XS1222594472 Corp')</stp>
        <tr r="S100" s="7"/>
      </tp>
      <tp>
        <v>-31.920767472074772</v>
        <stp/>
        <stp>##V3_BQL.QUERYV12</stp>
        <stp>[position_monitor_R.xlsm]pairs!R100C17</stp>
        <stp>let(#price=dropna(spread(st=i,dates=range(-365d,0d),side='mid',fill='prev', pricing_source='cbbt')).value;
#price2=value(#price,['XS1115498260 Corp']);
#spread=#price-#price2;)
Get(min(#spread))
for('XS1222594472 Corp')</stp>
        <tr r="Q100" s="7"/>
      </tp>
      <tp>
        <v>175.02471417540045</v>
        <stp/>
        <stp>##V3_BQL.QUERYV12</stp>
        <stp>[position_monitor_R.xlsm]pairs!R100C18</stp>
        <stp>let(#price=dropna(spread(st=i,dates=range(-365d,0d),side='mid',fill='prev', pricing_source='cbbt')).value;
#price2=value(#price,['XS1115498260 Corp']);
#spread=#price-#price2;)
Get(max(#spread))
for('XS1222594472 Corp')</stp>
        <tr r="R100" s="7"/>
      </tp>
      <tp>
        <v>32.801283272489087</v>
        <stp/>
        <stp>##V3_BQL.QUERYV12</stp>
        <stp>[position_monitor_R.xlsm]pairs!R12C33</stp>
        <stp>let(#price=dropna(spread(st=i,dates=range(-90d,10d),side='mid',fill='prev', pricing_source='cbbt')).value;
#price2=value(#price,['XS1591694481 Corp']);
#spread=#price-#price2;)
Get(avg(#spread))
for('XS2207430120 Corp')</stp>
        <tr r="AG12" s="7"/>
      </tp>
      <tp>
        <v>3.8187671570488813</v>
        <stp/>
        <stp>##V3_BQL.QUERYV12</stp>
        <stp>[position_monitor_R.xlsm]pairs!R12C34</stp>
        <stp>let(#price=dropna(spread(st=i,dates=range(-90d,10d),side='mid',fill='prev', pricing_source='cbbt')).value;
#price2=value(#price,['XS1591694481 Corp']);
#spread=#price-#price2;)
Get(std(#spread))
for('XS2207430120 Corp')</stp>
        <tr r="AH12" s="7"/>
      </tp>
      <tp>
        <v>310.82894897460938</v>
        <stp/>
        <stp>##V3_BDPV12</stp>
        <stp>XS2225157424 corp</stp>
        <stp>blp_i_sprd_mid</stp>
        <stp>[position_monitor_R.xlsm]pairs!R4C9</stp>
        <stp>pcs=cbbt</stp>
        <tr r="I4" s="7"/>
      </tp>
      <tp>
        <v>0.85693423961986837</v>
        <stp/>
        <stp>##V3_BQL.QUERYV12</stp>
        <stp>[position_monitor_R.xlsm]pairs!R83C23</stp>
        <stp xml:space="preserve"> get(corr(SPREAD(SPREAD_TYPE='I'), VALUE(SPREAD(SPREAD_TYPE='I'), ['XS2056730679 Corp']))) for(['XS2056371334 Corp'])with(dates=range(-365d,0d))</stp>
        <tr r="W83" s="7"/>
      </tp>
      <tp>
        <v>0.92877182900407629</v>
        <stp/>
        <stp>##V3_BQL.QUERYV12</stp>
        <stp>[position_monitor_R.xlsm]pairs!R47C23</stp>
        <stp xml:space="preserve"> get(corr(SPREAD(SPREAD_TYPE='I'), VALUE(SPREAD(SPREAD_TYPE='I'), ['XS2035564629 Corp']))) for(['XS2196328608 Corp'])with(dates=range(-113d,0d))</stp>
        <tr r="W47" s="7"/>
      </tp>
      <tp>
        <v>0.95403392084578442</v>
        <stp/>
        <stp>##V3_BQL.QUERYV12</stp>
        <stp>[position_monitor_R.xlsm]pairs!R92C23</stp>
        <stp xml:space="preserve"> get(corr(SPREAD(SPREAD_TYPE='I'), VALUE(SPREAD(SPREAD_TYPE='I'), ['XS2082429890 Corp']))) for(['XS1115498260 Corp'])with(dates=range(-252d,0d))</stp>
        <tr r="W92" s="7"/>
      </tp>
      <tp>
        <v>0.95143368286993057</v>
        <stp/>
        <stp>##V3_BQL.QUERYV12</stp>
        <stp>[position_monitor_R.xlsm]pairs!R40C23</stp>
        <stp xml:space="preserve"> get(corr(SPREAD(SPREAD_TYPE='I'), VALUE(SPREAD(SPREAD_TYPE='I'), ['XS2187689380 Corp']))) for(['XS1799939027 Corp'])with(dates=range(-125d,0d))</stp>
        <tr r="W40" s="7"/>
      </tp>
      <tp>
        <v>0.94916559288750701</v>
        <stp/>
        <stp>##V3_BQL.QUERYV12</stp>
        <stp>[position_monitor_R.xlsm]pairs!R87C23</stp>
        <stp xml:space="preserve"> get(corr(SPREAD(SPREAD_TYPE='I'), VALUE(SPREAD(SPREAD_TYPE='I'), ['XS2056730323 Corp']))) for(['XS1888179477 Corp'])with(dates=range(-365d,0d))</stp>
        <tr r="W87" s="7"/>
      </tp>
      <tp>
        <v>0.73804299086251646</v>
        <stp/>
        <stp>##V3_BQL.QUERYV12</stp>
        <stp>[position_monitor_R.xlsm]pairs!R78C23</stp>
        <stp xml:space="preserve"> get(corr(SPREAD(SPREAD_TYPE='I'), VALUE(SPREAD(SPREAD_TYPE='I'), ['FR0013330537 Corp']))) for(['XS1405763019 Corp'])with(dates=range(-365d,0d))</stp>
        <tr r="W78" s="7"/>
      </tp>
      <tp>
        <v>0.91442092839029654</v>
        <stp/>
        <stp>##V3_BQL.QUERYV12</stp>
        <stp>[position_monitor_R.xlsm]pairs!R43C23</stp>
        <stp xml:space="preserve"> get(corr(SPREAD(SPREAD_TYPE='I'), VALUE(SPREAD(SPREAD_TYPE='I'), ['DE000A11QR73 Corp']))) for(['XS1799938995 Corp'])with(dates=range(-365d,0d))</stp>
        <tr r="W43" s="7"/>
      </tp>
      <tp t="s">
        <v>COFP</v>
        <stp/>
        <stp>##V3_BDPV12</stp>
        <stp>FR0011606169 corp</stp>
        <stp>ticker</stp>
        <stp>[position_monitor_R.xlsm]Sheet1!R48C6</stp>
        <tr r="F48" s="6"/>
      </tp>
      <tp>
        <v>23.937059611501336</v>
        <stp/>
        <stp>##V3_BQL.QUERYV12</stp>
        <stp>[position_monitor_R.xlsm]pairs!R91C20</stp>
        <stp>let(#price=dropna(spread(st=i,dates=range(-365d,0d),side='mid',fill='prev', pricing_source='cbbt')).value;
#price2=value(#price,['XS1028599287 Corp']);
#spread=#price-#price2;)
Get(std(#spread))
for('XS1028597315 Corp')</stp>
        <tr r="T91" s="7"/>
      </tp>
      <tp>
        <v>50.967916224275569</v>
        <stp/>
        <stp>##V3_BQL.QUERYV12</stp>
        <stp>[position_monitor_R.xlsm]pairs!R91C18</stp>
        <stp>let(#price=dropna(spread(st=i,dates=range(-365d,0d),side='mid',fill='prev', pricing_source='cbbt')).value;
#price2=value(#price,['XS1028599287 Corp']);
#spread=#price-#price2;)
Get(max(#spread))
for('XS1028597315 Corp')</stp>
        <tr r="R91" s="7"/>
      </tp>
      <tp>
        <v>-135.81258254772922</v>
        <stp/>
        <stp>##V3_BQL.QUERYV12</stp>
        <stp>[position_monitor_R.xlsm]pairs!R91C17</stp>
        <stp>let(#price=dropna(spread(st=i,dates=range(-365d,0d),side='mid',fill='prev', pricing_source='cbbt')).value;
#price2=value(#price,['XS1028599287 Corp']);
#spread=#price-#price2;)
Get(min(#spread))
for('XS1028597315 Corp')</stp>
        <tr r="Q91" s="7"/>
      </tp>
      <tp t="s">
        <v>MRKGR</v>
        <stp/>
        <stp>##V3_BDPV12</stp>
        <stp>XS1152338072 corp</stp>
        <stp>ticker</stp>
        <stp>[position_monitor_R.xlsm]Sheet1!R41C6</stp>
        <tr r="F41" s="6"/>
      </tp>
      <tp t="s">
        <v>TELEFO</v>
        <stp/>
        <stp>##V3_BDPV12</stp>
        <stp>XS1731823255 corp</stp>
        <stp>ticker</stp>
        <stp>[position_monitor_R.xlsm]Sheet1!R91C6</stp>
        <tr r="F91" s="6"/>
      </tp>
      <tp t="s">
        <v>ARNDTN</v>
        <stp/>
        <stp>##V3_BDPV12</stp>
        <stp>XS2055106210 corp</stp>
        <stp>ticker</stp>
        <stp>[position_monitor_R.xlsm]Sheet1!R61C6</stp>
        <tr r="F61" s="6"/>
      </tp>
      <tp t="s">
        <v>TELEFO</v>
        <stp/>
        <stp>##V3_BDPV12</stp>
        <stp>XS1050461034 corp</stp>
        <stp>ticker</stp>
        <stp>[position_monitor_R.xlsm]Sheet1!R93C6</stp>
        <tr r="F93" s="6"/>
      </tp>
      <tp>
        <v>-27.766307657874776</v>
        <stp/>
        <stp>##V3_BQL.QUERYV12</stp>
        <stp>[position_monitor_R.xlsm]pairs!R91C19</stp>
        <stp>let(#price=dropna(spread(st=i,dates=range(-365d,0d),side='mid',fill='prev', pricing_source='cbbt')).value;
#price2=value(#price,['XS1028599287 Corp']);
#spread=#price-#price2;)
Get(avg(#spread))
for('XS1028597315 Corp')</stp>
        <tr r="S91" s="7"/>
      </tp>
      <tp t="s">
        <v>BALDER</v>
        <stp/>
        <stp>##V3_BDPV12</stp>
        <stp>XS1677911825 corp</stp>
        <stp>ticker</stp>
        <stp>[position_monitor_R.xlsm]Sheet1!R63C6</stp>
        <tr r="F63" s="6"/>
      </tp>
      <tp t="s">
        <v>BHP</v>
        <stp/>
        <stp>##V3_BDPV12</stp>
        <stp>XS1309436753 corp</stp>
        <stp>ticker</stp>
        <stp>[position_monitor_R.xlsm]Sheet1!R12C6</stp>
        <tr r="F12" s="6"/>
      </tp>
      <tp>
        <v>0.98146102971994587</v>
        <stp/>
        <stp>##V3_BQL.QUERYV12</stp>
        <stp>[position_monitor_R.xlsm]pairs!R71C23</stp>
        <stp xml:space="preserve"> get(corr(SPREAD(SPREAD_TYPE='I'), VALUE(SPREAD(SPREAD_TYPE='I'), ['XS1152343668 Corp']))) for(['XS2011260531 Corp'])with(dates=range(-365d,0d))</stp>
        <tr r="W71" s="7"/>
      </tp>
      <tp>
        <v>0.99597842932279823</v>
        <stp/>
        <stp>##V3_BQL.QUERYV12</stp>
        <stp>[position_monitor_R.xlsm]pairs!R46C23</stp>
        <stp xml:space="preserve"> get(corr(SPREAD(SPREAD_TYPE='I'), VALUE(SPREAD(SPREAD_TYPE='I'), ['XS1799939027 Corp']))) for(['XS1048428442 Corp'])with(dates=range(-365d,0d))</stp>
        <tr r="W46" s="7"/>
      </tp>
      <tp>
        <v>45.066424084292997</v>
        <stp/>
        <stp>##V3_BQL.QUERYV12</stp>
        <stp>[position_monitor_R.xlsm]pairs!R53C20</stp>
        <stp>let(#price=dropna(spread(st=i,dates=range(-365d,0d),side='mid',fill='prev', pricing_source='cbbt')).value;
#price2=value(#price,['XS1309436910 Corp']);
#spread=#price-#price2;)
Get(std(#spread))
for('XS1890845875 Corp')</stp>
        <tr r="T53" s="7"/>
      </tp>
      <tp>
        <v>6.574136474311131</v>
        <stp/>
        <stp>##V3_BQL.QUERYV12</stp>
        <stp>[position_monitor_R.xlsm]pairs!R73C20</stp>
        <stp>let(#price=dropna(spread(st=i,dates=range(-131d,0d),side='mid',fill='prev', pricing_source='cbbt')).value;
#price2=value(#price,['XS1207058733 Corp']);
#spread=#price-#price2;)
Get(std(#spread))
for('XS2185997884 Corp')</stp>
        <tr r="T73" s="7"/>
      </tp>
      <tp t="s">
        <v>ULFP</v>
        <stp/>
        <stp>##V3_BDPV12</stp>
        <stp>FR0013330537 corp</stp>
        <stp>ticker</stp>
        <stp>[position_monitor_R.xlsm]Sheet1!R74C6</stp>
        <tr r="F74" s="6"/>
      </tp>
      <tp>
        <v>8.5140376399428703</v>
        <stp/>
        <stp>##V3_BQL.QUERYV12</stp>
        <stp>[position_monitor_R.xlsm]pairs!R13C20</stp>
        <stp>let(#price=dropna(spread(st=i,dates=range(-125d,0d),side='mid',fill='prev', pricing_source='cbbt')).value;
#price2=value(#price,['XS2187689380 Corp']);
#spread=#price-#price2;)
Get(std(#spread))
for('XS1799939027 Corp')</stp>
        <tr r="T13" s="7"/>
      </tp>
      <tp>
        <v>21.069357245539113</v>
        <stp/>
        <stp>##V3_BQL.QUERYV12</stp>
        <stp>[position_monitor_R.xlsm]pairs!R99C20</stp>
        <stp>let(#price=dropna(spread(st=i,dates=range(-258d,0d),side='mid',fill='prev', pricing_source='cbbt')).value;
#price2=value(#price,['XS2109819859 Corp']);
#spread=#price-#price2;)
Get(std(#spread))
for('XS2056371334 Corp')</stp>
        <tr r="T99" s="7"/>
      </tp>
      <tp t="s">
        <v>TELEFO</v>
        <stp/>
        <stp>##V3_BDPV12</stp>
        <stp>XS1490960942 corp</stp>
        <stp>ticker</stp>
        <stp>[position_monitor_R.xlsm]Sheet1!R90C6</stp>
        <tr r="F90" s="6"/>
      </tp>
      <tp>
        <v>-8.533943221476223</v>
        <stp/>
        <stp>##V3_BQL.QUERYV12</stp>
        <stp>[position_monitor_R.xlsm]pairs!R53C19</stp>
        <stp>let(#price=dropna(spread(st=i,dates=range(-365d,0d),side='mid',fill='prev', pricing_source='cbbt')).value;
#price2=value(#price,['XS1309436910 Corp']);
#spread=#price-#price2;)
Get(avg(#spread))
for('XS1890845875 Corp')</stp>
        <tr r="S53" s="7"/>
      </tp>
      <tp>
        <v>-80.951718675649886</v>
        <stp/>
        <stp>##V3_BQL.QUERYV12</stp>
        <stp>[position_monitor_R.xlsm]pairs!R99C17</stp>
        <stp>let(#price=dropna(spread(st=i,dates=range(-258d,0d),side='mid',fill='prev', pricing_source='cbbt')).value;
#price2=value(#price,['XS2109819859 Corp']);
#spread=#price-#price2;)
Get(min(#spread))
for('XS2056371334 Corp')</stp>
        <tr r="Q99" s="7"/>
      </tp>
      <tp>
        <v>145.45511370821703</v>
        <stp/>
        <stp>##V3_BQL.QUERYV12</stp>
        <stp>[position_monitor_R.xlsm]pairs!R99C18</stp>
        <stp>let(#price=dropna(spread(st=i,dates=range(-258d,0d),side='mid',fill='prev', pricing_source='cbbt')).value;
#price2=value(#price,['XS2109819859 Corp']);
#spread=#price-#price2;)
Get(max(#spread))
for('XS2056371334 Corp')</stp>
        <tr r="R99" s="7"/>
      </tp>
      <tp>
        <v>24.069628515497033</v>
        <stp/>
        <stp>##V3_BQL.QUERYV12</stp>
        <stp>[position_monitor_R.xlsm]pairs!R73C19</stp>
        <stp>let(#price=dropna(spread(st=i,dates=range(-131d,0d),side='mid',fill='prev', pricing_source='cbbt')).value;
#price2=value(#price,['XS1207058733 Corp']);
#spread=#price-#price2;)
Get(avg(#spread))
for('XS2185997884 Corp')</stp>
        <tr r="S73" s="7"/>
      </tp>
      <tp>
        <v>-22.623839500910776</v>
        <stp/>
        <stp>##V3_BQL.QUERYV12</stp>
        <stp>[position_monitor_R.xlsm]pairs!R13C17</stp>
        <stp>let(#price=dropna(spread(st=i,dates=range(-125d,0d),side='mid',fill='prev', pricing_source='cbbt')).value;
#price2=value(#price,['XS2187689380 Corp']);
#spread=#price-#price2;)
Get(min(#spread))
for('XS1799939027 Corp')</stp>
        <tr r="Q13" s="7"/>
      </tp>
      <tp>
        <v>37.813761596658765</v>
        <stp/>
        <stp>##V3_BQL.QUERYV12</stp>
        <stp>[position_monitor_R.xlsm]pairs!R13C18</stp>
        <stp>let(#price=dropna(spread(st=i,dates=range(-125d,0d),side='mid',fill='prev', pricing_source='cbbt')).value;
#price2=value(#price,['XS2187689380 Corp']);
#spread=#price-#price2;)
Get(max(#spread))
for('XS1799939027 Corp')</stp>
        <tr r="R13" s="7"/>
      </tp>
      <tp t="s">
        <v>TELEFO</v>
        <stp/>
        <stp>##V3_BDPV12</stp>
        <stp>XS1795406575 corp</stp>
        <stp>ticker</stp>
        <stp>[position_monitor_R.xlsm]Sheet1!R92C6</stp>
        <tr r="F92" s="6"/>
      </tp>
      <tp>
        <v>36.875000283367797</v>
        <stp/>
        <stp>##V3_BQL.QUERYV12</stp>
        <stp>[position_monitor_R.xlsm]pairs!R73C18</stp>
        <stp>let(#price=dropna(spread(st=i,dates=range(-131d,0d),side='mid',fill='prev', pricing_source='cbbt')).value;
#price2=value(#price,['XS1207058733 Corp']);
#spread=#price-#price2;)
Get(max(#spread))
for('XS2185997884 Corp')</stp>
        <tr r="R73" s="7"/>
      </tp>
      <tp>
        <v>9.0763002865602971</v>
        <stp/>
        <stp>##V3_BQL.QUERYV12</stp>
        <stp>[position_monitor_R.xlsm]pairs!R73C17</stp>
        <stp>let(#price=dropna(spread(st=i,dates=range(-131d,0d),side='mid',fill='prev', pricing_source='cbbt')).value;
#price2=value(#price,['XS1207058733 Corp']);
#spread=#price-#price2;)
Get(min(#spread))
for('XS2185997884 Corp')</stp>
        <tr r="Q73" s="7"/>
      </tp>
      <tp>
        <v>24.318135802694979</v>
        <stp/>
        <stp>##V3_BQL.QUERYV12</stp>
        <stp>[position_monitor_R.xlsm]pairs!R99C19</stp>
        <stp>let(#price=dropna(spread(st=i,dates=range(-258d,0d),side='mid',fill='prev', pricing_source='cbbt')).value;
#price2=value(#price,['XS2109819859 Corp']);
#spread=#price-#price2;)
Get(avg(#spread))
for('XS2056371334 Corp')</stp>
        <tr r="S99" s="7"/>
      </tp>
      <tp t="s">
        <v>ARNDTN</v>
        <stp/>
        <stp>##V3_BDPV12</stp>
        <stp>XS1508392625 corp</stp>
        <stp>ticker</stp>
        <stp>[position_monitor_R.xlsm]Sheet1!R59C6</stp>
        <tr r="F59" s="6"/>
      </tp>
      <tp>
        <v>-0.7858002415084111</v>
        <stp/>
        <stp>##V3_BQL.QUERYV12</stp>
        <stp>[position_monitor_R.xlsm]pairs!R13C19</stp>
        <stp>let(#price=dropna(spread(st=i,dates=range(-125d,0d),side='mid',fill='prev', pricing_source='cbbt')).value;
#price2=value(#price,['XS2187689380 Corp']);
#spread=#price-#price2;)
Get(avg(#spread))
for('XS1799939027 Corp')</stp>
        <tr r="S13" s="7"/>
      </tp>
      <tp>
        <v>33.011459423208493</v>
        <stp/>
        <stp>##V3_BQL.QUERYV12</stp>
        <stp>[position_monitor_R.xlsm]pairs!R53C18</stp>
        <stp>let(#price=dropna(spread(st=i,dates=range(-365d,0d),side='mid',fill='prev', pricing_source='cbbt')).value;
#price2=value(#price,['XS1309436910 Corp']);
#spread=#price-#price2;)
Get(max(#spread))
for('XS1890845875 Corp')</stp>
        <tr r="R53" s="7"/>
      </tp>
      <tp>
        <v>-180.03166618635191</v>
        <stp/>
        <stp>##V3_BQL.QUERYV12</stp>
        <stp>[position_monitor_R.xlsm]pairs!R53C17</stp>
        <stp>let(#price=dropna(spread(st=i,dates=range(-365d,0d),side='mid',fill='prev', pricing_source='cbbt')).value;
#price2=value(#price,['XS1309436910 Corp']);
#spread=#price-#price2;)
Get(min(#spread))
for('XS1890845875 Corp')</stp>
        <tr r="Q53" s="7"/>
      </tp>
      <tp>
        <v>0.95143368286993057</v>
        <stp/>
        <stp>##V3_BQL.QUERYV12</stp>
        <stp>[position_monitor_R.xlsm]monitor!R27C31</stp>
        <stp xml:space="preserve"> get(corr(SPREAD(SPREAD_TYPE='I'), VALUE(SPREAD(SPREAD_TYPE='I'), ['XS1799939027 Corp']))) for(['XS2187689380 Corp'])with(dates=range(-125d,0d))</stp>
        <tr r="AE27" s="1"/>
      </tp>
      <tp>
        <v>2.375</v>
        <stp/>
        <stp>##V3_BDPV12</stp>
        <stp>DE000A14J611 corp</stp>
        <stp>coupon</stp>
        <stp>[position_monitor_R.xlsm]Sheet1!R30C7</stp>
        <tr r="G30" s="6"/>
      </tp>
      <tp>
        <v>0.99691501189136911</v>
        <stp/>
        <stp>##V3_BQL.QUERYV12</stp>
        <stp>[position_monitor_R.xlsm]pairs!R18C23</stp>
        <stp xml:space="preserve"> get(corr(SPREAD(SPREAD_TYPE='I'), VALUE(SPREAD(SPREAD_TYPE='I'), ['FR0013367612 Corp']))) for(['FR0011401751 Corp'])with(dates=range(-365d,0d))</stp>
        <tr r="W18" s="7"/>
      </tp>
      <tp>
        <v>2.625</v>
        <stp/>
        <stp>##V3_BDPV12</stp>
        <stp>XS1195202822 corp</stp>
        <stp>coupon</stp>
        <stp>[position_monitor_R.xlsm]Sheet1!R26C7</stp>
        <tr r="G26" s="6"/>
      </tp>
      <tp>
        <v>3.875</v>
        <stp/>
        <stp>##V3_BDPV12</stp>
        <stp>XS1788973573 corp</stp>
        <stp>coupon</stp>
        <stp>[position_monitor_R.xlsm]Sheet1!R56C7</stp>
        <tr r="G56" s="6"/>
      </tp>
      <tp>
        <v>2.1240000000000001</v>
        <stp/>
        <stp>##V3_BDPV12</stp>
        <stp>XS1716927766 corp</stp>
        <stp>coupon</stp>
        <stp>[position_monitor_R.xlsm]Sheet1!R66C7</stp>
        <tr r="G66" s="6"/>
      </tp>
      <tp>
        <v>2.875</v>
        <stp/>
        <stp>##V3_BDPV12</stp>
        <stp>XS1713462403 corp</stp>
        <stp>coupon</stp>
        <stp>[position_monitor_R.xlsm]Sheet1!R17C7</stp>
        <tr r="G17" s="6"/>
      </tp>
      <tp>
        <v>4.875</v>
        <stp/>
        <stp>##V3_BDPV12</stp>
        <stp>XS1224953882 corp</stp>
        <stp>coupon</stp>
        <stp>[position_monitor_R.xlsm]Sheet1!R50C7</stp>
        <tr r="G50" s="6"/>
      </tp>
      <tp>
        <v>1.625</v>
        <stp/>
        <stp>##V3_BDPV12</stp>
        <stp>XS2011260531 corp</stp>
        <stp>coupon</stp>
        <stp>[position_monitor_R.xlsm]Sheet1!R42C7</stp>
        <tr r="G42" s="6"/>
      </tp>
      <tp>
        <v>1.75</v>
        <stp/>
        <stp>##V3_BDPV12</stp>
        <stp>FR0013292828 corp</stp>
        <stp>coupon</stp>
        <stp>[position_monitor_R.xlsm]Sheet1!R34C7</stp>
        <tr r="G34" s="6"/>
      </tp>
      <tp>
        <v>1.75</v>
        <stp/>
        <stp>##V3_BDPV12</stp>
        <stp>FR0013447877 corp</stp>
        <stp>coupon</stp>
        <stp>[position_monitor_R.xlsm]Sheet1!R86C7</stp>
        <tr r="G86" s="6"/>
      </tp>
    </main>
    <main first="bofaddin.rtdserver">
      <tp t="e">
        <v>#N/A</v>
        <stp/>
        <stp>BDH|11039845255517382132</stp>
        <tr r="AN32" s="1"/>
      </tp>
      <tp t="e">
        <v>#N/A</v>
        <stp/>
        <stp>BDH|11258251965826407962</stp>
        <tr r="Y73" s="7"/>
      </tp>
      <tp t="e">
        <v>#N/A</v>
        <stp/>
        <stp>BDH|18221500927551703416</stp>
        <tr r="P104" s="6"/>
      </tp>
      <tp t="e">
        <v>#N/A</v>
        <stp/>
        <stp>BDH|10786436752442565911</stp>
        <tr r="X33" s="7"/>
        <tr r="X53" s="7"/>
        <tr r="X56" s="7"/>
        <tr r="X55" s="7"/>
      </tp>
      <tp t="e">
        <v>#N/A</v>
        <stp/>
        <stp>BDH|12237817084640677862</stp>
        <tr r="E71" s="15"/>
      </tp>
      <tp t="e">
        <v>#N/A</v>
        <stp/>
        <stp>BDH|17392305671779350069</stp>
        <tr r="X6" s="7"/>
      </tp>
      <tp t="e">
        <v>#N/A</v>
        <stp/>
        <stp>BDH|10880851028695048538</stp>
        <tr r="P128" s="6"/>
      </tp>
      <tp t="e">
        <v>#N/A</v>
        <stp/>
        <stp>BDH|17278916978882238133</stp>
        <tr r="X60" s="7"/>
      </tp>
      <tp t="e">
        <v>#N/A</v>
        <stp/>
        <stp>BDH|12206999361721307632</stp>
        <tr r="AN20" s="1"/>
      </tp>
      <tp t="e">
        <v>#N/A</v>
        <stp/>
        <stp>BDH|17602558381194901419</stp>
        <tr r="Z52" s="7"/>
      </tp>
      <tp t="e">
        <v>#N/A</v>
        <stp/>
        <stp>BDH|17158213587146982120</stp>
        <tr r="Z48" s="7"/>
      </tp>
      <tp t="e">
        <v>#N/A</v>
        <stp/>
        <stp>BDH|17570113667419988364</stp>
        <tr r="P106" s="6"/>
      </tp>
      <tp t="e">
        <v>#N/A</v>
        <stp/>
        <stp>BDH|14658080742658762247</stp>
        <tr r="Y89" s="7"/>
      </tp>
    </main>
    <main first="bloomberg.rtd">
      <tp>
        <v>0.97714116742236024</v>
        <stp/>
        <stp>##V3_BQL.QUERYV12</stp>
        <stp>[position_monitor_R.xlsm]pairs!R45C23</stp>
        <stp xml:space="preserve"> get(corr(SPREAD(SPREAD_TYPE='I'), VALUE(SPREAD(SPREAD_TYPE='I'), ['XS2035564975 Corp']))) for(['FR0013398229 Corp'])with(dates=range(-365d,0d))</stp>
        <tr r="W45" s="7"/>
      </tp>
      <tp>
        <v>0.99029964140926952</v>
        <stp/>
        <stp>##V3_BQL.QUERYV12</stp>
        <stp>[position_monitor_R.xlsm]pairs!R88C23</stp>
        <stp xml:space="preserve"> get(corr(SPREAD(SPREAD_TYPE='I'), VALUE(SPREAD(SPREAD_TYPE='I'), ['XS1115498260 Corp']))) for(['FR0013413887 Corp'])with(dates=range(-365d,0d))</stp>
        <tr r="W88" s="7"/>
      </tp>
      <tp>
        <v>5.4249999999999998</v>
        <stp/>
        <stp>##V3_BDPV12</stp>
        <stp>XS0992293901 corp</stp>
        <stp>coupon</stp>
        <stp>[position_monitor_R.xlsm]Sheet1!R45C7</stp>
        <tr r="G45" s="6"/>
      </tp>
      <tp>
        <v>4.5</v>
        <stp/>
        <stp>##V3_BDPV12</stp>
        <stp>XS1207058733 corp</stp>
        <stp>coupon</stp>
        <stp>[position_monitor_R.xlsm]Sheet1!R20C7</stp>
        <tr r="G20" s="6"/>
      </tp>
      <tp>
        <v>2.875</v>
        <stp/>
        <stp>##V3_BDPV12</stp>
        <stp>XS2056371334 corp</stp>
        <stp>coupon</stp>
        <stp>[position_monitor_R.xlsm]Sheet1!R97C7</stp>
        <tr r="G97" s="6"/>
      </tp>
      <tp>
        <v>3.25</v>
        <stp/>
        <stp>##V3_BDPV12</stp>
        <stp>XS1716945586 corp</stp>
        <stp>coupon</stp>
        <stp>[position_monitor_R.xlsm]Sheet1!R51C7</stp>
        <tr r="G51" s="6"/>
      </tp>
      <tp>
        <v>12.515193866004655</v>
        <stp/>
        <stp>##V3_BQL.QUERYV12</stp>
        <stp>[position_monitor_R.xlsm]pairs!R32C20</stp>
        <stp>let(#price=dropna(spread(st=i,dates=range(-365d,0d),side='mid',fill='prev', pricing_source='cbbt')).value;
#price2=value(#price,['FR0011942283 Corp']);
#spread=#price-#price2;)
Get(std(#spread))
for('FR0013398229 Corp')</stp>
        <tr r="T32" s="7"/>
      </tp>
      <tp>
        <v>1.75</v>
        <stp/>
        <stp>##V3_BDPV12</stp>
        <stp>XS1974787480 corp</stp>
        <stp>coupon</stp>
        <stp>[position_monitor_R.xlsm]Sheet1!R25C7</stp>
        <tr r="G25" s="6"/>
      </tp>
      <tp>
        <v>21.078079810462725</v>
        <stp/>
        <stp>##V3_BQL.QUERYV12</stp>
        <stp>[position_monitor_R.xlsm]pairs!R32C18</stp>
        <stp>let(#price=dropna(spread(st=i,dates=range(-365d,0d),side='mid',fill='prev', pricing_source='cbbt')).value;
#price2=value(#price,['FR0011942283 Corp']);
#spread=#price-#price2;)
Get(max(#spread))
for('FR0013398229 Corp')</stp>
        <tr r="R32" s="7"/>
      </tp>
      <tp>
        <v>-135.82937479787813</v>
        <stp/>
        <stp>##V3_BQL.QUERYV12</stp>
        <stp>[position_monitor_R.xlsm]pairs!R32C17</stp>
        <stp>let(#price=dropna(spread(st=i,dates=range(-365d,0d),side='mid',fill='prev', pricing_source='cbbt')).value;
#price2=value(#price,['FR0011942283 Corp']);
#spread=#price-#price2;)
Get(min(#spread))
for('FR0013398229 Corp')</stp>
        <tr r="Q32" s="7"/>
      </tp>
      <tp>
        <v>0.46162616295928538</v>
        <stp/>
        <stp>##V3_BQL.QUERYV12</stp>
        <stp>[position_monitor_R.xlsm]pairs!R32C19</stp>
        <stp>let(#price=dropna(spread(st=i,dates=range(-365d,0d),side='mid',fill='prev', pricing_source='cbbt')).value;
#price2=value(#price,['FR0011942283 Corp']);
#spread=#price-#price2;)
Get(avg(#spread))
for('FR0013398229 Corp')</stp>
        <tr r="S32" s="7"/>
      </tp>
    </main>
    <main first="bofaddin.rtdserver">
      <tp t="e">
        <v>#N/A</v>
        <stp/>
        <stp>BDH|16841953638894638323</stp>
        <tr r="P103" s="6"/>
      </tp>
      <tp t="e">
        <v>#N/A</v>
        <stp/>
        <stp>BDH|16864856411361967568</stp>
        <tr r="P84" s="6"/>
      </tp>
      <tp t="e">
        <v>#N/A</v>
        <stp/>
        <stp>BDH|13075885399129082047</stp>
        <tr r="Z90" s="7"/>
      </tp>
      <tp t="e">
        <v>#N/A</v>
        <stp/>
        <stp>BDH|15316726541808073566</stp>
        <tr r="E47" s="15"/>
      </tp>
      <tp t="e">
        <v>#N/A</v>
        <stp/>
        <stp>BDH|16663190960262836815</stp>
        <tr r="P142" s="6"/>
      </tp>
      <tp t="e">
        <v>#N/A</v>
        <stp/>
        <stp>BDH|14129835008570703740</stp>
        <tr r="P22" s="6"/>
      </tp>
      <tp t="e">
        <v>#N/A</v>
        <stp/>
        <stp>BDH|14937483776648717483</stp>
        <tr r="Y45" s="7"/>
      </tp>
      <tp t="e">
        <v>#N/A</v>
        <stp/>
        <stp>BDH|17508050346878879055</stp>
        <tr r="P76" s="6"/>
      </tp>
      <tp t="e">
        <v>#N/A</v>
        <stp/>
        <stp>BDH|15563673698701777067</stp>
        <tr r="Y13" s="7"/>
        <tr r="Y40" s="7"/>
        <tr r="Y46" s="7"/>
      </tp>
      <tp t="e">
        <v>#N/A</v>
        <stp/>
        <stp>BDH|11597796976149370337</stp>
        <tr r="Y33" s="7"/>
        <tr r="Y53" s="7"/>
        <tr r="Y55" s="7"/>
        <tr r="Y56" s="7"/>
      </tp>
      <tp t="e">
        <v>#N/A</v>
        <stp/>
        <stp>BDH|16795896431281167730</stp>
        <tr r="Z11" s="7"/>
      </tp>
      <tp t="e">
        <v>#N/A</v>
        <stp/>
        <stp>BDH|13983631452002116943</stp>
        <tr r="Z103" s="7"/>
      </tp>
      <tp t="e">
        <v>#N/A</v>
        <stp/>
        <stp>BDH|12110956422404985610</stp>
        <tr r="P143" s="6"/>
      </tp>
    </main>
    <main first="bloomberg.rtd">
      <tp>
        <v>291.48638916015625</v>
        <stp/>
        <stp>##V3_BDPV12</stp>
        <stp>XS2193661324 corp</stp>
        <stp>blp_i_sprd_mid</stp>
        <stp>[position_monitor_R.xlsm]pairs!R7C9</stp>
        <stp>pcs=bgn</stp>
        <tr r="I7" s="7"/>
      </tp>
      <tp>
        <v>3.25</v>
        <stp/>
        <stp>##V3_BDPV12</stp>
        <stp>XS2193661324 corp</stp>
        <stp>coupon</stp>
        <stp>[position_monitor_R.xlsm]Sheet1!R14C7</stp>
        <tr r="G14" s="6"/>
      </tp>
      <tp>
        <v>4.2469999999999999</v>
        <stp/>
        <stp>##V3_BDPV12</stp>
        <stp>XS2186001314 corp</stp>
        <stp>coupon</stp>
        <stp>[position_monitor_R.xlsm]Sheet1!R22C7</stp>
        <tr r="G22" s="6"/>
      </tp>
      <tp>
        <v>32.456767308234994</v>
        <stp/>
        <stp>##V3_BQL.QUERYV12</stp>
        <stp>[position_monitor_R.xlsm]pairs!R36C20</stp>
        <stp>let(#price=dropna(spread(st=i,dates=range(-365d,0d),side='mid',fill='prev', pricing_source='cbbt')).value;
#price2=value(#price,['XS1757377400 Corp']);
#spread=#price-#price2;)
Get(std(#spread))
for('FR0013398229 Corp')</stp>
        <tr r="T36" s="7"/>
      </tp>
      <tp>
        <v>2.875</v>
        <stp/>
        <stp>##V3_BDPV12</stp>
        <stp>XS2011260705 corp</stp>
        <stp>coupon</stp>
        <stp>[position_monitor_R.xlsm]Sheet1!R44C7</stp>
        <tr r="G44" s="6"/>
      </tp>
      <tp>
        <v>2.625</v>
        <stp/>
        <stp>##V3_BDPV12</stp>
        <stp>FR0013457157 corp</stp>
        <stp>coupon</stp>
        <stp>[position_monitor_R.xlsm]Sheet1!R55C7</stp>
        <tr r="G55" s="6"/>
      </tp>
      <tp>
        <v>28.555543000609646</v>
        <stp/>
        <stp>##V3_BQL.QUERYV12</stp>
        <stp>[position_monitor_R.xlsm]pairs!R36C17</stp>
        <stp>let(#price=dropna(spread(st=i,dates=range(-365d,0d),side='mid',fill='prev', pricing_source='cbbt')).value;
#price2=value(#price,['XS1757377400 Corp']);
#spread=#price-#price2;)
Get(min(#spread))
for('FR0013398229 Corp')</stp>
        <tr r="Q36" s="7"/>
      </tp>
      <tp>
        <v>352.96425561203762</v>
        <stp/>
        <stp>##V3_BQL.QUERYV12</stp>
        <stp>[position_monitor_R.xlsm]pairs!R36C18</stp>
        <stp>let(#price=dropna(spread(st=i,dates=range(-365d,0d),side='mid',fill='prev', pricing_source='cbbt')).value;
#price2=value(#price,['XS1757377400 Corp']);
#spread=#price-#price2;)
Get(max(#spread))
for('FR0013398229 Corp')</stp>
        <tr r="R36" s="7"/>
      </tp>
      <tp>
        <v>71.595575518111417</v>
        <stp/>
        <stp>##V3_BQL.QUERYV12</stp>
        <stp>[position_monitor_R.xlsm]pairs!R36C19</stp>
        <stp>let(#price=dropna(spread(st=i,dates=range(-365d,0d),side='mid',fill='prev', pricing_source='cbbt')).value;
#price2=value(#price,['XS1757377400 Corp']);
#spread=#price-#price2;)
Get(avg(#spread))
for('FR0013398229 Corp')</stp>
        <tr r="S36" s="7"/>
      </tp>
      <tp>
        <v>1.25</v>
        <stp/>
        <stp>##V3_BDPV12</stp>
        <stp>DE000A289N78 corp</stp>
        <stp>coupon</stp>
        <stp>[position_monitor_R.xlsm]Sheet1!R37C7</stp>
        <tr r="G37" s="6"/>
      </tp>
    </main>
    <main first="bofaddin.rtdserver">
      <tp t="e">
        <v>#N/A</v>
        <stp/>
        <stp>BDH|13227445582846402118</stp>
        <tr r="X62" s="7"/>
        <tr r="X70" s="7"/>
      </tp>
      <tp t="e">
        <v>#N/A</v>
        <stp/>
        <stp>BDH|13935141948639373764</stp>
        <tr r="E46" s="15"/>
      </tp>
      <tp t="e">
        <v>#N/A</v>
        <stp/>
        <stp>BDH|11273205071829967595</stp>
        <tr r="AN19" s="1"/>
      </tp>
      <tp t="e">
        <v>#N/A</v>
        <stp/>
        <stp>BDH|13037126166665591927</stp>
        <tr r="Y101" s="7"/>
      </tp>
      <tp t="e">
        <v>#N/A</v>
        <stp/>
        <stp>BDH|13587930113633712004</stp>
        <tr r="E7" s="15"/>
      </tp>
      <tp t="e">
        <v>#N/A</v>
        <stp/>
        <stp>BDH|13757338480833688305</stp>
        <tr r="Z68" s="7"/>
        <tr r="Z78" s="7"/>
      </tp>
      <tp t="e">
        <v>#N/A</v>
        <stp/>
        <stp>BDH|16185827336833309649</stp>
        <tr r="X11" s="7"/>
      </tp>
      <tp t="e">
        <v>#N/A</v>
        <stp/>
        <stp>BDH|11026956947471615517</stp>
        <tr r="AN29" s="1"/>
      </tp>
      <tp t="e">
        <v>#N/A</v>
        <stp/>
        <stp>BDH|11811348720651069984</stp>
        <tr r="Y63" s="7"/>
      </tp>
      <tp t="e">
        <v>#N/A</v>
        <stp/>
        <stp>BDH|18183250664935606126</stp>
        <tr r="Z47" s="7"/>
        <tr r="Z31" s="7"/>
      </tp>
      <tp t="e">
        <v>#N/A</v>
        <stp/>
        <stp>BDH|14265087615285097863</stp>
        <tr r="E42" s="15"/>
      </tp>
      <tp t="e">
        <v>#N/A</v>
        <stp/>
        <stp>BDH|16697383273403460923</stp>
        <tr r="Z43" s="7"/>
      </tp>
      <tp t="e">
        <v>#N/A</v>
        <stp/>
        <stp>BDH|11527598726329673768</stp>
        <tr r="Y77" s="7"/>
        <tr r="Y73" s="7"/>
      </tp>
      <tp t="e">
        <v>#N/A</v>
        <stp/>
        <stp>BDH|11409618371689343188</stp>
        <tr r="X26" s="7"/>
        <tr r="X9" s="7"/>
      </tp>
    </main>
    <main first="bloomberg.rtd">
      <tp>
        <v>0.8765066075077238</v>
        <stp/>
        <stp>##V3_BQL.QUERYV12</stp>
        <stp>[position_monitor_R.xlsm]pairs!R9C23</stp>
        <stp xml:space="preserve"> get(corr(SPREAD(SPREAD_TYPE='I'), VALUE(SPREAD(SPREAD_TYPE='I'), ['XS2010045511 Corp']))) for(['XS2195190520 Corp'])with(dates=range(-98d,0d))</stp>
        <tr r="W9" s="7"/>
      </tp>
      <tp>
        <v>3.2480000000000002</v>
        <stp/>
        <stp>##V3_BDPV12</stp>
        <stp>XS2010037765 corp</stp>
        <stp>coupon</stp>
        <stp>[position_monitor_R.xlsm]Sheet1!R70C7</stp>
        <tr r="G70" s="6"/>
      </tp>
      <tp>
        <v>2.375</v>
        <stp/>
        <stp>##V3_BDPV12</stp>
        <stp>XS2077670003 corp</stp>
        <stp>coupon</stp>
        <stp>[position_monitor_R.xlsm]Sheet1!R32C7</stp>
        <tr r="G32" s="6"/>
      </tp>
      <tp>
        <v>3.125</v>
        <stp/>
        <stp>##V3_BDPV12</stp>
        <stp>XS2077670342 corp</stp>
        <stp>coupon</stp>
        <stp>[position_monitor_R.xlsm]Sheet1!R33C7</stp>
        <tr r="G33" s="6"/>
      </tp>
      <tp>
        <v>2.875</v>
        <stp/>
        <stp>##V3_BDPV12</stp>
        <stp>XS2027946610 corp</stp>
        <stp>coupon</stp>
        <stp>[position_monitor_R.xlsm]Sheet1!R62C7</stp>
        <tr r="G62" s="6"/>
      </tp>
    </main>
    <main first="bofaddin.rtdserver">
      <tp t="e">
        <v>#N/A</v>
        <stp/>
        <stp>BDH|18336505368401376399</stp>
        <tr r="P63" s="6"/>
      </tp>
      <tp t="e">
        <v>#N/A</v>
        <stp/>
        <stp>BDH|13609190789007609412</stp>
        <tr r="X4" s="7"/>
        <tr r="X85" s="7"/>
      </tp>
      <tp t="e">
        <v>#N/A</v>
        <stp/>
        <stp>BDH|10569504906559607543</stp>
        <tr r="Z34" s="7"/>
      </tp>
      <tp t="e">
        <v>#N/A</v>
        <stp/>
        <stp>BDH|15765205719047882850</stp>
        <tr r="Y68" s="7"/>
        <tr r="Y78" s="7"/>
      </tp>
      <tp t="e">
        <v>#N/A</v>
        <stp/>
        <stp>BDH|14701209224155433847</stp>
        <tr r="X38" s="7"/>
      </tp>
      <tp t="e">
        <v>#N/A</v>
        <stp/>
        <stp>BDH|17979554355837840932</stp>
        <tr r="X44" s="7"/>
        <tr r="X13" s="7"/>
        <tr r="X40" s="7"/>
      </tp>
      <tp t="e">
        <v>#N/A</v>
        <stp/>
        <stp>BDH|14326971467431916385</stp>
        <tr r="P124" s="6"/>
      </tp>
      <tp t="e">
        <v>#N/A</v>
        <stp/>
        <stp>BDH|11459207276695688801</stp>
        <tr r="Y28" s="7"/>
        <tr r="Y33" s="7"/>
      </tp>
      <tp t="e">
        <v>#N/A</v>
        <stp/>
        <stp>BDH|17562649190539490812</stp>
        <tr r="P21" s="6"/>
      </tp>
      <tp t="e">
        <v>#N/A</v>
        <stp/>
        <stp>BDH|13298839334876841743</stp>
        <tr r="X91" s="7"/>
      </tp>
      <tp t="e">
        <v>#N/A</v>
        <stp/>
        <stp>BDH|16314661186712293380</stp>
        <tr r="P81" s="6"/>
      </tp>
      <tp t="e">
        <v>#N/A</v>
        <stp/>
        <stp>BDH|10896540215355458855</stp>
        <tr r="Z86" s="7"/>
      </tp>
      <tp t="e">
        <v>#N/A</v>
        <stp/>
        <stp>BDH|16995475510852449804</stp>
        <tr r="P149" s="6"/>
      </tp>
      <tp t="e">
        <v>#N/A</v>
        <stp/>
        <stp>BDH|13549934428773421279</stp>
        <tr r="P29" s="6"/>
      </tp>
      <tp t="e">
        <v>#N/A</v>
        <stp/>
        <stp>BDH|10466995157375757002</stp>
        <tr r="P67" s="6"/>
      </tp>
      <tp t="e">
        <v>#N/A</v>
        <stp/>
        <stp>BDH|12424623672473348984</stp>
        <tr r="P26" s="6"/>
      </tp>
      <tp t="e">
        <v>#N/A</v>
        <stp/>
        <stp>BDH|18189974359864711960</stp>
        <tr r="E44" s="15"/>
      </tp>
      <tp t="e">
        <v>#N/A</v>
        <stp/>
        <stp>BDH|16933504797185629661</stp>
        <tr r="Z32" s="7"/>
        <tr r="Z55" s="7"/>
        <tr r="Z49" s="7"/>
      </tp>
    </main>
    <main first="bloomberg.rtd">
      <tp>
        <v>2.625</v>
        <stp/>
        <stp>##V3_BDPV12</stp>
        <stp>XS1152338072 corp</stp>
        <stp>coupon</stp>
        <stp>[position_monitor_R.xlsm]Sheet1!R41C7</stp>
        <tr r="G41" s="6"/>
      </tp>
      <tp>
        <v>3</v>
        <stp/>
        <stp>##V3_BDPV12</stp>
        <stp>XS1677911825 corp</stp>
        <stp>coupon</stp>
        <stp>[position_monitor_R.xlsm]Sheet1!R63C7</stp>
        <tr r="G63" s="6"/>
      </tp>
      <tp>
        <v>4.75</v>
        <stp/>
        <stp>##V3_BDPV12</stp>
        <stp>XS1309436753 corp</stp>
        <stp>coupon</stp>
        <stp>[position_monitor_R.xlsm]Sheet1!R12C7</stp>
        <tr r="G12" s="6"/>
      </tp>
      <tp>
        <v>5.875</v>
        <stp/>
        <stp>##V3_BDPV12</stp>
        <stp>XS1050461034 corp</stp>
        <stp>coupon</stp>
        <stp>[position_monitor_R.xlsm]Sheet1!R93C7</stp>
        <tr r="G93" s="6"/>
      </tp>
      <tp>
        <v>3.375</v>
        <stp/>
        <stp>##V3_BDPV12</stp>
        <stp>XS2055106210 corp</stp>
        <stp>coupon</stp>
        <stp>[position_monitor_R.xlsm]Sheet1!R61C7</stp>
        <tr r="G61" s="6"/>
      </tp>
      <tp>
        <v>2.625</v>
        <stp/>
        <stp>##V3_BDPV12</stp>
        <stp>XS1731823255 corp</stp>
        <stp>coupon</stp>
        <stp>[position_monitor_R.xlsm]Sheet1!R91C7</stp>
        <tr r="G91" s="6"/>
      </tp>
      <tp>
        <v>3.992</v>
        <stp/>
        <stp>##V3_BDPV12</stp>
        <stp>FR0011606169 corp</stp>
        <stp>coupon</stp>
        <stp>[position_monitor_R.xlsm]Sheet1!R48C7</stp>
        <tr r="G48" s="6"/>
      </tp>
    </main>
    <main first="bofaddin.rtdserver">
      <tp t="e">
        <v>#N/A</v>
        <stp/>
        <stp>BDH|14111206802259177131</stp>
        <tr r="E40" s="15"/>
      </tp>
      <tp t="e">
        <v>#N/A</v>
        <stp/>
        <stp>BDH|16573425534747262801</stp>
        <tr r="Z37" s="7"/>
        <tr r="Z44" s="7"/>
        <tr r="Z46" s="7"/>
        <tr r="Z35" s="7"/>
        <tr r="Z52" s="7"/>
      </tp>
      <tp t="e">
        <v>#N/A</v>
        <stp/>
        <stp>BDH|14762175884665466632</stp>
        <tr r="P62" s="6"/>
      </tp>
      <tp t="e">
        <v>#N/A</v>
        <stp/>
        <stp>BDH|10095060310549649672</stp>
        <tr r="P24" s="6"/>
      </tp>
      <tp t="e">
        <v>#N/A</v>
        <stp/>
        <stp>BDH|15375523991431046676</stp>
        <tr r="P154" s="6"/>
      </tp>
      <tp t="e">
        <v>#N/A</v>
        <stp/>
        <stp>BDH|14076380901710646990</stp>
        <tr r="X5" s="7"/>
        <tr r="X71" s="7"/>
      </tp>
      <tp t="e">
        <v>#N/A</v>
        <stp/>
        <stp>BDH|12801729389081999226</stp>
        <tr r="Y43" s="7"/>
      </tp>
      <tp t="e">
        <v>#N/A</v>
        <stp/>
        <stp>BDH|13195153684116478296</stp>
        <tr r="X33" s="7"/>
        <tr r="X28" s="7"/>
      </tp>
      <tp t="e">
        <v>#N/A</v>
        <stp/>
        <stp>BDH|15201389192673134278</stp>
        <tr r="Z65" s="7"/>
      </tp>
    </main>
    <main first="bloomberg.rtd">
      <tp>
        <v>0.98134867142595694</v>
        <stp/>
        <stp>##V3_BQL.QUERYV12</stp>
        <stp>[position_monitor_R.xlsm]pairs!R56C23</stp>
        <stp xml:space="preserve"> get(corr(SPREAD(SPREAD_TYPE='I'), VALUE(SPREAD(SPREAD_TYPE='I'), ['XS1890845875 Corp']))) for(['FR0013398229 Corp'])with(dates=range(-365d,0d))</stp>
        <tr r="W56" s="7"/>
      </tp>
      <tp>
        <v>0.95868505380312996</v>
        <stp/>
        <stp>##V3_BQL.QUERYV12</stp>
        <stp>[position_monitor_R.xlsm]pairs!R49C23</stp>
        <stp xml:space="preserve"> get(corr(SPREAD(SPREAD_TYPE='I'), VALUE(SPREAD(SPREAD_TYPE='I'), ['FR0013252061 Corp']))) for(['FR0011942283 Corp'])with(dates=range(-365d,0d))</stp>
        <tr r="W49" s="7"/>
      </tp>
      <tp>
        <v>0.88852204516019329</v>
        <stp/>
        <stp>##V3_BQL.QUERYV12</stp>
        <stp>[position_monitor_R.xlsm]pairs!R54C23</stp>
        <stp xml:space="preserve"> get(corr(SPREAD(SPREAD_TYPE='I'), VALUE(SPREAD(SPREAD_TYPE='I'), ['FR0013445335 Corp']))) for(['FR0013431244 Corp'])with(dates=range(-365d,0d))</stp>
        <tr r="W54" s="7"/>
      </tp>
      <tp>
        <v>3</v>
        <stp/>
        <stp>##V3_BDPV12</stp>
        <stp>XS1795406575 corp</stp>
        <stp>coupon</stp>
        <stp>[position_monitor_R.xlsm]Sheet1!R92C7</stp>
        <tr r="G92" s="6"/>
      </tp>
      <tp>
        <v>3.75</v>
        <stp/>
        <stp>##V3_BDPV12</stp>
        <stp>XS1490960942 corp</stp>
        <stp>coupon</stp>
        <stp>[position_monitor_R.xlsm]Sheet1!R90C7</stp>
        <tr r="G90" s="6"/>
      </tp>
      <tp>
        <v>3.75</v>
        <stp/>
        <stp>##V3_BDPV12</stp>
        <stp>XS1508392625 corp</stp>
        <stp>coupon</stp>
        <stp>[position_monitor_R.xlsm]Sheet1!R59C7</stp>
        <tr r="G59" s="6"/>
      </tp>
      <tp>
        <v>2.875</v>
        <stp/>
        <stp>##V3_BDPV12</stp>
        <stp>FR0013330537 corp</stp>
        <stp>coupon</stp>
        <stp>[position_monitor_R.xlsm]Sheet1!R74C7</stp>
        <tr r="G74" s="6"/>
      </tp>
    </main>
    <main first="bofaddin.rtdserver">
      <tp t="e">
        <v>#N/A</v>
        <stp/>
        <stp>BDH|12574320252103779839</stp>
        <tr r="Y99" s="7"/>
      </tp>
      <tp t="e">
        <v>#N/A</v>
        <stp/>
        <stp>BDH|11058089762258036094</stp>
        <tr r="Y28" s="7"/>
        <tr r="Y39" s="7"/>
        <tr r="Y27" s="7"/>
      </tp>
      <tp t="e">
        <v>#N/A</v>
        <stp/>
        <stp>BDH|10990873724497763293</stp>
        <tr r="P73" s="6"/>
      </tp>
      <tp t="e">
        <v>#N/A</v>
        <stp/>
        <stp>BDH|16145381745528871604</stp>
        <tr r="Y63" s="7"/>
      </tp>
      <tp t="e">
        <v>#N/A</v>
        <stp/>
        <stp>BDH|16084105986158974881</stp>
        <tr r="Z75" s="7"/>
        <tr r="Z78" s="7"/>
      </tp>
      <tp t="e">
        <v>#N/A</v>
        <stp/>
        <stp>BDH|17611144343839276451</stp>
        <tr r="P83" s="6"/>
      </tp>
      <tp t="e">
        <v>#N/A</v>
        <stp/>
        <stp>BDH|17589730491097609190</stp>
        <tr r="Y61" s="7"/>
        <tr r="Y8" s="7"/>
      </tp>
      <tp t="e">
        <v>#N/A</v>
        <stp/>
        <stp>BDH|10726293191292729602</stp>
        <tr r="Y11" s="7"/>
      </tp>
      <tp t="e">
        <v>#N/A</v>
        <stp/>
        <stp>BDH|17827370895966186433</stp>
        <tr r="P50" s="6"/>
      </tp>
      <tp t="e">
        <v>#N/A</v>
        <stp/>
        <stp>BDH|14096358378547917892</stp>
        <tr r="P49" s="6"/>
      </tp>
      <tp t="e">
        <v>#N/A</v>
        <stp/>
        <stp>BDH|17733645080833859577</stp>
        <tr r="E69" s="15"/>
      </tp>
      <tp t="e">
        <v>#N/A</v>
        <stp/>
        <stp>BDH|11217883754255733669</stp>
        <tr r="Z44" s="7"/>
        <tr r="Z13" s="7"/>
        <tr r="Z40" s="7"/>
      </tp>
      <tp t="e">
        <v>#N/A</v>
        <stp/>
        <stp>BDH|18083600771233865571</stp>
        <tr r="Z60" s="7"/>
      </tp>
      <tp t="e">
        <v>#N/A</v>
        <stp/>
        <stp>BDH|10945253688220231586</stp>
        <tr r="Y72" s="7"/>
        <tr r="Y70" s="7"/>
        <tr r="Y76" s="7"/>
      </tp>
    </main>
    <main first="bloomberg.rtd">
      <tp>
        <v>360.446533203125</v>
        <stp/>
        <stp>##V3_BDPV12</stp>
        <stp>XS1795406658 corp</stp>
        <stp>blp_i_sprd_mid</stp>
        <stp>[position_monitor_R.xlsm]pairs!R102C9</stp>
        <stp>pcs=cbbt</stp>
        <tr r="I102" s="7"/>
      </tp>
      <tp>
        <v>3.75</v>
        <stp/>
        <stp>##V3_BDPV12</stp>
        <stp>DE000A11QR73 corp</stp>
        <stp>coupon</stp>
        <stp>[position_monitor_R.xlsm]Sheet1!R31C7</stp>
        <tr r="G31" s="6"/>
      </tp>
      <tp>
        <v>0.99125770116559386</v>
        <stp/>
        <stp>##V3_BQL.QUERYV12</stp>
        <stp>[position_monitor_R.xlsm]pairs!R74C23</stp>
        <stp xml:space="preserve"> get(corr(SPREAD(SPREAD_TYPE='I'), VALUE(SPREAD(SPREAD_TYPE='I'), ['FR0013478252 Corp']))) for(['FR0013425170 Corp'])with(dates=range(-273d,0d))</stp>
        <tr r="W74" s="7"/>
      </tp>
      <tp>
        <v>0.95</v>
        <stp/>
        <stp>##V3_BDPV12</stp>
        <stp>XS2010039035 corp</stp>
        <stp>coupon</stp>
        <stp>[position_monitor_R.xlsm]Sheet1!R35C7</stp>
        <tr r="G35" s="6"/>
      </tp>
      <tp>
        <v>3.75</v>
        <stp/>
        <stp>##V3_BDPV12</stp>
        <stp>XS1191320297 corp</stp>
        <stp>coupon</stp>
        <stp>[position_monitor_R.xlsm]Sheet1!R67C7</stp>
        <tr r="G67" s="6"/>
      </tp>
      <tp>
        <v>5.625</v>
        <stp/>
        <stp>##V3_BDPV12</stp>
        <stp>XS1309436910 corp</stp>
        <stp>coupon</stp>
        <stp>[position_monitor_R.xlsm]Sheet1!R13C7</stp>
        <tr r="G13" s="6"/>
      </tp>
      <tp>
        <v>2.7080000000000002</v>
        <stp/>
        <stp>##V3_BDPV12</stp>
        <stp>XS1501167164 corp</stp>
        <stp>coupon</stp>
        <stp>[position_monitor_R.xlsm]Sheet1!R24C7</stp>
        <tr r="G24" s="6"/>
      </tp>
      <tp>
        <v>5.625</v>
        <stp/>
        <stp>##V3_BDPV12</stp>
        <stp>XS1405765659 corp</stp>
        <stp>coupon</stp>
        <stp>[position_monitor_R.xlsm]Sheet1!R88C7</stp>
        <tr r="G88" s="6"/>
      </tp>
    </main>
    <main first="bofaddin.rtdserver">
      <tp t="e">
        <v>#N/A</v>
        <stp/>
        <stp>BDH|12935180217099712724</stp>
        <tr r="Z26" s="7"/>
        <tr r="Z9" s="7"/>
      </tp>
      <tp t="e">
        <v>#N/A</v>
        <stp/>
        <stp>BDH|17183117817109304261</stp>
        <tr r="Z10" s="7"/>
        <tr r="Z50" s="7"/>
        <tr r="Z30" s="7"/>
      </tp>
      <tp t="e">
        <v>#N/A</v>
        <stp/>
        <stp>BDH|14626421522397783939</stp>
        <tr r="P68" s="6"/>
      </tp>
      <tp t="e">
        <v>#N/A</v>
        <stp/>
        <stp>BDH|13886822516047091184</stp>
        <tr r="AN10" s="1"/>
      </tp>
      <tp t="e">
        <v>#N/A</v>
        <stp/>
        <stp>BDH|10825177628618267713</stp>
        <tr r="P95" s="6"/>
      </tp>
      <tp t="e">
        <v>#N/A</v>
        <stp/>
        <stp>BDH|10578024195295658037</stp>
        <tr r="E41" s="15"/>
      </tp>
      <tp t="e">
        <v>#N/A</v>
        <stp/>
        <stp>BDH|15564995915351183007</stp>
        <tr r="E85" s="15"/>
      </tp>
      <tp t="e">
        <v>#N/A</v>
        <stp/>
        <stp>BDH|14493633626514870845</stp>
        <tr r="X10" s="7"/>
        <tr r="X50" s="7"/>
        <tr r="X30" s="7"/>
      </tp>
      <tp t="e">
        <v>#N/A</v>
        <stp/>
        <stp>BDH|14786543588846301347</stp>
        <tr r="Z79" s="7"/>
      </tp>
    </main>
    <main first="bloomberg.rtd">
      <tp>
        <v>0.94931839235402615</v>
        <stp/>
        <stp>##V3_BQL.QUERYV12</stp>
        <stp>[position_monitor_R.xlsm]pairs!R50C23</stp>
        <stp xml:space="preserve"> get(corr(SPREAD(SPREAD_TYPE='I'), VALUE(SPREAD(SPREAD_TYPE='I'), ['XS1721244371 Corp']))) for(['FR0013310505 Corp'])with(dates=range(-365d,0d))</stp>
        <tr r="W50" s="7"/>
      </tp>
      <tp>
        <v>0.99685766784249596</v>
        <stp/>
        <stp>##V3_BQL.QUERYV12</stp>
        <stp>[position_monitor_R.xlsm]pairs!R32C23</stp>
        <stp xml:space="preserve"> get(corr(SPREAD(SPREAD_TYPE='I'), VALUE(SPREAD(SPREAD_TYPE='I'), ['FR0013398229 Corp']))) for(['FR0011942283 Corp'])with(dates=range(-365d,0d))</stp>
        <tr r="W32" s="7"/>
      </tp>
      <tp>
        <v>0.94931839235402615</v>
        <stp/>
        <stp>##V3_BQL.QUERYV12</stp>
        <stp>[position_monitor_R.xlsm]pairs!R10C23</stp>
        <stp xml:space="preserve"> get(corr(SPREAD(SPREAD_TYPE='I'), VALUE(SPREAD(SPREAD_TYPE='I'), ['XS1721244371 Corp']))) for(['FR0013310505 Corp'])with(dates=range(-365d,0d))</stp>
        <tr r="W10" s="7"/>
      </tp>
      <tp>
        <v>5.25</v>
        <stp/>
        <stp>##V3_BDPV12</stp>
        <stp>XS1294342792 corp</stp>
        <stp>coupon</stp>
        <stp>[position_monitor_R.xlsm]Sheet1!R16C7</stp>
        <tr r="G16" s="6"/>
      </tp>
      <tp>
        <v>4.625</v>
        <stp/>
        <stp>##V3_BDPV12</stp>
        <stp>XS1405777746 corp</stp>
        <stp>coupon</stp>
        <stp>[position_monitor_R.xlsm]Sheet1!R87C7</stp>
        <tr r="G87" s="6"/>
      </tp>
      <tp>
        <v>11.661415985267796</v>
        <stp/>
        <stp>##V3_BQL.QUERYV12</stp>
        <stp>[position_monitor_R.xlsm]pairs!R98C20</stp>
        <stp>let(#price=dropna(spread(st=i,dates=range(-365d,0d),side='mid',fill='prev', pricing_source='cbbt')).value;
#price2=value(#price,['XS1028599287 Corp']);
#spread=#price-#price2;)
Get(std(#spread))
for('FR0013413887 Corp')</stp>
        <tr r="T98" s="7"/>
      </tp>
      <tp>
        <v>2.375</v>
        <stp/>
        <stp>##V3_BDPV12</stp>
        <stp>FR0013413887 corp</stp>
        <stp>coupon</stp>
        <stp>[position_monitor_R.xlsm]Sheet1!R84C7</stp>
        <tr r="G84" s="6"/>
      </tp>
      <tp>
        <v>88.839296714828208</v>
        <stp/>
        <stp>##V3_BQL.QUERYV12</stp>
        <stp>[position_monitor_R.xlsm]pairs!R98C18</stp>
        <stp>let(#price=dropna(spread(st=i,dates=range(-365d,0d),side='mid',fill='prev', pricing_source='cbbt')).value;
#price2=value(#price,['XS1028599287 Corp']);
#spread=#price-#price2;)
Get(max(#spread))
for('FR0013413887 Corp')</stp>
        <tr r="R98" s="7"/>
      </tp>
      <tp>
        <v>-25.217503613895701</v>
        <stp/>
        <stp>##V3_BQL.QUERYV12</stp>
        <stp>[position_monitor_R.xlsm]pairs!R98C17</stp>
        <stp>let(#price=dropna(spread(st=i,dates=range(-365d,0d),side='mid',fill='prev', pricing_source='cbbt')).value;
#price2=value(#price,['XS1028599287 Corp']);
#spread=#price-#price2;)
Get(min(#spread))
for('FR0013413887 Corp')</stp>
        <tr r="Q98" s="7"/>
      </tp>
      <tp>
        <v>15.279894172486857</v>
        <stp/>
        <stp>##V3_BQL.QUERYV12</stp>
        <stp>[position_monitor_R.xlsm]pairs!R98C19</stp>
        <stp>let(#price=dropna(spread(st=i,dates=range(-365d,0d),side='mid',fill='prev', pricing_source='cbbt')).value;
#price2=value(#price,['XS1028599287 Corp']);
#spread=#price-#price2;)
Get(avg(#spread))
for('FR0013413887 Corp')</stp>
        <tr r="S98" s="7"/>
      </tp>
    </main>
    <main first="bofaddin.rtdserver">
      <tp t="e">
        <v>#N/A</v>
        <stp/>
        <stp>BDH|10152935430364433361</stp>
        <tr r="X37" s="7"/>
        <tr r="X44" s="7"/>
        <tr r="X46" s="7"/>
        <tr r="X52" s="7"/>
        <tr r="X35" s="7"/>
      </tp>
      <tp t="e">
        <v>#N/A</v>
        <stp/>
        <stp>BDH|10378229327575647837</stp>
        <tr r="P45" s="6"/>
      </tp>
      <tp t="e">
        <v>#N/A</v>
        <stp/>
        <stp>BDH|16993405519296343808</stp>
        <tr r="E73" s="15"/>
      </tp>
      <tp t="e">
        <v>#N/A</v>
        <stp/>
        <stp>BDH|10125805205207529227</stp>
        <tr r="X73" s="7"/>
      </tp>
      <tp t="e">
        <v>#N/A</v>
        <stp/>
        <stp>BDH|10752286328744384963</stp>
        <tr r="Z55" s="7"/>
        <tr r="Z56" s="7"/>
        <tr r="Z33" s="7"/>
        <tr r="Z53" s="7"/>
      </tp>
      <tp t="e">
        <v>#N/A</v>
        <stp/>
        <stp>BDH|11996886806002328663</stp>
        <tr r="E59" s="15"/>
      </tp>
      <tp t="e">
        <v>#N/A</v>
        <stp/>
        <stp>BDH|16561863218965792784</stp>
        <tr r="Y35" s="7"/>
      </tp>
      <tp t="e">
        <v>#N/A</v>
        <stp/>
        <stp>BDH|13813402350006854961</stp>
        <tr r="Z63" s="7"/>
      </tp>
      <tp t="e">
        <v>#N/A</v>
        <stp/>
        <stp>BDH|17518412678910777925</stp>
        <tr r="Y52" s="7"/>
      </tp>
      <tp t="e">
        <v>#N/A</v>
        <stp/>
        <stp>BDH|12695218280170971564</stp>
        <tr r="Y65" s="7"/>
      </tp>
      <tp t="e">
        <v>#N/A</v>
        <stp/>
        <stp>BDH|18169303632156870303</stp>
        <tr r="Z91" s="7"/>
        <tr r="Z96" s="7"/>
        <tr r="Z98" s="7"/>
        <tr r="Z94" s="7"/>
      </tp>
    </main>
    <main first="bloomberg.rtd">
      <tp>
        <v>3.75</v>
        <stp/>
        <stp>##V3_BDPV12</stp>
        <stp>XS2185997884 corp</stp>
        <stp>coupon</stp>
        <stp>[position_monitor_R.xlsm]Sheet1!R21C7</stp>
        <tr r="G21" s="6"/>
      </tp>
      <tp>
        <v>5.25</v>
        <stp/>
        <stp>##V3_BDPV12</stp>
        <stp>XS1028599287 corp</stp>
        <stp>coupon</stp>
        <stp>[position_monitor_R.xlsm]Sheet1!R83C7</stp>
        <tr r="G83" s="6"/>
      </tp>
      <tp>
        <v>1.6</v>
        <stp/>
        <stp>##V3_BDPV12</stp>
        <stp>XS2010039548 corp</stp>
        <stp>coupon</stp>
        <stp>[position_monitor_R.xlsm]Sheet1!R36C7</stp>
        <tr r="G36" s="6"/>
      </tp>
      <tp>
        <v>1.8740000000000001</v>
        <stp/>
        <stp>##V3_BDPV12</stp>
        <stp>XS2119468572 corp</stp>
        <stp>coupon</stp>
        <stp>[position_monitor_R.xlsm]Sheet1!R78C7</stp>
        <tr r="G78" s="6"/>
      </tp>
      <tp>
        <v>5</v>
        <stp/>
        <stp>##V3_BDPV12</stp>
        <stp>XS1115498260 corp</stp>
        <stp>coupon</stp>
        <stp>[position_monitor_R.xlsm]Sheet1!R85C7</stp>
        <tr r="G85" s="6"/>
      </tp>
      <tp>
        <v>3.3690000000000002</v>
        <stp/>
        <stp>##V3_BDPV12</stp>
        <stp>XS1501166869 corp</stp>
        <stp>coupon</stp>
        <stp>[position_monitor_R.xlsm]Sheet1!R27C7</stp>
        <tr r="G27" s="6"/>
      </tp>
      <tp>
        <v>4.375</v>
        <stp/>
        <stp>##V3_BDPV12</stp>
        <stp>XS1819537132 corp</stp>
        <stp>coupon</stp>
        <stp>[position_monitor_R.xlsm]Sheet1!R64C7</stp>
        <tr r="G64" s="6"/>
      </tp>
      <tp>
        <v>3</v>
        <stp/>
        <stp>##V3_BDPV12</stp>
        <stp>XS1713466495 corp</stp>
        <stp>coupon</stp>
        <stp>[position_monitor_R.xlsm]Sheet1!R39C7</stp>
        <tr r="G39" s="6"/>
      </tp>
      <tp>
        <v>4.25</v>
        <stp/>
        <stp>##V3_BDPV12</stp>
        <stp>BE6309987400 corp</stp>
        <stp>coupon</stp>
        <stp>[position_monitor_R.xlsm]Sheet1!R46C7</stp>
        <tr r="G46" s="6"/>
      </tp>
    </main>
    <main first="bofaddin.rtdserver">
      <tp t="e">
        <v>#N/A</v>
        <stp/>
        <stp>BDH|15481610426303645050</stp>
        <tr r="Y32" s="7"/>
        <tr r="Y49" s="7"/>
        <tr r="Y55" s="7"/>
      </tp>
      <tp t="e">
        <v>#N/A</v>
        <stp/>
        <stp>BDH|11044482440544098788</stp>
        <tr r="E66" s="15"/>
      </tp>
      <tp t="e">
        <v>#N/A</v>
        <stp/>
        <stp>BDH|16433016621282267461</stp>
        <tr r="P147" s="6"/>
      </tp>
      <tp t="e">
        <v>#N/A</v>
        <stp/>
        <stp>BDH|10262019520457949782</stp>
        <tr r="P35" s="6"/>
      </tp>
      <tp t="e">
        <v>#N/A</v>
        <stp/>
        <stp>BDH|10482437243345075769</stp>
        <tr r="Z96" s="7"/>
        <tr r="Z51" s="7"/>
        <tr r="Z87" s="7"/>
        <tr r="Z89" s="7"/>
      </tp>
      <tp t="e">
        <v>#N/A</v>
        <stp/>
        <stp>BDH|11641514791188512764</stp>
        <tr r="E68" s="15"/>
      </tp>
      <tp t="e">
        <v>#N/A</v>
        <stp/>
        <stp>BDH|12824741411077984107</stp>
        <tr r="Y39" s="7"/>
      </tp>
      <tp t="e">
        <v>#N/A</v>
        <stp/>
        <stp>BDH|12560824060177589955</stp>
        <tr r="X51" s="7"/>
        <tr r="X96" s="7"/>
        <tr r="X89" s="7"/>
        <tr r="X87" s="7"/>
      </tp>
      <tp t="e">
        <v>#N/A</v>
        <stp/>
        <stp>BDH|17799664846023692491</stp>
        <tr r="E51" s="15"/>
      </tp>
      <tp t="e">
        <v>#N/A</v>
        <stp/>
        <stp>BDH|11771271049256491364</stp>
        <tr r="P134" s="6"/>
      </tp>
      <tp t="e">
        <v>#N/A</v>
        <stp/>
        <stp>BDH|15636234428143502439</stp>
        <tr r="E45" s="15"/>
      </tp>
      <tp t="e">
        <v>#N/A</v>
        <stp/>
        <stp>BDH|12615740657154847679</stp>
        <tr r="AN17" s="1"/>
      </tp>
      <tp t="e">
        <v>#N/A</v>
        <stp/>
        <stp>BDH|14632312174964890611</stp>
        <tr r="X56" s="7"/>
        <tr r="X45" s="7"/>
        <tr r="X36" s="7"/>
        <tr r="X32" s="7"/>
      </tp>
      <tp t="e">
        <v>#N/A</v>
        <stp/>
        <stp>BDH|11773165218963500016</stp>
        <tr r="P79" s="6"/>
      </tp>
      <tp t="e">
        <v>#N/A</v>
        <stp/>
        <stp>BDH|13692782285269717719</stp>
        <tr r="X87" s="7"/>
      </tp>
      <tp t="e">
        <v>#N/A</v>
        <stp/>
        <stp>BDH|11771854398501767333</stp>
        <tr r="Z6" s="7"/>
      </tp>
    </main>
    <main first="bloomberg.rtd">
      <tp>
        <v>0.86765138642212047</v>
        <stp/>
        <stp>##V3_BQL.QUERYV12</stp>
        <stp>[position_monitor_R.xlsm]pairs!R4C23</stp>
        <stp xml:space="preserve"> get(corr(SPREAD(SPREAD_TYPE='I'), VALUE(SPREAD(SPREAD_TYPE='I'), ['XS2225157424 Corp']))) for(['XS1888179550 Corp'])with(dates=range(-54d,0d))</stp>
        <tr r="W4" s="7"/>
      </tp>
      <tp>
        <v>303.8929443359375</v>
        <stp/>
        <stp>##V3_BDPV12</stp>
        <stp>XS2193663619 corp</stp>
        <stp>blp_i_sprd_mid</stp>
        <stp>[position_monitor_R.xlsm]pairs!R7C13</stp>
        <stp>pcs=bgn</stp>
        <tr r="M7" s="7"/>
      </tp>
      <tp>
        <v>3</v>
        <stp/>
        <stp>##V3_BDPV12</stp>
        <stp>XS1590787799 corp</stp>
        <stp>coupon</stp>
        <stp>[position_monitor_R.xlsm]Sheet1!R98C7</stp>
        <tr r="G98" s="6"/>
      </tp>
      <tp>
        <v>4.375</v>
        <stp/>
        <stp>##V3_BDPV12</stp>
        <stp>XS1933828433 corp</stp>
        <stp>coupon</stp>
        <stp>[position_monitor_R.xlsm]Sheet1!R94C7</stp>
        <tr r="G94" s="6"/>
      </tp>
      <tp>
        <v>2.875</v>
        <stp/>
        <stp>##V3_BDPV12</stp>
        <stp>XS2114413565 corp</stp>
        <stp>coupon</stp>
        <stp>[position_monitor_R.xlsm]Sheet1!R89C7</stp>
        <tr r="G89" s="6"/>
      </tp>
      <tp>
        <v>1.5</v>
        <stp/>
        <stp>##V3_BDPV12</stp>
        <stp>FR0013478252 corp</stp>
        <stp>coupon</stp>
        <stp>[position_monitor_R.xlsm]Sheet1!R29C7</stp>
        <tr r="G29" s="6"/>
      </tp>
    </main>
    <main first="bofaddin.rtdserver">
      <tp t="e">
        <v>#N/A</v>
        <stp/>
        <stp>BDH|13012608911613136404</stp>
        <tr r="P25" s="6"/>
      </tp>
      <tp t="e">
        <v>#N/A</v>
        <stp/>
        <stp>BDH|17507606621058748831</stp>
        <tr r="AN31" s="1"/>
      </tp>
      <tp t="e">
        <v>#N/A</v>
        <stp/>
        <stp>BDH|16323782863216098288</stp>
        <tr r="P96" s="6"/>
      </tp>
      <tp t="e">
        <v>#N/A</v>
        <stp/>
        <stp>BDH|11479673243989796976</stp>
        <tr r="E26" s="15"/>
      </tp>
      <tp t="e">
        <v>#N/A</v>
        <stp/>
        <stp>BDH|10812725269336378407</stp>
        <tr r="Z73" s="7"/>
      </tp>
      <tp t="e">
        <v>#N/A</v>
        <stp/>
        <stp>BDH|16118310547201101345</stp>
        <tr r="P42" s="6"/>
      </tp>
      <tp t="e">
        <v>#N/A</v>
        <stp/>
        <stp>BDH|10511362846845230122</stp>
        <tr r="E50" s="15"/>
      </tp>
      <tp t="e">
        <v>#N/A</v>
        <stp/>
        <stp>BDH|14767639364662179554</stp>
        <tr r="E4" s="15"/>
      </tp>
      <tp t="e">
        <v>#N/A</v>
        <stp/>
        <stp>BDH|16259265426422283775</stp>
        <tr r="P121" s="6"/>
      </tp>
      <tp t="e">
        <v>#N/A</v>
        <stp/>
        <stp>BDH|15640377810223440728</stp>
        <tr r="Y7" s="7"/>
      </tp>
      <tp t="e">
        <v>#N/A</v>
        <stp/>
        <stp>BDH|17324534674564711240</stp>
        <tr r="E64" s="15"/>
      </tp>
      <tp t="e">
        <v>#N/A</v>
        <stp/>
        <stp>BDH|12239926930182747905</stp>
        <tr r="Y62" s="7"/>
        <tr r="Y70" s="7"/>
      </tp>
      <tp t="e">
        <v>#N/A</v>
        <stp/>
        <stp>BDH|10543863865394119913</stp>
        <tr r="E20" s="15"/>
      </tp>
      <tp t="e">
        <v>#N/A</v>
        <stp/>
        <stp>BDH|12729182411002548327</stp>
        <tr r="Z53" s="7"/>
        <tr r="Z62" s="7"/>
        <tr r="Z60" s="7"/>
      </tp>
      <tp t="e">
        <v>#N/A</v>
        <stp/>
        <stp>BDH|18372888447942286544</stp>
        <tr r="Y18" s="7"/>
      </tp>
      <tp t="e">
        <v>#N/A</v>
        <stp/>
        <stp>BDH|14984625557365715169</stp>
        <tr r="Y54" s="7"/>
      </tp>
      <tp t="e">
        <v>#N/A</v>
        <stp/>
        <stp>BDH|10694193388272927825</stp>
        <tr r="E23" s="15"/>
      </tp>
      <tp t="e">
        <v>#N/A</v>
        <stp/>
        <stp>BDH|17801734238985790589</stp>
        <tr r="AN8" s="1"/>
        <tr r="AN9" s="1"/>
      </tp>
      <tp t="e">
        <v>#N/A</v>
        <stp/>
        <stp>BDH|10429873479118349456</stp>
        <tr r="X90" s="7"/>
      </tp>
      <tp t="e">
        <v>#N/A</v>
        <stp/>
        <stp>BDH|10953803297013561172</stp>
        <tr r="Y72" s="7"/>
      </tp>
      <tp t="e">
        <v>#N/A</v>
        <stp/>
        <stp>BDH|12776618216286967066</stp>
        <tr r="Y12" s="7"/>
      </tp>
      <tp t="e">
        <v>#N/A</v>
        <stp/>
        <stp>BDH|11005160659375468341</stp>
        <tr r="P77" s="6"/>
      </tp>
      <tp t="e">
        <v>#N/A</v>
        <stp/>
        <stp>BDH|17921421942813415739</stp>
        <tr r="P18" s="6"/>
      </tp>
      <tp t="e">
        <v>#N/A</v>
        <stp/>
        <stp>BDH|11136076218583965091</stp>
        <tr r="E30" s="15"/>
      </tp>
    </main>
    <main first="bloomberg.rtd">
      <tp t="s">
        <v/>
        <stp/>
        <stp>##V3_BQLV12</stp>
        <stp>[position_monitor_R.xlsm]examples!R29C14</stp>
        <stp>ZO136474 Corp, AU692498 Corp</stp>
        <stp>spread(end=0D, fill=PREV, spread_type=I, start=-10D)</stp>
        <tr r="N29" s="5"/>
      </tp>
      <tp>
        <v>2.5019999999999998</v>
        <stp/>
        <stp>##V3_BDPV12</stp>
        <stp>XS2109819859 corp</stp>
        <stp>coupon</stp>
        <stp>[position_monitor_R.xlsm]Sheet1!R96C7</stp>
        <tr r="G96" s="6"/>
      </tp>
      <tp>
        <v>6.375</v>
        <stp/>
        <stp>##V3_BDPV12</stp>
        <stp>XS0969341147 corp</stp>
        <stp>coupon</stp>
        <stp>[position_monitor_R.xlsm]Sheet1!R75C7</stp>
        <tr r="G75" s="6"/>
      </tp>
      <tp>
        <v>2.5</v>
        <stp/>
        <stp>##V3_BDPV12</stp>
        <stp>XS1811181566 corp</stp>
        <stp>coupon</stp>
        <stp>[position_monitor_R.xlsm]Sheet1!R69C7</stp>
        <tr r="G69" s="6"/>
      </tp>
      <tp>
        <v>2.125</v>
        <stp/>
        <stp>##V3_BDPV12</stp>
        <stp>XS1752984440 corp</stp>
        <stp>coupon</stp>
        <stp>[position_monitor_R.xlsm]Sheet1!R60C7</stp>
        <tr r="G60" s="6"/>
      </tp>
      <tp>
        <v>0.94931839235402615</v>
        <stp/>
        <stp>##V3_BQL.QUERYV12</stp>
        <stp>[position_monitor_R.xlsm]monitor!R26C31</stp>
        <stp xml:space="preserve"> get(corr(SPREAD(SPREAD_TYPE='I'), VALUE(SPREAD(SPREAD_TYPE='I'), ['XS1721244371 Corp']))) for(['FR0013310505 Corp'])with(dates=range(-365d,0d))</stp>
        <tr r="AE26" s="1"/>
      </tp>
    </main>
    <main first="bofaddin.rtdserver">
      <tp t="e">
        <v>#N/A</v>
        <stp/>
        <stp>BDH|14022725538003294387</stp>
        <tr r="X11" s="7"/>
      </tp>
      <tp t="e">
        <v>#N/A</v>
        <stp/>
        <stp>BDH|16588603769905490387</stp>
        <tr r="X99" s="7"/>
        <tr r="X95" s="7"/>
        <tr r="X83" s="7"/>
      </tp>
      <tp t="e">
        <v>#N/A</v>
        <stp/>
        <stp>BDH|12348118747675686235</stp>
        <tr r="Z39" s="7"/>
      </tp>
      <tp t="e">
        <v>#N/A</v>
        <stp/>
        <stp>BDH|14850731361785117088</stp>
        <tr r="Y86" s="7"/>
      </tp>
      <tp t="e">
        <v>#N/A</v>
        <stp/>
        <stp>BDH|10166351269103932672</stp>
        <tr r="P37" s="6"/>
      </tp>
      <tp t="e">
        <v>#N/A</v>
        <stp/>
        <stp>BDH|12637068450731733653</stp>
        <tr r="Z16" s="7"/>
      </tp>
      <tp t="e">
        <v>#N/A</v>
        <stp/>
        <stp>BDH|12374226135780604379</stp>
        <tr r="P27" s="6"/>
      </tp>
      <tp t="e">
        <v>#N/A</v>
        <stp/>
        <stp>BDH|12229971078279299587</stp>
        <tr r="Z42" s="7"/>
      </tp>
      <tp t="e">
        <v>#N/A</v>
        <stp/>
        <stp>BDH|15538904761122043834</stp>
        <tr r="Z5" s="7"/>
        <tr r="Z71" s="7"/>
      </tp>
      <tp t="e">
        <v>#N/A</v>
        <stp/>
        <stp>BDH|11534085524530688343</stp>
        <tr r="E3" s="15"/>
      </tp>
      <tp t="e">
        <v>#N/A</v>
        <stp/>
        <stp>BDH|14828364465893234223</stp>
        <tr r="P60" s="6"/>
      </tp>
      <tp t="e">
        <v>#N/A</v>
        <stp/>
        <stp>BDH|16585984970029102167</stp>
        <tr r="P56" s="6"/>
      </tp>
      <tp t="e">
        <v>#N/A</v>
        <stp/>
        <stp>BDH|12591186876086368254</stp>
        <tr r="Z92" s="7"/>
      </tp>
      <tp t="e">
        <v>#N/A</v>
        <stp/>
        <stp>BDH|14511347579422405211</stp>
        <tr r="P14" s="6"/>
      </tp>
      <tp t="e">
        <v>#N/A</v>
        <stp/>
        <stp>BDH|16114105910575615383</stp>
        <tr r="AN32" s="1"/>
        <tr r="AN33" s="1"/>
        <tr r="Z5" s="7"/>
        <tr r="Z71" s="7"/>
      </tp>
      <tp t="e">
        <v>#N/A</v>
        <stp/>
        <stp>BDH|13664887186530361342</stp>
        <tr r="E29" s="15"/>
      </tp>
    </main>
    <main first="bloomberg.rtd">
      <tp>
        <v>0.99311575728669566</v>
        <stp/>
        <stp>##V3_BQL.QUERYV12</stp>
        <stp>[position_monitor_R.xlsm]pairs!R64C23</stp>
        <stp xml:space="preserve"> get(corr(SPREAD(SPREAD_TYPE='I'), VALUE(SPREAD(SPREAD_TYPE='I'), ['BE6309987400 Corp']))) for(['XS0992293901 Corp'])with(dates=range(-365d,0d))</stp>
        <tr r="W64" s="7"/>
      </tp>
      <tp>
        <v>3.75</v>
        <stp/>
        <stp>##V3_BDPV12</stp>
        <stp>XS2182055009 corp</stp>
        <stp>coupon</stp>
        <stp>[position_monitor_R.xlsm]Sheet1!R53C7</stp>
        <tr r="G53" s="6"/>
      </tp>
      <tp>
        <v>2.625</v>
        <stp/>
        <stp>##V3_BDPV12</stp>
        <stp>XS1797663967 corp</stp>
        <stp>coupon</stp>
        <stp>[position_monitor_R.xlsm]Sheet1!R38C7</stp>
        <tr r="G38" s="6"/>
      </tp>
      <tp t="s">
        <v>02/10/2022</v>
        <stp/>
        <stp>##V3_BDPV12</stp>
        <stp>DE000A14J611 corp</stp>
        <stp>nxt_call_dt</stp>
        <stp>[position_monitor_R.xlsm]Sheet1!R30C8</stp>
        <tr r="H30" s="6"/>
      </tp>
      <tp>
        <v>3.5</v>
        <stp/>
        <stp>##V3_BDPV12</stp>
        <stp>XS1222594472 corp</stp>
        <stp>coupon</stp>
        <stp>[position_monitor_R.xlsm]Sheet1!R77C7</stp>
        <tr r="G77" s="6"/>
      </tp>
      <tp>
        <v>3.375</v>
        <stp/>
        <stp>##V3_BDPV12</stp>
        <stp>XS1152343668 corp</stp>
        <stp>coupon</stp>
        <stp>[position_monitor_R.xlsm]Sheet1!R43C7</stp>
        <tr r="G43" s="6"/>
      </tp>
      <tp>
        <v>8.5302563153264828</v>
        <stp/>
        <stp>##V3_BQL.QUERYV12</stp>
        <stp>[position_monitor_R.xlsm]pairs!R8C34</stp>
        <stp>let(#price=dropna(spread(st=i,dates=range(-120d,10d),side='mid',fill='prev', pricing_source='bgn')).value;
#price2=value(#price,['US05565QDV77 Corp']);
#spread=#price-#price2;)
Get(std(#spread))
for('US05565QDU94 Corp')</stp>
        <tr r="AH8" s="7"/>
      </tp>
      <tp>
        <v>3</v>
        <stp/>
        <stp>##V3_BDPV12</stp>
        <stp>XS1222591023 corp</stp>
        <stp>coupon</stp>
        <stp>[position_monitor_R.xlsm]Sheet1!R76C7</stp>
        <tr r="G76" s="6"/>
      </tp>
      <tp>
        <v>33.153449389840702</v>
        <stp/>
        <stp>##V3_BQL.QUERYV12</stp>
        <stp>[position_monitor_R.xlsm]pairs!R49C20</stp>
        <stp>let(#price=dropna(spread(st=i,dates=range(-365d,0d),side='mid',fill='prev', pricing_source='cbbt')).value;
#price2=value(#price,['FR0011942283 Corp']);
#spread=#price-#price2;)
Get(std(#spread))
for('FR0013252061 Corp')</stp>
        <tr r="T49" s="7"/>
      </tp>
      <tp>
        <v>4</v>
        <stp/>
        <stp>##V3_BDPV12</stp>
        <stp>XS1117300837 corp</stp>
        <stp>coupon</stp>
        <stp>[position_monitor_R.xlsm]Sheet1!R58C7</stp>
        <tr r="G58" s="6"/>
      </tp>
      <tp>
        <v>81.472768485638653</v>
        <stp/>
        <stp>##V3_BQL.QUERYV12</stp>
        <stp>[position_monitor_R.xlsm]pairs!R49C18</stp>
        <stp>let(#price=dropna(spread(st=i,dates=range(-365d,0d),side='mid',fill='prev', pricing_source='cbbt')).value;
#price2=value(#price,['FR0011942283 Corp']);
#spread=#price-#price2;)
Get(max(#spread))
for('FR0013252061 Corp')</stp>
        <tr r="R49" s="7"/>
      </tp>
      <tp>
        <v>-181.66365936004868</v>
        <stp/>
        <stp>##V3_BQL.QUERYV12</stp>
        <stp>[position_monitor_R.xlsm]pairs!R49C17</stp>
        <stp>let(#price=dropna(spread(st=i,dates=range(-365d,0d),side='mid',fill='prev', pricing_source='cbbt')).value;
#price2=value(#price,['FR0011942283 Corp']);
#spread=#price-#price2;)
Get(min(#spread))
for('FR0013252061 Corp')</stp>
        <tr r="Q49" s="7"/>
      </tp>
      <tp>
        <v>-25.256625954198476</v>
        <stp/>
        <stp>##V3_BQL.QUERYV12</stp>
        <stp>[position_monitor_R.xlsm]pairs!R8C33</stp>
        <stp>let(#price=dropna(spread(st=i,dates=range(-120d,10d),side='mid',fill='prev', pricing_source='bgn')).value;
#price2=value(#price,['US05565QDV77 Corp']);
#spread=#price-#price2;)
Get(avg(#spread))
for('US05565QDU94 Corp')</stp>
        <tr r="AG8" s="7"/>
      </tp>
      <tp>
        <v>32.537717468479428</v>
        <stp/>
        <stp>##V3_BQL.QUERYV12</stp>
        <stp>[position_monitor_R.xlsm]pairs!R49C19</stp>
        <stp>let(#price=dropna(spread(st=i,dates=range(-365d,0d),side='mid',fill='prev', pricing_source='cbbt')).value;
#price2=value(#price,['FR0011942283 Corp']);
#spread=#price-#price2;)
Get(avg(#spread))
for('FR0013252061 Corp')</stp>
        <tr r="S49" s="7"/>
      </tp>
    </main>
    <main first="bofaddin.rtdserver">
      <tp t="e">
        <v>#N/A</v>
        <stp/>
        <stp>BDH|14017124733760313734</stp>
        <tr r="Y91" s="7"/>
      </tp>
      <tp t="e">
        <v>#N/A</v>
        <stp/>
        <stp>BDH|17381214141480119020</stp>
        <tr r="X101" s="7"/>
        <tr r="X34" s="7"/>
      </tp>
      <tp t="e">
        <v>#N/A</v>
        <stp/>
        <stp>BDH|16899489133304297420</stp>
        <tr r="P132" s="6"/>
      </tp>
      <tp t="e">
        <v>#N/A</v>
        <stp/>
        <stp>BDH|16197445813832358001</stp>
        <tr r="X74" s="7"/>
      </tp>
      <tp t="e">
        <v>#N/A</v>
        <stp/>
        <stp>BDH|17785434511054265733</stp>
        <tr r="E81" s="15"/>
      </tp>
      <tp t="e">
        <v>#N/A</v>
        <stp/>
        <stp>BDH|13922678157788501985</stp>
        <tr r="P52" s="6"/>
      </tp>
      <tp t="e">
        <v>#N/A</v>
        <stp/>
        <stp>BDH|13441772162087299471</stp>
        <tr r="E21" s="15"/>
      </tp>
      <tp t="e">
        <v>#N/A</v>
        <stp/>
        <stp>BDH|10453549982459599535</stp>
        <tr r="AN30" s="1"/>
        <tr r="Z99" s="7"/>
      </tp>
      <tp t="e">
        <v>#N/A</v>
        <stp/>
        <stp>BDH|13580890608469170322</stp>
        <tr r="X10" s="7"/>
        <tr r="X50" s="7"/>
      </tp>
      <tp t="e">
        <v>#N/A</v>
        <stp/>
        <stp>BDH|10222432161801335249</stp>
        <tr r="Y101" s="7"/>
        <tr r="Y34" s="7"/>
      </tp>
      <tp t="e">
        <v>#N/A</v>
        <stp/>
        <stp>BDH|18261240263795069839</stp>
        <tr r="X97" s="7"/>
      </tp>
      <tp t="e">
        <v>#N/A</v>
        <stp/>
        <stp>BDH|17899362015144447070</stp>
        <tr r="Z8" s="7"/>
        <tr r="Z61" s="7"/>
      </tp>
      <tp t="e">
        <v>#N/A</v>
        <stp/>
        <stp>BDH|11543386472521491538</stp>
        <tr r="Y60" s="7"/>
      </tp>
      <tp t="e">
        <v>#N/A</v>
        <stp/>
        <stp>BDH|10705791354712704168</stp>
        <tr r="X38" s="7"/>
      </tp>
      <tp t="e">
        <v>#N/A</v>
        <stp/>
        <stp>BDH|11279018004783823327</stp>
        <tr r="P98" s="6"/>
      </tp>
      <tp t="e">
        <v>#N/A</v>
        <stp/>
        <stp>BDH|16899105623641025571</stp>
        <tr r="E43" s="15"/>
      </tp>
      <tp t="e">
        <v>#N/A</v>
        <stp/>
        <stp>BDH|13605277626935035796</stp>
        <tr r="P146" s="6"/>
      </tp>
    </main>
    <main first="bloomberg.rtd">
      <tp>
        <v>2.75</v>
        <stp/>
        <stp>##V3_BDPV12</stp>
        <stp>XS1491364953 corp</stp>
        <stp>coupon</stp>
        <stp>[position_monitor_R.xlsm]Sheet1!R68C7</stp>
        <tr r="G68" s="6"/>
      </tp>
      <tp>
        <v>6.25</v>
        <stp/>
        <stp>##V3_BDPV12</stp>
        <stp>XS1294343337 corp</stp>
        <stp>coupon</stp>
        <stp>[position_monitor_R.xlsm]Sheet1!R18C7</stp>
        <tr r="G18" s="6"/>
      </tp>
      <tp>
        <v>2</v>
        <stp/>
        <stp>##V3_BDPV12</stp>
        <stp>XS2069101868 corp</stp>
        <stp>coupon</stp>
        <stp>[position_monitor_R.xlsm]Sheet1!R81C7</stp>
        <tr r="G81" s="6"/>
      </tp>
      <tp>
        <v>2.875</v>
        <stp/>
        <stp>##V3_BDPV12</stp>
        <stp>XS2056730323 corp</stp>
        <stp>coupon</stp>
        <stp>[position_monitor_R.xlsm]Sheet1!R79C7</stp>
        <tr r="G79" s="6"/>
      </tp>
      <tp>
        <v>2.6240000000000001</v>
        <stp/>
        <stp>##V3_BDPV12</stp>
        <stp>XS2010032618 corp</stp>
        <stp>coupon</stp>
        <stp>[position_monitor_R.xlsm]Sheet1!R72C7</stp>
        <tr r="G72" s="6"/>
      </tp>
      <tp>
        <v>4.625</v>
        <stp/>
        <stp>##V3_BDPV12</stp>
        <stp>XS1974894138 corp</stp>
        <stp>coupon</stp>
        <stp>[position_monitor_R.xlsm]Sheet1!R71C7</stp>
        <tr r="G71" s="6"/>
      </tp>
      <tp>
        <v>4</v>
        <stp/>
        <stp>##V3_BDPV12</stp>
        <stp>XS1115490523 corp</stp>
        <stp>coupon</stp>
        <stp>[position_monitor_R.xlsm]Sheet1!R82C7</stp>
        <tr r="G82" s="6"/>
      </tp>
      <tp>
        <v>2.125</v>
        <stp/>
        <stp>##V3_BDPV12</stp>
        <stp>FR0013330529 corp</stp>
        <stp>coupon</stp>
        <stp>[position_monitor_R.xlsm]Sheet1!R73C7</stp>
        <tr r="G73" s="6"/>
      </tp>
    </main>
    <main first="bofaddin.rtdserver">
      <tp t="e">
        <v>#N/A</v>
        <stp/>
        <stp>BDH|15293712508695847138</stp>
        <tr r="Z35" s="7"/>
      </tp>
      <tp t="e">
        <v>#N/A</v>
        <stp/>
        <stp>BDH|15420778375346456512</stp>
        <tr r="P40" s="6"/>
      </tp>
      <tp t="e">
        <v>#N/A</v>
        <stp/>
        <stp>BDH|12495178669374044788</stp>
        <tr r="P64" s="6"/>
      </tp>
      <tp t="e">
        <v>#N/A</v>
        <stp/>
        <stp>BDH|12262097866140998265</stp>
        <tr r="Z54" s="7"/>
      </tp>
      <tp t="e">
        <v>#N/A</v>
        <stp/>
        <stp>BDH|18315530825289644017</stp>
        <tr r="Z10" s="7"/>
        <tr r="Z50" s="7"/>
      </tp>
      <tp t="e">
        <v>#N/A</v>
        <stp/>
        <stp>BDH|14523601441286752668</stp>
        <tr r="E77" s="15"/>
      </tp>
      <tp t="e">
        <v>#N/A</v>
        <stp/>
        <stp>BDH|16161854789311070180</stp>
        <tr r="E55" s="15"/>
      </tp>
      <tp t="e">
        <v>#N/A</v>
        <stp/>
        <stp>BDH|16021563106636251360</stp>
        <tr r="P19" s="6"/>
      </tp>
      <tp t="e">
        <v>#N/A</v>
        <stp/>
        <stp>BDH|10975763329614865790</stp>
        <tr r="Y65" s="7"/>
      </tp>
    </main>
    <main first="bloomberg.rtd">
      <tp>
        <v>0.92496615996880172</v>
        <stp/>
        <stp>##V3_BQL.QUERYV12</stp>
        <stp>[position_monitor_R.xlsm]pairs!R8C23</stp>
        <stp xml:space="preserve"> get(corr(SPREAD(SPREAD_TYPE='I'), VALUE(SPREAD(SPREAD_TYPE='I'), ['US05565QDU94 Corp']))) for(['US05565QDV77 Corp'])with(dates=range(-120d,0d))</stp>
        <tr r="W8" s="7"/>
      </tp>
    </main>
    <main first="bofaddin.rtdserver">
      <tp t="e">
        <v>#N/A</v>
        <stp/>
        <stp>BDH|10776124541783054088</stp>
        <tr r="Y29" s="7"/>
      </tp>
      <tp t="e">
        <v>#N/A</v>
        <stp/>
        <stp>BDH|15641239876794890271</stp>
        <tr r="X65" s="7"/>
      </tp>
      <tp t="e">
        <v>#N/A</v>
        <stp/>
        <stp>BDH|11887216954707330717</stp>
        <tr r="P59" s="6"/>
      </tp>
      <tp t="e">
        <v>#N/A</v>
        <stp/>
        <stp>BDH|15835537839441976446</stp>
        <tr r="P144" s="6"/>
      </tp>
      <tp t="e">
        <v>#N/A</v>
        <stp/>
        <stp>BDH|17274217148080156754</stp>
        <tr r="P97" s="6"/>
      </tp>
      <tp t="e">
        <v>#N/A</v>
        <stp/>
        <stp>BDH|17000908279927137873</stp>
        <tr r="P122" s="6"/>
      </tp>
      <tp t="e">
        <v>#N/A</v>
        <stp/>
        <stp>BDH|13219046818221121501</stp>
        <tr r="Z66" s="7"/>
        <tr r="Z74" s="7"/>
      </tp>
      <tp t="e">
        <v>#N/A</v>
        <stp/>
        <stp>BDH|11135917998506669113</stp>
        <tr r="X12" s="7"/>
      </tp>
      <tp t="e">
        <v>#N/A</v>
        <stp/>
        <stp>BDH|10163745598269601155</stp>
        <tr r="Z39" s="7"/>
        <tr r="Z28" s="7"/>
        <tr r="Z27" s="7"/>
      </tp>
    </main>
    <main first="bloomberg.rtd">
      <tp>
        <v>4.875</v>
        <stp/>
        <stp>##V3_BDPV12</stp>
        <stp>XS1982704824 corp</stp>
        <stp>coupon</stp>
        <stp>[position_monitor_R.xlsm]Sheet1!R65C7</stp>
        <tr r="G65" s="6"/>
      </tp>
      <tp>
        <v>2.2490000000000001</v>
        <stp/>
        <stp>##V3_BDPV12</stp>
        <stp>XS2110077299 corp</stp>
        <stp>coupon</stp>
        <stp>[position_monitor_R.xlsm]Sheet1!R57C7</stp>
        <tr r="G57" s="6"/>
      </tp>
      <tp>
        <v>3.875</v>
        <stp/>
        <stp>##V3_BDPV12</stp>
        <stp>XS1207054666 corp</stp>
        <stp>coupon</stp>
        <stp>[position_monitor_R.xlsm]Sheet1!R19C7</stp>
        <tr r="G19" s="6"/>
      </tp>
      <tp>
        <v>5.8689999999999998</v>
        <stp/>
        <stp>##V3_BDPV12</stp>
        <stp>XS1323897725 corp</stp>
        <stp>coupon</stp>
        <stp>[position_monitor_R.xlsm]Sheet1!R47C7</stp>
        <tr r="G47" s="6"/>
      </tp>
      <tp>
        <v>0.99691501189136911</v>
        <stp/>
        <stp>##V3_BQL.QUERYV12</stp>
        <stp>[position_monitor_R.xlsm]monitor!R20C31</stp>
        <stp xml:space="preserve"> get(corr(SPREAD(SPREAD_TYPE='I'), VALUE(SPREAD(SPREAD_TYPE='I'), ['FR0013367612 Corp']))) for(['FR0011401751 Corp'])with(dates=range(-365d,0d))</stp>
        <tr r="AE20" s="1"/>
      </tp>
    </main>
    <main first="bofaddin.rtdserver">
      <tp t="e">
        <v>#N/A</v>
        <stp/>
        <stp>BDH|13834144332266610086</stp>
        <tr r="X73" s="7"/>
        <tr r="X77" s="7"/>
      </tp>
      <tp t="e">
        <v>#N/A</v>
        <stp/>
        <stp>BDH|17854957081810434188</stp>
        <tr r="E35" s="15"/>
      </tp>
      <tp t="e">
        <v>#N/A</v>
        <stp/>
        <stp>BDH|16515622710787528171</stp>
        <tr r="X77" s="7"/>
      </tp>
      <tp t="e">
        <v>#N/A</v>
        <stp/>
        <stp>BDH|11440251534387683071</stp>
        <tr r="X86" s="7"/>
      </tp>
      <tp t="e">
        <v>#N/A</v>
        <stp/>
        <stp>BDH|18274213159959899157</stp>
        <tr r="E60" s="15"/>
      </tp>
      <tp t="e">
        <v>#N/A</v>
        <stp/>
        <stp>BDH|14516870022519991017</stp>
        <tr r="P23" s="6"/>
      </tp>
      <tp t="e">
        <v>#N/A</v>
        <stp/>
        <stp>BDH|15419021941312880445</stp>
        <tr r="AN17" s="1"/>
      </tp>
      <tp t="e">
        <v>#N/A</v>
        <stp/>
        <stp>BDH|17261261538045122463</stp>
        <tr r="AN21" s="1"/>
      </tp>
      <tp t="e">
        <v>#N/A</v>
        <stp/>
        <stp>BDH|10992069656055586719</stp>
        <tr r="P48" s="6"/>
      </tp>
      <tp t="e">
        <v>#N/A</v>
        <stp/>
        <stp>BDH|10993293918590354440</stp>
        <tr r="Z47" s="7"/>
      </tp>
      <tp t="e">
        <v>#N/A</v>
        <stp/>
        <stp>BDH|14903431371927086748</stp>
        <tr r="Y87" s="7"/>
      </tp>
      <tp t="e">
        <v>#N/A</v>
        <stp/>
        <stp>BDH|14413756619532415731</stp>
        <tr r="P93" s="6"/>
      </tp>
      <tp t="e">
        <v>#N/A</v>
        <stp/>
        <stp>BDH|14259146869246156201</stp>
        <tr r="X64" s="7"/>
      </tp>
    </main>
    <main first="bloomberg.rtd">
      <tp>
        <v>0.92496615996880172</v>
        <stp/>
        <stp>##V3_BQL.QUERYV12</stp>
        <stp>[position_monitor_R.xlsm]monitor!R34C31</stp>
        <stp xml:space="preserve"> get(corr(SPREAD(SPREAD_TYPE='I'), VALUE(SPREAD(SPREAD_TYPE='I'), ['US05565QDV77 Corp']))) for(['US05565QDU94 Corp'])with(dates=range(-120d,0d))</stp>
        <tr r="AE34" s="1"/>
      </tp>
      <tp>
        <v>2.875</v>
        <stp/>
        <stp>##V3_BDPV12</stp>
        <stp>XS2051471105 corp</stp>
        <stp>coupon</stp>
        <stp>[position_monitor_R.xlsm]Sheet1!R49C7</stp>
        <tr r="G49" s="6"/>
      </tp>
      <tp>
        <v>4.5</v>
        <stp/>
        <stp>##V3_BDPV12</stp>
        <stp>XS1405763019 corp</stp>
        <stp>coupon</stp>
        <stp>[position_monitor_R.xlsm]Sheet1!R40C7</stp>
        <tr r="G40" s="6"/>
      </tp>
      <tp>
        <v>17.992622133099651</v>
        <stp/>
        <stp>##V3_BQL.QUERYV12</stp>
        <stp>[position_monitor_R.xlsm]pairs!R18C20</stp>
        <stp>let(#price=dropna(spread(st=i,dates=range(-365d,0d),side='mid',fill='prev', pricing_source='cbbt')).value;
#price2=value(#price,['FR0011401751 Corp']);
#spread=#price-#price2;)
Get(std(#spread))
for('FR0013367612 Corp')</stp>
        <tr r="T18" s="7"/>
      </tp>
      <tp>
        <v>1.375</v>
        <stp/>
        <stp>##V3_BDPV12</stp>
        <stp>XS2082429890 corp</stp>
        <stp>coupon</stp>
        <stp>[position_monitor_R.xlsm]Sheet1!R99C7</stp>
        <tr r="G99" s="6"/>
      </tp>
      <tp>
        <v>8.057859955629624</v>
        <stp/>
        <stp>##V3_BQL.QUERYV12</stp>
        <stp>[position_monitor_R.xlsm]pairs!R18C18</stp>
        <stp>let(#price=dropna(spread(st=i,dates=range(-365d,0d),side='mid',fill='prev', pricing_source='cbbt')).value;
#price2=value(#price,['FR0011401751 Corp']);
#spread=#price-#price2;)
Get(max(#spread))
for('FR0013367612 Corp')</stp>
        <tr r="R18" s="7"/>
      </tp>
      <tp>
        <v>-166.9890779319706</v>
        <stp/>
        <stp>##V3_BQL.QUERYV12</stp>
        <stp>[position_monitor_R.xlsm]pairs!R18C17</stp>
        <stp>let(#price=dropna(spread(st=i,dates=range(-365d,0d),side='mid',fill='prev', pricing_source='cbbt')).value;
#price2=value(#price,['FR0011401751 Corp']);
#spread=#price-#price2;)
Get(min(#spread))
for('FR0013367612 Corp')</stp>
        <tr r="Q18" s="7"/>
      </tp>
      <tp>
        <v>310.3424072265625</v>
        <stp/>
        <stp>##V3_BDPV12</stp>
        <stp>US05565QDV77 corp</stp>
        <stp>blp_i_sprd_mid</stp>
        <stp>[position_monitor_R.xlsm]pairs!R8C13</stp>
        <stp>pcs=bgn</stp>
        <tr r="M8" s="7"/>
      </tp>
      <tp>
        <v>-20.944514403129894</v>
        <stp/>
        <stp>##V3_BQL.QUERYV12</stp>
        <stp>[position_monitor_R.xlsm]pairs!R18C19</stp>
        <stp>let(#price=dropna(spread(st=i,dates=range(-365d,0d),side='mid',fill='prev', pricing_source='cbbt')).value;
#price2=value(#price,['FR0011401751 Corp']);
#spread=#price-#price2;)
Get(avg(#spread))
for('FR0013367612 Corp')</stp>
        <tr r="S18" s="7"/>
      </tp>
    </main>
    <main first="bofaddin.rtdserver">
      <tp t="e">
        <v>#N/A</v>
        <stp/>
        <stp>BDH|11061258767329778853</stp>
        <tr r="Z13" s="7"/>
        <tr r="Z40" s="7"/>
        <tr r="Z46" s="7"/>
      </tp>
      <tp t="e">
        <v>#N/A</v>
        <stp/>
        <stp>BDH|13851007533322922621</stp>
        <tr r="Y84" s="7"/>
      </tp>
      <tp t="e">
        <v>#N/A</v>
        <stp/>
        <stp>BDH|12583767610917588768</stp>
        <tr r="P119" s="6"/>
      </tp>
      <tp t="e">
        <v>#N/A</v>
        <stp/>
        <stp>BDH|12553975703749225605</stp>
        <tr r="P94" s="6"/>
      </tp>
      <tp t="e">
        <v>#N/A</v>
        <stp/>
        <stp>BDH|14143510413864798067</stp>
        <tr r="E12" s="15"/>
      </tp>
      <tp t="e">
        <v>#N/A</v>
        <stp/>
        <stp>BDH|11200743292489292239</stp>
        <tr r="Y100" s="7"/>
        <tr r="Y102" s="7"/>
        <tr r="Y75" s="7"/>
        <tr r="Y88" s="7"/>
        <tr r="Y92" s="7"/>
      </tp>
      <tp t="e">
        <v>#N/A</v>
        <stp/>
        <stp>BDH|16828528138326763218</stp>
        <tr r="Z62" s="7"/>
        <tr r="Z70" s="7"/>
      </tp>
      <tp t="e">
        <v>#N/A</v>
        <stp/>
        <stp>BDH|16607015809917996531</stp>
        <tr r="Z29" s="7"/>
      </tp>
      <tp t="e">
        <v>#N/A</v>
        <stp/>
        <stp>BDH|11475177081738384467</stp>
        <tr r="Y48" s="7"/>
      </tp>
      <tp t="e">
        <v>#N/A</v>
        <stp/>
        <stp>BDH|10144702836293483343</stp>
        <tr r="X75" s="7"/>
        <tr r="X78" s="7"/>
      </tp>
      <tp t="e">
        <v>#N/A</v>
        <stp/>
        <stp>BDH|13019366351113901282</stp>
        <tr r="Z84" s="7"/>
      </tp>
      <tp t="e">
        <v>#N/A</v>
        <stp/>
        <stp>BDH|14818149355032468640</stp>
        <tr r="Y64" s="7"/>
      </tp>
      <tp t="e">
        <v>#N/A</v>
        <stp/>
        <stp>BDH|11038063344187368694</stp>
        <tr r="E17" s="15"/>
      </tp>
      <tp t="e">
        <v>#N/A</v>
        <stp/>
        <stp>BDH|14169616996699641684</stp>
        <tr r="X47" s="7"/>
      </tp>
      <tp t="e">
        <v>#N/A</v>
        <stp/>
        <stp>BDH|14161290817681286262</stp>
        <tr r="X84" s="7"/>
      </tp>
      <tp t="e">
        <v>#N/A</v>
        <stp/>
        <stp>BDH|14183095375477689009</stp>
        <tr r="X79" s="7"/>
      </tp>
      <tp t="e">
        <v>#N/A</v>
        <stp/>
        <stp>BDH|16802168378772458694</stp>
        <tr r="P28" s="6"/>
      </tp>
    </main>
    <main first="bloomberg.rtd">
      <tp>
        <v>353.92648315429688</v>
        <stp/>
        <stp>##V3_BDPV12</stp>
        <stp>XS1222594472 corp</stp>
        <stp>blp_i_sprd_mid</stp>
        <stp>[position_monitor_R.xlsm]pairs!R100C9</stp>
        <stp>pcs=cbbt</stp>
        <tr r="I100" s="7"/>
      </tp>
      <tp>
        <v>353.92648315429688</v>
        <stp/>
        <stp>##V3_BDPV12</stp>
        <stp>XS1222594472 corp</stp>
        <stp>blp_i_sprd_mid</stp>
        <stp>[position_monitor_R.xlsm]pairs!R103C9</stp>
        <stp>pcs=cbbt</stp>
        <tr r="I103" s="7"/>
      </tp>
      <tp>
        <v>0.9831757920288472</v>
        <stp/>
        <stp>##V3_BQL.QUERYV12</stp>
        <stp>[position_monitor_R.xlsm]pairs!R55C23</stp>
        <stp xml:space="preserve"> get(corr(SPREAD(SPREAD_TYPE='I'), VALUE(SPREAD(SPREAD_TYPE='I'), ['XS1890845875 Corp']))) for(['FR0011942283 Corp'])with(dates=range(-365d,0d))</stp>
        <tr r="W55" s="7"/>
      </tp>
      <tp>
        <v>0.6021589983864567</v>
        <stp/>
        <stp>##V3_BQL.QUERYV12</stp>
        <stp>[position_monitor_R.xlsm]pairs!R65C23</stp>
        <stp xml:space="preserve"> get(corr(SPREAD(SPREAD_TYPE='I'), VALUE(SPREAD(SPREAD_TYPE='I'), ['FR0013292828 Corp']))) for(['FR0013330529 Corp'])with(dates=range(-365d,0d))</stp>
        <tr r="W65" s="7"/>
      </tp>
      <tp>
        <v>3.875</v>
        <stp/>
        <stp>##V3_BDPV12</stp>
        <stp>XS1795406658 corp</stp>
        <stp>coupon</stp>
        <stp>[position_monitor_R.xlsm]Sheet1!R95C7</stp>
        <tr r="G95" s="6"/>
      </tp>
      <tp>
        <v>3.625</v>
        <stp/>
        <stp>##V3_BDPV12</stp>
        <stp>XS2193662728 corp</stp>
        <stp>coupon</stp>
        <stp>[position_monitor_R.xlsm]Sheet1!R15C7</stp>
        <tr r="G15" s="6"/>
      </tp>
      <tp>
        <v>3.625</v>
        <stp/>
        <stp>##V3_BDPV12</stp>
        <stp>XS2056730679 corp</stp>
        <stp>coupon</stp>
        <stp>[position_monitor_R.xlsm]Sheet1!R80C7</stp>
        <tr r="G80" s="6"/>
      </tp>
      <tp>
        <v>3.875</v>
        <stp/>
        <stp>##V3_BDPV12</stp>
        <stp>XS1413581205 corp</stp>
        <stp>coupon</stp>
        <stp>[position_monitor_R.xlsm]Sheet1!R23C7</stp>
        <tr r="G23" s="6"/>
      </tp>
      <tp>
        <v>2.75</v>
        <stp/>
        <stp>##V3_BDPV12</stp>
        <stp>FR0013425170 corp</stp>
        <stp>coupon</stp>
        <stp>[position_monitor_R.xlsm]Sheet1!R28C7</stp>
        <tr r="G28" s="6"/>
      </tp>
      <tp>
        <v>4.375</v>
        <stp/>
        <stp>##V3_BDPV12</stp>
        <stp>FR0013399177 corp</stp>
        <stp>coupon</stp>
        <stp>[position_monitor_R.xlsm]Sheet1!R54C7</stp>
        <tr r="G54" s="6"/>
      </tp>
    </main>
    <main first="bofaddin.rtdserver">
      <tp t="e">
        <v>#N/A</v>
        <stp/>
        <stp>BDH|14597228659637837160</stp>
        <tr r="X99" s="7"/>
      </tp>
      <tp t="e">
        <v>#N/A</v>
        <stp/>
        <stp>BDH|18259203773308644045</stp>
        <tr r="AN8" s="1"/>
      </tp>
      <tp t="e">
        <v>#N/A</v>
        <stp/>
        <stp>BDH|14026870385946511755</stp>
        <tr r="E33" s="15"/>
      </tp>
      <tp t="e">
        <v>#N/A</v>
        <stp/>
        <stp>BDH|17948191974225266140</stp>
        <tr r="Z26" s="7"/>
        <tr r="Z9" s="7"/>
      </tp>
      <tp t="e">
        <v>#N/A</v>
        <stp/>
        <stp>BDH|15120528341931672018</stp>
        <tr r="Y36" s="7"/>
      </tp>
      <tp t="e">
        <v>#N/A</v>
        <stp/>
        <stp>BDH|18197514257628371506</stp>
        <tr r="Y42" s="7"/>
      </tp>
      <tp t="e">
        <v>#N/A</v>
        <stp/>
        <stp>BDH|18420849262137464405</stp>
        <tr r="AN33" s="1"/>
        <tr r="Z63" s="7"/>
      </tp>
      <tp t="e">
        <v>#N/A</v>
        <stp/>
        <stp>BDH|13590705333812972049</stp>
        <tr r="E67" s="15"/>
      </tp>
      <tp t="e">
        <v>#N/A</v>
        <stp/>
        <stp>BDH|11415039749387780725</stp>
        <tr r="P150" s="6"/>
      </tp>
      <tp t="e">
        <v>#N/A</v>
        <stp/>
        <stp>BDH|13461717078496191066</stp>
        <tr r="Z48" s="7"/>
      </tp>
      <tp t="e">
        <v>#N/A</v>
        <stp/>
        <stp>BDH|11664087828042916428</stp>
        <tr r="P17" s="6"/>
      </tp>
      <tp t="e">
        <v>#N/A</v>
        <stp/>
        <stp>BDH|12718527110951916213</stp>
        <tr r="X84" s="7"/>
        <tr r="X51" s="7"/>
        <tr r="X97" s="7"/>
      </tp>
      <tp t="e">
        <v>#N/A</v>
        <stp/>
        <stp>BDH|17829664279104320796</stp>
        <tr r="X76" s="7"/>
      </tp>
      <tp t="e">
        <v>#N/A</v>
        <stp/>
        <stp>BDH|13438386542310606156</stp>
        <tr r="X72" s="7"/>
      </tp>
      <tp t="e">
        <v>#N/A</v>
        <stp/>
        <stp>BDH|16934437305761309615</stp>
        <tr r="Y68" s="7"/>
        <tr r="Y67" s="7"/>
        <tr r="Y64" s="7"/>
        <tr r="Y66" s="7"/>
      </tp>
      <tp t="e">
        <v>#N/A</v>
        <stp/>
        <stp>BDH|17142186223356631704</stp>
        <tr r="Y5" s="7"/>
        <tr r="Y71" s="7"/>
      </tp>
    </main>
    <main first="bloomberg.rtd">
      <tp>
        <v>4</v>
        <stp/>
        <stp>##V3_BDPV12</stp>
        <stp>FR0013367612 corp</stp>
        <stp>coupon</stp>
        <stp>[position_monitor_R.xlsm]Sheet1!R116C7</stp>
        <tr r="G116" s="6"/>
      </tp>
      <tp t="s">
        <v>SSELN</v>
        <stp/>
        <stp>##V3_BDPV12</stp>
        <stp>XS2195190520 corp</stp>
        <stp>ticker</stp>
        <stp>[position_monitor_R.xlsm]Sheet1!R151C6</stp>
        <tr r="F151" s="6"/>
      </tp>
    </main>
    <main first="bloomberg.rtd">
      <tp t="s">
        <v>IBESM 2 5/8 PERP</v>
        <stp/>
        <stp>##V3_BDPV12</stp>
        <stp>XS1797138960 corp</stp>
        <stp>security_name</stp>
        <stp>[position_monitor_R.xlsm]Sheet1!R138C5</stp>
        <tr r="E138" s="6"/>
      </tp>
      <tp t="s">
        <v>VW 5 1/8 PERP</v>
        <stp/>
        <stp>##V3_BDPV12</stp>
        <stp>XS0968913342 corp</stp>
        <stp>security_name</stp>
        <stp>[position_monitor_R.xlsm]Sheet1!R106C5</stp>
        <tr r="E106" s="6"/>
      </tp>
      <tp t="s">
        <v>22/05/2014</v>
        <stp/>
        <stp>##V3_BDPV12</stp>
        <stp>FR0011942283 corp</stp>
        <stp>security_pricing_date</stp>
        <stp>[position_monitor_R.xlsm]Sheet1!R134C11</stp>
        <tr r="K134" s="6"/>
      </tp>
      <tp t="s">
        <v>10/04/2017</v>
        <stp/>
        <stp>##V3_BDPV12</stp>
        <stp>FR0013252061 corp</stp>
        <stp>security_pricing_date</stp>
        <stp>[position_monitor_R.xlsm]Sheet1!R148C11</stp>
        <tr r="K148" s="6"/>
      </tp>
      <tp t="s">
        <v>EUR</v>
        <stp/>
        <stp>##V3_BDPV12</stp>
        <stp>XS1405763019 corp</stp>
        <stp>currency</stp>
        <stp>[position_monitor_R.xlsm]Sheet1!R40C10</stp>
        <tr r="J40" s="6"/>
      </tp>
      <tp t="s">
        <v>EUR</v>
        <stp/>
        <stp>##V3_BDPV12</stp>
        <stp>XS1115490523 corp</stp>
        <stp>currency</stp>
        <stp>[position_monitor_R.xlsm]Sheet1!R82C10</stp>
        <tr r="J82" s="6"/>
      </tp>
      <tp t="s">
        <v>EUR</v>
        <stp/>
        <stp>##V3_BDPV12</stp>
        <stp>XS0969341147 corp</stp>
        <stp>currency</stp>
        <stp>[position_monitor_R.xlsm]Sheet1!R75C10</stp>
        <tr r="J75" s="6"/>
      </tp>
      <tp t="s">
        <v>EUR</v>
        <stp/>
        <stp>##V3_BDPV12</stp>
        <stp>XS1819537132 corp</stp>
        <stp>currency</stp>
        <stp>[position_monitor_R.xlsm]Sheet1!R64C10</stp>
        <tr r="J64" s="6"/>
      </tp>
      <tp t="s">
        <v>EDF 4 1/8 PERP</v>
        <stp/>
        <stp>##V3_BDPV12</stp>
        <stp>FR0011697010 corp</stp>
        <stp>security_name</stp>
        <stp>[position_monitor_R.xlsm]Sheet1!R115C5</stp>
        <tr r="E115" s="6"/>
      </tp>
      <tp t="s">
        <v>28/08/2018</v>
        <stp/>
        <stp>##V3_BDPV12</stp>
        <stp>BE0002597756 corp</stp>
        <stp>security_pricing_date</stp>
        <stp>[position_monitor_R.xlsm]Sheet1!R122C11</stp>
        <tr r="K122" s="6"/>
      </tp>
      <tp t="s">
        <v>EUR</v>
        <stp/>
        <stp>##V3_BDPV12</stp>
        <stp>XS1207054666 corp</stp>
        <stp>currency</stp>
        <stp>[position_monitor_R.xlsm]Sheet1!R19C10</stp>
        <tr r="J19" s="6"/>
      </tp>
      <tp t="s">
        <v>EUR</v>
        <stp/>
        <stp>##V3_BDPV12</stp>
        <stp>XS1491364953 corp</stp>
        <stp>currency</stp>
        <stp>[position_monitor_R.xlsm]Sheet1!R68C10</stp>
        <tr r="J68" s="6"/>
      </tp>
      <tp t="s">
        <v>EUR</v>
        <stp/>
        <stp>##V3_BDPV12</stp>
        <stp>XS2056730323 corp</stp>
        <stp>currency</stp>
        <stp>[position_monitor_R.xlsm]Sheet1!R79C10</stp>
        <tr r="J79" s="6"/>
      </tp>
      <tp t="s">
        <v>SEVFP 2 7/8 PERP</v>
        <stp/>
        <stp>##V3_BDPV12</stp>
        <stp>FR0013252061 corp</stp>
        <stp>security_name</stp>
        <stp>[position_monitor_R.xlsm]Sheet1!R148C5</stp>
        <tr r="E148" s="6"/>
      </tp>
      <tp>
        <v>12.408121017653365</v>
        <stp/>
        <stp>##V3_BQL.QUERYV12</stp>
        <stp>[position_monitor_R.xlsm]pairs!R32C34</stp>
        <stp>let(#price=dropna(spread(st=i,dates=range(-365d,10d),side='mid',fill='prev', pricing_source='cbbt')).value;
#price2=value(#price,['FR0011942283 Corp']);
#spread=#price-#price2;)
Get(std(#spread))
for('FR0013398229 Corp')</stp>
        <tr r="AH32" s="7"/>
      </tp>
      <tp>
        <v>0.25890016389208631</v>
        <stp/>
        <stp>##V3_BQL.QUERYV12</stp>
        <stp>[position_monitor_R.xlsm]pairs!R32C33</stp>
        <stp>let(#price=dropna(spread(st=i,dates=range(-365d,10d),side='mid',fill='prev', pricing_source='cbbt')).value;
#price2=value(#price,['FR0011942283 Corp']);
#spread=#price-#price2;)
Get(avg(#spread))
for('FR0013398229 Corp')</stp>
        <tr r="AG32" s="7"/>
      </tp>
      <tp t="s">
        <v>#N/A</v>
        <stp/>
        <stp>##V3_BQL.QUERYV12</stp>
        <stp>[position_monitor_R.xlsm]pairs!R91C33</stp>
        <stp>let(#price=dropna(spread(st=i,dates=range(-365d,-10d),side='mid', pricing_source='cbbt')).value;
#price2=value(#price,['XS1028599287 Corp']);
#spread=#price-#price2;)
Get(avg(#spread))
for('XS1028597315 Corp')</stp>
        <tr r="AG91" s="7"/>
      </tp>
      <tp t="s">
        <v>#N/A</v>
        <stp/>
        <stp>##V3_BQL.QUERYV12</stp>
        <stp>[position_monitor_R.xlsm]pairs!R89C34</stp>
        <stp>let(#price=dropna(spread(st=i,dates=range(-365d,-10d),side='mid', pricing_source='cbbt')).value;
#price2=value(#price,['XS1888179477 Corp']);
#spread=#price-#price2;)
Get(std(#spread))
for('XS1888180640 Corp')</stp>
        <tr r="AH89" s="7"/>
      </tp>
      <tp t="s">
        <v>ENELIM</v>
        <stp/>
        <stp>##V3_BDPV12</stp>
        <stp>XS0954675129 corp</stp>
        <stp>ticker</stp>
        <stp>[position_monitor_R.xlsm]Sheet1!R129C6</stp>
        <tr r="F129" s="6"/>
      </tp>
      <tp t="s">
        <v>VW</v>
        <stp/>
        <stp>##V3_BDPV12</stp>
        <stp>XS2187689034 corp</stp>
        <stp>ticker</stp>
        <stp>[position_monitor_R.xlsm]Sheet1!R108C6</stp>
        <tr r="F108" s="6"/>
      </tp>
      <tp>
        <v>2.75</v>
        <stp/>
        <stp>##V3_BDPV12</stp>
        <stp>BE0002597756 corp</stp>
        <stp>coupon</stp>
        <stp>[position_monitor_R.xlsm]Sheet1!R122C7</stp>
        <tr r="G122" s="6"/>
      </tp>
      <tp t="s">
        <v>ENELIM</v>
        <stp/>
        <stp>##V3_BDPV12</stp>
        <stp>XS2000719992 corp</stp>
        <stp>ticker</stp>
        <stp>[position_monitor_R.xlsm]Sheet1!R130C6</stp>
        <tr r="F130" s="6"/>
      </tp>
      <tp t="s">
        <v>IBESM</v>
        <stp/>
        <stp>##V3_BDPV12</stp>
        <stp>XS1797138960 corp</stp>
        <stp>ticker</stp>
        <stp>[position_monitor_R.xlsm]Sheet1!R138C6</stp>
        <tr r="F138" s="6"/>
      </tp>
      <tp t="s">
        <v>ENBW 1 7/8 06/29/80</v>
        <stp/>
        <stp>##V3_BDPV12</stp>
        <stp>XS2196328608 corp</stp>
        <stp>security_name</stp>
        <stp>[position_monitor_R.xlsm]Sheet1!R126C5</stp>
        <tr r="E126" s="6"/>
      </tp>
      <tp t="s">
        <v>VOD 4.2 10/03/78</v>
        <stp/>
        <stp>##V3_BDPV12</stp>
        <stp>XS1888179550 corp</stp>
        <stp>security_name</stp>
        <stp>[position_monitor_R.xlsm]Sheet1!R102C5</stp>
        <tr r="E102" s="6"/>
      </tp>
      <tp t="s">
        <v>ORSTED 2 1/4 11/24/17</v>
        <stp/>
        <stp>##V3_BDPV12</stp>
        <stp>XS1720192696 corp</stp>
        <stp>security_name</stp>
        <stp>[position_monitor_R.xlsm]Sheet1!R145C5</stp>
        <tr r="E145" s="6"/>
      </tp>
      <tp t="s">
        <v>EUR</v>
        <stp/>
        <stp>##V3_BDPV12</stp>
        <stp>XS2010039548 corp</stp>
        <stp>currency</stp>
        <stp>[position_monitor_R.xlsm]Sheet1!R36C10</stp>
        <tr r="J36" s="6"/>
      </tp>
      <tp t="s">
        <v>EUR</v>
        <stp/>
        <stp>##V3_BDPV12</stp>
        <stp>XS1501166869 corp</stp>
        <stp>currency</stp>
        <stp>[position_monitor_R.xlsm]Sheet1!R27C10</stp>
        <tr r="J27" s="6"/>
      </tp>
      <tp t="s">
        <v>EUR</v>
        <stp/>
        <stp>##V3_BDPV12</stp>
        <stp>XS1222591023 corp</stp>
        <stp>currency</stp>
        <stp>[position_monitor_R.xlsm]Sheet1!R76C10</stp>
        <tr r="J76" s="6"/>
      </tp>
      <tp t="s">
        <v>EUR</v>
        <stp/>
        <stp>##V3_BDPV12</stp>
        <stp>XS2193662728 corp</stp>
        <stp>currency</stp>
        <stp>[position_monitor_R.xlsm]Sheet1!R15C10</stp>
        <tr r="J15" s="6"/>
      </tp>
      <tp t="s">
        <v>EUR</v>
        <stp/>
        <stp>##V3_BDPV12</stp>
        <stp>XS2193661324 corp</stp>
        <stp>currency</stp>
        <stp>[position_monitor_R.xlsm]Sheet1!R14C10</stp>
        <tr r="J14" s="6"/>
      </tp>
      <tp t="s">
        <v>EUR</v>
        <stp/>
        <stp>##V3_BDPV12</stp>
        <stp>DE000A11QR73 corp</stp>
        <stp>currency</stp>
        <stp>[position_monitor_R.xlsm]Sheet1!R31C10</stp>
        <tr r="J31" s="6"/>
      </tp>
      <tp t="s">
        <v>EUR</v>
        <stp/>
        <stp>##V3_BDPV12</stp>
        <stp>XS2051471105 corp</stp>
        <stp>currency</stp>
        <stp>[position_monitor_R.xlsm]Sheet1!R49C10</stp>
        <tr r="J49" s="6"/>
      </tp>
      <tp t="s">
        <v>EUR</v>
        <stp/>
        <stp>##V3_BDPV12</stp>
        <stp>XS1050461034 corp</stp>
        <stp>currency</stp>
        <stp>[position_monitor_R.xlsm]Sheet1!R93C10</stp>
        <tr r="J93" s="6"/>
      </tp>
      <tp t="s">
        <v>EDF 3 PERP</v>
        <stp/>
        <stp>##V3_BDPV12</stp>
        <stp>FR0013464922 corp</stp>
        <stp>security_name</stp>
        <stp>[position_monitor_R.xlsm]Sheet1!R119C5</stp>
        <tr r="E119" s="6"/>
      </tp>
      <tp t="s">
        <v>ELIASO 2 3/4 PERP</v>
        <stp/>
        <stp>##V3_BDPV12</stp>
        <stp>BE0002597756 corp</stp>
        <stp>security_name</stp>
        <stp>[position_monitor_R.xlsm]Sheet1!R122C5</stp>
        <tr r="E122" s="6"/>
      </tp>
      <tp t="s">
        <v>EUR</v>
        <stp/>
        <stp>##V3_BDPV12</stp>
        <stp>XS1501167164 corp</stp>
        <stp>currency</stp>
        <stp>[position_monitor_R.xlsm]Sheet1!R24C10</stp>
        <tr r="J24" s="6"/>
      </tp>
      <tp t="s">
        <v>EUR</v>
        <stp/>
        <stp>##V3_BDPV12</stp>
        <stp>XS1811181566 corp</stp>
        <stp>currency</stp>
        <stp>[position_monitor_R.xlsm]Sheet1!R69C10</stp>
        <tr r="J69" s="6"/>
      </tp>
      <tp>
        <v>37.527796770979911</v>
        <stp/>
        <stp>##V3_BQL.QUERYV12</stp>
        <stp>[position_monitor_R.xlsm]pairs!R79C34</stp>
        <stp>let(#price=dropna(spread(st=i,dates=range(-365d,10d),side='mid',fill='prev', pricing_source='bgn')).value;
#price2=value(#price,['XS1294342792 Corp']);
#spread=#price-#price2;)
Get(std(#spread))
for('XS1713462403 Corp')</stp>
        <tr r="AH79" s="7"/>
      </tp>
      <tp t="s">
        <v>EDPPL 4.496 04/30/79</v>
        <stp/>
        <stp>##V3_BDPV12</stp>
        <stp>PTEDPKOM0034 corp</stp>
        <stp>security_name</stp>
        <stp>[position_monitor_R.xlsm]Sheet1!R120C5</stp>
        <tr r="E120" s="6"/>
      </tp>
      <tp>
        <v>68.245317474852243</v>
        <stp/>
        <stp>##V3_BQL.QUERYV12</stp>
        <stp>[position_monitor_R.xlsm]pairs!R79C33</stp>
        <stp>let(#price=dropna(spread(st=i,dates=range(-365d,10d),side='mid',fill='prev', pricing_source='bgn')).value;
#price2=value(#price,['XS1294342792 Corp']);
#spread=#price-#price2;)
Get(avg(#spread))
for('XS1713462403 Corp')</stp>
        <tr r="AG79" s="7"/>
      </tp>
      <tp>
        <v>1.375</v>
        <stp/>
        <stp>##V3_BDPV12</stp>
        <stp>FR0013310505 corp</stp>
        <stp>coupon</stp>
        <stp>[position_monitor_R.xlsm]Sheet1!R133C7</stp>
        <tr r="G133" s="6"/>
      </tp>
      <tp>
        <v>4.75</v>
        <stp/>
        <stp>##V3_BDPV12</stp>
        <stp>FR0011531730 corp</stp>
        <stp>coupon</stp>
        <stp>[position_monitor_R.xlsm]Sheet1!R132C7</stp>
        <tr r="G132" s="6"/>
      </tp>
      <tp t="s">
        <v>SSELN</v>
        <stp/>
        <stp>##V3_BDPV12</stp>
        <stp>XS1196713298 corp</stp>
        <stp>ticker</stp>
        <stp>[position_monitor_R.xlsm]Sheet1!R150C6</stp>
        <tr r="F150" s="6"/>
      </tp>
      <tp t="s">
        <v>ENELIM</v>
        <stp/>
        <stp>##V3_BDPV12</stp>
        <stp>XS1713463716 corp</stp>
        <stp>ticker</stp>
        <stp>[position_monitor_R.xlsm]Sheet1!R128C6</stp>
        <tr r="F128" s="6"/>
      </tp>
      <tp t="s">
        <v>ENELIM 5.451 01/10/74</v>
        <stp/>
        <stp>##V3_BDPV12</stp>
        <stp>XS0954675129 corp</stp>
        <stp>security_name</stp>
        <stp>[position_monitor_R.xlsm]Sheet1!R129C5</stp>
        <tr r="E129" s="6"/>
      </tp>
      <tp t="s">
        <v>TENN 2.995 PERP</v>
        <stp/>
        <stp>##V3_BDPV12</stp>
        <stp>XS1591694481 corp</stp>
        <stp>security_name</stp>
        <stp>[position_monitor_R.xlsm]Sheet1!R153C5</stp>
        <tr r="E153" s="6"/>
      </tp>
      <tp t="s">
        <v>10/01/2018</v>
        <stp/>
        <stp>##V3_BDPV12</stp>
        <stp>FR0013310505 corp</stp>
        <stp>security_pricing_date</stp>
        <stp>[position_monitor_R.xlsm]Sheet1!R133C11</stp>
        <tr r="K133" s="6"/>
      </tp>
      <tp t="s">
        <v>EUR</v>
        <stp/>
        <stp>##V3_BDPV12</stp>
        <stp>XS2069101868 corp</stp>
        <stp>currency</stp>
        <stp>[position_monitor_R.xlsm]Sheet1!R81C10</stp>
        <tr r="J81" s="6"/>
      </tp>
      <tp t="s">
        <v>EUR</v>
        <stp/>
        <stp>##V3_BDPV12</stp>
        <stp>XS1713462403 corp</stp>
        <stp>currency</stp>
        <stp>[position_monitor_R.xlsm]Sheet1!R17C10</stp>
        <tr r="J17" s="6"/>
      </tp>
      <tp t="s">
        <v>EUR</v>
        <stp/>
        <stp>##V3_BDPV12</stp>
        <stp>DE000A289N78 corp</stp>
        <stp>currency</stp>
        <stp>[position_monitor_R.xlsm]Sheet1!R37C10</stp>
        <tr r="J37" s="6"/>
      </tp>
      <tp t="s">
        <v>EUR</v>
        <stp/>
        <stp>##V3_BDPV12</stp>
        <stp>XS1152338072 corp</stp>
        <stp>currency</stp>
        <stp>[position_monitor_R.xlsm]Sheet1!R41C10</stp>
        <tr r="J41" s="6"/>
      </tp>
      <tp t="s">
        <v>#N/A</v>
        <stp/>
        <stp>##V3_BQL.QUERYV12</stp>
        <stp>[position_monitor_R.xlsm]pairs!R99C33</stp>
        <stp>let(#price=dropna(spread(st=i,dates=range(-258d,-10d),side='mid', pricing_source='cbbt')).value;
#price2=value(#price,['XS2109819859 Corp']);
#spread=#price-#price2;)
Get(avg(#spread))
for('XS2056371334 Corp')</stp>
        <tr r="AG99" s="7"/>
      </tp>
      <tp>
        <v>27.70383289575425</v>
        <stp/>
        <stp>##V3_BQL.QUERYV12</stp>
        <stp>[position_monitor_R.xlsm]pairs!R94C34</stp>
        <stp>let(#price=dropna(spread(st=i,dates=range(-365d,-10d),side='mid', pricing_source='cbbt')).value;
#price2=value(#price,['XS1115490523 Corp']);
#spread=#price-#price2;)
Get(std(#spread))
for('XS1028599287 Corp')</stp>
        <tr r="AH94" s="7"/>
      </tp>
      <tp t="s">
        <v>#N/A</v>
        <stp/>
        <stp>##V3_BQL.QUERYV12</stp>
        <stp>[position_monitor_R.xlsm]pairs!R86C34</stp>
        <stp>let(#price=dropna(spread(st=i,dates=range(-365d,-10d),side='mid', pricing_source='cbbt')).value;
#price2=value(#price,['XS1222594472 Corp']);
#spread=#price-#price2;)
Get(std(#spread))
for('XS1590787799 Corp')</stp>
        <tr r="AH86" s="7"/>
      </tp>
      <tp>
        <v>4.125</v>
        <stp/>
        <stp>##V3_BDPV12</stp>
        <stp>FR0011697010 corp</stp>
        <stp>coupon</stp>
        <stp>[position_monitor_R.xlsm]Sheet1!R115C7</stp>
        <tr r="G115" s="6"/>
      </tp>
      <tp t="s">
        <v>20/04/2025</v>
        <stp/>
        <stp>##V3_BDPV12</stp>
        <stp>PTEDPLOM0017 corp</stp>
        <stp>nxt_call_dt</stp>
        <stp>[position_monitor_R.xlsm]Sheet1!R121C8</stp>
        <tr r="H121" s="6"/>
      </tp>
      <tp t="s">
        <v>ENELIM 2 1/2 11/24/78</v>
        <stp/>
        <stp>##V3_BDPV12</stp>
        <stp>XS1713463716 corp</stp>
        <stp>security_name</stp>
        <stp>[position_monitor_R.xlsm]Sheet1!R128C5</stp>
        <tr r="E128" s="6"/>
      </tp>
      <tp t="s">
        <v>27/06/2019</v>
        <stp/>
        <stp>##V3_BDPV12</stp>
        <stp>FR0013431244 corp</stp>
        <stp>security_pricing_date</stp>
        <stp>[position_monitor_R.xlsm]Sheet1!R136C11</stp>
        <tr r="K136" s="6"/>
      </tp>
      <tp t="s">
        <v>03/07/2013</v>
        <stp/>
        <stp>##V3_BDPV12</stp>
        <stp>FR0011531730 corp</stp>
        <stp>security_pricing_date</stp>
        <stp>[position_monitor_R.xlsm]Sheet1!R132C11</stp>
        <tr r="K132" s="6"/>
      </tp>
      <tp t="s">
        <v>22/01/2013</v>
        <stp/>
        <stp>##V3_BDPV12</stp>
        <stp>FR0011401751 corp</stp>
        <stp>security_pricing_date</stp>
        <stp>[position_monitor_R.xlsm]Sheet1!R117C11</stp>
        <tr r="K117" s="6"/>
      </tp>
      <tp t="s">
        <v>EUR</v>
        <stp/>
        <stp>##V3_BDPV12</stp>
        <stp>XS1413581205 corp</stp>
        <stp>currency</stp>
        <stp>[position_monitor_R.xlsm]Sheet1!R23C10</stp>
        <tr r="J23" s="6"/>
      </tp>
      <tp t="s">
        <v>EUR</v>
        <stp/>
        <stp>##V3_BDPV12</stp>
        <stp>FR0013399177 corp</stp>
        <stp>currency</stp>
        <stp>[position_monitor_R.xlsm]Sheet1!R54C10</stp>
        <tr r="J54" s="6"/>
      </tp>
      <tp t="s">
        <v>EUR</v>
        <stp/>
        <stp>##V3_BDPV12</stp>
        <stp>XS1152343668 corp</stp>
        <stp>currency</stp>
        <stp>[position_monitor_R.xlsm]Sheet1!R43C10</stp>
        <tr r="J43" s="6"/>
      </tp>
      <tp t="s">
        <v>EUR</v>
        <stp/>
        <stp>##V3_BDPV12</stp>
        <stp>XS1982704824 corp</stp>
        <stp>currency</stp>
        <stp>[position_monitor_R.xlsm]Sheet1!R65C10</stp>
        <tr r="J65" s="6"/>
      </tp>
      <tp t="s">
        <v>EUR</v>
        <stp/>
        <stp>##V3_BDPV12</stp>
        <stp>XS1309436910 corp</stp>
        <stp>currency</stp>
        <stp>[position_monitor_R.xlsm]Sheet1!R13C10</stp>
        <tr r="J13" s="6"/>
      </tp>
      <tp t="s">
        <v>EUR</v>
        <stp/>
        <stp>##V3_BDPV12</stp>
        <stp>XS2010037765 corp</stp>
        <stp>currency</stp>
        <stp>[position_monitor_R.xlsm]Sheet1!R70C10</stp>
        <tr r="J70" s="6"/>
      </tp>
      <tp t="s">
        <v>EUR</v>
        <stp/>
        <stp>##V3_BDPV12</stp>
        <stp>XS2077670003 corp</stp>
        <stp>currency</stp>
        <stp>[position_monitor_R.xlsm]Sheet1!R32C10</stp>
        <tr r="J32" s="6"/>
      </tp>
      <tp t="s">
        <v>EDPPL 1.7 07/20/80</v>
        <stp/>
        <stp>##V3_BDPV12</stp>
        <stp>PTEDPLOM0017 corp</stp>
        <stp>security_name</stp>
        <stp>[position_monitor_R.xlsm]Sheet1!R121C5</stp>
        <tr r="E121" s="6"/>
      </tp>
      <tp>
        <v>32.089326098398956</v>
        <stp/>
        <stp>##V3_BQL.QUERYV12</stp>
        <stp>[position_monitor_R.xlsm]pairs!R36C34</stp>
        <stp>let(#price=dropna(spread(st=i,dates=range(-365d,10d),side='mid',fill='prev', pricing_source='cbbt')).value;
#price2=value(#price,['XS1757377400 Corp']);
#spread=#price-#price2;)
Get(std(#spread))
for('FR0013398229 Corp')</stp>
        <tr r="AH36" s="7"/>
      </tp>
      <tp>
        <v>0.89416380771364268</v>
        <stp/>
        <stp>##V3_BQL.QUERYV12</stp>
        <stp>[position_monitor_R.xlsm]pairs!R100C23</stp>
        <stp xml:space="preserve"> get(corr(SPREAD(SPREAD_TYPE='I'), VALUE(SPREAD(SPREAD_TYPE='I'), ['XS1222594472 Corp']))) for(['XS1115498260 Corp'])with(dates=range(-365d,0d))</stp>
        <tr r="W100" s="7"/>
      </tp>
      <tp>
        <v>71.250291664617137</v>
        <stp/>
        <stp>##V3_BQL.QUERYV12</stp>
        <stp>[position_monitor_R.xlsm]pairs!R36C33</stp>
        <stp>let(#price=dropna(spread(st=i,dates=range(-365d,10d),side='mid',fill='prev', pricing_source='cbbt')).value;
#price2=value(#price,['XS1757377400 Corp']);
#spread=#price-#price2;)
Get(avg(#spread))
for('FR0013398229 Corp')</stp>
        <tr r="AG36" s="7"/>
      </tp>
      <tp>
        <v>33.290731775208769</v>
        <stp/>
        <stp>##V3_BQL.QUERYV12</stp>
        <stp>[position_monitor_R.xlsm]pairs!R96C34</stp>
        <stp>let(#price=dropna(spread(st=i,dates=range(-365d,-10d),side='mid', pricing_source='cbbt')).value;
#price2=value(#price,['XS1028599287 Corp']);
#spread=#price-#price2;)
Get(std(#spread))
for('XS1888179477 Corp')</stp>
        <tr r="AH96" s="7"/>
      </tp>
      <tp>
        <v>14.245639058260149</v>
        <stp/>
        <stp>##V3_BQL.QUERYV12</stp>
        <stp>[position_monitor_R.xlsm]pairs!R97C34</stp>
        <stp>let(#price=dropna(spread(st=i,dates=range(-365d,-10d),side='mid', pricing_source='cbbt')).value;
#price2=value(#price,['XS1050461034 Corp']);
#spread=#price-#price2;)
Get(std(#spread))
for('XS1933828433 Corp')</stp>
        <tr r="AH97" s="7"/>
      </tp>
      <tp t="s">
        <v>ENBW 1 5/8 08/05/79</v>
        <stp/>
        <stp>##V3_BDPV12</stp>
        <stp>XS2035564629 corp</stp>
        <stp>security_name</stp>
        <stp>[position_monitor_R.xlsm]Sheet1!R127C5</stp>
        <tr r="E127" s="6"/>
      </tp>
      <tp t="s">
        <v>SSELN 2 3/8 PERP</v>
        <stp/>
        <stp>##V3_BDPV12</stp>
        <stp>XS1196713298 corp</stp>
        <stp>security_name</stp>
        <stp>[position_monitor_R.xlsm]Sheet1!R150C5</stp>
        <tr r="E150" s="6"/>
      </tp>
      <tp t="s">
        <v>EUR</v>
        <stp/>
        <stp>##V3_BDPV12</stp>
        <stp>XS2010032618 corp</stp>
        <stp>currency</stp>
        <stp>[position_monitor_R.xlsm]Sheet1!R72C10</stp>
        <tr r="J72" s="6"/>
      </tp>
      <tp t="s">
        <v>EUR</v>
        <stp/>
        <stp>##V3_BDPV12</stp>
        <stp>XS1405765659 corp</stp>
        <stp>currency</stp>
        <stp>[position_monitor_R.xlsm]Sheet1!R88C10</stp>
        <tr r="J88" s="6"/>
      </tp>
      <tp t="s">
        <v>EUR</v>
        <stp/>
        <stp>##V3_BDPV12</stp>
        <stp>XS1222594472 corp</stp>
        <stp>currency</stp>
        <stp>[position_monitor_R.xlsm]Sheet1!R77C10</stp>
        <tr r="J77" s="6"/>
      </tp>
      <tp t="s">
        <v>EUR</v>
        <stp/>
        <stp>##V3_BDPV12</stp>
        <stp>XS1115498260 corp</stp>
        <stp>currency</stp>
        <stp>[position_monitor_R.xlsm]Sheet1!R85C10</stp>
        <tr r="J85" s="6"/>
      </tp>
      <tp t="s">
        <v>EUR</v>
        <stp/>
        <stp>##V3_BDPV12</stp>
        <stp>XS2185997884 corp</stp>
        <stp>currency</stp>
        <stp>[position_monitor_R.xlsm]Sheet1!R21C10</stp>
        <tr r="J21" s="6"/>
      </tp>
      <tp t="s">
        <v>EUR</v>
        <stp/>
        <stp>##V3_BDPV12</stp>
        <stp>FR0013447877 corp</stp>
        <stp>currency</stp>
        <stp>[position_monitor_R.xlsm]Sheet1!R86C10</stp>
        <tr r="J86" s="6"/>
      </tp>
      <tp t="s">
        <v>EUR</v>
        <stp/>
        <stp>##V3_BDPV12</stp>
        <stp>FR0013425170 corp</stp>
        <stp>currency</stp>
        <stp>[position_monitor_R.xlsm]Sheet1!R28C10</stp>
        <tr r="J28" s="6"/>
      </tp>
      <tp t="s">
        <v>SEVFP 1 5/8 PERP</v>
        <stp/>
        <stp>##V3_BDPV12</stp>
        <stp>FR0013445335 corp</stp>
        <stp>security_name</stp>
        <stp>[position_monitor_R.xlsm]Sheet1!R149C5</stp>
        <tr r="E149" s="6"/>
      </tp>
      <tp t="s">
        <v>EUR</v>
        <stp/>
        <stp>##V3_BDPV12</stp>
        <stp>XS2011260531 corp</stp>
        <stp>currency</stp>
        <stp>[position_monitor_R.xlsm]Sheet1!R42C10</stp>
        <tr r="J42" s="6"/>
      </tp>
      <tp t="s">
        <v>EUR</v>
        <stp/>
        <stp>##V3_BDPV12</stp>
        <stp>XS2186001314 corp</stp>
        <stp>currency</stp>
        <stp>[position_monitor_R.xlsm]Sheet1!R22C10</stp>
        <tr r="J22" s="6"/>
      </tp>
      <tp>
        <v>119.01418787878787</v>
        <stp/>
        <stp>##V3_BQL.QUERYV12</stp>
        <stp>[position_monitor_R.xlsm]pairs!R90C33</stp>
        <stp>let(#price=dropna(spread(st=i,dates=range(-245d,-10d),side='mid', pricing_source='bgn')).value;
#price2=value(#price,['XS1795406658 Corp']);
#spread=#price-#price2;)
Get(avg(#spread))
for('XS2114413565 Corp')</stp>
        <tr r="AG90" s="7"/>
      </tp>
      <tp>
        <v>15.701685065533512</v>
        <stp/>
        <stp>##V3_BQL.QUERYV12</stp>
        <stp>[position_monitor_R.xlsm]pairs!R37C34</stp>
        <stp>let(#price=dropna(spread(st=i,dates=range(-365d,10d),side='mid',fill='prev', pricing_source='bgn')).value;
#price2=value(#price,['XS1799938995 Corp']);
#spread=#price-#price2;)
Get(std(#spread))
for('XS1048428442 Corp')</stp>
        <tr r="AH37" s="7"/>
      </tp>
      <tp>
        <v>57.296521152278565</v>
        <stp/>
        <stp>##V3_BQL.QUERYV12</stp>
        <stp>[position_monitor_R.xlsm]pairs!R90C34</stp>
        <stp>let(#price=dropna(spread(st=i,dates=range(-245d,-10d),side='mid', pricing_source='bgn')).value;
#price2=value(#price,['XS1795406658 Corp']);
#spread=#price-#price2;)
Get(std(#spread))
for('XS2114413565 Corp')</stp>
        <tr r="AH90" s="7"/>
      </tp>
      <tp>
        <v>17.422968007189152</v>
        <stp/>
        <stp>##V3_BQL.QUERYV12</stp>
        <stp>[position_monitor_R.xlsm]pairs!R37C33</stp>
        <stp>let(#price=dropna(spread(st=i,dates=range(-365d,10d),side='mid',fill='prev', pricing_source='bgn')).value;
#price2=value(#price,['XS1799938995 Corp']);
#spread=#price-#price2;)
Get(avg(#spread))
for('XS1048428442 Corp')</stp>
        <tr r="AG37" s="7"/>
      </tp>
      <tp>
        <v>92.290489178679252</v>
        <stp/>
        <stp>##V3_BQL.QUERYV12</stp>
        <stp>[position_monitor_R.xlsm]pairs!R96C33</stp>
        <stp>let(#price=dropna(spread(st=i,dates=range(-365d,-10d),side='mid', pricing_source='cbbt')).value;
#price2=value(#price,['XS1028599287 Corp']);
#spread=#price-#price2;)
Get(avg(#spread))
for('XS1888179477 Corp')</stp>
        <tr r="AG96" s="7"/>
      </tp>
      <tp>
        <v>5.2273269523702615</v>
        <stp/>
        <stp>##V3_BQL.QUERYV12</stp>
        <stp>[position_monitor_R.xlsm]pairs!R97C33</stp>
        <stp>let(#price=dropna(spread(st=i,dates=range(-365d,-10d),side='mid', pricing_source='cbbt')).value;
#price2=value(#price,['XS1050461034 Corp']);
#spread=#price-#price2;)
Get(avg(#spread))
for('XS1933828433 Corp')</stp>
        <tr r="AG97" s="7"/>
      </tp>
      <tp t="s">
        <v>VATFAL</v>
        <stp/>
        <stp>##V3_BDPV12</stp>
        <stp>XS1205618470 corp</stp>
        <stp>ticker</stp>
        <stp>[position_monitor_R.xlsm]Sheet1!R155C6</stp>
        <tr r="F155" s="6"/>
      </tp>
      <tp t="s">
        <v>30/01/2024</v>
        <stp/>
        <stp>##V3_BDPV12</stp>
        <stp>PTEDPKOM0034 corp</stp>
        <stp>nxt_call_dt</stp>
        <stp>[position_monitor_R.xlsm]Sheet1!R120C8</stp>
        <tr r="H120" s="6"/>
      </tp>
      <tp t="s">
        <v>VOD 3.1 01/03/79</v>
        <stp/>
        <stp>##V3_BDPV12</stp>
        <stp>XS1888179477 corp</stp>
        <stp>security_name</stp>
        <stp>[position_monitor_R.xlsm]Sheet1!R101C5</stp>
        <tr r="E101" s="6"/>
      </tp>
      <tp t="s">
        <v>ENELIM 3 3/8 11/24/81</v>
        <stp/>
        <stp>##V3_BDPV12</stp>
        <stp>XS1713463559 corp</stp>
        <stp>security_name</stp>
        <stp>[position_monitor_R.xlsm]Sheet1!R131C5</stp>
        <tr r="E131" s="6"/>
      </tp>
      <tp t="s">
        <v>NTGYSM 3 3/8 PERP</v>
        <stp/>
        <stp>##V3_BDPV12</stp>
        <stp>XS1224710399 corp</stp>
        <stp>security_name</stp>
        <stp>[position_monitor_R.xlsm]Sheet1!R143C5</stp>
        <tr r="E143" s="6"/>
      </tp>
      <tp t="s">
        <v>ORSTED 6 1/4 06/26/13</v>
        <stp/>
        <stp>##V3_BDPV12</stp>
        <stp>XS0943370543 corp</stp>
        <stp>security_name</stp>
        <stp>[position_monitor_R.xlsm]Sheet1!R144C5</stp>
        <tr r="E144" s="6"/>
      </tp>
      <tp t="s">
        <v>NTGYSM 4 1/8 PERP</v>
        <stp/>
        <stp>##V3_BDPV12</stp>
        <stp>XS1139494493 corp</stp>
        <stp>security_name</stp>
        <stp>[position_monitor_R.xlsm]Sheet1!R142C5</stp>
        <tr r="E142" s="6"/>
      </tp>
      <tp t="s">
        <v>SSELN 3 1/8 PERP</v>
        <stp/>
        <stp>##V3_BDPV12</stp>
        <stp>XS2195190520 corp</stp>
        <stp>security_name</stp>
        <stp>[position_monitor_R.xlsm]Sheet1!R151C5</stp>
        <tr r="E151" s="6"/>
      </tp>
      <tp t="s">
        <v>15/01/2014</v>
        <stp/>
        <stp>##V3_BDPV12</stp>
        <stp>FR0011697010 corp</stp>
        <stp>security_pricing_date</stp>
        <stp>[position_monitor_R.xlsm]Sheet1!R115C11</stp>
        <tr r="K115" s="6"/>
      </tp>
      <tp t="s">
        <v>15/01/2014</v>
        <stp/>
        <stp>##V3_BDPV12</stp>
        <stp>FR0011697028 corp</stp>
        <stp>security_pricing_date</stp>
        <stp>[position_monitor_R.xlsm]Sheet1!R118C11</stp>
        <tr r="K118" s="6"/>
      </tp>
      <tp t="s">
        <v>VW 4 5/8 PERP</v>
        <stp/>
        <stp>##V3_BDPV12</stp>
        <stp>XS1048428442 corp</stp>
        <stp>security_name</stp>
        <stp>[position_monitor_R.xlsm]Sheet1!R109C5</stp>
        <tr r="E109" s="6"/>
      </tp>
      <tp t="s">
        <v>25/09/2018</v>
        <stp/>
        <stp>##V3_BDPV12</stp>
        <stp>FR0013367612 corp</stp>
        <stp>security_pricing_date</stp>
        <stp>[position_monitor_R.xlsm]Sheet1!R116C11</stp>
        <tr r="K116" s="6"/>
      </tp>
      <tp t="s">
        <v>EUR</v>
        <stp/>
        <stp>##V3_BDPV12</stp>
        <stp>XS2056730679 corp</stp>
        <stp>currency</stp>
        <stp>[position_monitor_R.xlsm]Sheet1!R80C10</stp>
        <tr r="J80" s="6"/>
      </tp>
      <tp t="s">
        <v>EUR</v>
        <stp/>
        <stp>##V3_BDPV12</stp>
        <stp>XS2182055009 corp</stp>
        <stp>currency</stp>
        <stp>[position_monitor_R.xlsm]Sheet1!R53C10</stp>
        <tr r="J53" s="6"/>
      </tp>
      <tp t="s">
        <v>EUR</v>
        <stp/>
        <stp>##V3_BDPV12</stp>
        <stp>XS2056371334 corp</stp>
        <stp>currency</stp>
        <stp>[position_monitor_R.xlsm]Sheet1!R97C10</stp>
        <tr r="J97" s="6"/>
      </tp>
      <tp t="s">
        <v>EDF 5 PERP</v>
        <stp/>
        <stp>##V3_BDPV12</stp>
        <stp>FR0011697028 corp</stp>
        <stp>security_name</stp>
        <stp>[position_monitor_R.xlsm]Sheet1!R118C5</stp>
        <tr r="E118" s="6"/>
      </tp>
      <tp t="s">
        <v>EUR</v>
        <stp/>
        <stp>##V3_BDPV12</stp>
        <stp>XS1795406575 corp</stp>
        <stp>currency</stp>
        <stp>[position_monitor_R.xlsm]Sheet1!R92C10</stp>
        <tr r="J92" s="6"/>
      </tp>
      <tp t="s">
        <v>EUR</v>
        <stp/>
        <stp>##V3_BDPV12</stp>
        <stp>XS0992293901 corp</stp>
        <stp>currency</stp>
        <stp>[position_monitor_R.xlsm]Sheet1!R45C10</stp>
        <tr r="J45" s="6"/>
      </tp>
      <tp t="s">
        <v>EUR</v>
        <stp/>
        <stp>##V3_BDPV12</stp>
        <stp>XS2055106210 corp</stp>
        <stp>currency</stp>
        <stp>[position_monitor_R.xlsm]Sheet1!R61C10</stp>
        <tr r="J61" s="6"/>
      </tp>
      <tp t="s">
        <v>EUR</v>
        <stp/>
        <stp>##V3_BDPV12</stp>
        <stp>XS1405777746 corp</stp>
        <stp>currency</stp>
        <stp>[position_monitor_R.xlsm]Sheet1!R87C10</stp>
        <tr r="J87" s="6"/>
      </tp>
      <tp t="s">
        <v>EUR</v>
        <stp/>
        <stp>##V3_BDPV12</stp>
        <stp>XS1207058733 corp</stp>
        <stp>currency</stp>
        <stp>[position_monitor_R.xlsm]Sheet1!R20C10</stp>
        <tr r="J20" s="6"/>
      </tp>
      <tp>
        <v>65.40881654110575</v>
        <stp/>
        <stp>##V3_BQL.QUERYV12</stp>
        <stp>[position_monitor_R.xlsm]pairs!R94C33</stp>
        <stp>let(#price=dropna(spread(st=i,dates=range(-365d,-10d),side='mid', pricing_source='cbbt')).value;
#price2=value(#price,['XS1115490523 Corp']);
#spread=#price-#price2;)
Get(avg(#spread))
for('XS1028599287 Corp')</stp>
        <tr r="AG94" s="7"/>
      </tp>
      <tp t="s">
        <v>#N/A</v>
        <stp/>
        <stp>##V3_BQL.QUERYV12</stp>
        <stp>[position_monitor_R.xlsm]pairs!R86C33</stp>
        <stp>let(#price=dropna(spread(st=i,dates=range(-365d,-10d),side='mid', pricing_source='cbbt')).value;
#price2=value(#price,['XS1222594472 Corp']);
#spread=#price-#price2;)
Get(avg(#spread))
for('XS1590787799 Corp')</stp>
        <tr r="AG86" s="7"/>
      </tp>
      <tp t="s">
        <v>#N/A</v>
        <stp/>
        <stp>##V3_BQL.QUERYV12</stp>
        <stp>[position_monitor_R.xlsm]pairs!R99C34</stp>
        <stp>let(#price=dropna(spread(st=i,dates=range(-258d,-10d),side='mid', pricing_source='cbbt')).value;
#price2=value(#price,['XS2109819859 Corp']);
#spread=#price-#price2;)
Get(std(#spread))
for('XS2056371334 Corp')</stp>
        <tr r="AH99" s="7"/>
      </tp>
      <tp>
        <v>1.625</v>
        <stp/>
        <stp>##V3_BDPV12</stp>
        <stp>FR0013431244 corp</stp>
        <stp>coupon</stp>
        <stp>[position_monitor_R.xlsm]Sheet1!R136C7</stp>
        <tr r="G136" s="6"/>
      </tp>
      <tp t="s">
        <v>TENN</v>
        <stp/>
        <stp>##V3_BDPV12</stp>
        <stp>XS1591694481 corp</stp>
        <stp>ticker</stp>
        <stp>[position_monitor_R.xlsm]Sheet1!R153C6</stp>
        <tr r="F153" s="6"/>
      </tp>
      <tp t="s">
        <v>VLVY 4.85 03/10/78</v>
        <stp/>
        <stp>##V3_BDPV12</stp>
        <stp>XS1150695192 corp</stp>
        <stp>security_name</stp>
        <stp>[position_monitor_R.xlsm]Sheet1!R100C5</stp>
        <tr r="E100" s="6"/>
      </tp>
      <tp t="s">
        <v>26/11/2019</v>
        <stp/>
        <stp>##V3_BDPV12</stp>
        <stp>FR0013464922 corp</stp>
        <stp>security_pricing_date</stp>
        <stp>[position_monitor_R.xlsm]Sheet1!R119C11</stp>
        <tr r="K119" s="6"/>
      </tp>
      <tp t="s">
        <v>EUR</v>
        <stp/>
        <stp>##V3_BDPV12</stp>
        <stp>FR0013330529 corp</stp>
        <stp>currency</stp>
        <stp>[position_monitor_R.xlsm]Sheet1!R73C10</stp>
        <tr r="J73" s="6"/>
      </tp>
      <tp t="s">
        <v>EUR</v>
        <stp/>
        <stp>##V3_BDPV12</stp>
        <stp>XS1195202822 corp</stp>
        <stp>currency</stp>
        <stp>[position_monitor_R.xlsm]Sheet1!R26C10</stp>
        <tr r="J26" s="6"/>
      </tp>
      <tp t="s">
        <v>EUR</v>
        <stp/>
        <stp>##V3_BDPV12</stp>
        <stp>FR0013457157 corp</stp>
        <stp>currency</stp>
        <stp>[position_monitor_R.xlsm]Sheet1!R55C10</stp>
        <tr r="J55" s="6"/>
      </tp>
      <tp t="s">
        <v>EUR</v>
        <stp/>
        <stp>##V3_BDPV12</stp>
        <stp>XS1294343337 corp</stp>
        <stp>currency</stp>
        <stp>[position_monitor_R.xlsm]Sheet1!R18C10</stp>
        <tr r="J18" s="6"/>
      </tp>
      <tp t="s">
        <v>EUR</v>
        <stp/>
        <stp>##V3_BDPV12</stp>
        <stp>XS1117300837 corp</stp>
        <stp>currency</stp>
        <stp>[position_monitor_R.xlsm]Sheet1!R58C10</stp>
        <tr r="J58" s="6"/>
      </tp>
      <tp t="s">
        <v>EUR</v>
        <stp/>
        <stp>##V3_BDPV12</stp>
        <stp>XS1797663967 corp</stp>
        <stp>currency</stp>
        <stp>[position_monitor_R.xlsm]Sheet1!R38C10</stp>
        <tr r="J38" s="6"/>
      </tp>
      <tp t="s">
        <v>EUR</v>
        <stp/>
        <stp>##V3_BDPV12</stp>
        <stp>XS2010039035 corp</stp>
        <stp>currency</stp>
        <stp>[position_monitor_R.xlsm]Sheet1!R35C10</stp>
        <tr r="J35" s="6"/>
      </tp>
      <tp t="s">
        <v>EUR</v>
        <stp/>
        <stp>##V3_BDPV12</stp>
        <stp>FR0013478252 corp</stp>
        <stp>currency</stp>
        <stp>[position_monitor_R.xlsm]Sheet1!R29C10</stp>
        <tr r="J29" s="6"/>
      </tp>
      <tp t="s">
        <v>EUR</v>
        <stp/>
        <stp>##V3_BDPV12</stp>
        <stp>XS2119468572 corp</stp>
        <stp>currency</stp>
        <stp>[position_monitor_R.xlsm]Sheet1!R78C10</stp>
        <tr r="J78" s="6"/>
      </tp>
      <tp>
        <v>63.164915322580626</v>
        <stp/>
        <stp>##V3_BQL.QUERYV12</stp>
        <stp>[position_monitor_R.xlsm]pairs!R85C33</stp>
        <stp>let(#price=dropna(spread(st=i,dates=range(-365d,-10d),side='mid', pricing_source='bgn')).value;
#price2=value(#price,['XS1888179550 Corp']);
#spread=#price-#price2;)
Get(avg(#spread))
for('XS2056730679 Corp')</stp>
        <tr r="AG85" s="7"/>
      </tp>
      <tp>
        <v>21.687761626159674</v>
        <stp/>
        <stp>##V3_BQL.QUERYV12</stp>
        <stp>[position_monitor_R.xlsm]pairs!R85C34</stp>
        <stp>let(#price=dropna(spread(st=i,dates=range(-365d,-10d),side='mid', pricing_source='bgn')).value;
#price2=value(#price,['XS1888179550 Corp']);
#spread=#price-#price2;)
Get(std(#spread))
for('XS2056730679 Corp')</stp>
        <tr r="AH85" s="7"/>
      </tp>
      <tp>
        <v>0.93293582347205606</v>
        <stp/>
        <stp>##V3_BQL.QUERYV12</stp>
        <stp>[position_monitor_R.xlsm]pairs!R102C23</stp>
        <stp xml:space="preserve"> get(corr(SPREAD(SPREAD_TYPE='I'), VALUE(SPREAD(SPREAD_TYPE='I'), ['XS1795406658 Corp']))) for(['XS1115498260 Corp'])with(dates=range(-365d,0d))</stp>
        <tr r="W102" s="7"/>
      </tp>
      <tp>
        <v>3.875</v>
        <stp/>
        <stp>##V3_BDPV12</stp>
        <stp>FR0011942283 corp</stp>
        <stp>coupon</stp>
        <stp>[position_monitor_R.xlsm]Sheet1!R134C7</stp>
        <tr r="G134" s="6"/>
      </tp>
      <tp>
        <v>5.375</v>
        <stp/>
        <stp>##V3_BDPV12</stp>
        <stp>FR0011401751 corp</stp>
        <stp>coupon</stp>
        <stp>[position_monitor_R.xlsm]Sheet1!R117C7</stp>
        <tr r="G117" s="6"/>
      </tp>
      <tp t="s">
        <v>VW</v>
        <stp/>
        <stp>##V3_BDPV12</stp>
        <stp>XS1048428012 corp</stp>
        <stp>ticker</stp>
        <stp>[position_monitor_R.xlsm]Sheet1!R103C6</stp>
        <tr r="F103" s="6"/>
      </tp>
      <tp t="s">
        <v>VW</v>
        <stp/>
        <stp>##V3_BDPV12</stp>
        <stp>XS1629658755 corp</stp>
        <stp>ticker</stp>
        <stp>[position_monitor_R.xlsm]Sheet1!R105C6</stp>
        <tr r="F105" s="6"/>
      </tp>
      <tp t="s">
        <v>VW 3 7/8 PERP</v>
        <stp/>
        <stp>##V3_BDPV12</stp>
        <stp>XS2187689380 corp</stp>
        <stp>security_name</stp>
        <stp>[position_monitor_R.xlsm]Sheet1!R112C5</stp>
        <tr r="E112" s="6"/>
      </tp>
      <tp t="s">
        <v>03/09/2019</v>
        <stp/>
        <stp>##V3_BDPV12</stp>
        <stp>FR0013445335 corp</stp>
        <stp>security_pricing_date</stp>
        <stp>[position_monitor_R.xlsm]Sheet1!R149C11</stp>
        <tr r="K149" s="6"/>
      </tp>
      <tp t="s">
        <v>EUR</v>
        <stp/>
        <stp>##V3_BDPV12</stp>
        <stp>FR0011606169 corp</stp>
        <stp>currency</stp>
        <stp>[position_monitor_R.xlsm]Sheet1!R48C10</stp>
        <tr r="J48" s="6"/>
      </tp>
      <tp t="s">
        <v>EUR</v>
        <stp/>
        <stp>##V3_BDPV12</stp>
        <stp>XS1508392625 corp</stp>
        <stp>currency</stp>
        <stp>[position_monitor_R.xlsm]Sheet1!R59C10</stp>
        <tr r="J59" s="6"/>
      </tp>
      <tp t="s">
        <v>EUR</v>
        <stp/>
        <stp>##V3_BDPV12</stp>
        <stp>XS1795406658 corp</stp>
        <stp>currency</stp>
        <stp>[position_monitor_R.xlsm]Sheet1!R95C10</stp>
        <tr r="J95" s="6"/>
      </tp>
      <tp t="s">
        <v>EUR</v>
        <stp/>
        <stp>##V3_BDPV12</stp>
        <stp>XS2011260705 corp</stp>
        <stp>currency</stp>
        <stp>[position_monitor_R.xlsm]Sheet1!R44C10</stp>
        <tr r="J44" s="6"/>
      </tp>
      <tp t="s">
        <v>EUR</v>
        <stp/>
        <stp>##V3_BDPV12</stp>
        <stp>XS1309436753 corp</stp>
        <stp>currency</stp>
        <stp>[position_monitor_R.xlsm]Sheet1!R12C10</stp>
        <tr r="J12" s="6"/>
      </tp>
      <tp t="s">
        <v>EUR</v>
        <stp/>
        <stp>##V3_BDPV12</stp>
        <stp>FR0013292828 corp</stp>
        <stp>currency</stp>
        <stp>[position_monitor_R.xlsm]Sheet1!R34C10</stp>
        <tr r="J34" s="6"/>
      </tp>
      <tp t="s">
        <v>EUR</v>
        <stp/>
        <stp>##V3_BDPV12</stp>
        <stp>DE000A14J611 corp</stp>
        <stp>currency</stp>
        <stp>[position_monitor_R.xlsm]Sheet1!R30C10</stp>
        <tr r="J30" s="6"/>
      </tp>
      <tp t="s">
        <v>EUR</v>
        <stp/>
        <stp>##V3_BDPV12</stp>
        <stp>XS1716945586 corp</stp>
        <stp>currency</stp>
        <stp>[position_monitor_R.xlsm]Sheet1!R51C10</stp>
        <tr r="J51" s="6"/>
      </tp>
      <tp t="s">
        <v>EUR</v>
        <stp/>
        <stp>##V3_BDPV12</stp>
        <stp>XS1224953882 corp</stp>
        <stp>currency</stp>
        <stp>[position_monitor_R.xlsm]Sheet1!R50C10</stp>
        <tr r="J50" s="6"/>
      </tp>
      <tp t="s">
        <v>EUR</v>
        <stp/>
        <stp>##V3_BDPV12</stp>
        <stp>XS2077670342 corp</stp>
        <stp>currency</stp>
        <stp>[position_monitor_R.xlsm]Sheet1!R33C10</stp>
        <tr r="J33" s="6"/>
      </tp>
      <tp t="s">
        <v>EUR</v>
        <stp/>
        <stp>##V3_BDPV12</stp>
        <stp>XS2114413565 corp</stp>
        <stp>currency</stp>
        <stp>[position_monitor_R.xlsm]Sheet1!R89C10</stp>
        <tr r="J89" s="6"/>
      </tp>
      <tp t="s">
        <v>EUR</v>
        <stp/>
        <stp>##V3_BDPV12</stp>
        <stp>FR0013330537 corp</stp>
        <stp>currency</stp>
        <stp>[position_monitor_R.xlsm]Sheet1!R74C10</stp>
        <tr r="J74" s="6"/>
      </tp>
      <tp>
        <v>13.986359762503541</v>
        <stp/>
        <stp>##V3_BQL.QUERYV12</stp>
        <stp>[position_monitor_R.xlsm]pairs!R42C34</stp>
        <stp>let(#price=dropna(spread(st=i,dates=range(-365d,10d),side='mid',fill='prev', pricing_source='bgn')).value;
#price2=value(#price,['XS1206540806 Corp']);
#spread=#price-#price2;)
Get(std(#spread))
for('XS1629658755 Corp')</stp>
        <tr r="AH42" s="7"/>
      </tp>
      <tp>
        <v>15.405878586789408</v>
        <stp/>
        <stp>##V3_BQL.QUERYV12</stp>
        <stp>[position_monitor_R.xlsm]pairs!R42C33</stp>
        <stp>let(#price=dropna(spread(st=i,dates=range(-365d,10d),side='mid',fill='prev', pricing_source='bgn')).value;
#price2=value(#price,['XS1206540806 Corp']);
#spread=#price-#price2;)
Get(avg(#spread))
for('XS1629658755 Corp')</stp>
        <tr r="AG42" s="7"/>
      </tp>
      <tp t="s">
        <v>#N/A</v>
        <stp/>
        <stp>##V3_BQL.QUERYV12</stp>
        <stp>[position_monitor_R.xlsm]pairs!R89C33</stp>
        <stp>let(#price=dropna(spread(st=i,dates=range(-365d,-10d),side='mid', pricing_source='cbbt')).value;
#price2=value(#price,['XS1888179477 Corp']);
#spread=#price-#price2;)
Get(avg(#spread))
for('XS1888180640 Corp')</stp>
        <tr r="AG89" s="7"/>
      </tp>
      <tp t="s">
        <v>#N/A</v>
        <stp/>
        <stp>##V3_BQL.QUERYV12</stp>
        <stp>[position_monitor_R.xlsm]pairs!R91C34</stp>
        <stp>let(#price=dropna(spread(st=i,dates=range(-365d,-10d),side='mid', pricing_source='cbbt')).value;
#price2=value(#price,['XS1028599287 Corp']);
#spread=#price-#price2;)
Get(std(#spread))
for('XS1028597315 Corp')</stp>
        <tr r="AH91" s="7"/>
      </tp>
      <tp t="s">
        <v>VLVY</v>
        <stp/>
        <stp>##V3_BDPV12</stp>
        <stp>XS1150695192 corp</stp>
        <stp>ticker</stp>
        <stp>[position_monitor_R.xlsm]Sheet1!R100C6</stp>
        <tr r="F100" s="6"/>
      </tp>
      <tp t="s">
        <v>ENBW</v>
        <stp/>
        <stp>##V3_BDPV12</stp>
        <stp>XS2035564629 corp</stp>
        <stp>ticker</stp>
        <stp>[position_monitor_R.xlsm]Sheet1!R127C6</stp>
        <tr r="F127" s="6"/>
      </tp>
      <tp t="s">
        <v>ORSTED</v>
        <stp/>
        <stp>##V3_BDPV12</stp>
        <stp>XS0943370543 corp</stp>
        <stp>ticker</stp>
        <stp>[position_monitor_R.xlsm]Sheet1!R144C6</stp>
        <tr r="F144" s="6"/>
      </tp>
      <tp t="s">
        <v>VOD</v>
        <stp/>
        <stp>##V3_BDPV12</stp>
        <stp>XS1888179477 corp</stp>
        <stp>ticker</stp>
        <stp>[position_monitor_R.xlsm]Sheet1!R101C6</stp>
        <tr r="F101" s="6"/>
      </tp>
      <tp t="s">
        <v>VW 2 1/2 PERP</v>
        <stp/>
        <stp>##V3_BDPV12</stp>
        <stp>XS1206540806 corp</stp>
        <stp>security_name</stp>
        <stp>[position_monitor_R.xlsm]Sheet1!R104C5</stp>
        <tr r="E104" s="6"/>
      </tp>
      <tp t="s">
        <v>ALLRNV 1 5/8 PERP</v>
        <stp/>
        <stp>##V3_BDPV12</stp>
        <stp>XS1757377400 corp</stp>
        <stp>security_name</stp>
        <stp>[position_monitor_R.xlsm]Sheet1!R114C5</stp>
        <tr r="E114" s="6"/>
      </tp>
      <tp t="s">
        <v>NGGLN 2 1/8 09/05/82</v>
        <stp/>
        <stp>##V3_BDPV12</stp>
        <stp>XS2010045511 corp</stp>
        <stp>security_name</stp>
        <stp>[position_monitor_R.xlsm]Sheet1!R141C5</stp>
        <tr r="E141" s="6"/>
      </tp>
      <tp t="s">
        <v>EUR</v>
        <stp/>
        <stp>##V3_BDPV12</stp>
        <stp>BE6309987400 corp</stp>
        <stp>currency</stp>
        <stp>[position_monitor_R.xlsm]Sheet1!R46C10</stp>
        <tr r="J46" s="6"/>
      </tp>
      <tp t="s">
        <v>EUR</v>
        <stp/>
        <stp>##V3_BDPV12</stp>
        <stp>XS2109819859 corp</stp>
        <stp>currency</stp>
        <stp>[position_monitor_R.xlsm]Sheet1!R96C10</stp>
        <tr r="J96" s="6"/>
      </tp>
      <tp t="s">
        <v>EUR</v>
        <stp/>
        <stp>##V3_BDPV12</stp>
        <stp>XS1788973573 corp</stp>
        <stp>currency</stp>
        <stp>[position_monitor_R.xlsm]Sheet1!R56C10</stp>
        <tr r="J56" s="6"/>
      </tp>
      <tp t="s">
        <v>EUR</v>
        <stp/>
        <stp>##V3_BDPV12</stp>
        <stp>XS2082429890 corp</stp>
        <stp>currency</stp>
        <stp>[position_monitor_R.xlsm]Sheet1!R99C10</stp>
        <tr r="J99" s="6"/>
      </tp>
      <tp t="s">
        <v>EUR</v>
        <stp/>
        <stp>##V3_BDPV12</stp>
        <stp>XS1590787799 corp</stp>
        <stp>currency</stp>
        <stp>[position_monitor_R.xlsm]Sheet1!R98C10</stp>
        <tr r="J98" s="6"/>
      </tp>
      <tp>
        <v>52.479350732595314</v>
        <stp/>
        <stp>##V3_BQL.QUERYV12</stp>
        <stp>[position_monitor_R.xlsm]pairs!R68C34</stp>
        <stp>let(#price=dropna(spread(st=i,dates=range(-365d,10d),side='mid',fill='prev', pricing_source='bgn')).value;
#price2=value(#price,['XS0992293901 Corp']);
#spread=#price-#price2;)
Get(std(#spread))
for('XS1405763019 Corp')</stp>
        <tr r="AH68" s="7"/>
      </tp>
      <tp>
        <v>22.908119609751608</v>
        <stp/>
        <stp>##V3_BQL.QUERYV12</stp>
        <stp>[position_monitor_R.xlsm]pairs!R68C33</stp>
        <stp>let(#price=dropna(spread(st=i,dates=range(-365d,10d),side='mid',fill='prev', pricing_source='bgn')).value;
#price2=value(#price,['XS0992293901 Corp']);
#spread=#price-#price2;)
Get(avg(#spread))
for('XS1405763019 Corp')</stp>
        <tr r="AG68" s="7"/>
      </tp>
      <tp t="s">
        <v>#N/A</v>
        <stp/>
        <stp>##V3_BQL.QUERYV12</stp>
        <stp>[position_monitor_R.xlsm]pairs!R83C34</stp>
        <stp>let(#price=dropna(spread(st=i,dates=range(-365d,-10d),side='mid', pricing_source='cbbt')).value;
#price2=value(#price,['XS2056371334 Corp']);
#spread=#price-#price2;)
Get(std(#spread))
for('XS2056730679 Corp')</stp>
        <tr r="AH83" s="7"/>
      </tp>
      <tp t="s">
        <v>IBESM</v>
        <stp/>
        <stp>##V3_BDPV12</stp>
        <stp>XS1721244371 corp</stp>
        <stp>ticker</stp>
        <stp>[position_monitor_R.xlsm]Sheet1!R137C6</stp>
        <tr r="F137" s="6"/>
      </tp>
      <tp t="s">
        <v>NTGYSM</v>
        <stp/>
        <stp>##V3_BDPV12</stp>
        <stp>XS1224710399 corp</stp>
        <stp>ticker</stp>
        <stp>[position_monitor_R.xlsm]Sheet1!R143C6</stp>
        <tr r="F143" s="6"/>
      </tp>
      <tp t="s">
        <v>ORSTED</v>
        <stp/>
        <stp>##V3_BDPV12</stp>
        <stp>XS2010036874 corp</stp>
        <stp>ticker</stp>
        <stp>[position_monitor_R.xlsm]Sheet1!R146C6</stp>
        <tr r="F146" s="6"/>
      </tp>
      <tp t="s">
        <v>VW</v>
        <stp/>
        <stp>##V3_BDPV12</stp>
        <stp>XS1799939027 corp</stp>
        <stp>ticker</stp>
        <stp>[position_monitor_R.xlsm]Sheet1!R111C6</stp>
        <tr r="F111" s="6"/>
      </tp>
      <tp t="s">
        <v>VW 3 1/2 PERP</v>
        <stp/>
        <stp>##V3_BDPV12</stp>
        <stp>XS2187689034 corp</stp>
        <stp>security_name</stp>
        <stp>[position_monitor_R.xlsm]Sheet1!R108C5</stp>
        <tr r="E108" s="6"/>
      </tp>
      <tp t="s">
        <v>TENN 2.374 PERP</v>
        <stp/>
        <stp>##V3_BDPV12</stp>
        <stp>XS2207430120 corp</stp>
        <stp>security_name</stp>
        <stp>[position_monitor_R.xlsm]Sheet1!R154C5</stp>
        <tr r="E154" s="6"/>
      </tp>
      <tp t="s">
        <v>IBESM 1 7/8 PERP</v>
        <stp/>
        <stp>##V3_BDPV12</stp>
        <stp>XS1721244371 corp</stp>
        <stp>security_name</stp>
        <stp>[position_monitor_R.xlsm]Sheet1!R137C5</stp>
        <tr r="E137" s="6"/>
      </tp>
      <tp t="s">
        <v>ENGIFP 3 1/4 PERP</v>
        <stp/>
        <stp>##V3_BDPV12</stp>
        <stp>FR0013398229 corp</stp>
        <stp>security_name</stp>
        <stp>[position_monitor_R.xlsm]Sheet1!R135C5</stp>
        <tr r="E135" s="6"/>
      </tp>
      <tp t="s">
        <v>EUR</v>
        <stp/>
        <stp>##V3_BDPV12</stp>
        <stp>XS1716927766 corp</stp>
        <stp>currency</stp>
        <stp>[position_monitor_R.xlsm]Sheet1!R66C10</stp>
        <tr r="J66" s="6"/>
      </tp>
      <tp t="s">
        <v>EUR</v>
        <stp/>
        <stp>##V3_BDPV12</stp>
        <stp>XS1974787480 corp</stp>
        <stp>currency</stp>
        <stp>[position_monitor_R.xlsm]Sheet1!R25C10</stp>
        <tr r="J25" s="6"/>
      </tp>
      <tp>
        <v>31.605571291322992</v>
        <stp/>
        <stp>##V3_BQL.QUERYV12</stp>
        <stp>[position_monitor_R.xlsm]pairs!R48C34</stp>
        <stp>let(#price=dropna(spread(st=i,dates=range(-365d,10d),side='mid',fill='prev', pricing_source='bgn')).value;
#price2=value(#price,['XS1044811591 Corp']);
#spread=#price-#price2;)
Get(std(#spread))
for('XS1405770907 Corp')</stp>
        <tr r="AH48" s="7"/>
      </tp>
      <tp>
        <v>14.967461274004979</v>
        <stp/>
        <stp>##V3_BQL.QUERYV12</stp>
        <stp>[position_monitor_R.xlsm]pairs!R48C33</stp>
        <stp>let(#price=dropna(spread(st=i,dates=range(-365d,10d),side='mid',fill='prev', pricing_source='bgn')).value;
#price2=value(#price,['XS1044811591 Corp']);
#spread=#price-#price2;)
Get(avg(#spread))
for('XS1405770907 Corp')</stp>
        <tr r="AG48" s="7"/>
      </tp>
      <tp t="s">
        <v>#N/A</v>
        <stp/>
        <stp>##V3_BQL.QUERYV12</stp>
        <stp>[position_monitor_R.xlsm]pairs!R84C34</stp>
        <stp>let(#price=dropna(spread(st=i,dates=range(-365d,-10d),side='mid', pricing_source='cbbt')).value;
#price2=value(#price,['XS1795406575 Corp']);
#spread=#price-#price2;)
Get(std(#spread))
for('XS1050461034 Corp')</stp>
        <tr r="AH84" s="7"/>
      </tp>
      <tp t="s">
        <v>VW</v>
        <stp/>
        <stp>##V3_BDPV12</stp>
        <stp>XS1206541366 corp</stp>
        <stp>ticker</stp>
        <stp>[position_monitor_R.xlsm]Sheet1!R113C6</stp>
        <tr r="F113" s="6"/>
      </tp>
      <tp t="s">
        <v>ENBW</v>
        <stp/>
        <stp>##V3_BDPV12</stp>
        <stp>XS2035564975 corp</stp>
        <stp>ticker</stp>
        <stp>[position_monitor_R.xlsm]Sheet1!R125C6</stp>
        <tr r="F125" s="6"/>
      </tp>
      <tp t="s">
        <v>VW 3 3/8 PERP</v>
        <stp/>
        <stp>##V3_BDPV12</stp>
        <stp>XS1799938995 corp</stp>
        <stp>security_name</stp>
        <stp>[position_monitor_R.xlsm]Sheet1!R107C5</stp>
        <tr r="E107" s="6"/>
      </tp>
      <tp t="s">
        <v>ENBW 1 1/8 11/05/79</v>
        <stp/>
        <stp>##V3_BDPV12</stp>
        <stp>XS2035564975 corp</stp>
        <stp>security_name</stp>
        <stp>[position_monitor_R.xlsm]Sheet1!R125C5</stp>
        <tr r="E125" s="6"/>
      </tp>
      <tp t="s">
        <v>VATFAL 3 03/19/77</v>
        <stp/>
        <stp>##V3_BDPV12</stp>
        <stp>XS1205618470 corp</stp>
        <stp>security_name</stp>
        <stp>[position_monitor_R.xlsm]Sheet1!R155C5</stp>
        <tr r="E155" s="6"/>
      </tp>
      <tp t="s">
        <v>17/01/2019</v>
        <stp/>
        <stp>##V3_BDPV12</stp>
        <stp>FR0013398229 corp</stp>
        <stp>security_pricing_date</stp>
        <stp>[position_monitor_R.xlsm]Sheet1!R135C11</stp>
        <tr r="K135" s="6"/>
      </tp>
      <tp t="s">
        <v>23/03/2015</v>
        <stp/>
        <stp>##V3_BDPV12</stp>
        <stp>FR0012648590 corp</stp>
        <stp>security_pricing_date</stp>
        <stp>[position_monitor_R.xlsm]Sheet1!R147C11</stp>
        <tr r="K147" s="6"/>
      </tp>
      <tp t="s">
        <v>EDF 5 3/8 PERP</v>
        <stp/>
        <stp>##V3_BDPV12</stp>
        <stp>FR0011401751 corp</stp>
        <stp>security_name</stp>
        <stp>[position_monitor_R.xlsm]Sheet1!R117C5</stp>
        <tr r="E117" s="6"/>
      </tp>
      <tp>
        <v>32.946205796178084</v>
        <stp/>
        <stp>##V3_BQL.QUERYV12</stp>
        <stp>[position_monitor_R.xlsm]pairs!R49C34</stp>
        <stp>let(#price=dropna(spread(st=i,dates=range(-365d,10d),side='mid',fill='prev', pricing_source='cbbt')).value;
#price2=value(#price,['FR0011942283 Corp']);
#spread=#price-#price2;)
Get(std(#spread))
for('FR0013252061 Corp')</stp>
        <tr r="AH49" s="7"/>
      </tp>
      <tp>
        <v>33.188454088773717</v>
        <stp/>
        <stp>##V3_BQL.QUERYV12</stp>
        <stp>[position_monitor_R.xlsm]pairs!R49C33</stp>
        <stp>let(#price=dropna(spread(st=i,dates=range(-365d,10d),side='mid',fill='prev', pricing_source='cbbt')).value;
#price2=value(#price,['FR0011942283 Corp']);
#spread=#price-#price2;)
Get(avg(#spread))
for('FR0013252061 Corp')</stp>
        <tr r="AG49" s="7"/>
      </tp>
      <tp>
        <v>50.896858750196117</v>
        <stp/>
        <stp>##V3_BQL.QUERYV12</stp>
        <stp>[position_monitor_R.xlsm]pairs!R87C33</stp>
        <stp>let(#price=dropna(spread(st=i,dates=range(-365d,-10d),side='mid', pricing_source='cbbt')).value;
#price2=value(#price,['XS1888179477 Corp']);
#spread=#price-#price2;)
Get(avg(#spread))
for('XS2056730323 Corp')</stp>
        <tr r="AG87" s="7"/>
      </tp>
      <tp t="s">
        <v>#N/A</v>
        <stp/>
        <stp>##V3_BQL.QUERYV12</stp>
        <stp>[position_monitor_R.xlsm]pairs!R95C34</stp>
        <stp>let(#price=dropna(spread(st=i,dates=range(-365d,-10d),side='mid', pricing_source='cbbt')).value;
#price2=value(#price,['XS1795406658 Corp']);
#spread=#price-#price2;)
Get(std(#spread))
for('XS2056371334 Corp')</stp>
        <tr r="AH95" s="7"/>
      </tp>
      <tp>
        <v>10.672139440111055</v>
        <stp/>
        <stp>##V3_BQL.QUERYV12</stp>
        <stp>[position_monitor_R.xlsm]pairs!R88C34</stp>
        <stp>let(#price=dropna(spread(st=i,dates=range(-365d,-10d),side='mid', pricing_source='cbbt')).value;
#price2=value(#price,['FR0013413887 Corp']);
#spread=#price-#price2;)
Get(std(#spread))
for('XS1115498260 Corp')</stp>
        <tr r="AH88" s="7"/>
      </tp>
      <tp>
        <v>2.875</v>
        <stp/>
        <stp>##V3_BDPV12</stp>
        <stp>FR0013252061 corp</stp>
        <stp>coupon</stp>
        <stp>[position_monitor_R.xlsm]Sheet1!R148C7</stp>
        <tr r="G148" s="6"/>
      </tp>
      <tp>
        <v>298.07122802734375</v>
        <stp/>
        <stp>##V3_BDPV12</stp>
        <stp>XS1888180996 corp</stp>
        <stp>blp_i_sprd_mid</stp>
        <stp>[position_monitor_R.xlsm]pairs!R101C9</stp>
        <stp>pcs=bgn</stp>
        <tr r="I101" s="7"/>
      </tp>
      <tp t="s">
        <v>VW</v>
        <stp/>
        <stp>##V3_BDPV12</stp>
        <stp>XS2187689380 corp</stp>
        <stp>ticker</stp>
        <stp>[position_monitor_R.xlsm]Sheet1!R112C6</stp>
        <tr r="F112" s="6"/>
      </tp>
      <tp t="s">
        <v>ENELIM</v>
        <stp/>
        <stp>##V3_BDPV12</stp>
        <stp>XS1713463559 corp</stp>
        <stp>ticker</stp>
        <stp>[position_monitor_R.xlsm]Sheet1!R131C6</stp>
        <tr r="F131" s="6"/>
      </tp>
      <tp t="s">
        <v>VW</v>
        <stp/>
        <stp>##V3_BDPV12</stp>
        <stp>XS0968913342 corp</stp>
        <stp>ticker</stp>
        <stp>[position_monitor_R.xlsm]Sheet1!R106C6</stp>
        <tr r="F106" s="6"/>
      </tp>
      <tp t="s">
        <v>VOD</v>
        <stp/>
        <stp>##V3_BDPV12</stp>
        <stp>XS1888179550 corp</stp>
        <stp>ticker</stp>
        <stp>[position_monitor_R.xlsm]Sheet1!R102C6</stp>
        <tr r="F102" s="6"/>
      </tp>
      <tp t="s">
        <v>EUR</v>
        <stp/>
        <stp>##V3_BDPV12</stp>
        <stp>XS1752984440 corp</stp>
        <stp>currency</stp>
        <stp>[position_monitor_R.xlsm]Sheet1!R60C10</stp>
        <tr r="J60" s="6"/>
      </tp>
      <tp t="s">
        <v>EUR</v>
        <stp/>
        <stp>##V3_BDPV12</stp>
        <stp>XS1028599287 corp</stp>
        <stp>currency</stp>
        <stp>[position_monitor_R.xlsm]Sheet1!R83C10</stp>
        <tr r="J83" s="6"/>
      </tp>
      <tp t="s">
        <v>EUR</v>
        <stp/>
        <stp>##V3_BDPV12</stp>
        <stp>XS1490960942 corp</stp>
        <stp>currency</stp>
        <stp>[position_monitor_R.xlsm]Sheet1!R90C10</stp>
        <tr r="J90" s="6"/>
      </tp>
      <tp t="s">
        <v>EUR</v>
        <stp/>
        <stp>##V3_BDPV12</stp>
        <stp>XS1731823255 corp</stp>
        <stp>currency</stp>
        <stp>[position_monitor_R.xlsm]Sheet1!R91C10</stp>
        <tr r="J91" s="6"/>
      </tp>
      <tp t="s">
        <v>EUR</v>
        <stp/>
        <stp>##V3_BDPV12</stp>
        <stp>FR0013413887 corp</stp>
        <stp>currency</stp>
        <stp>[position_monitor_R.xlsm]Sheet1!R84C10</stp>
        <tr r="J84" s="6"/>
      </tp>
      <tp t="s">
        <v>ENGIFP 1 3/8 PERP</v>
        <stp/>
        <stp>##V3_BDPV12</stp>
        <stp>FR0013310505 corp</stp>
        <stp>security_name</stp>
        <stp>[position_monitor_R.xlsm]Sheet1!R133C5</stp>
        <tr r="E133" s="6"/>
      </tp>
      <tp t="s">
        <v>EUR</v>
        <stp/>
        <stp>##V3_BDPV12</stp>
        <stp>XS1713466495 corp</stp>
        <stp>currency</stp>
        <stp>[position_monitor_R.xlsm]Sheet1!R39C10</stp>
        <tr r="J39" s="6"/>
      </tp>
      <tp>
        <v>9.8242174385601402</v>
        <stp/>
        <stp>##V3_BQL.QUERYV12</stp>
        <stp>[position_monitor_R.xlsm]pairs!R92C33</stp>
        <stp>let(#price=dropna(spread(st=i,dates=range(-252d,-10d),side='mid', pricing_source='cbbt')).value;
#price2=value(#price,['XS1115498260 Corp']);
#spread=#price-#price2;)
Get(avg(#spread))
for('XS2082429890 Corp')</stp>
        <tr r="AG92" s="7"/>
      </tp>
      <tp>
        <v>3</v>
        <stp/>
        <stp>##V3_BDPV12</stp>
        <stp>FR0013464922 corp</stp>
        <stp>coupon</stp>
        <stp>[position_monitor_R.xlsm]Sheet1!R119C7</stp>
        <tr r="G119" s="6"/>
      </tp>
      <tp>
        <v>3.25</v>
        <stp/>
        <stp>##V3_BDPV12</stp>
        <stp>FR0013398229 corp</stp>
        <stp>coupon</stp>
        <stp>[position_monitor_R.xlsm]Sheet1!R135C7</stp>
        <tr r="G135" s="6"/>
      </tp>
      <tp t="s">
        <v>TENN</v>
        <stp/>
        <stp>##V3_BDPV12</stp>
        <stp>XS2207430120 corp</stp>
        <stp>ticker</stp>
        <stp>[position_monitor_R.xlsm]Sheet1!R154C6</stp>
        <tr r="F154" s="6"/>
      </tp>
      <tp t="s">
        <v>ENBW</v>
        <stp/>
        <stp>##V3_BDPV12</stp>
        <stp>XS1405770907 corp</stp>
        <stp>ticker</stp>
        <stp>[position_monitor_R.xlsm]Sheet1!R124C6</stp>
        <tr r="F124" s="6"/>
      </tp>
      <tp t="s">
        <v>VW</v>
        <stp/>
        <stp>##V3_BDPV12</stp>
        <stp>XS1206540806 corp</stp>
        <stp>ticker</stp>
        <stp>[position_monitor_R.xlsm]Sheet1!R104C6</stp>
        <tr r="F104" s="6"/>
      </tp>
      <tp t="s">
        <v>ENBW 3 3/8 04/05/77</v>
        <stp/>
        <stp>##V3_BDPV12</stp>
        <stp>XS1405770907 corp</stp>
        <stp>security_name</stp>
        <stp>[position_monitor_R.xlsm]Sheet1!R124C5</stp>
        <tr r="E124" s="6"/>
      </tp>
      <tp t="s">
        <v>IBESM 3 1/4 PERP</v>
        <stp/>
        <stp>##V3_BDPV12</stp>
        <stp>XS1890845875 corp</stp>
        <stp>security_name</stp>
        <stp>[position_monitor_R.xlsm]Sheet1!R139C5</stp>
        <tr r="E139" s="6"/>
      </tp>
      <tp t="s">
        <v>EUR</v>
        <stp/>
        <stp>##V3_BDPV12</stp>
        <stp>XS1323897725 corp</stp>
        <stp>currency</stp>
        <stp>[position_monitor_R.xlsm]Sheet1!R47C10</stp>
        <tr r="J47" s="6"/>
      </tp>
      <tp t="s">
        <v>EUR</v>
        <stp/>
        <stp>##V3_BDPV12</stp>
        <stp>XS2110077299 corp</stp>
        <stp>currency</stp>
        <stp>[position_monitor_R.xlsm]Sheet1!R57C10</stp>
        <tr r="J57" s="6"/>
      </tp>
      <tp t="s">
        <v>EUR</v>
        <stp/>
        <stp>##V3_BDPV12</stp>
        <stp>XS1294342792 corp</stp>
        <stp>currency</stp>
        <stp>[position_monitor_R.xlsm]Sheet1!R16C10</stp>
        <tr r="J16" s="6"/>
      </tp>
      <tp t="s">
        <v>EUR</v>
        <stp/>
        <stp>##V3_BDPV12</stp>
        <stp>XS1191320297 corp</stp>
        <stp>currency</stp>
        <stp>[position_monitor_R.xlsm]Sheet1!R67C10</stp>
        <tr r="J67" s="6"/>
      </tp>
      <tp>
        <v>0.95554748735932804</v>
        <stp/>
        <stp>##V3_BQL.QUERYV12</stp>
        <stp>[position_monitor_R.xlsm]pairs!R103C23</stp>
        <stp xml:space="preserve"> get(corr(SPREAD(SPREAD_TYPE='I'), VALUE(SPREAD(SPREAD_TYPE='I'), ['XS1222594472 Corp']))) for(['XS1501166869 Corp'])with(dates=range(-365d,0d))</stp>
        <tr r="W103" s="7"/>
      </tp>
      <tp>
        <v>24.507443952109284</v>
        <stp/>
        <stp>##V3_BQL.QUERYV12</stp>
        <stp>[position_monitor_R.xlsm]pairs!R92C34</stp>
        <stp>let(#price=dropna(spread(st=i,dates=range(-252d,-10d),side='mid', pricing_source='cbbt')).value;
#price2=value(#price,['XS1115498260 Corp']);
#spread=#price-#price2;)
Get(std(#spread))
for('XS2082429890 Corp')</stp>
        <tr r="AH92" s="7"/>
      </tp>
      <tp>
        <v>1.625</v>
        <stp/>
        <stp>##V3_BDPV12</stp>
        <stp>FR0013445335 corp</stp>
        <stp>coupon</stp>
        <stp>[position_monitor_R.xlsm]Sheet1!R149C7</stp>
        <tr r="G149" s="6"/>
      </tp>
      <tp t="s">
        <v>NGGLN</v>
        <stp/>
        <stp>##V3_BDPV12</stp>
        <stp>XS2010045511 corp</stp>
        <stp>ticker</stp>
        <stp>[position_monitor_R.xlsm]Sheet1!R141C6</stp>
        <tr r="F141" s="6"/>
      </tp>
      <tp t="s">
        <v>ORSTED</v>
        <stp/>
        <stp>##V3_BDPV12</stp>
        <stp>XS1720192696 corp</stp>
        <stp>ticker</stp>
        <stp>[position_monitor_R.xlsm]Sheet1!R145C6</stp>
        <tr r="F145" s="6"/>
      </tp>
      <tp t="s">
        <v>IBESM</v>
        <stp/>
        <stp>##V3_BDPV12</stp>
        <stp>XS1890845875 corp</stp>
        <stp>ticker</stp>
        <stp>[position_monitor_R.xlsm]Sheet1!R139C6</stp>
        <tr r="F139" s="6"/>
      </tp>
      <tp t="s">
        <v>NGGLN</v>
        <stp/>
        <stp>##V3_BDPV12</stp>
        <stp>XS2010044977 corp</stp>
        <stp>ticker</stp>
        <stp>[position_monitor_R.xlsm]Sheet1!R140C6</stp>
        <tr r="F140" s="6"/>
      </tp>
      <tp t="s">
        <v>VW</v>
        <stp/>
        <stp>##V3_BDPV12</stp>
        <stp>XS1048428442 corp</stp>
        <stp>ticker</stp>
        <stp>[position_monitor_R.xlsm]Sheet1!R109C6</stp>
        <tr r="F109" s="6"/>
      </tp>
      <tp t="s">
        <v>NTGYSM</v>
        <stp/>
        <stp>##V3_BDPV12</stp>
        <stp>XS1139494493 corp</stp>
        <stp>ticker</stp>
        <stp>[position_monitor_R.xlsm]Sheet1!R142C6</stp>
        <tr r="F142" s="6"/>
      </tp>
      <tp t="s">
        <v>ORSTED 1 3/4 12/09/19</v>
        <stp/>
        <stp>##V3_BDPV12</stp>
        <stp>XS2010036874 corp</stp>
        <stp>security_name</stp>
        <stp>[position_monitor_R.xlsm]Sheet1!R146C5</stp>
        <tr r="E146" s="6"/>
      </tp>
      <tp t="s">
        <v>VW 3 7/8 PERP</v>
        <stp/>
        <stp>##V3_BDPV12</stp>
        <stp>XS1629774230 corp</stp>
        <stp>security_name</stp>
        <stp>[position_monitor_R.xlsm]Sheet1!R110C5</stp>
        <tr r="E110" s="6"/>
      </tp>
      <tp t="s">
        <v>EUR</v>
        <stp/>
        <stp>##V3_BDPV12</stp>
        <stp>XS1933828433 corp</stp>
        <stp>currency</stp>
        <stp>[position_monitor_R.xlsm]Sheet1!R94C10</stp>
        <tr r="J94" s="6"/>
      </tp>
      <tp t="s">
        <v>EUR</v>
        <stp/>
        <stp>##V3_BDPV12</stp>
        <stp>XS1974894138 corp</stp>
        <stp>currency</stp>
        <stp>[position_monitor_R.xlsm]Sheet1!R71C10</stp>
        <tr r="J71" s="6"/>
      </tp>
      <tp t="s">
        <v>EUR</v>
        <stp/>
        <stp>##V3_BDPV12</stp>
        <stp>XS1677911825 corp</stp>
        <stp>currency</stp>
        <stp>[position_monitor_R.xlsm]Sheet1!R63C10</stp>
        <tr r="J63" s="6"/>
      </tp>
      <tp t="s">
        <v>ENGIFP 1 5/8 PERP</v>
        <stp/>
        <stp>##V3_BDPV12</stp>
        <stp>FR0013431244 corp</stp>
        <stp>security_name</stp>
        <stp>[position_monitor_R.xlsm]Sheet1!R136C5</stp>
        <tr r="E136" s="6"/>
      </tp>
      <tp t="s">
        <v>ENGIFP 4 3/4 PERP</v>
        <stp/>
        <stp>##V3_BDPV12</stp>
        <stp>FR0011531730 corp</stp>
        <stp>security_name</stp>
        <stp>[position_monitor_R.xlsm]Sheet1!R132C5</stp>
        <tr r="E132" s="6"/>
      </tp>
      <tp t="s">
        <v>EUR</v>
        <stp/>
        <stp>##V3_BDPV12</stp>
        <stp>XS2027946610 corp</stp>
        <stp>currency</stp>
        <stp>[position_monitor_R.xlsm]Sheet1!R62C10</stp>
        <tr r="J62" s="6"/>
      </tp>
      <tp t="s">
        <v>#N/A</v>
        <stp/>
        <stp>##V3_BQL.QUERYV12</stp>
        <stp>[position_monitor_R.xlsm]pairs!R95C33</stp>
        <stp>let(#price=dropna(spread(st=i,dates=range(-365d,-10d),side='mid', pricing_source='cbbt')).value;
#price2=value(#price,['XS1795406658 Corp']);
#spread=#price-#price2;)
Get(avg(#spread))
for('XS2056371334 Corp')</stp>
        <tr r="AG95" s="7"/>
      </tp>
      <tp>
        <v>18.89038065930426</v>
        <stp/>
        <stp>##V3_BQL.QUERYV12</stp>
        <stp>[position_monitor_R.xlsm]pairs!R88C33</stp>
        <stp>let(#price=dropna(spread(st=i,dates=range(-365d,-10d),side='mid', pricing_source='cbbt')).value;
#price2=value(#price,['FR0013413887 Corp']);
#spread=#price-#price2;)
Get(avg(#spread))
for('XS1115498260 Corp')</stp>
        <tr r="AG88" s="7"/>
      </tp>
      <tp>
        <v>36.814305158113108</v>
        <stp/>
        <stp>##V3_BQL.QUERYV12</stp>
        <stp>[position_monitor_R.xlsm]pairs!R87C34</stp>
        <stp>let(#price=dropna(spread(st=i,dates=range(-365d,-10d),side='mid', pricing_source='cbbt')).value;
#price2=value(#price,['XS1888179477 Corp']);
#spread=#price-#price2;)
Get(std(#spread))
for('XS2056730323 Corp')</stp>
        <tr r="AH87" s="7"/>
      </tp>
      <tp>
        <v>5</v>
        <stp/>
        <stp>##V3_BDPV12</stp>
        <stp>FR0011697028 corp</stp>
        <stp>coupon</stp>
        <stp>[position_monitor_R.xlsm]Sheet1!R118C7</stp>
        <tr r="G118" s="6"/>
      </tp>
      <tp>
        <v>2.5</v>
        <stp/>
        <stp>##V3_BDPV12</stp>
        <stp>FR0012648590 corp</stp>
        <stp>coupon</stp>
        <stp>[position_monitor_R.xlsm]Sheet1!R147C7</stp>
        <tr r="G147" s="6"/>
      </tp>
      <tp t="s">
        <v>VW</v>
        <stp/>
        <stp>##V3_BDPV12</stp>
        <stp>XS1799938995 corp</stp>
        <stp>ticker</stp>
        <stp>[position_monitor_R.xlsm]Sheet1!R107C6</stp>
        <tr r="F107" s="6"/>
      </tp>
      <tp t="s">
        <v>ENBW</v>
        <stp/>
        <stp>##V3_BDPV12</stp>
        <stp>XS1044811591 corp</stp>
        <stp>ticker</stp>
        <stp>[position_monitor_R.xlsm]Sheet1!R123C6</stp>
        <tr r="F123" s="6"/>
      </tp>
      <tp t="s">
        <v>ALLRNV</v>
        <stp/>
        <stp>##V3_BDPV12</stp>
        <stp>XS1757377400 corp</stp>
        <stp>ticker</stp>
        <stp>[position_monitor_R.xlsm]Sheet1!R114C6</stp>
        <tr r="F114" s="6"/>
      </tp>
      <tp t="s">
        <v>STEDIN</v>
        <stp/>
        <stp>##V3_BDPV12</stp>
        <stp>XS1141810991 corp</stp>
        <stp>ticker</stp>
        <stp>[position_monitor_R.xlsm]Sheet1!R152C6</stp>
        <tr r="F152" s="6"/>
      </tp>
      <tp t="s">
        <v>VW</v>
        <stp/>
        <stp>##V3_BDPV12</stp>
        <stp>XS1629774230 corp</stp>
        <stp>ticker</stp>
        <stp>[position_monitor_R.xlsm]Sheet1!R110C6</stp>
        <tr r="F110" s="6"/>
      </tp>
      <tp t="s">
        <v>VW 4 5/8 PERP</v>
        <stp/>
        <stp>##V3_BDPV12</stp>
        <stp>XS1799939027 corp</stp>
        <stp>security_name</stp>
        <stp>[position_monitor_R.xlsm]Sheet1!R111C5</stp>
        <tr r="E111" s="6"/>
      </tp>
      <tp t="s">
        <v>EDF 4 PERP</v>
        <stp/>
        <stp>##V3_BDPV12</stp>
        <stp>FR0013367612 corp</stp>
        <stp>security_name</stp>
        <stp>[position_monitor_R.xlsm]Sheet1!R116C5</stp>
        <tr r="E116" s="6"/>
      </tp>
      <tp>
        <v>29.971987178776427</v>
        <stp/>
        <stp>##V3_BQL.QUERYV12</stp>
        <stp>[position_monitor_R.xlsm]pairs!R67C34</stp>
        <stp>let(#price=dropna(spread(st=i,dates=range(-365d,10d),side='mid',fill='prev', pricing_source='bgn')).value;
#price2=value(#price,['XS0992293901 Corp']);
#spread=#price-#price2;)
Get(std(#spread))
for('XS1323897725 Corp')</stp>
        <tr r="AH67" s="7"/>
      </tp>
      <tp>
        <v>23.36420245399594</v>
        <stp/>
        <stp>##V3_BQL.QUERYV12</stp>
        <stp>[position_monitor_R.xlsm]pairs!R63C34</stp>
        <stp>let(#price=dropna(spread(st=i,dates=range(-365d,10d),side='mid',fill='prev', pricing_source='bgn')).value;
#price2=value(#price,['XS2010039548 Corp']);
#spread=#price-#price2;)
Get(std(#spread))
for('XS2011260705 Corp')</stp>
        <tr r="AH63" s="7"/>
      </tp>
      <tp>
        <v>33.594360200273222</v>
        <stp/>
        <stp>##V3_BQL.QUERYV12</stp>
        <stp>[position_monitor_R.xlsm]pairs!R67C33</stp>
        <stp>let(#price=dropna(spread(st=i,dates=range(-365d,10d),side='mid',fill='prev', pricing_source='bgn')).value;
#price2=value(#price,['XS0992293901 Corp']);
#spread=#price-#price2;)
Get(avg(#spread))
for('XS1323897725 Corp')</stp>
        <tr r="AG67" s="7"/>
      </tp>
      <tp>
        <v>62.622146597679624</v>
        <stp/>
        <stp>##V3_BQL.QUERYV12</stp>
        <stp>[position_monitor_R.xlsm]pairs!R63C33</stp>
        <stp>let(#price=dropna(spread(st=i,dates=range(-365d,10d),side='mid',fill='prev', pricing_source='bgn')).value;
#price2=value(#price,['XS2010039548 Corp']);
#spread=#price-#price2;)
Get(avg(#spread))
for('XS2011260705 Corp')</stp>
        <tr r="AG63" s="7"/>
      </tp>
      <tp>
        <v>0.94607856475392338</v>
        <stp/>
        <stp>##V3_BQL.QUERYV12</stp>
        <stp>[position_monitor_R.xlsm]pairs!R101C23</stp>
        <stp xml:space="preserve"> get(corr(SPREAD(SPREAD_TYPE='I'), VALUE(SPREAD(SPREAD_TYPE='I'), ['XS1888180996 Corp']))) for(['XS1115502988 Corp'])with(dates=range(-365d,0d))</stp>
        <tr r="W101" s="7"/>
      </tp>
      <tp t="s">
        <v>#N/A</v>
        <stp/>
        <stp>##V3_BQL.QUERYV12</stp>
        <stp>[position_monitor_R.xlsm]pairs!R84C33</stp>
        <stp>let(#price=dropna(spread(st=i,dates=range(-365d,-10d),side='mid', pricing_source='cbbt')).value;
#price2=value(#price,['XS1795406575 Corp']);
#spread=#price-#price2;)
Get(avg(#spread))
for('XS1050461034 Corp')</stp>
        <tr r="AG84" s="7"/>
      </tp>
      <tp>
        <v>308.62252807617188</v>
        <stp/>
        <stp>##V3_BDPV12</stp>
        <stp>US05565QDV77 corp</stp>
        <stp>blp_i_sprd_mid</stp>
        <stp>[position_monitor_R.xlsm]pairs!R61C9</stp>
        <stp>pcs=cbbt</stp>
        <tr r="I61" s="7"/>
      </tp>
      <tp t="s">
        <v>ENBW</v>
        <stp/>
        <stp>##V3_BDPV12</stp>
        <stp>XS2196328608 corp</stp>
        <stp>ticker</stp>
        <stp>[position_monitor_R.xlsm]Sheet1!R126C6</stp>
        <tr r="F126" s="6"/>
      </tp>
      <tp t="s">
        <v>VW 3 1/2 PERP</v>
        <stp/>
        <stp>##V3_BDPV12</stp>
        <stp>XS1206541366 corp</stp>
        <stp>security_name</stp>
        <stp>[position_monitor_R.xlsm]Sheet1!R113C5</stp>
        <tr r="E113" s="6"/>
      </tp>
      <tp>
        <v>308.62252807617188</v>
        <stp/>
        <stp>##V3_BDPV12</stp>
        <stp>US05565QDV77 corp</stp>
        <stp>blp_i_sprd_mid</stp>
        <stp>[position_monitor_R.xlsm]monitor!R34C7</stp>
        <stp>pcs=cbbt</stp>
        <tr r="G34" s="1"/>
      </tp>
      <tp t="s">
        <v>ENBW 3 5/8 04/02/76</v>
        <stp/>
        <stp>##V3_BDPV12</stp>
        <stp>XS1044811591 corp</stp>
        <stp>security_name</stp>
        <stp>[position_monitor_R.xlsm]Sheet1!R123C5</stp>
        <tr r="E123" s="6"/>
      </tp>
      <tp t="s">
        <v>NGGLN 1 5/8 12/05/79</v>
        <stp/>
        <stp>##V3_BDPV12</stp>
        <stp>XS2010044977 corp</stp>
        <stp>security_name</stp>
        <stp>[position_monitor_R.xlsm]Sheet1!R140C5</stp>
        <tr r="E140" s="6"/>
      </tp>
      <tp t="s">
        <v>STEDIN 3 1/4 PERP</v>
        <stp/>
        <stp>##V3_BDPV12</stp>
        <stp>XS1141810991 corp</stp>
        <stp>security_name</stp>
        <stp>[position_monitor_R.xlsm]Sheet1!R152C5</stp>
        <tr r="E152" s="6"/>
      </tp>
      <tp t="s">
        <v>ENELIM 3 1/2 05/24/80</v>
        <stp/>
        <stp>##V3_BDPV12</stp>
        <stp>XS2000719992 corp</stp>
        <stp>security_name</stp>
        <stp>[position_monitor_R.xlsm]Sheet1!R130C5</stp>
        <tr r="E130" s="6"/>
      </tp>
      <tp t="s">
        <v>VW 2.7 PERP</v>
        <stp/>
        <stp>##V3_BDPV12</stp>
        <stp>XS1629658755 corp</stp>
        <stp>security_name</stp>
        <stp>[position_monitor_R.xlsm]Sheet1!R105C5</stp>
        <tr r="E105" s="6"/>
      </tp>
      <tp t="s">
        <v>VW 3 3/4 PERP</v>
        <stp/>
        <stp>##V3_BDPV12</stp>
        <stp>XS1048428012 corp</stp>
        <stp>security_name</stp>
        <stp>[position_monitor_R.xlsm]Sheet1!R103C5</stp>
        <tr r="E103" s="6"/>
      </tp>
      <tp t="s">
        <v>SEVFP 2 1/2 PERP</v>
        <stp/>
        <stp>##V3_BDPV12</stp>
        <stp>FR0012648590 corp</stp>
        <stp>security_name</stp>
        <stp>[position_monitor_R.xlsm]Sheet1!R147C5</stp>
        <tr r="E147" s="6"/>
      </tp>
      <tp t="s">
        <v>ENGIFP 3 7/8 PERP</v>
        <stp/>
        <stp>##V3_BDPV12</stp>
        <stp>FR0011942283 corp</stp>
        <stp>security_name</stp>
        <stp>[position_monitor_R.xlsm]Sheet1!R134C5</stp>
        <tr r="E134" s="6"/>
      </tp>
      <tp>
        <v>17.85350098935557</v>
        <stp/>
        <stp>##V3_BQL.QUERYV12</stp>
        <stp>[position_monitor_R.xlsm]pairs!R18C34</stp>
        <stp>let(#price=dropna(spread(st=i,dates=range(-365d,10d),side='mid',fill='prev', pricing_source='cbbt')).value;
#price2=value(#price,['FR0011401751 Corp']);
#spread=#price-#price2;)
Get(std(#spread))
for('FR0013367612 Corp')</stp>
        <tr r="AH18" s="7"/>
      </tp>
      <tp>
        <v>-20.629239156203674</v>
        <stp/>
        <stp>##V3_BQL.QUERYV12</stp>
        <stp>[position_monitor_R.xlsm]pairs!R18C33</stp>
        <stp>let(#price=dropna(spread(st=i,dates=range(-365d,10d),side='mid',fill='prev', pricing_source='cbbt')).value;
#price2=value(#price,['FR0011401751 Corp']);
#spread=#price-#price2;)
Get(avg(#spread))
for('FR0013367612 Corp')</stp>
        <tr r="AG18" s="7"/>
      </tp>
      <tp t="s">
        <v>#N/A</v>
        <stp/>
        <stp>##V3_BQL.QUERYV12</stp>
        <stp>[position_monitor_R.xlsm]pairs!R83C33</stp>
        <stp>let(#price=dropna(spread(st=i,dates=range(-365d,-10d),side='mid', pricing_source='cbbt')).value;
#price2=value(#price,['XS2056371334 Corp']);
#spread=#price-#price2;)
Get(avg(#spread))
for('XS2056730679 Corp')</stp>
        <tr r="AG83" s="7"/>
      </tp>
      <tp>
        <v>2.9950000000000001</v>
        <stp/>
        <stp>##V3_BDPV12</stp>
        <stp>XS1591694481 corp</stp>
        <stp>coupon</stp>
        <stp>[position_monitor_R.xlsm]Sheet1!R153C7</stp>
        <tr r="G153" s="6"/>
      </tp>
      <tp t="s">
        <v>ENGIFP</v>
        <stp/>
        <stp>##V3_BDPV12</stp>
        <stp>FR0013431244 corp</stp>
        <stp>ticker</stp>
        <stp>[position_monitor_R.xlsm]Sheet1!R136C6</stp>
        <tr r="F136" s="6"/>
      </tp>
      <tp t="s">
        <v>29/03/2017</v>
        <stp/>
        <stp>##V3_BDPV12</stp>
        <stp>XS1591694481 corp</stp>
        <stp>security_pricing_date</stp>
        <stp>[position_monitor_R.xlsm]Sheet1!R153C11</stp>
        <tr r="K153" s="6"/>
      </tp>
      <tp t="s">
        <v>BPLN 3 5/8 PERP</v>
        <stp/>
        <stp>##V3_BDPV12</stp>
        <stp>XS2193662728 corp</stp>
        <stp>security_name</stp>
        <stp>[position_monitor_R.xlsm]Sheet1!R15C5</stp>
        <tr r="E15" s="6"/>
      </tp>
      <tp t="s">
        <v>CPIPGR 4 3/8 PERP</v>
        <stp/>
        <stp>##V3_BDPV12</stp>
        <stp>XS1819537132 corp</stp>
        <stp>security_name</stp>
        <stp>[position_monitor_R.xlsm]Sheet1!R64C5</stp>
        <tr r="E64" s="6"/>
      </tp>
      <tp t="s">
        <v>BAYNGR 3 1/8 11/12/79</v>
        <stp/>
        <stp>##V3_BDPV12</stp>
        <stp>XS2077670342 corp</stp>
        <stp>security_name</stp>
        <stp>[position_monitor_R.xlsm]Sheet1!R33C5</stp>
        <tr r="E33" s="6"/>
      </tp>
      <tp t="s">
        <v>ARNDTN 3 3/8 PERP</v>
        <stp/>
        <stp>##V3_BDPV12</stp>
        <stp>XS2055106210 corp</stp>
        <stp>security_name</stp>
        <stp>[position_monitor_R.xlsm]Sheet1!R61C5</stp>
        <tr r="E61" s="6"/>
      </tp>
      <tp>
        <v>22.13829343745946</v>
        <stp/>
        <stp>##V3_BQL.QUERYV12</stp>
        <stp>[position_monitor_R.xlsm]pairs!R29C34</stp>
        <stp>let(#price=dropna(spread(st=i,dates=range(-365d,10d),side='mid',fill='prev', pricing_source='cbbt')).value;
#price2=value(#price,['XS0954675129 Corp']);
#spread=#price-#price2;)
Get(std(#spread))
for('XS1713463559 Corp')</stp>
        <tr r="AH29" s="7"/>
      </tp>
      <tp>
        <v>22.397320206280092</v>
        <stp/>
        <stp>##V3_BQL.QUERYV12</stp>
        <stp>[position_monitor_R.xlsm]pairs!R45C34</stp>
        <stp>let(#price=dropna(spread(st=i,dates=range(-365d,10d),side='mid',fill='prev', pricing_source='cbbt')).value;
#price2=value(#price,['FR0013398229 Corp']);
#spread=#price-#price2;)
Get(std(#spread))
for('XS2035564975 Corp')</stp>
        <tr r="AH45" s="7"/>
      </tp>
      <tp>
        <v>43.226154493217564</v>
        <stp/>
        <stp>##V3_BQL.QUERYV12</stp>
        <stp>[position_monitor_R.xlsm]pairs!R29C33</stp>
        <stp>let(#price=dropna(spread(st=i,dates=range(-365d,10d),side='mid',fill='prev', pricing_source='cbbt')).value;
#price2=value(#price,['XS0954675129 Corp']);
#spread=#price-#price2;)
Get(avg(#spread))
for('XS1713463559 Corp')</stp>
        <tr r="AG29" s="7"/>
      </tp>
      <tp>
        <v>-9.5449388170104168</v>
        <stp/>
        <stp>##V3_BQL.QUERYV12</stp>
        <stp>[position_monitor_R.xlsm]pairs!R45C33</stp>
        <stp>let(#price=dropna(spread(st=i,dates=range(-365d,10d),side='mid',fill='prev', pricing_source='cbbt')).value;
#price2=value(#price,['FR0013398229 Corp']);
#spread=#price-#price2;)
Get(avg(#spread))
for('XS2035564975 Corp')</stp>
        <tr r="AG45" s="7"/>
      </tp>
      <tp>
        <v>3.75</v>
        <stp/>
        <stp>##V3_BDPV12</stp>
        <stp>XS1048428012 corp</stp>
        <stp>coupon</stp>
        <stp>[position_monitor_R.xlsm]Sheet1!R103C7</stp>
        <tr r="G103" s="6"/>
      </tp>
      <tp>
        <v>2.7</v>
        <stp/>
        <stp>##V3_BDPV12</stp>
        <stp>XS1629658755 corp</stp>
        <stp>coupon</stp>
        <stp>[position_monitor_R.xlsm]Sheet1!R105C7</stp>
        <tr r="G105" s="6"/>
      </tp>
      <tp t="s">
        <v>ENGIFP</v>
        <stp/>
        <stp>##V3_BDPV12</stp>
        <stp>FR0011942283 corp</stp>
        <stp>ticker</stp>
        <stp>[position_monitor_R.xlsm]Sheet1!R134C6</stp>
        <tr r="F134" s="6"/>
      </tp>
      <tp t="s">
        <v>EDF</v>
        <stp/>
        <stp>##V3_BDPV12</stp>
        <stp>FR0011401751 corp</stp>
        <stp>ticker</stp>
        <stp>[position_monitor_R.xlsm]Sheet1!R117C6</stp>
        <tr r="F117" s="6"/>
      </tp>
      <tp t="s">
        <v>05/02/2019</v>
        <stp/>
        <stp>##V3_BDPV12</stp>
        <stp>XS1890845875 corp</stp>
        <stp>security_pricing_date</stp>
        <stp>[position_monitor_R.xlsm]Sheet1!R139C11</stp>
        <tr r="K139" s="6"/>
      </tp>
      <tp t="s">
        <v>17/03/2014</v>
        <stp/>
        <stp>##V3_BDPV12</stp>
        <stp>XS1048428012 corp</stp>
        <stp>security_pricing_date</stp>
        <stp>[position_monitor_R.xlsm]Sheet1!R103C11</stp>
        <tr r="K103" s="6"/>
      </tp>
      <tp t="s">
        <v>17/03/2014</v>
        <stp/>
        <stp>##V3_BDPV12</stp>
        <stp>XS1048428442 corp</stp>
        <stp>security_pricing_date</stp>
        <stp>[position_monitor_R.xlsm]Sheet1!R109C11</stp>
        <tr r="K109" s="6"/>
      </tp>
      <tp>
        <v>35.253763065408364</v>
        <stp/>
        <stp>##V3_BQL.QUERYV12</stp>
        <stp>[position_monitor_R.xlsm]pairs!R66C34</stp>
        <stp>let(#price=dropna(spread(st=i,dates=range(-365d,10d),side='mid',fill='prev', pricing_source='bgn')).value;
#price2=value(#price,['XS0992293901 Corp']);
#spread=#price-#price2;)
Get(std(#spread))
for('FR0013425170 Corp')</stp>
        <tr r="AH66" s="7"/>
      </tp>
      <tp>
        <v>143.99447069596968</v>
        <stp/>
        <stp>##V3_BQL.QUERYV12</stp>
        <stp>[position_monitor_R.xlsm]pairs!R78C34</stp>
        <stp>let(#price=dropna(spread(st=i,dates=range(-365d,10d),side='mid',fill='prev', pricing_source='bgn')).value;
#price2=value(#price,['XS1405763019 Corp']);
#spread=#price-#price2;)
Get(std(#spread))
for('FR0013330537 Corp')</stp>
        <tr r="AH78" s="7"/>
      </tp>
      <tp t="s">
        <v>REPSM 3 3/4 PERP</v>
        <stp/>
        <stp>##V3_BDPV12</stp>
        <stp>XS2185997884 corp</stp>
        <stp>security_name</stp>
        <stp>[position_monitor_R.xlsm]Sheet1!R21C5</stp>
        <tr r="E21" s="6"/>
      </tp>
      <tp>
        <v>-4.7025455023582969</v>
        <stp/>
        <stp>##V3_BQL.QUERYV12</stp>
        <stp>[position_monitor_R.xlsm]pairs!R66C33</stp>
        <stp>let(#price=dropna(spread(st=i,dates=range(-365d,10d),side='mid',fill='prev', pricing_source='bgn')).value;
#price2=value(#price,['XS0992293901 Corp']);
#spread=#price-#price2;)
Get(avg(#spread))
for('FR0013425170 Corp')</stp>
        <tr r="AG66" s="7"/>
      </tp>
      <tp t="s">
        <v>ULFP 2 1/8 PERP</v>
        <stp/>
        <stp>##V3_BDPV12</stp>
        <stp>FR0013330529 corp</stp>
        <stp>security_name</stp>
        <stp>[position_monitor_R.xlsm]Sheet1!R73C5</stp>
        <tr r="E73" s="6"/>
      </tp>
      <tp t="s">
        <v>AMXLMM 6 3/8 09/06/73</v>
        <stp/>
        <stp>##V3_BDPV12</stp>
        <stp>XS0969341147 corp</stp>
        <stp>security_name</stp>
        <stp>[position_monitor_R.xlsm]Sheet1!R75C5</stp>
        <tr r="E75" s="6"/>
      </tp>
      <tp t="s">
        <v>IFXGR 3 5/8 PERP</v>
        <stp/>
        <stp>##V3_BDPV12</stp>
        <stp>XS2056730679 corp</stp>
        <stp>security_name</stp>
        <stp>[position_monitor_R.xlsm]Sheet1!R80C5</stp>
        <tr r="E80" s="6"/>
      </tp>
      <tp t="s">
        <v>REPSM 4 1/2 03/25/75</v>
        <stp/>
        <stp>##V3_BDPV12</stp>
        <stp>XS1207058733 corp</stp>
        <stp>security_name</stp>
        <stp>[position_monitor_R.xlsm]Sheet1!R20C5</stp>
        <tr r="E20" s="6"/>
      </tp>
      <tp t="s">
        <v>TOTAL 2.708 PERP</v>
        <stp/>
        <stp>##V3_BDPV12</stp>
        <stp>XS1501167164 corp</stp>
        <stp>security_name</stp>
        <stp>[position_monitor_R.xlsm]Sheet1!R24C5</stp>
        <tr r="E24" s="6"/>
      </tp>
      <tp t="s">
        <v>DBOERS 1 1/4 06/16/47</v>
        <stp/>
        <stp>##V3_BDPV12</stp>
        <stp>DE000A289N78 corp</stp>
        <stp>security_name</stp>
        <stp>[position_monitor_R.xlsm]Sheet1!R37C5</stp>
        <tr r="E37" s="6"/>
      </tp>
      <tp>
        <v>204.42926025390625</v>
        <stp/>
        <stp>##V3_BDPV12</stp>
        <stp>XS1115498260 corp</stp>
        <stp>blp_i_sprd_mid</stp>
        <stp>[position_monitor_R.xlsm]pairs!R102C13</stp>
        <stp>pcs=cbbt</stp>
        <tr r="M102" s="7"/>
      </tp>
      <tp>
        <v>204.42926025390625</v>
        <stp/>
        <stp>##V3_BDPV12</stp>
        <stp>XS1115498260 corp</stp>
        <stp>blp_i_sprd_mid</stp>
        <stp>[position_monitor_R.xlsm]pairs!R100C13</stp>
        <stp>pcs=cbbt</stp>
        <tr r="M100" s="7"/>
      </tp>
      <tp t="s">
        <v>OMVAV 2 7/8 PERP</v>
        <stp/>
        <stp>##V3_BDPV12</stp>
        <stp>XS1713462403 corp</stp>
        <stp>security_name</stp>
        <stp>[position_monitor_R.xlsm]Sheet1!R17C5</stp>
        <tr r="E17" s="6"/>
      </tp>
      <tp>
        <v>157.23167598156212</v>
        <stp/>
        <stp>##V3_BQL.QUERYV12</stp>
        <stp>[position_monitor_R.xlsm]pairs!R78C33</stp>
        <stp>let(#price=dropna(spread(st=i,dates=range(-365d,10d),side='mid',fill='prev', pricing_source='bgn')).value;
#price2=value(#price,['XS1405763019 Corp']);
#spread=#price-#price2;)
Get(avg(#spread))
for('FR0013330537 Corp')</stp>
        <tr r="AG78" s="7"/>
      </tp>
      <tp t="s">
        <v>BHP 4 3/4 04/22/76</v>
        <stp/>
        <stp>##V3_BDPV12</stp>
        <stp>XS1309436753 corp</stp>
        <stp>security_name</stp>
        <stp>[position_monitor_R.xlsm]Sheet1!R12C5</stp>
        <tr r="E12" s="6"/>
      </tp>
      <tp t="s">
        <v>BPLN 3 1/4 PERP</v>
        <stp/>
        <stp>##V3_BDPV12</stp>
        <stp>XS2193661324 corp</stp>
        <stp>security_name</stp>
        <stp>[position_monitor_R.xlsm]Sheet1!R14C5</stp>
        <tr r="E14" s="6"/>
      </tp>
      <tp>
        <v>30.158170298649178</v>
        <stp/>
        <stp>##V3_BQL.QUERYV12</stp>
        <stp>[position_monitor_R.xlsm]pairs!R62C34</stp>
        <stp>let(#price=dropna(spread(st=i,dates=range(-365d,10d),side='mid',fill='prev', pricing_source='cbbt')).value;
#price2=value(#price,['XS1195202822 Corp']);
#spread=#price-#price2;)
Get(std(#spread))
for('XS1309436910 Corp')</stp>
        <tr r="AH62" s="7"/>
      </tp>
      <tp>
        <v>39.273105307692795</v>
        <stp/>
        <stp>##V3_BQL.QUERYV12</stp>
        <stp>[position_monitor_R.xlsm]pairs!R51C34</stp>
        <stp>let(#price=dropna(spread(st=i,dates=range(-365d,10d),side='mid',fill='prev', pricing_source='cbbt')).value;
#price2=value(#price,['XS1050461034 Corp']);
#spread=#price-#price2;)
Get(std(#spread))
for('XS1888179477 Corp')</stp>
        <tr r="AH51" s="7"/>
      </tp>
      <tp>
        <v>40.317741618792361</v>
        <stp/>
        <stp>##V3_BQL.QUERYV12</stp>
        <stp>[position_monitor_R.xlsm]pairs!R52C34</stp>
        <stp>let(#price=dropna(spread(st=i,dates=range(-365d,10d),side='mid',fill='prev', pricing_source='cbbt')).value;
#price2=value(#price,['XS1048428442 Corp']);
#spread=#price-#price2;)
Get(std(#spread))
for('XS1629774230 Corp')</stp>
        <tr r="AH52" s="7"/>
      </tp>
      <tp>
        <v>-12.724206243475392</v>
        <stp/>
        <stp>##V3_BQL.QUERYV12</stp>
        <stp>[position_monitor_R.xlsm]pairs!R62C33</stp>
        <stp>let(#price=dropna(spread(st=i,dates=range(-365d,10d),side='mid',fill='prev', pricing_source='cbbt')).value;
#price2=value(#price,['XS1195202822 Corp']);
#spread=#price-#price2;)
Get(avg(#spread))
for('XS1309436910 Corp')</stp>
        <tr r="AG62" s="7"/>
      </tp>
      <tp>
        <v>307.92059326171875</v>
        <stp/>
        <stp>##V3_BDPV12</stp>
        <stp>XS1888179550 corp</stp>
        <stp>blp_i_sprd_mid</stp>
        <stp>[position_monitor_R.xlsm]pairs!R4C13</stp>
        <stp>pcs=cbbt</stp>
        <tr r="M4" s="7"/>
      </tp>
      <tp>
        <v>40.327146124658768</v>
        <stp/>
        <stp>##V3_BQL.QUERYV12</stp>
        <stp>[position_monitor_R.xlsm]pairs!R52C33</stp>
        <stp>let(#price=dropna(spread(st=i,dates=range(-365d,10d),side='mid',fill='prev', pricing_source='cbbt')).value;
#price2=value(#price,['XS1048428442 Corp']);
#spread=#price-#price2;)
Get(avg(#spread))
for('XS1629774230 Corp')</stp>
        <tr r="AG52" s="7"/>
      </tp>
      <tp>
        <v>-39.44150481606296</v>
        <stp/>
        <stp>##V3_BQL.QUERYV12</stp>
        <stp>[position_monitor_R.xlsm]pairs!R51C33</stp>
        <stp>let(#price=dropna(spread(st=i,dates=range(-365d,10d),side='mid',fill='prev', pricing_source='cbbt')).value;
#price2=value(#price,['XS1050461034 Corp']);
#spread=#price-#price2;)
Get(avg(#spread))
for('XS1888179477 Corp')</stp>
        <tr r="AG51" s="7"/>
      </tp>
      <tp t="s">
        <v>FIRMEN 3 3/4 PERP</v>
        <stp/>
        <stp>##V3_BDPV12</stp>
        <stp>XS2182055009 corp</stp>
        <stp>security_name</stp>
        <stp>[position_monitor_R.xlsm]Sheet1!R53C5</stp>
        <tr r="E53" s="6"/>
      </tp>
      <tp t="s">
        <v>CPIPGR 4 7/8 PERP</v>
        <stp/>
        <stp>##V3_BDPV12</stp>
        <stp>XS1982704824 corp</stp>
        <stp>security_name</stp>
        <stp>[position_monitor_R.xlsm]Sheet1!R65C5</stp>
        <tr r="E65" s="6"/>
      </tp>
      <tp t="s">
        <v>TOTAL 3.369 PERP</v>
        <stp/>
        <stp>##V3_BDPV12</stp>
        <stp>XS1501166869 corp</stp>
        <stp>security_name</stp>
        <stp>[position_monitor_R.xlsm]Sheet1!R27C5</stp>
        <tr r="E27" s="6"/>
      </tp>
      <tp t="s">
        <v>SBBBSS 2.624 PERP</v>
        <stp/>
        <stp>##V3_BDPV12</stp>
        <stp>XS2010032618 corp</stp>
        <stp>security_name</stp>
        <stp>[position_monitor_R.xlsm]Sheet1!R72C5</stp>
        <tr r="E72" s="6"/>
      </tp>
      <tp t="s">
        <v>ERFFP 3 1/4 PERP</v>
        <stp/>
        <stp>##V3_BDPV12</stp>
        <stp>XS1716945586 corp</stp>
        <stp>security_name</stp>
        <stp>[position_monitor_R.xlsm]Sheet1!R51C5</stp>
        <tr r="E51" s="6"/>
      </tp>
      <tp t="s">
        <v>REPSM 4.247 PERP</v>
        <stp/>
        <stp>##V3_BDPV12</stp>
        <stp>XS2186001314 corp</stp>
        <stp>security_name</stp>
        <stp>[position_monitor_R.xlsm]Sheet1!R22C5</stp>
        <tr r="E22" s="6"/>
      </tp>
      <tp t="s">
        <v>MRKGR 1 5/8 06/25/79</v>
        <stp/>
        <stp>##V3_BDPV12</stp>
        <stp>XS2011260531 corp</stp>
        <stp>security_name</stp>
        <stp>[position_monitor_R.xlsm]Sheet1!R42C5</stp>
        <tr r="E42" s="6"/>
      </tp>
      <tp>
        <v>37.846431621861193</v>
        <stp/>
        <stp>##V3_BQL.QUERYV12</stp>
        <stp>[position_monitor_R.xlsm]pairs!R28C34</stp>
        <stp>let(#price=dropna(spread(st=i,dates=range(-365d,10d),side='mid',fill='prev', pricing_source='cbbt')).value;
#price2=value(#price,['XS1797138960 Corp']);
#spread=#price-#price2;)
Get(std(#spread))
for('XS1224710399 Corp')</stp>
        <tr r="AH28" s="7"/>
      </tp>
      <tp>
        <v>32.478615659706584</v>
        <stp/>
        <stp>##V3_BQL.QUERYV12</stp>
        <stp>[position_monitor_R.xlsm]pairs!R72C34</stp>
        <stp>let(#price=dropna(spread(st=i,dates=range(-365d,10d),side='mid',fill='prev', pricing_source='cbbt')).value;
#price2=value(#price,['XS1413581205 Corp']);
#spread=#price-#price2;)
Get(std(#spread))
for('XS1974787480 Corp')</stp>
        <tr r="AH72" s="7"/>
      </tp>
      <tp>
        <v>106.97593217820821</v>
        <stp/>
        <stp>##V3_BQL.QUERYV12</stp>
        <stp>[position_monitor_R.xlsm]pairs!R28C33</stp>
        <stp>let(#price=dropna(spread(st=i,dates=range(-365d,10d),side='mid',fill='prev', pricing_source='cbbt')).value;
#price2=value(#price,['XS1797138960 Corp']);
#spread=#price-#price2;)
Get(avg(#spread))
for('XS1224710399 Corp')</stp>
        <tr r="AG28" s="7"/>
      </tp>
      <tp>
        <v>35.350499105928783</v>
        <stp/>
        <stp>##V3_BQL.QUERYV12</stp>
        <stp>[position_monitor_R.xlsm]pairs!R72C33</stp>
        <stp>let(#price=dropna(spread(st=i,dates=range(-365d,10d),side='mid',fill='prev', pricing_source='cbbt')).value;
#price2=value(#price,['XS1413581205 Corp']);
#spread=#price-#price2;)
Get(avg(#spread))
for('XS1974787480 Corp')</stp>
        <tr r="AG72" s="7"/>
      </tp>
      <tp>
        <v>3</v>
        <stp/>
        <stp>##V3_BDPV12</stp>
        <stp>XS1205618470 corp</stp>
        <stp>coupon</stp>
        <stp>[position_monitor_R.xlsm]Sheet1!R155C7</stp>
        <tr r="G155" s="6"/>
      </tp>
      <tp>
        <v>30.814341302676862</v>
        <stp/>
        <stp>##V3_BQL.QUERYV12</stp>
        <stp>[position_monitor_R.xlsm]pairs!R54C34</stp>
        <stp>let(#price=dropna(spread(st=i,dates=range(-365d,10d),side='mid',fill='prev', pricing_source='bgn')).value;
#price2=value(#price,['FR0013431244 Corp']);
#spread=#price-#price2;)
Get(std(#spread))
for('FR0013445335 Corp')</stp>
        <tr r="AH54" s="7"/>
      </tp>
      <tp t="s">
        <v>ACFP 4 3/8 PERP</v>
        <stp/>
        <stp>##V3_BDPV12</stp>
        <stp>FR0013399177 corp</stp>
        <stp>security_name</stp>
        <stp>[position_monitor_R.xlsm]Sheet1!R54C5</stp>
        <tr r="E54" s="6"/>
      </tp>
      <tp t="s">
        <v>BERTEL 3 04/23/75</v>
        <stp/>
        <stp>##V3_BDPV12</stp>
        <stp>XS1222591023 corp</stp>
        <stp>security_name</stp>
        <stp>[position_monitor_R.xlsm]Sheet1!R76C5</stp>
        <tr r="E76" s="6"/>
      </tp>
      <tp>
        <v>36.510137486559287</v>
        <stp/>
        <stp>##V3_BQL.QUERYV12</stp>
        <stp>[position_monitor_R.xlsm]pairs!R54C33</stp>
        <stp>let(#price=dropna(spread(st=i,dates=range(-365d,10d),side='mid',fill='prev', pricing_source='bgn')).value;
#price2=value(#price,['FR0013431244 Corp']);
#spread=#price-#price2;)
Get(avg(#spread))
for('FR0013445335 Corp')</stp>
        <tr r="AG54" s="7"/>
      </tp>
      <tp t="s">
        <v>DBHNGR 1.6 PERP</v>
        <stp/>
        <stp>##V3_BDPV12</stp>
        <stp>XS2010039548 corp</stp>
        <stp>security_name</stp>
        <stp>[position_monitor_R.xlsm]Sheet1!R36C5</stp>
        <tr r="E36" s="6"/>
      </tp>
      <tp t="s">
        <v>BAYNGR 2 3/8 04/02/75</v>
        <stp/>
        <stp>##V3_BDPV12</stp>
        <stp>DE000A14J611 corp</stp>
        <stp>security_name</stp>
        <stp>[position_monitor_R.xlsm]Sheet1!R30C5</stp>
        <tr r="E30" s="6"/>
      </tp>
      <tp t="s">
        <v>ERFFP 4 7/8 PERP</v>
        <stp/>
        <stp>##V3_BDPV12</stp>
        <stp>XS1224953882 corp</stp>
        <stp>security_name</stp>
        <stp>[position_monitor_R.xlsm]Sheet1!R50C5</stp>
        <tr r="E50" s="6"/>
      </tp>
      <tp t="s">
        <v>TELEFO 3 PERP</v>
        <stp/>
        <stp>##V3_BDPV12</stp>
        <stp>XS1795406575 corp</stp>
        <stp>security_name</stp>
        <stp>[position_monitor_R.xlsm]Sheet1!R92C5</stp>
        <tr r="E92" s="6"/>
      </tp>
      <tp>
        <v>47.336477564403502</v>
        <stp/>
        <stp>##V3_BQL.QUERYV12</stp>
        <stp>[position_monitor_R.xlsm]pairs!R50C34</stp>
        <stp>let(#price=dropna(spread(st=i,dates=range(-365d,10d),side='mid',fill='prev', pricing_source='cbbt')).value;
#price2=value(#price,['FR0013310505 Corp']);
#spread=#price-#price2;)
Get(std(#spread))
for('XS1721244371 Corp')</stp>
        <tr r="AH50" s="7"/>
      </tp>
      <tp>
        <v>47.336477564403502</v>
        <stp/>
        <stp>##V3_BQL.QUERYV12</stp>
        <stp>[position_monitor_R.xlsm]pairs!R10C34</stp>
        <stp>let(#price=dropna(spread(st=i,dates=range(-365d,10d),side='mid',fill='prev', pricing_source='cbbt')).value;
#price2=value(#price,['FR0013310505 Corp']);
#spread=#price-#price2;)
Get(std(#spread))
for('XS1721244371 Corp')</stp>
        <tr r="AH10" s="7"/>
      </tp>
      <tp>
        <v>18.510853058695723</v>
        <stp/>
        <stp>##V3_BQL.QUERYV12</stp>
        <stp>[position_monitor_R.xlsm]pairs!R71C34</stp>
        <stp>let(#price=dropna(spread(st=i,dates=range(-365d,10d),side='mid',fill='prev', pricing_source='cbbt')).value;
#price2=value(#price,['XS2011260531 Corp']);
#spread=#price-#price2;)
Get(std(#spread))
for('XS1152343668 Corp')</stp>
        <tr r="AH71" s="7"/>
      </tp>
      <tp>
        <v>-14.343960483993095</v>
        <stp/>
        <stp>##V3_BQL.QUERYV12</stp>
        <stp>[position_monitor_R.xlsm]pairs!R10C33</stp>
        <stp>let(#price=dropna(spread(st=i,dates=range(-365d,10d),side='mid',fill='prev', pricing_source='cbbt')).value;
#price2=value(#price,['FR0013310505 Corp']);
#spread=#price-#price2;)
Get(avg(#spread))
for('XS1721244371 Corp')</stp>
        <tr r="AG10" s="7"/>
      </tp>
      <tp>
        <v>-24.20524052558455</v>
        <stp/>
        <stp>##V3_BQL.QUERYV12</stp>
        <stp>[position_monitor_R.xlsm]pairs!R71C33</stp>
        <stp>let(#price=dropna(spread(st=i,dates=range(-365d,10d),side='mid',fill='prev', pricing_source='cbbt')).value;
#price2=value(#price,['XS2011260531 Corp']);
#spread=#price-#price2;)
Get(avg(#spread))
for('XS1152343668 Corp')</stp>
        <tr r="AG71" s="7"/>
      </tp>
      <tp>
        <v>-14.343960483993095</v>
        <stp/>
        <stp>##V3_BQL.QUERYV12</stp>
        <stp>[position_monitor_R.xlsm]pairs!R50C33</stp>
        <stp>let(#price=dropna(spread(st=i,dates=range(-365d,10d),side='mid',fill='prev', pricing_source='cbbt')).value;
#price2=value(#price,['FR0013310505 Corp']);
#spread=#price-#price2;)
Get(avg(#spread))
for('XS1721244371 Corp')</stp>
        <tr r="AG50" s="7"/>
      </tp>
      <tp>
        <v>2.5</v>
        <stp/>
        <stp>##V3_BDPV12</stp>
        <stp>XS1713463716 corp</stp>
        <stp>coupon</stp>
        <stp>[position_monitor_R.xlsm]Sheet1!R128C7</stp>
        <tr r="G128" s="6"/>
      </tp>
      <tp>
        <v>2.375</v>
        <stp/>
        <stp>##V3_BDPV12</stp>
        <stp>XS1196713298 corp</stp>
        <stp>coupon</stp>
        <stp>[position_monitor_R.xlsm]Sheet1!R150C7</stp>
        <tr r="G150" s="6"/>
      </tp>
      <tp t="s">
        <v>ENGIFP</v>
        <stp/>
        <stp>##V3_BDPV12</stp>
        <stp>FR0011531730 corp</stp>
        <stp>ticker</stp>
        <stp>[position_monitor_R.xlsm]Sheet1!R132C6</stp>
        <tr r="F132" s="6"/>
      </tp>
      <tp t="s">
        <v>ENGIFP</v>
        <stp/>
        <stp>##V3_BDPV12</stp>
        <stp>FR0013310505 corp</stp>
        <stp>ticker</stp>
        <stp>[position_monitor_R.xlsm]Sheet1!R133C6</stp>
        <tr r="F133" s="6"/>
      </tp>
      <tp t="s">
        <v>15/05/2019</v>
        <stp/>
        <stp>##V3_BDPV12</stp>
        <stp>XS2000719992 corp</stp>
        <stp>security_pricing_date</stp>
        <stp>[position_monitor_R.xlsm]Sheet1!R130C11</stp>
        <tr r="K130" s="6"/>
      </tp>
      <tp t="s">
        <v>29/06/2020</v>
        <stp/>
        <stp>##V3_BDPV12</stp>
        <stp>XS2195190520 corp</stp>
        <stp>security_pricing_date</stp>
        <stp>[position_monitor_R.xlsm]Sheet1!R151C11</stp>
        <tr r="K151" s="6"/>
      </tp>
      <tp t="s">
        <v>MRKGR 3 3/8 12/12/74</v>
        <stp/>
        <stp>##V3_BDPV12</stp>
        <stp>XS1152343668 corp</stp>
        <stp>security_name</stp>
        <stp>[position_monitor_R.xlsm]Sheet1!R43C5</stp>
        <tr r="E43" s="6"/>
      </tp>
      <tp t="s">
        <v>TOTAL 3 7/8 PERP</v>
        <stp/>
        <stp>##V3_BDPV12</stp>
        <stp>XS1413581205 corp</stp>
        <stp>security_name</stp>
        <stp>[position_monitor_R.xlsm]Sheet1!R23C5</stp>
        <tr r="E23" s="6"/>
      </tp>
      <tp t="s">
        <v>LXSGR 4 1/2 12/06/76</v>
        <stp/>
        <stp>##V3_BDPV12</stp>
        <stp>XS1405763019 corp</stp>
        <stp>security_name</stp>
        <stp>[position_monitor_R.xlsm]Sheet1!R40C5</stp>
        <tr r="E40" s="6"/>
      </tp>
      <tp t="s">
        <v>TELIAS 3 04/04/78</v>
        <stp/>
        <stp>##V3_BDPV12</stp>
        <stp>XS1590787799 corp</stp>
        <stp>security_name</stp>
        <stp>[position_monitor_R.xlsm]Sheet1!R98C5</stp>
        <tr r="E98" s="6"/>
      </tp>
      <tp t="s">
        <v>BHP 5 5/8 10/22/79</v>
        <stp/>
        <stp>##V3_BDPV12</stp>
        <stp>XS1309436910 corp</stp>
        <stp>security_name</stp>
        <stp>[position_monitor_R.xlsm]Sheet1!R13C5</stp>
        <tr r="E13" s="6"/>
      </tp>
      <tp t="s">
        <v>SOLBBB 5.425 PERP</v>
        <stp/>
        <stp>##V3_BDPV12</stp>
        <stp>XS0992293901 corp</stp>
        <stp>security_name</stp>
        <stp>[position_monitor_R.xlsm]Sheet1!R45C5</stp>
        <tr r="E45" s="6"/>
      </tp>
      <tp t="s">
        <v>BAYNGR 3 3/4 07/01/74</v>
        <stp/>
        <stp>##V3_BDPV12</stp>
        <stp>DE000A11QR73 corp</stp>
        <stp>security_name</stp>
        <stp>[position_monitor_R.xlsm]Sheet1!R31C5</stp>
        <tr r="E31" s="6"/>
      </tp>
      <tp t="s">
        <v>TOTAL 2 5/8 PERP</v>
        <stp/>
        <stp>##V3_BDPV12</stp>
        <stp>XS1195202822 corp</stp>
        <stp>security_name</stp>
        <stp>[position_monitor_R.xlsm]Sheet1!R26C5</stp>
        <tr r="E26" s="6"/>
      </tp>
      <tp>
        <v>79.022772565149722</v>
        <stp/>
        <stp>##V3_BQL.QUERYV12</stp>
        <stp>[position_monitor_R.xlsm]pairs!R16C34</stp>
        <stp>let(#price=dropna(spread(st=i,dates=range(-365d,10d),side='mid',fill='prev', pricing_source='cbbt')).value;
#price2=value(#price,['XS2056730679 Corp']);
#spread=#price-#price2;)
Get(std(#spread))
for('XS1731823255 Corp')</stp>
        <tr r="AH16" s="7"/>
      </tp>
      <tp>
        <v>-103.59227231863812</v>
        <stp/>
        <stp>##V3_BQL.QUERYV12</stp>
        <stp>[position_monitor_R.xlsm]pairs!R16C33</stp>
        <stp>let(#price=dropna(spread(st=i,dates=range(-365d,10d),side='mid',fill='prev', pricing_source='cbbt')).value;
#price2=value(#price,['XS2056730679 Corp']);
#spread=#price-#price2;)
Get(avg(#spread))
for('XS1731823255 Corp')</stp>
        <tr r="AG16" s="7"/>
      </tp>
      <tp t="s">
        <v>EDF</v>
        <stp/>
        <stp>##V3_BDPV12</stp>
        <stp>FR0011697010 corp</stp>
        <stp>ticker</stp>
        <stp>[position_monitor_R.xlsm]Sheet1!R115C6</stp>
        <tr r="F115" s="6"/>
      </tp>
      <tp t="s">
        <v>12/03/2015</v>
        <stp/>
        <stp>##V3_BDPV12</stp>
        <stp>XS1205618470 corp</stp>
        <stp>security_pricing_date</stp>
        <stp>[position_monitor_R.xlsm]Sheet1!R155C11</stp>
        <tr r="K155" s="6"/>
      </tp>
      <tp>
        <v>229.78413228786184</v>
        <stp/>
        <stp>##V3_BQL.QUERYV12</stp>
        <stp>[position_monitor_R.xlsm]pairs!R65C34</stp>
        <stp>let(#price=dropna(spread(st=i,dates=range(-365d,10d),side='mid',fill='prev', pricing_source='bgn')).value;
#price2=value(#price,['FR0013330529 Corp']);
#spread=#price-#price2;)
Get(std(#spread))
for('FR0013292828 Corp')</stp>
        <tr r="AH65" s="7"/>
      </tp>
      <tp>
        <v>168.6477173949965</v>
        <stp/>
        <stp>##V3_BQL.QUERYV12</stp>
        <stp>[position_monitor_R.xlsm]pairs!R75C34</stp>
        <stp>let(#price=dropna(spread(st=i,dates=range(-365d,10d),side='mid',fill='prev', pricing_source='bgn')).value;
#price2=value(#price,['XS1115498260 Corp']);
#spread=#price-#price2;)
Get(std(#spread))
for('FR0013330537 Corp')</stp>
        <tr r="AH75" s="7"/>
      </tp>
      <tp>
        <v>-296.44252920369911</v>
        <stp/>
        <stp>##V3_BQL.QUERYV12</stp>
        <stp>[position_monitor_R.xlsm]pairs!R65C33</stp>
        <stp>let(#price=dropna(spread(st=i,dates=range(-365d,10d),side='mid',fill='prev', pricing_source='bgn')).value;
#price2=value(#price,['FR0013330529 Corp']);
#spread=#price-#price2;)
Get(avg(#spread))
for('FR0013292828 Corp')</stp>
        <tr r="AG65" s="7"/>
      </tp>
      <tp t="s">
        <v>ORAFP 5 PERP</v>
        <stp/>
        <stp>##V3_BDPV12</stp>
        <stp>XS1115498260 corp</stp>
        <stp>security_name</stp>
        <stp>[position_monitor_R.xlsm]Sheet1!R85C5</stp>
        <tr r="E85" s="6"/>
      </tp>
      <tp t="s">
        <v>BAYNGR 2 3/8 11/12/79</v>
        <stp/>
        <stp>##V3_BDPV12</stp>
        <stp>XS2077670003 corp</stp>
        <stp>security_name</stp>
        <stp>[position_monitor_R.xlsm]Sheet1!R32C5</stp>
        <tr r="E32" s="6"/>
      </tp>
      <tp>
        <v>228.80029670812732</v>
        <stp/>
        <stp>##V3_BQL.QUERYV12</stp>
        <stp>[position_monitor_R.xlsm]pairs!R75C33</stp>
        <stp>let(#price=dropna(spread(st=i,dates=range(-365d,10d),side='mid',fill='prev', pricing_source='bgn')).value;
#price2=value(#price,['XS1115498260 Corp']);
#spread=#price-#price2;)
Get(avg(#spread))
for('FR0013330537 Corp')</stp>
        <tr r="AG75" s="7"/>
      </tp>
      <tp t="s">
        <v>TELIAS 1 3/8 05/11/81</v>
        <stp/>
        <stp>##V3_BDPV12</stp>
        <stp>XS2082429890 corp</stp>
        <stp>security_name</stp>
        <stp>[position_monitor_R.xlsm]Sheet1!R99C5</stp>
        <tr r="E99" s="6"/>
      </tp>
      <tp>
        <v>54.845630817055969</v>
        <stp/>
        <stp>##V3_BQL.QUERYV12</stp>
        <stp>[position_monitor_R.xlsm]pairs!R30C34</stp>
        <stp>let(#price=dropna(spread(st=i,dates=range(-365d,10d),side='mid',fill='prev', pricing_source='cbbt')).value;
#price2=value(#price,['XS1721244371 Corp']);
#spread=#price-#price2;)
Get(std(#spread))
for('XS1139494493 Corp')</stp>
        <tr r="AH30" s="7"/>
      </tp>
      <tp>
        <v>81.468546513616161</v>
        <stp/>
        <stp>##V3_BQL.QUERYV12</stp>
        <stp>[position_monitor_R.xlsm]pairs!R30C33</stp>
        <stp>let(#price=dropna(spread(st=i,dates=range(-365d,10d),side='mid',fill='prev', pricing_source='cbbt')).value;
#price2=value(#price,['XS1721244371 Corp']);
#spread=#price-#price2;)
Get(avg(#spread))
for('XS1139494493 Corp')</stp>
        <tr r="AG30" s="7"/>
      </tp>
      <tp>
        <v>3.125</v>
        <stp/>
        <stp>##V3_BDPV12</stp>
        <stp>XS2195190520 corp</stp>
        <stp>coupon</stp>
        <stp>[position_monitor_R.xlsm]Sheet1!R151C7</stp>
        <tr r="G151" s="6"/>
      </tp>
      <tp t="s">
        <v>EDF</v>
        <stp/>
        <stp>##V3_BDPV12</stp>
        <stp>FR0013367612 corp</stp>
        <stp>ticker</stp>
        <stp>[position_monitor_R.xlsm]Sheet1!R116C6</stp>
        <tr r="F116" s="6"/>
      </tp>
      <tp>
        <v>9.1772461768616935</v>
        <stp/>
        <stp>##V3_BQL.QUERYV12</stp>
        <stp>[position_monitor_R.xlsm]pairs!R64C33</stp>
        <stp>let(#price=dropna(spread(st=i,dates=range(-365d,10d),side='mid',fill='prev', pricing_source='bgn')).value;
#price2=value(#price,['XS0992293901 Corp']);
#spread=#price-#price2;)
Get(avg(#spread))
for('BE6309987400 Corp')</stp>
        <tr r="AG64" s="7"/>
      </tp>
      <tp t="s">
        <v>TELEFO 3 7/8 PERP</v>
        <stp/>
        <stp>##V3_BDPV12</stp>
        <stp>XS1795406658 corp</stp>
        <stp>security_name</stp>
        <stp>[position_monitor_R.xlsm]Sheet1!R95C5</stp>
        <tr r="E95" s="6"/>
      </tp>
      <tp t="s">
        <v>ORAFP 4 PERP</v>
        <stp/>
        <stp>##V3_BDPV12</stp>
        <stp>XS1115490523 corp</stp>
        <stp>security_name</stp>
        <stp>[position_monitor_R.xlsm]Sheet1!R82C5</stp>
        <tr r="E82" s="6"/>
      </tp>
      <tp t="s">
        <v>LHNVX 3 PERP</v>
        <stp/>
        <stp>##V3_BDPV12</stp>
        <stp>XS1713466495 corp</stp>
        <stp>security_name</stp>
        <stp>[position_monitor_R.xlsm]Sheet1!R39C5</stp>
        <tr r="E39" s="6"/>
      </tp>
      <tp t="s">
        <v>SESGFP 4 5/8 PERP</v>
        <stp/>
        <stp>##V3_BDPV12</stp>
        <stp>XS1405777746 corp</stp>
        <stp>security_name</stp>
        <stp>[position_monitor_R.xlsm]Sheet1!R87C5</stp>
        <tr r="E87" s="6"/>
      </tp>
      <tp>
        <v>13.297452039649043</v>
        <stp/>
        <stp>##V3_BQL.QUERYV12</stp>
        <stp>[position_monitor_R.xlsm]pairs!R64C34</stp>
        <stp>let(#price=dropna(spread(st=i,dates=range(-365d,10d),side='mid',fill='prev', pricing_source='bgn')).value;
#price2=value(#price,['XS0992293901 Corp']);
#spread=#price-#price2;)
Get(std(#spread))
for('BE6309987400 Corp')</stp>
        <tr r="AH64" s="7"/>
      </tp>
      <tp t="s">
        <v>TELEFO 5 7/8 PERP</v>
        <stp/>
        <stp>##V3_BDPV12</stp>
        <stp>XS1050461034 corp</stp>
        <stp>security_name</stp>
        <stp>[position_monitor_R.xlsm]Sheet1!R93C5</stp>
        <tr r="E93" s="6"/>
      </tp>
      <tp t="s">
        <v>ORAFP 1 3/4 PERP</v>
        <stp/>
        <stp>##V3_BDPV12</stp>
        <stp>FR0013447877 corp</stp>
        <stp>security_name</stp>
        <stp>[position_monitor_R.xlsm]Sheet1!R86C5</stp>
        <tr r="E86" s="6"/>
      </tp>
      <tp t="s">
        <v>TELEFO 2 7/8 PERP</v>
        <stp/>
        <stp>##V3_BDPV12</stp>
        <stp>XS2056371334 corp</stp>
        <stp>security_name</stp>
        <stp>[position_monitor_R.xlsm]Sheet1!R97C5</stp>
        <tr r="E97" s="6"/>
      </tp>
      <tp>
        <v>42.818759030082234</v>
        <stp/>
        <stp>##V3_BQL.QUERYV12</stp>
        <stp>[position_monitor_R.xlsm]pairs!R44C34</stp>
        <stp>let(#price=dropna(spread(st=i,dates=range(-125d,10d),side='mid',fill='prev', pricing_source='cbbt')).value;
#price2=value(#price,['XS1048428442 Corp']);
#spread=#price-#price2;)
Get(std(#spread))
for('XS2187689380 Corp')</stp>
        <tr r="AH44" s="7"/>
      </tp>
      <tp>
        <v>38.35582977274764</v>
        <stp/>
        <stp>##V3_BQL.QUERYV12</stp>
        <stp>[position_monitor_R.xlsm]pairs!R76C34</stp>
        <stp>let(#price=dropna(spread(st=i,dates=range(-365d,10d),side='mid',fill='prev', pricing_source='cbbt')).value;
#price2=value(#price,['XS1195201931 Corp']);
#spread=#price-#price2;)
Get(std(#spread))
for('XS1413581205 Corp')</stp>
        <tr r="AH76" s="7"/>
      </tp>
      <tp>
        <v>27.756160296678274</v>
        <stp/>
        <stp>##V3_BQL.QUERYV12</stp>
        <stp>[position_monitor_R.xlsm]pairs!R47C34</stp>
        <stp>let(#price=dropna(spread(st=i,dates=range(-113d,10d),side='mid',fill='prev', pricing_source='cbbt')).value;
#price2=value(#price,['XS2196328608 Corp']);
#spread=#price-#price2;)
Get(std(#spread))
for('XS2035564629 Corp')</stp>
        <tr r="AH47" s="7"/>
      </tp>
      <tp>
        <v>291.52377319335938</v>
        <stp/>
        <stp>##V3_BDPV12</stp>
        <stp>XS2195190520 corp</stp>
        <stp>blp_i_sprd_mid</stp>
        <stp>[position_monitor_R.xlsm]pairs!R9C13</stp>
        <stp>pcs=cbbt</stp>
        <tr r="M9" s="7"/>
      </tp>
      <tp>
        <v>14.48593907375286</v>
        <stp/>
        <stp>##V3_BQL.QUERYV12</stp>
        <stp>[position_monitor_R.xlsm]pairs!R76C33</stp>
        <stp>let(#price=dropna(spread(st=i,dates=range(-365d,10d),side='mid',fill='prev', pricing_source='cbbt')).value;
#price2=value(#price,['XS1195201931 Corp']);
#spread=#price-#price2;)
Get(avg(#spread))
for('XS1413581205 Corp')</stp>
        <tr r="AG76" s="7"/>
      </tp>
      <tp>
        <v>77.798269763055544</v>
        <stp/>
        <stp>##V3_BQL.QUERYV12</stp>
        <stp>[position_monitor_R.xlsm]pairs!R44C33</stp>
        <stp>let(#price=dropna(spread(st=i,dates=range(-125d,10d),side='mid',fill='prev', pricing_source='cbbt')).value;
#price2=value(#price,['XS1048428442 Corp']);
#spread=#price-#price2;)
Get(avg(#spread))
for('XS2187689380 Corp')</stp>
        <tr r="AG44" s="7"/>
      </tp>
      <tp>
        <v>-12.44644800276571</v>
        <stp/>
        <stp>##V3_BQL.QUERYV12</stp>
        <stp>[position_monitor_R.xlsm]pairs!R47C33</stp>
        <stp>let(#price=dropna(spread(st=i,dates=range(-113d,10d),side='mid',fill='prev', pricing_source='cbbt')).value;
#price2=value(#price,['XS2196328608 Corp']);
#spread=#price-#price2;)
Get(avg(#spread))
for('XS2035564629 Corp')</stp>
        <tr r="AG47" s="7"/>
      </tp>
      <tp>
        <v>3.5</v>
        <stp/>
        <stp>##V3_BDPV12</stp>
        <stp>XS2000719992 corp</stp>
        <stp>coupon</stp>
        <stp>[position_monitor_R.xlsm]Sheet1!R130C7</stp>
        <tr r="G130" s="6"/>
      </tp>
      <tp t="s">
        <v>ELIASO</v>
        <stp/>
        <stp>##V3_BDPV12</stp>
        <stp>BE0002597756 corp</stp>
        <stp>ticker</stp>
        <stp>[position_monitor_R.xlsm]Sheet1!R122C6</stp>
        <tr r="F122" s="6"/>
      </tp>
      <tp>
        <v>2.625</v>
        <stp/>
        <stp>##V3_BDPV12</stp>
        <stp>XS1797138960 corp</stp>
        <stp>coupon</stp>
        <stp>[position_monitor_R.xlsm]Sheet1!R138C7</stp>
        <tr r="G138" s="6"/>
      </tp>
      <tp>
        <v>3.5</v>
        <stp/>
        <stp>##V3_BDPV12</stp>
        <stp>XS2187689034 corp</stp>
        <stp>coupon</stp>
        <stp>[position_monitor_R.xlsm]Sheet1!R108C7</stp>
        <tr r="G108" s="6"/>
      </tp>
      <tp>
        <v>5.4509999999999996</v>
        <stp/>
        <stp>##V3_BDPV12</stp>
        <stp>XS0954675129 corp</stp>
        <stp>coupon</stp>
        <stp>[position_monitor_R.xlsm]Sheet1!R129C7</stp>
        <tr r="G129" s="6"/>
      </tp>
      <tp t="s">
        <v>07/06/2017</v>
        <stp/>
        <stp>##V3_BDPV12</stp>
        <stp>XS1629658755 corp</stp>
        <stp>security_pricing_date</stp>
        <stp>[position_monitor_R.xlsm]Sheet1!R105C11</stp>
        <tr r="K105" s="6"/>
      </tp>
      <tp t="s">
        <v>24/02/2015</v>
        <stp/>
        <stp>##V3_BDPV12</stp>
        <stp>XS1196713298 corp</stp>
        <stp>security_pricing_date</stp>
        <stp>[position_monitor_R.xlsm]Sheet1!R150C11</stp>
        <tr r="K150" s="6"/>
      </tp>
      <tp t="s">
        <v>KPN 2 PERP</v>
        <stp/>
        <stp>##V3_BDPV12</stp>
        <stp>XS2069101868 corp</stp>
        <stp>security_name</stp>
        <stp>[position_monitor_R.xlsm]Sheet1!R81C5</stp>
        <tr r="E81" s="6"/>
      </tp>
      <tp t="s">
        <v>BERTEL 3 1/2 04/23/75</v>
        <stp/>
        <stp>##V3_BDPV12</stp>
        <stp>XS1222594472 corp</stp>
        <stp>security_name</stp>
        <stp>[position_monitor_R.xlsm]Sheet1!R77C5</stp>
        <tr r="E77" s="6"/>
      </tp>
      <tp t="s">
        <v>ULFP 2 7/8 PERP</v>
        <stp/>
        <stp>##V3_BDPV12</stp>
        <stp>FR0013330537 corp</stp>
        <stp>security_name</stp>
        <stp>[position_monitor_R.xlsm]Sheet1!R74C5</stp>
        <tr r="E74" s="6"/>
      </tp>
      <tp t="s">
        <v>HEIBOS 3.248 PERP</v>
        <stp/>
        <stp>##V3_BDPV12</stp>
        <stp>XS2010037765 corp</stp>
        <stp>security_name</stp>
        <stp>[position_monitor_R.xlsm]Sheet1!R70C5</stp>
        <tr r="E70" s="6"/>
      </tp>
      <tp t="s">
        <v>DBHNGR 0.95 PERP</v>
        <stp/>
        <stp>##V3_BDPV12</stp>
        <stp>XS2010039035 corp</stp>
        <stp>security_name</stp>
        <stp>[position_monitor_R.xlsm]Sheet1!R35C5</stp>
        <tr r="E35" s="6"/>
      </tp>
      <tp t="s">
        <v>MRKGR 2 5/8 12/12/74</v>
        <stp/>
        <stp>##V3_BDPV12</stp>
        <stp>XS1152338072 corp</stp>
        <stp>security_name</stp>
        <stp>[position_monitor_R.xlsm]Sheet1!R41C5</stp>
        <tr r="E41" s="6"/>
      </tp>
      <tp t="s">
        <v>BNFP 1 3/4 PERP</v>
        <stp/>
        <stp>##V3_BDPV12</stp>
        <stp>FR0013292828 corp</stp>
        <stp>security_name</stp>
        <stp>[position_monitor_R.xlsm]Sheet1!R34C5</stp>
        <tr r="E34" s="6"/>
      </tp>
      <tp t="s">
        <v>ACFP 2 5/8 PERP</v>
        <stp/>
        <stp>##V3_BDPV12</stp>
        <stp>FR0013457157 corp</stp>
        <stp>security_name</stp>
        <stp>[position_monitor_R.xlsm]Sheet1!R55C5</stp>
        <tr r="E55" s="6"/>
      </tp>
      <tp t="s">
        <v>MRKGR 2 7/8 06/25/79</v>
        <stp/>
        <stp>##V3_BDPV12</stp>
        <stp>XS2011260705 corp</stp>
        <stp>security_name</stp>
        <stp>[position_monitor_R.xlsm]Sheet1!R44C5</stp>
        <tr r="E44" s="6"/>
      </tp>
      <tp>
        <v>42.490146211854487</v>
        <stp/>
        <stp>##V3_BQL.QUERYV12</stp>
        <stp>[position_monitor_R.xlsm]pairs!R35C34</stp>
        <stp>let(#price=dropna(spread(st=i,dates=range(-365d,10d),side='mid',fill='prev', pricing_source='cbbt')).value;
#price2=value(#price,['XS0968913342 Corp']);
#spread=#price-#price2;)
Get(std(#spread))
for('XS1048428442 Corp')</stp>
        <tr r="AH35" s="7"/>
      </tp>
      <tp>
        <v>51.510950962548236</v>
        <stp/>
        <stp>##V3_BQL.QUERYV12</stp>
        <stp>[position_monitor_R.xlsm]pairs!R27C34</stp>
        <stp>let(#price=dropna(spread(st=i,dates=range(-365d,10d),side='mid',fill='prev', pricing_source='cbbt')).value;
#price2=value(#price,['XS1797138960 Corp']);
#spread=#price-#price2;)
Get(std(#spread))
for('XS1139494493 Corp')</stp>
        <tr r="AH27" s="7"/>
      </tp>
      <tp>
        <v>35.348644570024433</v>
        <stp/>
        <stp>##V3_BQL.QUERYV12</stp>
        <stp>[position_monitor_R.xlsm]pairs!R46C34</stp>
        <stp>let(#price=dropna(spread(st=i,dates=range(-365d,10d),side='mid',fill='prev', pricing_source='cbbt')).value;
#price2=value(#price,['XS1048428442 Corp']);
#spread=#price-#price2;)
Get(std(#spread))
for('XS1799939027 Corp')</stp>
        <tr r="AH46" s="7"/>
      </tp>
      <tp>
        <v>30.702897560553119</v>
        <stp/>
        <stp>##V3_BQL.QUERYV12</stp>
        <stp>[position_monitor_R.xlsm]pairs!R35C33</stp>
        <stp>let(#price=dropna(spread(st=i,dates=range(-365d,10d),side='mid',fill='prev', pricing_source='cbbt')).value;
#price2=value(#price,['XS0968913342 Corp']);
#spread=#price-#price2;)
Get(avg(#spread))
for('XS1048428442 Corp')</stp>
        <tr r="AG35" s="7"/>
      </tp>
      <tp>
        <v>48.975402764390928</v>
        <stp/>
        <stp>##V3_BQL.QUERYV12</stp>
        <stp>[position_monitor_R.xlsm]pairs!R46C33</stp>
        <stp>let(#price=dropna(spread(st=i,dates=range(-365d,10d),side='mid',fill='prev', pricing_source='cbbt')).value;
#price2=value(#price,['XS1048428442 Corp']);
#spread=#price-#price2;)
Get(avg(#spread))
for('XS1799939027 Corp')</stp>
        <tr r="AG46" s="7"/>
      </tp>
      <tp>
        <v>82.295928773117495</v>
        <stp/>
        <stp>##V3_BQL.QUERYV12</stp>
        <stp>[position_monitor_R.xlsm]pairs!R27C33</stp>
        <stp>let(#price=dropna(spread(st=i,dates=range(-365d,10d),side='mid',fill='prev', pricing_source='cbbt')).value;
#price2=value(#price,['XS1797138960 Corp']);
#spread=#price-#price2;)
Get(avg(#spread))
for('XS1139494493 Corp')</stp>
        <tr r="AG27" s="7"/>
      </tp>
      <tp>
        <v>3.875</v>
        <stp/>
        <stp>##V3_BDPV12</stp>
        <stp>XS1629774230 corp</stp>
        <stp>coupon</stp>
        <stp>[position_monitor_R.xlsm]Sheet1!R110C7</stp>
        <tr r="G110" s="6"/>
      </tp>
      <tp>
        <v>3.25</v>
        <stp/>
        <stp>##V3_BDPV12</stp>
        <stp>XS1141810991 corp</stp>
        <stp>coupon</stp>
        <stp>[position_monitor_R.xlsm]Sheet1!R152C7</stp>
        <tr r="G152" s="6"/>
      </tp>
      <tp>
        <v>1.625</v>
        <stp/>
        <stp>##V3_BDPV12</stp>
        <stp>XS1757377400 corp</stp>
        <stp>coupon</stp>
        <stp>[position_monitor_R.xlsm]Sheet1!R114C7</stp>
        <tr r="G114" s="6"/>
      </tp>
      <tp>
        <v>3.625</v>
        <stp/>
        <stp>##V3_BDPV12</stp>
        <stp>XS1044811591 corp</stp>
        <stp>coupon</stp>
        <stp>[position_monitor_R.xlsm]Sheet1!R123C7</stp>
        <tr r="G123" s="6"/>
      </tp>
      <tp>
        <v>3.375</v>
        <stp/>
        <stp>##V3_BDPV12</stp>
        <stp>XS1799938995 corp</stp>
        <stp>coupon</stp>
        <stp>[position_monitor_R.xlsm]Sheet1!R107C7</stp>
        <tr r="G107" s="6"/>
      </tp>
      <tp t="s">
        <v>EDF</v>
        <stp/>
        <stp>##V3_BDPV12</stp>
        <stp>FR0011697028 corp</stp>
        <stp>ticker</stp>
        <stp>[position_monitor_R.xlsm]Sheet1!R118C6</stp>
        <tr r="F118" s="6"/>
      </tp>
      <tp t="s">
        <v>SEVFP</v>
        <stp/>
        <stp>##V3_BDPV12</stp>
        <stp>FR0012648590 corp</stp>
        <stp>ticker</stp>
        <stp>[position_monitor_R.xlsm]Sheet1!R147C6</stp>
        <tr r="F147" s="6"/>
      </tp>
      <tp t="s">
        <v>28/08/2019</v>
        <stp/>
        <stp>##V3_BDPV12</stp>
        <stp>XS2010044977 corp</stp>
        <stp>security_pricing_date</stp>
        <stp>[position_monitor_R.xlsm]Sheet1!R140C11</stp>
        <tr r="K140" s="6"/>
      </tp>
      <tp t="s">
        <v>29/08/2013</v>
        <stp/>
        <stp>##V3_BDPV12</stp>
        <stp>XS0968913342 corp</stp>
        <stp>security_pricing_date</stp>
        <stp>[position_monitor_R.xlsm]Sheet1!R106C11</stp>
        <tr r="K106" s="6"/>
      </tp>
      <tp t="s">
        <v>11/03/2014</v>
        <stp/>
        <stp>##V3_BDPV12</stp>
        <stp>XS1044811591 corp</stp>
        <stp>security_pricing_date</stp>
        <stp>[position_monitor_R.xlsm]Sheet1!R123C11</stp>
        <tr r="K123" s="6"/>
      </tp>
      <tp>
        <v>23.23987584729268</v>
        <stp/>
        <stp>##V3_BQL.QUERYV12</stp>
        <stp>[position_monitor_R.xlsm]pairs!R6C33</stp>
        <stp>let(#price=dropna(spread(st=i,dates=range(-365d,10d),side='mid',fill='prev', pricing_source='cbbt')).value;
#price2=value(#price,['USF2893TAF33 Corp']);
#spread=#price-#price2;)
Get(avg(#spread))
for('USF2893TAM83 Corp')</stp>
        <tr r="AG6" s="7"/>
      </tp>
      <tp t="s">
        <v>SBBBSS 4 5/8 PERP</v>
        <stp/>
        <stp>##V3_BDPV12</stp>
        <stp>XS1974894138 corp</stp>
        <stp>security_name</stp>
        <stp>[position_monitor_R.xlsm]Sheet1!R71C5</stp>
        <tr r="E71" s="6"/>
      </tp>
      <tp>
        <v>40.883509724797143</v>
        <stp/>
        <stp>##V3_BQL.QUERYV12</stp>
        <stp>[position_monitor_R.xlsm]pairs!R6C34</stp>
        <stp>let(#price=dropna(spread(st=i,dates=range(-365d,10d),side='mid',fill='prev', pricing_source='cbbt')).value;
#price2=value(#price,['USF2893TAF33 Corp']);
#spread=#price-#price2;)
Get(std(#spread))
for('USF2893TAM83 Corp')</stp>
        <tr r="AH6" s="7"/>
      </tp>
      <tp t="s">
        <v>SESGFP 5 5/8 PERP</v>
        <stp/>
        <stp>##V3_BDPV12</stp>
        <stp>XS1405765659 corp</stp>
        <stp>security_name</stp>
        <stp>[position_monitor_R.xlsm]Sheet1!R88C5</stp>
        <tr r="E88" s="6"/>
      </tp>
      <tp t="s">
        <v>TOTAL 1 3/4 PERP</v>
        <stp/>
        <stp>##V3_BDPV12</stp>
        <stp>XS1974787480 corp</stp>
        <stp>security_name</stp>
        <stp>[position_monitor_R.xlsm]Sheet1!R25C5</stp>
        <tr r="E25" s="6"/>
      </tp>
      <tp t="s">
        <v>AKEFP 2 3/4 PERP</v>
        <stp/>
        <stp>##V3_BDPV12</stp>
        <stp>FR0013425170 corp</stp>
        <stp>security_name</stp>
        <stp>[position_monitor_R.xlsm]Sheet1!R28C5</stp>
        <tr r="E28" s="6"/>
      </tp>
      <tp>
        <v>1.875</v>
        <stp/>
        <stp>##V3_BDPV12</stp>
        <stp>XS2196328608 corp</stp>
        <stp>coupon</stp>
        <stp>[position_monitor_R.xlsm]Sheet1!R126C7</stp>
        <tr r="G126" s="6"/>
      </tp>
      <tp t="s">
        <v>14/11/2014</v>
        <stp/>
        <stp>##V3_BDPV12</stp>
        <stp>XS1141810991 corp</stp>
        <stp>security_pricing_date</stp>
        <stp>[position_monitor_R.xlsm]Sheet1!R152C11</stp>
        <tr r="K152" s="6"/>
      </tp>
      <tp t="s">
        <v>28/08/2019</v>
        <stp/>
        <stp>##V3_BDPV12</stp>
        <stp>XS2010045511 corp</stp>
        <stp>security_pricing_date</stp>
        <stp>[position_monitor_R.xlsm]Sheet1!R141C11</stp>
        <tr r="K141" s="6"/>
      </tp>
      <tp t="s">
        <v>19/06/2013</v>
        <stp/>
        <stp>##V3_BDPV12</stp>
        <stp>XS0943370543 corp</stp>
        <stp>security_pricing_date</stp>
        <stp>[position_monitor_R.xlsm]Sheet1!R144C11</stp>
        <tr r="K144" s="6"/>
      </tp>
      <tp>
        <v>37.181511504095724</v>
        <stp/>
        <stp>##V3_BQL.QUERYV12</stp>
        <stp>[position_monitor_R.xlsm]pairs!R70C34</stp>
        <stp>let(#price=dropna(spread(st=i,dates=range(-365d,10d),side='mid',fill='prev', pricing_source='cbbt')).value;
#price2=value(#price,['XS1413581205 Corp']);
#spread=#price-#price2;)
Get(std(#spread))
for('XS1195202822 Corp')</stp>
        <tr r="AH70" s="7"/>
      </tp>
      <tp>
        <v>6.8833821439567746</v>
        <stp/>
        <stp>##V3_BQL.QUERYV12</stp>
        <stp>[position_monitor_R.xlsm]pairs!R77C34</stp>
        <stp>let(#price=dropna(spread(st=i,dates=range(-131d,10d),side='mid',fill='prev', pricing_source='cbbt')).value;
#price2=value(#price,['XS1207058733 Corp']);
#spread=#price-#price2;)
Get(std(#spread))
for('XS2186001314 Corp')</stp>
        <tr r="AH77" s="7"/>
      </tp>
      <tp>
        <v>50.096343628668329</v>
        <stp/>
        <stp>##V3_BQL.QUERYV12</stp>
        <stp>[position_monitor_R.xlsm]pairs!R77C33</stp>
        <stp>let(#price=dropna(spread(st=i,dates=range(-131d,10d),side='mid',fill='prev', pricing_source='cbbt')).value;
#price2=value(#price,['XS1207058733 Corp']);
#spread=#price-#price2;)
Get(avg(#spread))
for('XS2186001314 Corp')</stp>
        <tr r="AG77" s="7"/>
      </tp>
      <tp>
        <v>44.15243866925239</v>
        <stp/>
        <stp>##V3_BQL.QUERYV12</stp>
        <stp>[position_monitor_R.xlsm]pairs!R70C33</stp>
        <stp>let(#price=dropna(spread(st=i,dates=range(-365d,10d),side='mid',fill='prev', pricing_source='cbbt')).value;
#price2=value(#price,['XS1413581205 Corp']);
#spread=#price-#price2;)
Get(avg(#spread))
for('XS1195202822 Corp')</stp>
        <tr r="AG70" s="7"/>
      </tp>
      <tp>
        <v>168.73219299316406</v>
        <stp/>
        <stp>##V3_BDPV12</stp>
        <stp>XS2011260531 corp</stp>
        <stp>blp_i_sprd_mid</stp>
        <stp>[position_monitor_R.xlsm]pairs!R5C13</stp>
        <stp>pcs=cbbt</stp>
        <tr r="M5" s="7"/>
      </tp>
      <tp>
        <v>14.844460378273322</v>
        <stp/>
        <stp>##V3_BQL.QUERYV12</stp>
        <stp>[position_monitor_R.xlsm]pairs!R98C33</stp>
        <stp>let(#price=dropna(spread(st=i,dates=range(-365d,-10d),side='mid', pricing_source='cbbt')).value;
#price2=value(#price,['XS1028599287 Corp']);
#spread=#price-#price2;)
Get(avg(#spread))
for('FR0013413887 Corp')</stp>
        <tr r="AG98" s="7"/>
      </tp>
      <tp>
        <v>2.5</v>
        <stp/>
        <stp>##V3_BDPV12</stp>
        <stp>XS1206540806 corp</stp>
        <stp>coupon</stp>
        <stp>[position_monitor_R.xlsm]Sheet1!R104C7</stp>
        <tr r="G104" s="6"/>
      </tp>
      <tp>
        <v>3.375</v>
        <stp/>
        <stp>##V3_BDPV12</stp>
        <stp>XS1405770907 corp</stp>
        <stp>coupon</stp>
        <stp>[position_monitor_R.xlsm]Sheet1!R124C7</stp>
        <tr r="G124" s="6"/>
      </tp>
      <tp>
        <v>2.3740000000000001</v>
        <stp/>
        <stp>##V3_BDPV12</stp>
        <stp>XS2207430120 corp</stp>
        <stp>coupon</stp>
        <stp>[position_monitor_R.xlsm]Sheet1!R154C7</stp>
        <tr r="G154" s="6"/>
      </tp>
      <tp t="s">
        <v>ENGIFP</v>
        <stp/>
        <stp>##V3_BDPV12</stp>
        <stp>FR0013398229 corp</stp>
        <stp>ticker</stp>
        <stp>[position_monitor_R.xlsm]Sheet1!R135C6</stp>
        <tr r="F135" s="6"/>
      </tp>
      <tp t="s">
        <v>EDF</v>
        <stp/>
        <stp>##V3_BDPV12</stp>
        <stp>FR0013464922 corp</stp>
        <stp>ticker</stp>
        <stp>[position_monitor_R.xlsm]Sheet1!R119C6</stp>
        <tr r="F119" s="6"/>
      </tp>
      <tp t="s">
        <v>27/11/2019</v>
        <stp/>
        <stp>##V3_BDPV12</stp>
        <stp>XS2010036874 corp</stp>
        <stp>security_pricing_date</stp>
        <stp>[position_monitor_R.xlsm]Sheet1!R146C11</stp>
        <tr r="K146" s="6"/>
      </tp>
      <tp t="s">
        <v>12/11/2014</v>
        <stp/>
        <stp>##V3_BDPV12</stp>
        <stp>XS1139494493 corp</stp>
        <stp>security_pricing_date</stp>
        <stp>[position_monitor_R.xlsm]Sheet1!R142C11</stp>
        <tr r="K142" s="6"/>
      </tp>
      <tp t="s">
        <v>29/07/2019</v>
        <stp/>
        <stp>##V3_BDPV12</stp>
        <stp>XS2035564975 corp</stp>
        <stp>security_pricing_date</stp>
        <stp>[position_monitor_R.xlsm]Sheet1!R125C11</stp>
        <tr r="K125" s="6"/>
      </tp>
      <tp t="s">
        <v>29/07/2019</v>
        <stp/>
        <stp>##V3_BDPV12</stp>
        <stp>XS2035564629 corp</stp>
        <stp>security_pricing_date</stp>
        <stp>[position_monitor_R.xlsm]Sheet1!R127C11</stp>
        <tr r="K127" s="6"/>
      </tp>
      <tp t="s">
        <v>29/06/2017</v>
        <stp/>
        <stp>##V3_BDPV12</stp>
        <stp>DE000A2GSFF1 corp</stp>
        <stp>security_pricing_date</stp>
        <stp>[position_monitor_R.xlsm]Sheet1!R52C11</stp>
        <tr r="K52" s="6"/>
      </tp>
      <tp t="s">
        <v>ARNDTN 3 3/4 PERP</v>
        <stp/>
        <stp>##V3_BDPV12</stp>
        <stp>XS1508392625 corp</stp>
        <stp>security_name</stp>
        <stp>[position_monitor_R.xlsm]Sheet1!R59C5</stp>
        <tr r="E59" s="6"/>
      </tp>
      <tp t="s">
        <v>TELEFO 2.502 PERP</v>
        <stp/>
        <stp>##V3_BDPV12</stp>
        <stp>XS2109819859 corp</stp>
        <stp>security_name</stp>
        <stp>[position_monitor_R.xlsm]Sheet1!R96C5</stp>
        <tr r="E96" s="6"/>
      </tp>
      <tp t="s">
        <v>SOLBBB 4 1/4 PERP</v>
        <stp/>
        <stp>##V3_BDPV12</stp>
        <stp>BE6309987400 corp</stp>
        <stp>security_name</stp>
        <stp>[position_monitor_R.xlsm]Sheet1!R46C5</stp>
        <tr r="E46" s="6"/>
      </tp>
      <tp t="s">
        <v>T 2 7/8 PERP</v>
        <stp/>
        <stp>##V3_BDPV12</stp>
        <stp>XS2114413565 corp</stp>
        <stp>security_name</stp>
        <stp>[position_monitor_R.xlsm]Sheet1!R89C5</stp>
        <tr r="E89" s="6"/>
      </tp>
      <tp t="s">
        <v>BRITEL 1.874 08/18/80</v>
        <stp/>
        <stp>##V3_BDPV12</stp>
        <stp>XS2119468572 corp</stp>
        <stp>security_name</stp>
        <stp>[position_monitor_R.xlsm]Sheet1!R78C5</stp>
        <tr r="E78" s="6"/>
      </tp>
      <tp t="s">
        <v>ANNGR 4 PERP</v>
        <stp/>
        <stp>##V3_BDPV12</stp>
        <stp>XS1117300837 corp</stp>
        <stp>security_name</stp>
        <stp>[position_monitor_R.xlsm]Sheet1!R58C5</stp>
        <tr r="E58" s="6"/>
      </tp>
      <tp t="s">
        <v>ECLEAR 2 5/8 04/11/48</v>
        <stp/>
        <stp>##V3_BDPV12</stp>
        <stp>XS1797663967 corp</stp>
        <stp>security_name</stp>
        <stp>[position_monitor_R.xlsm]Sheet1!R38C5</stp>
        <tr r="E38" s="6"/>
      </tp>
      <tp t="s">
        <v>OMVAV 6 1/4 PERP</v>
        <stp/>
        <stp>##V3_BDPV12</stp>
        <stp>XS1294343337 corp</stp>
        <stp>security_name</stp>
        <stp>[position_monitor_R.xlsm]Sheet1!R18C5</stp>
        <tr r="E18" s="6"/>
      </tp>
      <tp t="s">
        <v>BALDER 3 03/07/78</v>
        <stp/>
        <stp>##V3_BDPV12</stp>
        <stp>XS1677911825 corp</stp>
        <stp>security_name</stp>
        <stp>[position_monitor_R.xlsm]Sheet1!R63C5</stp>
        <tr r="E63" s="6"/>
      </tp>
      <tp t="s">
        <v>AKFAST 3 7/8 10/05/78</v>
        <stp/>
        <stp>##V3_BDPV12</stp>
        <stp>XS1788973573 corp</stp>
        <stp>security_name</stp>
        <stp>[position_monitor_R.xlsm]Sheet1!R56C5</stp>
        <tr r="E56" s="6"/>
      </tp>
      <tp>
        <v>8.1977345285793177</v>
        <stp/>
        <stp>##V3_BQL.QUERYV12</stp>
        <stp>[position_monitor_R.xlsm]pairs!R13C34</stp>
        <stp>let(#price=dropna(spread(st=i,dates=range(-125d,10d),side='mid',fill='prev', pricing_source='cbbt')).value;
#price2=value(#price,['XS2187689380 Corp']);
#spread=#price-#price2;)
Get(std(#spread))
for('XS1799939027 Corp')</stp>
        <tr r="AH13" s="7"/>
      </tp>
      <tp>
        <v>43.359958707590906</v>
        <stp/>
        <stp>##V3_BQL.QUERYV12</stp>
        <stp>[position_monitor_R.xlsm]pairs!R33C34</stp>
        <stp>let(#price=dropna(spread(st=i,dates=range(-365d,10d),side='mid',fill='prev', pricing_source='cbbt')).value;
#price2=value(#price,['XS1890845875 Corp']);
#spread=#price-#price2;)
Get(std(#spread))
for('XS1224710399 Corp')</stp>
        <tr r="AH33" s="7"/>
      </tp>
      <tp>
        <v>-0.70466565477320797</v>
        <stp/>
        <stp>##V3_BQL.QUERYV12</stp>
        <stp>[position_monitor_R.xlsm]pairs!R13C33</stp>
        <stp>let(#price=dropna(spread(st=i,dates=range(-125d,10d),side='mid',fill='prev', pricing_source='cbbt')).value;
#price2=value(#price,['XS2187689380 Corp']);
#spread=#price-#price2;)
Get(avg(#spread))
for('XS1799939027 Corp')</stp>
        <tr r="AG13" s="7"/>
      </tp>
      <tp>
        <v>99.161852749281621</v>
        <stp/>
        <stp>##V3_BQL.QUERYV12</stp>
        <stp>[position_monitor_R.xlsm]pairs!R33C33</stp>
        <stp>let(#price=dropna(spread(st=i,dates=range(-365d,10d),side='mid',fill='prev', pricing_source='cbbt')).value;
#price2=value(#price,['XS1890845875 Corp']);
#spread=#price-#price2;)
Get(avg(#spread))
for('XS1224710399 Corp')</stp>
        <tr r="AG33" s="7"/>
      </tp>
      <tp>
        <v>1.625</v>
        <stp/>
        <stp>##V3_BDPV12</stp>
        <stp>XS2010044977 corp</stp>
        <stp>coupon</stp>
        <stp>[position_monitor_R.xlsm]Sheet1!R140C7</stp>
        <tr r="G140" s="6"/>
      </tp>
      <tp>
        <v>3.25</v>
        <stp/>
        <stp>##V3_BDPV12</stp>
        <stp>XS1890845875 corp</stp>
        <stp>coupon</stp>
        <stp>[position_monitor_R.xlsm]Sheet1!R139C7</stp>
        <tr r="G139" s="6"/>
      </tp>
      <tp>
        <v>4.125</v>
        <stp/>
        <stp>##V3_BDPV12</stp>
        <stp>XS1139494493 corp</stp>
        <stp>coupon</stp>
        <stp>[position_monitor_R.xlsm]Sheet1!R142C7</stp>
        <tr r="G142" s="6"/>
      </tp>
      <tp>
        <v>4.625</v>
        <stp/>
        <stp>##V3_BDPV12</stp>
        <stp>XS1048428442 corp</stp>
        <stp>coupon</stp>
        <stp>[position_monitor_R.xlsm]Sheet1!R109C7</stp>
        <tr r="G109" s="6"/>
      </tp>
      <tp>
        <v>2.25</v>
        <stp/>
        <stp>##V3_BDPV12</stp>
        <stp>XS1720192696 corp</stp>
        <stp>coupon</stp>
        <stp>[position_monitor_R.xlsm]Sheet1!R145C7</stp>
        <tr r="G145" s="6"/>
      </tp>
      <tp>
        <v>2.125</v>
        <stp/>
        <stp>##V3_BDPV12</stp>
        <stp>XS2010045511 corp</stp>
        <stp>coupon</stp>
        <stp>[position_monitor_R.xlsm]Sheet1!R141C7</stp>
        <tr r="G141" s="6"/>
      </tp>
      <tp t="s">
        <v>SEVFP</v>
        <stp/>
        <stp>##V3_BDPV12</stp>
        <stp>FR0013445335 corp</stp>
        <stp>ticker</stp>
        <stp>[position_monitor_R.xlsm]Sheet1!R149C6</stp>
        <tr r="F149" s="6"/>
      </tp>
      <tp t="s">
        <v>07/06/2017</v>
        <stp/>
        <stp>##V3_BDPV12</stp>
        <stp>XS1629774230 corp</stp>
        <stp>security_pricing_date</stp>
        <stp>[position_monitor_R.xlsm]Sheet1!R110C11</stp>
        <tr r="K110" s="6"/>
      </tp>
      <tp>
        <v>310.82894897460938</v>
        <stp/>
        <stp>##V3_BDPV12</stp>
        <stp>XS2225157424 corp</stp>
        <stp>blp_i_sprd_mid</stp>
        <stp>[position_monitor_R.xlsm]monitor!R8C7</stp>
        <stp>pcs=cbbt</stp>
        <tr r="G8" s="1"/>
      </tp>
      <tp>
        <v>310.82894897460938</v>
        <stp/>
        <stp>##V3_BDPV12</stp>
        <stp>XS2225157424 corp</stp>
        <stp>blp_i_sprd_mid</stp>
        <stp>[position_monitor_R.xlsm]monitor!R9C7</stp>
        <stp>pcs=cbbt</stp>
        <tr r="G9" s="1"/>
      </tp>
      <tp t="s">
        <v>14/11/2017</v>
        <stp/>
        <stp>##V3_BDPV12</stp>
        <stp>XS1721244371 corp</stp>
        <stp>security_pricing_date</stp>
        <stp>[position_monitor_R.xlsm]Sheet1!R137C11</stp>
        <tr r="K137" s="6"/>
      </tp>
      <tp t="s">
        <v>COFP 3.992 PERP</v>
        <stp/>
        <stp>##V3_BDPV12</stp>
        <stp>FR0011606169 corp</stp>
        <stp>security_name</stp>
        <stp>[position_monitor_R.xlsm]Sheet1!R48C5</stp>
        <tr r="E48" s="6"/>
      </tp>
      <tp t="s">
        <v>ARNDTN 2 7/8 PERP</v>
        <stp/>
        <stp>##V3_BDPV12</stp>
        <stp>XS2027946610 corp</stp>
        <stp>security_name</stp>
        <stp>[position_monitor_R.xlsm]Sheet1!R62C5</stp>
        <tr r="E62" s="6"/>
      </tp>
      <tp t="s">
        <v>AKEFP 1 1/2 PERP</v>
        <stp/>
        <stp>##V3_BDPV12</stp>
        <stp>FR0013478252 corp</stp>
        <stp>security_name</stp>
        <stp>[position_monitor_R.xlsm]Sheet1!R29C5</stp>
        <tr r="E29" s="6"/>
      </tp>
      <tp t="s">
        <v>ORAFP 2 3/8 PERP</v>
        <stp/>
        <stp>##V3_BDPV12</stp>
        <stp>FR0013413887 corp</stp>
        <stp>security_name</stp>
        <stp>[position_monitor_R.xlsm]Sheet1!R84C5</stp>
        <tr r="E84" s="6"/>
      </tp>
      <tp t="s">
        <v>FERSM 2.124 PERP</v>
        <stp/>
        <stp>##V3_BDPV12</stp>
        <stp>XS1716927766 corp</stp>
        <stp>security_name</stp>
        <stp>[position_monitor_R.xlsm]Sheet1!R66C5</stp>
        <tr r="E66" s="6"/>
      </tp>
      <tp>
        <v>21.254511432862518</v>
        <stp/>
        <stp>##V3_BQL.QUERYV12</stp>
        <stp>[position_monitor_R.xlsm]pairs!R55C34</stp>
        <stp>let(#price=dropna(spread(st=i,dates=range(-365d,10d),side='mid',fill='prev', pricing_source='cbbt')).value;
#price2=value(#price,['FR0011942283 Corp']);
#spread=#price-#price2;)
Get(std(#spread))
for('XS1890845875 Corp')</stp>
        <tr r="AH55" s="7"/>
      </tp>
      <tp>
        <v>22.990467258977727</v>
        <stp/>
        <stp>##V3_BQL.QUERYV12</stp>
        <stp>[position_monitor_R.xlsm]pairs!R56C34</stp>
        <stp>let(#price=dropna(spread(st=i,dates=range(-365d,10d),side='mid',fill='prev', pricing_source='cbbt')).value;
#price2=value(#price,['FR0013398229 Corp']);
#spread=#price-#price2;)
Get(std(#spread))
for('XS1890845875 Corp')</stp>
        <tr r="AH56" s="7"/>
      </tp>
      <tp>
        <v>22.534872646790188</v>
        <stp/>
        <stp>##V3_BQL.QUERYV12</stp>
        <stp>[position_monitor_R.xlsm]pairs!R31C34</stp>
        <stp>let(#price=dropna(spread(st=i,dates=range(-365d,10d),side='mid',fill='prev', pricing_source='cbbt')).value;
#price2=value(#price,['XS2035564629 Corp']);
#spread=#price-#price2;)
Get(std(#spread))
for('XS1205618470 Corp')</stp>
        <tr r="AH31" s="7"/>
      </tp>
      <tp>
        <v>-15.175672376890146</v>
        <stp/>
        <stp>##V3_BQL.QUERYV12</stp>
        <stp>[position_monitor_R.xlsm]pairs!R56C33</stp>
        <stp>let(#price=dropna(spread(st=i,dates=range(-365d,10d),side='mid',fill='prev', pricing_source='cbbt')).value;
#price2=value(#price,['FR0013398229 Corp']);
#spread=#price-#price2;)
Get(avg(#spread))
for('XS1890845875 Corp')</stp>
        <tr r="AG56" s="7"/>
      </tp>
      <tp>
        <v>30.885874985134461</v>
        <stp/>
        <stp>##V3_BQL.QUERYV12</stp>
        <stp>[position_monitor_R.xlsm]pairs!R31C33</stp>
        <stp>let(#price=dropna(spread(st=i,dates=range(-365d,10d),side='mid',fill='prev', pricing_source='cbbt')).value;
#price2=value(#price,['XS2035564629 Corp']);
#spread=#price-#price2;)
Get(avg(#spread))
for('XS1205618470 Corp')</stp>
        <tr r="AG31" s="7"/>
      </tp>
      <tp>
        <v>-14.916772212998064</v>
        <stp/>
        <stp>##V3_BQL.QUERYV12</stp>
        <stp>[position_monitor_R.xlsm]pairs!R55C33</stp>
        <stp>let(#price=dropna(spread(st=i,dates=range(-365d,10d),side='mid',fill='prev', pricing_source='cbbt')).value;
#price2=value(#price,['FR0011942283 Corp']);
#spread=#price-#price2;)
Get(avg(#spread))
for('XS1890845875 Corp')</stp>
        <tr r="AG55" s="7"/>
      </tp>
      <tp>
        <v>1.125</v>
        <stp/>
        <stp>##V3_BDPV12</stp>
        <stp>XS2035564975 corp</stp>
        <stp>coupon</stp>
        <stp>[position_monitor_R.xlsm]Sheet1!R125C7</stp>
        <tr r="G125" s="6"/>
      </tp>
      <tp>
        <v>3.5</v>
        <stp/>
        <stp>##V3_BDPV12</stp>
        <stp>XS1206541366 corp</stp>
        <stp>coupon</stp>
        <stp>[position_monitor_R.xlsm]Sheet1!R113C7</stp>
        <tr r="G113" s="6"/>
      </tp>
      <tp t="s">
        <v>26/09/2018</v>
        <stp/>
        <stp>##V3_BDPV12</stp>
        <stp>XS1888179550 corp</stp>
        <stp>security_pricing_date</stp>
        <stp>[position_monitor_R.xlsm]Sheet1!R102C11</stp>
        <tr r="K102" s="6"/>
      </tp>
      <tp t="s">
        <v>26/09/2018</v>
        <stp/>
        <stp>##V3_BDPV12</stp>
        <stp>XS1888179477 corp</stp>
        <stp>security_pricing_date</stp>
        <stp>[position_monitor_R.xlsm]Sheet1!R101C11</stp>
        <tr r="K101" s="6"/>
      </tp>
      <tp t="s">
        <v>19/03/2018</v>
        <stp/>
        <stp>##V3_BDPV12</stp>
        <stp>XS1797138960 corp</stp>
        <stp>security_pricing_date</stp>
        <stp>[position_monitor_R.xlsm]Sheet1!R138C11</stp>
        <tr r="K138" s="6"/>
      </tp>
      <tp t="s">
        <v>22/06/2020</v>
        <stp/>
        <stp>##V3_BDPV12</stp>
        <stp>XS2196328608 corp</stp>
        <stp>security_pricing_date</stp>
        <stp>[position_monitor_R.xlsm]Sheet1!R126C11</stp>
        <tr r="K126" s="6"/>
      </tp>
      <tp t="s">
        <v>20/06/2018</v>
        <stp/>
        <stp>##V3_BDPV12</stp>
        <stp>XS1799938995 corp</stp>
        <stp>security_pricing_date</stp>
        <stp>[position_monitor_R.xlsm]Sheet1!R107C11</stp>
        <tr r="K107" s="6"/>
      </tp>
      <tp t="s">
        <v>17/03/2015</v>
        <stp/>
        <stp>##V3_BDPV12</stp>
        <stp>XS1206541366 corp</stp>
        <stp>security_pricing_date</stp>
        <stp>[position_monitor_R.xlsm]Sheet1!R113C11</stp>
        <tr r="K113" s="6"/>
      </tp>
      <tp t="s">
        <v>10/06/2020</v>
        <stp/>
        <stp>##V3_BDPV12</stp>
        <stp>XS2187689380 corp</stp>
        <stp>security_pricing_date</stp>
        <stp>[position_monitor_R.xlsm]Sheet1!R112C11</stp>
        <tr r="K112" s="6"/>
      </tp>
      <tp t="s">
        <v>10/06/2020</v>
        <stp/>
        <stp>##V3_BDPV12</stp>
        <stp>XS2187689034 corp</stp>
        <stp>security_pricing_date</stp>
        <stp>[position_monitor_R.xlsm]Sheet1!R108C11</stp>
        <tr r="K108" s="6"/>
      </tp>
      <tp>
        <v>18.978214651334518</v>
        <stp/>
        <stp>##V3_BQL.QUERYV12</stp>
        <stp>[position_monitor_R.xlsm]pairs!R74C34</stp>
        <stp>let(#price=dropna(spread(st=i,dates=range(-273d,10d),side='mid',fill='prev', pricing_source='bgn')).value;
#price2=value(#price,['FR0013425170 Corp']);
#spread=#price-#price2;)
Get(std(#spread))
for('FR0013478252 Corp')</stp>
        <tr r="AH74" s="7"/>
      </tp>
      <tp t="s">
        <v>ORAFP 5 1/4 PERP</v>
        <stp/>
        <stp>##V3_BDPV12</stp>
        <stp>XS1028599287 corp</stp>
        <stp>security_name</stp>
        <stp>[position_monitor_R.xlsm]Sheet1!R83C5</stp>
        <tr r="E83" s="6"/>
      </tp>
      <tp>
        <v>8.6544269985145199</v>
        <stp/>
        <stp>##V3_BQL.QUERYV12</stp>
        <stp>[position_monitor_R.xlsm]pairs!R74C33</stp>
        <stp>let(#price=dropna(spread(st=i,dates=range(-273d,10d),side='mid',fill='prev', pricing_source='bgn')).value;
#price2=value(#price,['FR0013425170 Corp']);
#spread=#price-#price2;)
Get(avg(#spread))
for('FR0013478252 Corp')</stp>
        <tr r="AG74" s="7"/>
      </tp>
      <tp t="s">
        <v>GYCGR 2 1/2 PERP</v>
        <stp/>
        <stp>##V3_BDPV12</stp>
        <stp>XS1811181566 corp</stp>
        <stp>security_name</stp>
        <stp>[position_monitor_R.xlsm]Sheet1!R69C5</stp>
        <tr r="E69" s="6"/>
      </tp>
      <tp t="s">
        <v>GYCGR 2 3/4 PERP</v>
        <stp/>
        <stp>##V3_BDPV12</stp>
        <stp>XS1491364953 corp</stp>
        <stp>security_name</stp>
        <stp>[position_monitor_R.xlsm]Sheet1!R68C5</stp>
        <tr r="E68" s="6"/>
      </tp>
      <tp t="s">
        <v>ERFFP 2 7/8 PERP</v>
        <stp/>
        <stp>##V3_BDPV12</stp>
        <stp>XS2051471105 corp</stp>
        <stp>security_name</stp>
        <stp>[position_monitor_R.xlsm]Sheet1!R49C5</stp>
        <tr r="E49" s="6"/>
      </tp>
      <tp>
        <v>37.651328589364404</v>
        <stp/>
        <stp>##V3_BQL.QUERYV12</stp>
        <stp>[position_monitor_R.xlsm]pairs!R38C34</stp>
        <stp>let(#price=dropna(spread(st=i,dates=range(-365d,10d),side='mid',fill='prev', pricing_source='cbbt')).value;
#price2=value(#price,['XS1309437215 Corp']);
#spread=#price-#price2;)
Get(std(#spread))
for('XS1572349865 Corp')</stp>
        <tr r="AH38" s="7"/>
      </tp>
      <tp>
        <v>32.221408416034905</v>
        <stp/>
        <stp>##V3_BQL.QUERYV12</stp>
        <stp>[position_monitor_R.xlsm]pairs!R38C33</stp>
        <stp>let(#price=dropna(spread(st=i,dates=range(-365d,10d),side='mid',fill='prev', pricing_source='cbbt')).value;
#price2=value(#price,['XS1309437215 Corp']);
#spread=#price-#price2;)
Get(avg(#spread))
for('XS1572349865 Corp')</stp>
        <tr r="AG38" s="7"/>
      </tp>
      <tp>
        <v>5.125</v>
        <stp/>
        <stp>##V3_BDPV12</stp>
        <stp>XS0968913342 corp</stp>
        <stp>coupon</stp>
        <stp>[position_monitor_R.xlsm]Sheet1!R106C7</stp>
        <tr r="G106" s="6"/>
      </tp>
      <tp>
        <v>4.2</v>
        <stp/>
        <stp>##V3_BDPV12</stp>
        <stp>XS1888179550 corp</stp>
        <stp>coupon</stp>
        <stp>[position_monitor_R.xlsm]Sheet1!R102C7</stp>
        <tr r="G102" s="6"/>
      </tp>
      <tp>
        <v>3.375</v>
        <stp/>
        <stp>##V3_BDPV12</stp>
        <stp>XS1713463559 corp</stp>
        <stp>coupon</stp>
        <stp>[position_monitor_R.xlsm]Sheet1!R131C7</stp>
        <tr r="G131" s="6"/>
      </tp>
      <tp>
        <v>3.875</v>
        <stp/>
        <stp>##V3_BDPV12</stp>
        <stp>XS2187689380 corp</stp>
        <stp>coupon</stp>
        <stp>[position_monitor_R.xlsm]Sheet1!R112C7</stp>
        <tr r="G112" s="6"/>
      </tp>
      <tp t="s">
        <v>SEVFP</v>
        <stp/>
        <stp>##V3_BDPV12</stp>
        <stp>FR0013252061 corp</stp>
        <stp>ticker</stp>
        <stp>[position_monitor_R.xlsm]Sheet1!R148C6</stp>
        <tr r="F148" s="6"/>
      </tp>
      <tp t="s">
        <v>20/06/2018</v>
        <stp/>
        <stp>##V3_BDPV12</stp>
        <stp>XS1799939027 corp</stp>
        <stp>security_pricing_date</stp>
        <stp>[position_monitor_R.xlsm]Sheet1!R111C11</stp>
        <tr r="K111" s="6"/>
      </tp>
      <tp t="s">
        <v>28/09/2016</v>
        <stp/>
        <stp>##V3_BDPV12</stp>
        <stp>XS1405770907 corp</stp>
        <stp>security_pricing_date</stp>
        <stp>[position_monitor_R.xlsm]Sheet1!R124C11</stp>
        <tr r="K124" s="6"/>
      </tp>
      <tp t="s">
        <v>17/03/2015</v>
        <stp/>
        <stp>##V3_BDPV12</stp>
        <stp>XS1206540806 corp</stp>
        <stp>security_pricing_date</stp>
        <stp>[position_monitor_R.xlsm]Sheet1!R104C11</stp>
        <tr r="K104" s="6"/>
      </tp>
      <tp t="s">
        <v>03/12/2014</v>
        <stp/>
        <stp>##V3_BDPV12</stp>
        <stp>XS1150695192 corp</stp>
        <stp>security_pricing_date</stp>
        <stp>[position_monitor_R.xlsm]Sheet1!R100C11</stp>
        <tr r="K100" s="6"/>
      </tp>
      <tp t="s">
        <v>03/09/2013</v>
        <stp/>
        <stp>##V3_BDPV12</stp>
        <stp>XS0954675129 corp</stp>
        <stp>security_pricing_date</stp>
        <stp>[position_monitor_R.xlsm]Sheet1!R129C11</stp>
        <tr r="K129" s="6"/>
      </tp>
      <tp t="s">
        <v>ID</v>
        <stp/>
        <stp>##V3_BQL.QUERYV12</stp>
        <stp>[position_monitor_R.xlsm]examples!R4C9</stp>
        <stp>get(sum(group(yield, year(maturity)))) for(bonds('TIT IM Equity'))</stp>
        <tr r="I4" s="5"/>
      </tp>
      <tp t="s">
        <v>16/11/2017</v>
        <stp/>
        <stp>##V3_BDPV12</stp>
        <stp>XS1720192696 corp</stp>
        <stp>security_pricing_date</stp>
        <stp>[position_monitor_R.xlsm]Sheet1!R145C11</stp>
        <tr r="K145" s="6"/>
      </tp>
      <tp t="s">
        <v>15/07/2020</v>
        <stp/>
        <stp>##V3_BDPV12</stp>
        <stp>XS2207430120 corp</stp>
        <stp>security_pricing_date</stp>
        <stp>[position_monitor_R.xlsm]Sheet1!R154C11</stp>
        <tr r="K154" s="6"/>
      </tp>
      <tp t="s">
        <v>TELEFO 4 3/8 PERP</v>
        <stp/>
        <stp>##V3_BDPV12</stp>
        <stp>XS1933828433 corp</stp>
        <stp>security_name</stp>
        <stp>[position_monitor_R.xlsm]Sheet1!R94C5</stp>
        <tr r="E94" s="6"/>
      </tp>
      <tp t="s">
        <v>IFXGR 2 7/8 PERP</v>
        <stp/>
        <stp>##V3_BDPV12</stp>
        <stp>XS2056730323 corp</stp>
        <stp>security_name</stp>
        <stp>[position_monitor_R.xlsm]Sheet1!R79C5</stp>
        <tr r="E79" s="6"/>
      </tp>
      <tp t="s">
        <v>REPSM 3 7/8 PERP</v>
        <stp/>
        <stp>##V3_BDPV12</stp>
        <stp>XS1207054666 corp</stp>
        <stp>security_name</stp>
        <stp>[position_monitor_R.xlsm]Sheet1!R19C5</stp>
        <tr r="E19" s="6"/>
      </tp>
      <tp>
        <v>8.1977345285793177</v>
        <stp/>
        <stp>##V3_BQL.QUERYV12</stp>
        <stp>[position_monitor_R.xlsm]pairs!R40C34</stp>
        <stp>let(#price=dropna(spread(st=i,dates=range(-125d,10d),side='mid',fill='prev', pricing_source='cbbt')).value;
#price2=value(#price,['XS1799939027 Corp']);
#spread=#price-#price2;)
Get(std(#spread))
for('XS2187689380 Corp')</stp>
        <tr r="AH40" s="7"/>
      </tp>
      <tp>
        <v>0.70466565477320797</v>
        <stp/>
        <stp>##V3_BQL.QUERYV12</stp>
        <stp>[position_monitor_R.xlsm]pairs!R40C33</stp>
        <stp>let(#price=dropna(spread(st=i,dates=range(-125d,10d),side='mid',fill='prev', pricing_source='cbbt')).value;
#price2=value(#price,['XS1799939027 Corp']);
#spread=#price-#price2;)
Get(avg(#spread))
for('XS2187689380 Corp')</stp>
        <tr r="AG40" s="7"/>
      </tp>
      <tp>
        <v>3.1</v>
        <stp/>
        <stp>##V3_BDPV12</stp>
        <stp>XS1888179477 corp</stp>
        <stp>coupon</stp>
        <stp>[position_monitor_R.xlsm]Sheet1!R101C7</stp>
        <tr r="G101" s="6"/>
      </tp>
      <tp>
        <v>1.625</v>
        <stp/>
        <stp>##V3_BDPV12</stp>
        <stp>XS2035564629 corp</stp>
        <stp>coupon</stp>
        <stp>[position_monitor_R.xlsm]Sheet1!R127C7</stp>
        <tr r="G127" s="6"/>
      </tp>
      <tp>
        <v>4.8499999999999996</v>
        <stp/>
        <stp>##V3_BDPV12</stp>
        <stp>XS1150695192 corp</stp>
        <stp>coupon</stp>
        <stp>[position_monitor_R.xlsm]Sheet1!R100C7</stp>
        <tr r="G100" s="6"/>
      </tp>
      <tp>
        <v>6.25</v>
        <stp/>
        <stp>##V3_BDPV12</stp>
        <stp>XS0943370543 corp</stp>
        <stp>coupon</stp>
        <stp>[position_monitor_R.xlsm]Sheet1!R144C7</stp>
        <tr r="G144" s="6"/>
      </tp>
      <tp>
        <v>20.040520631153075</v>
        <stp/>
        <stp>##V3_BQL.QUERYV12</stp>
        <stp>[position_monitor_R.xlsm]pairs!R34C34</stp>
        <stp>let(#price=dropna(spread(st=i,dates=range(-365d,10d),side='mid',fill='prev', pricing_source='bgn')).value;
#price2=value(#price,['XS1888180996 Corp']);
#spread=#price-#price2;)
Get(std(#spread))
for('FR0011401728 Corp')</stp>
        <tr r="AH34" s="7"/>
      </tp>
      <tp>
        <v>82.189693729481817</v>
        <stp/>
        <stp>##V3_BQL.QUERYV12</stp>
        <stp>[position_monitor_R.xlsm]pairs!R34C33</stp>
        <stp>let(#price=dropna(spread(st=i,dates=range(-365d,10d),side='mid',fill='prev', pricing_source='bgn')).value;
#price2=value(#price,['XS1888180996 Corp']);
#spread=#price-#price2;)
Get(avg(#spread))
for('FR0011401728 Corp')</stp>
        <tr r="AG34" s="7"/>
      </tp>
      <tp t="s">
        <v>OMVAV 5 1/4 PERP</v>
        <stp/>
        <stp>##V3_BDPV12</stp>
        <stp>XS1294342792 corp</stp>
        <stp>security_name</stp>
        <stp>[position_monitor_R.xlsm]Sheet1!R16C5</stp>
        <tr r="E16" s="6"/>
      </tp>
      <tp t="s">
        <v>TELEFO 2 5/8 PERP</v>
        <stp/>
        <stp>##V3_BDPV12</stp>
        <stp>XS1731823255 corp</stp>
        <stp>security_name</stp>
        <stp>[position_monitor_R.xlsm]Sheet1!R91C5</stp>
        <tr r="E91" s="6"/>
      </tp>
      <tp>
        <v>44.632033648216229</v>
        <stp/>
        <stp>##V3_BQL.QUERYV12</stp>
        <stp>[position_monitor_R.xlsm]pairs!R53C34</stp>
        <stp>let(#price=dropna(spread(st=i,dates=range(-365d,10d),side='mid',fill='prev', pricing_source='cbbt')).value;
#price2=value(#price,['XS1309436910 Corp']);
#spread=#price-#price2;)
Get(std(#spread))
for('XS1890845875 Corp')</stp>
        <tr r="AH53" s="7"/>
      </tp>
      <tp>
        <v>-7.8904603393578094</v>
        <stp/>
        <stp>##V3_BQL.QUERYV12</stp>
        <stp>[position_monitor_R.xlsm]pairs!R53C33</stp>
        <stp>let(#price=dropna(spread(st=i,dates=range(-365d,10d),side='mid',fill='prev', pricing_source='cbbt')).value;
#price2=value(#price,['XS1309436910 Corp']);
#spread=#price-#price2;)
Get(avg(#spread))
for('XS1890845875 Corp')</stp>
        <tr r="AG53" s="7"/>
      </tp>
      <tp>
        <v>10.76875652326104</v>
        <stp/>
        <stp>##V3_BQL.QUERYV12</stp>
        <stp>[position_monitor_R.xlsm]pairs!R98C34</stp>
        <stp>let(#price=dropna(spread(st=i,dates=range(-365d,-10d),side='mid', pricing_source='cbbt')).value;
#price2=value(#price,['XS1028599287 Corp']);
#spread=#price-#price2;)
Get(std(#spread))
for('FR0013413887 Corp')</stp>
        <tr r="AH98" s="7"/>
      </tp>
      <tp>
        <v>4.625</v>
        <stp/>
        <stp>##V3_BDPV12</stp>
        <stp>XS1799939027 corp</stp>
        <stp>coupon</stp>
        <stp>[position_monitor_R.xlsm]Sheet1!R111C7</stp>
        <tr r="G111" s="6"/>
      </tp>
      <tp>
        <v>1.75</v>
        <stp/>
        <stp>##V3_BDPV12</stp>
        <stp>XS2010036874 corp</stp>
        <stp>coupon</stp>
        <stp>[position_monitor_R.xlsm]Sheet1!R146C7</stp>
        <tr r="G146" s="6"/>
      </tp>
      <tp>
        <v>1.875</v>
        <stp/>
        <stp>##V3_BDPV12</stp>
        <stp>XS1721244371 corp</stp>
        <stp>coupon</stp>
        <stp>[position_monitor_R.xlsm]Sheet1!R137C7</stp>
        <tr r="G137" s="6"/>
      </tp>
      <tp>
        <v>3.375</v>
        <stp/>
        <stp>##V3_BDPV12</stp>
        <stp>XS1224710399 corp</stp>
        <stp>coupon</stp>
        <stp>[position_monitor_R.xlsm]Sheet1!R143C7</stp>
        <tr r="G143" s="6"/>
      </tp>
      <tp t="s">
        <v>30/01/2018</v>
        <stp/>
        <stp>##V3_BDPV12</stp>
        <stp>XS1757377400 corp</stp>
        <stp>security_pricing_date</stp>
        <stp>[position_monitor_R.xlsm]Sheet1!R114C11</stp>
        <tr r="K114" s="6"/>
      </tp>
      <tp t="s">
        <v>15/05/2018</v>
        <stp/>
        <stp>##V3_BDPV12</stp>
        <stp>XS1713463716 corp</stp>
        <stp>security_pricing_date</stp>
        <stp>[position_monitor_R.xlsm]Sheet1!R128C11</stp>
        <tr r="K128" s="6"/>
      </tp>
      <tp t="s">
        <v>21/04/2015</v>
        <stp/>
        <stp>##V3_BDPV12</stp>
        <stp>XS1224710399 corp</stp>
        <stp>security_pricing_date</stp>
        <stp>[position_monitor_R.xlsm]Sheet1!R143C11</stp>
        <tr r="K143" s="6"/>
      </tp>
      <tp t="s">
        <v>15/05/2018</v>
        <stp/>
        <stp>##V3_BDPV12</stp>
        <stp>XS1713463559 corp</stp>
        <stp>security_pricing_date</stp>
        <stp>[position_monitor_R.xlsm]Sheet1!R131C11</stp>
        <tr r="K131" s="6"/>
      </tp>
      <tp>
        <v>18.510853058695723</v>
        <stp/>
        <stp>##V3_BQL.QUERYV12</stp>
        <stp>[position_monitor_R.xlsm]pairs!R5C34</stp>
        <stp>let(#price=dropna(spread(st=i,dates=range(-365d,10d),side='mid',fill='prev', pricing_source='cbbt')).value;
#price2=value(#price,['XS2011260531 Corp']);
#spread=#price-#price2;)
Get(std(#spread))
for('XS1152343668 Corp')</stp>
        <tr r="AH5" s="7"/>
      </tp>
      <tp>
        <v>-24.20524052558455</v>
        <stp/>
        <stp>##V3_BQL.QUERYV12</stp>
        <stp>[position_monitor_R.xlsm]pairs!R5C33</stp>
        <stp>let(#price=dropna(spread(st=i,dates=range(-365d,10d),side='mid',fill='prev', pricing_source='cbbt')).value;
#price2=value(#price,['XS2011260531 Corp']);
#spread=#price-#price2;)
Get(avg(#spread))
for('XS1152343668 Corp')</stp>
        <tr r="AG5" s="7"/>
      </tp>
      <tp t="s">
        <v>AKFAST 2.249 05/17/81</v>
        <stp/>
        <stp>##V3_BDPV12</stp>
        <stp>XS2110077299 corp</stp>
        <stp>security_name</stp>
        <stp>[position_monitor_R.xlsm]Sheet1!R57C5</stp>
        <tr r="E57" s="6"/>
      </tp>
      <tp t="s">
        <v>SOLBBB 5.869 PERP</v>
        <stp/>
        <stp>##V3_BDPV12</stp>
        <stp>XS1323897725 corp</stp>
        <stp>security_name</stp>
        <stp>[position_monitor_R.xlsm]Sheet1!R47C5</stp>
        <tr r="E47" s="6"/>
      </tp>
      <tp t="s">
        <v>ARNDTN 2 1/8 PERP</v>
        <stp/>
        <stp>##V3_BDPV12</stp>
        <stp>XS1752984440 corp</stp>
        <stp>security_name</stp>
        <stp>[position_monitor_R.xlsm]Sheet1!R60C5</stp>
        <tr r="E60" s="6"/>
      </tp>
      <tp t="s">
        <v>GYCGR 3 3/4 PERP</v>
        <stp/>
        <stp>##V3_BDPV12</stp>
        <stp>XS1191320297 corp</stp>
        <stp>security_name</stp>
        <stp>[position_monitor_R.xlsm]Sheet1!R67C5</stp>
        <tr r="E67" s="6"/>
      </tp>
      <tp>
        <v>214.99943542480469</v>
        <stp/>
        <stp>##V3_BDPV12</stp>
        <stp>XS1501166869 corp</stp>
        <stp>blp_i_sprd_mid</stp>
        <stp>[position_monitor_R.xlsm]pairs!R103C13</stp>
        <stp>pcs=cbbt</stp>
        <tr r="M103" s="7"/>
      </tp>
      <tp t="s">
        <v>TELEFO 3 3/4 PERP</v>
        <stp/>
        <stp>##V3_BDPV12</stp>
        <stp>XS1490960942 corp</stp>
        <stp>security_name</stp>
        <stp>[position_monitor_R.xlsm]Sheet1!R90C5</stp>
        <tr r="E90" s="6"/>
      </tp>
      <tp>
        <v>6.6565481645356641</v>
        <stp/>
        <stp>##V3_BQL.QUERYV12</stp>
        <stp>[position_monitor_R.xlsm]pairs!R73C34</stp>
        <stp>let(#price=dropna(spread(st=i,dates=range(-131d,10d),side='mid',fill='prev', pricing_source='cbbt')).value;
#price2=value(#price,['XS1207058733 Corp']);
#spread=#price-#price2;)
Get(std(#spread))
for('XS2185997884 Corp')</stp>
        <tr r="AH73" s="7"/>
      </tp>
      <tp>
        <v>23.503286303252771</v>
        <stp/>
        <stp>##V3_BQL.QUERYV12</stp>
        <stp>[position_monitor_R.xlsm]pairs!R73C33</stp>
        <stp>let(#price=dropna(spread(st=i,dates=range(-131d,10d),side='mid',fill='prev', pricing_source='cbbt')).value;
#price2=value(#price,['XS1207058733 Corp']);
#spread=#price-#price2;)
Get(avg(#spread))
for('XS2185997884 Corp')</stp>
        <tr r="AG73" s="7"/>
      </tp>
      <tp>
        <v>23.881694297849386</v>
        <stp/>
        <stp>##V3_BQL.QUERYV12</stp>
        <stp>[position_monitor_R.xlsm]monitor!R34C41</stp>
        <stp>let(#price=dropna(spread(st=i,dates=range(-120d,-8d),side='mid',fill='prev', pricing_source='cbbt')).value;
#price2=value(#price,['US05565QDU94 Corp']);
#spread=#price-#price2;)
Get(AVG(#spread))
for('US05565QDV77 Corp')</stp>
        <tr r="AO34" s="1"/>
      </tp>
    </main>
    <main first="bofaddin.rtdserver">
      <tp t="e">
        <v>#N/A</v>
        <stp/>
        <stp>BDH|8290467025370937220</stp>
        <tr r="Y66" s="7"/>
        <tr r="Y74" s="7"/>
      </tp>
      <tp t="e">
        <v>#N/A</v>
        <stp/>
        <stp>BDH|7132797446858392061</stp>
        <tr r="Y97" s="7"/>
      </tp>
      <tp t="e">
        <v>#N/A</v>
        <stp/>
        <stp>BDH|6701081131750851996</stp>
        <tr r="Z86" s="7"/>
        <tr r="Z103" s="7"/>
        <tr r="Z100" s="7"/>
      </tp>
      <tp t="e">
        <v>#N/A</v>
        <stp/>
        <stp>BDH|2102760786253743291</stp>
        <tr r="Z6" s="7"/>
      </tp>
      <tp t="e">
        <v>#N/A</v>
        <stp/>
        <stp>BDH|8718009519107480258</stp>
        <tr r="P85" s="6"/>
      </tp>
      <tp t="e">
        <v>#N/A</v>
        <stp/>
        <stp>BDH|3536403862299238493</stp>
        <tr r="Z28" s="7"/>
        <tr r="Z33" s="7"/>
      </tp>
      <tp t="e">
        <v>#N/A</v>
        <stp/>
        <stp>BDH|2727923833147013340</stp>
        <tr r="E18" s="15"/>
      </tp>
      <tp t="e">
        <v>#N/A</v>
        <stp/>
        <stp>BDH|7035944952645210270</stp>
        <tr r="P44" s="6"/>
      </tp>
      <tp t="e">
        <v>#N/A</v>
        <stp/>
        <stp>BDH|4688122171826268843</stp>
        <tr r="AN21" s="1"/>
      </tp>
      <tp t="e">
        <v>#N/A</v>
        <stp/>
        <stp>BDH|8193626026104090444</stp>
        <tr r="X16" s="7"/>
      </tp>
      <tp t="e">
        <v>#N/A</v>
        <stp/>
        <stp>BDH|1341640783507685441</stp>
        <tr r="Y92" s="7"/>
      </tp>
    </main>
    <main first="bloomberg.rtd">
      <tp>
        <v>8.9075601775878326</v>
        <stp/>
        <stp>##V3_BQL.QUERYV12</stp>
        <stp>[position_monitor_R.xlsm]monitor!R34C42</stp>
        <stp>let(#price=dropna(spread(st=i,dates=range(-120d,-8d),side='mid',fill='prev', pricing_source='cbbt')).value;
#price2=value(#price,['US05565QDU94 Corp']);
#spread=#price-#price2;)
Get(STD(#spread))
for('US05565QDV77 Corp')</stp>
        <tr r="AP34" s="1"/>
      </tp>
    </main>
    <main first="bofaddin.rtdserver">
      <tp t="e">
        <v>#N/A</v>
        <stp/>
        <stp>BDH|9729089116852973644</stp>
        <tr r="X48" s="7"/>
      </tp>
      <tp t="e">
        <v>#N/A</v>
        <stp/>
        <stp>BDH|7692628372072037827</stp>
        <tr r="Z101" s="7"/>
      </tp>
      <tp t="e">
        <v>#N/A</v>
        <stp/>
        <stp>BDH|9897380079861910049</stp>
        <tr r="P74" s="6"/>
      </tp>
      <tp t="e">
        <v>#N/A</v>
        <stp/>
        <stp>BDH|9442433536514513609</stp>
        <tr r="Y98" s="7"/>
        <tr r="Y88" s="7"/>
      </tp>
      <tp t="e">
        <v>#N/A</v>
        <stp/>
        <stp>BDH|8371810383057072343</stp>
        <tr r="Z29" s="7"/>
      </tp>
    </main>
    <main first="bloomberg.rtd">
      <tp>
        <v>203.64533996582031</v>
        <stp/>
        <stp>##V3_BDPV12</stp>
        <stp>XS2218405772 corp</stp>
        <stp>blp_i_sprd_mid</stp>
        <stp>[position_monitor_R.xlsm]monitor!R32C7</stp>
        <stp>pcs=cbbt</stp>
        <tr r="G32" s="1"/>
      </tp>
      <tp t="s">
        <v>02/06/2020</v>
        <stp/>
        <stp>##V3_BDPV12</stp>
        <stp>XS2185997884 corp</stp>
        <stp>security_pricing_date</stp>
        <stp>[position_monitor_R.xlsm]Sheet1!R21C11</stp>
        <tr r="K21" s="6"/>
      </tp>
      <tp t="s">
        <v>EUR</v>
        <stp/>
        <stp>##V3_BDPV12</stp>
        <stp>FR0011697010 corp</stp>
        <stp>currency</stp>
        <stp>[position_monitor_R.xlsm]Sheet1!R115C10</stp>
        <tr r="J115" s="6"/>
      </tp>
      <tp t="s">
        <v>EDPPL</v>
        <stp/>
        <stp>##V3_BDPV12</stp>
        <stp>PTEDPKOM0034 corp</stp>
        <stp>ticker</stp>
        <stp>[position_monitor_R.xlsm]Sheet1!R120C6</stp>
        <tr r="F120" s="6"/>
      </tp>
      <tp t="s">
        <v>EUR</v>
        <stp/>
        <stp>##V3_BDPV12</stp>
        <stp>XS2187689380 corp</stp>
        <stp>currency</stp>
        <stp>[position_monitor_R.xlsm]Sheet1!R112C10</stp>
        <tr r="J112" s="6"/>
      </tp>
      <tp>
        <v>123.80134582519531</v>
        <stp/>
        <stp>##V3_BDPV12</stp>
        <stp>XS1028597315 corp</stp>
        <stp>blp_i_sprd_mid</stp>
        <stp>[position_monitor_R.xlsm]pairs!R91C9</stp>
        <stp>pcs=cbbt</stp>
        <tr r="I91" s="7"/>
      </tp>
      <tp t="s">
        <v>EUR</v>
        <stp/>
        <stp>##V3_BDPV12</stp>
        <stp>XS1890845875 corp</stp>
        <stp>currency</stp>
        <stp>[position_monitor_R.xlsm]Sheet1!R139C10</stp>
        <tr r="J139" s="6"/>
      </tp>
      <tp>
        <v>383.93777465820313</v>
        <stp/>
        <stp>##V3_BDPV12</stp>
        <stp>XS2185997884 corp</stp>
        <stp>blp_i_sprd_mid</stp>
        <stp>[position_monitor_R.xlsm]pairs!R73C9</stp>
        <stp>pcs=cbbt</stp>
        <tr r="I73" s="7"/>
      </tp>
      <tp>
        <v>-7.9474812060546958</v>
        <stp/>
        <stp>##V3_BQL.QUERYV12</stp>
        <stp>[position_monitor_R.xlsm]pairs!R11C19</stp>
        <stp>let(#price=dropna(spread(st=i,dates=range(-49d,0d),side='mid',fill='prev', pricing_source='bgn')).value;
#price2=value(#price,['XS2224439385 Corp']);
#spread=#price-#price2;)
Get(avg(#spread))
for('XS1294343337 Corp')</stp>
        <tr r="S11" s="7"/>
      </tp>
      <tp>
        <v>77.992844597086744</v>
        <stp/>
        <stp>##V3_BQL.QUERYV12</stp>
        <stp>[position_monitor_R.xlsm]monitor!R17C42</stp>
        <stp>let(#price=dropna(spread(st=i,dates=range(-365d,-31d),side='mid',fill='prev', pricing_source='cbbt')).value;
#price2=value(#price,['XS2056730679 Corp']);
#spread=#price-#price2;)
Get(STD(#spread))
for('XS1731823255 Corp')</stp>
        <tr r="AP17" s="1"/>
      </tp>
      <tp>
        <v>44.380280149777867</v>
        <stp/>
        <stp>##V3_BQL.QUERYV12</stp>
        <stp>[position_monitor_R.xlsm]monitor!R33C41</stp>
        <stp>let(#price=dropna(spread(st=i,dates=range(-365d,-10d),side='mid',fill='prev', pricing_source='cbbt')).value;
#price2=value(#price,['XS2011260531 Corp']);
#spread=#price-#price2;)
Get(AVG(#spread))
for('XS2011260705 Corp')</stp>
        <tr r="AO33" s="1"/>
      </tp>
    </main>
    <main first="bofaddin.rtdserver">
      <tp t="e">
        <v>#N/A</v>
        <stp/>
        <stp>BDH|5503981836844457648</stp>
        <tr r="E83" s="15"/>
      </tp>
      <tp t="e">
        <v>#N/A</v>
        <stp/>
        <stp>BDH|7445773299367444367</stp>
        <tr r="E15" s="15"/>
      </tp>
      <tp t="e">
        <v>#N/A</v>
        <stp/>
        <stp>BDH|2231429688245204626</stp>
        <tr r="E28" s="15"/>
      </tp>
      <tp t="e">
        <v>#N/A</v>
        <stp/>
        <stp>BDH|1194267088133511536</stp>
        <tr r="E49" s="15"/>
      </tp>
      <tp t="e">
        <v>#N/A</v>
        <stp/>
        <stp>BDH|2212795731848053335</stp>
        <tr r="X12" s="7"/>
      </tp>
      <tp t="e">
        <v>#N/A</v>
        <stp/>
        <stp>BDH|7860522524818178502</stp>
        <tr r="P118" s="6"/>
      </tp>
      <tp t="e">
        <v>#N/A</v>
        <stp/>
        <stp>BDH|5548977317483182388</stp>
        <tr r="Y11" s="7"/>
      </tp>
      <tp t="e">
        <v>#N/A</v>
        <stp/>
        <stp>BDH|8354497966417658065</stp>
        <tr r="X26" s="7"/>
        <tr r="X9" s="7"/>
      </tp>
      <tp t="e">
        <v>#N/A</v>
        <stp/>
        <stp>BDH|8052690085113675883</stp>
        <tr r="P113" s="6"/>
      </tp>
      <tp t="e">
        <v>#N/A</v>
        <stp/>
        <stp>BDH|2482795688358470835</stp>
        <tr r="P100" s="6"/>
      </tp>
      <tp t="e">
        <v>#N/A</v>
        <stp/>
        <stp>BDH|8723840384625009041</stp>
        <tr r="X27" s="7"/>
        <tr r="X30" s="7"/>
      </tp>
      <tp t="e">
        <v>#N/A</v>
        <stp/>
        <stp>BDH|3617537825928088131</stp>
        <tr r="X72" s="7"/>
        <tr r="X70" s="7"/>
        <tr r="X76" s="7"/>
      </tp>
      <tp t="e">
        <v>#N/A</v>
        <stp/>
        <stp>BDH|3116291824819690799</stp>
        <tr r="E34" s="15"/>
      </tp>
      <tp t="e">
        <v>#N/A</v>
        <stp/>
        <stp>BDH|5827383585316659508</stp>
        <tr r="Z32" s="7"/>
        <tr r="Z56" s="7"/>
        <tr r="Z36" s="7"/>
        <tr r="Z45" s="7"/>
      </tp>
    </main>
    <main first="bloomberg.rtd">
      <tp>
        <v>214.1458740234375</v>
        <stp/>
        <stp>##V3_BDPV12</stp>
        <stp>PTEDPKOM0034 corp</stp>
        <stp>blp_i_sprd_mid</stp>
        <stp>[position_monitor_R.xlsm]pairs!R39C9</stp>
        <stp>pcs=cbbt</stp>
        <tr r="I39" s="7"/>
      </tp>
    </main>
    <main first="bofaddin.rtdserver">
      <tp t="e">
        <v>#N/A</v>
        <stp/>
        <stp>BDH|4796228553168573632</stp>
        <tr r="X34" s="7"/>
      </tp>
      <tp t="e">
        <v>#N/A</v>
        <stp/>
        <stp>BDH|3695768913961147929</stp>
        <tr r="E13" s="15"/>
      </tp>
      <tp t="e">
        <v>#N/A</v>
        <stp/>
        <stp>BDH|8033910358300924908</stp>
        <tr r="AN20" s="1"/>
      </tp>
      <tp t="e">
        <v>#N/A</v>
        <stp/>
        <stp>BDH|5365933769550883714</stp>
        <tr r="Z37" s="7"/>
        <tr r="Z43" s="7"/>
      </tp>
      <tp t="e">
        <v>#N/A</v>
        <stp/>
        <stp>BDH|1386478235318994385</stp>
        <tr r="P46" s="6"/>
      </tp>
      <tp t="e">
        <v>#N/A</v>
        <stp/>
        <stp>BDH|6275572122708443438</stp>
        <tr r="AN34" s="1"/>
      </tp>
      <tp t="e">
        <v>#N/A</v>
        <stp/>
        <stp>BDH|1865280487930423628</stp>
        <tr r="P115" s="6"/>
      </tp>
      <tp t="e">
        <v>#N/A</v>
        <stp/>
        <stp>BDH|1333807960233236109</stp>
        <tr r="P152" s="6"/>
      </tp>
      <tp t="e">
        <v>#N/A</v>
        <stp/>
        <stp>BDH|7235039591077433428</stp>
        <tr r="Z88" s="7"/>
        <tr r="Z98" s="7"/>
      </tp>
      <tp t="e">
        <v>#N/A</v>
        <stp/>
        <stp>BDH|1135390498745299354</stp>
        <tr r="X35" s="7"/>
      </tp>
      <tp t="e">
        <v>#N/A</v>
        <stp/>
        <stp>BDH|2878986049222421091</stp>
        <tr r="X64" s="7"/>
        <tr r="X66" s="7"/>
        <tr r="X68" s="7"/>
        <tr r="X67" s="7"/>
      </tp>
      <tp t="e">
        <v>#N/A</v>
        <stp/>
        <stp>BDH|1791424755654004940</stp>
        <tr r="Y79" s="7"/>
      </tp>
      <tp t="e">
        <v>#N/A</v>
        <stp/>
        <stp>BDH|9897053759668696972</stp>
        <tr r="P86" s="6"/>
      </tp>
    </main>
    <main first="bloomberg.rtd">
      <tp>
        <v>250.94320678710938</v>
        <stp/>
        <stp>##V3_BDPV12</stp>
        <stp>XS2228373671 corp</stp>
        <stp>blp_i_sprd_mid</stp>
        <stp>[position_monitor_R.xlsm]monitor!R21C7</stp>
        <stp>pcs=cbbt</stp>
        <tr r="G21" s="1"/>
      </tp>
      <tp t="s">
        <v>27/05/2020</v>
        <stp/>
        <stp>##V3_BDPV12</stp>
        <stp>XS2182055009 corp</stp>
        <stp>security_pricing_date</stp>
        <stp>[position_monitor_R.xlsm]Sheet1!R53C11</stp>
        <tr r="K53" s="6"/>
      </tp>
      <tp t="s">
        <v>09/04/2019</v>
        <stp/>
        <stp>##V3_BDPV12</stp>
        <stp>XS1982704824 corp</stp>
        <stp>security_pricing_date</stp>
        <stp>[position_monitor_R.xlsm]Sheet1!R65C11</stp>
        <tr r="K65" s="6"/>
      </tp>
      <tp t="s">
        <v>08/12/2014</v>
        <stp/>
        <stp>##V3_BDPV12</stp>
        <stp>XS1152343668 corp</stp>
        <stp>security_pricing_date</stp>
        <stp>[position_monitor_R.xlsm]Sheet1!R43C11</stp>
        <tr r="K43" s="6"/>
      </tp>
      <tp t="s">
        <v>EDPPL</v>
        <stp/>
        <stp>##V3_BDPV12</stp>
        <stp>PTEDPLOM0017 corp</stp>
        <stp>ticker</stp>
        <stp>[position_monitor_R.xlsm]Sheet1!R121C6</stp>
        <tr r="F121" s="6"/>
      </tp>
      <tp t="s">
        <v>EUR</v>
        <stp/>
        <stp>##V3_BDPV12</stp>
        <stp>XS1888179477 corp</stp>
        <stp>currency</stp>
        <stp>[position_monitor_R.xlsm]Sheet1!R101C10</stp>
        <tr r="J101" s="6"/>
      </tp>
      <tp t="s">
        <v>EUR</v>
        <stp/>
        <stp>##V3_BDPV12</stp>
        <stp>XS1720192696 corp</stp>
        <stp>currency</stp>
        <stp>[position_monitor_R.xlsm]Sheet1!R145C10</stp>
        <tr r="J145" s="6"/>
      </tp>
      <tp t="s">
        <v>EUR</v>
        <stp/>
        <stp>##V3_BDPV12</stp>
        <stp>XS1713463559 corp</stp>
        <stp>currency</stp>
        <stp>[position_monitor_R.xlsm]Sheet1!R131C10</stp>
        <tr r="J131" s="6"/>
      </tp>
      <tp>
        <v>157.15292358398438</v>
        <stp/>
        <stp>##V3_BDPV12</stp>
        <stp>XS1152343668 corp</stp>
        <stp>blp_i_sprd_mid</stp>
        <stp>[position_monitor_R.xlsm]pairs!R71C9</stp>
        <stp>pcs=cbbt</stp>
        <tr r="I71" s="7"/>
      </tp>
      <tp t="s">
        <v>EUR</v>
        <stp/>
        <stp>##V3_BDPV12</stp>
        <stp>XS2195190520 corp</stp>
        <stp>currency</stp>
        <stp>[position_monitor_R.xlsm]Sheet1!R151C10</stp>
        <tr r="J151" s="6"/>
      </tp>
      <tp t="s">
        <v>EUR</v>
        <stp/>
        <stp>##V3_BDPV12</stp>
        <stp>XS1196713298 corp</stp>
        <stp>currency</stp>
        <stp>[position_monitor_R.xlsm]Sheet1!R150C10</stp>
        <tr r="J150" s="6"/>
      </tp>
      <tp>
        <v>-1.9850000000000136</v>
        <stp/>
        <stp>##V3_BQL.QUERYV12</stp>
        <stp>[position_monitor_R.xlsm]pairs!R11C18</stp>
        <stp>let(#price=dropna(spread(st=i,dates=range(-49d,0d),side='mid',fill='prev', pricing_source='bgn')).value;
#price2=value(#price,['XS2224439385 Corp']);
#spread=#price-#price2;)
Get(max(#spread))
for('XS1294343337 Corp')</stp>
        <tr r="R11" s="7"/>
      </tp>
      <tp>
        <v>36.067451019396565</v>
        <stp/>
        <stp>##V3_BQL.QUERYV12</stp>
        <stp>[position_monitor_R.xlsm]monitor!R10C42</stp>
        <stp>let(#price=dropna(spread(st=i,dates=range(-365d,-14d),side='mid',fill='prev', pricing_source='cbbt')).value;
#price2=value(#price,['XS1799939027 Corp']);
#spread=#price-#price2;)
Get(STD(#spread))
for('XS1048428442 Corp')</stp>
        <tr r="AP10" s="1"/>
      </tp>
      <tp>
        <v>53.725794753561026</v>
        <stp/>
        <stp>##V3_BQL.QUERYV12</stp>
        <stp>[position_monitor_R.xlsm]monitor!R29C41</stp>
        <stp>let(#price=dropna(spread(st=i,dates=range(-365d,-16d),side='mid',fill='prev', pricing_source='cbbt')).value;
#price2=value(#price,['XS1795406658 Corp']);
#spread=#price-#price2;)
Get(AVG(#spread))
for('XS2056371334 Corp')</stp>
        <tr r="AO29" s="1"/>
      </tp>
    </main>
    <main first="bofaddin.rtdserver">
      <tp t="e">
        <v>#N/A</v>
        <stp/>
        <stp>BDH|7314210846136785998</stp>
        <tr r="Z74" s="7"/>
      </tp>
      <tp t="e">
        <v>#N/A</v>
        <stp/>
        <stp>BDH|2745058079059109202</stp>
        <tr r="Y31" s="7"/>
      </tp>
      <tp t="e">
        <v>#N/A</v>
        <stp/>
        <stp>BDH|3884773670278596519</stp>
        <tr r="Y26" s="7"/>
        <tr r="Y9" s="7"/>
      </tp>
      <tp t="e">
        <v>#N/A</v>
        <stp/>
        <stp>BDH|9258825688663482440</stp>
        <tr r="P129" s="6"/>
      </tp>
      <tp t="e">
        <v>#N/A</v>
        <stp/>
        <stp>BDH|6317077233038801361</stp>
        <tr r="X94" s="7"/>
      </tp>
      <tp t="e">
        <v>#N/A</v>
        <stp/>
        <stp>BDH|5259026230088664095</stp>
        <tr r="Z87" s="7"/>
      </tp>
      <tp t="e">
        <v>#N/A</v>
        <stp/>
        <stp>BDH|4740582744033215867</stp>
        <tr r="P141" s="6"/>
      </tp>
      <tp t="e">
        <v>#N/A</v>
        <stp/>
        <stp>BDH|6171229956178125781</stp>
        <tr r="P7" s="6"/>
      </tp>
      <tp t="e">
        <v>#N/A</v>
        <stp/>
        <stp>BDH|8730054359426087561</stp>
        <tr r="Y27" s="7"/>
        <tr r="Y30" s="7"/>
      </tp>
      <tp t="e">
        <v>#N/A</v>
        <stp/>
        <stp>BDH|4776657675552416915</stp>
        <tr r="Z79" s="7"/>
      </tp>
      <tp t="e">
        <v>#N/A</v>
        <stp/>
        <stp>BDH|3252696585213519095</stp>
        <tr r="P101" s="6"/>
      </tp>
      <tp t="e">
        <v>#N/A</v>
        <stp/>
        <stp>BDH|3347178181515389148</stp>
        <tr r="AN27" s="1"/>
      </tp>
      <tp t="e">
        <v>#N/A</v>
        <stp/>
        <stp>BDH|1824487935491245959</stp>
        <tr r="P70" s="6"/>
      </tp>
      <tp t="e">
        <v>#N/A</v>
        <stp/>
        <stp>BDH|3097872970974172656</stp>
        <tr r="Y86" s="7"/>
        <tr r="Y103" s="7"/>
        <tr r="Y100" s="7"/>
      </tp>
      <tp t="e">
        <v>#N/A</v>
        <stp/>
        <stp>BDH|7318606012958484642</stp>
        <tr r="P155" s="6"/>
      </tp>
      <tp t="e">
        <v>#N/A</v>
        <stp/>
        <stp>BDH|3761969914444671127</stp>
        <tr r="Y38" s="7"/>
      </tp>
      <tp t="e">
        <v>#N/A</v>
        <stp/>
        <stp>BDH|6382532583666493368</stp>
        <tr r="P151" s="6"/>
      </tp>
      <tp t="e">
        <v>#N/A</v>
        <stp/>
        <stp>BDH|4037609891882202753</stp>
        <tr r="P47" s="6"/>
      </tp>
      <tp t="e">
        <v>#N/A</v>
        <stp/>
        <stp>BDH|2050013089941883560</stp>
        <tr r="X63" s="7"/>
      </tp>
      <tp t="e">
        <v>#N/A</v>
        <stp/>
        <stp>BDH|2556398116449410780</stp>
        <tr r="X36" s="7"/>
      </tp>
      <tp t="e">
        <v>#N/A</v>
        <stp/>
        <stp>BDH|8864973967828978150</stp>
        <tr r="E84" s="15"/>
      </tp>
      <tp t="e">
        <v>#N/A</v>
        <stp/>
        <stp>BDH|2573074987624434059</stp>
        <tr r="Y7" s="7"/>
      </tp>
      <tp t="e">
        <v>#N/A</v>
        <stp/>
        <stp>BDH|9735231857552316250</stp>
        <tr r="X63" s="7"/>
      </tp>
      <tp t="e">
        <v>#N/A</v>
        <stp/>
        <stp>BDH|5631065473124417829</stp>
        <tr r="Z42" s="7"/>
      </tp>
    </main>
    <main first="bloomberg.rtd">
      <tp t="s">
        <v>29/01/2014</v>
        <stp/>
        <stp>##V3_BDPV12</stp>
        <stp>XS1028599287 corp</stp>
        <stp>security_pricing_date</stp>
        <stp>[position_monitor_R.xlsm]Sheet1!R83C11</stp>
        <tr r="K83" s="6"/>
      </tp>
      <tp t="s">
        <v>24/01/2019</v>
        <stp/>
        <stp>##V3_BDPV12</stp>
        <stp>FR0013399177 corp</stp>
        <stp>security_pricing_date</stp>
        <stp>[position_monitor_R.xlsm]Sheet1!R54C11</stp>
        <tr r="K54" s="6"/>
      </tp>
      <tp t="s">
        <v>EUR</v>
        <stp/>
        <stp>##V3_BDPV12</stp>
        <stp>XS2196328608 corp</stp>
        <stp>currency</stp>
        <stp>[position_monitor_R.xlsm]Sheet1!R126C10</stp>
        <tr r="J126" s="6"/>
      </tp>
      <tp t="s">
        <v>EUR</v>
        <stp/>
        <stp>##V3_BDPV12</stp>
        <stp>XS1139494493 corp</stp>
        <stp>currency</stp>
        <stp>[position_monitor_R.xlsm]Sheet1!R142C10</stp>
        <tr r="J142" s="6"/>
      </tp>
      <tp>
        <v>168.38229370117188</v>
        <stp/>
        <stp>##V3_BDPV12</stp>
        <stp>XS1028599287 corp</stp>
        <stp>blp_i_sprd_mid</stp>
        <stp>[position_monitor_R.xlsm]pairs!R94C9</stp>
        <stp>pcs=cbbt</stp>
        <tr r="I94" s="7"/>
      </tp>
      <tp>
        <v>67.7477534871296</v>
        <stp/>
        <stp>##V3_BQL.QUERYV12</stp>
        <stp>[position_monitor_R.xlsm]monitor!R29C42</stp>
        <stp>let(#price=dropna(spread(st=i,dates=range(-365d,-16d),side='mid',fill='prev', pricing_source='cbbt')).value;
#price2=value(#price,['XS1795406658 Corp']);
#spread=#price-#price2;)
Get(STD(#spread))
for('XS2056371334 Corp')</stp>
        <tr r="AP29" s="1"/>
      </tp>
      <tp>
        <v>-49.529359126855667</v>
        <stp/>
        <stp>##V3_BQL.QUERYV12</stp>
        <stp>[position_monitor_R.xlsm]monitor!R10C41</stp>
        <stp>let(#price=dropna(spread(st=i,dates=range(-365d,-14d),side='mid',fill='prev', pricing_source='cbbt')).value;
#price2=value(#price,['XS1799939027 Corp']);
#spread=#price-#price2;)
Get(AVG(#spread))
for('XS1048428442 Corp')</stp>
        <tr r="AO10" s="1"/>
      </tp>
    </main>
    <main first="bofaddin.rtdserver">
      <tp t="e">
        <v>#N/A</v>
        <stp/>
        <stp>BDH|1849570837071016934</stp>
        <tr r="X94" s="7"/>
        <tr r="X96" s="7"/>
        <tr r="X98" s="7"/>
        <tr r="X91" s="7"/>
      </tp>
      <tp t="e">
        <v>#N/A</v>
        <stp/>
        <stp>BDH|8709031163132851348</stp>
        <tr r="X39" s="7"/>
      </tp>
      <tp t="e">
        <v>#N/A</v>
        <stp/>
        <stp>BDH|8468329309752464637</stp>
        <tr r="Z54" s="7"/>
      </tp>
      <tp t="e">
        <v>#N/A</v>
        <stp/>
        <stp>BDH|6191482310819592541</stp>
        <tr r="P12" s="6"/>
      </tp>
      <tp t="e">
        <v>#N/A</v>
        <stp/>
        <stp>BDH|6689398493233193051</stp>
        <tr r="Y6" s="7"/>
      </tp>
      <tp t="e">
        <v>#N/A</v>
        <stp/>
        <stp>BDH|3417636808133902981</stp>
        <tr r="E65" s="15"/>
      </tp>
      <tp t="e">
        <v>#N/A</v>
        <stp/>
        <stp>BDH|2374560588394747458</stp>
        <tr r="Y78" s="7"/>
        <tr r="Y75" s="7"/>
      </tp>
      <tp t="e">
        <v>#N/A</v>
        <stp/>
        <stp>BDH|2069284136345080929</stp>
        <tr r="P123" s="6"/>
      </tp>
      <tp t="e">
        <v>#N/A</v>
        <stp/>
        <stp>BDH|4832196650188855752</stp>
        <tr r="X29" s="7"/>
      </tp>
      <tp t="e">
        <v>#N/A</v>
        <stp/>
        <stp>BDH|3088059135099437686</stp>
        <tr r="E53" s="15"/>
      </tp>
      <tp t="e">
        <v>#N/A</v>
        <stp/>
        <stp>BDH|7074653149042170803</stp>
        <tr r="E56" s="15"/>
      </tp>
      <tp t="e">
        <v>#N/A</v>
        <stp/>
        <stp>BDH|6907275186944914732</stp>
        <tr r="Y83" s="7"/>
        <tr r="Y95" s="7"/>
        <tr r="Y99" s="7"/>
      </tp>
      <tp t="e">
        <v>#N/A</v>
        <stp/>
        <stp>BDH|3994210288271634753</stp>
        <tr r="X47" s="7"/>
        <tr r="X31" s="7"/>
      </tp>
      <tp t="e">
        <v>#N/A</v>
        <stp/>
        <stp>BDH|8231958141209016378</stp>
        <tr r="Z67" s="7"/>
        <tr r="Z64" s="7"/>
        <tr r="Z66" s="7"/>
        <tr r="Z68" s="7"/>
      </tp>
      <tp t="e">
        <v>#N/A</v>
        <stp/>
        <stp>BDH|8612648426622659132</stp>
        <tr r="P57" s="6"/>
      </tp>
      <tp t="e">
        <v>#N/A</v>
        <stp/>
        <stp>BDH|1651496966299494598</stp>
        <tr r="X49" s="7"/>
      </tp>
      <tp t="e">
        <v>#N/A</v>
        <stp/>
        <stp>BDH|7670017895398528931</stp>
        <tr r="Y44" s="7"/>
        <tr r="Y13" s="7"/>
        <tr r="Y40" s="7"/>
      </tp>
      <tp t="e">
        <v>#N/A</v>
        <stp/>
        <stp>BDH|7923877139865121630</stp>
        <tr r="P131" s="6"/>
      </tp>
    </main>
    <main first="bloomberg.rtd">
      <tp>
        <v>359.790283203125</v>
        <stp/>
        <stp>##V3_BDPV12</stp>
        <stp>XS1048428442 corp</stp>
        <stp>blp_i_sprd_mid</stp>
        <stp>[position_monitor_R.xlsm]monitor!R10C7</stp>
        <stp>pcs=cbbt</stp>
        <tr r="G10" s="1"/>
      </tp>
      <tp t="s">
        <v>13/03/2018</v>
        <stp/>
        <stp>##V3_BDPV12</stp>
        <stp>XS1795406658 corp</stp>
        <stp>security_pricing_date</stp>
        <stp>[position_monitor_R.xlsm]Sheet1!R95C11</stp>
        <tr r="K95" s="6"/>
      </tp>
      <tp t="s">
        <v>17/06/2020</v>
        <stp/>
        <stp>##V3_BDPV12</stp>
        <stp>XS2193662728 corp</stp>
        <stp>security_pricing_date</stp>
        <stp>[position_monitor_R.xlsm]Sheet1!R15C11</stp>
        <tr r="K15" s="6"/>
      </tp>
      <tp t="s">
        <v>10/02/2020</v>
        <stp/>
        <stp>##V3_BDPV12</stp>
        <stp>XS2110077299 corp</stp>
        <stp>security_pricing_date</stp>
        <stp>[position_monitor_R.xlsm]Sheet1!R57C11</stp>
        <tr r="K57" s="6"/>
      </tp>
      <tp t="s">
        <v>25/11/2015</v>
        <stp/>
        <stp>##V3_BDPV12</stp>
        <stp>XS1323897725 corp</stp>
        <stp>security_pricing_date</stp>
        <stp>[position_monitor_R.xlsm]Sheet1!R47C11</stp>
        <tr r="K47" s="6"/>
      </tp>
      <tp t="s">
        <v>10/01/2018</v>
        <stp/>
        <stp>##V3_BDPV12</stp>
        <stp>XS1752984440 corp</stp>
        <stp>security_pricing_date</stp>
        <stp>[position_monitor_R.xlsm]Sheet1!R60C11</stp>
        <tr r="K60" s="6"/>
      </tp>
      <tp t="s">
        <v>EUR</v>
        <stp/>
        <stp>##V3_BDPV12</stp>
        <stp>XS1150695192 corp</stp>
        <stp>currency</stp>
        <stp>[position_monitor_R.xlsm]Sheet1!R100C10</stp>
        <tr r="J100" s="6"/>
      </tp>
      <tp t="s">
        <v>EUR</v>
        <stp/>
        <stp>##V3_BDPV12</stp>
        <stp>XS1224710399 corp</stp>
        <stp>currency</stp>
        <stp>[position_monitor_R.xlsm]Sheet1!R143C10</stp>
        <tr r="J143" s="6"/>
      </tp>
      <tp t="s">
        <v>EUR</v>
        <stp/>
        <stp>##V3_BDPV12</stp>
        <stp>XS0968913342 corp</stp>
        <stp>currency</stp>
        <stp>[position_monitor_R.xlsm]Sheet1!R106C10</stp>
        <tr r="J106" s="6"/>
      </tp>
      <tp>
        <v>218.37202453613281</v>
        <stp/>
        <stp>##V3_BDPV12</stp>
        <stp>XS2035564629 corp</stp>
        <stp>blp_i_sprd_mid</stp>
        <stp>[position_monitor_R.xlsm]pairs!R47C9</stp>
        <stp>pcs=cbbt</stp>
        <tr r="I47" s="7"/>
      </tp>
      <tp>
        <v>37.404455731642976</v>
        <stp/>
        <stp>##V3_BQL.QUERYV12</stp>
        <stp>[position_monitor_R.xlsm]monitor!R33C42</stp>
        <stp>let(#price=dropna(spread(st=i,dates=range(-365d,-10d),side='mid',fill='prev', pricing_source='cbbt')).value;
#price2=value(#price,['XS2011260531 Corp']);
#spread=#price-#price2;)
Get(STD(#spread))
for('XS2011260705 Corp')</stp>
        <tr r="AP33" s="1"/>
      </tp>
      <tp>
        <v>-111.58819400705252</v>
        <stp/>
        <stp>##V3_BQL.QUERYV12</stp>
        <stp>[position_monitor_R.xlsm]monitor!R17C41</stp>
        <stp>let(#price=dropna(spread(st=i,dates=range(-365d,-31d),side='mid',fill='prev', pricing_source='cbbt')).value;
#price2=value(#price,['XS2056730679 Corp']);
#spread=#price-#price2;)
Get(AVG(#spread))
for('XS1731823255 Corp')</stp>
        <tr r="AO17" s="1"/>
      </tp>
      <tp>
        <v>-46.350204180075814</v>
        <stp/>
        <stp>##V3_BQL.QUERYV12</stp>
        <stp>[position_monitor_R.xlsm]pairs!R9C33</stp>
        <stp>let(#price=dropna(spread(st=i,dates=range(-98d,10d),side='mid',fill='prev', pricing_source='cbbt')).value;
#price2=value(#price,['XS2195190520 Corp']);
#spread=#price-#price2;)
Get(avg(#spread))
for('XS2010045511 Corp')</stp>
        <tr r="AG9" s="7"/>
      </tp>
    </main>
    <main first="bofaddin.rtdserver">
      <tp t="e">
        <v>#N/A</v>
        <stp/>
        <stp>BDH|4894105577472781832</stp>
        <tr r="Y98" s="7"/>
        <tr r="Y96" s="7"/>
        <tr r="Y91" s="7"/>
        <tr r="Y94" s="7"/>
      </tp>
      <tp t="e">
        <v>#N/A</v>
        <stp/>
        <stp>BDH|5786294199865981356</stp>
        <tr r="X18" s="7"/>
      </tp>
      <tp t="e">
        <v>#N/A</v>
        <stp/>
        <stp>BDH|7891825470241550172</stp>
        <tr r="AN18" s="1"/>
      </tp>
      <tp t="e">
        <v>#N/A</v>
        <stp/>
        <stp>BDH|3280090101872444972</stp>
        <tr r="E5" s="15"/>
      </tp>
      <tp t="e">
        <v>#N/A</v>
        <stp/>
        <stp>BDH|2941363822072507973</stp>
        <tr r="Y90" s="7"/>
        <tr r="Y102" s="7"/>
        <tr r="Y95" s="7"/>
      </tp>
      <tp t="e">
        <v>#N/A</v>
        <stp/>
        <stp>BDH|4023176190582831638</stp>
        <tr r="Z7" s="7"/>
      </tp>
      <tp t="e">
        <v>#N/A</v>
        <stp/>
        <stp>BDH|8329660611123146485</stp>
        <tr r="Y17" s="7"/>
        <tr r="Y4" s="7"/>
      </tp>
      <tp t="e">
        <v>#N/A</v>
        <stp/>
        <stp>BDH|1506198063448476662</stp>
        <tr r="E48" s="15"/>
      </tp>
      <tp t="e">
        <v>#N/A</v>
        <stp/>
        <stp>BDH|7230889275925814552</stp>
        <tr r="X54" s="7"/>
      </tp>
    </main>
    <main first="bloomberg.rtd">
      <tp t="s">
        <v>EUR</v>
        <stp/>
        <stp>##V3_BDPV12</stp>
        <stp>PTEDPKOM0034 corp</stp>
        <stp>currency</stp>
        <stp>[position_monitor_R.xlsm]Sheet1!R120C10</stp>
        <tr r="J120" s="6"/>
      </tp>
    </main>
    <main first="bofaddin.rtdserver">
      <tp t="e">
        <v>#N/A</v>
        <stp/>
        <stp>BDH|4231629032600349925</stp>
        <tr r="X48" s="7"/>
      </tp>
      <tp t="e">
        <v>#N/A</v>
        <stp/>
        <stp>BDH|1729601655323735952</stp>
        <tr r="X66" s="7"/>
        <tr r="X74" s="7"/>
      </tp>
    </main>
    <main first="bloomberg.rtd">
      <tp>
        <v>16.795782976775897</v>
        <stp/>
        <stp>##V3_BQL.QUERYV12</stp>
        <stp>[position_monitor_R.xlsm]pairs!R9C34</stp>
        <stp>let(#price=dropna(spread(st=i,dates=range(-98d,10d),side='mid',fill='prev', pricing_source='cbbt')).value;
#price2=value(#price,['XS2195190520 Corp']);
#spread=#price-#price2;)
Get(std(#spread))
for('XS2010045511 Corp')</stp>
        <tr r="AH9" s="7"/>
      </tp>
    </main>
    <main first="bofaddin.rtdserver">
      <tp t="e">
        <v>#N/A</v>
        <stp/>
        <stp>BDH|3648900161900268448</stp>
        <tr r="AN10" s="1"/>
      </tp>
      <tp t="e">
        <v>#N/A</v>
        <stp/>
        <stp>BDH|9217438076632293024</stp>
        <tr r="P109" s="6"/>
      </tp>
      <tp t="e">
        <v>#N/A</v>
        <stp/>
        <stp>BDH|5405347282082077456</stp>
        <tr r="Y6" s="7"/>
      </tp>
    </main>
    <main first="bloomberg.rtd">
      <tp t="s">
        <v>05/03/2019</v>
        <stp/>
        <stp>##V3_BDPV12</stp>
        <stp>XS1933828433 corp</stp>
        <stp>security_pricing_date</stp>
        <stp>[position_monitor_R.xlsm]Sheet1!R94C11</stp>
        <tr r="K94" s="6"/>
      </tp>
      <tp t="s">
        <v>24/09/2014</v>
        <stp/>
        <stp>##V3_BDPV12</stp>
        <stp>XS1115498260 corp</stp>
        <stp>security_pricing_date</stp>
        <stp>[position_monitor_R.xlsm]Sheet1!R85C11</stp>
        <tr r="K85" s="6"/>
      </tp>
      <tp t="s">
        <v>30/10/2019</v>
        <stp/>
        <stp>##V3_BDPV12</stp>
        <stp>XS2069101868 corp</stp>
        <stp>security_pricing_date</stp>
        <stp>[position_monitor_R.xlsm]Sheet1!R81C11</stp>
        <tr r="K81" s="6"/>
      </tp>
      <tp t="s">
        <v>17/04/2019</v>
        <stp/>
        <stp>##V3_BDPV12</stp>
        <stp>XS1974894138 corp</stp>
        <stp>security_pricing_date</stp>
        <stp>[position_monitor_R.xlsm]Sheet1!R71C11</stp>
        <tr r="K71" s="6"/>
      </tp>
      <tp t="s">
        <v>16/04/2015</v>
        <stp/>
        <stp>##V3_BDPV12</stp>
        <stp>XS1222591023 corp</stp>
        <stp>security_pricing_date</stp>
        <stp>[position_monitor_R.xlsm]Sheet1!R76C11</stp>
        <tr r="K76" s="6"/>
      </tp>
      <tp t="s">
        <v>EUR</v>
        <stp/>
        <stp>##V3_BDPV12</stp>
        <stp>XS2187689034 corp</stp>
        <stp>currency</stp>
        <stp>[position_monitor_R.xlsm]Sheet1!R108C10</stp>
        <tr r="J108" s="6"/>
      </tp>
      <tp>
        <v>243.427978515625</v>
        <stp/>
        <stp>##V3_BDPV12</stp>
        <stp>XS1713463559 corp</stp>
        <stp>blp_i_sprd_mid</stp>
        <stp>[position_monitor_R.xlsm]pairs!R29C9</stp>
        <stp>pcs=cbbt</stp>
        <tr r="I29" s="7"/>
      </tp>
      <tp>
        <v>288.54522705078125</v>
        <stp/>
        <stp>##V3_BDPV12</stp>
        <stp>XS1888179477 corp</stp>
        <stp>blp_i_sprd_mid</stp>
        <stp>[position_monitor_R.xlsm]pairs!R96C9</stp>
        <stp>pcs=cbbt</stp>
        <tr r="I96" s="7"/>
      </tp>
      <tp>
        <v>288.54522705078125</v>
        <stp/>
        <stp>##V3_BDPV12</stp>
        <stp>XS1888179477 corp</stp>
        <stp>blp_i_sprd_mid</stp>
        <stp>[position_monitor_R.xlsm]pairs!R51C9</stp>
        <stp>pcs=cbbt</stp>
        <tr r="I51" s="7"/>
      </tp>
      <tp t="s">
        <v>EUR</v>
        <stp/>
        <stp>##V3_BDPV12</stp>
        <stp>XS0943370543 corp</stp>
        <stp>currency</stp>
        <stp>[position_monitor_R.xlsm]Sheet1!R144C10</stp>
        <tr r="J144" s="6"/>
      </tp>
      <tp>
        <v>330.87347412109375</v>
        <stp/>
        <stp>##V3_BDPV12</stp>
        <stp>XS1933828433 corp</stp>
        <stp>blp_i_sprd_mid</stp>
        <stp>[position_monitor_R.xlsm]pairs!R97C9</stp>
        <stp>pcs=cbbt</stp>
        <tr r="I97" s="7"/>
      </tp>
      <tp>
        <v>291.52377319335938</v>
        <stp/>
        <stp>##V3_BDPV12</stp>
        <stp>XS2195190520 corp</stp>
        <stp>blp_i_sprd_mid</stp>
        <stp>[position_monitor_R.xlsm]pairs!R26C9</stp>
        <stp>pcs=cbbt</stp>
        <tr r="I26" s="7"/>
      </tp>
      <tp>
        <v>204.42926025390625</v>
        <stp/>
        <stp>##V3_BDPV12</stp>
        <stp>XS1115498260 corp</stp>
        <stp>blp_i_sprd_mid</stp>
        <stp>[position_monitor_R.xlsm]pairs!R88C9</stp>
        <stp>pcs=cbbt</stp>
        <tr r="I88" s="7"/>
      </tp>
      <tp t="s">
        <v>EUR</v>
        <stp/>
        <stp>##V3_BDPV12</stp>
        <stp>XS1591694481 corp</stp>
        <stp>currency</stp>
        <stp>[position_monitor_R.xlsm]Sheet1!R153C10</stp>
        <tr r="J153" s="6"/>
      </tp>
      <tp>
        <v>47.248961969020449</v>
        <stp/>
        <stp>##V3_BQL.QUERYV12</stp>
        <stp>[position_monitor_R.xlsm]monitor!R26C42</stp>
        <stp>let(#price=dropna(spread(st=i,dates=range(-365d,-31d),side='mid',fill='prev', pricing_source='cbbt')).value;
#price2=value(#price,['FR0013310505 Corp']);
#spread=#price-#price2;)
Get(STD(#spread))
for('XS1721244371 Corp')</stp>
        <tr r="AP26" s="1"/>
      </tp>
      <tp>
        <v>22.927216087619495</v>
        <stp/>
        <stp>##V3_BQL.QUERYV12</stp>
        <stp>[position_monitor_R.xlsm]monitor!R28C42</stp>
        <stp>let(#price=dropna(spread(st=i,dates=range(-365d,-23d),side='mid',fill='prev', pricing_source='cbbt')).value;
#price2=value(#price,['XS2056730679 Corp']);
#spread=#price-#price2;)
Get(STD(#spread))
for('XS2056730323 Corp')</stp>
        <tr r="AP28" s="1"/>
      </tp>
    </main>
    <main first="bofaddin.rtdserver">
      <tp t="e">
        <v>#N/A</v>
        <stp/>
        <stp>BDH|1960026251268494558</stp>
        <tr r="Y60" s="7"/>
        <tr r="Y53" s="7"/>
        <tr r="Y62" s="7"/>
      </tp>
      <tp t="e">
        <v>#N/A</v>
        <stp/>
        <stp>BDH|2280479991786898070</stp>
        <tr r="Z31" s="7"/>
      </tp>
      <tp t="e">
        <v>#N/A</v>
        <stp/>
        <stp>BDH|4386998200630050424</stp>
        <tr r="P111" s="6"/>
      </tp>
      <tp t="e">
        <v>#N/A</v>
        <stp/>
        <stp>BDH|2748598175230083944</stp>
        <tr r="E80" s="15"/>
      </tp>
      <tp t="e">
        <v>#N/A</v>
        <stp/>
        <stp>BDH|6833384433126691985</stp>
        <tr r="E72" s="15"/>
      </tp>
      <tp t="e">
        <v>#N/A</v>
        <stp/>
        <stp>BDH|3985655992627772298</stp>
        <tr r="E79" s="15"/>
      </tp>
      <tp t="e">
        <v>#N/A</v>
        <stp/>
        <stp>BDH|7539560726000461906</stp>
        <tr r="E14" s="15"/>
      </tp>
      <tp t="e">
        <v>#N/A</v>
        <stp/>
        <stp>BDH|6114886348184445727</stp>
        <tr r="P13" s="6"/>
      </tp>
      <tp t="e">
        <v>#N/A</v>
        <stp/>
        <stp>BDH|3106733848910845957</stp>
        <tr r="P32" s="6"/>
      </tp>
    </main>
    <main first="bloomberg.rtd">
      <tp t="s">
        <v>EVKGR 2 1/8 07/07/77</v>
        <stp/>
        <stp>##V3_BDPV12</stp>
        <stp>DE000A2GSFF1 corp</stp>
        <stp>security_name</stp>
        <stp>[position_monitor_R.xlsm]Sheet1!R52C5</stp>
        <tr r="E52" s="6"/>
      </tp>
      <tp>
        <v>204.77113342285156</v>
        <stp/>
        <stp>##V3_BDPV12</stp>
        <stp>XS2082429890 corp</stp>
        <stp>blp_i_sprd_mid</stp>
        <stp>[position_monitor_R.xlsm]monitor!R31C7</stp>
        <stp>pcs=cbbt</stp>
        <tr r="G31" s="1"/>
      </tp>
      <tp t="s">
        <v>27/01/2020</v>
        <stp/>
        <stp>##V3_BDPV12</stp>
        <stp>XS2109819859 corp</stp>
        <stp>security_pricing_date</stp>
        <stp>[position_monitor_R.xlsm]Sheet1!R96C11</stp>
        <tr r="K96" s="6"/>
      </tp>
      <tp t="s">
        <v>02/05/2018</v>
        <stp/>
        <stp>##V3_BDPV12</stp>
        <stp>XS1819537132 corp</stp>
        <stp>security_pricing_date</stp>
        <stp>[position_monitor_R.xlsm]Sheet1!R64C11</stp>
        <tr r="K64" s="6"/>
      </tp>
      <tp t="s">
        <v>16/04/2015</v>
        <stp/>
        <stp>##V3_BDPV12</stp>
        <stp>XS1222594472 corp</stp>
        <stp>security_pricing_date</stp>
        <stp>[position_monitor_R.xlsm]Sheet1!R77C11</stp>
        <tr r="K77" s="6"/>
      </tp>
      <tp t="s">
        <v>17/10/2016</v>
        <stp/>
        <stp>##V3_BDPV12</stp>
        <stp>XS1508392625 corp</stp>
        <stp>security_pricing_date</stp>
        <stp>[position_monitor_R.xlsm]Sheet1!R59C11</stp>
        <tr r="K59" s="6"/>
      </tp>
      <tp t="s">
        <v>11/05/2016</v>
        <stp/>
        <stp>##V3_BDPV12</stp>
        <stp>XS1413581205 corp</stp>
        <stp>security_pricing_date</stp>
        <stp>[position_monitor_R.xlsm]Sheet1!R23C11</stp>
        <tr r="K23" s="6"/>
      </tp>
      <tp t="s">
        <v>18/10/2013</v>
        <stp/>
        <stp>##V3_BDPV12</stp>
        <stp>FR0011606169 corp</stp>
        <stp>security_pricing_date</stp>
        <stp>[position_monitor_R.xlsm]Sheet1!R48C11</stp>
        <tr r="K48" s="6"/>
      </tp>
      <tp>
        <v>126.86846923828125</v>
        <stp/>
        <stp>##V3_BDPV12</stp>
        <stp>XS1413581205 corp</stp>
        <stp>blp_i_sprd_mid</stp>
        <stp>[position_monitor_R.xlsm]pairs!R76C9</stp>
        <stp>pcs=cbbt</stp>
        <tr r="I76" s="7"/>
      </tp>
      <tp>
        <v>391.41830444335938</v>
        <stp/>
        <stp>##V3_BDPV12</stp>
        <stp>XS2187689380 corp</stp>
        <stp>blp_i_sprd_mid</stp>
        <stp>[position_monitor_R.xlsm]pairs!R40C9</stp>
        <stp>pcs=cbbt</stp>
        <tr r="I40" s="7"/>
      </tp>
      <tp>
        <v>391.41830444335938</v>
        <stp/>
        <stp>##V3_BDPV12</stp>
        <stp>XS2187689380 corp</stp>
        <stp>blp_i_sprd_mid</stp>
        <stp>[position_monitor_R.xlsm]pairs!R44C9</stp>
        <stp>pcs=cbbt</stp>
        <tr r="I44" s="7"/>
      </tp>
      <tp>
        <v>175.43563842773438</v>
        <stp/>
        <stp>##V3_BDPV12</stp>
        <stp>XS1890845875 corp</stp>
        <stp>blp_i_sprd_mid</stp>
        <stp>[position_monitor_R.xlsm]pairs!R53C9</stp>
        <stp>pcs=cbbt</stp>
        <tr r="I53" s="7"/>
      </tp>
      <tp>
        <v>175.43563842773438</v>
        <stp/>
        <stp>##V3_BDPV12</stp>
        <stp>XS1890845875 corp</stp>
        <stp>blp_i_sprd_mid</stp>
        <stp>[position_monitor_R.xlsm]pairs!R55C9</stp>
        <stp>pcs=cbbt</stp>
        <tr r="I55" s="7"/>
      </tp>
      <tp>
        <v>175.43563842773438</v>
        <stp/>
        <stp>##V3_BDPV12</stp>
        <stp>XS1890845875 corp</stp>
        <stp>blp_i_sprd_mid</stp>
        <stp>[position_monitor_R.xlsm]pairs!R56C9</stp>
        <stp>pcs=cbbt</stp>
        <tr r="I56" s="7"/>
      </tp>
    </main>
    <main first="bofaddin.rtdserver">
      <tp t="e">
        <v>#N/A</v>
        <stp/>
        <stp>BDH|5134389831646288917</stp>
        <tr r="X103" s="7"/>
      </tp>
      <tp t="e">
        <v>#N/A</v>
        <stp/>
        <stp>BDH|6263364994256183084</stp>
        <tr r="E76" s="15"/>
      </tp>
      <tp t="e">
        <v>#N/A</v>
        <stp/>
        <stp>BDH|4374188741943777837</stp>
        <tr r="Z100" s="7"/>
        <tr r="Z75" s="7"/>
        <tr r="Z102" s="7"/>
        <tr r="Z88" s="7"/>
        <tr r="Z92" s="7"/>
      </tp>
      <tp t="e">
        <v>#N/A</v>
        <stp/>
        <stp>BDH|3181159298810568170</stp>
        <tr r="Y18" s="7"/>
      </tp>
      <tp t="e">
        <v>#N/A</v>
        <stp/>
        <stp>BDH|8898566769359116892</stp>
        <tr r="Z77" s="7"/>
        <tr r="Z73" s="7"/>
      </tp>
      <tp t="e">
        <v>#N/A</v>
        <stp/>
        <stp>BDH|9481078820039816875</stp>
        <tr r="P112" s="6"/>
      </tp>
      <tp t="e">
        <v>#N/A</v>
        <stp/>
        <stp>BDH|2229295606148904297</stp>
        <tr r="P71" s="6"/>
      </tp>
      <tp t="e">
        <v>#N/A</v>
        <stp/>
        <stp>BDH|4972830057045991695</stp>
        <tr r="Z11" s="7"/>
      </tp>
      <tp t="e">
        <v>#N/A</v>
        <stp/>
        <stp>BDH|5295445199966619490</stp>
        <tr r="Z8" s="7"/>
      </tp>
      <tp t="e">
        <v>#N/A</v>
        <stp/>
        <stp>BDH|7105812335181628736</stp>
        <tr r="E82" s="15"/>
      </tp>
      <tp t="e">
        <v>#N/A</v>
        <stp/>
        <stp>BDH|9968183403060743247</stp>
        <tr r="Y51" s="7"/>
        <tr r="Y84" s="7"/>
        <tr r="Y97" s="7"/>
      </tp>
      <tp t="e">
        <v>#N/A</v>
        <stp/>
        <stp>BDH|5838517067979869572</stp>
        <tr r="Z38" s="7"/>
      </tp>
      <tp t="e">
        <v>#N/A</v>
        <stp/>
        <stp>BDH|3650114782147348703</stp>
        <tr r="E78" s="15"/>
      </tp>
      <tp t="e">
        <v>#N/A</v>
        <stp/>
        <stp>BDH|6266694473304910964</stp>
        <tr r="P130" s="6"/>
      </tp>
      <tp t="e">
        <v>#N/A</v>
        <stp/>
        <stp>BDH|4553848064027035728</stp>
        <tr r="AN9" s="1"/>
      </tp>
      <tp t="e">
        <v>#N/A</v>
        <stp/>
        <stp>BDH|4377610240369175545</stp>
        <tr r="P114" s="6"/>
      </tp>
      <tp t="e">
        <v>#N/A</v>
        <stp/>
        <stp>BDH|7874362046558440285</stp>
        <tr r="P36" s="6"/>
      </tp>
      <tp t="e">
        <v>#N/A</v>
        <stp/>
        <stp>BDH|6350615096442938190</stp>
        <tr r="E32" s="15"/>
      </tp>
    </main>
    <main first="bloomberg.rtd">
      <tp>
        <v>214.99943542480469</v>
        <stp/>
        <stp>##V3_BDPV12</stp>
        <stp>XS1501166869 corp</stp>
        <stp>blp_i_sprd_mid</stp>
        <stp>[position_monitor_R.xlsm]monitor!R19C7</stp>
        <stp>pcs=cbbt</stp>
        <tr r="G19" s="1"/>
      </tp>
      <tp>
        <v>391.66744995117188</v>
        <stp/>
        <stp>##V3_BDPV12</stp>
        <stp>XS1799939027 corp</stp>
        <stp>blp_i_sprd_mid</stp>
        <stp>[position_monitor_R.xlsm]monitor!R27C7</stp>
        <stp>pcs=cbbt</stp>
        <tr r="G27" s="1"/>
      </tp>
      <tp t="s">
        <v>02/09/2013</v>
        <stp/>
        <stp>##V3_BDPV12</stp>
        <stp>XS0969341147 corp</stp>
        <stp>security_pricing_date</stp>
        <stp>[position_monitor_R.xlsm]Sheet1!R75C11</stp>
        <tr r="K75" s="6"/>
      </tp>
      <tp t="s">
        <v>29/09/2016</v>
        <stp/>
        <stp>##V3_BDPV12</stp>
        <stp>XS1501166869 corp</stp>
        <stp>security_pricing_date</stp>
        <stp>[position_monitor_R.xlsm]Sheet1!R27C11</stp>
        <tr r="K27" s="6"/>
      </tp>
      <tp t="s">
        <v>25/09/2019</v>
        <stp/>
        <stp>##V3_BDPV12</stp>
        <stp>XS2056730679 corp</stp>
        <stp>security_pricing_date</stp>
        <stp>[position_monitor_R.xlsm]Sheet1!R80C11</stp>
        <tr r="K80" s="6"/>
      </tp>
      <tp t="s">
        <v>16/04/2018</v>
        <stp/>
        <stp>##V3_BDPV12</stp>
        <stp>FR0013330529 corp</stp>
        <stp>security_pricing_date</stp>
        <stp>[position_monitor_R.xlsm]Sheet1!R73C11</stp>
        <tr r="K73" s="6"/>
      </tp>
      <tp t="s">
        <v>EUR</v>
        <stp/>
        <stp>##V3_BDPV12</stp>
        <stp>BE0002597756 corp</stp>
        <stp>currency</stp>
        <stp>[position_monitor_R.xlsm]Sheet1!R122C10</stp>
        <tr r="J122" s="6"/>
      </tp>
      <tp t="s">
        <v>EUR</v>
        <stp/>
        <stp>##V3_BDPV12</stp>
        <stp>XS1888179550 corp</stp>
        <stp>currency</stp>
        <stp>[position_monitor_R.xlsm]Sheet1!R102C10</stp>
        <tr r="J102" s="6"/>
      </tp>
      <tp>
        <v>279.74819946289063</v>
        <stp/>
        <stp>##V3_BDPV12</stp>
        <stp>XS1224710399 corp</stp>
        <stp>blp_i_sprd_mid</stp>
        <stp>[position_monitor_R.xlsm]pairs!R33C9</stp>
        <stp>pcs=cbbt</stp>
        <tr r="I33" s="7"/>
      </tp>
      <tp>
        <v>279.74819946289063</v>
        <stp/>
        <stp>##V3_BDPV12</stp>
        <stp>XS1224710399 corp</stp>
        <stp>blp_i_sprd_mid</stp>
        <stp>[position_monitor_R.xlsm]pairs!R28C9</stp>
        <stp>pcs=cbbt</stp>
        <tr r="I28" s="7"/>
      </tp>
      <tp t="s">
        <v>EUR</v>
        <stp/>
        <stp>##V3_BDPV12</stp>
        <stp>XS2035564629 corp</stp>
        <stp>currency</stp>
        <stp>[position_monitor_R.xlsm]Sheet1!R127C10</stp>
        <tr r="J127" s="6"/>
      </tp>
      <tp>
        <v>346.06329345703125</v>
        <stp/>
        <stp>##V3_BDPV12</stp>
        <stp>XS2056730679 corp</stp>
        <stp>blp_i_sprd_mid</stp>
        <stp>[position_monitor_R.xlsm]pairs!R83C9</stp>
        <stp>pcs=cbbt</stp>
        <tr r="I83" s="7"/>
      </tp>
    </main>
    <main first="bofaddin.rtdserver">
      <tp t="e">
        <v>#N/A</v>
        <stp/>
        <stp>BDH|8506943889011024304</stp>
        <tr r="P99" s="6"/>
      </tp>
      <tp t="e">
        <v>#N/A</v>
        <stp/>
        <stp>BDH|7776527383720781193</stp>
        <tr r="P126" s="6"/>
      </tp>
      <tp t="e">
        <v>#N/A</v>
        <stp/>
        <stp>BDH|6594898650563340365</stp>
        <tr r="P108" s="6"/>
      </tp>
      <tp t="e">
        <v>#N/A</v>
        <stp/>
        <stp>BDH|5444631387231641181</stp>
        <tr r="E22" s="15"/>
      </tp>
      <tp t="e">
        <v>#N/A</v>
        <stp/>
        <stp>BDH|1988832263497516334</stp>
        <tr r="Z18" s="7"/>
      </tp>
      <tp t="e">
        <v>#N/A</v>
        <stp/>
        <stp>BDH|6234473988495465468</stp>
        <tr r="X89" s="7"/>
      </tp>
      <tp t="e">
        <v>#N/A</v>
        <stp/>
        <stp>BDH|1020728388545001089</stp>
        <tr r="P4" s="6"/>
      </tp>
    </main>
    <main first="bloomberg.rtd">
      <tp t="s">
        <v>EUR</v>
        <stp/>
        <stp>##V3_BDPV12</stp>
        <stp>PTEDPLOM0017 corp</stp>
        <stp>currency</stp>
        <stp>[position_monitor_R.xlsm]Sheet1!R121C10</stp>
        <tr r="J121" s="6"/>
      </tp>
    </main>
    <main first="bofaddin.rtdserver">
      <tp t="e">
        <v>#N/A</v>
        <stp/>
        <stp>BDH|6392146757080295938</stp>
        <tr r="E25" s="15"/>
      </tp>
      <tp t="e">
        <v>#N/A</v>
        <stp/>
        <stp>BDH|4438014588734377394</stp>
        <tr r="E19" s="15"/>
      </tp>
      <tp t="e">
        <v>#N/A</v>
        <stp/>
        <stp>BDH|4143810270690184060</stp>
        <tr r="X67" s="7"/>
      </tp>
      <tp t="e">
        <v>#N/A</v>
        <stp/>
        <stp>BDH|2770305052888848782</stp>
        <tr r="AN27" s="1"/>
      </tp>
    </main>
    <main first="bloomberg.rtd">
      <tp t="s">
        <v>14/10/2019</v>
        <stp/>
        <stp>##V3_BDPV12</stp>
        <stp>XS2010039548 corp</stp>
        <stp>security_pricing_date</stp>
        <stp>[position_monitor_R.xlsm]Sheet1!R36C11</stp>
        <tr r="K36" s="6"/>
      </tp>
      <tp t="s">
        <v>22/11/2016</v>
        <stp/>
        <stp>##V3_BDPV12</stp>
        <stp>XS1405765659 corp</stp>
        <stp>security_pricing_date</stp>
        <stp>[position_monitor_R.xlsm]Sheet1!R88C11</stp>
        <tr r="K88" s="6"/>
      </tp>
      <tp t="s">
        <v>29/11/2016</v>
        <stp/>
        <stp>##V3_BDPV12</stp>
        <stp>XS1405763019 corp</stp>
        <stp>security_pricing_date</stp>
        <stp>[position_monitor_R.xlsm]Sheet1!R40C11</stp>
        <tr r="K40" s="6"/>
      </tp>
      <tp t="s">
        <v>23/01/2020</v>
        <stp/>
        <stp>##V3_BDPV12</stp>
        <stp>XS2010032618 corp</stp>
        <stp>security_pricing_date</stp>
        <stp>[position_monitor_R.xlsm]Sheet1!R72C11</stp>
        <tr r="K72" s="6"/>
      </tp>
      <tp t="s">
        <v>24/09/2014</v>
        <stp/>
        <stp>##V3_BDPV12</stp>
        <stp>XS1115490523 corp</stp>
        <stp>security_pricing_date</stp>
        <stp>[position_monitor_R.xlsm]Sheet1!R82C11</stp>
        <tr r="K82" s="6"/>
      </tp>
      <tp t="s">
        <v>27/11/2018</v>
        <stp/>
        <stp>##V3_BDPV12</stp>
        <stp>BE6309987400 corp</stp>
        <stp>security_pricing_date</stp>
        <stp>[position_monitor_R.xlsm]Sheet1!R46C11</stp>
        <tr r="K46" s="6"/>
      </tp>
      <tp>
        <v>236.5709228515625</v>
        <stp/>
        <stp>##V3_BDPV12</stp>
        <stp>XS1139494493 corp</stp>
        <stp>blp_i_sprd_mid</stp>
        <stp>[position_monitor_R.xlsm]pairs!R30C9</stp>
        <stp>pcs=cbbt</stp>
        <tr r="I30" s="7"/>
      </tp>
      <tp>
        <v>236.5709228515625</v>
        <stp/>
        <stp>##V3_BDPV12</stp>
        <stp>XS1139494493 corp</stp>
        <stp>blp_i_sprd_mid</stp>
        <stp>[position_monitor_R.xlsm]pairs!R27C9</stp>
        <stp>pcs=cbbt</stp>
        <tr r="I27" s="7"/>
      </tp>
      <tp>
        <v>-17.013078342963563</v>
        <stp/>
        <stp>##V3_BQL.QUERYV12</stp>
        <stp>[position_monitor_R.xlsm]monitor!R26C41</stp>
        <stp>let(#price=dropna(spread(st=i,dates=range(-365d,-31d),side='mid',fill='prev', pricing_source='cbbt')).value;
#price2=value(#price,['FR0013310505 Corp']);
#spread=#price-#price2;)
Get(AVG(#spread))
for('XS1721244371 Corp')</stp>
        <tr r="AO26" s="1"/>
      </tp>
      <tp>
        <v>-44.154296371832586</v>
        <stp/>
        <stp>##V3_BQL.QUERYV12</stp>
        <stp>[position_monitor_R.xlsm]monitor!R28C41</stp>
        <stp>let(#price=dropna(spread(st=i,dates=range(-365d,-23d),side='mid',fill='prev', pricing_source='cbbt')).value;
#price2=value(#price,['XS2056730679 Corp']);
#spread=#price-#price2;)
Get(AVG(#spread))
for('XS2056730323 Corp')</stp>
        <tr r="AO28" s="1"/>
      </tp>
    </main>
    <main first="bofaddin.rtdserver">
      <tp t="e">
        <v>#N/A</v>
        <stp/>
        <stp>BDH|7139791142757410746</stp>
        <tr r="P72" s="6"/>
      </tp>
      <tp t="e">
        <v>#N/A</v>
        <stp/>
        <stp>BDH|7096467576587854728</stp>
        <tr r="Y26" s="7"/>
        <tr r="Y9" s="7"/>
      </tp>
      <tp t="e">
        <v>#N/A</v>
        <stp/>
        <stp>BDH|2885071453582554120</stp>
        <tr r="P116" s="6"/>
      </tp>
      <tp t="e">
        <v>#N/A</v>
        <stp/>
        <stp>BDH|8804375835774099824</stp>
        <tr r="P102" s="6"/>
      </tp>
      <tp t="e">
        <v>#N/A</v>
        <stp/>
        <stp>BDH|4088052697771905824</stp>
        <tr r="E57" s="15"/>
      </tp>
      <tp t="e">
        <v>#N/A</v>
        <stp/>
        <stp>BDH|8880942942531437042</stp>
        <tr r="P31" s="6"/>
      </tp>
      <tp t="e">
        <v>#N/A</v>
        <stp/>
        <stp>BDH|7670569154205243698</stp>
        <tr r="P136" s="6"/>
      </tp>
      <tp t="e">
        <v>#N/A</v>
        <stp/>
        <stp>BDH|4658200149924619269</stp>
        <tr r="Z72" s="7"/>
      </tp>
      <tp t="e">
        <v>#N/A</v>
        <stp/>
        <stp>BDH|4292508674030945208</stp>
        <tr r="X6" s="7"/>
      </tp>
      <tp t="e">
        <v>#N/A</v>
        <stp/>
        <stp>BDH|5951720723870283465</stp>
        <tr r="AN18" s="1"/>
      </tp>
      <tp t="e">
        <v>#N/A</v>
        <stp/>
        <stp>BDH|9705716686355134735</stp>
        <tr r="X92" s="7"/>
      </tp>
      <tp t="e">
        <v>#N/A</v>
        <stp/>
        <stp>BDH|8195288029845547973</stp>
        <tr r="Y77" s="7"/>
      </tp>
      <tp t="e">
        <v>#N/A</v>
        <stp/>
        <stp>BDH|9176749894867755473</stp>
        <tr r="X90" s="7"/>
        <tr r="X95" s="7"/>
        <tr r="X102" s="7"/>
      </tp>
      <tp t="e">
        <v>#N/A</v>
        <stp/>
        <stp>BDH|1670497579420614610</stp>
        <tr r="Y49" s="7"/>
      </tp>
    </main>
    <main first="bloomberg.rtd">
      <tp t="s">
        <v>05/09/2023</v>
        <stp/>
        <stp>##V3_BDPV12</stp>
        <stp>BE0002597756 corp</stp>
        <stp>nxt_call_dt</stp>
        <stp>[position_monitor_R.xlsm]Sheet1!R122C8</stp>
        <tr r="H122" s="6"/>
      </tp>
    </main>
    <main first="bofaddin.rtdserver">
      <tp t="e">
        <v>#N/A</v>
        <stp/>
        <stp>BDH|6431362202182438321</stp>
        <tr r="E27" s="15"/>
      </tp>
      <tp t="e">
        <v>#N/A</v>
        <stp/>
        <stp>BDH|6415970314099357323</stp>
        <tr r="Z17" s="7"/>
        <tr r="Z4" s="7"/>
      </tp>
      <tp t="e">
        <v>#N/A</v>
        <stp/>
        <stp>BDH|5068878764996018946</stp>
        <tr r="Z94" s="7"/>
      </tp>
    </main>
    <main first="bloomberg.rtd">
      <tp t="s">
        <v>28/03/2017</v>
        <stp/>
        <stp>##V3_BDPV12</stp>
        <stp>XS1590787799 corp</stp>
        <stp>security_pricing_date</stp>
        <stp>[position_monitor_R.xlsm]Sheet1!R98C11</stp>
        <tr r="K98" s="6"/>
      </tp>
      <tp t="s">
        <v>30/11/2015</v>
        <stp/>
        <stp>##V3_BDPV12</stp>
        <stp>XS1294342792 corp</stp>
        <stp>security_pricing_date</stp>
        <stp>[position_monitor_R.xlsm]Sheet1!R16C11</stp>
        <tr r="K16" s="6"/>
      </tp>
      <tp t="s">
        <v>12/02/2015</v>
        <stp/>
        <stp>##V3_BDPV12</stp>
        <stp>XS1191320297 corp</stp>
        <stp>security_pricing_date</stp>
        <stp>[position_monitor_R.xlsm]Sheet1!R67C11</stp>
        <tr r="K67" s="6"/>
      </tp>
      <tp t="s">
        <v>18/03/2015</v>
        <stp/>
        <stp>##V3_BDPV12</stp>
        <stp>XS1207058733 corp</stp>
        <stp>security_pricing_date</stp>
        <stp>[position_monitor_R.xlsm]Sheet1!R20C11</stp>
        <tr r="K20" s="6"/>
      </tp>
      <tp t="s">
        <v>07/11/2019</v>
        <stp/>
        <stp>##V3_BDPV12</stp>
        <stp>XS2077670003 corp</stp>
        <stp>security_pricing_date</stp>
        <stp>[position_monitor_R.xlsm]Sheet1!R32C11</stp>
        <tr r="K32" s="6"/>
      </tp>
      <tp t="s">
        <v>01/04/2019</v>
        <stp/>
        <stp>##V3_BDPV12</stp>
        <stp>XS1713466495 corp</stp>
        <stp>security_pricing_date</stp>
        <stp>[position_monitor_R.xlsm]Sheet1!R39C11</stp>
        <tr r="K39" s="6"/>
      </tp>
      <tp t="s">
        <v>09/07/2019</v>
        <stp/>
        <stp>##V3_BDPV12</stp>
        <stp>XS2027946610 corp</stp>
        <stp>security_pricing_date</stp>
        <stp>[position_monitor_R.xlsm]Sheet1!R62C11</stp>
        <tr r="K62" s="6"/>
      </tp>
      <tp t="s">
        <v>16/04/2018</v>
        <stp/>
        <stp>##V3_BDPV12</stp>
        <stp>FR0013330537 corp</stp>
        <stp>security_pricing_date</stp>
        <stp>[position_monitor_R.xlsm]Sheet1!R74C11</stp>
        <tr r="K74" s="6"/>
      </tp>
    </main>
    <main first="bofaddin.rtdserver">
      <tp t="e">
        <v>#N/A</v>
        <stp/>
        <stp>BDH|58323264885383944</stp>
        <tr r="P88" s="6"/>
      </tp>
    </main>
    <main first="bloomberg.rtd">
      <tp t="s">
        <v>EUR</v>
        <stp/>
        <stp>##V3_BDPV12</stp>
        <stp>FR0011697028 corp</stp>
        <stp>currency</stp>
        <stp>[position_monitor_R.xlsm]Sheet1!R118C10</stp>
        <tr r="J118" s="6"/>
      </tp>
      <tp>
        <v>305.64627075195313</v>
        <stp/>
        <stp>##V3_BDPV12</stp>
        <stp>FR0013367612 corp</stp>
        <stp>blp_i_sprd_mid</stp>
        <stp>[position_monitor_R.xlsm]pairs!R18C9</stp>
        <stp>pcs=cbbt</stp>
        <tr r="I18" s="7"/>
      </tp>
      <tp t="s">
        <v>EUR</v>
        <stp/>
        <stp>##V3_BDPV12</stp>
        <stp>FR0013445335 corp</stp>
        <stp>currency</stp>
        <stp>[position_monitor_R.xlsm]Sheet1!R149C10</stp>
        <tr r="J149" s="6"/>
      </tp>
      <tp t="s">
        <v>EUR</v>
        <stp/>
        <stp>##V3_BDPV12</stp>
        <stp>FR0011401751 corp</stp>
        <stp>currency</stp>
        <stp>[position_monitor_R.xlsm]Sheet1!R117C10</stp>
        <tr r="J117" s="6"/>
      </tp>
      <tp>
        <v>233.41398620605469</v>
        <stp/>
        <stp>##V3_BDPV12</stp>
        <stp>FR0013252061 corp</stp>
        <stp>blp_i_sprd_mid</stp>
        <stp>[position_monitor_R.xlsm]pairs!R49C9</stp>
        <stp>pcs=cbbt</stp>
        <tr r="I49" s="7"/>
      </tp>
      <tp t="s">
        <v>EUR</v>
        <stp/>
        <stp>##V3_BDPV12</stp>
        <stp>XS1799938995 corp</stp>
        <stp>currency</stp>
        <stp>[position_monitor_R.xlsm]Sheet1!R107C10</stp>
        <tr r="J107" s="6"/>
      </tp>
      <tp t="s">
        <v>EUR</v>
        <stp/>
        <stp>##V3_BDPV12</stp>
        <stp>XS2207430120 corp</stp>
        <stp>currency</stp>
        <stp>[position_monitor_R.xlsm]Sheet1!R154C10</stp>
        <tr r="J154" s="6"/>
      </tp>
      <tp t="s">
        <v>EUR</v>
        <stp/>
        <stp>##V3_BDPV12</stp>
        <stp>XS1141810991 corp</stp>
        <stp>currency</stp>
        <stp>[position_monitor_R.xlsm]Sheet1!R152C10</stp>
        <tr r="J152" s="6"/>
      </tp>
      <tp t="s">
        <v>EUR</v>
        <stp/>
        <stp>##V3_BDPV12</stp>
        <stp>XS1629774230 corp</stp>
        <stp>currency</stp>
        <stp>[position_monitor_R.xlsm]Sheet1!R110C10</stp>
        <tr r="J110" s="6"/>
      </tp>
      <tp>
        <v>156.96615600585938</v>
        <stp/>
        <stp>##V3_BDPV12</stp>
        <stp>XS1590787799 corp</stp>
        <stp>blp_i_sprd_mid</stp>
        <stp>[position_monitor_R.xlsm]pairs!R86C9</stp>
        <stp>pcs=cbbt</stp>
        <tr r="I86" s="7"/>
      </tp>
      <tp>
        <v>176.01152038574219</v>
        <stp/>
        <stp>##V3_BDPV12</stp>
        <stp>XS1572349865 corp</stp>
        <stp>blp_i_sprd_mid</stp>
        <stp>[position_monitor_R.xlsm]pairs!R38C9</stp>
        <stp>pcs=cbbt</stp>
        <tr r="I38" s="7"/>
      </tp>
      <tp>
        <v>65.506748091321313</v>
        <stp/>
        <stp>##V3_BQL.QUERYV12</stp>
        <stp>[position_monitor_R.xlsm]monitor!R30C42</stp>
        <stp>let(#price=dropna(spread(st=i,dates=range(-258d,-10d),side='mid',fill='prev', pricing_source='cbbt')).value;
#price2=value(#price,['XS1795406658 Corp']);
#spread=#price-#price2;)
Get(STD(#spread))
for('XS2109819859 Corp')</stp>
        <tr r="AP30" s="1"/>
      </tp>
      <tp>
        <v>15.306746839078244</v>
        <stp/>
        <stp>##V3_BQL.QUERYV12</stp>
        <stp>[position_monitor_R.xlsm]monitor!R31C41</stp>
        <stp>let(#price=dropna(spread(st=i,dates=range(-252d,-14d),side='mid',fill='prev', pricing_source='cbbt')).value;
#price2=value(#price,['XS1590787799 Corp']);
#spread=#price-#price2;)
Get(AVG(#spread))
for('XS2082429890 Corp')</stp>
        <tr r="AO31" s="1"/>
      </tp>
      <tp>
        <v>13.766532425679868</v>
        <stp/>
        <stp>##V3_BQL.QUERYV12</stp>
        <stp>[position_monitor_R.xlsm]pairs!R61C34</stp>
        <stp>let(#price=dropna(spread(st=i,dates=range(-120d,10d),side='mid',fill='prev', pricing_source='cbbt')).value;
#price2=value(#price,['XS2193662728 Corp']);
#spread=#price-#price2;)
Get(std(#spread))
for('US05565QDV77 Corp')</stp>
        <tr r="AH61" s="7"/>
      </tp>
    </main>
    <main first="bofaddin.rtdserver">
      <tp t="e">
        <v>#N/A</v>
        <stp/>
        <stp>BDH|7303327273453074585</stp>
        <tr r="E6" s="15"/>
      </tp>
      <tp t="e">
        <v>#N/A</v>
        <stp/>
        <stp>BDH|1924635153553350429</stp>
        <tr r="E63" s="15"/>
      </tp>
      <tp t="e">
        <v>#N/A</v>
        <stp/>
        <stp>BDH|2624687215075039556</stp>
        <tr r="AN26" s="1"/>
      </tp>
      <tp t="e">
        <v>#N/A</v>
        <stp/>
        <stp>BDH|9249343587845655290</stp>
        <tr r="P55" s="6"/>
      </tp>
      <tp t="e">
        <v>#N/A</v>
        <stp/>
        <stp>BDH|9383729257156284884</stp>
        <tr r="E31" s="15"/>
      </tp>
      <tp t="e">
        <v>#N/A</v>
        <stp/>
        <stp>BDH|5438223028464520461</stp>
        <tr r="Z76" s="7"/>
      </tp>
      <tp t="e">
        <v>#N/A</v>
        <stp/>
        <stp>BDH|8974766329741681928</stp>
        <tr r="P78" s="6"/>
      </tp>
      <tp t="e">
        <v>#N/A</v>
        <stp/>
        <stp>BDH|3300859126174500859</stp>
        <tr r="P127" s="6"/>
      </tp>
      <tp t="e">
        <v>#N/A</v>
        <stp/>
        <stp>BDH|4162774112502608525</stp>
        <tr r="P140" s="6"/>
      </tp>
      <tp t="e">
        <v>#N/A</v>
        <stp/>
        <stp>BDH|6217481739195792142</stp>
        <tr r="P110" s="6"/>
      </tp>
      <tp t="e">
        <v>#N/A</v>
        <stp/>
        <stp>BDH|9155809737452351553</stp>
        <tr r="P16" s="6"/>
      </tp>
      <tp t="e">
        <v>#N/A</v>
        <stp/>
        <stp>BDH|5681308824543597214</stp>
        <tr r="Y79" s="7"/>
      </tp>
      <tp t="e">
        <v>#N/A</v>
        <stp/>
        <stp>BDH|6845470921341853414</stp>
        <tr r="Z89" s="7"/>
      </tp>
    </main>
    <main first="bloomberg.rtd">
      <tp>
        <v>-9.4123512144416104</v>
        <stp/>
        <stp>##V3_BQL.QUERYV12</stp>
        <stp>[position_monitor_R.xlsm]pairs!R61C33</stp>
        <stp>let(#price=dropna(spread(st=i,dates=range(-120d,10d),side='mid',fill='prev', pricing_source='cbbt')).value;
#price2=value(#price,['XS2193662728 Corp']);
#spread=#price-#price2;)
Get(avg(#spread))
for('US05565QDV77 Corp')</stp>
        <tr r="AG61" s="7"/>
      </tp>
    </main>
    <main first="bofaddin.rtdserver">
      <tp t="e">
        <v>#N/A</v>
        <stp/>
        <stp>BDH|2053103644384249636</stp>
        <tr r="Z12" s="7"/>
      </tp>
    </main>
    <main first="bloomberg.rtd">
      <tp>
        <v>227.67022705078125</v>
        <stp/>
        <stp>##V3_BDPV12</stp>
        <stp>XS2011260705 corp</stp>
        <stp>blp_i_sprd_mid</stp>
        <stp>[position_monitor_R.xlsm]monitor!R33C7</stp>
        <stp>pcs=cbbt</stp>
        <tr r="G33" s="1"/>
      </tp>
      <tp>
        <v>247.06527709960938</v>
        <stp/>
        <stp>##V3_BDPV12</stp>
        <stp>XS2207430120 corp</stp>
        <stp>blp_i_sprd_mid</stp>
        <stp>[position_monitor_R.xlsm]monitor!R18C7</stp>
        <stp>pcs=cbbt</stp>
        <tr r="G18" s="1"/>
      </tp>
      <tp t="s">
        <v>30/03/2015</v>
        <stp/>
        <stp>##V3_BDPV12</stp>
        <stp>DE000A14J611 corp</stp>
        <stp>security_pricing_date</stp>
        <stp>[position_monitor_R.xlsm]Sheet1!R30C11</stp>
        <tr r="K30" s="6"/>
      </tp>
      <tp t="s">
        <v>11/02/2020</v>
        <stp/>
        <stp>##V3_BDPV12</stp>
        <stp>XS2119468572 corp</stp>
        <stp>security_pricing_date</stp>
        <stp>[position_monitor_R.xlsm]Sheet1!R78C11</stp>
        <tr r="K78" s="6"/>
      </tp>
      <tp t="s">
        <v>02/06/2020</v>
        <stp/>
        <stp>##V3_BDPV12</stp>
        <stp>XS2186001314 corp</stp>
        <stp>security_pricing_date</stp>
        <stp>[position_monitor_R.xlsm]Sheet1!R22C11</stp>
        <tr r="K22" s="6"/>
      </tp>
      <tp t="s">
        <v>03/06/2016</v>
        <stp/>
        <stp>##V3_BDPV12</stp>
        <stp>XS1405777746 corp</stp>
        <stp>security_pricing_date</stp>
        <stp>[position_monitor_R.xlsm]Sheet1!R87C11</stp>
        <tr r="K87" s="6"/>
      </tp>
      <tp t="s">
        <v>07/11/2019</v>
        <stp/>
        <stp>##V3_BDPV12</stp>
        <stp>XS2077670342 corp</stp>
        <stp>security_pricing_date</stp>
        <stp>[position_monitor_R.xlsm]Sheet1!R33C11</stp>
        <tr r="K33" s="6"/>
      </tp>
      <tp t="s">
        <v>06/11/2017</v>
        <stp/>
        <stp>##V3_BDPV12</stp>
        <stp>XS1716945586 corp</stp>
        <stp>security_pricing_date</stp>
        <stp>[position_monitor_R.xlsm]Sheet1!R51C11</stp>
        <tr r="K51" s="6"/>
      </tp>
      <tp t="s">
        <v>12/02/2020</v>
        <stp/>
        <stp>##V3_BDPV12</stp>
        <stp>XS2114413565 corp</stp>
        <stp>security_pricing_date</stp>
        <stp>[position_monitor_R.xlsm]Sheet1!R89C11</stp>
        <tr r="K89" s="6"/>
      </tp>
      <tp t="s">
        <v>22/04/2015</v>
        <stp/>
        <stp>##V3_BDPV12</stp>
        <stp>XS1224953882 corp</stp>
        <stp>security_pricing_date</stp>
        <stp>[position_monitor_R.xlsm]Sheet1!R50C11</stp>
        <tr r="K50" s="6"/>
      </tp>
      <tp t="s">
        <v>14/01/2020</v>
        <stp/>
        <stp>##V3_BDPV12</stp>
        <stp>FR0013478252 corp</stp>
        <stp>security_pricing_date</stp>
        <stp>[position_monitor_R.xlsm]Sheet1!R29C11</stp>
        <tr r="K29" s="6"/>
      </tp>
      <tp t="s">
        <v>EUR</v>
        <stp/>
        <stp>##V3_BDPV12</stp>
        <stp>FR0013398229 corp</stp>
        <stp>currency</stp>
        <stp>[position_monitor_R.xlsm]Sheet1!R135C10</stp>
        <tr r="J135" s="6"/>
      </tp>
      <tp t="s">
        <v>EUR</v>
        <stp/>
        <stp>##V3_BDPV12</stp>
        <stp>XS1206541366 corp</stp>
        <stp>currency</stp>
        <stp>[position_monitor_R.xlsm]Sheet1!R113C10</stp>
        <tr r="J113" s="6"/>
      </tp>
      <tp t="s">
        <v>EUR</v>
        <stp/>
        <stp>##V3_BDPV12</stp>
        <stp>XS1206540806 corp</stp>
        <stp>currency</stp>
        <stp>[position_monitor_R.xlsm]Sheet1!R104C10</stp>
        <tr r="J104" s="6"/>
      </tp>
      <tp t="s">
        <v>EUR</v>
        <stp/>
        <stp>##V3_BDPV12</stp>
        <stp>XS1757377400 corp</stp>
        <stp>currency</stp>
        <stp>[position_monitor_R.xlsm]Sheet1!R114C10</stp>
        <tr r="J114" s="6"/>
      </tp>
      <tp t="s">
        <v>EUR</v>
        <stp/>
        <stp>##V3_BDPV12</stp>
        <stp>XS1044811591 corp</stp>
        <stp>currency</stp>
        <stp>[position_monitor_R.xlsm]Sheet1!R123C10</stp>
        <tr r="J123" s="6"/>
      </tp>
      <tp>
        <v>413.82327270507813</v>
        <stp/>
        <stp>##V3_BDPV12</stp>
        <stp>XS2186001314 corp</stp>
        <stp>blp_i_sprd_mid</stp>
        <stp>[position_monitor_R.xlsm]pairs!R77C9</stp>
        <stp>pcs=cbbt</stp>
        <tr r="I77" s="7"/>
      </tp>
      <tp t="s">
        <v>EUR</v>
        <stp/>
        <stp>##V3_BDPV12</stp>
        <stp>XS1048428012 corp</stp>
        <stp>currency</stp>
        <stp>[position_monitor_R.xlsm]Sheet1!R103C10</stp>
        <tr r="J103" s="6"/>
      </tp>
      <tp t="s">
        <v>EUR</v>
        <stp/>
        <stp>##V3_BDPV12</stp>
        <stp>XS1048428442 corp</stp>
        <stp>currency</stp>
        <stp>[position_monitor_R.xlsm]Sheet1!R109C10</stp>
        <tr r="J109" s="6"/>
      </tp>
      <tp>
        <v>4.1717331006520268</v>
        <stp/>
        <stp>##V3_BQL.QUERYV12</stp>
        <stp>[position_monitor_R.xlsm]pairs!R11C20</stp>
        <stp>let(#price=dropna(spread(st=i,dates=range(-49d,0d),side='mid',fill='prev', pricing_source='bgn')).value;
#price2=value(#price,['XS2224439385 Corp']);
#spread=#price-#price2;)
Get(std(#spread))
for('XS1294343337 Corp')</stp>
        <tr r="T11" s="7"/>
      </tp>
    </main>
    <main first="bofaddin.rtdserver">
      <tp t="e">
        <v>#N/A</v>
        <stp/>
        <stp>BDH|7784561548429034932</stp>
        <tr r="E74" s="15"/>
      </tp>
      <tp t="e">
        <v>#N/A</v>
        <stp/>
        <stp>BDH|5203781857721290066</stp>
        <tr r="P90" s="6"/>
      </tp>
      <tp t="e">
        <v>#N/A</v>
        <stp/>
        <stp>BDH|3230053639355641361</stp>
        <tr r="Z7" s="7"/>
      </tp>
      <tp t="e">
        <v>#N/A</v>
        <stp/>
        <stp>BDH|5816236490170589820</stp>
        <tr r="Y94" s="7"/>
      </tp>
      <tp t="e">
        <v>#N/A</v>
        <stp/>
        <stp>BDH|6040475858525849453</stp>
        <tr r="X8" s="7"/>
      </tp>
      <tp t="e">
        <v>#N/A</v>
        <stp/>
        <stp>BDH|9316992418922523542</stp>
        <tr r="X42" s="7"/>
      </tp>
      <tp t="e">
        <v>#N/A</v>
        <stp/>
        <stp>BDH|5014098957387773189</stp>
        <tr r="Y4" s="7"/>
        <tr r="Y85" s="7"/>
      </tp>
      <tp t="e">
        <v>#N/A</v>
        <stp/>
        <stp>BDH|9624149774069155062</stp>
        <tr r="X88" s="7"/>
        <tr r="X98" s="7"/>
      </tp>
      <tp t="e">
        <v>#N/A</v>
        <stp/>
        <stp>BDH|8598310576333274913</stp>
        <tr r="Z36" s="7"/>
      </tp>
      <tp t="e">
        <v>#N/A</v>
        <stp/>
        <stp>BDH|6296090586520933825</stp>
        <tr r="Y52" s="7"/>
        <tr r="Y44" s="7"/>
        <tr r="Y46" s="7"/>
        <tr r="Y37" s="7"/>
        <tr r="Y35" s="7"/>
      </tp>
      <tp t="e">
        <v>#N/A</v>
        <stp/>
        <stp>BDH|1635175541604032674</stp>
        <tr r="Y16" s="7"/>
      </tp>
    </main>
    <main first="bloomberg.rtd">
      <tp>
        <v>382.98687744140625</v>
        <stp/>
        <stp>##V3_BDPV12</stp>
        <stp>XS2056371334 corp</stp>
        <stp>blp_i_sprd_mid</stp>
        <stp>[position_monitor_R.xlsm]monitor!R29C7</stp>
        <stp>pcs=cbbt</stp>
        <tr r="G29" s="1"/>
      </tp>
      <tp>
        <v>319.51641845703125</v>
        <stp/>
        <stp>##V3_BDPV12</stp>
        <stp>XS2056730323 corp</stp>
        <stp>blp_i_sprd_mid</stp>
        <stp>[position_monitor_R.xlsm]monitor!R28C7</stp>
        <stp>pcs=cbbt</stp>
        <tr r="G28" s="1"/>
      </tp>
      <tp>
        <v>18.638006625633583</v>
        <stp/>
        <stp>##V3_BQL.QUERYV12</stp>
        <stp>[position_monitor_R.xlsm]pairs!R5C20</stp>
        <stp>let(#price=dropna(spread(st=i,dates=range(-365d,0d),side='mid',fill='prev', pricing_source='cbbt')).value;
#price2=value(#price,['XS2011260531 Corp']);
#spread=#price-#price2;)
Get(std(#spread))
for('XS1152343668 Corp')</stp>
        <tr r="T5" s="7"/>
      </tp>
      <tp t="s">
        <v>29/03/2018</v>
        <stp/>
        <stp>##V3_BDPV12</stp>
        <stp>XS1797663967 corp</stp>
        <stp>security_pricing_date</stp>
        <stp>[position_monitor_R.xlsm]Sheet1!R38C11</stp>
        <tr r="K38" s="6"/>
      </tp>
      <tp t="s">
        <v>14/10/2019</v>
        <stp/>
        <stp>##V3_BDPV12</stp>
        <stp>XS2010039035 corp</stp>
        <stp>security_pricing_date</stp>
        <stp>[position_monitor_R.xlsm]Sheet1!R35C11</stp>
        <tr r="K35" s="6"/>
      </tp>
      <tp t="s">
        <v>12/11/2019</v>
        <stp/>
        <stp>##V3_BDPV12</stp>
        <stp>XS2010037765 corp</stp>
        <stp>security_pricing_date</stp>
        <stp>[position_monitor_R.xlsm]Sheet1!R70C11</stp>
        <tr r="K70" s="6"/>
      </tp>
      <tp t="s">
        <v>10/12/2014</v>
        <stp/>
        <stp>##V3_BDPV12</stp>
        <stp>XS1117300837 corp</stp>
        <stp>security_pricing_date</stp>
        <stp>[position_monitor_R.xlsm]Sheet1!R58C11</stp>
        <tr r="K58" s="6"/>
      </tp>
      <tp t="s">
        <v>17/04/2018</v>
        <stp/>
        <stp>##V3_BDPV12</stp>
        <stp>XS1811181566 corp</stp>
        <stp>security_pricing_date</stp>
        <stp>[position_monitor_R.xlsm]Sheet1!R69C11</stp>
        <tr r="K69" s="6"/>
      </tp>
      <tp t="s">
        <v>03/04/2019</v>
        <stp/>
        <stp>##V3_BDPV12</stp>
        <stp>FR0013413887 corp</stp>
        <stp>security_pricing_date</stp>
        <stp>[position_monitor_R.xlsm]Sheet1!R84C11</stp>
        <tr r="K84" s="6"/>
      </tp>
      <tp>
        <v>-24.556959851530511</v>
        <stp/>
        <stp>##V3_BQL.QUERYV12</stp>
        <stp>[position_monitor_R.xlsm]pairs!R5C19</stp>
        <stp>let(#price=dropna(spread(st=i,dates=range(-365d,0d),side='mid',fill='prev', pricing_source='cbbt')).value;
#price2=value(#price,['XS2011260531 Corp']);
#spread=#price-#price2;)
Get(avg(#spread))
for('XS1152343668 Corp')</stp>
        <tr r="S5" s="7"/>
      </tp>
      <tp>
        <v>-113.25143036532012</v>
        <stp/>
        <stp>##V3_BQL.QUERYV12</stp>
        <stp>[position_monitor_R.xlsm]pairs!R5C17</stp>
        <stp>let(#price=dropna(spread(st=i,dates=range(-365d,0d),side='mid',fill='prev', pricing_source='cbbt')).value;
#price2=value(#price,['XS2011260531 Corp']);
#spread=#price-#price2;)
Get(min(#spread))
for('XS1152343668 Corp')</stp>
        <tr r="Q5" s="7"/>
      </tp>
      <tp>
        <v>-2.2261399534644966</v>
        <stp/>
        <stp>##V3_BQL.QUERYV12</stp>
        <stp>[position_monitor_R.xlsm]pairs!R5C18</stp>
        <stp>let(#price=dropna(spread(st=i,dates=range(-365d,0d),side='mid',fill='prev', pricing_source='cbbt')).value;
#price2=value(#price,['XS2011260531 Corp']);
#spread=#price-#price2;)
Get(max(#spread))
for('XS1152343668 Corp')</stp>
        <tr r="R5" s="7"/>
      </tp>
      <tp>
        <v>188.53944396972656</v>
        <stp/>
        <stp>##V3_BDPV12</stp>
        <stp>FR0013413887 corp</stp>
        <stp>blp_i_sprd_mid</stp>
        <stp>[position_monitor_R.xlsm]pairs!R98C9</stp>
        <stp>pcs=cbbt</stp>
        <tr r="I98" s="7"/>
      </tp>
      <tp t="s">
        <v>EUR</v>
        <stp/>
        <stp>##V3_BDPV12</stp>
        <stp>FR0011531730 corp</stp>
        <stp>currency</stp>
        <stp>[position_monitor_R.xlsm]Sheet1!R132C10</stp>
        <tr r="J132" s="6"/>
      </tp>
      <tp t="s">
        <v>EUR</v>
        <stp/>
        <stp>##V3_BDPV12</stp>
        <stp>XS1799939027 corp</stp>
        <stp>currency</stp>
        <stp>[position_monitor_R.xlsm]Sheet1!R111C10</stp>
        <tr r="J111" s="6"/>
      </tp>
      <tp t="s">
        <v>EUR</v>
        <stp/>
        <stp>##V3_BDPV12</stp>
        <stp>XS2010044977 corp</stp>
        <stp>currency</stp>
        <stp>[position_monitor_R.xlsm]Sheet1!R140C10</stp>
        <tr r="J140" s="6"/>
      </tp>
      <tp t="s">
        <v>EUR</v>
        <stp/>
        <stp>##V3_BDPV12</stp>
        <stp>XS2035564975 corp</stp>
        <stp>currency</stp>
        <stp>[position_monitor_R.xlsm]Sheet1!R125C10</stp>
        <tr r="J125" s="6"/>
      </tp>
      <tp t="s">
        <v>EUR</v>
        <stp/>
        <stp>##V3_BDPV12</stp>
        <stp>XS2000719992 corp</stp>
        <stp>currency</stp>
        <stp>[position_monitor_R.xlsm]Sheet1!R130C10</stp>
        <tr r="J130" s="6"/>
      </tp>
      <tp t="s">
        <v>EUR</v>
        <stp/>
        <stp>##V3_BDPV12</stp>
        <stp>XS1205618470 corp</stp>
        <stp>currency</stp>
        <stp>[position_monitor_R.xlsm]Sheet1!R155C10</stp>
        <tr r="J155" s="6"/>
      </tp>
    </main>
    <main first="bofaddin.rtdserver">
      <tp t="e">
        <v>#N/A</v>
        <stp/>
        <stp>BDH|4456459575186714694</stp>
        <tr r="P120" s="6"/>
      </tp>
      <tp t="e">
        <v>#N/A</v>
        <stp/>
        <stp>BDH|3200202094967956850</stp>
        <tr r="Y16" s="7"/>
        <tr r="Y83" s="7"/>
        <tr r="Y85" s="7"/>
      </tp>
      <tp t="e">
        <v>#N/A</v>
        <stp/>
        <stp>BDH|5929735043850798157</stp>
        <tr r="P34" s="6"/>
      </tp>
      <tp t="e">
        <v>#N/A</v>
        <stp/>
        <stp>BDH|2294657418913636114</stp>
        <tr r="Y67" s="7"/>
      </tp>
      <tp t="e">
        <v>#N/A</v>
        <stp/>
        <stp>BDH|3675628910542943142</stp>
        <tr r="X102" s="7"/>
        <tr r="X92" s="7"/>
        <tr r="X100" s="7"/>
        <tr r="X88" s="7"/>
        <tr r="X75" s="7"/>
      </tp>
      <tp t="e">
        <v>#N/A</v>
        <stp/>
        <stp>BDH|1163404568562726611</stp>
        <tr r="Y76" s="7"/>
      </tp>
      <tp t="e">
        <v>#N/A</v>
        <stp/>
        <stp>BDH|9503983266677234669</stp>
        <tr r="Y74" s="7"/>
      </tp>
      <tp t="e">
        <v>#N/A</v>
        <stp/>
        <stp>BDH|5765233018996009732</stp>
        <tr r="P87" s="6"/>
      </tp>
      <tp t="e">
        <v>#N/A</v>
        <stp/>
        <stp>BDH|4313343950441806422</stp>
        <tr r="P82" s="6"/>
      </tp>
      <tp t="e">
        <v>#N/A</v>
        <stp/>
        <stp>BDH|1290645876786134137</stp>
        <tr r="Y103" s="7"/>
      </tp>
      <tp t="e">
        <v>#N/A</v>
        <stp/>
        <stp>BDH|3304308377637114762</stp>
        <tr r="Y47" s="7"/>
      </tp>
      <tp t="e">
        <v>#N/A</v>
        <stp/>
        <stp>BDH|2103203443223462070</stp>
        <tr r="P58" s="6"/>
      </tp>
      <tp t="e">
        <v>#N/A</v>
        <stp/>
        <stp>BDH|8340424496481584334</stp>
        <tr r="E36" s="15"/>
      </tp>
      <tp t="e">
        <v>#N/A</v>
        <stp/>
        <stp>BDH|6371444572680634241</stp>
        <tr r="Y10" s="7"/>
        <tr r="Y50" s="7"/>
        <tr r="Y30" s="7"/>
      </tp>
      <tp t="e">
        <v>#N/A</v>
        <stp/>
        <stp>BDH|7525331836859500918</stp>
        <tr r="Z85" s="7"/>
        <tr r="Z4" s="7"/>
      </tp>
      <tp t="e">
        <v>#N/A</v>
        <stp/>
        <stp>BDH|4190626125487746041</stp>
        <tr r="X52" s="7"/>
      </tp>
    </main>
    <main first="bloomberg.rtd">
      <tp>
        <v>305.64627075195313</v>
        <stp/>
        <stp>##V3_BDPV12</stp>
        <stp>FR0013367612 corp</stp>
        <stp>blp_i_sprd_mid</stp>
        <stp>[position_monitor_R.xlsm]monitor!R20C7</stp>
        <stp>pcs=cbbt</stp>
        <tr r="G20" s="1"/>
      </tp>
      <tp t="s">
        <v>29/09/2016</v>
        <stp/>
        <stp>##V3_BDPV12</stp>
        <stp>XS1501167164 corp</stp>
        <stp>security_pricing_date</stp>
        <stp>[position_monitor_R.xlsm]Sheet1!R24C11</stp>
        <tr r="K24" s="6"/>
      </tp>
      <tp t="s">
        <v>18/06/2019</v>
        <stp/>
        <stp>##V3_BDPV12</stp>
        <stp>XS2011260531 corp</stp>
        <stp>security_pricing_date</stp>
        <stp>[position_monitor_R.xlsm]Sheet1!R42C11</stp>
        <tr r="K42" s="6"/>
      </tp>
      <tp t="s">
        <v>EUR</v>
        <stp/>
        <stp>##V3_BDPV12</stp>
        <stp>XS1721244371 corp</stp>
        <stp>currency</stp>
        <stp>[position_monitor_R.xlsm]Sheet1!R137C10</stp>
        <tr r="J137" s="6"/>
      </tp>
      <tp>
        <v>33.730882588862755</v>
        <stp/>
        <stp>##V3_BQL.QUERYV12</stp>
        <stp>[position_monitor_R.xlsm]monitor!R31C42</stp>
        <stp>let(#price=dropna(spread(st=i,dates=range(-252d,-14d),side='mid',fill='prev', pricing_source='cbbt')).value;
#price2=value(#price,['XS1590787799 Corp']);
#spread=#price-#price2;)
Get(STD(#spread))
for('XS2082429890 Corp')</stp>
        <tr r="AP31" s="1"/>
      </tp>
      <tp>
        <v>51.013006647280335</v>
        <stp/>
        <stp>##V3_BQL.QUERYV12</stp>
        <stp>[position_monitor_R.xlsm]monitor!R30C41</stp>
        <stp>let(#price=dropna(spread(st=i,dates=range(-258d,-10d),side='mid',fill='prev', pricing_source='cbbt')).value;
#price2=value(#price,['XS1795406658 Corp']);
#spread=#price-#price2;)
Get(AVG(#spread))
for('XS2109819859 Corp')</stp>
        <tr r="AO30" s="1"/>
      </tp>
      <tp>
        <v>72.078404208049463</v>
        <stp/>
        <stp>##V3_BQL.QUERYV12</stp>
        <stp>[position_monitor_R.xlsm]pairs!R60C33</stp>
        <stp>let(#price=dropna(spread(st=i,dates=range(-365d,10d),side='mid',fill='prev', pricing_source='cbbt')).value;
#price2=value(#price,['XS1309436910 Corp']);
#spread=#price-#price2;)
Get(avg(#spread))
for('USQ12441AB91 Corp')</stp>
        <tr r="AG60" s="7"/>
      </tp>
    </main>
    <main first="bofaddin.rtdserver">
      <tp t="e">
        <v>#N/A</v>
        <stp/>
        <stp>BDH|7195688009660874124</stp>
        <tr r="P105" s="6"/>
      </tp>
      <tp t="e">
        <v>#N/A</v>
        <stp/>
        <stp>BDH|7892045452124170648</stp>
        <tr r="Z51" s="7"/>
        <tr r="Z84" s="7"/>
        <tr r="Z97" s="7"/>
      </tp>
      <tp t="e">
        <v>#N/A</v>
        <stp/>
        <stp>BDH|7872424120550667176</stp>
        <tr r="P137" s="6"/>
      </tp>
    </main>
    <main first="bloomberg.rtd">
      <tp>
        <v>27.772281264294993</v>
        <stp/>
        <stp>##V3_BQL.QUERYV12</stp>
        <stp>[position_monitor_R.xlsm]pairs!R60C34</stp>
        <stp>let(#price=dropna(spread(st=i,dates=range(-365d,10d),side='mid',fill='prev', pricing_source='cbbt')).value;
#price2=value(#price,['XS1309436910 Corp']);
#spread=#price-#price2;)
Get(std(#spread))
for('USQ12441AB91 Corp')</stp>
        <tr r="AH60" s="7"/>
      </tp>
    </main>
    <main first="bofaddin.rtdserver">
      <tp t="e">
        <v>#N/A</v>
        <stp/>
        <stp>BDH|3920665425067048037</stp>
        <tr r="X53" s="7"/>
        <tr r="X62" s="7"/>
        <tr r="X60" s="7"/>
      </tp>
      <tp t="e">
        <v>#N/A</v>
        <stp/>
        <stp>BDH|9902021852619331557</stp>
        <tr r="P39" s="6"/>
      </tp>
      <tp t="e">
        <v>#N/A</v>
        <stp/>
        <stp>BDH|7385556768384113001</stp>
        <tr r="Y34" s="7"/>
      </tp>
      <tp t="e">
        <v>#N/A</v>
        <stp/>
        <stp>BDH|6006346689089256437</stp>
        <tr r="P107" s="6"/>
      </tp>
      <tp t="e">
        <v>#N/A</v>
        <stp/>
        <stp>BDH|3990734572145255661</stp>
        <tr r="Y48" s="7"/>
      </tp>
      <tp t="e">
        <v>#N/A</v>
        <stp/>
        <stp>BDH|4637728478607468340</stp>
        <tr r="X28" s="7"/>
        <tr r="X27" s="7"/>
        <tr r="X39" s="7"/>
      </tp>
      <tp t="e">
        <v>#N/A</v>
        <stp/>
        <stp>BDH|2259084673465254094</stp>
        <tr r="Y10" s="7"/>
        <tr r="Y50" s="7"/>
      </tp>
      <tp t="e">
        <v>#N/A</v>
        <stp/>
        <stp>BDH|6832455263594597080</stp>
        <tr r="Y29" s="7"/>
      </tp>
      <tp t="e">
        <v>#N/A</v>
        <stp/>
        <stp>BDH|3611683822374403380</stp>
        <tr r="E11" s="15"/>
      </tp>
      <tp t="e">
        <v>#N/A</v>
        <stp/>
        <stp>BDH|7764325594174391920</stp>
        <tr r="P153" s="6"/>
      </tp>
      <tp t="e">
        <v>#N/A</v>
        <stp/>
        <stp>BDH|4812884951841847894</stp>
        <tr r="Z83" s="7"/>
        <tr r="Z95" s="7"/>
        <tr r="Z99" s="7"/>
      </tp>
      <tp t="e">
        <v>#N/A</v>
        <stp/>
        <stp>BDH|7430240055478317876</stp>
        <tr r="P133" s="6"/>
      </tp>
      <tp t="e">
        <v>#N/A</v>
        <stp/>
        <stp>BDH|2454601244401299148</stp>
        <tr r="X17" s="7"/>
        <tr r="X4" s="7"/>
      </tp>
      <tp t="e">
        <v>#N/A</v>
        <stp/>
        <stp>BDH|3565092232171151196</stp>
        <tr r="X31" s="7"/>
      </tp>
      <tp t="e">
        <v>#N/A</v>
        <stp/>
        <stp>BDH|8115588699687391346</stp>
        <tr r="E62" s="15"/>
      </tp>
      <tp t="e">
        <v>#N/A</v>
        <stp/>
        <stp>BDH|6132783903653915247</stp>
        <tr r="Y90" s="7"/>
      </tp>
      <tp t="e">
        <v>#N/A</v>
        <stp/>
        <stp>BDH|7073937745458539245</stp>
        <tr r="P89" s="6"/>
      </tp>
      <tp t="e">
        <v>#N/A</v>
        <stp/>
        <stp>BDH|7649150394676580957</stp>
        <tr r="X42" s="7"/>
      </tp>
      <tp t="e">
        <v>#N/A</v>
        <stp/>
        <stp>BDH|8200265035779754026</stp>
        <tr r="Y5" s="7"/>
        <tr r="Y71" s="7"/>
      </tp>
      <tp t="e">
        <v>#N/A</v>
        <stp/>
        <stp>BDH|3029342781721702966</stp>
        <tr r="E61" s="15"/>
      </tp>
    </main>
    <main first="bloomberg.rtd">
      <tp>
        <v>5.0426838168187489</v>
        <stp/>
        <stp>##V3_BQL.QUERYV12</stp>
        <stp>[position_monitor_R.xlsm]monitor!R8C42</stp>
        <stp>let(#price=dropna(spread(st=i,dates=range(-54d,-31d),side='mid',fill='prev', pricing_source='cbbt')).value;
#price2=value(#price,['XS1888179550 Corp']);
#spread=#price-#price2;)
Get(STD(#spread))
for('XS2225157424 Corp')</stp>
        <tr r="AP8" s="1"/>
      </tp>
      <tp>
        <v>329.50506591796875</v>
        <stp/>
        <stp>##V3_BDPV12</stp>
        <stp>XS1731823255 corp</stp>
        <stp>blp_i_sprd_mid</stp>
        <stp>[position_monitor_R.xlsm]monitor!R17C7</stp>
        <stp>pcs=cbbt</stp>
        <tr r="G17" s="1"/>
      </tp>
      <tp>
        <v>13.356421777637481</v>
        <stp/>
        <stp>##V3_BQL.QUERYV12</stp>
        <stp>[position_monitor_R.xlsm]monitor!R8C41</stp>
        <stp>let(#price=dropna(spread(st=i,dates=range(-54d,-31d),side='mid',fill='prev', pricing_source='cbbt')).value;
#price2=value(#price,['XS1888179550 Corp']);
#spread=#price-#price2;)
Get(AVG(#spread))
for('XS2225157424 Corp')</stp>
        <tr r="AO8" s="1"/>
      </tp>
      <tp t="s">
        <v>08/12/2014</v>
        <stp/>
        <stp>##V3_BDPV12</stp>
        <stp>XS1152338072 corp</stp>
        <stp>security_pricing_date</stp>
        <stp>[position_monitor_R.xlsm]Sheet1!R41C11</stp>
        <tr r="K41" s="6"/>
      </tp>
      <tp t="s">
        <v>08/09/2016</v>
        <stp/>
        <stp>##V3_BDPV12</stp>
        <stp>XS1490960942 corp</stp>
        <stp>security_pricing_date</stp>
        <stp>[position_monitor_R.xlsm]Sheet1!R90C11</stp>
        <tr r="K90" s="6"/>
      </tp>
      <tp t="s">
        <v>14/10/2015</v>
        <stp/>
        <stp>##V3_BDPV12</stp>
        <stp>XS1309436910 corp</stp>
        <stp>security_pricing_date</stp>
        <stp>[position_monitor_R.xlsm]Sheet1!R13C11</stp>
        <tr r="K13" s="6"/>
      </tp>
      <tp t="s">
        <v>25/09/2019</v>
        <stp/>
        <stp>##V3_BDPV12</stp>
        <stp>XS2056730323 corp</stp>
        <stp>security_pricing_date</stp>
        <stp>[position_monitor_R.xlsm]Sheet1!R79C11</stp>
        <tr r="K79" s="6"/>
      </tp>
      <tp t="s">
        <v>17/09/2019</v>
        <stp/>
        <stp>##V3_BDPV12</stp>
        <stp>XS2055106210 corp</stp>
        <stp>security_pricing_date</stp>
        <stp>[position_monitor_R.xlsm]Sheet1!R61C11</stp>
        <tr r="K61" s="6"/>
      </tp>
      <tp t="s">
        <v>29/11/2017</v>
        <stp/>
        <stp>##V3_BDPV12</stp>
        <stp>XS1731823255 corp</stp>
        <stp>security_pricing_date</stp>
        <stp>[position_monitor_R.xlsm]Sheet1!R91C11</stp>
        <tr r="K91" s="6"/>
      </tp>
      <tp t="s">
        <v>08/06/2020</v>
        <stp/>
        <stp>##V3_BDPV12</stp>
        <stp>DE000A289N78 corp</stp>
        <stp>security_pricing_date</stp>
        <stp>[position_monitor_R.xlsm]Sheet1!R37C11</stp>
        <tr r="K37" s="6"/>
      </tp>
      <tp>
        <v>168.99337768554688</v>
        <stp/>
        <stp>##V3_BDPV12</stp>
        <stp>FR0013398229 corp</stp>
        <stp>blp_i_sprd_mid</stp>
        <stp>[position_monitor_R.xlsm]pairs!R36C9</stp>
        <stp>pcs=cbbt</stp>
        <tr r="I36" s="7"/>
      </tp>
      <tp>
        <v>168.99337768554688</v>
        <stp/>
        <stp>##V3_BDPV12</stp>
        <stp>FR0013398229 corp</stp>
        <stp>blp_i_sprd_mid</stp>
        <stp>[position_monitor_R.xlsm]pairs!R32C9</stp>
        <stp>pcs=cbbt</stp>
        <tr r="I32" s="7"/>
      </tp>
      <tp>
        <v>329.50506591796875</v>
        <stp/>
        <stp>##V3_BDPV12</stp>
        <stp>XS1731823255 corp</stp>
        <stp>blp_i_sprd_mid</stp>
        <stp>[position_monitor_R.xlsm]pairs!R16C9</stp>
        <stp>pcs=cbbt</stp>
        <tr r="I16" s="7"/>
      </tp>
      <tp>
        <v>159.88735961914063</v>
        <stp/>
        <stp>##V3_BDPV12</stp>
        <stp>XS1309436910 corp</stp>
        <stp>blp_i_sprd_mid</stp>
        <stp>[position_monitor_R.xlsm]pairs!R62C9</stp>
        <stp>pcs=cbbt</stp>
        <tr r="I62" s="7"/>
      </tp>
      <tp t="s">
        <v>EUR</v>
        <stp/>
        <stp>##V3_BDPV12</stp>
        <stp>XS2010045511 corp</stp>
        <stp>currency</stp>
        <stp>[position_monitor_R.xlsm]Sheet1!R141C10</stp>
        <tr r="J141" s="6"/>
      </tp>
      <tp>
        <v>319.51641845703125</v>
        <stp/>
        <stp>##V3_BDPV12</stp>
        <stp>XS2056730323 corp</stp>
        <stp>blp_i_sprd_mid</stp>
        <stp>[position_monitor_R.xlsm]pairs!R87C9</stp>
        <stp>pcs=cbbt</stp>
        <tr r="I87" s="7"/>
      </tp>
      <tp>
        <v>336.48361206054688</v>
        <stp/>
        <stp>##V3_BDPV12</stp>
        <stp>XS1888180640 corp</stp>
        <stp>blp_i_sprd_mid</stp>
        <stp>[position_monitor_R.xlsm]pairs!R89C9</stp>
        <stp>pcs=cbbt</stp>
        <tr r="I89" s="7"/>
      </tp>
      <tp>
        <v>359.790283203125</v>
        <stp/>
        <stp>##V3_BDPV12</stp>
        <stp>XS1048428442 corp</stp>
        <stp>blp_i_sprd_mid</stp>
        <stp>[position_monitor_R.xlsm]pairs!R35C9</stp>
        <stp>pcs=cbbt</stp>
        <tr r="I35" s="7"/>
      </tp>
      <tp>
        <v>6.7465326389188869</v>
        <stp/>
        <stp>##V3_BQL.QUERYV12</stp>
        <stp>[position_monitor_R.xlsm]pairs!R4C33</stp>
        <stp>let(#price=dropna(spread(st=i,dates=range(-54d,10d),side='mid',fill='prev', pricing_source='cbbt')).value;
#price2=value(#price,['XS1888179550 Corp']);
#spread=#price-#price2;)
Get(avg(#spread))
for('XS2225157424 Corp')</stp>
        <tr r="AG4" s="7"/>
      </tp>
      <tp>
        <v>186.76104736328125</v>
        <stp/>
        <stp>##V3_BDPV12</stp>
        <stp>USQ12441AB91 corp</stp>
        <stp>blp_i_sprd_mid</stp>
        <stp>[position_monitor_R.xlsm]pairs!R60C9</stp>
        <stp>pcs=cbbt</stp>
        <tr r="I60" s="7"/>
      </tp>
    </main>
    <main first="bofaddin.rtdserver">
      <tp t="e">
        <v>#N/A</v>
        <stp/>
        <stp>BDH|3067510355430771294</stp>
        <tr r="Z61" s="7"/>
        <tr r="Z17" s="7"/>
      </tp>
      <tp t="e">
        <v>#N/A</v>
        <stp/>
        <stp>BDH|7638521228740608104</stp>
        <tr r="AN30" s="1"/>
        <tr r="Z102" s="7"/>
        <tr r="Z95" s="7"/>
        <tr r="Z90" s="7"/>
      </tp>
      <tp t="e">
        <v>#N/A</v>
        <stp/>
        <stp>BDH|2003197635280118170</stp>
        <tr r="P138" s="6"/>
      </tp>
      <tp t="e">
        <v>#N/A</v>
        <stp/>
        <stp>BDH|3387974270099670586</stp>
        <tr r="X7" s="7"/>
      </tp>
      <tp t="e">
        <v>#N/A</v>
        <stp/>
        <stp>BDH|2436517534180888525</stp>
        <tr r="Y96" s="7"/>
        <tr r="Y51" s="7"/>
        <tr r="Y89" s="7"/>
        <tr r="Y87" s="7"/>
      </tp>
      <tp t="e">
        <v>#N/A</v>
        <stp/>
        <stp>BDH|2615081474797676341</stp>
        <tr r="Z64" s="7"/>
      </tp>
      <tp t="e">
        <v>#N/A</v>
        <stp/>
        <stp>BDH|3125288893630024936</stp>
        <tr r="Y38" s="7"/>
      </tp>
      <tp t="e">
        <v>#N/A</v>
        <stp/>
        <stp>BDH|1437949940119051492</stp>
        <tr r="X43" s="7"/>
      </tp>
      <tp t="e">
        <v>#N/A</v>
        <stp/>
        <stp>BDH|5993214305087501174</stp>
        <tr r="Z45" s="7"/>
      </tp>
      <tp t="e">
        <v>#N/A</v>
        <stp/>
        <stp>BDH|1495690281837372931</stp>
        <tr r="Y54" s="7"/>
      </tp>
      <tp t="e">
        <v>#N/A</v>
        <stp/>
        <stp>BDH|4004682673240583422</stp>
        <tr r="E37" s="15"/>
      </tp>
    </main>
    <main first="bloomberg.rtd">
      <tp>
        <v>6.5962909190991752</v>
        <stp/>
        <stp>##V3_BQL.QUERYV12</stp>
        <stp>[position_monitor_R.xlsm]pairs!R4C34</stp>
        <stp>let(#price=dropna(spread(st=i,dates=range(-54d,10d),side='mid',fill='prev', pricing_source='cbbt')).value;
#price2=value(#price,['XS1888179550 Corp']);
#spread=#price-#price2;)
Get(std(#spread))
for('XS2225157424 Corp')</stp>
        <tr r="AH4" s="7"/>
      </tp>
    </main>
    <main first="bofaddin.rtdserver">
      <tp t="e">
        <v>#N/A</v>
        <stp/>
        <stp>BDH|6869482331184443470</stp>
        <tr r="Z97" s="7"/>
      </tp>
      <tp t="e">
        <v>#N/A</v>
        <stp/>
        <stp>BDH|2313684018700702469</stp>
        <tr r="P135" s="6"/>
      </tp>
      <tp t="e">
        <v>#N/A</v>
        <stp/>
        <stp>BDH|3957068828052788236</stp>
        <tr r="Z27" s="7"/>
        <tr r="Z30" s="7"/>
      </tp>
      <tp t="e">
        <v>#N/A</v>
        <stp/>
        <stp>BDH|5396282915755765297</stp>
        <tr r="AN28" s="1"/>
      </tp>
      <tp t="e">
        <v>#N/A</v>
        <stp/>
        <stp>BDH|3622338195551918992</stp>
        <tr r="Z12" s="7"/>
      </tp>
      <tp t="e">
        <v>#N/A</v>
        <stp/>
        <stp>BDH|6428321897344652963</stp>
        <tr r="P54" s="6"/>
      </tp>
      <tp t="e">
        <v>#N/A</v>
        <stp/>
        <stp>BDH|1470786352570158296</stp>
        <tr r="Y42" s="7"/>
      </tp>
      <tp t="e">
        <v>#N/A</v>
        <stp/>
        <stp>BDH|1505625291139463650</stp>
        <tr r="Z67" s="7"/>
      </tp>
      <tp t="e">
        <v>#N/A</v>
        <stp/>
        <stp>BDH|4021527400903074357</stp>
        <tr r="Y61" s="7"/>
        <tr r="Y17" s="7"/>
      </tp>
      <tp t="e">
        <v>#N/A</v>
        <stp/>
        <stp>BDH|3515079950972557508</stp>
        <tr r="P53" s="6"/>
      </tp>
      <tp t="e">
        <v>#N/A</v>
        <stp/>
        <stp>BDH|7127269690885546858</stp>
        <tr r="X7" s="7"/>
      </tp>
      <tp t="e">
        <v>#N/A</v>
        <stp/>
        <stp>BDH|1830415246079357980</stp>
        <tr r="Z101" s="7"/>
        <tr r="Z34" s="7"/>
      </tp>
      <tp t="e">
        <v>#N/A</v>
        <stp/>
        <stp>BDH|8405860216372627266</stp>
        <tr r="P125" s="6"/>
      </tp>
      <tp t="e">
        <v>#N/A</v>
        <stp/>
        <stp>BDH|4784656152115587307</stp>
        <tr r="Y37" s="7"/>
        <tr r="Y43" s="7"/>
      </tp>
      <tp t="e">
        <v>#N/A</v>
        <stp/>
        <stp>BDH|5729390857144828648</stp>
        <tr r="P69" s="6"/>
      </tp>
      <tp t="e">
        <v>#N/A</v>
        <stp/>
        <stp>BDH|7544659272202474534</stp>
        <tr r="P145" s="6"/>
      </tp>
    </main>
    <main first="bloomberg.rtd">
      <tp>
        <v>162.17953491210938</v>
        <stp/>
        <stp>##V3_BDPV12</stp>
        <stp>XS1721244371 corp</stp>
        <stp>blp_i_sprd_mid</stp>
        <stp>[position_monitor_R.xlsm]monitor!R26C7</stp>
        <stp>pcs=cbbt</stp>
        <tr r="G26" s="1"/>
      </tp>
      <tp t="s">
        <v>08/09/2016</v>
        <stp/>
        <stp>##V3_BDPV12</stp>
        <stp>XS1491364953 corp</stp>
        <stp>security_pricing_date</stp>
        <stp>[position_monitor_R.xlsm]Sheet1!R68C11</stp>
        <tr r="K68" s="6"/>
      </tp>
      <tp t="s">
        <v>04/11/2013</v>
        <stp/>
        <stp>##V3_BDPV12</stp>
        <stp>XS0992293901 corp</stp>
        <stp>security_pricing_date</stp>
        <stp>[position_monitor_R.xlsm]Sheet1!R45C11</stp>
        <tr r="K45" s="6"/>
      </tp>
      <tp t="s">
        <v>30/11/2015</v>
        <stp/>
        <stp>##V3_BDPV12</stp>
        <stp>XS1294343337 corp</stp>
        <stp>security_pricing_date</stp>
        <stp>[position_monitor_R.xlsm]Sheet1!R18C11</stp>
        <tr r="K18" s="6"/>
      </tp>
      <tp>
        <v>22.72597097806759</v>
        <stp/>
        <stp>##V3_BQL.QUERYV12</stp>
        <stp>[position_monitor_R.xlsm]pairs!R6C19</stp>
        <stp>let(#price=dropna(spread(st=i,dates=range(-365d,0d),side='mid',fill='prev', pricing_source='cbbt')).value;
#price2=value(#price,['USF2893TAF33 Corp']);
#spread=#price-#price2;)
Get(avg(#spread))
for('USF2893TAM83 Corp')</stp>
        <tr r="S6" s="7"/>
      </tp>
      <tp>
        <v>97.784745911420487</v>
        <stp/>
        <stp>##V3_BQL.QUERYV12</stp>
        <stp>[position_monitor_R.xlsm]pairs!R6C18</stp>
        <stp>let(#price=dropna(spread(st=i,dates=range(-365d,0d),side='mid',fill='prev', pricing_source='cbbt')).value;
#price2=value(#price,['USF2893TAF33 Corp']);
#spread=#price-#price2;)
Get(max(#spread))
for('USF2893TAM83 Corp')</stp>
        <tr r="R6" s="7"/>
      </tp>
      <tp>
        <v>-267.70438925706372</v>
        <stp/>
        <stp>##V3_BQL.QUERYV12</stp>
        <stp>[position_monitor_R.xlsm]pairs!R6C17</stp>
        <stp>let(#price=dropna(spread(st=i,dates=range(-365d,0d),side='mid',fill='prev', pricing_source='cbbt')).value;
#price2=value(#price,['USF2893TAF33 Corp']);
#spread=#price-#price2;)
Get(min(#spread))
for('USF2893TAM83 Corp')</stp>
        <tr r="Q6" s="7"/>
      </tp>
      <tp t="s">
        <v>18/03/2015</v>
        <stp/>
        <stp>##V3_BDPV12</stp>
        <stp>XS1207054666 corp</stp>
        <stp>security_pricing_date</stp>
        <stp>[position_monitor_R.xlsm]Sheet1!R19C11</stp>
        <tr r="K19" s="6"/>
      </tp>
      <tp t="s">
        <v>27/03/2019</v>
        <stp/>
        <stp>##V3_BDPV12</stp>
        <stp>XS1974787480 corp</stp>
        <stp>security_pricing_date</stp>
        <stp>[position_monitor_R.xlsm]Sheet1!R25C11</stp>
        <tr r="K25" s="6"/>
      </tp>
      <tp t="s">
        <v>23/10/2017</v>
        <stp/>
        <stp>##V3_BDPV12</stp>
        <stp>FR0013292828 corp</stp>
        <stp>security_pricing_date</stp>
        <stp>[position_monitor_R.xlsm]Sheet1!R34C11</stp>
        <tr r="K34" s="6"/>
      </tp>
      <tp>
        <v>41.319457050344511</v>
        <stp/>
        <stp>##V3_BQL.QUERYV12</stp>
        <stp>[position_monitor_R.xlsm]pairs!R6C20</stp>
        <stp>let(#price=dropna(spread(st=i,dates=range(-365d,0d),side='mid',fill='prev', pricing_source='cbbt')).value;
#price2=value(#price,['USF2893TAF33 Corp']);
#spread=#price-#price2;)
Get(std(#spread))
for('USF2893TAM83 Corp')</stp>
        <tr r="T6" s="7"/>
      </tp>
      <tp t="s">
        <v>EUR</v>
        <stp/>
        <stp>##V3_BDPV12</stp>
        <stp>FR0012648590 corp</stp>
        <stp>currency</stp>
        <stp>[position_monitor_R.xlsm]Sheet1!R147C10</stp>
        <tr r="J147" s="6"/>
      </tp>
      <tp t="s">
        <v>EUR</v>
        <stp/>
        <stp>##V3_BDPV12</stp>
        <stp>FR0013367612 corp</stp>
        <stp>currency</stp>
        <stp>[position_monitor_R.xlsm]Sheet1!R116C10</stp>
        <tr r="J116" s="6"/>
      </tp>
      <tp t="s">
        <v>EUR</v>
        <stp/>
        <stp>##V3_BDPV12</stp>
        <stp>FR0013464922 corp</stp>
        <stp>currency</stp>
        <stp>[position_monitor_R.xlsm]Sheet1!R119C10</stp>
        <tr r="J119" s="6"/>
      </tp>
      <tp t="s">
        <v>EUR</v>
        <stp/>
        <stp>##V3_BDPV12</stp>
        <stp>FR0013252061 corp</stp>
        <stp>currency</stp>
        <stp>[position_monitor_R.xlsm]Sheet1!R148C10</stp>
        <tr r="J148" s="6"/>
      </tp>
      <tp t="s">
        <v>EUR</v>
        <stp/>
        <stp>##V3_BDPV12</stp>
        <stp>FR0013310505 corp</stp>
        <stp>currency</stp>
        <stp>[position_monitor_R.xlsm]Sheet1!R133C10</stp>
        <tr r="J133" s="6"/>
      </tp>
      <tp t="s">
        <v>EUR</v>
        <stp/>
        <stp>##V3_BDPV12</stp>
        <stp>XS1797138960 corp</stp>
        <stp>currency</stp>
        <stp>[position_monitor_R.xlsm]Sheet1!R138C10</stp>
        <tr r="J138" s="6"/>
      </tp>
      <tp t="s">
        <v>EUR</v>
        <stp/>
        <stp>##V3_BDPV12</stp>
        <stp>XS1405770907 corp</stp>
        <stp>currency</stp>
        <stp>[position_monitor_R.xlsm]Sheet1!R124C10</stp>
        <tr r="J124" s="6"/>
      </tp>
      <tp>
        <v>202.83416748046875</v>
        <stp/>
        <stp>##V3_BDPV12</stp>
        <stp>XS1974787480 corp</stp>
        <stp>blp_i_sprd_mid</stp>
        <stp>[position_monitor_R.xlsm]pairs!R72C9</stp>
        <stp>pcs=cbbt</stp>
        <tr r="I72" s="7"/>
      </tp>
      <tp>
        <v>247.06527709960938</v>
        <stp/>
        <stp>##V3_BDPV12</stp>
        <stp>XS2207430120 corp</stp>
        <stp>blp_i_sprd_mid</stp>
        <stp>[position_monitor_R.xlsm]pairs!R12C9</stp>
        <stp>pcs=cbbt</stp>
        <tr r="I12" s="7"/>
      </tp>
      <tp>
        <v>381.30850219726563</v>
        <stp/>
        <stp>##V3_BDPV12</stp>
        <stp>XS1629774230 corp</stp>
        <stp>blp_i_sprd_mid</stp>
        <stp>[position_monitor_R.xlsm]pairs!R52C9</stp>
        <stp>pcs=cbbt</stp>
        <tr r="I52" s="7"/>
      </tp>
      <tp>
        <v>6.3274779611889818</v>
        <stp/>
        <stp>##V3_BQL.QUERYV12</stp>
        <stp>[position_monitor_R.xlsm]monitor!R27C42</stp>
        <stp>let(#price=dropna(spread(st=i,dates=range(-125d,-31d),side='mid',fill='prev', pricing_source='cbbt')).value;
#price2=value(#price,['XS2187689380 Corp']);
#spread=#price-#price2;)
Get(STD(#spread))
for('XS1799939027 Corp')</stp>
        <tr r="AP27" s="1"/>
      </tp>
    </main>
    <main first="bofaddin.rtdserver">
      <tp t="e">
        <v>#N/A</v>
        <stp/>
        <stp>BDH|9135126989164596644</stp>
        <tr r="X32" s="7"/>
        <tr r="X49" s="7"/>
        <tr r="X55" s="7"/>
      </tp>
      <tp t="e">
        <v>#N/A</v>
        <stp/>
        <stp>BDH|3652081826316659560</stp>
        <tr r="P15" s="6"/>
      </tp>
      <tp t="e">
        <v>#N/A</v>
        <stp/>
        <stp>BDH|3331353480299647395</stp>
        <tr r="AN31" s="1"/>
      </tp>
      <tp t="e">
        <v>#N/A</v>
        <stp/>
        <stp>BDH|5145265819222593624</stp>
        <tr r="P38" s="6"/>
      </tp>
      <tp t="e">
        <v>#N/A</v>
        <stp/>
        <stp>BDH|3834382509296669413</stp>
        <tr r="E9" s="15"/>
      </tp>
      <tp t="e">
        <v>#N/A</v>
        <stp/>
        <stp>BDH|2837302564414885182</stp>
        <tr r="X65" s="7"/>
      </tp>
      <tp t="e">
        <v>#N/A</v>
        <stp/>
        <stp>BDH|9179450912419542716</stp>
        <tr r="X5" s="7"/>
        <tr r="X71" s="7"/>
      </tp>
      <tp t="e">
        <v>#N/A</v>
        <stp/>
        <stp>BDH|3868424981809927401</stp>
        <tr r="Z38" s="7"/>
      </tp>
      <tp t="e">
        <v>#N/A</v>
        <stp/>
        <stp>BDH|1029118656560649735</stp>
        <tr r="E8" s="15"/>
      </tp>
      <tp t="e">
        <v>#N/A</v>
        <stp/>
        <stp>BDH|8323836375866475321</stp>
        <tr r="Y36" s="7"/>
        <tr r="Y32" s="7"/>
        <tr r="Y56" s="7"/>
        <tr r="Y45" s="7"/>
      </tp>
      <tp t="e">
        <v>#N/A</v>
        <stp/>
        <stp>BDH|7169163223180281665</stp>
        <tr r="X17" s="7"/>
        <tr r="X61" s="7"/>
      </tp>
      <tp t="e">
        <v>#N/A</v>
        <stp/>
        <stp>BDH|5408177473413532241</stp>
        <tr r="AN19" s="1"/>
      </tp>
      <tp t="e">
        <v>#N/A</v>
        <stp/>
        <stp>BDH|8399775193013589732</stp>
        <tr r="E52" s="15"/>
      </tp>
      <tp t="e">
        <v>#N/A</v>
        <stp/>
        <stp>BDH|5734685322232588195</stp>
        <tr r="E24" s="15"/>
      </tp>
      <tp t="e">
        <v>#N/A</v>
        <stp/>
        <stp>BDH|2620096938544177706</stp>
        <tr r="P75" s="6"/>
      </tp>
      <tp t="e">
        <v>#N/A</v>
        <stp/>
        <stp>BDH|6370010908076516293</stp>
        <tr r="Z72" s="7"/>
        <tr r="Z70" s="7"/>
        <tr r="Z76" s="7"/>
      </tp>
      <tp t="e">
        <v>#N/A</v>
        <stp/>
        <stp>BDH|2144879534838455307</stp>
        <tr r="AN28" s="1"/>
      </tp>
      <tp t="e">
        <v>#N/A</v>
        <stp/>
        <stp>BDH|2736221953906566145</stp>
        <tr r="P117" s="6"/>
      </tp>
      <tp t="e">
        <v>#N/A</v>
        <stp/>
        <stp>BDH|1742300914795393476</stp>
        <tr r="X54" s="7"/>
      </tp>
      <tp t="e">
        <v>#N/A</v>
        <stp/>
        <stp>BDH|6510906803529086429</stp>
        <tr r="P80" s="6"/>
      </tp>
      <tp t="e">
        <v>#N/A</v>
        <stp/>
        <stp>BDH|9134239171678540620</stp>
        <tr r="X61" s="7"/>
        <tr r="X8" s="7"/>
      </tp>
      <tp t="e">
        <v>#N/A</v>
        <stp/>
        <stp>BDH|1376903600483646905</stp>
        <tr r="P65" s="6"/>
      </tp>
      <tp t="e">
        <v>#N/A</v>
        <stp/>
        <stp>BDH|2810100239045138757</stp>
        <tr r="P148" s="6"/>
      </tp>
    </main>
    <main first="bloomberg.rtd">
      <tp>
        <v>349.187255859375</v>
        <stp/>
        <stp>##V3_BDPV12</stp>
        <stp>XS2109819859 corp</stp>
        <stp>blp_i_sprd_mid</stp>
        <stp>[position_monitor_R.xlsm]monitor!R30C7</stp>
        <stp>pcs=cbbt</stp>
        <tr r="G30" s="1"/>
      </tp>
      <tp t="s">
        <v>25/06/2014</v>
        <stp/>
        <stp>##V3_BDPV12</stp>
        <stp>DE000A11QR73 corp</stp>
        <stp>security_pricing_date</stp>
        <stp>[position_monitor_R.xlsm]Sheet1!R31C11</stp>
        <tr r="K31" s="6"/>
      </tp>
      <tp t="s">
        <v>13/03/2018</v>
        <stp/>
        <stp>##V3_BDPV12</stp>
        <stp>XS1795406575 corp</stp>
        <stp>security_pricing_date</stp>
        <stp>[position_monitor_R.xlsm]Sheet1!R92C11</stp>
        <tr r="K92" s="6"/>
      </tp>
      <tp t="s">
        <v>31/08/2017</v>
        <stp/>
        <stp>##V3_BDPV12</stp>
        <stp>XS1677911825 corp</stp>
        <stp>security_pricing_date</stp>
        <stp>[position_monitor_R.xlsm]Sheet1!R63C11</stp>
        <tr r="K63" s="6"/>
      </tp>
      <tp t="s">
        <v>24/03/2014</v>
        <stp/>
        <stp>##V3_BDPV12</stp>
        <stp>XS1050461034 corp</stp>
        <stp>security_pricing_date</stp>
        <stp>[position_monitor_R.xlsm]Sheet1!R93C11</stp>
        <tr r="K93" s="6"/>
      </tp>
      <tp t="s">
        <v>04/09/2019</v>
        <stp/>
        <stp>##V3_BDPV12</stp>
        <stp>XS2051471105 corp</stp>
        <stp>security_pricing_date</stp>
        <stp>[position_monitor_R.xlsm]Sheet1!R49C11</stp>
        <tr r="K49" s="6"/>
      </tp>
      <tp t="s">
        <v>12/06/2018</v>
        <stp/>
        <stp>##V3_BDPV12</stp>
        <stp>XS1713462403 corp</stp>
        <stp>security_pricing_date</stp>
        <stp>[position_monitor_R.xlsm]Sheet1!R17C11</stp>
        <tr r="K17" s="6"/>
      </tp>
      <tp t="s">
        <v>04/02/2020</v>
        <stp/>
        <stp>##V3_BDPV12</stp>
        <stp>XS2082429890 corp</stp>
        <stp>security_pricing_date</stp>
        <stp>[position_monitor_R.xlsm]Sheet1!R99C11</stp>
        <tr r="K99" s="6"/>
      </tp>
      <tp t="s">
        <v>05/06/2019</v>
        <stp/>
        <stp>##V3_BDPV12</stp>
        <stp>FR0013425170 corp</stp>
        <stp>security_pricing_date</stp>
        <stp>[position_monitor_R.xlsm]Sheet1!R28C11</stp>
        <tr r="K28" s="6"/>
      </tp>
      <tp t="s">
        <v>23/10/2019</v>
        <stp/>
        <stp>##V3_BDPV12</stp>
        <stp>FR0013457157 corp</stp>
        <stp>security_pricing_date</stp>
        <stp>[position_monitor_R.xlsm]Sheet1!R55C11</stp>
        <tr r="K55" s="6"/>
      </tp>
      <tp t="s">
        <v>EUR</v>
        <stp/>
        <stp>##V3_BDPV12</stp>
        <stp>FR0011942283 corp</stp>
        <stp>currency</stp>
        <stp>[position_monitor_R.xlsm]Sheet1!R134C10</stp>
        <tr r="J134" s="6"/>
      </tp>
      <tp t="s">
        <v>EUR</v>
        <stp/>
        <stp>##V3_BDPV12</stp>
        <stp>FR0013431244 corp</stp>
        <stp>currency</stp>
        <stp>[position_monitor_R.xlsm]Sheet1!R136C10</stp>
        <tr r="J136" s="6"/>
      </tp>
      <tp t="s">
        <v>EUR</v>
        <stp/>
        <stp>##V3_BDPV12</stp>
        <stp>XS0954675129 corp</stp>
        <stp>currency</stp>
        <stp>[position_monitor_R.xlsm]Sheet1!R129C10</stp>
        <tr r="J129" s="6"/>
      </tp>
      <tp t="s">
        <v>EUR</v>
        <stp/>
        <stp>##V3_BDPV12</stp>
        <stp>XS1713463716 corp</stp>
        <stp>currency</stp>
        <stp>[position_monitor_R.xlsm]Sheet1!R128C10</stp>
        <tr r="J128" s="6"/>
      </tp>
      <tp>
        <v>204.77113342285156</v>
        <stp/>
        <stp>##V3_BDPV12</stp>
        <stp>XS2082429890 corp</stp>
        <stp>blp_i_sprd_mid</stp>
        <stp>[position_monitor_R.xlsm]pairs!R92C9</stp>
        <stp>pcs=cbbt</stp>
        <tr r="I92" s="7"/>
      </tp>
      <tp>
        <v>162.17953491210938</v>
        <stp/>
        <stp>##V3_BDPV12</stp>
        <stp>XS1721244371 corp</stp>
        <stp>blp_i_sprd_mid</stp>
        <stp>[position_monitor_R.xlsm]pairs!R50C9</stp>
        <stp>pcs=cbbt</stp>
        <tr r="I50" s="7"/>
      </tp>
      <tp>
        <v>162.17953491210938</v>
        <stp/>
        <stp>##V3_BDPV12</stp>
        <stp>XS1721244371 corp</stp>
        <stp>blp_i_sprd_mid</stp>
        <stp>[position_monitor_R.xlsm]pairs!R10C9</stp>
        <stp>pcs=cbbt</stp>
        <tr r="I10" s="7"/>
      </tp>
      <tp t="s">
        <v>EUR</v>
        <stp/>
        <stp>##V3_BDPV12</stp>
        <stp>XS2010036874 corp</stp>
        <stp>currency</stp>
        <stp>[position_monitor_R.xlsm]Sheet1!R146C10</stp>
        <tr r="J146" s="6"/>
      </tp>
      <tp>
        <v>314.04559326171875</v>
        <stp/>
        <stp>##V3_BDPV12</stp>
        <stp>XS1050461034 corp</stp>
        <stp>blp_i_sprd_mid</stp>
        <stp>[position_monitor_R.xlsm]pairs!R84C9</stp>
        <stp>pcs=cbbt</stp>
        <tr r="I84" s="7"/>
      </tp>
      <tp>
        <v>-14.978999999999985</v>
        <stp/>
        <stp>##V3_BQL.QUERYV12</stp>
        <stp>[position_monitor_R.xlsm]pairs!R11C17</stp>
        <stp>let(#price=dropna(spread(st=i,dates=range(-49d,0d),side='mid',fill='prev', pricing_source='bgn')).value;
#price2=value(#price,['XS2224439385 Corp']);
#spread=#price-#price2;)
Get(min(#spread))
for('XS1294343337 Corp')</stp>
        <tr r="Q11" s="7"/>
      </tp>
      <tp>
        <v>-2.8034524651153716</v>
        <stp/>
        <stp>##V3_BQL.QUERYV12</stp>
        <stp>[position_monitor_R.xlsm]monitor!R27C41</stp>
        <stp>let(#price=dropna(spread(st=i,dates=range(-125d,-31d),side='mid',fill='prev', pricing_source='cbbt')).value;
#price2=value(#price,['XS2187689380 Corp']);
#spread=#price-#price2;)
Get(AVG(#spread))
for('XS1799939027 Corp')</stp>
        <tr r="AO27" s="1"/>
      </tp>
    </main>
    <main first="bofaddin.rtdserver">
      <tp t="e">
        <v>#N/A</v>
        <stp/>
        <stp>BDH|8437661077279868377</stp>
        <tr r="P61" s="6"/>
      </tp>
      <tp t="e">
        <v>#N/A</v>
        <stp/>
        <stp>BDH|1145490144455511731</stp>
        <tr r="P139" s="6"/>
      </tp>
      <tp t="e">
        <v>#N/A</v>
        <stp/>
        <stp>BDH|9735881033805331457</stp>
        <tr r="Y12" s="7"/>
      </tp>
      <tp t="e">
        <v>#N/A</v>
        <stp/>
        <stp>BDH|3191471151680685195</stp>
        <tr r="X79" s="7"/>
      </tp>
      <tp t="e">
        <v>#N/A</v>
        <stp/>
        <stp>BDH|5342261021795543395</stp>
        <tr r="AN34" s="1"/>
      </tp>
      <tp t="e">
        <v>#N/A</v>
        <stp/>
        <stp>BDH|4983368184248668444</stp>
        <tr r="E58" s="15"/>
      </tp>
      <tp t="e">
        <v>#N/A</v>
        <stp/>
        <stp>BDH|2840484735682540497</stp>
        <tr r="X101" s="7"/>
      </tp>
      <tp t="e">
        <v>#N/A</v>
        <stp/>
        <stp>BDH|9958845034407586618</stp>
        <tr r="Z77" s="7"/>
      </tp>
      <tp t="e">
        <v>#N/A</v>
        <stp/>
        <stp>BDH|9078937134187896725</stp>
        <tr r="P30" s="6"/>
      </tp>
      <tp t="e">
        <v>#N/A</v>
        <stp/>
        <stp>BDH|5046598905051929279</stp>
        <tr r="Z91" s="7"/>
      </tp>
      <tp t="e">
        <v>#N/A</v>
        <stp/>
        <stp>BDH|7102760238350978070</stp>
        <tr r="AN29" s="1"/>
      </tp>
      <tp t="e">
        <v>#N/A</v>
        <stp/>
        <stp>BDH|5975848121235413996</stp>
        <tr r="E10" s="15"/>
      </tp>
      <tp t="e">
        <v>#N/A</v>
        <stp/>
        <stp>BDH|4516156436857571226</stp>
        <tr r="X37" s="7"/>
        <tr r="X43" s="7"/>
      </tp>
      <tp t="e">
        <v>#N/A</v>
        <stp/>
        <stp>BDH|9725046099383592094</stp>
        <tr r="E39" s="15"/>
      </tp>
      <tp t="e">
        <v>#N/A</v>
        <stp/>
        <stp>BDH|7373621670943199674</stp>
        <tr r="P66" s="6"/>
      </tp>
    </main>
    <main first="bloomberg.rtd">
      <tp>
        <v>5.1116817323886146</v>
        <stp/>
        <stp>##V3_BQL.QUERYV12</stp>
        <stp>[position_monitor_R.xlsm]monitor!R9C42</stp>
        <stp>let(#price=dropna(spread(st=i,dates=range(-54d,-31d),side='mid',fill='prev', pricing_source='cbbt')).value;
#price2=value(#price,['XS2193662728 Corp']);
#spread=#price-#price2;)
Get(STD(#spread))
for('XS2225157424 Corp')</stp>
        <tr r="AP9" s="1"/>
      </tp>
      <tp>
        <v>-21.177694010872809</v>
        <stp/>
        <stp>##V3_BQL.QUERYV12</stp>
        <stp>[position_monitor_R.xlsm]monitor!R9C41</stp>
        <stp>let(#price=dropna(spread(st=i,dates=range(-54d,-31d),side='mid',fill='prev', pricing_source='cbbt')).value;
#price2=value(#price,['XS2193662728 Corp']);
#spread=#price-#price2;)
Get(AVG(#spread))
for('XS2225157424 Corp')</stp>
        <tr r="AO9" s="1"/>
      </tp>
      <tp t="s">
        <v>27/03/2018</v>
        <stp/>
        <stp>##V3_BDPV12</stp>
        <stp>XS1788973573 corp</stp>
        <stp>security_pricing_date</stp>
        <stp>[position_monitor_R.xlsm]Sheet1!R56C11</stp>
        <tr r="K56" s="6"/>
      </tp>
      <tp t="s">
        <v>19/02/2015</v>
        <stp/>
        <stp>##V3_BDPV12</stp>
        <stp>XS1195202822 corp</stp>
        <stp>security_pricing_date</stp>
        <stp>[position_monitor_R.xlsm]Sheet1!R26C11</stp>
        <tr r="K26" s="6"/>
      </tp>
      <tp t="s">
        <v>17/06/2020</v>
        <stp/>
        <stp>##V3_BDPV12</stp>
        <stp>XS2193661324 corp</stp>
        <stp>security_pricing_date</stp>
        <stp>[position_monitor_R.xlsm]Sheet1!R14C11</stp>
        <tr r="K14" s="6"/>
      </tp>
      <tp t="s">
        <v>14/10/2015</v>
        <stp/>
        <stp>##V3_BDPV12</stp>
        <stp>XS1309436753 corp</stp>
        <stp>security_pricing_date</stp>
        <stp>[position_monitor_R.xlsm]Sheet1!R12C11</stp>
        <tr r="K12" s="6"/>
      </tp>
      <tp t="s">
        <v>07/11/2017</v>
        <stp/>
        <stp>##V3_BDPV12</stp>
        <stp>XS1716927766 corp</stp>
        <stp>security_pricing_date</stp>
        <stp>[position_monitor_R.xlsm]Sheet1!R66C11</stp>
        <tr r="K66" s="6"/>
      </tp>
      <tp t="s">
        <v>17/09/2019</v>
        <stp/>
        <stp>##V3_BDPV12</stp>
        <stp>XS2056371334 corp</stp>
        <stp>security_pricing_date</stp>
        <stp>[position_monitor_R.xlsm]Sheet1!R97C11</stp>
        <tr r="K97" s="6"/>
      </tp>
      <tp t="s">
        <v>18/06/2019</v>
        <stp/>
        <stp>##V3_BDPV12</stp>
        <stp>XS2011260705 corp</stp>
        <stp>security_pricing_date</stp>
        <stp>[position_monitor_R.xlsm]Sheet1!R44C11</stp>
        <tr r="K44" s="6"/>
      </tp>
      <tp t="s">
        <v>11/09/2019</v>
        <stp/>
        <stp>##V3_BDPV12</stp>
        <stp>FR0013447877 corp</stp>
        <stp>security_pricing_date</stp>
        <stp>[position_monitor_R.xlsm]Sheet1!R86C11</stp>
        <tr r="K86" s="6"/>
      </tp>
      <tp>
        <v>391.66744995117188</v>
        <stp/>
        <stp>##V3_BDPV12</stp>
        <stp>XS1799939027 corp</stp>
        <stp>blp_i_sprd_mid</stp>
        <stp>[position_monitor_R.xlsm]pairs!R46C9</stp>
        <stp>pcs=cbbt</stp>
        <tr r="I46" s="7"/>
      </tp>
      <tp>
        <v>391.66744995117188</v>
        <stp/>
        <stp>##V3_BDPV12</stp>
        <stp>XS1799939027 corp</stp>
        <stp>blp_i_sprd_mid</stp>
        <stp>[position_monitor_R.xlsm]pairs!R13C9</stp>
        <stp>pcs=cbbt</stp>
        <tr r="I13" s="7"/>
      </tp>
      <tp>
        <v>198.3349609375</v>
        <stp/>
        <stp>##V3_BDPV12</stp>
        <stp>XS2035564975 corp</stp>
        <stp>blp_i_sprd_mid</stp>
        <stp>[position_monitor_R.xlsm]pairs!R45C9</stp>
        <stp>pcs=cbbt</stp>
        <tr r="I45" s="7"/>
      </tp>
      <tp>
        <v>382.98687744140625</v>
        <stp/>
        <stp>##V3_BDPV12</stp>
        <stp>XS2056371334 corp</stp>
        <stp>blp_i_sprd_mid</stp>
        <stp>[position_monitor_R.xlsm]pairs!R99C9</stp>
        <stp>pcs=cbbt</stp>
        <tr r="I99" s="7"/>
      </tp>
      <tp>
        <v>382.98687744140625</v>
        <stp/>
        <stp>##V3_BDPV12</stp>
        <stp>XS2056371334 corp</stp>
        <stp>blp_i_sprd_mid</stp>
        <stp>[position_monitor_R.xlsm]pairs!R95C9</stp>
        <stp>pcs=cbbt</stp>
        <tr r="I95" s="7"/>
      </tp>
      <tp>
        <v>310.82894897460938</v>
        <stp/>
        <stp>##V3_BDPV12</stp>
        <stp>XS2225157424 corp</stp>
        <stp>blp_i_sprd_mid</stp>
        <stp>[position_monitor_R.xlsm]pairs!R17C9</stp>
        <stp>pcs=cbbt</stp>
        <tr r="I17" s="7"/>
      </tp>
      <tp>
        <v>212.30741882324219</v>
        <stp/>
        <stp>##V3_BDPV12</stp>
        <stp>XS1195202822 corp</stp>
        <stp>blp_i_sprd_mid</stp>
        <stp>[position_monitor_R.xlsm]pairs!R70C9</stp>
        <stp>pcs=cbbt</stp>
        <tr r="I70" s="7"/>
      </tp>
      <tp>
        <v>239.4449462890625</v>
        <stp/>
        <stp>##V3_BDPV12</stp>
        <stp>XS1205618470 corp</stp>
        <stp>blp_i_sprd_mid</stp>
        <stp>[position_monitor_R.xlsm]pairs!R31C9</stp>
        <stp>pcs=cbbt</stp>
        <tr r="I31" s="7"/>
      </tp>
      <tp t="s">
        <v>EUR</v>
        <stp/>
        <stp>##V3_BDPV12</stp>
        <stp>XS1629658755 corp</stp>
        <stp>currency</stp>
        <stp>[position_monitor_R.xlsm]Sheet1!R105C10</stp>
        <tr r="J105" s="6"/>
      </tp>
      <tp t="s">
        <v>24/02/2025</v>
        <stp/>
        <stp>##V3_BDPV12</stp>
        <stp>XS2000719992 corp</stp>
        <stp>nxt_call_dt</stp>
        <stp>[position_monitor_R.xlsm]Sheet1!R130C8</stp>
        <tr r="H130" s="6"/>
      </tp>
      <tp t="s">
        <v>05/09/2024</v>
        <stp/>
        <stp>##V3_BDPV12</stp>
        <stp>XS2010044977 corp</stp>
        <stp>nxt_call_dt</stp>
        <stp>[position_monitor_R.xlsm]Sheet1!R140C8</stp>
        <tr r="H140" s="6"/>
      </tp>
      <tp t="s">
        <v>05/08/2024</v>
        <stp/>
        <stp>##V3_BDPV12</stp>
        <stp>XS2035564975 corp</stp>
        <stp>nxt_call_dt</stp>
        <stp>[position_monitor_R.xlsm]Sheet1!R125C8</stp>
        <tr r="H125" s="6"/>
      </tp>
      <tp>
        <v>198.83592224121094</v>
        <stp/>
        <stp>##V3_BDPV12</stp>
        <stp>XS2238783422 corp</stp>
        <stp>blp_i_sprd_mid</stp>
        <stp>[position_monitor_R.xlsm]monitor!R19C11</stp>
        <stp>pcs=</stp>
        <tr r="K19" s="1"/>
      </tp>
      <tp>
        <v>315.05694580078125</v>
        <stp/>
        <stp>##V3_BDPV12</stp>
        <stp>XS1795406658 corp</stp>
        <stp>blp_i_sprd_mid</stp>
        <stp>[position_monitor_R.xlsm]pairs!R90C13</stp>
        <stp>pcs=bgn</stp>
        <tr r="M90" s="7"/>
      </tp>
      <tp>
        <v>307.95162963867188</v>
        <stp/>
        <stp>##V3_BDPV12</stp>
        <stp>XS1888179550 corp</stp>
        <stp>blp_i_sprd_mid</stp>
        <stp>[position_monitor_R.xlsm]pairs!R85C13</stp>
        <stp>pcs=bgn</stp>
        <tr r="M85" s="7"/>
      </tp>
      <tp t="s">
        <v>27/06/2028</v>
        <stp/>
        <stp>##V3_BDPV12</stp>
        <stp>XS1799939027 corp</stp>
        <stp>nxt_call_dt</stp>
        <stp>[position_monitor_R.xlsm]Sheet1!R111C8</stp>
        <tr r="H111" s="6"/>
      </tp>
      <tp t="s">
        <v>22/01/2026</v>
        <stp/>
        <stp>##V3_BDPV12</stp>
        <stp>FR0011697028 corp</stp>
        <stp>nxt_call_dt</stp>
        <stp>[position_monitor_R.xlsm]Sheet1!R118C8</stp>
        <tr r="H118" s="6"/>
      </tp>
      <tp t="s">
        <v>05/01/2022</v>
        <stp/>
        <stp>##V3_BDPV12</stp>
        <stp>XS1405770907 corp</stp>
        <stp>nxt_call_dt</stp>
        <stp>[position_monitor_R.xlsm]Sheet1!R124C8</stp>
        <tr r="H124" s="6"/>
      </tp>
      <tp t="s">
        <v>01/06/2026</v>
        <stp/>
        <stp>##V3_BDPV12</stp>
        <stp>FR0013445335 corp</stp>
        <stp>nxt_call_dt</stp>
        <stp>[position_monitor_R.xlsm]Sheet1!R149C8</stp>
        <tr r="H149" s="6"/>
      </tp>
      <tp>
        <v>0.72749406094289482</v>
        <stp/>
        <stp>##V3_BQL.QUERYV12</stp>
        <stp>[position_monitor_R.xlsm]pairs!R17C23</stp>
        <stp xml:space="preserve"> get(corr(SPREAD(SPREAD_TYPE='I'), VALUE(SPREAD(SPREAD_TYPE='I'), ['XS2225157424 Corp']))) for(['XS2193662728 Corp'])with(dates=range(-54d,0d))</stp>
        <tr r="W17" s="7"/>
      </tp>
      <tp t="s">
        <v>24/03/2021</v>
        <stp/>
        <stp>##V3_BDPV12</stp>
        <stp>XS1048428012 corp</stp>
        <stp>nxt_call_dt</stp>
        <stp>[position_monitor_R.xlsm]Sheet1!R103C8</stp>
        <tr r="H103" s="6"/>
      </tp>
      <tp t="s">
        <v>14/06/2027</v>
        <stp/>
        <stp>##V3_BDPV12</stp>
        <stp>XS1629774230 corp</stp>
        <stp>nxt_call_dt</stp>
        <stp>[position_monitor_R.xlsm]Sheet1!R110C8</stp>
        <tr r="H110" s="6"/>
      </tp>
      <tp>
        <v>0.94122547612728791</v>
        <stp/>
        <stp>##V3_BQL.QUERYV12</stp>
        <stp>[position_monitor_R.xlsm]pairs!R12C23</stp>
        <stp xml:space="preserve"> get(corr(SPREAD(SPREAD_TYPE='I'), VALUE(SPREAD(SPREAD_TYPE='I'), ['XS2207430120 Corp']))) for(['XS1591694481 Corp'])with(dates=range(-90d,0d))</stp>
        <tr r="W12" s="7"/>
      </tp>
      <tp t="s">
        <v>14/12/2022</v>
        <stp/>
        <stp>##V3_BDPV12</stp>
        <stp>XS1629658755 corp</stp>
        <stp>nxt_call_dt</stp>
        <stp>[position_monitor_R.xlsm]Sheet1!R105C8</stp>
        <tr r="H105" s="6"/>
      </tp>
      <tp>
        <v>307.92059326171875</v>
        <stp/>
        <stp>##V3_BDPV12</stp>
        <stp>XS1888179550 corp</stp>
        <stp>blp_i_sprd_mid</stp>
        <stp>[position_monitor_R.xlsm]monitor!R8C11</stp>
        <stp>pcs=</stp>
        <tr r="K8" s="1"/>
      </tp>
      <tp t="s">
        <v>20/03/2022</v>
        <stp/>
        <stp>##V3_BDPV12</stp>
        <stp>XS1206540806 corp</stp>
        <stp>nxt_call_dt</stp>
        <stp>[position_monitor_R.xlsm]Sheet1!R104C8</stp>
        <tr r="H104" s="6"/>
      </tp>
      <tp t="s">
        <v>19/01/2024</v>
        <stp/>
        <stp>##V3_BDPV12</stp>
        <stp>FR0013252061 corp</stp>
        <stp>nxt_call_dt</stp>
        <stp>[position_monitor_R.xlsm]Sheet1!R148C8</stp>
        <tr r="H148" s="6"/>
      </tp>
      <tp t="s">
        <v>01/12/2021</v>
        <stp/>
        <stp>##V3_BDPV12</stp>
        <stp>XS1141810991 corp</stp>
        <stp>nxt_call_dt</stp>
        <stp>[position_monitor_R.xlsm]Sheet1!R152C8</stp>
        <tr r="H152" s="6"/>
      </tp>
      <tp t="s">
        <v>EUR</v>
        <stp/>
        <stp>##V3_BDPV12</stp>
        <stp>DE000A2GSFF1 corp</stp>
        <stp>currency</stp>
        <stp>[position_monitor_R.xlsm]Sheet1!R52C10</stp>
        <tr r="J52" s="6"/>
      </tp>
      <tp t="s">
        <v>04/09/2023</v>
        <stp/>
        <stp>##V3_BDPV12</stp>
        <stp>XS0968913342 corp</stp>
        <stp>nxt_call_dt</stp>
        <stp>[position_monitor_R.xlsm]Sheet1!R106C8</stp>
        <tr r="H106" s="6"/>
      </tp>
      <tp t="s">
        <v>03/10/2023</v>
        <stp/>
        <stp>##V3_BDPV12</stp>
        <stp>XS1888179477 corp</stp>
        <stp>nxt_call_dt</stp>
        <stp>[position_monitor_R.xlsm]Sheet1!R101C8</stp>
        <tr r="H101" s="6"/>
      </tp>
      <tp>
        <v>168.73219299316406</v>
        <stp/>
        <stp>##V3_BDPV12</stp>
        <stp>XS2011260531 corp</stp>
        <stp>blp_i_sprd_mid</stp>
        <stp>[position_monitor_R.xlsm]monitor!R32C11</stp>
        <stp>pcs=</stp>
        <tr r="K32" s="1"/>
      </tp>
      <tp>
        <v>168.73219299316406</v>
        <stp/>
        <stp>##V3_BDPV12</stp>
        <stp>XS2011260531 corp</stp>
        <stp>blp_i_sprd_mid</stp>
        <stp>[position_monitor_R.xlsm]monitor!R33C11</stp>
        <stp>pcs=</stp>
        <tr r="K33" s="1"/>
      </tp>
      <tp>
        <v>169.93429565429688</v>
        <stp/>
        <stp>##V3_BDPV12</stp>
        <stp>FR0013310505 corp</stp>
        <stp>blp_i_sprd_mid</stp>
        <stp>[position_monitor_R.xlsm]monitor!R26C11</stp>
        <stp>pcs=</stp>
        <tr r="K26" s="1"/>
      </tp>
      <tp>
        <v>187.33706665039063</v>
        <stp/>
        <stp>##V3_BDPV12</stp>
        <stp>XS2010039548 corp</stp>
        <stp>blp_i_sprd_mid</stp>
        <stp>[position_monitor_R.xlsm]pairs!R63C13</stp>
        <stp>pcs=bgn</stp>
        <tr r="M63" s="7"/>
      </tp>
      <tp>
        <v>238.94712829589844</v>
        <stp/>
        <stp>##V3_BDPV12</stp>
        <stp>XS1405763019 corp</stp>
        <stp>blp_i_sprd_mid</stp>
        <stp>[position_monitor_R.xlsm]pairs!R78C13</stp>
        <stp>pcs=bgn</stp>
        <tr r="M78" s="7"/>
      </tp>
      <tp t="s">
        <v>24/08/2023</v>
        <stp/>
        <stp>##V3_BDPV12</stp>
        <stp>XS1713463716 corp</stp>
        <stp>nxt_call_dt</stp>
        <stp>[position_monitor_R.xlsm]Sheet1!R128C8</stp>
        <tr r="H128" s="6"/>
      </tp>
      <tp t="s">
        <v>10/01/2024</v>
        <stp/>
        <stp>##V3_BDPV12</stp>
        <stp>XS0954675129 corp</stp>
        <stp>nxt_call_dt</stp>
        <stp>[position_monitor_R.xlsm]Sheet1!R129C8</stp>
        <tr r="H129" s="6"/>
      </tp>
      <tp>
        <v>346.06329345703125</v>
        <stp/>
        <stp>##V3_BDPV12</stp>
        <stp>XS2056730679 corp</stp>
        <stp>blp_i_sprd_mid</stp>
        <stp>[position_monitor_R.xlsm]monitor!R28C11</stp>
        <stp>pcs=</stp>
        <tr r="K28" s="1"/>
      </tp>
      <tp>
        <v>346.06329345703125</v>
        <stp/>
        <stp>##V3_BDPV12</stp>
        <stp>XS2056730679 corp</stp>
        <stp>blp_i_sprd_mid</stp>
        <stp>[position_monitor_R.xlsm]monitor!R17C11</stp>
        <stp>pcs=</stp>
        <tr r="K17" s="1"/>
      </tp>
      <tp>
        <v>47.746696140809078</v>
        <stp/>
        <stp>##V3_BQL.QUERYV12</stp>
        <stp>[position_monitor_R.xlsm]pairs!R43C34</stp>
        <stp>let(#price=dropna(spread(st=i,dates=range(-365d,10d),side='mid',fill='prev', pricing_source='bgn')).value;
#price2=value(#price,['XS1799938995 Corp']);
#spread=#price-#price2;)
Get(std(#spread))
for('DE000A11QR73 Corp')</stp>
        <tr r="AH43" s="7"/>
      </tp>
      <tp t="s">
        <v>13/01/2020</v>
        <stp/>
        <stp>##V3_BDPV12</stp>
        <stp>PTEDPLOM0017 corp</stp>
        <stp>security_pricing_date</stp>
        <stp>[position_monitor_R.xlsm]Sheet1!R121C11</stp>
        <tr r="K121" s="6"/>
      </tp>
      <tp t="s">
        <v>23/01/2019</v>
        <stp/>
        <stp>##V3_BDPV12</stp>
        <stp>PTEDPKOM0034 corp</stp>
        <stp>security_pricing_date</stp>
        <stp>[position_monitor_R.xlsm]Sheet1!R120C11</stp>
        <tr r="K120" s="6"/>
      </tp>
      <tp>
        <v>-42.679109834711568</v>
        <stp/>
        <stp>##V3_BQL.QUERYV12</stp>
        <stp>[position_monitor_R.xlsm]pairs!R43C33</stp>
        <stp>let(#price=dropna(spread(st=i,dates=range(-365d,10d),side='mid',fill='prev', pricing_source='bgn')).value;
#price2=value(#price,['XS1799938995 Corp']);
#spread=#price-#price2;)
Get(avg(#spread))
for('DE000A11QR73 Corp')</stp>
        <tr r="AG43" s="7"/>
      </tp>
      <tp>
        <v>623.43389892578125</v>
        <stp/>
        <stp>##V3_BDPV12</stp>
        <stp>FR0013330529 corp</stp>
        <stp>blp_i_sprd_mid</stp>
        <stp>[position_monitor_R.xlsm]pairs!R65C13</stp>
        <stp>pcs=bgn</stp>
        <tr r="M65" s="7"/>
      </tp>
      <tp t="s">
        <v>18/11/2022</v>
        <stp/>
        <stp>##V3_BDPV12</stp>
        <stp>XS1139494493 corp</stp>
        <stp>nxt_call_dt</stp>
        <stp>[position_monitor_R.xlsm]Sheet1!R142C8</stp>
        <tr r="H142" s="6"/>
      </tp>
      <tp t="s">
        <v>03/07/2028</v>
        <stp/>
        <stp>##V3_BDPV12</stp>
        <stp>XS1888179550 corp</stp>
        <stp>nxt_call_dt</stp>
        <stp>[position_monitor_R.xlsm]Sheet1!R102C8</stp>
        <tr r="H102" s="6"/>
      </tp>
      <tp t="s">
        <v>17/06/2025</v>
        <stp/>
        <stp>##V3_BDPV12</stp>
        <stp>XS2187689034 corp</stp>
        <stp>nxt_call_dt</stp>
        <stp>[position_monitor_R.xlsm]Sheet1!R108C8</stp>
        <tr r="H108" s="6"/>
      </tp>
      <tp>
        <v>314.83258056640625</v>
        <stp/>
        <stp>##V3_BDPV12</stp>
        <stp>FR0011401751 corp</stp>
        <stp>blp_i_sprd_mid</stp>
        <stp>[position_monitor_R.xlsm]monitor!R20C11</stp>
        <stp>pcs=</stp>
        <tr r="K20" s="1"/>
      </tp>
      <tp>
        <v>4.4960000000000004</v>
        <stp/>
        <stp>##V3_BDPV12</stp>
        <stp>PTEDPKOM0034 corp</stp>
        <stp>coupon</stp>
        <stp>[position_monitor_R.xlsm]Sheet1!R120C7</stp>
        <tr r="G120" s="6"/>
      </tp>
      <tp t="s">
        <v>09/09/2027</v>
        <stp/>
        <stp>##V3_BDPV12</stp>
        <stp>XS2010036874 corp</stp>
        <stp>nxt_call_dt</stp>
        <stp>[position_monitor_R.xlsm]Sheet1!R146C8</stp>
        <tr r="H146" s="6"/>
      </tp>
      <tp>
        <v>360.446533203125</v>
        <stp/>
        <stp>##V3_BDPV12</stp>
        <stp>XS1795406658 corp</stp>
        <stp>blp_i_sprd_mid</stp>
        <stp>[position_monitor_R.xlsm]monitor!R30C11</stp>
        <stp>pcs=</stp>
        <tr r="K30" s="1"/>
      </tp>
      <tp>
        <v>360.446533203125</v>
        <stp/>
        <stp>##V3_BDPV12</stp>
        <stp>XS1795406658 corp</stp>
        <stp>blp_i_sprd_mid</stp>
        <stp>[position_monitor_R.xlsm]monitor!R29C11</stp>
        <stp>pcs=</stp>
        <tr r="K29" s="1"/>
      </tp>
      <tp>
        <v>243.427978515625</v>
        <stp/>
        <stp>##V3_BDPV12</stp>
        <stp>XS1713463559 corp</stp>
        <stp>blp_i_sprd_mid</stp>
        <stp>[position_monitor_R.xlsm]monitor!R21C11</stp>
        <stp>pcs=</stp>
        <tr r="K21" s="1"/>
      </tp>
      <tp>
        <v>204.17520141601563</v>
        <stp/>
        <stp>##V3_BDPV12</stp>
        <stp>XS1115498260 corp</stp>
        <stp>blp_i_sprd_mid</stp>
        <stp>[position_monitor_R.xlsm]pairs!R75C13</stp>
        <stp>pcs=bgn</stp>
        <tr r="M75" s="7"/>
      </tp>
      <tp>
        <v>1.7</v>
        <stp/>
        <stp>##V3_BDPV12</stp>
        <stp>PTEDPLOM0017 corp</stp>
        <stp>coupon</stp>
        <stp>[position_monitor_R.xlsm]Sheet1!R121C7</stp>
        <tr r="G121" s="6"/>
      </tp>
      <tp>
        <v>74.945878198484962</v>
        <stp/>
        <stp>##V3_BQL.QUERYV12</stp>
        <stp>[position_monitor_R.xlsm]pairs!R39C33</stp>
        <stp>let(#price=dropna(spread(st=i,dates=range(-365d,10d),side='mid',fill='prev', pricing_source='cbbt')).value;
#price2=value(#price,['XS1797138960 Corp']);
#spread=#price-#price2;)
Get(avg(#spread))
for('PTEDPKOM0034 Corp')</stp>
        <tr r="AG39" s="7"/>
      </tp>
      <tp t="s">
        <v>12/11/2024</v>
        <stp/>
        <stp>##V3_BDPV12</stp>
        <stp>XS1890845875 corp</stp>
        <stp>nxt_call_dt</stp>
        <stp>[position_monitor_R.xlsm]Sheet1!R139C8</stp>
        <tr r="H139" s="6"/>
      </tp>
      <tp t="s">
        <v>10/03/2023</v>
        <stp/>
        <stp>##V3_BDPV12</stp>
        <stp>XS1150695192 corp</stp>
        <stp>nxt_call_dt</stp>
        <stp>[position_monitor_R.xlsm]Sheet1!R100C8</stp>
        <tr r="H100" s="6"/>
      </tp>
      <tp t="s">
        <v>30/03/2022</v>
        <stp/>
        <stp>##V3_BDPV12</stp>
        <stp>FR0012648590 corp</stp>
        <stp>nxt_call_dt</stp>
        <stp>[position_monitor_R.xlsm]Sheet1!R147C8</stp>
        <tr r="H147" s="6"/>
      </tp>
      <tp>
        <v>32.759000953234803</v>
        <stp/>
        <stp>##V3_BQL.QUERYV12</stp>
        <stp>[position_monitor_R.xlsm]pairs!R39C34</stp>
        <stp>let(#price=dropna(spread(st=i,dates=range(-365d,10d),side='mid',fill='prev', pricing_source='cbbt')).value;
#price2=value(#price,['XS1797138960 Corp']);
#spread=#price-#price2;)
Get(std(#spread))
for('PTEDPKOM0034 Corp')</stp>
        <tr r="AH39" s="7"/>
      </tp>
      <tp>
        <v>0.86963542595844312</v>
        <stp/>
        <stp>##V3_BQL.QUERYV12</stp>
        <stp>[position_monitor_R.xlsm]pairs!R11C23</stp>
        <stp xml:space="preserve"> get(corr(SPREAD(SPREAD_TYPE='I'), VALUE(SPREAD(SPREAD_TYPE='I'), ['XS1294343337 Corp']))) for(['XS2224439385 Corp'])with(dates=range(-49d,0d))</stp>
        <tr r="W11" s="7"/>
      </tp>
      <tp t="s">
        <v>14/04/2027</v>
        <stp/>
        <stp>##V3_BDPV12</stp>
        <stp>XS2195190520 corp</stp>
        <stp>nxt_call_dt</stp>
        <stp>[position_monitor_R.xlsm]Sheet1!R151C8</stp>
        <tr r="H151" s="6"/>
      </tp>
      <tp>
        <v>216.01716613769531</v>
        <stp/>
        <stp>##V3_BDPV12</stp>
        <stp>XS1591694481 corp</stp>
        <stp>blp_i_sprd_mid</stp>
        <stp>[position_monitor_R.xlsm]monitor!R18C11</stp>
        <stp>pcs=</stp>
        <tr r="K18" s="1"/>
      </tp>
      <tp>
        <v>156.96615600585938</v>
        <stp/>
        <stp>##V3_BDPV12</stp>
        <stp>XS1590787799 corp</stp>
        <stp>blp_i_sprd_mid</stp>
        <stp>[position_monitor_R.xlsm]monitor!R31C11</stp>
        <stp>pcs=</stp>
        <tr r="K31" s="1"/>
      </tp>
      <tp t="s">
        <v/>
        <stp/>
        <stp>##V3_BQLV12</stp>
        <stp>[position_monitor_R.xlsm]examples!R4C14</stp>
        <stp>ZO136474 Corp</stp>
        <stp>dropna(spread(mode=CACHED, pricing_source=CBBT, spread_type=I, start=-10d))</stp>
        <stp>showheaders=true</stp>
        <stp>transpose=false</stp>
        <stp>showallcols=false</stp>
        <stp>showids=true</stp>
        <tr r="N4" s="5"/>
      </tp>
      <tp>
        <v>186.11698913574219</v>
        <stp/>
        <stp>##V3_BDPV12</stp>
        <stp>FR0013431244 corp</stp>
        <stp>blp_i_sprd_mid</stp>
        <stp>[position_monitor_R.xlsm]pairs!R54C13</stp>
        <stp>pcs=bgn</stp>
        <tr r="M54" s="7"/>
      </tp>
      <tp>
        <v>18.46064105389997</v>
        <stp/>
        <stp>##V3_BQL.QUERYV12</stp>
        <stp>[position_monitor_R.xlsm]monitor!R20C42</stp>
        <stp>let(#price=dropna(spread(st=i,dates=range(-365d,-31d),side='mid',fill='prev', pricing_source='cbbt')).value;
#price2=value(#price,['FR0011401751 Corp']);
#spread=#price-#price2;)
Get(STD(#spread))
for('FR0013367612 Corp')</stp>
        <tr r="AP20" s="1"/>
      </tp>
      <tp t="s">
        <v>29/01/2025</v>
        <stp/>
        <stp>##V3_BDPV12</stp>
        <stp>FR0011401751 corp</stp>
        <stp>nxt_call_dt</stp>
        <stp>[position_monitor_R.xlsm]Sheet1!R117C8</stp>
        <tr r="H117" s="6"/>
      </tp>
      <tp>
        <v>298.07122802734375</v>
        <stp/>
        <stp>##V3_BDPV12</stp>
        <stp>XS1888180996 corp</stp>
        <stp>blp_i_sprd_mid</stp>
        <stp>[position_monitor_R.xlsm]pairs!R34C13</stp>
        <stp>pcs=bgn</stp>
        <tr r="M34" s="7"/>
      </tp>
      <tp t="s">
        <v>24/08/2024</v>
        <stp/>
        <stp>##V3_BDPV12</stp>
        <stp>XS1720192696 corp</stp>
        <stp>nxt_call_dt</stp>
        <stp>[position_monitor_R.xlsm]Sheet1!R145C8</stp>
        <tr r="H145" s="6"/>
      </tp>
      <tp>
        <v>284.2244873046875</v>
        <stp/>
        <stp>##V3_BDPV12</stp>
        <stp>USF2893TAF33 corp</stp>
        <stp>blp_i_sprd_mid</stp>
        <stp>[position_monitor_R.xlsm]pairs!R6C13</stp>
        <stp>pcs=cbbt</stp>
        <tr r="M6" s="7"/>
      </tp>
      <tp>
        <v>0.8765066075077238</v>
        <stp/>
        <stp>##V3_BQL.QUERYV12</stp>
        <stp>[position_monitor_R.xlsm]pairs!R26C23</stp>
        <stp xml:space="preserve"> get(corr(SPREAD(SPREAD_TYPE='I'), VALUE(SPREAD(SPREAD_TYPE='I'), ['XS2195190520 Corp']))) for(['XS2010045511 Corp'])with(dates=range(-98d,0d))</stp>
        <tr r="W26" s="7"/>
      </tp>
      <tp t="s">
        <v>22/07/2025</v>
        <stp/>
        <stp>##V3_BDPV12</stp>
        <stp>XS2207430120 corp</stp>
        <stp>nxt_call_dt</stp>
        <stp>[position_monitor_R.xlsm]Sheet1!R154C8</stp>
        <tr r="H154" s="6"/>
      </tp>
      <tp t="s">
        <v>03/09/2027</v>
        <stp/>
        <stp>##V3_BDPV12</stp>
        <stp>FR0013464922 corp</stp>
        <stp>nxt_call_dt</stp>
        <stp>[position_monitor_R.xlsm]Sheet1!R119C8</stp>
        <tr r="H119" s="6"/>
      </tp>
      <tp t="s">
        <v>26/06/2023</v>
        <stp/>
        <stp>##V3_BDPV12</stp>
        <stp>XS0943370543 corp</stp>
        <stp>nxt_call_dt</stp>
        <stp>[position_monitor_R.xlsm]Sheet1!R144C8</stp>
        <tr r="H144" s="6"/>
      </tp>
      <tp t="s">
        <v>02/04/2021</v>
        <stp/>
        <stp>##V3_BDPV12</stp>
        <stp>XS1044811591 corp</stp>
        <stp>nxt_call_dt</stp>
        <stp>[position_monitor_R.xlsm]Sheet1!R123C8</stp>
        <tr r="H123" s="6"/>
      </tp>
      <tp t="s">
        <v>04/07/2024</v>
        <stp/>
        <stp>##V3_BDPV12</stp>
        <stp>FR0013367612 corp</stp>
        <stp>nxt_call_dt</stp>
        <stp>[position_monitor_R.xlsm]Sheet1!R116C8</stp>
        <tr r="H116" s="6"/>
      </tp>
      <tp>
        <v>391.41830444335938</v>
        <stp/>
        <stp>##V3_BDPV12</stp>
        <stp>XS2187689380 corp</stp>
        <stp>blp_i_sprd_mid</stp>
        <stp>[position_monitor_R.xlsm]monitor!R27C11</stp>
        <stp>pcs=</stp>
        <tr r="K27" s="1"/>
      </tp>
      <tp>
        <v>336.55599975585938</v>
        <stp/>
        <stp>##V3_BDPV12</stp>
        <stp>XS2193662728 corp</stp>
        <stp>blp_i_sprd_mid</stp>
        <stp>[position_monitor_R.xlsm]monitor!R9C11</stp>
        <stp>pcs=</stp>
        <tr r="K9" s="1"/>
      </tp>
      <tp>
        <v>280.48123168945313</v>
        <stp/>
        <stp>##V3_BDPV12</stp>
        <stp>US05565QDU94 corp</stp>
        <stp>blp_i_sprd_mid</stp>
        <stp>[position_monitor_R.xlsm]monitor!R34C11</stp>
        <stp>pcs=</stp>
        <tr r="K34" s="1"/>
      </tp>
      <tp>
        <v>120.10958099365234</v>
        <stp/>
        <stp>##V3_BDPV12</stp>
        <stp>XS1294342792 corp</stp>
        <stp>blp_i_sprd_mid</stp>
        <stp>[position_monitor_R.xlsm]pairs!R79C13</stp>
        <stp>pcs=bgn</stp>
        <tr r="M79" s="7"/>
      </tp>
      <tp>
        <v>298.33364868164063</v>
        <stp/>
        <stp>##V3_BDPV12</stp>
        <stp>XS2224439385 corp</stp>
        <stp>blp_i_sprd_mid</stp>
        <stp>[position_monitor_R.xlsm]pairs!R11C13</stp>
        <stp>pcs=bgn</stp>
        <tr r="M11" s="7"/>
      </tp>
      <tp>
        <v>-21.945891844460242</v>
        <stp/>
        <stp>##V3_BQL.QUERYV12</stp>
        <stp>[position_monitor_R.xlsm]monitor!R20C41</stp>
        <stp>let(#price=dropna(spread(st=i,dates=range(-365d,-31d),side='mid',fill='prev', pricing_source='cbbt')).value;
#price2=value(#price,['FR0011401751 Corp']);
#spread=#price-#price2;)
Get(AVG(#spread))
for('FR0013367612 Corp')</stp>
        <tr r="AO20" s="1"/>
      </tp>
      <tp t="s">
        <v>22/02/2023</v>
        <stp/>
        <stp>##V3_BDPV12</stp>
        <stp>XS1721244371 corp</stp>
        <stp>nxt_call_dt</stp>
        <stp>[position_monitor_R.xlsm]Sheet1!R137C8</stp>
        <tr r="H137" s="6"/>
      </tp>
      <tp t="s">
        <v>10/07/2021</v>
        <stp/>
        <stp>##V3_BDPV12</stp>
        <stp>FR0011531730 corp</stp>
        <stp>nxt_call_dt</stp>
        <stp>[position_monitor_R.xlsm]Sheet1!R132C8</stp>
        <tr r="H132" s="6"/>
      </tp>
      <tp t="s">
        <v>22/01/2022</v>
        <stp/>
        <stp>##V3_BDPV12</stp>
        <stp>FR0011697010 corp</stp>
        <stp>nxt_call_dt</stp>
        <stp>[position_monitor_R.xlsm]Sheet1!R115C8</stp>
        <tr r="H115" s="6"/>
      </tp>
      <tp t="s">
        <v>28/11/2024</v>
        <stp/>
        <stp>##V3_BDPV12</stp>
        <stp>FR0013398229 corp</stp>
        <stp>nxt_call_dt</stp>
        <stp>[position_monitor_R.xlsm]Sheet1!R135C8</stp>
        <tr r="H135" s="6"/>
      </tp>
      <tp t="s">
        <v>24/03/2026</v>
        <stp/>
        <stp>##V3_BDPV12</stp>
        <stp>XS1048428442 corp</stp>
        <stp>nxt_call_dt</stp>
        <stp>[position_monitor_R.xlsm]Sheet1!R109C8</stp>
        <tr r="H109" s="6"/>
      </tp>
      <tp t="s">
        <v>01/04/2021</v>
        <stp/>
        <stp>##V3_BDPV12</stp>
        <stp>XS1196713298 corp</stp>
        <stp>nxt_call_dt</stp>
        <stp>[position_monitor_R.xlsm]Sheet1!R150C8</stp>
        <tr r="H150" s="6"/>
      </tp>
      <tp t="s">
        <v>24/04/2024</v>
        <stp/>
        <stp>##V3_BDPV12</stp>
        <stp>XS1224710399 corp</stp>
        <stp>nxt_call_dt</stp>
        <stp>[position_monitor_R.xlsm]Sheet1!R143C8</stp>
        <tr r="H143" s="6"/>
      </tp>
      <tp t="s">
        <v>05/05/2027</v>
        <stp/>
        <stp>##V3_BDPV12</stp>
        <stp>XS2035564629 corp</stp>
        <stp>nxt_call_dt</stp>
        <stp>[position_monitor_R.xlsm]Sheet1!R127C8</stp>
        <tr r="H127" s="6"/>
      </tp>
      <tp t="s">
        <v>19/03/2027</v>
        <stp/>
        <stp>##V3_BDPV12</stp>
        <stp>XS1205618470 corp</stp>
        <stp>nxt_call_dt</stp>
        <stp>[position_monitor_R.xlsm]Sheet1!R155C8</stp>
        <tr r="H155" s="6"/>
      </tp>
      <tp t="s">
        <v>05/06/2027</v>
        <stp/>
        <stp>##V3_BDPV12</stp>
        <stp>XS2010045511 corp</stp>
        <stp>nxt_call_dt</stp>
        <stp>[position_monitor_R.xlsm]Sheet1!R141C8</stp>
        <tr r="H141" s="6"/>
      </tp>
      <tp t="s">
        <v>16/01/2023</v>
        <stp/>
        <stp>##V3_BDPV12</stp>
        <stp>FR0013310505 corp</stp>
        <stp>nxt_call_dt</stp>
        <stp>[position_monitor_R.xlsm]Sheet1!R133C8</stp>
        <tr r="H133" s="6"/>
      </tp>
      <tp>
        <v>391.66744995117188</v>
        <stp/>
        <stp>##V3_BDPV12</stp>
        <stp>XS1799939027 corp</stp>
        <stp>blp_i_sprd_mid</stp>
        <stp>[position_monitor_R.xlsm]monitor!R10C11</stp>
        <stp>pcs=</stp>
        <tr r="K10" s="1"/>
      </tp>
      <tp>
        <v>244.47842407226563</v>
        <stp/>
        <stp>##V3_BDPV12</stp>
        <stp>FR0013425170 corp</stp>
        <stp>blp_i_sprd_mid</stp>
        <stp>[position_monitor_R.xlsm]pairs!R74C13</stp>
        <stp>pcs=bgn</stp>
        <tr r="M74" s="7"/>
      </tp>
      <tp t="s">
        <v>24/08/2026</v>
        <stp/>
        <stp>##V3_BDPV12</stp>
        <stp>XS1713463559 corp</stp>
        <stp>nxt_call_dt</stp>
        <stp>[position_monitor_R.xlsm]Sheet1!R131C8</stp>
        <tr r="H131" s="6"/>
      </tp>
      <tp t="s">
        <v>27/06/2024</v>
        <stp/>
        <stp>##V3_BDPV12</stp>
        <stp>XS1799938995 corp</stp>
        <stp>nxt_call_dt</stp>
        <stp>[position_monitor_R.xlsm]Sheet1!R107C8</stp>
        <tr r="H107" s="6"/>
      </tp>
      <tp t="s">
        <v>30/03/2025</v>
        <stp/>
        <stp>##V3_BDPV12</stp>
        <stp>XS1757377400 corp</stp>
        <stp>nxt_call_dt</stp>
        <stp>[position_monitor_R.xlsm]Sheet1!R114C8</stp>
        <tr r="H114" s="6"/>
      </tp>
      <tp>
        <v>281.79879760742188</v>
        <stp/>
        <stp>##V3_BDPV12</stp>
        <stp>XS0992293901 corp</stp>
        <stp>blp_i_sprd_mid</stp>
        <stp>[position_monitor_R.xlsm]pairs!R64C13</stp>
        <stp>pcs=bgn</stp>
        <tr r="M64" s="7"/>
      </tp>
      <tp>
        <v>281.79879760742188</v>
        <stp/>
        <stp>##V3_BDPV12</stp>
        <stp>XS0992293901 corp</stp>
        <stp>blp_i_sprd_mid</stp>
        <stp>[position_monitor_R.xlsm]pairs!R67C13</stp>
        <stp>pcs=bgn</stp>
        <tr r="M67" s="7"/>
      </tp>
      <tp>
        <v>281.79879760742188</v>
        <stp/>
        <stp>##V3_BDPV12</stp>
        <stp>XS0992293901 corp</stp>
        <stp>blp_i_sprd_mid</stp>
        <stp>[position_monitor_R.xlsm]pairs!R66C13</stp>
        <stp>pcs=bgn</stp>
        <tr r="M66" s="7"/>
      </tp>
      <tp>
        <v>281.79879760742188</v>
        <stp/>
        <stp>##V3_BDPV12</stp>
        <stp>XS0992293901 corp</stp>
        <stp>blp_i_sprd_mid</stp>
        <stp>[position_monitor_R.xlsm]pairs!R68C13</stp>
        <stp>pcs=bgn</stp>
        <tr r="M68" s="7"/>
      </tp>
      <tp>
        <v>337.38916015625</v>
        <stp/>
        <stp>##V3_BDPV12</stp>
        <stp>XS1799938995 corp</stp>
        <stp>blp_i_sprd_mid</stp>
        <stp>[position_monitor_R.xlsm]pairs!R37C13</stp>
        <stp>pcs=bgn</stp>
        <tr r="M37" s="7"/>
      </tp>
      <tp>
        <v>337.38916015625</v>
        <stp/>
        <stp>##V3_BDPV12</stp>
        <stp>XS1799938995 corp</stp>
        <stp>blp_i_sprd_mid</stp>
        <stp>[position_monitor_R.xlsm]pairs!R43C13</stp>
        <stp>pcs=bgn</stp>
        <tr r="M43" s="7"/>
      </tp>
      <tp t="s">
        <v>17/06/2029</v>
        <stp/>
        <stp>##V3_BDPV12</stp>
        <stp>XS2187689380 corp</stp>
        <stp>nxt_call_dt</stp>
        <stp>[position_monitor_R.xlsm]Sheet1!R112C8</stp>
        <tr r="H112" s="6"/>
      </tp>
      <tp t="s">
        <v>01/03/2024</v>
        <stp/>
        <stp>##V3_BDPV12</stp>
        <stp>XS1591694481 corp</stp>
        <stp>nxt_call_dt</stp>
        <stp>[position_monitor_R.xlsm]Sheet1!R153C8</stp>
        <tr r="H153" s="6"/>
      </tp>
      <tp t="s">
        <v>26/03/2024</v>
        <stp/>
        <stp>##V3_BDPV12</stp>
        <stp>XS1797138960 corp</stp>
        <stp>nxt_call_dt</stp>
        <stp>[position_monitor_R.xlsm]Sheet1!R138C8</stp>
        <tr r="H138" s="6"/>
      </tp>
      <tp t="s">
        <v>08/04/2025</v>
        <stp/>
        <stp>##V3_BDPV12</stp>
        <stp>FR0013431244 corp</stp>
        <stp>nxt_call_dt</stp>
        <stp>[position_monitor_R.xlsm]Sheet1!R136C8</stp>
        <tr r="H136" s="6"/>
      </tp>
      <tp t="s">
        <v>02/06/2024</v>
        <stp/>
        <stp>##V3_BDPV12</stp>
        <stp>FR0011942283 corp</stp>
        <stp>nxt_call_dt</stp>
        <stp>[position_monitor_R.xlsm]Sheet1!R134C8</stp>
        <tr r="H134" s="6"/>
      </tp>
      <tp t="s">
        <v>30/03/2026</v>
        <stp/>
        <stp>##V3_BDPV12</stp>
        <stp>XS2196328608 corp</stp>
        <stp>nxt_call_dt</stp>
        <stp>[position_monitor_R.xlsm]Sheet1!R126C8</stp>
        <tr r="H126" s="6"/>
      </tp>
      <tp t="s">
        <v>20/03/2030</v>
        <stp/>
        <stp>##V3_BDPV12</stp>
        <stp>XS1206541366 corp</stp>
        <stp>nxt_call_dt</stp>
        <stp>[position_monitor_R.xlsm]Sheet1!R113C8</stp>
        <tr r="H113" s="6"/>
      </tp>
      <tp>
        <v>86.041259765625</v>
        <stp/>
        <stp>##V3_BDPV12</stp>
        <stp>XS1044811591 corp</stp>
        <stp>blp_i_sprd_mid</stp>
        <stp>[position_monitor_R.xlsm]pairs!R48C13</stp>
        <stp>pcs=bgn</stp>
        <tr r="M48" s="7"/>
      </tp>
      <tp>
        <v>259.62753295898438</v>
        <stp/>
        <stp>##V3_BDPV12</stp>
        <stp>XS1206540806 corp</stp>
        <stp>blp_i_sprd_mid</stp>
        <stp>[position_monitor_R.xlsm]pairs!R42C13</stp>
        <stp>pcs=bgn</stp>
        <tr r="M42" s="7"/>
      </tp>
      <tp>
        <v>336.55599975585938</v>
        <stp/>
        <stp>##V3_BDPV12</stp>
        <stp>XS2193662728 corp</stp>
        <stp>blp_i_sprd_mid</stp>
        <stp>[position_monitor_R.xlsm]pairs!R17C13</stp>
        <stp>pcs=cbbt</stp>
        <tr r="M17" s="7"/>
      </tp>
      <tp>
        <v>168.38229370117188</v>
        <stp/>
        <stp>##V3_BDPV12</stp>
        <stp>XS1028599287 corp</stp>
        <stp>blp_i_sprd_mid</stp>
        <stp>[position_monitor_R.xlsm]pairs!R91C13</stp>
        <stp>pcs=cbbt</stp>
        <tr r="M91" s="7"/>
      </tp>
      <tp>
        <v>168.38229370117188</v>
        <stp/>
        <stp>##V3_BDPV12</stp>
        <stp>XS1028599287 corp</stp>
        <stp>blp_i_sprd_mid</stp>
        <stp>[position_monitor_R.xlsm]pairs!R96C13</stp>
        <stp>pcs=cbbt</stp>
        <tr r="M96" s="7"/>
      </tp>
      <tp>
        <v>168.38229370117188</v>
        <stp/>
        <stp>##V3_BDPV12</stp>
        <stp>XS1028599287 corp</stp>
        <stp>blp_i_sprd_mid</stp>
        <stp>[position_monitor_R.xlsm]pairs!R98C13</stp>
        <stp>pcs=cbbt</stp>
        <tr r="M98" s="7"/>
      </tp>
      <tp>
        <v>336.55599975585938</v>
        <stp/>
        <stp>##V3_BDPV12</stp>
        <stp>XS2193662728 corp</stp>
        <stp>blp_i_sprd_mid</stp>
        <stp>[position_monitor_R.xlsm]pairs!R61C13</stp>
        <stp>pcs=cbbt</stp>
        <tr r="M61" s="7"/>
      </tp>
      <tp t="s">
        <v>30/01/2025</v>
        <stp/>
        <stp>##V3_BDPV12</stp>
        <stp>FR0013457157 corp</stp>
        <stp>nxt_call_dt</stp>
        <stp>[position_monitor_R.xlsm]Sheet1!R55C8</stp>
        <tr r="H55" s="6"/>
      </tp>
      <tp>
        <v>212.30741882324219</v>
        <stp/>
        <stp>##V3_BDPV12</stp>
        <stp>XS1195202822 corp</stp>
        <stp>blp_i_sprd_mid</stp>
        <stp>[position_monitor_R.xlsm]pairs!R62C13</stp>
        <stp>pcs=cbbt</stp>
        <tr r="M62" s="7"/>
      </tp>
      <tp>
        <v>238.94712829589844</v>
        <stp/>
        <stp>##V3_BDPV12</stp>
        <stp>XS1405763019 corp</stp>
        <stp>blp_i_sprd_mid</stp>
        <stp>[position_monitor_R.xlsm]pairs!R68C9</stp>
        <stp>pcs=bgn</stp>
        <tr r="I68" s="7"/>
      </tp>
    </main>
    <main first="bofaddin.rtdserver">
      <tp t="e">
        <v>#N/A</v>
        <stp/>
        <stp>BDH|949453862073726468</stp>
        <tr r="P33" s="6"/>
      </tp>
      <tp t="e">
        <v>#N/A</v>
        <stp/>
        <stp>BDH|792108956503596212</stp>
        <tr r="Z18" s="7"/>
      </tp>
      <tp t="e">
        <v>#N/A</v>
        <stp/>
        <stp>BDH|193090472565636792</stp>
        <tr r="X100" s="7"/>
        <tr r="X86" s="7"/>
        <tr r="X103" s="7"/>
      </tp>
      <tp t="e">
        <v>#N/A</v>
        <stp/>
        <stp>BDH|590305436014038113</stp>
        <tr r="AN26" s="1"/>
      </tp>
    </main>
    <main first="bloomberg.rtd">
      <tp t="s">
        <v>25/07/2023</v>
        <stp/>
        <stp>##V3_BDPV12</stp>
        <stp>FR0013330529 corp</stp>
        <stp>nxt_call_dt</stp>
        <stp>[position_monitor_R.xlsm]Sheet1!R73C8</stp>
        <tr r="H73" s="6"/>
      </tp>
      <tp>
        <v>2.125</v>
        <stp/>
        <stp>##V3_BDPV12</stp>
        <stp>DE000A2GSFF1 corp</stp>
        <stp>coupon</stp>
        <stp>[position_monitor_R.xlsm]Sheet1!R52C7</stp>
        <tr r="G52" s="6"/>
      </tp>
    </main>
    <main first="bofaddin.rtdserver">
      <tp t="e">
        <v>#N/A</v>
        <stp/>
        <stp>BDH|270109295399220522</stp>
        <tr r="X83" s="7"/>
        <tr r="X85" s="7"/>
        <tr r="X16" s="7"/>
      </tp>
      <tp t="e">
        <v>#N/A</v>
        <stp/>
        <stp>BDH|658271569815151588</stp>
        <tr r="X45" s="7"/>
      </tp>
    </main>
    <main first="bloomberg.rtd">
      <tp>
        <v>81.43914794921875</v>
        <stp/>
        <stp>##V3_BDPV12</stp>
        <stp>XS1405770907 corp</stp>
        <stp>blp_i_sprd_mid</stp>
        <stp>[position_monitor_R.xlsm]pairs!R48C9</stp>
        <stp>pcs=bgn</stp>
        <tr r="I48" s="7"/>
      </tp>
      <tp>
        <v>204.42926025390625</v>
        <stp/>
        <stp>##V3_BDPV12</stp>
        <stp>XS1115498260 corp</stp>
        <stp>blp_i_sprd_mid</stp>
        <stp>[position_monitor_R.xlsm]pairs!R92C13</stp>
        <stp>pcs=cbbt</stp>
        <tr r="M92" s="7"/>
      </tp>
      <tp>
        <v>349.187255859375</v>
        <stp/>
        <stp>##V3_BDPV12</stp>
        <stp>XS2109819859 corp</stp>
        <stp>blp_i_sprd_mid</stp>
        <stp>[position_monitor_R.xlsm]pairs!R99C13</stp>
        <stp>pcs=cbbt</stp>
        <tr r="M99" s="7"/>
      </tp>
    </main>
    <main first="bofaddin.rtdserver">
      <tp t="e">
        <v>#N/A</v>
        <stp/>
        <stp>BDH|737717900745773543</stp>
        <tr r="P41" s="6"/>
      </tp>
      <tp t="e">
        <v>#N/A</v>
        <stp/>
        <stp>BDH|831447256710925656</stp>
        <tr r="E54" s="15"/>
      </tp>
    </main>
    <main first="bloomberg.rtd">
      <tp>
        <v>32.660777079051137</v>
        <stp/>
        <stp>##V3_BQL.QUERYV12</stp>
        <stp>[position_monitor_R.xlsm]monitor!R18C41</stp>
        <stp>let(#price=dropna(spread(st=i,dates=range(-90d,-31d),side='mid',fill='prev', pricing_source='cbbt')).value;
#price2=value(#price,['XS1591694481 Corp']);
#spread=#price-#price2;)
Get(AVG(#spread))
for('XS2207430120 Corp')</stp>
        <tr r="AO18" s="1"/>
      </tp>
      <tp>
        <v>4.5343791049275763</v>
        <stp/>
        <stp>##V3_BQL.QUERYV12</stp>
        <stp>[position_monitor_R.xlsm]monitor!R18C42</stp>
        <stp>let(#price=dropna(spread(st=i,dates=range(-90d,-31d),side='mid',fill='prev', pricing_source='cbbt')).value;
#price2=value(#price,['XS1591694481 Corp']);
#spread=#price-#price2;)
Get(STD(#spread))
for('XS2207430120 Corp')</stp>
        <tr r="AP18" s="1"/>
      </tp>
      <tp>
        <v>367.2911376953125</v>
        <stp/>
        <stp>##V3_BDPV12</stp>
        <stp>XS1207058733 corp</stp>
        <stp>blp_i_sprd_mid</stp>
        <stp>[position_monitor_R.xlsm]pairs!R77C13</stp>
        <stp>pcs=cbbt</stp>
        <tr r="M77" s="7"/>
      </tp>
      <tp>
        <v>367.2911376953125</v>
        <stp/>
        <stp>##V3_BDPV12</stp>
        <stp>XS1207058733 corp</stp>
        <stp>blp_i_sprd_mid</stp>
        <stp>[position_monitor_R.xlsm]pairs!R73C13</stp>
        <stp>pcs=cbbt</stp>
        <tr r="M73" s="7"/>
      </tp>
      <tp t="s">
        <v>19/12/2026</v>
        <stp/>
        <stp>##V3_BDPV12</stp>
        <stp>FR0013447877 corp</stp>
        <stp>nxt_call_dt</stp>
        <stp>[position_monitor_R.xlsm]Sheet1!R86C8</stp>
        <tr r="H86" s="6"/>
      </tp>
      <tp t="s">
        <v>21/10/2025</v>
        <stp/>
        <stp>##V3_BDPV12</stp>
        <stp>FR0013478252 corp</stp>
        <stp>nxt_call_dt</stp>
        <stp>[position_monitor_R.xlsm]Sheet1!R29C8</stp>
        <tr r="H29" s="6"/>
      </tp>
      <tp>
        <v>84.851669311523438</v>
        <stp/>
        <stp>##V3_BDPV12</stp>
        <stp>XS1195201931 corp</stp>
        <stp>blp_i_sprd_mid</stp>
        <stp>[position_monitor_R.xlsm]pairs!R76C13</stp>
        <stp>pcs=cbbt</stp>
        <tr r="M76" s="7"/>
      </tp>
    </main>
    <main first="bofaddin.rtdserver">
      <tp t="e">
        <v>#N/A</v>
        <stp/>
        <stp>BDH|394319411044987029</stp>
        <tr r="Y31" s="7"/>
        <tr r="Y47" s="7"/>
      </tp>
    </main>
    <main first="bloomberg.rtd">
      <tp>
        <v>290.028564453125</v>
        <stp/>
        <stp>##V3_BDPV12</stp>
        <stp>XS1323897725 corp</stp>
        <stp>blp_i_sprd_mid</stp>
        <stp>[position_monitor_R.xlsm]pairs!R67C9</stp>
        <stp>pcs=bgn</stp>
        <tr r="I67" s="7"/>
      </tp>
    </main>
    <main first="bofaddin.rtdserver">
      <tp t="e">
        <v>#N/A</v>
        <stp/>
        <stp>BDH|749025520244451054</stp>
        <tr r="P92" s="6"/>
      </tp>
      <tp t="e">
        <v>#N/A</v>
        <stp/>
        <stp>BDH|608562600896554507</stp>
        <tr r="X29" s="7"/>
      </tp>
    </main>
    <main first="bloomberg.rtd">
      <tp>
        <v>269.65972900390625</v>
        <stp/>
        <stp>##V3_BDPV12</stp>
        <stp>XS1713462403 corp</stp>
        <stp>blp_i_sprd_mid</stp>
        <stp>[position_monitor_R.xlsm]pairs!R79C9</stp>
        <stp>pcs=bgn</stp>
        <tr r="I79" s="7"/>
      </tp>
    </main>
    <main first="bofaddin.rtdserver">
      <tp t="e">
        <v>#N/A</v>
        <stp/>
        <stp>BDH|395123163632697369</stp>
        <tr r="E70" s="15"/>
      </tp>
    </main>
    <main first="bloomberg.rtd">
      <tp t="s">
        <v>27/03/2023</v>
        <stp/>
        <stp>##V3_BDPV12</stp>
        <stp>FR0013292828 corp</stp>
        <stp>nxt_call_dt</stp>
        <stp>[position_monitor_R.xlsm]Sheet1!R34C8</stp>
        <tr r="H34" s="6"/>
      </tp>
      <tp>
        <v>336.62490844726563</v>
        <stp/>
        <stp>##V3_BDPV12</stp>
        <stp>XS1795406575 corp</stp>
        <stp>blp_i_sprd_mid</stp>
        <stp>[position_monitor_R.xlsm]pairs!R84C13</stp>
        <stp>pcs=cbbt</stp>
        <tr r="M84" s="7"/>
      </tp>
      <tp>
        <v>360.446533203125</v>
        <stp/>
        <stp>##V3_BDPV12</stp>
        <stp>XS1795406658 corp</stp>
        <stp>blp_i_sprd_mid</stp>
        <stp>[position_monitor_R.xlsm]pairs!R95C13</stp>
        <stp>pcs=cbbt</stp>
        <tr r="M95" s="7"/>
      </tp>
      <tp>
        <v>0.83130056634977612</v>
        <stp/>
        <stp>##V3_BQL.QUERYV12</stp>
        <stp>[position_monitor_R.xlsm]pairs!R61C23</stp>
        <stp xml:space="preserve"> get(corr(SPREAD(SPREAD_TYPE='I'), VALUE(SPREAD(SPREAD_TYPE='I'), ['US05565QDV77 Corp']))) for(['XS2193662728 Corp'])with(dates=range(-120d,0d))</stp>
        <tr r="W61" s="7"/>
      </tp>
      <tp>
        <v>279.85348510742188</v>
        <stp/>
        <stp>##V3_BDPV12</stp>
        <stp>BE6309987400 corp</stp>
        <stp>blp_i_sprd_mid</stp>
        <stp>[position_monitor_R.xlsm]pairs!R64C9</stp>
        <stp>pcs=bgn</stp>
        <tr r="I64" s="7"/>
      </tp>
    </main>
    <main first="bofaddin.rtdserver">
      <tp t="e">
        <v>#N/A</v>
        <stp/>
        <stp>BDH|126078504807846623</stp>
        <tr r="Y8" s="7"/>
      </tp>
      <tp t="e">
        <v>#N/A</v>
        <stp/>
        <stp>BDH|505241925239077810</stp>
        <tr r="E75" s="15"/>
      </tp>
      <tp t="e">
        <v>#N/A</v>
        <stp/>
        <stp>BDH|113431835027072111</stp>
        <tr r="X18" s="7"/>
      </tp>
    </main>
    <main first="bloomberg.rtd">
      <tp t="s">
        <v>15/01/2025</v>
        <stp/>
        <stp>##V3_BDPV12</stp>
        <stp>FR0013413887 corp</stp>
        <stp>nxt_call_dt</stp>
        <stp>[position_monitor_R.xlsm]Sheet1!R84C8</stp>
        <tr r="H84" s="6"/>
      </tp>
    </main>
    <main first="bofaddin.rtdserver">
      <tp t="e">
        <v>#N/A</v>
        <stp/>
        <stp>BDH|152103578985570316</stp>
        <tr r="E38" s="15"/>
      </tp>
      <tp t="e">
        <v>#N/A</v>
        <stp/>
        <stp>BDH|724608414665464282</stp>
        <tr r="Z65" s="7"/>
      </tp>
      <tp t="e">
        <v>#N/A</v>
        <stp/>
        <stp>BDH|392527652929553909</stp>
        <tr r="X68" s="7"/>
        <tr r="X78" s="7"/>
      </tp>
    </main>
    <main first="bloomberg.rtd">
      <tp>
        <v>216.01716613769531</v>
        <stp/>
        <stp>##V3_BDPV12</stp>
        <stp>XS1591694481 corp</stp>
        <stp>blp_i_sprd_mid</stp>
        <stp>[position_monitor_R.xlsm]pairs!R12C13</stp>
        <stp>pcs=cbbt</stp>
        <tr r="M12" s="7"/>
      </tp>
      <tp t="s">
        <v>25/01/2026</v>
        <stp/>
        <stp>##V3_BDPV12</stp>
        <stp>FR0013330537 corp</stp>
        <stp>nxt_call_dt</stp>
        <stp>[position_monitor_R.xlsm]Sheet1!R74C8</stp>
        <tr r="H74" s="6"/>
      </tp>
      <tp t="s">
        <v>04/12/2023</v>
        <stp/>
        <stp>##V3_BDPV12</stp>
        <stp>BE6309987400 corp</stp>
        <stp>nxt_call_dt</stp>
        <stp>[position_monitor_R.xlsm]Sheet1!R46C8</stp>
        <tr r="H46" s="6"/>
      </tp>
    </main>
    <main first="bofaddin.rtdserver">
      <tp t="e">
        <v>#N/A</v>
        <stp/>
        <stp>BDH|284099259713424560</stp>
        <tr r="Z16" s="7"/>
        <tr r="Z83" s="7"/>
        <tr r="Z85" s="7"/>
      </tp>
      <tp t="e">
        <v>#N/A</v>
        <stp/>
        <stp>BDH|509064084289629208</stp>
        <tr r="P43" s="6"/>
      </tp>
    </main>
    <main first="bloomberg.rtd">
      <tp>
        <v>359.790283203125</v>
        <stp/>
        <stp>##V3_BDPV12</stp>
        <stp>XS1048428442 corp</stp>
        <stp>blp_i_sprd_mid</stp>
        <stp>[position_monitor_R.xlsm]pairs!R52C13</stp>
        <stp>pcs=cbbt</stp>
        <tr r="M52" s="7"/>
      </tp>
      <tp>
        <v>359.790283203125</v>
        <stp/>
        <stp>##V3_BDPV12</stp>
        <stp>XS1048428442 corp</stp>
        <stp>blp_i_sprd_mid</stp>
        <stp>[position_monitor_R.xlsm]pairs!R44C13</stp>
        <stp>pcs=cbbt</stp>
        <tr r="M44" s="7"/>
      </tp>
      <tp>
        <v>359.790283203125</v>
        <stp/>
        <stp>##V3_BDPV12</stp>
        <stp>XS1048428442 corp</stp>
        <stp>blp_i_sprd_mid</stp>
        <stp>[position_monitor_R.xlsm]pairs!R46C13</stp>
        <stp>pcs=cbbt</stp>
        <tr r="M46" s="7"/>
      </tp>
      <tp>
        <v>175.43563842773438</v>
        <stp/>
        <stp>##V3_BDPV12</stp>
        <stp>XS1890845875 corp</stp>
        <stp>blp_i_sprd_mid</stp>
        <stp>[position_monitor_R.xlsm]pairs!R33C13</stp>
        <stp>pcs=cbbt</stp>
        <tr r="M33" s="7"/>
      </tp>
    </main>
    <main first="bofaddin.rtdserver">
      <tp t="e">
        <v>#N/A</v>
        <stp/>
        <stp>BDH|727751852160164053</stp>
        <tr r="Z49" s="7"/>
      </tp>
    </main>
    <main first="bloomberg.rtd">
      <tp>
        <v>596.080810546875</v>
        <stp/>
        <stp>##V3_BDPV12</stp>
        <stp>FR0013330537 corp</stp>
        <stp>blp_i_sprd_mid</stp>
        <stp>[position_monitor_R.xlsm]pairs!R78C9</stp>
        <stp>pcs=bgn</stp>
        <tr r="I78" s="7"/>
      </tp>
      <tp>
        <v>346.06472778320313</v>
        <stp/>
        <stp>##V3_BDPV12</stp>
        <stp>XS2056730679 corp</stp>
        <stp>blp_i_sprd_mid</stp>
        <stp>[position_monitor_R.xlsm]pairs!R85C9</stp>
        <stp>pcs=bgn</stp>
        <tr r="I85" s="7"/>
      </tp>
      <tp>
        <v>15.363462311421863</v>
        <stp/>
        <stp>##V3_BQL.QUERYV12</stp>
        <stp>[position_monitor_R.xlsm]pairs!R7C34</stp>
        <stp>let(#price=dropna(spread(st=i,dates=range(-120d,10d),side='mid',fill='prev', pricing_source='bgn')).value;
#price2=value(#price,['XS2193663619 Corp']);
#spread=#price-#price2;)
Get(std(#spread))
for('XS2193661324 Corp')</stp>
        <tr r="AH7" s="7"/>
      </tp>
      <tp>
        <v>-12.692114503816782</v>
        <stp/>
        <stp>##V3_BQL.QUERYV12</stp>
        <stp>[position_monitor_R.xlsm]pairs!R7C33</stp>
        <stp>let(#price=dropna(spread(st=i,dates=range(-120d,10d),side='mid',fill='prev', pricing_source='bgn')).value;
#price2=value(#price,['XS2193663619 Corp']);
#spread=#price-#price2;)
Get(avg(#spread))
for('XS2193661324 Corp')</stp>
        <tr r="AG7" s="7"/>
      </tp>
      <tp>
        <v>75.792854576935412</v>
        <stp/>
        <stp>##V3_BQL.QUERYV12</stp>
        <stp>[position_monitor_R.xlsm]pairs!R39C19</stp>
        <stp>let(#price=dropna(spread(st=i,dates=range(-365d,0d),side='mid',fill='prev', pricing_source='cbbt')).value;
#price2=value(#price,['XS1797138960 Corp']);
#spread=#price-#price2;)
Get(avg(#spread))
for('PTEDPKOM0034 Corp')</stp>
        <tr r="S39" s="7"/>
      </tp>
      <tp>
        <v>110.646484375</v>
        <stp/>
        <stp>##V3_BDPV12</stp>
        <stp>XS1757377400 corp</stp>
        <stp>blp_i_sprd_mid</stp>
        <stp>[position_monitor_R.xlsm]pairs!R36C13</stp>
        <stp>pcs=cbbt</stp>
        <tr r="M36" s="7"/>
      </tp>
      <tp>
        <v>27.542483882969236</v>
        <stp/>
        <stp>##V3_BQL.QUERYV12</stp>
        <stp>[position_monitor_R.xlsm]pairs!R39C17</stp>
        <stp>let(#price=dropna(spread(st=i,dates=range(-365d,0d),side='mid',fill='prev', pricing_source='cbbt')).value;
#price2=value(#price,['XS1797138960 Corp']);
#spread=#price-#price2;)
Get(min(#spread))
for('PTEDPKOM0034 Corp')</stp>
        <tr r="Q39" s="7"/>
      </tp>
      <tp>
        <v>178.89858077765271</v>
        <stp/>
        <stp>##V3_BQL.QUERYV12</stp>
        <stp>[position_monitor_R.xlsm]pairs!R39C18</stp>
        <stp>let(#price=dropna(spread(st=i,dates=range(-365d,0d),side='mid',fill='prev', pricing_source='cbbt')).value;
#price2=value(#price,['XS1797138960 Corp']);
#spread=#price-#price2;)
Get(max(#spread))
for('PTEDPKOM0034 Corp')</stp>
        <tr r="R39" s="7"/>
      </tp>
      <tp>
        <v>32.785467573830971</v>
        <stp/>
        <stp>##V3_BQL.QUERYV12</stp>
        <stp>[position_monitor_R.xlsm]pairs!R39C20</stp>
        <stp>let(#price=dropna(spread(st=i,dates=range(-365d,0d),side='mid',fill='prev', pricing_source='cbbt')).value;
#price2=value(#price,['XS1797138960 Corp']);
#spread=#price-#price2;)
Get(std(#spread))
for('PTEDPKOM0034 Corp')</stp>
        <tr r="T39" s="7"/>
      </tp>
    </main>
    <main first="bofaddin.rtdserver">
      <tp t="e">
        <v>#N/A</v>
        <stp/>
        <stp>BDH|996837257116203725</stp>
        <tr r="E16" s="15"/>
      </tp>
    </main>
    <main first="bloomberg.rtd">
      <tp>
        <v>359.931884765625</v>
        <stp/>
        <stp>##V3_BDPV12</stp>
        <stp>XS1048428442 corp</stp>
        <stp>blp_i_sprd_mid</stp>
        <stp>[position_monitor_R.xlsm]pairs!R37C9</stp>
        <stp>pcs=bgn</stp>
        <tr r="I37" s="7"/>
      </tp>
      <tp>
        <v>391.41830444335938</v>
        <stp/>
        <stp>##V3_BDPV12</stp>
        <stp>XS2187689380 corp</stp>
        <stp>blp_i_sprd_mid</stp>
        <stp>[position_monitor_R.xlsm]pairs!R13C13</stp>
        <stp>pcs=cbbt</stp>
        <tr r="M13" s="7"/>
      </tp>
      <tp>
        <v>288.54522705078125</v>
        <stp/>
        <stp>##V3_BDPV12</stp>
        <stp>XS1888179477 corp</stp>
        <stp>blp_i_sprd_mid</stp>
        <stp>[position_monitor_R.xlsm]pairs!R89C13</stp>
        <stp>pcs=cbbt</stp>
        <tr r="M89" s="7"/>
      </tp>
      <tp>
        <v>213.66116333007813</v>
        <stp/>
        <stp>##V3_BDPV12</stp>
        <stp>XS2196328608 corp</stp>
        <stp>blp_i_sprd_mid</stp>
        <stp>[position_monitor_R.xlsm]pairs!R47C13</stp>
        <stp>pcs=cbbt</stp>
        <tr r="M47" s="7"/>
      </tp>
      <tp>
        <v>288.54522705078125</v>
        <stp/>
        <stp>##V3_BDPV12</stp>
        <stp>XS1888179477 corp</stp>
        <stp>blp_i_sprd_mid</stp>
        <stp>[position_monitor_R.xlsm]pairs!R87C13</stp>
        <stp>pcs=cbbt</stp>
        <tr r="M87" s="7"/>
      </tp>
      <tp>
        <v>168.73219299316406</v>
        <stp/>
        <stp>##V3_BDPV12</stp>
        <stp>XS2011260531 corp</stp>
        <stp>blp_i_sprd_mid</stp>
        <stp>[position_monitor_R.xlsm]pairs!R71C13</stp>
        <stp>pcs=cbbt</stp>
        <tr r="M71" s="7"/>
      </tp>
      <tp>
        <v>170.2738037109375</v>
        <stp/>
        <stp>##V3_BDPV12</stp>
        <stp>XS1797138960 corp</stp>
        <stp>blp_i_sprd_mid</stp>
        <stp>[position_monitor_R.xlsm]pairs!R39C13</stp>
        <stp>pcs=cbbt</stp>
        <tr r="M39" s="7"/>
      </tp>
      <tp>
        <v>170.2738037109375</v>
        <stp/>
        <stp>##V3_BDPV12</stp>
        <stp>XS1797138960 corp</stp>
        <stp>blp_i_sprd_mid</stp>
        <stp>[position_monitor_R.xlsm]pairs!R28C13</stp>
        <stp>pcs=cbbt</stp>
        <tr r="M28" s="7"/>
      </tp>
      <tp>
        <v>170.2738037109375</v>
        <stp/>
        <stp>##V3_BDPV12</stp>
        <stp>XS1797138960 corp</stp>
        <stp>blp_i_sprd_mid</stp>
        <stp>[position_monitor_R.xlsm]pairs!R27C13</stp>
        <stp>pcs=cbbt</stp>
        <tr r="M27" s="7"/>
      </tp>
      <tp>
        <v>62.724853515625</v>
        <stp/>
        <stp>##V3_BDPV12</stp>
        <stp>XS1115490523 corp</stp>
        <stp>blp_i_sprd_mid</stp>
        <stp>[position_monitor_R.xlsm]pairs!R94C13</stp>
        <stp>pcs=cbbt</stp>
        <tr r="M94" s="7"/>
      </tp>
      <tp>
        <v>163.37812805175781</v>
        <stp/>
        <stp>##V3_BDPV12</stp>
        <stp>FR0013292828 corp</stp>
        <stp>blp_i_sprd_mid</stp>
        <stp>[position_monitor_R.xlsm]pairs!R65C9</stp>
        <stp>pcs=bgn</stp>
        <tr r="I65" s="7"/>
      </tp>
      <tp>
        <v>308.1451416015625</v>
        <stp/>
        <stp>##V3_BDPV12</stp>
        <stp>DE000A11QR73 corp</stp>
        <stp>blp_i_sprd_mid</stp>
        <stp>[position_monitor_R.xlsm]pairs!R43C9</stp>
        <stp>pcs=bgn</stp>
        <tr r="I43" s="7"/>
      </tp>
      <tp>
        <v>244.47842407226563</v>
        <stp/>
        <stp>##V3_BDPV12</stp>
        <stp>FR0013425170 corp</stp>
        <stp>blp_i_sprd_mid</stp>
        <stp>[position_monitor_R.xlsm]pairs!R66C9</stp>
        <stp>pcs=bgn</stp>
        <tr r="I66" s="7"/>
      </tp>
      <tp>
        <v>283.19403076171875</v>
        <stp/>
        <stp>##V3_BDPV12</stp>
        <stp>FR0013478252 corp</stp>
        <stp>blp_i_sprd_mid</stp>
        <stp>[position_monitor_R.xlsm]pairs!R74C9</stp>
        <stp>pcs=bgn</stp>
        <tr r="I74" s="7"/>
      </tp>
      <tp>
        <v>596.080810546875</v>
        <stp/>
        <stp>##V3_BDPV12</stp>
        <stp>FR0013330537 corp</stp>
        <stp>blp_i_sprd_mid</stp>
        <stp>[position_monitor_R.xlsm]pairs!R75C9</stp>
        <stp>pcs=bgn</stp>
        <tr r="I75" s="7"/>
      </tp>
      <tp>
        <v>210.690185546875</v>
        <stp/>
        <stp>##V3_BDPV12</stp>
        <stp>XS0954675129 corp</stp>
        <stp>blp_i_sprd_mid</stp>
        <stp>[position_monitor_R.xlsm]pairs!R29C13</stp>
        <stp>pcs=cbbt</stp>
        <tr r="M29" s="7"/>
      </tp>
      <tp>
        <v>126.86846923828125</v>
        <stp/>
        <stp>##V3_BDPV12</stp>
        <stp>XS1413581205 corp</stp>
        <stp>blp_i_sprd_mid</stp>
        <stp>[position_monitor_R.xlsm]pairs!R70C13</stp>
        <stp>pcs=cbbt</stp>
        <tr r="M70" s="7"/>
      </tp>
      <tp>
        <v>126.86846923828125</v>
        <stp/>
        <stp>##V3_BDPV12</stp>
        <stp>XS1413581205 corp</stp>
        <stp>blp_i_sprd_mid</stp>
        <stp>[position_monitor_R.xlsm]pairs!R72C13</stp>
        <stp>pcs=cbbt</stp>
        <tr r="M72" s="7"/>
      </tp>
      <tp>
        <v>391.66744995117188</v>
        <stp/>
        <stp>##V3_BDPV12</stp>
        <stp>XS1799939027 corp</stp>
        <stp>blp_i_sprd_mid</stp>
        <stp>[position_monitor_R.xlsm]pairs!R40C13</stp>
        <stp>pcs=cbbt</stp>
        <tr r="M40" s="7"/>
      </tp>
      <tp>
        <v>29.032604545902288</v>
        <stp/>
        <stp>##V3_BQL.QUERYV12</stp>
        <stp>[position_monitor_R.xlsm]monitor!R32C41</stp>
        <stp>let(#price=dropna(spread(st=i,dates=range(-41d,-10d),side='mid',fill='prev', pricing_source='cbbt')).value;
#price2=value(#price,['XS2011260531 Corp']);
#spread=#price-#price2;)
Get(AVG(#spread))
for('XS2218405772 Corp')</stp>
        <tr r="AO32" s="1"/>
      </tp>
      <tp>
        <v>2.6155467692330148</v>
        <stp/>
        <stp>##V3_BQL.QUERYV12</stp>
        <stp>[position_monitor_R.xlsm]monitor!R32C42</stp>
        <stp>let(#price=dropna(spread(st=i,dates=range(-41d,-10d),side='mid',fill='prev', pricing_source='cbbt')).value;
#price2=value(#price,['XS2011260531 Corp']);
#spread=#price-#price2;)
Get(STD(#spread))
for('XS2218405772 Corp')</stp>
        <tr r="AP32" s="1"/>
      </tp>
      <tp>
        <v>218.37202453613281</v>
        <stp/>
        <stp>##V3_BDPV12</stp>
        <stp>XS2035564629 corp</stp>
        <stp>blp_i_sprd_mid</stp>
        <stp>[position_monitor_R.xlsm]pairs!R31C13</stp>
        <stp>pcs=cbbt</stp>
        <tr r="M31" s="7"/>
      </tp>
      <tp t="s">
        <v>31/01/2024</v>
        <stp/>
        <stp>##V3_BDPV12</stp>
        <stp>FR0011606169 corp</stp>
        <stp>nxt_call_dt</stp>
        <stp>[position_monitor_R.xlsm]Sheet1!R48C8</stp>
        <tr r="H48" s="6"/>
      </tp>
      <tp>
        <v>146.70199584960938</v>
        <stp/>
        <stp>##V3_BDPV12</stp>
        <stp>XS1309437215 corp</stp>
        <stp>blp_i_sprd_mid</stp>
        <stp>[position_monitor_R.xlsm]pairs!R38C13</stp>
        <stp>pcs=cbbt</stp>
        <tr r="M38" s="7"/>
      </tp>
      <tp>
        <v>264.33987426757813</v>
        <stp/>
        <stp>##V3_BDPV12</stp>
        <stp>FR0013445335 corp</stp>
        <stp>blp_i_sprd_mid</stp>
        <stp>[position_monitor_R.xlsm]pairs!R54C9</stp>
        <stp>pcs=bgn</stp>
        <tr r="I54" s="7"/>
      </tp>
      <tp>
        <v>227.66342163085938</v>
        <stp/>
        <stp>##V3_BDPV12</stp>
        <stp>XS2011260705 corp</stp>
        <stp>blp_i_sprd_mid</stp>
        <stp>[position_monitor_R.xlsm]pairs!R63C9</stp>
        <stp>pcs=bgn</stp>
        <tr r="I63" s="7"/>
      </tp>
    </main>
    <main first="bofaddin.rtdserver">
      <tp t="e">
        <v>#N/A</v>
        <stp/>
        <stp>BDH|498791380313648591</stp>
        <tr r="P20" s="6"/>
      </tp>
    </main>
    <main first="bloomberg.rtd">
      <tp>
        <v>159.88735961914063</v>
        <stp/>
        <stp>##V3_BDPV12</stp>
        <stp>XS1309436910 corp</stp>
        <stp>blp_i_sprd_mid</stp>
        <stp>[position_monitor_R.xlsm]pairs!R53C13</stp>
        <stp>pcs=cbbt</stp>
        <tr r="M53" s="7"/>
      </tp>
      <tp>
        <v>159.88735961914063</v>
        <stp/>
        <stp>##V3_BDPV12</stp>
        <stp>XS1309436910 corp</stp>
        <stp>blp_i_sprd_mid</stp>
        <stp>[position_monitor_R.xlsm]pairs!R60C13</stp>
        <stp>pcs=cbbt</stp>
        <tr r="M60" s="7"/>
      </tp>
      <tp>
        <v>162.17953491210938</v>
        <stp/>
        <stp>##V3_BDPV12</stp>
        <stp>XS1721244371 corp</stp>
        <stp>blp_i_sprd_mid</stp>
        <stp>[position_monitor_R.xlsm]pairs!R30C13</stp>
        <stp>pcs=cbbt</stp>
        <tr r="M30" s="7"/>
      </tp>
      <tp>
        <v>353.92648315429688</v>
        <stp/>
        <stp>##V3_BDPV12</stp>
        <stp>XS1222594472 corp</stp>
        <stp>blp_i_sprd_mid</stp>
        <stp>[position_monitor_R.xlsm]pairs!R86C13</stp>
        <stp>pcs=cbbt</stp>
        <tr r="M86" s="7"/>
      </tp>
      <tp>
        <v>373.95916748046875</v>
        <stp/>
        <stp>##V3_BDPV12</stp>
        <stp>FR0011401728 corp</stp>
        <stp>blp_i_sprd_mid</stp>
        <stp>[position_monitor_R.xlsm]pairs!R34C9</stp>
        <stp>pcs=bgn</stp>
        <tr r="I34" s="7"/>
      </tp>
      <tp>
        <v>4.3282853536681607</v>
        <stp/>
        <stp>##V3_BQL.QUERYV12</stp>
        <stp>[position_monitor_R.xlsm]monitor!R21C41</stp>
        <stp>let(#price=dropna(spread(st=i,dates=range(-40d,-20d),side='mid',fill='prev', pricing_source='cbbt')).value;
#price2=value(#price,['XS1713463559 Corp']);
#spread=#price-#price2;)
Get(AVG(#spread))
for('XS2228373671 Corp')</stp>
        <tr r="AO21" s="1"/>
      </tp>
      <tp t="s">
        <v>#N/A</v>
        <stp/>
        <stp>##V3_BQL.QUERYV12</stp>
        <stp>[position_monitor_R.xlsm]monitor!R19C41</stp>
        <stp>let(#price=dropna(spread(st=i,dates=range(-13d,-20d),side='mid',fill='prev', pricing_source='cbbt')).value;
#price2=value(#price,['XS2238783422 Corp']);
#spread=#price-#price2;)
Get(AVG(#spread))
for('XS1501166869 Corp')</stp>
        <tr r="AO19" s="1"/>
      </tp>
      <tp>
        <v>2.2172728546591349</v>
        <stp/>
        <stp>##V3_BQL.QUERYV12</stp>
        <stp>[position_monitor_R.xlsm]monitor!R21C42</stp>
        <stp>let(#price=dropna(spread(st=i,dates=range(-40d,-20d),side='mid',fill='prev', pricing_source='cbbt')).value;
#price2=value(#price,['XS1713463559 Corp']);
#spread=#price-#price2;)
Get(STD(#spread))
for('XS2228373671 Corp')</stp>
        <tr r="AP21" s="1"/>
      </tp>
      <tp t="s">
        <v>#N/A</v>
        <stp/>
        <stp>##V3_BQL.QUERYV12</stp>
        <stp>[position_monitor_R.xlsm]monitor!R19C42</stp>
        <stp>let(#price=dropna(spread(st=i,dates=range(-13d,-20d),side='mid',fill='prev', pricing_source='cbbt')).value;
#price2=value(#price,['XS2238783422 Corp']);
#spread=#price-#price2;)
Get(STD(#spread))
for('XS1501166869 Corp')</stp>
        <tr r="AP19" s="1"/>
      </tp>
      <tp>
        <v>346.06329345703125</v>
        <stp/>
        <stp>##V3_BDPV12</stp>
        <stp>XS2056730679 corp</stp>
        <stp>blp_i_sprd_mid</stp>
        <stp>[position_monitor_R.xlsm]pairs!R16C13</stp>
        <stp>pcs=cbbt</stp>
        <tr r="M16" s="7"/>
      </tp>
      <tp>
        <v>305.30508422851563</v>
        <stp/>
        <stp>##V3_BDPV12</stp>
        <stp>XS0968913342 corp</stp>
        <stp>blp_i_sprd_mid</stp>
        <stp>[position_monitor_R.xlsm]pairs!R35C13</stp>
        <stp>pcs=cbbt</stp>
        <tr r="M35" s="7"/>
      </tp>
    </main>
    <main first="bofaddin.rtdserver">
      <tp t="e">
        <v>#N/A</v>
        <stp/>
        <stp>BDH|987028464205434863</stp>
        <tr r="P51" s="6"/>
      </tp>
    </main>
    <main first="bloomberg.rtd">
      <tp>
        <v>314.04559326171875</v>
        <stp/>
        <stp>##V3_BDPV12</stp>
        <stp>XS1050461034 corp</stp>
        <stp>blp_i_sprd_mid</stp>
        <stp>[position_monitor_R.xlsm]pairs!R51C13</stp>
        <stp>pcs=cbbt</stp>
        <tr r="M51" s="7"/>
      </tp>
      <tp>
        <v>255.81875610351563</v>
        <stp/>
        <stp>##V3_BDPV12</stp>
        <stp>XS2010045511 corp</stp>
        <stp>blp_i_sprd_mid</stp>
        <stp>[position_monitor_R.xlsm]pairs!R26C13</stp>
        <stp>pcs=cbbt</stp>
        <tr r="M26" s="7"/>
      </tp>
      <tp>
        <v>382.98687744140625</v>
        <stp/>
        <stp>##V3_BDPV12</stp>
        <stp>XS2056371334 corp</stp>
        <stp>blp_i_sprd_mid</stp>
        <stp>[position_monitor_R.xlsm]pairs!R83C13</stp>
        <stp>pcs=cbbt</stp>
        <tr r="M83" s="7"/>
      </tp>
      <tp t="s">
        <v>30/01/2024</v>
        <stp/>
        <stp>##V3_BDPV12</stp>
        <stp>FR0013399177 corp</stp>
        <stp>nxt_call_dt</stp>
        <stp>[position_monitor_R.xlsm]Sheet1!R54C8</stp>
        <tr r="H54" s="6"/>
      </tp>
      <tp t="s">
        <v>17/06/2024</v>
        <stp/>
        <stp>##V3_BDPV12</stp>
        <stp>FR0013425170 corp</stp>
        <stp>nxt_call_dt</stp>
        <stp>[position_monitor_R.xlsm]Sheet1!R28C8</stp>
        <tr r="H28" s="6"/>
      </tp>
      <tp>
        <v>314.04559326171875</v>
        <stp/>
        <stp>##V3_BDPV12</stp>
        <stp>XS1050461034 corp</stp>
        <stp>blp_i_sprd_mid</stp>
        <stp>[position_monitor_R.xlsm]pairs!R97C13</stp>
        <stp>pcs=cbbt</stp>
        <tr r="M97" s="7"/>
      </tp>
      <tp t="s">
        <v>16/03/2027</v>
        <stp/>
        <stp>##V3_BDPV12</stp>
        <stp>DE000A289N78 corp</stp>
        <stp>nxt_call_dt</stp>
        <stp>[position_monitor_R.xlsm]Sheet1!R37C8</stp>
        <tr r="H37" s="6"/>
      </tp>
    </main>
    <main first="bofaddin.rtdserver">
      <tp t="e">
        <v>#N/A</v>
        <stp/>
        <stp>BDH|371791371569657390</stp>
        <tr r="P91" s="6"/>
      </tp>
    </main>
    <main first="bloomberg.rtd">
      <tp>
        <v>283.8515625</v>
        <stp/>
        <stp>##V3_BDPV12</stp>
        <stp>XS1294343337 corp</stp>
        <stp>blp_i_sprd_mid</stp>
        <stp>[position_monitor_R.xlsm]pairs!R11C9</stp>
        <stp>pcs=bgn</stp>
        <tr r="I11" s="7"/>
      </tp>
      <tp>
        <v>401.74557495117188</v>
        <stp/>
        <stp>##V3_BDPV12</stp>
        <stp>XS2114413565 corp</stp>
        <stp>blp_i_sprd_mid</stp>
        <stp>[position_monitor_R.xlsm]pairs!R90C9</stp>
        <stp>pcs=bgn</stp>
        <tr r="I90" s="7"/>
      </tp>
    </main>
    <main first="bofaddin.rtdserver">
      <tp t="e">
        <v>#N/A</v>
        <stp/>
        <stp>BDH|250977991102771818</stp>
        <tr r="X13" s="7"/>
        <tr r="X40" s="7"/>
        <tr r="X46" s="7"/>
      </tp>
    </main>
    <main first="bloomberg.rtd">
      <tp>
        <v>288.49411010742188</v>
        <stp/>
        <stp>##V3_BDPV12</stp>
        <stp>XS1629658755 corp</stp>
        <stp>blp_i_sprd_mid</stp>
        <stp>[position_monitor_R.xlsm]pairs!R42C9</stp>
        <stp>pcs=bgn</stp>
        <tr r="I42" s="7"/>
      </tp>
      <tp t="s">
        <v>26/02/2025</v>
        <stp/>
        <stp>##V3_BDPV12</stp>
        <stp>XS1195202822 corp</stp>
        <stp>nxt_call_dt</stp>
        <stp>[position_monitor_R.xlsm]Sheet1!R26C8</stp>
        <tr r="H26" s="6"/>
      </tp>
      <tp t="s">
        <v>08/07/2023</v>
        <stp/>
        <stp>##V3_BDPV12</stp>
        <stp>XS1788973573 corp</stp>
        <stp>nxt_call_dt</stp>
        <stp>[position_monitor_R.xlsm]Sheet1!R56C8</stp>
        <tr r="H56" s="6"/>
      </tp>
      <tp t="s">
        <v>25/03/2021</v>
        <stp/>
        <stp>##V3_BDPV12</stp>
        <stp>XS1207054666 corp</stp>
        <stp>nxt_call_dt</stp>
        <stp>[position_monitor_R.xlsm]Sheet1!R19C8</stp>
        <tr r="H19" s="6"/>
      </tp>
      <tp t="s">
        <v>11/08/2022</v>
        <stp/>
        <stp>##V3_BDPV12</stp>
        <stp>XS2051471105 corp</stp>
        <stp>nxt_call_dt</stp>
        <stp>[position_monitor_R.xlsm]Sheet1!R49C8</stp>
        <tr r="H49" s="6"/>
      </tp>
      <tp t="s">
        <v>04/09/2023</v>
        <stp/>
        <stp>##V3_BDPV12</stp>
        <stp>XS1795406575 corp</stp>
        <stp>nxt_call_dt</stp>
        <stp>[position_monitor_R.xlsm]Sheet1!R92C8</stp>
        <tr r="H92" s="6"/>
      </tp>
      <tp t="s">
        <v>22/01/2025</v>
        <stp/>
        <stp>##V3_BDPV12</stp>
        <stp>XS2010039035 corp</stp>
        <stp>nxt_call_dt</stp>
        <stp>[position_monitor_R.xlsm]Sheet1!R35C8</stp>
        <tr r="H35" s="6"/>
      </tp>
      <tp t="s">
        <v>29/01/2024</v>
        <stp/>
        <stp>##V3_BDPV12</stp>
        <stp>XS1405765659 corp</stp>
        <stp>nxt_call_dt</stp>
        <stp>[position_monitor_R.xlsm]Sheet1!R88C8</stp>
        <tr r="H88" s="6"/>
      </tp>
      <tp t="s">
        <v>09/12/2021</v>
        <stp/>
        <stp>##V3_BDPV12</stp>
        <stp>XS1294342792 corp</stp>
        <stp>nxt_call_dt</stp>
        <stp>[position_monitor_R.xlsm]Sheet1!R16C8</stp>
        <tr r="H16" s="6"/>
      </tp>
      <tp t="s">
        <v>22/03/2026</v>
        <stp/>
        <stp>##V3_BDPV12</stp>
        <stp>XS2193661324 corp</stp>
        <stp>nxt_call_dt</stp>
        <stp>[position_monitor_R.xlsm]Sheet1!R14C8</stp>
        <tr r="H14" s="6"/>
      </tp>
      <tp t="s">
        <v>12/06/2021</v>
        <stp/>
        <stp>##V3_BDPV12</stp>
        <stp>XS1152338072 corp</stp>
        <stp>nxt_call_dt</stp>
        <stp>[position_monitor_R.xlsm]Sheet1!R41C8</stp>
        <tr r="H41" s="6"/>
      </tp>
      <tp t="s">
        <v>01/01/2025</v>
        <stp/>
        <stp>##V3_BDPV12</stp>
        <stp>XS2056730323 corp</stp>
        <stp>nxt_call_dt</stp>
        <stp>[position_monitor_R.xlsm]Sheet1!R79C8</stp>
        <tr r="H79" s="6"/>
      </tp>
      <tp t="s">
        <v>01/10/2026</v>
        <stp/>
        <stp>##V3_BDPV12</stp>
        <stp>XS1115498260 corp</stp>
        <stp>nxt_call_dt</stp>
        <stp>[position_monitor_R.xlsm]Sheet1!R85C8</stp>
        <tr r="H85" s="6"/>
      </tp>
      <tp>
        <v>53.018082494540032</v>
        <stp/>
        <stp>##V3_BQL.QUERYV12</stp>
        <stp>[position_monitor_R.xlsm]pairs!R100C34</stp>
        <stp>let(#price=dropna(spread(st=i,dates=range(-365d,-10d),side='mid', pricing_source='cbbt')).value;
#price2=value(#price,['XS1115498260 Corp']);
#spread=#price-#price2;)
Get(std(#spread))
for('XS1222594472 Corp')</stp>
        <tr r="AH100" s="7"/>
      </tp>
      <tp t="s">
        <v>12/11/2023</v>
        <stp/>
        <stp>##V3_BDPV12</stp>
        <stp>XS0992293901 corp</stp>
        <stp>nxt_call_dt</stp>
        <stp>[position_monitor_R.xlsm]Sheet1!R45C8</stp>
        <tr r="H45" s="6"/>
      </tp>
      <tp t="s">
        <v>05/02/2027</v>
        <stp/>
        <stp>##V3_BDPV12</stp>
        <stp>XS2109819859 corp</stp>
        <stp>nxt_call_dt</stp>
        <stp>[position_monitor_R.xlsm]Sheet1!R96C8</stp>
        <tr r="H96" s="6"/>
      </tp>
      <tp t="s">
        <v>14/12/2024</v>
        <stp/>
        <stp>##V3_BDPV12</stp>
        <stp>XS1933828433 corp</stp>
        <stp>nxt_call_dt</stp>
        <stp>[position_monitor_R.xlsm]Sheet1!R94C8</stp>
        <tr r="H94" s="6"/>
      </tp>
      <tp>
        <v>321.276123046875</v>
        <stp/>
        <stp>##V3_BDPV12</stp>
        <stp>USF2893TAM83 corp</stp>
        <stp>blp_i_sprd_mid</stp>
        <stp>[position_monitor_R.xlsm]pairs!R6C9</stp>
        <stp>pcs=cbbt</stp>
        <tr r="I6" s="7"/>
      </tp>
      <tp>
        <v>0.94122547612728791</v>
        <stp/>
        <stp>##V3_BQL.QUERYV12</stp>
        <stp>[position_monitor_R.xlsm]monitor!R18C31</stp>
        <stp xml:space="preserve"> get(corr(SPREAD(SPREAD_TYPE='I'), VALUE(SPREAD(SPREAD_TYPE='I'), ['XS2207430120 Corp']))) for(['XS1591694481 Corp'])with(dates=range(-90d,0d))</stp>
        <tr r="AE18" s="1"/>
      </tp>
      <tp>
        <v>0.95367884532293978</v>
        <stp/>
        <stp>##V3_BQL.QUERYV12</stp>
        <stp>[position_monitor_R.xlsm]monitor!R19C31</stp>
        <stp xml:space="preserve"> get(corr(SPREAD(SPREAD_TYPE='I'), VALUE(SPREAD(SPREAD_TYPE='I'), ['XS1501166869 Corp']))) for(['XS2238783422 Corp'])with(dates=range(-13d,0d))</stp>
        <tr r="AE19" s="1"/>
      </tp>
      <tp t="s">
        <v>11/03/2026</v>
        <stp/>
        <stp>##V3_BDPV12</stp>
        <stp>XS2185997884 corp</stp>
        <stp>nxt_call_dt</stp>
        <stp>[position_monitor_R.xlsm]Sheet1!R21C8</stp>
        <tr r="H21" s="6"/>
      </tp>
      <tp t="s">
        <v>18/02/2022</v>
        <stp/>
        <stp>##V3_BDPV12</stp>
        <stp>XS1191320297 corp</stp>
        <stp>nxt_call_dt</stp>
        <stp>[position_monitor_R.xlsm]Sheet1!R67C8</stp>
        <tr r="H67" s="6"/>
      </tp>
      <tp t="s">
        <v>03/09/2025</v>
        <stp/>
        <stp>##V3_BDPV12</stp>
        <stp>XS2182055009 corp</stp>
        <stp>nxt_call_dt</stp>
        <stp>[position_monitor_R.xlsm]Sheet1!R53C8</stp>
        <tr r="H53" s="6"/>
      </tp>
      <tp t="s">
        <v>18/07/2029</v>
        <stp/>
        <stp>##V3_BDPV12</stp>
        <stp>XS2010039548 corp</stp>
        <stp>nxt_call_dt</stp>
        <stp>[position_monitor_R.xlsm]Sheet1!R36C8</stp>
        <tr r="H36" s="6"/>
      </tp>
      <tp t="s">
        <v>22/03/2029</v>
        <stp/>
        <stp>##V3_BDPV12</stp>
        <stp>XS2193662728 corp</stp>
        <stp>nxt_call_dt</stp>
        <stp>[position_monitor_R.xlsm]Sheet1!R15C8</stp>
        <tr r="H15" s="6"/>
      </tp>
      <tp t="s">
        <v>05/07/2024</v>
        <stp/>
        <stp>##V3_BDPV12</stp>
        <stp>XS1713466495 corp</stp>
        <stp>nxt_call_dt</stp>
        <stp>[position_monitor_R.xlsm]Sheet1!R39C8</stp>
        <tr r="H39" s="6"/>
      </tp>
      <tp t="s">
        <v>#N/A</v>
        <stp/>
        <stp>##V3_BQL.QUERYV12</stp>
        <stp>[position_monitor_R.xlsm]pairs!R103C33</stp>
        <stp>let(#price=dropna(spread(st=i,dates=range(-365d,-10d),side='mid', pricing_source='cbbt')).value;
#price2=value(#price,['XS1501166869 Corp']);
#spread=#price-#price2;)
Get(avg(#spread))
for('XS1222594472 Corp')</stp>
        <tr r="AG103" s="7"/>
      </tp>
      <tp t="s">
        <v>15/03/2022</v>
        <stp/>
        <stp>##V3_BDPV12</stp>
        <stp>XS1490960942 corp</stp>
        <stp>nxt_call_dt</stp>
        <stp>[position_monitor_R.xlsm]Sheet1!R90C8</stp>
        <tr r="H90" s="6"/>
      </tp>
      <tp>
        <v>169.93429565429688</v>
        <stp/>
        <stp>##V3_BDPV12</stp>
        <stp>FR0013310505 corp</stp>
        <stp>blp_i_sprd_mid</stp>
        <stp>[position_monitor_R.xlsm]pairs!R10C13</stp>
        <stp>pcs=cbbt</stp>
        <tr r="M10" s="7"/>
      </tp>
      <tp t="s">
        <v>16/07/2025</v>
        <stp/>
        <stp>##V3_BDPV12</stp>
        <stp>XS1982704824 corp</stp>
        <stp>nxt_call_dt</stp>
        <stp>[position_monitor_R.xlsm]Sheet1!R65C8</stp>
        <tr r="H65" s="6"/>
      </tp>
      <tp t="s">
        <v>17/12/2021</v>
        <stp/>
        <stp>##V3_BDPV12</stp>
        <stp>XS1117300837 corp</stp>
        <stp>nxt_call_dt</stp>
        <stp>[position_monitor_R.xlsm]Sheet1!R58C8</stp>
        <tr r="H58" s="6"/>
      </tp>
      <tp>
        <v>169.93429565429688</v>
        <stp/>
        <stp>##V3_BDPV12</stp>
        <stp>FR0013310505 corp</stp>
        <stp>blp_i_sprd_mid</stp>
        <stp>[position_monitor_R.xlsm]pairs!R50C13</stp>
        <stp>pcs=cbbt</stp>
        <tr r="M50" s="7"/>
      </tp>
      <tp t="s">
        <v>24/07/2023</v>
        <stp/>
        <stp>##V3_BDPV12</stp>
        <stp>XS1811181566 corp</stp>
        <stp>nxt_call_dt</stp>
        <stp>[position_monitor_R.xlsm]Sheet1!R69C8</stp>
        <tr r="H69" s="6"/>
      </tp>
      <tp t="s">
        <v>#N/A</v>
        <stp/>
        <stp>##V3_BQL.QUERYV12</stp>
        <stp>[position_monitor_R.xlsm]pairs!R103C34</stp>
        <stp>let(#price=dropna(spread(st=i,dates=range(-365d,-10d),side='mid', pricing_source='cbbt')).value;
#price2=value(#price,['XS1501166869 Corp']);
#spread=#price-#price2;)
Get(std(#spread))
for('XS1222594472 Corp')</stp>
        <tr r="AH103" s="7"/>
      </tp>
      <tp>
        <v>314.83258056640625</v>
        <stp/>
        <stp>##V3_BDPV12</stp>
        <stp>FR0011401751 corp</stp>
        <stp>blp_i_sprd_mid</stp>
        <stp>[position_monitor_R.xlsm]pairs!R18C13</stp>
        <stp>pcs=cbbt</stp>
        <tr r="M18" s="7"/>
      </tp>
      <tp t="s">
        <v>11/02/2026</v>
        <stp/>
        <stp>##V3_BDPV12</stp>
        <stp>XS2082429890 corp</stp>
        <stp>nxt_call_dt</stp>
        <stp>[position_monitor_R.xlsm]Sheet1!R99C8</stp>
        <tr r="H99" s="6"/>
      </tp>
      <tp t="s">
        <v>07/02/2024</v>
        <stp/>
        <stp>##V3_BDPV12</stp>
        <stp>XS1028599287 corp</stp>
        <stp>nxt_call_dt</stp>
        <stp>[position_monitor_R.xlsm]Sheet1!R83C8</stp>
        <tr r="H83" s="6"/>
      </tp>
      <tp t="s">
        <v>25/03/2025</v>
        <stp/>
        <stp>##V3_BDPV12</stp>
        <stp>XS1207058733 corp</stp>
        <stp>nxt_call_dt</stp>
        <stp>[position_monitor_R.xlsm]Sheet1!R20C8</stp>
        <tr r="H20" s="6"/>
      </tp>
      <tp>
        <v>175.86259460449219</v>
        <stp/>
        <stp>##V3_BDPV12</stp>
        <stp>FR0011942283 corp</stp>
        <stp>blp_i_sprd_mid</stp>
        <stp>[position_monitor_R.xlsm]pairs!R55C13</stp>
        <stp>pcs=cbbt</stp>
        <tr r="M55" s="7"/>
      </tp>
      <tp>
        <v>175.86259460449219</v>
        <stp/>
        <stp>##V3_BDPV12</stp>
        <stp>FR0011942283 corp</stp>
        <stp>blp_i_sprd_mid</stp>
        <stp>[position_monitor_R.xlsm]pairs!R49C13</stp>
        <stp>pcs=cbbt</stp>
        <tr r="M49" s="7"/>
      </tp>
      <tp>
        <v>175.86259460449219</v>
        <stp/>
        <stp>##V3_BDPV12</stp>
        <stp>FR0011942283 corp</stp>
        <stp>blp_i_sprd_mid</stp>
        <stp>[position_monitor_R.xlsm]pairs!R32C13</stp>
        <stp>pcs=cbbt</stp>
        <tr r="M32" s="7"/>
      </tp>
      <tp t="s">
        <v>20/01/2023</v>
        <stp/>
        <stp>##V3_BDPV12</stp>
        <stp>XS1508392625 corp</stp>
        <stp>nxt_call_dt</stp>
        <stp>[position_monitor_R.xlsm]Sheet1!R59C8</stp>
        <tr r="H59" s="6"/>
      </tp>
      <tp t="s">
        <v>02/03/2025</v>
        <stp/>
        <stp>##V3_BDPV12</stp>
        <stp>XS2114413565 corp</stp>
        <stp>nxt_call_dt</stp>
        <stp>[position_monitor_R.xlsm]Sheet1!R89C8</stp>
        <tr r="H89" s="6"/>
      </tp>
      <tp t="s">
        <v>11/09/2028</v>
        <stp/>
        <stp>##V3_BDPV12</stp>
        <stp>XS2186001314 corp</stp>
        <stp>nxt_call_dt</stp>
        <stp>[position_monitor_R.xlsm]Sheet1!R22C8</stp>
        <tr r="H22" s="6"/>
      </tp>
      <tp>
        <v>88.889850986402038</v>
        <stp/>
        <stp>##V3_BQL.QUERYV12</stp>
        <stp>[position_monitor_R.xlsm]pairs!R100C33</stp>
        <stp>let(#price=dropna(spread(st=i,dates=range(-365d,-10d),side='mid', pricing_source='cbbt')).value;
#price2=value(#price,['XS1115498260 Corp']);
#spread=#price-#price2;)
Get(avg(#spread))
for('XS1222594472 Corp')</stp>
        <tr r="AG100" s="7"/>
      </tp>
      <tp>
        <v>0.94670512255519912</v>
        <stp/>
        <stp>##V3_BQL.QUERYV12</stp>
        <stp>[position_monitor_R.xlsm]monitor!R21C31</stp>
        <stp xml:space="preserve"> get(corr(SPREAD(SPREAD_TYPE='I'), VALUE(SPREAD(SPREAD_TYPE='I'), ['XS2228373671 Corp']))) for(['XS1713463559 Corp'])with(dates=range(-40d,0d))</stp>
        <tr r="AE21" s="1"/>
      </tp>
      <tp>
        <v>188.53944396972656</v>
        <stp/>
        <stp>##V3_BDPV12</stp>
        <stp>FR0013413887 corp</stp>
        <stp>blp_i_sprd_mid</stp>
        <stp>[position_monitor_R.xlsm]pairs!R88C13</stp>
        <stp>pcs=cbbt</stp>
        <tr r="M88" s="7"/>
      </tp>
      <tp t="s">
        <v>22/06/2026</v>
        <stp/>
        <stp>##V3_BDPV12</stp>
        <stp>XS1795406658 corp</stp>
        <stp>nxt_call_dt</stp>
        <stp>[position_monitor_R.xlsm]Sheet1!R95C8</stp>
        <tr r="H95" s="6"/>
      </tp>
      <tp>
        <v>0.9332009454869562</v>
        <stp/>
        <stp>##V3_BQL.QUERYV12</stp>
        <stp>[position_monitor_R.xlsm]pairs!R39C23</stp>
        <stp xml:space="preserve"> get(corr(SPREAD(SPREAD_TYPE='I'), VALUE(SPREAD(SPREAD_TYPE='I'), ['PTEDPKOM0034 Corp']))) for(['XS1797138960 Corp'])with(dates=range(-365d,0d))</stp>
        <tr r="W39" s="7"/>
      </tp>
      <tp t="s">
        <v>22/01/2023</v>
        <stp/>
        <stp>##V3_BDPV12</stp>
        <stp>XS1491364953 corp</stp>
        <stp>nxt_call_dt</stp>
        <stp>[position_monitor_R.xlsm]Sheet1!R68C8</stp>
        <tr r="H68" s="6"/>
      </tp>
      <tp t="s">
        <v>07/03/2023</v>
        <stp/>
        <stp>##V3_BDPV12</stp>
        <stp>XS1677911825 corp</stp>
        <stp>nxt_call_dt</stp>
        <stp>[position_monitor_R.xlsm]Sheet1!R63C8</stp>
        <tr r="H63" s="6"/>
      </tp>
      <tp t="s">
        <v>22/10/2024</v>
        <stp/>
        <stp>##V3_BDPV12</stp>
        <stp>XS1309436910 corp</stp>
        <stp>nxt_call_dt</stp>
        <stp>[position_monitor_R.xlsm]Sheet1!R13C8</stp>
        <tr r="H13" s="6"/>
      </tp>
      <tp t="s">
        <v>01/01/2028</v>
        <stp/>
        <stp>##V3_BDPV12</stp>
        <stp>XS2056730679 corp</stp>
        <stp>nxt_call_dt</stp>
        <stp>[position_monitor_R.xlsm]Sheet1!R80C8</stp>
        <tr r="H80" s="6"/>
      </tp>
      <tp t="s">
        <v>04/04/2024</v>
        <stp/>
        <stp>##V3_BDPV12</stp>
        <stp>XS1974787480 corp</stp>
        <stp>nxt_call_dt</stp>
        <stp>[position_monitor_R.xlsm]Sheet1!R25C8</stp>
        <tr r="H25" s="6"/>
      </tp>
      <tp t="s">
        <v>13/11/2025</v>
        <stp/>
        <stp>##V3_BDPV12</stp>
        <stp>XS1716945586 corp</stp>
        <stp>nxt_call_dt</stp>
        <stp>[position_monitor_R.xlsm]Sheet1!R51C8</stp>
        <tr r="H51" s="6"/>
      </tp>
      <tp t="s">
        <v>23/04/2023</v>
        <stp/>
        <stp>##V3_BDPV12</stp>
        <stp>XS1222591023 corp</stp>
        <stp>nxt_call_dt</stp>
        <stp>[position_monitor_R.xlsm]Sheet1!R76C8</stp>
        <tr r="H76" s="6"/>
      </tp>
      <tp t="s">
        <v>12/12/2024</v>
        <stp/>
        <stp>##V3_BDPV12</stp>
        <stp>XS1152343668 corp</stp>
        <stp>nxt_call_dt</stp>
        <stp>[position_monitor_R.xlsm]Sheet1!R43C8</stp>
        <tr r="H43" s="6"/>
      </tp>
      <tp t="s">
        <v>12/02/2025</v>
        <stp/>
        <stp>##V3_BDPV12</stp>
        <stp>XS2077670003 corp</stp>
        <stp>nxt_call_dt</stp>
        <stp>[position_monitor_R.xlsm]Sheet1!R32C8</stp>
        <tr r="H32" s="6"/>
      </tp>
      <tp t="s">
        <v>25/03/2029</v>
        <stp/>
        <stp>##V3_BDPV12</stp>
        <stp>XS2011260705 corp</stp>
        <stp>nxt_call_dt</stp>
        <stp>[position_monitor_R.xlsm]Sheet1!R44C8</stp>
        <tr r="H44" s="6"/>
      </tp>
      <tp t="s">
        <v>#N/A</v>
        <stp/>
        <stp>##V3_BQL.QUERYV12</stp>
        <stp>[position_monitor_R.xlsm]pairs!R102C34</stp>
        <stp>let(#price=dropna(spread(st=i,dates=range(-365d,-10d),side='mid', pricing_source='cbbt')).value;
#price2=value(#price,['XS1115498260 Corp']);
#spread=#price-#price2;)
Get(std(#spread))
for('XS1795406658 Corp')</stp>
        <tr r="AH102" s="7"/>
      </tp>
      <tp>
        <v>13.551181654220647</v>
        <stp/>
        <stp>##V3_BQL.QUERYV12</stp>
        <stp>[position_monitor_R.xlsm]pairs!R61C20</stp>
        <stp>let(#price=dropna(spread(st=i,dates=range(-120d,0d),side='mid',fill='prev', pricing_source='cbbt')).value;
#price2=value(#price,['XS2193662728 Corp']);
#spread=#price-#price2;)
Get(std(#spread))
for('US05565QDV77 Corp')</stp>
        <tr r="T61" s="7"/>
      </tp>
      <tp t="s">
        <v>22/04/2021</v>
        <stp/>
        <stp>##V3_BDPV12</stp>
        <stp>XS1309436753 corp</stp>
        <stp>nxt_call_dt</stp>
        <stp>[position_monitor_R.xlsm]Sheet1!R12C8</stp>
        <tr r="H12" s="6"/>
      </tp>
      <tp t="s">
        <v>12/08/2027</v>
        <stp/>
        <stp>##V3_BDPV12</stp>
        <stp>XS2077670342 corp</stp>
        <stp>nxt_call_dt</stp>
        <stp>[position_monitor_R.xlsm]Sheet1!R33C8</stp>
        <tr r="H33" s="6"/>
      </tp>
      <tp t="s">
        <v>19/03/2024</v>
        <stp/>
        <stp>##V3_BDPV12</stp>
        <stp>XS1713462403 corp</stp>
        <stp>nxt_call_dt</stp>
        <stp>[position_monitor_R.xlsm]Sheet1!R17C8</stp>
        <tr r="H17" s="6"/>
      </tp>
      <tp>
        <v>0.72749406094289482</v>
        <stp/>
        <stp>##V3_BQL.QUERYV12</stp>
        <stp>[position_monitor_R.xlsm]monitor!R9C31</stp>
        <stp xml:space="preserve"> get(corr(SPREAD(SPREAD_TYPE='I'), VALUE(SPREAD(SPREAD_TYPE='I'), ['XS2225157424 Corp']))) for(['XS2193662728 Corp'])with(dates=range(-54d,0d))</stp>
        <tr r="AE9" s="1"/>
      </tp>
      <tp>
        <v>-8.1313428999775361</v>
        <stp/>
        <stp>##V3_BQL.QUERYV12</stp>
        <stp>[position_monitor_R.xlsm]pairs!R61C19</stp>
        <stp>let(#price=dropna(spread(st=i,dates=range(-120d,0d),side='mid',fill='prev', pricing_source='cbbt')).value;
#price2=value(#price,['XS2193662728 Corp']);
#spread=#price-#price2;)
Get(avg(#spread))
for('US05565QDV77 Corp')</stp>
        <tr r="S61" s="7"/>
      </tp>
      <tp>
        <v>0.86765138642212047</v>
        <stp/>
        <stp>##V3_BQL.QUERYV12</stp>
        <stp>[position_monitor_R.xlsm]monitor!R8C31</stp>
        <stp xml:space="preserve"> get(corr(SPREAD(SPREAD_TYPE='I'), VALUE(SPREAD(SPREAD_TYPE='I'), ['XS2225157424 Corp']))) for(['XS1888179550 Corp'])with(dates=range(-54d,0d))</stp>
        <tr r="AE8" s="1"/>
      </tp>
      <tp>
        <v>17.421019997165502</v>
        <stp/>
        <stp>##V3_BQL.QUERYV12</stp>
        <stp>[position_monitor_R.xlsm]pairs!R61C18</stp>
        <stp>let(#price=dropna(spread(st=i,dates=range(-120d,0d),side='mid',fill='prev', pricing_source='cbbt')).value;
#price2=value(#price,['XS2193662728 Corp']);
#spread=#price-#price2;)
Get(max(#spread))
for('US05565QDV77 Corp')</stp>
        <tr r="R61" s="7"/>
      </tp>
      <tp>
        <v>-35.587900446746232</v>
        <stp/>
        <stp>##V3_BQL.QUERYV12</stp>
        <stp>[position_monitor_R.xlsm]pairs!R61C17</stp>
        <stp>let(#price=dropna(spread(st=i,dates=range(-120d,0d),side='mid',fill='prev', pricing_source='cbbt')).value;
#price2=value(#price,['XS2193662728 Corp']);
#spread=#price-#price2;)
Get(min(#spread))
for('US05565QDV77 Corp')</stp>
        <tr r="Q61" s="7"/>
      </tp>
      <tp t="s">
        <v>31/03/2024</v>
        <stp/>
        <stp>##V3_BDPV12</stp>
        <stp>XS1050461034 corp</stp>
        <stp>nxt_call_dt</stp>
        <stp>[position_monitor_R.xlsm]Sheet1!R93C8</stp>
        <tr r="H93" s="6"/>
      </tp>
      <tp>
        <v>0.96749836693154034</v>
        <stp/>
        <stp>##V3_BQL.QUERYV12</stp>
        <stp>[position_monitor_R.xlsm]pairs!R60C23</stp>
        <stp xml:space="preserve"> get(corr(SPREAD(SPREAD_TYPE='I'), VALUE(SPREAD(SPREAD_TYPE='I'), ['USQ12441AB91 Corp']))) for(['XS1309436910 Corp'])with(dates=range(-365d,0d))</stp>
        <tr r="W60" s="7"/>
      </tp>
      <tp t="s">
        <v>EVKGR</v>
        <stp/>
        <stp>##V3_BDPV12</stp>
        <stp>DE000A2GSFF1 corp</stp>
        <stp>ticker</stp>
        <stp>[position_monitor_R.xlsm]Sheet1!R52C6</stp>
        <tr r="F52" s="6"/>
      </tp>
      <tp t="s">
        <v>08/11/2024</v>
        <stp/>
        <stp>##V3_BDPV12</stp>
        <stp>XS2069101868 corp</stp>
        <stp>nxt_call_dt</stp>
        <stp>[position_monitor_R.xlsm]Sheet1!R81C8</stp>
        <tr r="H81" s="6"/>
      </tp>
      <tp t="s">
        <v>12/01/2025</v>
        <stp/>
        <stp>##V3_BDPV12</stp>
        <stp>XS2027946610 corp</stp>
        <stp>nxt_call_dt</stp>
        <stp>[position_monitor_R.xlsm]Sheet1!R62C8</stp>
        <tr r="H62" s="6"/>
      </tp>
      <tp t="s">
        <v>19/11/2024</v>
        <stp/>
        <stp>##V3_BDPV12</stp>
        <stp>XS2010037765 corp</stp>
        <stp>nxt_call_dt</stp>
        <stp>[position_monitor_R.xlsm]Sheet1!R70C8</stp>
        <tr r="H70" s="6"/>
      </tp>
      <tp t="s">
        <v>04/04/2023</v>
        <stp/>
        <stp>##V3_BDPV12</stp>
        <stp>XS1590787799 corp</stp>
        <stp>nxt_call_dt</stp>
        <stp>[position_monitor_R.xlsm]Sheet1!R98C8</stp>
        <tr r="H98" s="6"/>
      </tp>
      <tp>
        <v>0.93160386338525725</v>
        <stp/>
        <stp>##V3_BQL.QUERYV12</stp>
        <stp>[position_monitor_R.xlsm]monitor!R32C31</stp>
        <stp xml:space="preserve"> get(corr(SPREAD(SPREAD_TYPE='I'), VALUE(SPREAD(SPREAD_TYPE='I'), ['XS2218405772 Corp']))) for(['XS2011260531 Corp'])with(dates=range(-41d,0d))</stp>
        <tr r="AE32" s="1"/>
      </tp>
      <tp>
        <v>168.99337768554688</v>
        <stp/>
        <stp>##V3_BDPV12</stp>
        <stp>FR0013398229 corp</stp>
        <stp>blp_i_sprd_mid</stp>
        <stp>[position_monitor_R.xlsm]pairs!R56C13</stp>
        <stp>pcs=cbbt</stp>
        <tr r="M56" s="7"/>
      </tp>
      <tp t="s">
        <v>06/10/2026</v>
        <stp/>
        <stp>##V3_BDPV12</stp>
        <stp>XS1501166869 corp</stp>
        <stp>nxt_call_dt</stp>
        <stp>[position_monitor_R.xlsm]Sheet1!R27C8</stp>
        <tr r="H27" s="6"/>
      </tp>
      <tp>
        <v>168.99337768554688</v>
        <stp/>
        <stp>##V3_BDPV12</stp>
        <stp>FR0013398229 corp</stp>
        <stp>blp_i_sprd_mid</stp>
        <stp>[position_monitor_R.xlsm]pairs!R45C13</stp>
        <stp>pcs=cbbt</stp>
        <tr r="M45" s="7"/>
      </tp>
      <tp t="s">
        <v>18/05/2025</v>
        <stp/>
        <stp>##V3_BDPV12</stp>
        <stp>XS2119468572 corp</stp>
        <stp>nxt_call_dt</stp>
        <stp>[position_monitor_R.xlsm]Sheet1!R78C8</stp>
        <tr r="H78" s="6"/>
      </tp>
      <tp t="s">
        <v>29/04/2023</v>
        <stp/>
        <stp>##V3_BDPV12</stp>
        <stp>XS1224953882 corp</stp>
        <stp>nxt_call_dt</stp>
        <stp>[position_monitor_R.xlsm]Sheet1!R50C8</stp>
        <tr r="H50" s="6"/>
      </tp>
      <tp t="s">
        <v>07/03/2023</v>
        <stp/>
        <stp>##V3_BDPV12</stp>
        <stp>XS1731823255 corp</stp>
        <stp>nxt_call_dt</stp>
        <stp>[position_monitor_R.xlsm]Sheet1!R91C8</stp>
        <tr r="H91" s="6"/>
      </tp>
      <tp t="s">
        <v>17/02/2026</v>
        <stp/>
        <stp>##V3_BDPV12</stp>
        <stp>XS2110077299 corp</stp>
        <stp>nxt_call_dt</stp>
        <stp>[position_monitor_R.xlsm]Sheet1!R57C8</stp>
        <tr r="H57" s="6"/>
      </tp>
      <tp t="s">
        <v>30/01/2025</v>
        <stp/>
        <stp>##V3_BDPV12</stp>
        <stp>XS2010032618 corp</stp>
        <stp>nxt_call_dt</stp>
        <stp>[position_monitor_R.xlsm]Sheet1!R72C8</stp>
        <tr r="H72" s="6"/>
      </tp>
      <tp t="s">
        <v>23/04/2027</v>
        <stp/>
        <stp>##V3_BDPV12</stp>
        <stp>XS1222594472 corp</stp>
        <stp>nxt_call_dt</stp>
        <stp>[position_monitor_R.xlsm]Sheet1!R77C8</stp>
        <tr r="H77" s="6"/>
      </tp>
      <tp t="s">
        <v>17/01/2024</v>
        <stp/>
        <stp>##V3_BDPV12</stp>
        <stp>XS1752984440 corp</stp>
        <stp>nxt_call_dt</stp>
        <stp>[position_monitor_R.xlsm]Sheet1!R60C8</stp>
        <tr r="H60" s="6"/>
      </tp>
      <tp>
        <v>173.03962303586127</v>
        <stp/>
        <stp>##V3_BQL.QUERYV12</stp>
        <stp>[position_monitor_R.xlsm]pairs!R60C18</stp>
        <stp>let(#price=dropna(spread(st=i,dates=range(-365d,0d),side='mid',fill='prev', pricing_source='cbbt')).value;
#price2=value(#price,['XS1309436910 Corp']);
#spread=#price-#price2;)
Get(max(#spread))
for('USQ12441AB91 Corp')</stp>
        <tr r="R60" s="7"/>
      </tp>
      <tp>
        <v>16.428862284332411</v>
        <stp/>
        <stp>##V3_BQL.QUERYV12</stp>
        <stp>[position_monitor_R.xlsm]pairs!R60C17</stp>
        <stp>let(#price=dropna(spread(st=i,dates=range(-365d,0d),side='mid',fill='prev', pricing_source='cbbt')).value;
#price2=value(#price,['XS1309436910 Corp']);
#spread=#price-#price2;)
Get(min(#spread))
for('USQ12441AB91 Corp')</stp>
        <tr r="Q60" s="7"/>
      </tp>
      <tp t="s">
        <v>14/02/2023</v>
        <stp/>
        <stp>##V3_BDPV12</stp>
        <stp>XS1716927766 corp</stp>
        <stp>nxt_call_dt</stp>
        <stp>[position_monitor_R.xlsm]Sheet1!R66C8</stp>
        <tr r="H66" s="6"/>
      </tp>
      <tp t="s">
        <v>02/01/2022</v>
        <stp/>
        <stp>##V3_BDPV12</stp>
        <stp>XS1405777746 corp</stp>
        <stp>nxt_call_dt</stp>
        <stp>[position_monitor_R.xlsm]Sheet1!R87C8</stp>
        <tr r="H87" s="6"/>
      </tp>
      <tp>
        <v>73.311641651404329</v>
        <stp/>
        <stp>##V3_BQL.QUERYV12</stp>
        <stp>[position_monitor_R.xlsm]pairs!R60C19</stp>
        <stp>let(#price=dropna(spread(st=i,dates=range(-365d,0d),side='mid',fill='prev', pricing_source='cbbt')).value;
#price2=value(#price,['XS1309436910 Corp']);
#spread=#price-#price2;)
Get(avg(#spread))
for('USQ12441AB91 Corp')</stp>
        <tr r="S60" s="7"/>
      </tp>
      <tp>
        <v>27.101487456262316</v>
        <stp/>
        <stp>##V3_BQL.QUERYV12</stp>
        <stp>[position_monitor_R.xlsm]pairs!R60C20</stp>
        <stp>let(#price=dropna(spread(st=i,dates=range(-365d,0d),side='mid',fill='prev', pricing_source='cbbt')).value;
#price2=value(#price,['XS1309436910 Corp']);
#spread=#price-#price2;)
Get(std(#spread))
for('USQ12441AB91 Corp')</stp>
        <tr r="T60" s="7"/>
      </tp>
      <tp>
        <v>283.31036376953125</v>
        <stp/>
        <stp>##V3_BDPV12</stp>
        <stp>US05565QDU94 corp</stp>
        <stp>blp_i_sprd_mid</stp>
        <stp>[position_monitor_R.xlsm]pairs!R8C9</stp>
        <stp>pcs=bgn</stp>
        <tr r="I8" s="7"/>
      </tp>
      <tp t="s">
        <v>18/05/2022</v>
        <stp/>
        <stp>##V3_BDPV12</stp>
        <stp>XS1413581205 corp</stp>
        <stp>nxt_call_dt</stp>
        <stp>[position_monitor_R.xlsm]Sheet1!R23C8</stp>
        <tr r="H23" s="6"/>
      </tp>
      <tp t="s">
        <v>01/10/2021</v>
        <stp/>
        <stp>##V3_BDPV12</stp>
        <stp>XS1115490523 corp</stp>
        <stp>nxt_call_dt</stp>
        <stp>[position_monitor_R.xlsm]Sheet1!R82C8</stp>
        <tr r="H82" s="6"/>
      </tp>
      <tp t="s">
        <v>05/05/2023</v>
        <stp/>
        <stp>##V3_BDPV12</stp>
        <stp>XS1501167164 corp</stp>
        <stp>nxt_call_dt</stp>
        <stp>[position_monitor_R.xlsm]Sheet1!R24C8</stp>
        <tr r="H24" s="6"/>
      </tp>
      <tp t="s">
        <v>06/06/2023</v>
        <stp/>
        <stp>##V3_BDPV12</stp>
        <stp>XS1405763019 corp</stp>
        <stp>nxt_call_dt</stp>
        <stp>[position_monitor_R.xlsm]Sheet1!R40C8</stp>
        <tr r="H40" s="6"/>
      </tp>
      <tp t="s">
        <v>24/06/2027</v>
        <stp/>
        <stp>##V3_BDPV12</stp>
        <stp>XS2056371334 corp</stp>
        <stp>nxt_call_dt</stp>
        <stp>[position_monitor_R.xlsm]Sheet1!R97C8</stp>
        <tr r="H97" s="6"/>
      </tp>
      <tp t="s">
        <v>18/09/2024</v>
        <stp/>
        <stp>##V3_BDPV12</stp>
        <stp>XS2011260531 corp</stp>
        <stp>nxt_call_dt</stp>
        <stp>[position_monitor_R.xlsm]Sheet1!R42C8</stp>
        <tr r="H42" s="6"/>
      </tp>
      <tp t="s">
        <v>06/09/2023</v>
        <stp/>
        <stp>##V3_BDPV12</stp>
        <stp>XS0969341147 corp</stp>
        <stp>nxt_call_dt</stp>
        <stp>[position_monitor_R.xlsm]Sheet1!R75C8</stp>
        <tr r="H75" s="6"/>
      </tp>
      <tp t="s">
        <v>09/08/2023</v>
        <stp/>
        <stp>##V3_BDPV12</stp>
        <stp>XS1819537132 corp</stp>
        <stp>nxt_call_dt</stp>
        <stp>[position_monitor_R.xlsm]Sheet1!R64C8</stp>
        <tr r="H64" s="6"/>
      </tp>
      <tp t="s">
        <v>11/04/2028</v>
        <stp/>
        <stp>##V3_BDPV12</stp>
        <stp>XS1797663967 corp</stp>
        <stp>nxt_call_dt</stp>
        <stp>[position_monitor_R.xlsm]Sheet1!R38C8</stp>
        <tr r="H38" s="6"/>
      </tp>
      <tp t="s">
        <v>27/04/2024</v>
        <stp/>
        <stp>##V3_BDPV12</stp>
        <stp>XS1974894138 corp</stp>
        <stp>nxt_call_dt</stp>
        <stp>[position_monitor_R.xlsm]Sheet1!R71C8</stp>
        <tr r="H71" s="6"/>
      </tp>
      <tp t="s">
        <v>03/06/2024</v>
        <stp/>
        <stp>##V3_BDPV12</stp>
        <stp>XS1323897725 corp</stp>
        <stp>nxt_call_dt</stp>
        <stp>[position_monitor_R.xlsm]Sheet1!R47C8</stp>
        <tr r="H47" s="6"/>
      </tp>
      <tp t="s">
        <v>23/09/2024</v>
        <stp/>
        <stp>##V3_BDPV12</stp>
        <stp>XS2055106210 corp</stp>
        <stp>nxt_call_dt</stp>
        <stp>[position_monitor_R.xlsm]Sheet1!R61C8</stp>
        <tr r="H61" s="6"/>
      </tp>
      <tp t="s">
        <v>09/12/2025</v>
        <stp/>
        <stp>##V3_BDPV12</stp>
        <stp>XS1294343337 corp</stp>
        <stp>nxt_call_dt</stp>
        <stp>[position_monitor_R.xlsm]Sheet1!R18C8</stp>
        <tr r="H18" s="6"/>
      </tp>
      <tp t="s">
        <v>#N/A</v>
        <stp/>
        <stp>##V3_BQL.QUERYV12</stp>
        <stp>[position_monitor_R.xlsm]pairs!R102C33</stp>
        <stp>let(#price=dropna(spread(st=i,dates=range(-365d,-10d),side='mid', pricing_source='cbbt')).value;
#price2=value(#price,['XS1115498260 Corp']);
#spread=#price-#price2;)
Get(avg(#spread))
for('XS1795406658 Corp')</stp>
        <tr r="AG102" s="7"/>
      </tp>
      <tp>
        <v>-47.255978190799404</v>
        <stp/>
        <stp>##V3_BQL.QUERYV12</stp>
        <stp>[position_monitor_R.xlsm]pairs!R9C19</stp>
        <stp>let(#price=dropna(spread(st=i,dates=range(-98d,0d),side='mid',fill='prev', pricing_source='cbbt')).value;
#price2=value(#price,['XS2195190520 Corp']);
#spread=#price-#price2;)
Get(avg(#spread))
for('XS2010045511 Corp')</stp>
        <tr r="S9" s="7"/>
      </tp>
      <tp>
        <v>-93.695825211964291</v>
        <stp/>
        <stp>##V3_BQL.QUERYV12</stp>
        <stp>[position_monitor_R.xlsm]pairs!R9C17</stp>
        <stp>let(#price=dropna(spread(st=i,dates=range(-98d,0d),side='mid',fill='prev', pricing_source='cbbt')).value;
#price2=value(#price,['XS2195190520 Corp']);
#spread=#price-#price2;)
Get(min(#spread))
for('XS2010045511 Corp')</stp>
        <tr r="Q9" s="7"/>
      </tp>
      <tp>
        <v>-17.907150708389395</v>
        <stp/>
        <stp>##V3_BQL.QUERYV12</stp>
        <stp>[position_monitor_R.xlsm]pairs!R9C18</stp>
        <stp>let(#price=dropna(spread(st=i,dates=range(-98d,0d),side='mid',fill='prev', pricing_source='cbbt')).value;
#price2=value(#price,['XS2195190520 Corp']);
#spread=#price-#price2;)
Get(max(#spread))
for('XS2010045511 Corp')</stp>
        <tr r="R9" s="7"/>
      </tp>
      <tp>
        <v>17.373829981877236</v>
        <stp/>
        <stp>##V3_BQL.QUERYV12</stp>
        <stp>[position_monitor_R.xlsm]pairs!R9C20</stp>
        <stp>let(#price=dropna(spread(st=i,dates=range(-98d,0d),side='mid',fill='prev', pricing_source='cbbt')).value;
#price2=value(#price,['XS2195190520 Corp']);
#spread=#price-#price2;)
Get(std(#spread))
for('XS2010045511 Corp')</stp>
        <tr r="T9" s="7"/>
      </tp>
      <tp>
        <v>22.407800049709067</v>
        <stp/>
        <stp>##V3_BQL.QUERYV12</stp>
        <stp>[position_monitor_R.xlsm]pairs!R4C18</stp>
        <stp>let(#price=dropna(spread(st=i,dates=range(-54d,0d),side='mid',fill='prev', pricing_source='cbbt')).value;
#price2=value(#price,['XS1888179550 Corp']);
#spread=#price-#price2;)
Get(max(#spread))
for('XS2225157424 Corp')</stp>
        <tr r="R4" s="7"/>
      </tp>
      <tp>
        <v>-1.2350120521772396</v>
        <stp/>
        <stp>##V3_BQL.QUERYV12</stp>
        <stp>[position_monitor_R.xlsm]pairs!R4C17</stp>
        <stp>let(#price=dropna(spread(st=i,dates=range(-54d,0d),side='mid',fill='prev', pricing_source='cbbt')).value;
#price2=value(#price,['XS1888179550 Corp']);
#spread=#price-#price2;)
Get(min(#spread))
for('XS2225157424 Corp')</stp>
        <tr r="Q4" s="7"/>
      </tp>
      <tp>
        <v>7.5248116174127331</v>
        <stp/>
        <stp>##V3_BQL.QUERYV12</stp>
        <stp>[position_monitor_R.xlsm]pairs!R4C19</stp>
        <stp>let(#price=dropna(spread(st=i,dates=range(-54d,0d),side='mid',fill='prev', pricing_source='cbbt')).value;
#price2=value(#price,['XS1888179550 Corp']);
#spread=#price-#price2;)
Get(avg(#spread))
for('XS2225157424 Corp')</stp>
        <tr r="S4" s="7"/>
      </tp>
      <tp>
        <v>6.9304467224151409</v>
        <stp/>
        <stp>##V3_BQL.QUERYV12</stp>
        <stp>[position_monitor_R.xlsm]pairs!R4C20</stp>
        <stp>let(#price=dropna(spread(st=i,dates=range(-54d,0d),side='mid',fill='prev', pricing_source='cbbt')).value;
#price2=value(#price,['XS1888179550 Corp']);
#spread=#price-#price2;)
Get(std(#spread))
for('XS2225157424 Corp')</stp>
        <tr r="T4" s="7"/>
      </tp>
      <tp>
        <v>-43.046508849097044</v>
        <stp/>
        <stp>##V3_BQL.QUERYV12</stp>
        <stp>[position_monitor_R.xlsm]pairs!R43C19</stp>
        <stp>let(#price=dropna(spread(st=i,dates=range(-365d,0d),side='mid',fill='prev', pricing_source='bgn')).value;
#price2=value(#price,['XS1799938995 Corp']);
#spread=#price-#price2;)
Get(avg(#spread))
for('DE000A11QR73 Corp')</stp>
        <tr r="S43" s="7"/>
      </tp>
      <tp>
        <v>157.53899999999987</v>
        <stp/>
        <stp>##V3_BQL.QUERYV12</stp>
        <stp>[position_monitor_R.xlsm]pairs!R43C18</stp>
        <stp>let(#price=dropna(spread(st=i,dates=range(-365d,0d),side='mid',fill='prev', pricing_source='bgn')).value;
#price2=value(#price,['XS1799938995 Corp']);
#spread=#price-#price2;)
Get(max(#spread))
for('DE000A11QR73 Corp')</stp>
        <tr r="R43" s="7"/>
      </tp>
      <tp>
        <v>-152.44199999999995</v>
        <stp/>
        <stp>##V3_BQL.QUERYV12</stp>
        <stp>[position_monitor_R.xlsm]pairs!R43C17</stp>
        <stp>let(#price=dropna(spread(st=i,dates=range(-365d,0d),side='mid',fill='prev', pricing_source='bgn')).value;
#price2=value(#price,['XS1799938995 Corp']);
#spread=#price-#price2;)
Get(min(#spread))
for('DE000A11QR73 Corp')</stp>
        <tr r="Q43" s="7"/>
      </tp>
      <tp>
        <v>48.34373366350156</v>
        <stp/>
        <stp>##V3_BQL.QUERYV12</stp>
        <stp>[position_monitor_R.xlsm]pairs!R43C20</stp>
        <stp>let(#price=dropna(spread(st=i,dates=range(-365d,0d),side='mid',fill='prev', pricing_source='bgn')).value;
#price2=value(#price,['XS1799938995 Corp']);
#spread=#price-#price2;)
Get(std(#spread))
for('DE000A11QR73 Corp')</stp>
        <tr r="T43" s="7"/>
      </tp>
      <tp>
        <v>106.49419439497164</v>
        <stp/>
        <stp>##V3_BQL.QUERYV12</stp>
        <stp>[position_monitor_R.xlsm]pairs!R101C19</stp>
        <stp>let(#price=dropna(spread(st=i,dates=range(-365d,0d),side='mid',fill='prev', pricing_source='bgn')).value;
#price2=value(#price,['XS1115502988 Corp']);
#spread=#price-#price2;)
Get(avg(#spread))
for('XS1888180996 Corp')</stp>
        <tr r="S101" s="7"/>
      </tp>
      <tp>
        <v>7.8769999999999527</v>
        <stp/>
        <stp>##V3_BQL.QUERYV12</stp>
        <stp>[position_monitor_R.xlsm]pairs!R101C17</stp>
        <stp>let(#price=dropna(spread(st=i,dates=range(-365d,0d),side='mid',fill='prev', pricing_source='bgn')).value;
#price2=value(#price,['XS1115502988 Corp']);
#spread=#price-#price2;)
Get(min(#spread))
for('XS1888180996 Corp')</stp>
        <tr r="Q101" s="7"/>
      </tp>
      <tp>
        <v>153.08099999999999</v>
        <stp/>
        <stp>##V3_BQL.QUERYV12</stp>
        <stp>[position_monitor_R.xlsm]pairs!R101C18</stp>
        <stp>let(#price=dropna(spread(st=i,dates=range(-365d,0d),side='mid',fill='prev', pricing_source='bgn')).value;
#price2=value(#price,['XS1115502988 Corp']);
#spread=#price-#price2;)
Get(max(#spread))
for('XS1888180996 Corp')</stp>
        <tr r="R101" s="7"/>
      </tp>
      <tp>
        <v>30.563710945818013</v>
        <stp/>
        <stp>##V3_BQL.QUERYV12</stp>
        <stp>[position_monitor_R.xlsm]pairs!R101C20</stp>
        <stp>let(#price=dropna(spread(st=i,dates=range(-365d,0d),side='mid',fill='prev', pricing_source='bgn')).value;
#price2=value(#price,['XS1115502988 Corp']);
#spread=#price-#price2;)
Get(std(#spread))
for('XS1888180996 Corp')</stp>
        <tr r="T101" s="7"/>
      </tp>
      <tp>
        <v>-12.715677685950407</v>
        <stp/>
        <stp>##V3_BQL.QUERYV12</stp>
        <stp>[position_monitor_R.xlsm]pairs!R7C19</stp>
        <stp>let(#price=dropna(spread(st=i,dates=range(-120d,0d),side='mid',fill='prev', pricing_source='bgn')).value;
#price2=value(#price,['XS2193663619 Corp']);
#spread=#price-#price2;)
Get(avg(#spread))
for('XS2193661324 Corp')</stp>
        <tr r="S7" s="7"/>
      </tp>
      <tp>
        <v>10.575999999999965</v>
        <stp/>
        <stp>##V3_BQL.QUERYV12</stp>
        <stp>[position_monitor_R.xlsm]pairs!R7C18</stp>
        <stp>let(#price=dropna(spread(st=i,dates=range(-120d,0d),side='mid',fill='prev', pricing_source='bgn')).value;
#price2=value(#price,['XS2193663619 Corp']);
#spread=#price-#price2;)
Get(max(#spread))
for('XS2193661324 Corp')</stp>
        <tr r="R7" s="7"/>
      </tp>
      <tp>
        <v>-43.521999999999991</v>
        <stp/>
        <stp>##V3_BQL.QUERYV12</stp>
        <stp>[position_monitor_R.xlsm]pairs!R7C17</stp>
        <stp>let(#price=dropna(spread(st=i,dates=range(-120d,0d),side='mid',fill='prev', pricing_source='bgn')).value;
#price2=value(#price,['XS2193663619 Corp']);
#spread=#price-#price2;)
Get(min(#spread))
for('XS2193661324 Corp')</stp>
        <tr r="Q7" s="7"/>
      </tp>
      <tp>
        <v>15.990569241595109</v>
        <stp/>
        <stp>##V3_BQL.QUERYV12</stp>
        <stp>[position_monitor_R.xlsm]pairs!R7C20</stp>
        <stp>let(#price=dropna(spread(st=i,dates=range(-120d,0d),side='mid',fill='prev', pricing_source='bgn')).value;
#price2=value(#price,['XS2193663619 Corp']);
#spread=#price-#price2;)
Get(std(#spread))
for('XS2193661324 Corp')</stp>
        <tr r="T7" s="7"/>
      </tp>
      <tp>
        <v>-43.439000000000021</v>
        <stp/>
        <stp>##V3_BQL.QUERYV12</stp>
        <stp>[position_monitor_R.xlsm]pairs!R8C17</stp>
        <stp>let(#price=dropna(spread(st=i,dates=range(-120d,0d),side='mid',fill='prev', pricing_source='bgn')).value;
#price2=value(#price,['US05565QDV77 Corp']);
#spread=#price-#price2;)
Get(min(#spread))
for('US05565QDU94 Corp')</stp>
        <tr r="Q8" s="7"/>
      </tp>
      <tp>
        <v>-7.4970000000000141</v>
        <stp/>
        <stp>##V3_BQL.QUERYV12</stp>
        <stp>[position_monitor_R.xlsm]pairs!R8C18</stp>
        <stp>let(#price=dropna(spread(st=i,dates=range(-120d,0d),side='mid',fill='prev', pricing_source='bgn')).value;
#price2=value(#price,['US05565QDV77 Corp']);
#spread=#price-#price2;)
Get(max(#spread))
for('US05565QDU94 Corp')</stp>
        <tr r="R8" s="7"/>
      </tp>
      <tp>
        <v>-25.109900826446271</v>
        <stp/>
        <stp>##V3_BQL.QUERYV12</stp>
        <stp>[position_monitor_R.xlsm]pairs!R8C19</stp>
        <stp>let(#price=dropna(spread(st=i,dates=range(-120d,0d),side='mid',fill='prev', pricing_source='bgn')).value;
#price2=value(#price,['US05565QDV77 Corp']);
#spread=#price-#price2;)
Get(avg(#spread))
for('US05565QDU94 Corp')</stp>
        <tr r="S8" s="7"/>
      </tp>
      <tp>
        <v>8.8625433778016554</v>
        <stp/>
        <stp>##V3_BQL.QUERYV12</stp>
        <stp>[position_monitor_R.xlsm]pairs!R8C20</stp>
        <stp>let(#price=dropna(spread(st=i,dates=range(-120d,0d),side='mid',fill='prev', pricing_source='bgn')).value;
#price2=value(#price,['US05565QDV77 Corp']);
#spread=#price-#price2;)
Get(std(#spread))
for('US05565QDU94 Corp')</stp>
        <tr r="T8" s="7"/>
      </tp>
      <tp>
        <v>32.974751624347348</v>
        <stp/>
        <stp>##V3_BQL.QUERYV12</stp>
        <stp>[position_monitor_R.xlsm]pairs!R12C19</stp>
        <stp>let(#price=dropna(spread(st=i,dates=range(-90d,0d),side='mid',fill='prev', pricing_source='cbbt')).value;
#price2=value(#price,['XS1591694481 Corp']);
#spread=#price-#price2;)
Get(avg(#spread))
for('XS2207430120 Corp')</stp>
        <tr r="S12" s="7"/>
      </tp>
      <tp>
        <v>43.663679978058809</v>
        <stp/>
        <stp>##V3_BQL.QUERYV12</stp>
        <stp>[position_monitor_R.xlsm]pairs!R12C18</stp>
        <stp>let(#price=dropna(spread(st=i,dates=range(-90d,0d),side='mid',fill='prev', pricing_source='cbbt')).value;
#price2=value(#price,['XS1591694481 Corp']);
#spread=#price-#price2;)
Get(max(#spread))
for('XS2207430120 Corp')</stp>
        <tr r="R12" s="7"/>
      </tp>
      <tp>
        <v>23.701642449626206</v>
        <stp/>
        <stp>##V3_BQL.QUERYV12</stp>
        <stp>[position_monitor_R.xlsm]pairs!R12C17</stp>
        <stp>let(#price=dropna(spread(st=i,dates=range(-90d,0d),side='mid',fill='prev', pricing_source='cbbt')).value;
#price2=value(#price,['XS1591694481 Corp']);
#spread=#price-#price2;)
Get(min(#spread))
for('XS2207430120 Corp')</stp>
        <tr r="Q12" s="7"/>
      </tp>
      <tp>
        <v>3.9939139462256508</v>
        <stp/>
        <stp>##V3_BQL.QUERYV12</stp>
        <stp>[position_monitor_R.xlsm]pairs!R12C20</stp>
        <stp>let(#price=dropna(spread(st=i,dates=range(-90d,0d),side='mid',fill='prev', pricing_source='cbbt')).value;
#price2=value(#price,['XS1591694481 Corp']);
#spread=#price-#price2;)
Get(std(#spread))
for('XS2207430120 Corp')</stp>
        <tr r="T12" s="7"/>
      </tp>
      <tp>
        <v>47.255978190799404</v>
        <stp/>
        <stp>##V3_BQL.QUERYV12</stp>
        <stp>[position_monitor_R.xlsm]pairs!R26C19</stp>
        <stp>let(#price=dropna(spread(st=i,dates=range(-98d,0d),side='mid',fill='prev', pricing_source='cbbt')).value;
#price2=value(#price,['XS2010045511 Corp']);
#spread=#price-#price2;)
Get(avg(#spread))
for('XS2195190520 Corp')</stp>
        <tr r="S26" s="7"/>
      </tp>
      <tp>
        <v>17.907150708389395</v>
        <stp/>
        <stp>##V3_BQL.QUERYV12</stp>
        <stp>[position_monitor_R.xlsm]pairs!R26C17</stp>
        <stp>let(#price=dropna(spread(st=i,dates=range(-98d,0d),side='mid',fill='prev', pricing_source='cbbt')).value;
#price2=value(#price,['XS2010045511 Corp']);
#spread=#price-#price2;)
Get(min(#spread))
for('XS2195190520 Corp')</stp>
        <tr r="Q26" s="7"/>
      </tp>
      <tp>
        <v>93.695825211964291</v>
        <stp/>
        <stp>##V3_BQL.QUERYV12</stp>
        <stp>[position_monitor_R.xlsm]pairs!R26C18</stp>
        <stp>let(#price=dropna(spread(st=i,dates=range(-98d,0d),side='mid',fill='prev', pricing_source='cbbt')).value;
#price2=value(#price,['XS2010045511 Corp']);
#spread=#price-#price2;)
Get(max(#spread))
for('XS2195190520 Corp')</stp>
        <tr r="R26" s="7"/>
      </tp>
      <tp>
        <v>17.373829981877236</v>
        <stp/>
        <stp>##V3_BQL.QUERYV12</stp>
        <stp>[position_monitor_R.xlsm]pairs!R26C20</stp>
        <stp>let(#price=dropna(spread(st=i,dates=range(-98d,0d),side='mid',fill='prev', pricing_source='cbbt')).value;
#price2=value(#price,['XS2010045511 Corp']);
#spread=#price-#price2;)
Get(std(#spread))
for('XS2195190520 Corp')</stp>
        <tr r="T26" s="7"/>
      </tp>
      <tp>
        <v>-28.754989404507526</v>
        <stp/>
        <stp>##V3_BQL.QUERYV12</stp>
        <stp>[position_monitor_R.xlsm]pairs!R17C19</stp>
        <stp>let(#price=dropna(spread(st=i,dates=range(-54d,0d),side='mid',fill='prev', pricing_source='cbbt')).value;
#price2=value(#price,['XS2193662728 Corp']);
#spread=#price-#price2;)
Get(avg(#spread))
for('XS2225157424 Corp')</stp>
        <tr r="S17" s="7"/>
      </tp>
      <tp>
        <v>-14.722856447082563</v>
        <stp/>
        <stp>##V3_BQL.QUERYV12</stp>
        <stp>[position_monitor_R.xlsm]pairs!R17C18</stp>
        <stp>let(#price=dropna(spread(st=i,dates=range(-54d,0d),side='mid',fill='prev', pricing_source='cbbt')).value;
#price2=value(#price,['XS2193662728 Corp']);
#spread=#price-#price2;)
Get(max(#spread))
for('XS2225157424 Corp')</stp>
        <tr r="R17" s="7"/>
      </tp>
      <tp>
        <v>-47.176401933161515</v>
        <stp/>
        <stp>##V3_BQL.QUERYV12</stp>
        <stp>[position_monitor_R.xlsm]pairs!R17C17</stp>
        <stp>let(#price=dropna(spread(st=i,dates=range(-54d,0d),side='mid',fill='prev', pricing_source='cbbt')).value;
#price2=value(#price,['XS2193662728 Corp']);
#spread=#price-#price2;)
Get(min(#spread))
for('XS2225157424 Corp')</stp>
        <tr r="Q17" s="7"/>
      </tp>
      <tp>
        <v>9.4653060037648515</v>
        <stp/>
        <stp>##V3_BQL.QUERYV12</stp>
        <stp>[position_monitor_R.xlsm]pairs!R17C20</stp>
        <stp>let(#price=dropna(spread(st=i,dates=range(-54d,0d),side='mid',fill='prev', pricing_source='cbbt')).value;
#price2=value(#price,['XS2193662728 Corp']);
#spread=#price-#price2;)
Get(std(#spread))
for('XS2225157424 Corp')</stp>
        <tr r="T17" s="7"/>
      </tp>
      <tp>
        <v>31.59699999999998</v>
        <stp/>
        <stp>##V3_BQL.QUERYV12</stp>
        <stp>[position_monitor_R.xlsm]pairs!R63C17</stp>
        <stp>let(#price=dropna(spread(st=i,dates=range(-365d,0d),side='mid',fill='prev', pricing_source='bgn')).value;
#price2=value(#price,['XS2010039548 Corp']);
#spread=#price-#price2;)
Get(min(#spread))
for('XS2011260705 Corp')</stp>
        <tr r="Q63" s="7"/>
      </tp>
      <tp>
        <v>121.67599999999999</v>
        <stp/>
        <stp>##V3_BQL.QUERYV12</stp>
        <stp>[position_monitor_R.xlsm]pairs!R63C18</stp>
        <stp>let(#price=dropna(spread(st=i,dates=range(-365d,0d),side='mid',fill='prev', pricing_source='bgn')).value;
#price2=value(#price,['XS2010039548 Corp']);
#spread=#price-#price2;)
Get(max(#spread))
for('XS2011260705 Corp')</stp>
        <tr r="R63" s="7"/>
      </tp>
      <tp>
        <v>63.229537287811112</v>
        <stp/>
        <stp>##V3_BQL.QUERYV12</stp>
        <stp>[position_monitor_R.xlsm]pairs!R63C19</stp>
        <stp>let(#price=dropna(spread(st=i,dates=range(-365d,0d),side='mid',fill='prev', pricing_source='bgn')).value;
#price2=value(#price,['XS2010039548 Corp']);
#spread=#price-#price2;)
Get(avg(#spread))
for('XS2011260705 Corp')</stp>
        <tr r="S63" s="7"/>
      </tp>
      <tp>
        <v>23.386581837239451</v>
        <stp/>
        <stp>##V3_BQL.QUERYV12</stp>
        <stp>[position_monitor_R.xlsm]pairs!R63C20</stp>
        <stp>let(#price=dropna(spread(st=i,dates=range(-365d,0d),side='mid',fill='prev', pricing_source='bgn')).value;
#price2=value(#price,['XS2010039548 Corp']);
#spread=#price-#price2;)
Get(std(#spread))
for('XS2011260705 Corp')</stp>
        <tr r="T63" s="7"/>
      </tp>
      <tp>
        <v>111.05900000000003</v>
        <stp/>
        <stp>##V3_BQL.QUERYV12</stp>
        <stp>[position_monitor_R.xlsm]pairs!R85C18</stp>
        <stp>let(#price=dropna(spread(st=i,dates=range(-365d,0d),side='mid',fill='prev', pricing_source='bgn')).value;
#price2=value(#price,['XS1888179550 Corp']);
#spread=#price-#price2;)
Get(max(#spread))
for('XS2056730679 Corp')</stp>
        <tr r="R85" s="7"/>
      </tp>
      <tp>
        <v>10.597000000000008</v>
        <stp/>
        <stp>##V3_BQL.QUERYV12</stp>
        <stp>[position_monitor_R.xlsm]pairs!R85C17</stp>
        <stp>let(#price=dropna(spread(st=i,dates=range(-365d,0d),side='mid',fill='prev', pricing_source='bgn')).value;
#price2=value(#price,['XS1888179550 Corp']);
#spread=#price-#price2;)
Get(min(#spread))
for('XS2056730679 Corp')</stp>
        <tr r="Q85" s="7"/>
      </tp>
      <tp>
        <v>62.693978883170026</v>
        <stp/>
        <stp>##V3_BQL.QUERYV12</stp>
        <stp>[position_monitor_R.xlsm]pairs!R85C19</stp>
        <stp>let(#price=dropna(spread(st=i,dates=range(-365d,0d),side='mid',fill='prev', pricing_source='bgn')).value;
#price2=value(#price,['XS1888179550 Corp']);
#spread=#price-#price2;)
Get(avg(#spread))
for('XS2056730679 Corp')</stp>
        <tr r="S85" s="7"/>
      </tp>
      <tp>
        <v>21.716378430368881</v>
        <stp/>
        <stp>##V3_BQL.QUERYV12</stp>
        <stp>[position_monitor_R.xlsm]pairs!R85C20</stp>
        <stp>let(#price=dropna(spread(st=i,dates=range(-365d,0d),side='mid',fill='prev', pricing_source='bgn')).value;
#price2=value(#price,['XS1888179550 Corp']);
#spread=#price-#price2;)
Get(std(#spread))
for('XS2056730679 Corp')</stp>
        <tr r="T85" s="7"/>
      </tp>
      <tp>
        <v>37.047999999999945</v>
        <stp/>
        <stp>##V3_BQL.QUERYV12</stp>
        <stp>[position_monitor_R.xlsm]pairs!R90C17</stp>
        <stp>let(#price=dropna(spread(st=i,dates=range(-245d,0d),side='mid',fill='prev', pricing_source='bgn')).value;
#price2=value(#price,['XS1795406658 Corp']);
#spread=#price-#price2;)
Get(min(#spread))
for('XS2114413565 Corp')</stp>
        <tr r="Q90" s="7"/>
      </tp>
      <tp>
        <v>280.46200000000005</v>
        <stp/>
        <stp>##V3_BQL.QUERYV12</stp>
        <stp>[position_monitor_R.xlsm]pairs!R90C18</stp>
        <stp>let(#price=dropna(spread(st=i,dates=range(-245d,0d),side='mid',fill='prev', pricing_source='bgn')).value;
#price2=value(#price,['XS1795406658 Corp']);
#spread=#price-#price2;)
Get(max(#spread))
for('XS2114413565 Corp')</stp>
        <tr r="R90" s="7"/>
      </tp>
      <tp>
        <v>118.06867501707001</v>
        <stp/>
        <stp>##V3_BQL.QUERYV12</stp>
        <stp>[position_monitor_R.xlsm]pairs!R90C19</stp>
        <stp>let(#price=dropna(spread(st=i,dates=range(-245d,0d),side='mid',fill='prev', pricing_source='bgn')).value;
#price2=value(#price,['XS1795406658 Corp']);
#spread=#price-#price2;)
Get(avg(#spread))
for('XS2114413565 Corp')</stp>
        <tr r="S90" s="7"/>
      </tp>
      <tp>
        <v>55.605915810022779</v>
        <stp/>
        <stp>##V3_BQL.QUERYV12</stp>
        <stp>[position_monitor_R.xlsm]pairs!R90C20</stp>
        <stp>let(#price=dropna(spread(st=i,dates=range(-245d,0d),side='mid',fill='prev', pricing_source='bgn')).value;
#price2=value(#price,['XS1795406658 Corp']);
#spread=#price-#price2;)
Get(std(#spread))
for('XS2114413565 Corp')</stp>
        <tr r="T90" s="7"/>
      </tp>
      <tp>
        <v>34.287381876627599</v>
        <stp/>
        <stp>##V3_BQL.QUERYV12</stp>
        <stp>[position_monitor_R.xlsm]pairs!R67C19</stp>
        <stp>let(#price=dropna(spread(st=i,dates=range(-365d,0d),side='mid',fill='prev', pricing_source='bgn')).value;
#price2=value(#price,['XS0992293901 Corp']);
#spread=#price-#price2;)
Get(avg(#spread))
for('XS1323897725 Corp')</stp>
        <tr r="S67" s="7"/>
      </tp>
      <tp>
        <v>140.62400000000002</v>
        <stp/>
        <stp>##V3_BQL.QUERYV12</stp>
        <stp>[position_monitor_R.xlsm]pairs!R67C18</stp>
        <stp>let(#price=dropna(spread(st=i,dates=range(-365d,0d),side='mid',fill='prev', pricing_source='bgn')).value;
#price2=value(#price,['XS0992293901 Corp']);
#spread=#price-#price2;)
Get(max(#spread))
for('XS1323897725 Corp')</stp>
        <tr r="R67" s="7"/>
      </tp>
      <tp>
        <v>-2.6000000000010459E-2</v>
        <stp/>
        <stp>##V3_BQL.QUERYV12</stp>
        <stp>[position_monitor_R.xlsm]pairs!R67C17</stp>
        <stp>let(#price=dropna(spread(st=i,dates=range(-365d,0d),side='mid',fill='prev', pricing_source='bgn')).value;
#price2=value(#price,['XS0992293901 Corp']);
#spread=#price-#price2;)
Get(min(#spread))
for('XS1323897725 Corp')</stp>
        <tr r="Q67" s="7"/>
      </tp>
      <tp>
        <v>30.080285160649368</v>
        <stp/>
        <stp>##V3_BQL.QUERYV12</stp>
        <stp>[position_monitor_R.xlsm]pairs!R67C20</stp>
        <stp>let(#price=dropna(spread(st=i,dates=range(-365d,0d),side='mid',fill='prev', pricing_source='bgn')).value;
#price2=value(#price,['XS0992293901 Corp']);
#spread=#price-#price2;)
Get(std(#spread))
for('XS1323897725 Corp')</stp>
        <tr r="T67" s="7"/>
      </tp>
      <tp>
        <v>66.019018720949958</v>
        <stp/>
        <stp>##V3_BQL.QUERYV12</stp>
        <stp>[position_monitor_R.xlsm]pairs!R79C19</stp>
        <stp>let(#price=dropna(spread(st=i,dates=range(-365d,0d),side='mid',fill='prev', pricing_source='bgn')).value;
#price2=value(#price,['XS1294342792 Corp']);
#spread=#price-#price2;)
Get(avg(#spread))
for('XS1713462403 Corp')</stp>
        <tr r="S79" s="7"/>
      </tp>
      <tp>
        <v>-11.523000000000025</v>
        <stp/>
        <stp>##V3_BQL.QUERYV12</stp>
        <stp>[position_monitor_R.xlsm]pairs!R79C17</stp>
        <stp>let(#price=dropna(spread(st=i,dates=range(-365d,0d),side='mid',fill='prev', pricing_source='bgn')).value;
#price2=value(#price,['XS1294342792 Corp']);
#spread=#price-#price2;)
Get(min(#spread))
for('XS1713462403 Corp')</stp>
        <tr r="Q79" s="7"/>
      </tp>
      <tp>
        <v>149.72785186767584</v>
        <stp/>
        <stp>##V3_BQL.QUERYV12</stp>
        <stp>[position_monitor_R.xlsm]pairs!R79C18</stp>
        <stp>let(#price=dropna(spread(st=i,dates=range(-365d,0d),side='mid',fill='prev', pricing_source='bgn')).value;
#price2=value(#price,['XS1294342792 Corp']);
#spread=#price-#price2;)
Get(max(#spread))
for('XS1713462403 Corp')</stp>
        <tr r="R79" s="7"/>
      </tp>
      <tp>
        <v>35.49716350515898</v>
        <stp/>
        <stp>##V3_BQL.QUERYV12</stp>
        <stp>[position_monitor_R.xlsm]pairs!R79C20</stp>
        <stp>let(#price=dropna(spread(st=i,dates=range(-365d,0d),side='mid',fill='prev', pricing_source='bgn')).value;
#price2=value(#price,['XS1294342792 Corp']);
#spread=#price-#price2;)
Get(std(#spread))
for('XS1713462403 Corp')</stp>
        <tr r="T79" s="7"/>
      </tp>
      <tp>
        <v>41.605999999999995</v>
        <stp/>
        <stp>##V3_BQL.QUERYV12</stp>
        <stp>[position_monitor_R.xlsm]pairs!R42C18</stp>
        <stp>let(#price=dropna(spread(st=i,dates=range(-365d,0d),side='mid',fill='prev', pricing_source='bgn')).value;
#price2=value(#price,['XS1206540806 Corp']);
#spread=#price-#price2;)
Get(max(#spread))
for('XS1629658755 Corp')</stp>
        <tr r="R42" s="7"/>
      </tp>
      <tp>
        <v>-77.221000000000004</v>
        <stp/>
        <stp>##V3_BQL.QUERYV12</stp>
        <stp>[position_monitor_R.xlsm]pairs!R42C17</stp>
        <stp>let(#price=dropna(spread(st=i,dates=range(-365d,0d),side='mid',fill='prev', pricing_source='bgn')).value;
#price2=value(#price,['XS1206540806 Corp']);
#spread=#price-#price2;)
Get(min(#spread))
for('XS1629658755 Corp')</stp>
        <tr r="Q42" s="7"/>
      </tp>
      <tp>
        <v>15.03809993756405</v>
        <stp/>
        <stp>##V3_BQL.QUERYV12</stp>
        <stp>[position_monitor_R.xlsm]pairs!R42C19</stp>
        <stp>let(#price=dropna(spread(st=i,dates=range(-365d,0d),side='mid',fill='prev', pricing_source='bgn')).value;
#price2=value(#price,['XS1206540806 Corp']);
#spread=#price-#price2;)
Get(avg(#spread))
for('XS1629658755 Corp')</stp>
        <tr r="S42" s="7"/>
      </tp>
      <tp>
        <v>13.995639012000582</v>
        <stp/>
        <stp>##V3_BQL.QUERYV12</stp>
        <stp>[position_monitor_R.xlsm]pairs!R42C20</stp>
        <stp>let(#price=dropna(spread(st=i,dates=range(-365d,0d),side='mid',fill='prev', pricing_source='bgn')).value;
#price2=value(#price,['XS1206540806 Corp']);
#spread=#price-#price2;)
Get(std(#spread))
for('XS1629658755 Corp')</stp>
        <tr r="T42" s="7"/>
      </tp>
      <tp>
        <v>46.408000000000015</v>
        <stp/>
        <stp>##V3_BQL.QUERYV12</stp>
        <stp>[position_monitor_R.xlsm]pairs!R37C18</stp>
        <stp>let(#price=dropna(spread(st=i,dates=range(-365d,0d),side='mid',fill='prev', pricing_source='bgn')).value;
#price2=value(#price,['XS1799938995 Corp']);
#spread=#price-#price2;)
Get(max(#spread))
for('XS1048428442 Corp')</stp>
        <tr r="R37" s="7"/>
      </tp>
      <tp>
        <v>-29.021999999999935</v>
        <stp/>
        <stp>##V3_BQL.QUERYV12</stp>
        <stp>[position_monitor_R.xlsm]pairs!R37C17</stp>
        <stp>let(#price=dropna(spread(st=i,dates=range(-365d,0d),side='mid',fill='prev', pricing_source='bgn')).value;
#price2=value(#price,['XS1799938995 Corp']);
#spread=#price-#price2;)
Get(min(#spread))
for('XS1048428442 Corp')</stp>
        <tr r="Q37" s="7"/>
      </tp>
      <tp>
        <v>17.283083947020138</v>
        <stp/>
        <stp>##V3_BQL.QUERYV12</stp>
        <stp>[position_monitor_R.xlsm]pairs!R37C19</stp>
        <stp>let(#price=dropna(spread(st=i,dates=range(-365d,0d),side='mid',fill='prev', pricing_source='bgn')).value;
#price2=value(#price,['XS1799938995 Corp']);
#spread=#price-#price2;)
Get(avg(#spread))
for('XS1048428442 Corp')</stp>
        <tr r="S37" s="7"/>
      </tp>
      <tp>
        <v>15.892128827231883</v>
        <stp/>
        <stp>##V3_BQL.QUERYV12</stp>
        <stp>[position_monitor_R.xlsm]pairs!R37C20</stp>
        <stp>let(#price=dropna(spread(st=i,dates=range(-365d,0d),side='mid',fill='prev', pricing_source='bgn')).value;
#price2=value(#price,['XS1799938995 Corp']);
#spread=#price-#price2;)
Get(std(#spread))
for('XS1048428442 Corp')</stp>
        <tr r="T37" s="7"/>
      </tp>
      <tp>
        <v>79.74199999999999</v>
        <stp/>
        <stp>##V3_BQL.QUERYV12</stp>
        <stp>[position_monitor_R.xlsm]pairs!R48C18</stp>
        <stp>let(#price=dropna(spread(st=i,dates=range(-365d,0d),side='mid',fill='prev', pricing_source='bgn')).value;
#price2=value(#price,['XS1044811591 Corp']);
#spread=#price-#price2;)
Get(max(#spread))
for('XS1405770907 Corp')</stp>
        <tr r="R48" s="7"/>
      </tp>
      <tp>
        <v>-93.105000000000018</v>
        <stp/>
        <stp>##V3_BQL.QUERYV12</stp>
        <stp>[position_monitor_R.xlsm]pairs!R48C17</stp>
        <stp>let(#price=dropna(spread(st=i,dates=range(-365d,0d),side='mid',fill='prev', pricing_source='bgn')).value;
#price2=value(#price,['XS1044811591 Corp']);
#spread=#price-#price2;)
Get(min(#spread))
for('XS1405770907 Corp')</stp>
        <tr r="Q48" s="7"/>
      </tp>
      <tp>
        <v>15.498087307122217</v>
        <stp/>
        <stp>##V3_BQL.QUERYV12</stp>
        <stp>[position_monitor_R.xlsm]pairs!R48C19</stp>
        <stp>let(#price=dropna(spread(st=i,dates=range(-365d,0d),side='mid',fill='prev', pricing_source='bgn')).value;
#price2=value(#price,['XS1044811591 Corp']);
#spread=#price-#price2;)
Get(avg(#spread))
for('XS1405770907 Corp')</stp>
        <tr r="S48" s="7"/>
      </tp>
      <tp>
        <v>31.869480461578544</v>
        <stp/>
        <stp>##V3_BQL.QUERYV12</stp>
        <stp>[position_monitor_R.xlsm]pairs!R48C20</stp>
        <stp>let(#price=dropna(spread(st=i,dates=range(-365d,0d),side='mid',fill='prev', pricing_source='bgn')).value;
#price2=value(#price,['XS1044811591 Corp']);
#spread=#price-#price2;)
Get(std(#spread))
for('XS1405770907 Corp')</stp>
        <tr r="T48" s="7"/>
      </tp>
      <tp>
        <v>24.704834403616491</v>
        <stp/>
        <stp>##V3_BQL.QUERYV12</stp>
        <stp>[position_monitor_R.xlsm]pairs!R68C19</stp>
        <stp>let(#price=dropna(spread(st=i,dates=range(-365d,0d),side='mid',fill='prev', pricing_source='bgn')).value;
#price2=value(#price,['XS0992293901 Corp']);
#spread=#price-#price2;)
Get(avg(#spread))
for('XS1405763019 Corp')</stp>
        <tr r="S68" s="7"/>
      </tp>
      <tp>
        <v>-54.118999999999971</v>
        <stp/>
        <stp>##V3_BQL.QUERYV12</stp>
        <stp>[position_monitor_R.xlsm]pairs!R68C17</stp>
        <stp>let(#price=dropna(spread(st=i,dates=range(-365d,0d),side='mid',fill='prev', pricing_source='bgn')).value;
#price2=value(#price,['XS0992293901 Corp']);
#spread=#price-#price2;)
Get(min(#spread))
for('XS1405763019 Corp')</stp>
        <tr r="Q68" s="7"/>
      </tp>
      <tp>
        <v>216.64</v>
        <stp/>
        <stp>##V3_BQL.QUERYV12</stp>
        <stp>[position_monitor_R.xlsm]pairs!R68C18</stp>
        <stp>let(#price=dropna(spread(st=i,dates=range(-365d,0d),side='mid',fill='prev', pricing_source='bgn')).value;
#price2=value(#price,['XS0992293901 Corp']);
#spread=#price-#price2;)
Get(max(#spread))
for('XS1405763019 Corp')</stp>
        <tr r="R68" s="7"/>
      </tp>
      <tp>
        <v>52.036759066522528</v>
        <stp/>
        <stp>##V3_BQL.QUERYV12</stp>
        <stp>[position_monitor_R.xlsm]pairs!R68C20</stp>
        <stp>let(#price=dropna(spread(st=i,dates=range(-365d,0d),side='mid',fill='prev', pricing_source='bgn')).value;
#price2=value(#price,['XS0992293901 Corp']);
#spread=#price-#price2;)
Get(std(#spread))
for('XS1405763019 Corp')</stp>
        <tr r="T68" s="7"/>
      </tp>
      <tp>
        <v>82.361866577815505</v>
        <stp/>
        <stp>##V3_BQL.QUERYV12</stp>
        <stp>[position_monitor_R.xlsm]pairs!R34C19</stp>
        <stp>let(#price=dropna(spread(st=i,dates=range(-365d,0d),side='mid',fill='prev', pricing_source='bgn')).value;
#price2=value(#price,['XS1888180996 Corp']);
#spread=#price-#price2;)
Get(avg(#spread))
for('FR0011401728 Corp')</stp>
        <tr r="S34" s="7"/>
      </tp>
      <tp>
        <v>26.962999999999994</v>
        <stp/>
        <stp>##V3_BQL.QUERYV12</stp>
        <stp>[position_monitor_R.xlsm]pairs!R34C17</stp>
        <stp>let(#price=dropna(spread(st=i,dates=range(-365d,0d),side='mid',fill='prev', pricing_source='bgn')).value;
#price2=value(#price,['XS1888180996 Corp']);
#spread=#price-#price2;)
Get(min(#spread))
for('FR0011401728 Corp')</stp>
        <tr r="Q34" s="7"/>
      </tp>
      <tp>
        <v>157.70100000000008</v>
        <stp/>
        <stp>##V3_BQL.QUERYV12</stp>
        <stp>[position_monitor_R.xlsm]pairs!R34C18</stp>
        <stp>let(#price=dropna(spread(st=i,dates=range(-365d,0d),side='mid',fill='prev', pricing_source='bgn')).value;
#price2=value(#price,['XS1888180996 Corp']);
#spread=#price-#price2;)
Get(max(#spread))
for('FR0011401728 Corp')</stp>
        <tr r="R34" s="7"/>
      </tp>
      <tp>
        <v>20.285664236947721</v>
        <stp/>
        <stp>##V3_BQL.QUERYV12</stp>
        <stp>[position_monitor_R.xlsm]pairs!R34C20</stp>
        <stp>let(#price=dropna(spread(st=i,dates=range(-365d,0d),side='mid',fill='prev', pricing_source='bgn')).value;
#price2=value(#price,['XS1888180996 Corp']);
#spread=#price-#price2;)
Get(std(#spread))
for('FR0011401728 Corp')</stp>
        <tr r="T34" s="7"/>
      </tp>
      <tp>
        <v>371.43599999999992</v>
        <stp/>
        <stp>##V3_BQL.QUERYV12</stp>
        <stp>[position_monitor_R.xlsm]pairs!R78C18</stp>
        <stp>let(#price=dropna(spread(st=i,dates=range(-365d,0d),side='mid',fill='prev', pricing_source='bgn')).value;
#price2=value(#price,['XS1405763019 Corp']);
#spread=#price-#price2;)
Get(max(#spread))
for('FR0013330537 Corp')</stp>
        <tr r="R78" s="7"/>
      </tp>
      <tp>
        <v>-13.728999999999985</v>
        <stp/>
        <stp>##V3_BQL.QUERYV12</stp>
        <stp>[position_monitor_R.xlsm]pairs!R78C17</stp>
        <stp>let(#price=dropna(spread(st=i,dates=range(-365d,0d),side='mid',fill='prev', pricing_source='bgn')).value;
#price2=value(#price,['XS1405763019 Corp']);
#spread=#price-#price2;)
Get(min(#spread))
for('FR0013330537 Corp')</stp>
        <tr r="Q78" s="7"/>
      </tp>
      <tp>
        <v>151.76987328201037</v>
        <stp/>
        <stp>##V3_BQL.QUERYV12</stp>
        <stp>[position_monitor_R.xlsm]pairs!R78C19</stp>
        <stp>let(#price=dropna(spread(st=i,dates=range(-365d,0d),side='mid',fill='prev', pricing_source='bgn')).value;
#price2=value(#price,['XS1405763019 Corp']);
#spread=#price-#price2;)
Get(avg(#spread))
for('FR0013330537 Corp')</stp>
        <tr r="S78" s="7"/>
      </tp>
      <tp>
        <v>142.0483863506347</v>
        <stp/>
        <stp>##V3_BQL.QUERYV12</stp>
        <stp>[position_monitor_R.xlsm]pairs!R78C20</stp>
        <stp>let(#price=dropna(spread(st=i,dates=range(-365d,0d),side='mid',fill='prev', pricing_source='bgn')).value;
#price2=value(#price,['XS1405763019 Corp']);
#spread=#price-#price2;)
Get(std(#spread))
for('FR0013330537 Corp')</stp>
        <tr r="T78" s="7"/>
      </tp>
      <tp>
        <v>7.5497046637987522</v>
        <stp/>
        <stp>##V3_BQL.QUERYV12</stp>
        <stp>[position_monitor_R.xlsm]pairs!R74C19</stp>
        <stp>let(#price=dropna(spread(st=i,dates=range(-273d,0d),side='mid',fill='prev', pricing_source='bgn')).value;
#price2=value(#price,['FR0013425170 Corp']);
#spread=#price-#price2;)
Get(avg(#spread))
for('FR0013478252 Corp')</stp>
        <tr r="S74" s="7"/>
      </tp>
      <tp>
        <v>-43.270999999999958</v>
        <stp/>
        <stp>##V3_BQL.QUERYV12</stp>
        <stp>[position_monitor_R.xlsm]pairs!R74C17</stp>
        <stp>let(#price=dropna(spread(st=i,dates=range(-273d,0d),side='mid',fill='prev', pricing_source='bgn')).value;
#price2=value(#price,['FR0013425170 Corp']);
#spread=#price-#price2;)
Get(min(#spread))
for('FR0013478252 Corp')</stp>
        <tr r="Q74" s="7"/>
      </tp>
      <tp>
        <v>41.049000000000007</v>
        <stp/>
        <stp>##V3_BQL.QUERYV12</stp>
        <stp>[position_monitor_R.xlsm]pairs!R74C18</stp>
        <stp>let(#price=dropna(spread(st=i,dates=range(-273d,0d),side='mid',fill='prev', pricing_source='bgn')).value;
#price2=value(#price,['FR0013425170 Corp']);
#spread=#price-#price2;)
Get(max(#spread))
for('FR0013478252 Corp')</stp>
        <tr r="R74" s="7"/>
      </tp>
      <tp>
        <v>18.378863699644143</v>
        <stp/>
        <stp>##V3_BQL.QUERYV12</stp>
        <stp>[position_monitor_R.xlsm]pairs!R74C20</stp>
        <stp>let(#price=dropna(spread(st=i,dates=range(-273d,0d),side='mid',fill='prev', pricing_source='bgn')).value;
#price2=value(#price,['FR0013425170 Corp']);
#spread=#price-#price2;)
Get(std(#spread))
for('FR0013478252 Corp')</stp>
        <tr r="T74" s="7"/>
      </tp>
      <tp>
        <v>-3.8113480151233805</v>
        <stp/>
        <stp>##V3_BQL.QUERYV12</stp>
        <stp>[position_monitor_R.xlsm]pairs!R66C19</stp>
        <stp>let(#price=dropna(spread(st=i,dates=range(-365d,0d),side='mid',fill='prev', pricing_source='bgn')).value;
#price2=value(#price,['XS0992293901 Corp']);
#spread=#price-#price2;)
Get(avg(#spread))
for('FR0013425170 Corp')</stp>
        <tr r="S66" s="7"/>
      </tp>
      <tp>
        <v>35.361469841628782</v>
        <stp/>
        <stp>##V3_BQL.QUERYV12</stp>
        <stp>[position_monitor_R.xlsm]pairs!R54C19</stp>
        <stp>let(#price=dropna(spread(st=i,dates=range(-365d,0d),side='mid',fill='prev', pricing_source='bgn')).value;
#price2=value(#price,['FR0013431244 Corp']);
#spread=#price-#price2;)
Get(avg(#spread))
for('FR0013445335 Corp')</stp>
        <tr r="S54" s="7"/>
      </tp>
      <tp>
        <v>-92.659999999999968</v>
        <stp/>
        <stp>##V3_BQL.QUERYV12</stp>
        <stp>[position_monitor_R.xlsm]pairs!R54C17</stp>
        <stp>let(#price=dropna(spread(st=i,dates=range(-365d,0d),side='mid',fill='prev', pricing_source='bgn')).value;
#price2=value(#price,['FR0013431244 Corp']);
#spread=#price-#price2;)
Get(min(#spread))
for('FR0013445335 Corp')</stp>
        <tr r="Q54" s="7"/>
      </tp>
      <tp>
        <v>92.43</v>
        <stp/>
        <stp>##V3_BQL.QUERYV12</stp>
        <stp>[position_monitor_R.xlsm]pairs!R54C18</stp>
        <stp>let(#price=dropna(spread(st=i,dates=range(-365d,0d),side='mid',fill='prev', pricing_source='bgn')).value;
#price2=value(#price,['FR0013431244 Corp']);
#spread=#price-#price2;)
Get(max(#spread))
for('FR0013445335 Corp')</stp>
        <tr r="R54" s="7"/>
      </tp>
      <tp>
        <v>-75.990999999999985</v>
        <stp/>
        <stp>##V3_BQL.QUERYV12</stp>
        <stp>[position_monitor_R.xlsm]pairs!R66C17</stp>
        <stp>let(#price=dropna(spread(st=i,dates=range(-365d,0d),side='mid',fill='prev', pricing_source='bgn')).value;
#price2=value(#price,['XS0992293901 Corp']);
#spread=#price-#price2;)
Get(min(#spread))
for('FR0013425170 Corp')</stp>
        <tr r="Q66" s="7"/>
      </tp>
      <tp>
        <v>116.40199999999993</v>
        <stp/>
        <stp>##V3_BQL.QUERYV12</stp>
        <stp>[position_monitor_R.xlsm]pairs!R66C18</stp>
        <stp>let(#price=dropna(spread(st=i,dates=range(-365d,0d),side='mid',fill='prev', pricing_source='bgn')).value;
#price2=value(#price,['XS0992293901 Corp']);
#spread=#price-#price2;)
Get(max(#spread))
for('FR0013425170 Corp')</stp>
        <tr r="R66" s="7"/>
      </tp>
      <tp>
        <v>35.311937231588502</v>
        <stp/>
        <stp>##V3_BQL.QUERYV12</stp>
        <stp>[position_monitor_R.xlsm]pairs!R66C20</stp>
        <stp>let(#price=dropna(spread(st=i,dates=range(-365d,0d),side='mid',fill='prev', pricing_source='bgn')).value;
#price2=value(#price,['XS0992293901 Corp']);
#spread=#price-#price2;)
Get(std(#spread))
for('FR0013425170 Corp')</stp>
        <tr r="T66" s="7"/>
      </tp>
      <tp>
        <v>30.42681734302673</v>
        <stp/>
        <stp>##V3_BQL.QUERYV12</stp>
        <stp>[position_monitor_R.xlsm]pairs!R54C20</stp>
        <stp>let(#price=dropna(spread(st=i,dates=range(-365d,0d),side='mid',fill='prev', pricing_source='bgn')).value;
#price2=value(#price,['FR0013431244 Corp']);
#spread=#price-#price2;)
Get(std(#spread))
for('FR0013445335 Corp')</stp>
        <tr r="T54" s="7"/>
      </tp>
      <tp>
        <v>-9.093021244303392</v>
        <stp/>
        <stp>##V3_BQL.QUERYV12</stp>
        <stp>[position_monitor_R.xlsm]pairs!R11C33</stp>
        <stp>let(#price=dropna(spread(st=i,dates=range(-49d,10d),side='mid',fill='prev', pricing_source='bgn')).value;
#price2=value(#price,['XS2224439385 Corp']);
#spread=#price-#price2;)
Get(avg(#spread))
for('XS1294343337 Corp')</stp>
        <tr r="AG11" s="7"/>
      </tp>
      <tp>
        <v>4.5963183392719209</v>
        <stp/>
        <stp>##V3_BQL.QUERYV12</stp>
        <stp>[position_monitor_R.xlsm]pairs!R11C34</stp>
        <stp>let(#price=dropna(spread(st=i,dates=range(-49d,10d),side='mid',fill='prev', pricing_source='bgn')).value;
#price2=value(#price,['XS2224439385 Corp']);
#spread=#price-#price2;)
Get(std(#spread))
for('XS1294343337 Corp')</stp>
        <tr r="AH11" s="7"/>
      </tp>
      <tp>
        <v>13.348584913975394</v>
        <stp/>
        <stp>##V3_BQL.QUERYV12</stp>
        <stp>[position_monitor_R.xlsm]pairs!R64C20</stp>
        <stp>let(#price=dropna(spread(st=i,dates=range(-365d,0d),side='mid',fill='prev', pricing_source='bgn')).value;
#price2=value(#price,['XS0992293901 Corp']);
#spread=#price-#price2;)
Get(std(#spread))
for('BE6309987400 Corp')</stp>
        <tr r="T64" s="7"/>
      </tp>
      <tp>
        <v>52.580999999999904</v>
        <stp/>
        <stp>##V3_BQL.QUERYV12</stp>
        <stp>[position_monitor_R.xlsm]pairs!R64C18</stp>
        <stp>let(#price=dropna(spread(st=i,dates=range(-365d,0d),side='mid',fill='prev', pricing_source='bgn')).value;
#price2=value(#price,['XS0992293901 Corp']);
#spread=#price-#price2;)
Get(max(#spread))
for('BE6309987400 Corp')</stp>
        <tr r="R64" s="7"/>
      </tp>
      <tp>
        <v>-19.629999999999995</v>
        <stp/>
        <stp>##V3_BQL.QUERYV12</stp>
        <stp>[position_monitor_R.xlsm]pairs!R64C17</stp>
        <stp>let(#price=dropna(spread(st=i,dates=range(-365d,0d),side='mid',fill='prev', pricing_source='bgn')).value;
#price2=value(#price,['XS0992293901 Corp']);
#spread=#price-#price2;)
Get(min(#spread))
for('BE6309987400 Corp')</stp>
        <tr r="Q64" s="7"/>
      </tp>
      <tp>
        <v>9.4811412226775875</v>
        <stp/>
        <stp>##V3_BQL.QUERYV12</stp>
        <stp>[position_monitor_R.xlsm]pairs!R64C19</stp>
        <stp>let(#price=dropna(spread(st=i,dates=range(-365d,0d),side='mid',fill='prev', pricing_source='bgn')).value;
#price2=value(#price,['XS0992293901 Corp']);
#spread=#price-#price2;)
Get(avg(#spread))
for('BE6309987400 Corp')</stp>
        <tr r="S64" s="7"/>
      </tp>
      <tp>
        <v>8.8709999999999809</v>
        <stp/>
        <stp>##V3_BQL.QUERYV12</stp>
        <stp>[position_monitor_R.xlsm]pairs!R75C17</stp>
        <stp>let(#price=dropna(spread(st=i,dates=range(-365d,0d),side='mid',fill='prev', pricing_source='bgn')).value;
#price2=value(#price,['XS1115498260 Corp']);
#spread=#price-#price2;)
Get(min(#spread))
for('FR0013330537 Corp')</stp>
        <tr r="Q75" s="7"/>
      </tp>
      <tp>
        <v>494.62299999999999</v>
        <stp/>
        <stp>##V3_BQL.QUERYV12</stp>
        <stp>[position_monitor_R.xlsm]pairs!R75C18</stp>
        <stp>let(#price=dropna(spread(st=i,dates=range(-365d,0d),side='mid',fill='prev', pricing_source='bgn')).value;
#price2=value(#price,['XS1115498260 Corp']);
#spread=#price-#price2;)
Get(max(#spread))
for('FR0013330537 Corp')</stp>
        <tr r="R75" s="7"/>
      </tp>
      <tp>
        <v>-291.97169174878076</v>
        <stp/>
        <stp>##V3_BQL.QUERYV12</stp>
        <stp>[position_monitor_R.xlsm]pairs!R65C19</stp>
        <stp>let(#price=dropna(spread(st=i,dates=range(-365d,0d),side='mid',fill='prev', pricing_source='bgn')).value;
#price2=value(#price,['FR0013330529 Corp']);
#spread=#price-#price2;)
Get(avg(#spread))
for('FR0013292828 Corp')</stp>
        <tr r="S65" s="7"/>
      </tp>
      <tp>
        <v>224.34803939335728</v>
        <stp/>
        <stp>##V3_BQL.QUERYV12</stp>
        <stp>[position_monitor_R.xlsm]pairs!R75C19</stp>
        <stp>let(#price=dropna(spread(st=i,dates=range(-365d,0d),side='mid',fill='prev', pricing_source='bgn')).value;
#price2=value(#price,['XS1115498260 Corp']);
#spread=#price-#price2;)
Get(avg(#spread))
for('FR0013330537 Corp')</stp>
        <tr r="S75" s="7"/>
      </tp>
      <tp>
        <v>-748.19499999999994</v>
        <stp/>
        <stp>##V3_BQL.QUERYV12</stp>
        <stp>[position_monitor_R.xlsm]pairs!R65C17</stp>
        <stp>let(#price=dropna(spread(st=i,dates=range(-365d,0d),side='mid',fill='prev', pricing_source='bgn')).value;
#price2=value(#price,['FR0013330529 Corp']);
#spread=#price-#price2;)
Get(min(#spread))
for('FR0013292828 Corp')</stp>
        <tr r="Q65" s="7"/>
      </tp>
      <tp>
        <v>0.44099999999998829</v>
        <stp/>
        <stp>##V3_BQL.QUERYV12</stp>
        <stp>[position_monitor_R.xlsm]pairs!R65C18</stp>
        <stp>let(#price=dropna(spread(st=i,dates=range(-365d,0d),side='mid',fill='prev', pricing_source='bgn')).value;
#price2=value(#price,['FR0013330529 Corp']);
#spread=#price-#price2;)
Get(max(#spread))
for('FR0013292828 Corp')</stp>
        <tr r="R65" s="7"/>
      </tp>
      <tp>
        <v>231.28709609989403</v>
        <stp/>
        <stp>##V3_BQL.QUERYV12</stp>
        <stp>[position_monitor_R.xlsm]pairs!R65C20</stp>
        <stp>let(#price=dropna(spread(st=i,dates=range(-365d,0d),side='mid',fill='prev', pricing_source='bgn')).value;
#price2=value(#price,['FR0013330529 Corp']);
#spread=#price-#price2;)
Get(std(#spread))
for('FR0013292828 Corp')</stp>
        <tr r="T65" s="7"/>
      </tp>
      <tp>
        <v>168.74215632621613</v>
        <stp/>
        <stp>##V3_BQL.QUERYV12</stp>
        <stp>[position_monitor_R.xlsm]pairs!R75C20</stp>
        <stp>let(#price=dropna(spread(st=i,dates=range(-365d,0d),side='mid',fill='prev', pricing_source='bgn')).value;
#price2=value(#price,['XS1115498260 Corp']);
#spread=#price-#price2;)
Get(std(#spread))
for('FR0013330537 Corp')</stp>
        <tr r="T75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charts!$K$5</c:f>
              <c:strCache>
                <c:ptCount val="1"/>
                <c:pt idx="0">
                  <c:v>VOD 2 5/8 08/27/80 nc-26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charts!$AC$8:$OD$8</c:f>
              <c:numCache>
                <c:formatCode>General</c:formatCode>
                <c:ptCount val="366"/>
                <c:pt idx="0">
                  <c:v>310.82900000000001</c:v>
                </c:pt>
                <c:pt idx="1">
                  <c:v>310.93200000000002</c:v>
                </c:pt>
                <c:pt idx="2">
                  <c:v>311.22699999999998</c:v>
                </c:pt>
                <c:pt idx="3" formatCode="0.00">
                  <c:v>312.11700000000002</c:v>
                </c:pt>
                <c:pt idx="4">
                  <c:v>315.54700000000003</c:v>
                </c:pt>
                <c:pt idx="5">
                  <c:v>316.58199999999999</c:v>
                </c:pt>
                <c:pt idx="6">
                  <c:v>310.28199999999998</c:v>
                </c:pt>
                <c:pt idx="7">
                  <c:v>307.01299999999998</c:v>
                </c:pt>
                <c:pt idx="8">
                  <c:v>305.88200000000001</c:v>
                </c:pt>
                <c:pt idx="9">
                  <c:v>304.85599999999999</c:v>
                </c:pt>
                <c:pt idx="10">
                  <c:v>301.42399999999998</c:v>
                </c:pt>
                <c:pt idx="11">
                  <c:v>295.94900000000001</c:v>
                </c:pt>
                <c:pt idx="12">
                  <c:v>294.83</c:v>
                </c:pt>
                <c:pt idx="13">
                  <c:v>298.63600000000002</c:v>
                </c:pt>
                <c:pt idx="14">
                  <c:v>304.10899999999998</c:v>
                </c:pt>
                <c:pt idx="15">
                  <c:v>303.81900000000002</c:v>
                </c:pt>
                <c:pt idx="16">
                  <c:v>310.11</c:v>
                </c:pt>
                <c:pt idx="17">
                  <c:v>324.88600000000002</c:v>
                </c:pt>
                <c:pt idx="18">
                  <c:v>331.49200000000002</c:v>
                </c:pt>
                <c:pt idx="19">
                  <c:v>335.21</c:v>
                </c:pt>
                <c:pt idx="20">
                  <c:v>327.084</c:v>
                </c:pt>
                <c:pt idx="21">
                  <c:v>316.8</c:v>
                </c:pt>
                <c:pt idx="22">
                  <c:v>318.214</c:v>
                </c:pt>
                <c:pt idx="23">
                  <c:v>317.27300000000002</c:v>
                </c:pt>
                <c:pt idx="24">
                  <c:v>307.577</c:v>
                </c:pt>
                <c:pt idx="25">
                  <c:v>308.01499999999999</c:v>
                </c:pt>
                <c:pt idx="26">
                  <c:v>308.27</c:v>
                </c:pt>
                <c:pt idx="27">
                  <c:v>308.57799999999997</c:v>
                </c:pt>
                <c:pt idx="28">
                  <c:v>307.57900000000001</c:v>
                </c:pt>
                <c:pt idx="29">
                  <c:v>306.20400000000001</c:v>
                </c:pt>
                <c:pt idx="30">
                  <c:v>299.80900000000003</c:v>
                </c:pt>
                <c:pt idx="31">
                  <c:v>305.72899999999998</c:v>
                </c:pt>
                <c:pt idx="32">
                  <c:v>307.12700000000001</c:v>
                </c:pt>
                <c:pt idx="33">
                  <c:v>302.01100000000002</c:v>
                </c:pt>
                <c:pt idx="34">
                  <c:v>301.13</c:v>
                </c:pt>
                <c:pt idx="35">
                  <c:v>298.90899999999999</c:v>
                </c:pt>
                <c:pt idx="36">
                  <c:v>296.64299999999997</c:v>
                </c:pt>
                <c:pt idx="37">
                  <c:v>298.11200000000002</c:v>
                </c:pt>
                <c:pt idx="38">
                  <c:v>296.49900000000002</c:v>
                </c:pt>
                <c:pt idx="39">
                  <c:v>297.82400000000001</c:v>
                </c:pt>
                <c:pt idx="40">
                  <c:v>296.202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charts!$K$6</c:f>
              <c:strCache>
                <c:ptCount val="1"/>
                <c:pt idx="0">
                  <c:v>VOD 4.2 10/03/78 nc-28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charts!$AC$9:$OD$9</c:f>
              <c:numCache>
                <c:formatCode>General</c:formatCode>
                <c:ptCount val="366"/>
                <c:pt idx="0">
                  <c:v>307.92099999999999</c:v>
                </c:pt>
                <c:pt idx="1">
                  <c:v>307.94200000000001</c:v>
                </c:pt>
                <c:pt idx="2">
                  <c:v>309.28399999999999</c:v>
                </c:pt>
                <c:pt idx="3" formatCode="0.00">
                  <c:v>311.43799999999999</c:v>
                </c:pt>
                <c:pt idx="4">
                  <c:v>314.34500000000003</c:v>
                </c:pt>
                <c:pt idx="5">
                  <c:v>314.83199999999999</c:v>
                </c:pt>
                <c:pt idx="6">
                  <c:v>308.59699999999998</c:v>
                </c:pt>
                <c:pt idx="7">
                  <c:v>306.053</c:v>
                </c:pt>
                <c:pt idx="8">
                  <c:v>304.791</c:v>
                </c:pt>
                <c:pt idx="9">
                  <c:v>304.26499999999999</c:v>
                </c:pt>
                <c:pt idx="10">
                  <c:v>301.34199999999998</c:v>
                </c:pt>
                <c:pt idx="11">
                  <c:v>294.702</c:v>
                </c:pt>
                <c:pt idx="12">
                  <c:v>294.34800000000001</c:v>
                </c:pt>
                <c:pt idx="13">
                  <c:v>297.86099999999999</c:v>
                </c:pt>
                <c:pt idx="14">
                  <c:v>303.99099999999999</c:v>
                </c:pt>
                <c:pt idx="15">
                  <c:v>303.15800000000002</c:v>
                </c:pt>
                <c:pt idx="16">
                  <c:v>309.63400000000001</c:v>
                </c:pt>
                <c:pt idx="17">
                  <c:v>317.512</c:v>
                </c:pt>
                <c:pt idx="18">
                  <c:v>319.541</c:v>
                </c:pt>
                <c:pt idx="19">
                  <c:v>322.36799999999999</c:v>
                </c:pt>
                <c:pt idx="20">
                  <c:v>315.61900000000003</c:v>
                </c:pt>
                <c:pt idx="21">
                  <c:v>308.971</c:v>
                </c:pt>
                <c:pt idx="22">
                  <c:v>309.72699999999998</c:v>
                </c:pt>
                <c:pt idx="23">
                  <c:v>308.37</c:v>
                </c:pt>
                <c:pt idx="24">
                  <c:v>300.29599999999999</c:v>
                </c:pt>
                <c:pt idx="25">
                  <c:v>299.7</c:v>
                </c:pt>
                <c:pt idx="26">
                  <c:v>298.81200000000001</c:v>
                </c:pt>
                <c:pt idx="27">
                  <c:v>298.13600000000002</c:v>
                </c:pt>
                <c:pt idx="28">
                  <c:v>298.38</c:v>
                </c:pt>
                <c:pt idx="29">
                  <c:v>294.392</c:v>
                </c:pt>
                <c:pt idx="30">
                  <c:v>288.35500000000002</c:v>
                </c:pt>
                <c:pt idx="31">
                  <c:v>291.42399999999998</c:v>
                </c:pt>
                <c:pt idx="32">
                  <c:v>291.51499999999999</c:v>
                </c:pt>
                <c:pt idx="33">
                  <c:v>284.91199999999998</c:v>
                </c:pt>
                <c:pt idx="34">
                  <c:v>284.303</c:v>
                </c:pt>
                <c:pt idx="35">
                  <c:v>283.84899999999999</c:v>
                </c:pt>
                <c:pt idx="36">
                  <c:v>282.96600000000001</c:v>
                </c:pt>
                <c:pt idx="37">
                  <c:v>279.774</c:v>
                </c:pt>
                <c:pt idx="38">
                  <c:v>275.76900000000001</c:v>
                </c:pt>
                <c:pt idx="39">
                  <c:v>277.97800000000001</c:v>
                </c:pt>
                <c:pt idx="40">
                  <c:v>276.82100000000003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2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charts!$K$75</c:f>
              <c:strCache>
                <c:ptCount val="1"/>
                <c:pt idx="0">
                  <c:v>VOD 2 5/8 08/27/80 nc-26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charts!$AC$78:$OD$78</c:f>
              <c:numCache>
                <c:formatCode>General</c:formatCode>
                <c:ptCount val="366"/>
                <c:pt idx="0">
                  <c:v>310.82900000000001</c:v>
                </c:pt>
                <c:pt idx="1">
                  <c:v>310.93200000000002</c:v>
                </c:pt>
                <c:pt idx="2">
                  <c:v>311.22699999999998</c:v>
                </c:pt>
                <c:pt idx="3" formatCode="0.00">
                  <c:v>312.11700000000002</c:v>
                </c:pt>
                <c:pt idx="4">
                  <c:v>315.54700000000003</c:v>
                </c:pt>
                <c:pt idx="5">
                  <c:v>316.58199999999999</c:v>
                </c:pt>
                <c:pt idx="6">
                  <c:v>310.28199999999998</c:v>
                </c:pt>
                <c:pt idx="7">
                  <c:v>307.01299999999998</c:v>
                </c:pt>
                <c:pt idx="8">
                  <c:v>305.88200000000001</c:v>
                </c:pt>
                <c:pt idx="9">
                  <c:v>304.85599999999999</c:v>
                </c:pt>
                <c:pt idx="10">
                  <c:v>301.42399999999998</c:v>
                </c:pt>
                <c:pt idx="11">
                  <c:v>295.94900000000001</c:v>
                </c:pt>
                <c:pt idx="12">
                  <c:v>294.83</c:v>
                </c:pt>
                <c:pt idx="13">
                  <c:v>298.63600000000002</c:v>
                </c:pt>
                <c:pt idx="14">
                  <c:v>304.10899999999998</c:v>
                </c:pt>
                <c:pt idx="15">
                  <c:v>303.81900000000002</c:v>
                </c:pt>
                <c:pt idx="16">
                  <c:v>310.11</c:v>
                </c:pt>
                <c:pt idx="17">
                  <c:v>324.88600000000002</c:v>
                </c:pt>
                <c:pt idx="18">
                  <c:v>331.49200000000002</c:v>
                </c:pt>
                <c:pt idx="19">
                  <c:v>335.21</c:v>
                </c:pt>
                <c:pt idx="20">
                  <c:v>327.084</c:v>
                </c:pt>
                <c:pt idx="21">
                  <c:v>316.8</c:v>
                </c:pt>
                <c:pt idx="22">
                  <c:v>318.214</c:v>
                </c:pt>
                <c:pt idx="23">
                  <c:v>317.27300000000002</c:v>
                </c:pt>
                <c:pt idx="24">
                  <c:v>307.577</c:v>
                </c:pt>
                <c:pt idx="25">
                  <c:v>308.01499999999999</c:v>
                </c:pt>
                <c:pt idx="26">
                  <c:v>308.27</c:v>
                </c:pt>
                <c:pt idx="27">
                  <c:v>308.57799999999997</c:v>
                </c:pt>
                <c:pt idx="28">
                  <c:v>307.57900000000001</c:v>
                </c:pt>
                <c:pt idx="29">
                  <c:v>306.20400000000001</c:v>
                </c:pt>
                <c:pt idx="30">
                  <c:v>299.80900000000003</c:v>
                </c:pt>
                <c:pt idx="31">
                  <c:v>305.72899999999998</c:v>
                </c:pt>
                <c:pt idx="32">
                  <c:v>307.12700000000001</c:v>
                </c:pt>
                <c:pt idx="33">
                  <c:v>302.01100000000002</c:v>
                </c:pt>
                <c:pt idx="34">
                  <c:v>301.13</c:v>
                </c:pt>
                <c:pt idx="35">
                  <c:v>298.90899999999999</c:v>
                </c:pt>
                <c:pt idx="36">
                  <c:v>296.64299999999997</c:v>
                </c:pt>
                <c:pt idx="37">
                  <c:v>298.11200000000002</c:v>
                </c:pt>
                <c:pt idx="38">
                  <c:v>296.49900000000002</c:v>
                </c:pt>
                <c:pt idx="39">
                  <c:v>297.82400000000001</c:v>
                </c:pt>
                <c:pt idx="40">
                  <c:v>296.202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charts!$K$76</c:f>
              <c:strCache>
                <c:ptCount val="1"/>
                <c:pt idx="0">
                  <c:v>BPLN 3 5/8 PERP nc-29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charts!$AC$79:$OD$79</c:f>
              <c:numCache>
                <c:formatCode>General</c:formatCode>
                <c:ptCount val="366"/>
                <c:pt idx="0">
                  <c:v>336.55599999999998</c:v>
                </c:pt>
                <c:pt idx="1">
                  <c:v>336.21499999999997</c:v>
                </c:pt>
                <c:pt idx="2">
                  <c:v>339.94200000000001</c:v>
                </c:pt>
                <c:pt idx="3" formatCode="0.00">
                  <c:v>342.78399999999999</c:v>
                </c:pt>
                <c:pt idx="4">
                  <c:v>347.88400000000001</c:v>
                </c:pt>
                <c:pt idx="5">
                  <c:v>350.178</c:v>
                </c:pt>
                <c:pt idx="6">
                  <c:v>344.32499999999999</c:v>
                </c:pt>
                <c:pt idx="7">
                  <c:v>343.02</c:v>
                </c:pt>
                <c:pt idx="8">
                  <c:v>346.1</c:v>
                </c:pt>
                <c:pt idx="9">
                  <c:v>346.80399999999997</c:v>
                </c:pt>
                <c:pt idx="10">
                  <c:v>344.98500000000001</c:v>
                </c:pt>
                <c:pt idx="11">
                  <c:v>336.40600000000001</c:v>
                </c:pt>
                <c:pt idx="12">
                  <c:v>336.64600000000002</c:v>
                </c:pt>
                <c:pt idx="13">
                  <c:v>343.15</c:v>
                </c:pt>
                <c:pt idx="14">
                  <c:v>349.52300000000002</c:v>
                </c:pt>
                <c:pt idx="15">
                  <c:v>346.48200000000003</c:v>
                </c:pt>
                <c:pt idx="16">
                  <c:v>348.02300000000002</c:v>
                </c:pt>
                <c:pt idx="17">
                  <c:v>353.87</c:v>
                </c:pt>
                <c:pt idx="18">
                  <c:v>356.41399999999999</c:v>
                </c:pt>
                <c:pt idx="19">
                  <c:v>359.03</c:v>
                </c:pt>
                <c:pt idx="20">
                  <c:v>351.85599999999999</c:v>
                </c:pt>
                <c:pt idx="21">
                  <c:v>338.63299999999998</c:v>
                </c:pt>
                <c:pt idx="22">
                  <c:v>338.33199999999999</c:v>
                </c:pt>
                <c:pt idx="23">
                  <c:v>348.202</c:v>
                </c:pt>
                <c:pt idx="24">
                  <c:v>326.44099999999997</c:v>
                </c:pt>
                <c:pt idx="25">
                  <c:v>327.66699999999997</c:v>
                </c:pt>
                <c:pt idx="26">
                  <c:v>330.00299999999999</c:v>
                </c:pt>
                <c:pt idx="27">
                  <c:v>335.053</c:v>
                </c:pt>
                <c:pt idx="28">
                  <c:v>336.86</c:v>
                </c:pt>
                <c:pt idx="29">
                  <c:v>333.67500000000001</c:v>
                </c:pt>
                <c:pt idx="30">
                  <c:v>326.16199999999998</c:v>
                </c:pt>
                <c:pt idx="31">
                  <c:v>328.26100000000002</c:v>
                </c:pt>
                <c:pt idx="32">
                  <c:v>324.81299999999999</c:v>
                </c:pt>
                <c:pt idx="33">
                  <c:v>317.33499999999998</c:v>
                </c:pt>
                <c:pt idx="34">
                  <c:v>315.90800000000002</c:v>
                </c:pt>
                <c:pt idx="35">
                  <c:v>315.37700000000001</c:v>
                </c:pt>
                <c:pt idx="36">
                  <c:v>316.505</c:v>
                </c:pt>
                <c:pt idx="37">
                  <c:v>315.048</c:v>
                </c:pt>
                <c:pt idx="38">
                  <c:v>313.73500000000001</c:v>
                </c:pt>
                <c:pt idx="39">
                  <c:v>315.02199999999999</c:v>
                </c:pt>
                <c:pt idx="40">
                  <c:v>313.07799999999997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2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charts!$K$145</c:f>
              <c:strCache>
                <c:ptCount val="1"/>
                <c:pt idx="0">
                  <c:v>VW 4 5/8 PERP nc-26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charts!$AC$148:$OD$148</c:f>
              <c:numCache>
                <c:formatCode>General</c:formatCode>
                <c:ptCount val="366"/>
                <c:pt idx="0">
                  <c:v>359.79</c:v>
                </c:pt>
                <c:pt idx="1">
                  <c:v>359.54700000000003</c:v>
                </c:pt>
                <c:pt idx="2">
                  <c:v>363.95800000000003</c:v>
                </c:pt>
                <c:pt idx="3" formatCode="0.00">
                  <c:v>366.96499999999997</c:v>
                </c:pt>
                <c:pt idx="4">
                  <c:v>374.26499999999999</c:v>
                </c:pt>
                <c:pt idx="5">
                  <c:v>379.45100000000002</c:v>
                </c:pt>
                <c:pt idx="6">
                  <c:v>364.82499999999999</c:v>
                </c:pt>
                <c:pt idx="7">
                  <c:v>359.61200000000002</c:v>
                </c:pt>
                <c:pt idx="8">
                  <c:v>356.59100000000001</c:v>
                </c:pt>
                <c:pt idx="9">
                  <c:v>355.91500000000002</c:v>
                </c:pt>
                <c:pt idx="10">
                  <c:v>350.904</c:v>
                </c:pt>
                <c:pt idx="11">
                  <c:v>340.34699999999998</c:v>
                </c:pt>
                <c:pt idx="12">
                  <c:v>339.54700000000003</c:v>
                </c:pt>
                <c:pt idx="13">
                  <c:v>348.40300000000002</c:v>
                </c:pt>
                <c:pt idx="14">
                  <c:v>356.99700000000001</c:v>
                </c:pt>
                <c:pt idx="15">
                  <c:v>358.262</c:v>
                </c:pt>
                <c:pt idx="16">
                  <c:v>367.52199999999999</c:v>
                </c:pt>
                <c:pt idx="17">
                  <c:v>379.86900000000003</c:v>
                </c:pt>
                <c:pt idx="18">
                  <c:v>387.154</c:v>
                </c:pt>
                <c:pt idx="19">
                  <c:v>394.35199999999998</c:v>
                </c:pt>
                <c:pt idx="20">
                  <c:v>380.19600000000003</c:v>
                </c:pt>
                <c:pt idx="21">
                  <c:v>362.762</c:v>
                </c:pt>
                <c:pt idx="22">
                  <c:v>362.4</c:v>
                </c:pt>
                <c:pt idx="23">
                  <c:v>358.24</c:v>
                </c:pt>
                <c:pt idx="24">
                  <c:v>336.935</c:v>
                </c:pt>
                <c:pt idx="25">
                  <c:v>336.94400000000002</c:v>
                </c:pt>
                <c:pt idx="26">
                  <c:v>337.44499999999999</c:v>
                </c:pt>
                <c:pt idx="27">
                  <c:v>344.09100000000001</c:v>
                </c:pt>
                <c:pt idx="28">
                  <c:v>347.86799999999999</c:v>
                </c:pt>
                <c:pt idx="29">
                  <c:v>347.38900000000001</c:v>
                </c:pt>
                <c:pt idx="30">
                  <c:v>343.67200000000003</c:v>
                </c:pt>
                <c:pt idx="31">
                  <c:v>348.84699999999998</c:v>
                </c:pt>
                <c:pt idx="32">
                  <c:v>349.44400000000002</c:v>
                </c:pt>
                <c:pt idx="33">
                  <c:v>346.67899999999997</c:v>
                </c:pt>
                <c:pt idx="34">
                  <c:v>347.45</c:v>
                </c:pt>
                <c:pt idx="35">
                  <c:v>344.05900000000003</c:v>
                </c:pt>
                <c:pt idx="36">
                  <c:v>342.85500000000002</c:v>
                </c:pt>
                <c:pt idx="37">
                  <c:v>350.459</c:v>
                </c:pt>
                <c:pt idx="38">
                  <c:v>351.262</c:v>
                </c:pt>
                <c:pt idx="39">
                  <c:v>351.75200000000001</c:v>
                </c:pt>
                <c:pt idx="40">
                  <c:v>350.97300000000001</c:v>
                </c:pt>
                <c:pt idx="41">
                  <c:v>343.95499999999998</c:v>
                </c:pt>
                <c:pt idx="42">
                  <c:v>336.12299999999999</c:v>
                </c:pt>
                <c:pt idx="43">
                  <c:v>344.62799999999999</c:v>
                </c:pt>
                <c:pt idx="44">
                  <c:v>360.97300000000001</c:v>
                </c:pt>
                <c:pt idx="45">
                  <c:v>365.72500000000002</c:v>
                </c:pt>
                <c:pt idx="46">
                  <c:v>365.97899999999998</c:v>
                </c:pt>
                <c:pt idx="47">
                  <c:v>363.37</c:v>
                </c:pt>
                <c:pt idx="48">
                  <c:v>360.57400000000001</c:v>
                </c:pt>
                <c:pt idx="49">
                  <c:v>349.97699999999998</c:v>
                </c:pt>
                <c:pt idx="50">
                  <c:v>342.02800000000002</c:v>
                </c:pt>
                <c:pt idx="51">
                  <c:v>342.68700000000001</c:v>
                </c:pt>
                <c:pt idx="52">
                  <c:v>344.68299999999999</c:v>
                </c:pt>
                <c:pt idx="53">
                  <c:v>360.34300000000002</c:v>
                </c:pt>
                <c:pt idx="54">
                  <c:v>368.15</c:v>
                </c:pt>
                <c:pt idx="55">
                  <c:v>376.529</c:v>
                </c:pt>
                <c:pt idx="56">
                  <c:v>379.78699999999998</c:v>
                </c:pt>
                <c:pt idx="57">
                  <c:v>389.61099999999999</c:v>
                </c:pt>
                <c:pt idx="58">
                  <c:v>393.226</c:v>
                </c:pt>
                <c:pt idx="59">
                  <c:v>389.899</c:v>
                </c:pt>
                <c:pt idx="60">
                  <c:v>384.529</c:v>
                </c:pt>
                <c:pt idx="61">
                  <c:v>367.16</c:v>
                </c:pt>
                <c:pt idx="62">
                  <c:v>362.81299999999999</c:v>
                </c:pt>
                <c:pt idx="63">
                  <c:v>356.17</c:v>
                </c:pt>
                <c:pt idx="64">
                  <c:v>352.28699999999998</c:v>
                </c:pt>
                <c:pt idx="65">
                  <c:v>354.07799999999997</c:v>
                </c:pt>
                <c:pt idx="66">
                  <c:v>356.03</c:v>
                </c:pt>
                <c:pt idx="67">
                  <c:v>353.65100000000001</c:v>
                </c:pt>
                <c:pt idx="68">
                  <c:v>377.69900000000001</c:v>
                </c:pt>
                <c:pt idx="69">
                  <c:v>388.40199999999999</c:v>
                </c:pt>
                <c:pt idx="70">
                  <c:v>394.72199999999998</c:v>
                </c:pt>
                <c:pt idx="71">
                  <c:v>394.62</c:v>
                </c:pt>
                <c:pt idx="72">
                  <c:v>398.13499999999999</c:v>
                </c:pt>
                <c:pt idx="73">
                  <c:v>396.85899999999998</c:v>
                </c:pt>
                <c:pt idx="74">
                  <c:v>401.07600000000002</c:v>
                </c:pt>
                <c:pt idx="75">
                  <c:v>396.78699999999998</c:v>
                </c:pt>
                <c:pt idx="76">
                  <c:v>396.86099999999999</c:v>
                </c:pt>
                <c:pt idx="77">
                  <c:v>394.23399999999998</c:v>
                </c:pt>
                <c:pt idx="78">
                  <c:v>393.93</c:v>
                </c:pt>
                <c:pt idx="79">
                  <c:v>399.90499999999997</c:v>
                </c:pt>
                <c:pt idx="80">
                  <c:v>400.26100000000002</c:v>
                </c:pt>
                <c:pt idx="81">
                  <c:v>399.62</c:v>
                </c:pt>
                <c:pt idx="82">
                  <c:v>405.79</c:v>
                </c:pt>
                <c:pt idx="83">
                  <c:v>410.37</c:v>
                </c:pt>
                <c:pt idx="84">
                  <c:v>412.24599999999998</c:v>
                </c:pt>
                <c:pt idx="85">
                  <c:v>410.23500000000001</c:v>
                </c:pt>
                <c:pt idx="86">
                  <c:v>406.34699999999998</c:v>
                </c:pt>
                <c:pt idx="87">
                  <c:v>400.71</c:v>
                </c:pt>
                <c:pt idx="88">
                  <c:v>409.12799999999999</c:v>
                </c:pt>
                <c:pt idx="89">
                  <c:v>398.303</c:v>
                </c:pt>
                <c:pt idx="90">
                  <c:v>396.517</c:v>
                </c:pt>
                <c:pt idx="91">
                  <c:v>380.875</c:v>
                </c:pt>
                <c:pt idx="92">
                  <c:v>366.88499999999999</c:v>
                </c:pt>
                <c:pt idx="93">
                  <c:v>383.46899999999999</c:v>
                </c:pt>
                <c:pt idx="94">
                  <c:v>377.36399999999998</c:v>
                </c:pt>
                <c:pt idx="95">
                  <c:v>387.32499999999999</c:v>
                </c:pt>
                <c:pt idx="96">
                  <c:v>353.52600000000001</c:v>
                </c:pt>
                <c:pt idx="97">
                  <c:v>348.69200000000001</c:v>
                </c:pt>
                <c:pt idx="98">
                  <c:v>307.30700000000002</c:v>
                </c:pt>
                <c:pt idx="99">
                  <c:v>323.238</c:v>
                </c:pt>
                <c:pt idx="100">
                  <c:v>361.66500000000002</c:v>
                </c:pt>
                <c:pt idx="101">
                  <c:v>375.88</c:v>
                </c:pt>
                <c:pt idx="102">
                  <c:v>400.161</c:v>
                </c:pt>
                <c:pt idx="103">
                  <c:v>407.072</c:v>
                </c:pt>
                <c:pt idx="104">
                  <c:v>405.53899999999999</c:v>
                </c:pt>
                <c:pt idx="105">
                  <c:v>397.07</c:v>
                </c:pt>
                <c:pt idx="106">
                  <c:v>396.68799999999999</c:v>
                </c:pt>
                <c:pt idx="107">
                  <c:v>409.28399999999999</c:v>
                </c:pt>
                <c:pt idx="108">
                  <c:v>430.61500000000001</c:v>
                </c:pt>
                <c:pt idx="109">
                  <c:v>426.40199999999999</c:v>
                </c:pt>
                <c:pt idx="110">
                  <c:v>426.05799999999999</c:v>
                </c:pt>
                <c:pt idx="111">
                  <c:v>429.81099999999998</c:v>
                </c:pt>
                <c:pt idx="112">
                  <c:v>439.786</c:v>
                </c:pt>
                <c:pt idx="113">
                  <c:v>461.23899999999998</c:v>
                </c:pt>
                <c:pt idx="114">
                  <c:v>472.98200000000003</c:v>
                </c:pt>
                <c:pt idx="115">
                  <c:v>475.99</c:v>
                </c:pt>
                <c:pt idx="116">
                  <c:v>468.42099999999999</c:v>
                </c:pt>
                <c:pt idx="117">
                  <c:v>466.125</c:v>
                </c:pt>
                <c:pt idx="118">
                  <c:v>468.82600000000002</c:v>
                </c:pt>
                <c:pt idx="119">
                  <c:v>473.072</c:v>
                </c:pt>
                <c:pt idx="120">
                  <c:v>480.298</c:v>
                </c:pt>
                <c:pt idx="121">
                  <c:v>480.93200000000002</c:v>
                </c:pt>
                <c:pt idx="122">
                  <c:v>487.18200000000002</c:v>
                </c:pt>
                <c:pt idx="123">
                  <c:v>492.28300000000002</c:v>
                </c:pt>
                <c:pt idx="124">
                  <c:v>463.62700000000001</c:v>
                </c:pt>
                <c:pt idx="125">
                  <c:v>461.31700000000001</c:v>
                </c:pt>
                <c:pt idx="126">
                  <c:v>447.99799999999999</c:v>
                </c:pt>
                <c:pt idx="127">
                  <c:v>433.76900000000001</c:v>
                </c:pt>
                <c:pt idx="128">
                  <c:v>422.10199999999998</c:v>
                </c:pt>
                <c:pt idx="129">
                  <c:v>447.17</c:v>
                </c:pt>
                <c:pt idx="130">
                  <c:v>456.93099999999998</c:v>
                </c:pt>
                <c:pt idx="131">
                  <c:v>500.13200000000001</c:v>
                </c:pt>
                <c:pt idx="132">
                  <c:v>511.34199999999998</c:v>
                </c:pt>
                <c:pt idx="133">
                  <c:v>493.61700000000002</c:v>
                </c:pt>
                <c:pt idx="134">
                  <c:v>483.64400000000001</c:v>
                </c:pt>
                <c:pt idx="135">
                  <c:v>474.78699999999998</c:v>
                </c:pt>
                <c:pt idx="136">
                  <c:v>443.387</c:v>
                </c:pt>
                <c:pt idx="137">
                  <c:v>423.214</c:v>
                </c:pt>
                <c:pt idx="138">
                  <c:v>476.81599999999997</c:v>
                </c:pt>
                <c:pt idx="139">
                  <c:v>529.73099999999999</c:v>
                </c:pt>
                <c:pt idx="140">
                  <c:v>556.31500000000005</c:v>
                </c:pt>
                <c:pt idx="141">
                  <c:v>617.36800000000005</c:v>
                </c:pt>
                <c:pt idx="142">
                  <c:v>623.64400000000001</c:v>
                </c:pt>
                <c:pt idx="143">
                  <c:v>617.39400000000001</c:v>
                </c:pt>
                <c:pt idx="144">
                  <c:v>597.34500000000003</c:v>
                </c:pt>
                <c:pt idx="145">
                  <c:v>588.63300000000004</c:v>
                </c:pt>
                <c:pt idx="146">
                  <c:v>586.70699999999999</c:v>
                </c:pt>
                <c:pt idx="147">
                  <c:v>541.57000000000005</c:v>
                </c:pt>
                <c:pt idx="148">
                  <c:v>495.947</c:v>
                </c:pt>
                <c:pt idx="149">
                  <c:v>489.452</c:v>
                </c:pt>
                <c:pt idx="150">
                  <c:v>620.20299999999997</c:v>
                </c:pt>
                <c:pt idx="151">
                  <c:v>662.12800000000004</c:v>
                </c:pt>
                <c:pt idx="152">
                  <c:v>647.02200000000005</c:v>
                </c:pt>
                <c:pt idx="153">
                  <c:v>740.28700000000003</c:v>
                </c:pt>
                <c:pt idx="154">
                  <c:v>746.24099999999999</c:v>
                </c:pt>
                <c:pt idx="155">
                  <c:v>663.82399999999996</c:v>
                </c:pt>
                <c:pt idx="156">
                  <c:v>565.11</c:v>
                </c:pt>
                <c:pt idx="157">
                  <c:v>476.40800000000002</c:v>
                </c:pt>
                <c:pt idx="158">
                  <c:v>464.83800000000002</c:v>
                </c:pt>
                <c:pt idx="159">
                  <c:v>380.06700000000001</c:v>
                </c:pt>
                <c:pt idx="160">
                  <c:v>370.00599999999997</c:v>
                </c:pt>
                <c:pt idx="161">
                  <c:v>387.43200000000002</c:v>
                </c:pt>
                <c:pt idx="162">
                  <c:v>331.51499999999999</c:v>
                </c:pt>
                <c:pt idx="163">
                  <c:v>297.90600000000001</c:v>
                </c:pt>
                <c:pt idx="164">
                  <c:v>283.04000000000002</c:v>
                </c:pt>
                <c:pt idx="165">
                  <c:v>289.98500000000001</c:v>
                </c:pt>
                <c:pt idx="166">
                  <c:v>317.99299999999999</c:v>
                </c:pt>
                <c:pt idx="167">
                  <c:v>320.33</c:v>
                </c:pt>
                <c:pt idx="168">
                  <c:v>291.154</c:v>
                </c:pt>
                <c:pt idx="169">
                  <c:v>270.988</c:v>
                </c:pt>
                <c:pt idx="170">
                  <c:v>266.91899999999998</c:v>
                </c:pt>
                <c:pt idx="171">
                  <c:v>262.55700000000002</c:v>
                </c:pt>
                <c:pt idx="172">
                  <c:v>240.90600000000001</c:v>
                </c:pt>
                <c:pt idx="173">
                  <c:v>242.59899999999999</c:v>
                </c:pt>
                <c:pt idx="174">
                  <c:v>243.19900000000001</c:v>
                </c:pt>
                <c:pt idx="175">
                  <c:v>245.34200000000001</c:v>
                </c:pt>
                <c:pt idx="176">
                  <c:v>243.53899999999999</c:v>
                </c:pt>
                <c:pt idx="177">
                  <c:v>244.85599999999999</c:v>
                </c:pt>
                <c:pt idx="178">
                  <c:v>244.74799999999999</c:v>
                </c:pt>
                <c:pt idx="179">
                  <c:v>244.488</c:v>
                </c:pt>
                <c:pt idx="180">
                  <c:v>247.20699999999999</c:v>
                </c:pt>
                <c:pt idx="181">
                  <c:v>248.60900000000001</c:v>
                </c:pt>
                <c:pt idx="182">
                  <c:v>243.91900000000001</c:v>
                </c:pt>
                <c:pt idx="183">
                  <c:v>240.20599999999999</c:v>
                </c:pt>
                <c:pt idx="184">
                  <c:v>242.17</c:v>
                </c:pt>
                <c:pt idx="185">
                  <c:v>252.48099999999999</c:v>
                </c:pt>
                <c:pt idx="186">
                  <c:v>260.71499999999997</c:v>
                </c:pt>
                <c:pt idx="187">
                  <c:v>258.29599999999999</c:v>
                </c:pt>
                <c:pt idx="188">
                  <c:v>254.869</c:v>
                </c:pt>
                <c:pt idx="189">
                  <c:v>248.78299999999999</c:v>
                </c:pt>
                <c:pt idx="190">
                  <c:v>250.404</c:v>
                </c:pt>
                <c:pt idx="191">
                  <c:v>253.619</c:v>
                </c:pt>
                <c:pt idx="192">
                  <c:v>242.191</c:v>
                </c:pt>
                <c:pt idx="193">
                  <c:v>238.15199999999999</c:v>
                </c:pt>
                <c:pt idx="194">
                  <c:v>230.809</c:v>
                </c:pt>
                <c:pt idx="195">
                  <c:v>230.44399999999999</c:v>
                </c:pt>
                <c:pt idx="196">
                  <c:v>227.48699999999999</c:v>
                </c:pt>
                <c:pt idx="197">
                  <c:v>229.02799999999999</c:v>
                </c:pt>
                <c:pt idx="198">
                  <c:v>234.15899999999999</c:v>
                </c:pt>
                <c:pt idx="199">
                  <c:v>237.19499999999999</c:v>
                </c:pt>
                <c:pt idx="200">
                  <c:v>235.096</c:v>
                </c:pt>
                <c:pt idx="201">
                  <c:v>233.11699999999999</c:v>
                </c:pt>
                <c:pt idx="202">
                  <c:v>235.28200000000001</c:v>
                </c:pt>
                <c:pt idx="203">
                  <c:v>234.59200000000001</c:v>
                </c:pt>
                <c:pt idx="204">
                  <c:v>241.738</c:v>
                </c:pt>
                <c:pt idx="205">
                  <c:v>238.17599999999999</c:v>
                </c:pt>
                <c:pt idx="206">
                  <c:v>233.55699999999999</c:v>
                </c:pt>
                <c:pt idx="207">
                  <c:v>229.89699999999999</c:v>
                </c:pt>
                <c:pt idx="208">
                  <c:v>221.791</c:v>
                </c:pt>
                <c:pt idx="209">
                  <c:v>221.23599999999999</c:v>
                </c:pt>
                <c:pt idx="210">
                  <c:v>218.477</c:v>
                </c:pt>
                <c:pt idx="211">
                  <c:v>222.83199999999999</c:v>
                </c:pt>
                <c:pt idx="212">
                  <c:v>223.02500000000001</c:v>
                </c:pt>
                <c:pt idx="213">
                  <c:v>222.58199999999999</c:v>
                </c:pt>
                <c:pt idx="214">
                  <c:v>224.50700000000001</c:v>
                </c:pt>
                <c:pt idx="215">
                  <c:v>224.15600000000001</c:v>
                </c:pt>
                <c:pt idx="216">
                  <c:v>226.21299999999999</c:v>
                </c:pt>
                <c:pt idx="217">
                  <c:v>228.72300000000001</c:v>
                </c:pt>
                <c:pt idx="218">
                  <c:v>230.32499999999999</c:v>
                </c:pt>
                <c:pt idx="219">
                  <c:v>230.755</c:v>
                </c:pt>
                <c:pt idx="220">
                  <c:v>233.625</c:v>
                </c:pt>
                <c:pt idx="221">
                  <c:v>235.28</c:v>
                </c:pt>
                <c:pt idx="222">
                  <c:v>232.167</c:v>
                </c:pt>
                <c:pt idx="223">
                  <c:v>234.75399999999999</c:v>
                </c:pt>
                <c:pt idx="224">
                  <c:v>240.934</c:v>
                </c:pt>
                <c:pt idx="225">
                  <c:v>246.63800000000001</c:v>
                </c:pt>
                <c:pt idx="226">
                  <c:v>255.643</c:v>
                </c:pt>
                <c:pt idx="227">
                  <c:v>258.279</c:v>
                </c:pt>
                <c:pt idx="228">
                  <c:v>250.583</c:v>
                </c:pt>
                <c:pt idx="229">
                  <c:v>256.68900000000002</c:v>
                </c:pt>
                <c:pt idx="230">
                  <c:v>256.85000000000002</c:v>
                </c:pt>
                <c:pt idx="231">
                  <c:v>254.92699999999999</c:v>
                </c:pt>
                <c:pt idx="232">
                  <c:v>254.946</c:v>
                </c:pt>
                <c:pt idx="233">
                  <c:v>259.15100000000001</c:v>
                </c:pt>
                <c:pt idx="234">
                  <c:v>271.00299999999999</c:v>
                </c:pt>
                <c:pt idx="235">
                  <c:v>274.22399999999999</c:v>
                </c:pt>
                <c:pt idx="236">
                  <c:v>275.75700000000001</c:v>
                </c:pt>
                <c:pt idx="237">
                  <c:v>270.81</c:v>
                </c:pt>
                <c:pt idx="238">
                  <c:v>270.14999999999998</c:v>
                </c:pt>
                <c:pt idx="239">
                  <c:v>270.15199999999999</c:v>
                </c:pt>
                <c:pt idx="240">
                  <c:v>272.38299999999998</c:v>
                </c:pt>
                <c:pt idx="241">
                  <c:v>270.553</c:v>
                </c:pt>
                <c:pt idx="242">
                  <c:v>266.30900000000003</c:v>
                </c:pt>
                <c:pt idx="243">
                  <c:v>266.95999999999998</c:v>
                </c:pt>
                <c:pt idx="244">
                  <c:v>262.67500000000001</c:v>
                </c:pt>
                <c:pt idx="245">
                  <c:v>258.22000000000003</c:v>
                </c:pt>
                <c:pt idx="246">
                  <c:v>257.935</c:v>
                </c:pt>
                <c:pt idx="247">
                  <c:v>253.958</c:v>
                </c:pt>
                <c:pt idx="248">
                  <c:v>262.88799999999998</c:v>
                </c:pt>
                <c:pt idx="249">
                  <c:v>276.38299999999998</c:v>
                </c:pt>
                <c:pt idx="250">
                  <c:v>277.83300000000003</c:v>
                </c:pt>
                <c:pt idx="251">
                  <c:v>274.428</c:v>
                </c:pt>
                <c:pt idx="252">
                  <c:v>269.95499999999998</c:v>
                </c:pt>
                <c:pt idx="253">
                  <c:v>265.02999999999997</c:v>
                </c:pt>
                <c:pt idx="254">
                  <c:v>268.14</c:v>
                </c:pt>
                <c:pt idx="255">
                  <c:v>272.50200000000001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charts!$K$146</c:f>
              <c:strCache>
                <c:ptCount val="1"/>
                <c:pt idx="0">
                  <c:v>VW 4 5/8 PERP nc-28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charts!$AC$149:$OD$149</c:f>
              <c:numCache>
                <c:formatCode>General</c:formatCode>
                <c:ptCount val="366"/>
                <c:pt idx="0">
                  <c:v>391.66699999999997</c:v>
                </c:pt>
                <c:pt idx="1">
                  <c:v>390.04899999999998</c:v>
                </c:pt>
                <c:pt idx="2">
                  <c:v>395.44200000000001</c:v>
                </c:pt>
                <c:pt idx="3" formatCode="0.00">
                  <c:v>400.13900000000001</c:v>
                </c:pt>
                <c:pt idx="4">
                  <c:v>408.98099999999999</c:v>
                </c:pt>
                <c:pt idx="5">
                  <c:v>416.42399999999998</c:v>
                </c:pt>
                <c:pt idx="6">
                  <c:v>404.315</c:v>
                </c:pt>
                <c:pt idx="7">
                  <c:v>399.42899999999997</c:v>
                </c:pt>
                <c:pt idx="8">
                  <c:v>396.84199999999998</c:v>
                </c:pt>
                <c:pt idx="9">
                  <c:v>395.59899999999999</c:v>
                </c:pt>
                <c:pt idx="10">
                  <c:v>392.07400000000001</c:v>
                </c:pt>
                <c:pt idx="11">
                  <c:v>382.06099999999998</c:v>
                </c:pt>
                <c:pt idx="12">
                  <c:v>382.69799999999998</c:v>
                </c:pt>
                <c:pt idx="13">
                  <c:v>390.471</c:v>
                </c:pt>
                <c:pt idx="14">
                  <c:v>399.63799999999998</c:v>
                </c:pt>
                <c:pt idx="15">
                  <c:v>400.80700000000002</c:v>
                </c:pt>
                <c:pt idx="16">
                  <c:v>408.44900000000001</c:v>
                </c:pt>
                <c:pt idx="17">
                  <c:v>418.34699999999998</c:v>
                </c:pt>
                <c:pt idx="18">
                  <c:v>422.94799999999998</c:v>
                </c:pt>
                <c:pt idx="19">
                  <c:v>429.911</c:v>
                </c:pt>
                <c:pt idx="20">
                  <c:v>419.96600000000001</c:v>
                </c:pt>
                <c:pt idx="21">
                  <c:v>409.49299999999999</c:v>
                </c:pt>
                <c:pt idx="22">
                  <c:v>409.64100000000002</c:v>
                </c:pt>
                <c:pt idx="23">
                  <c:v>404.161</c:v>
                </c:pt>
                <c:pt idx="24">
                  <c:v>387.73500000000001</c:v>
                </c:pt>
                <c:pt idx="25">
                  <c:v>387.77100000000002</c:v>
                </c:pt>
                <c:pt idx="26">
                  <c:v>388.20800000000003</c:v>
                </c:pt>
                <c:pt idx="27">
                  <c:v>392.166</c:v>
                </c:pt>
                <c:pt idx="28">
                  <c:v>393.61700000000002</c:v>
                </c:pt>
                <c:pt idx="29">
                  <c:v>393.91399999999999</c:v>
                </c:pt>
                <c:pt idx="30">
                  <c:v>389.714</c:v>
                </c:pt>
                <c:pt idx="31">
                  <c:v>393.66500000000002</c:v>
                </c:pt>
                <c:pt idx="32">
                  <c:v>394.79399999999998</c:v>
                </c:pt>
                <c:pt idx="33">
                  <c:v>390.29599999999999</c:v>
                </c:pt>
                <c:pt idx="34">
                  <c:v>388.98700000000002</c:v>
                </c:pt>
                <c:pt idx="35">
                  <c:v>386.83199999999999</c:v>
                </c:pt>
                <c:pt idx="36">
                  <c:v>385.26799999999997</c:v>
                </c:pt>
                <c:pt idx="37">
                  <c:v>390.30700000000002</c:v>
                </c:pt>
                <c:pt idx="38">
                  <c:v>388.62599999999998</c:v>
                </c:pt>
                <c:pt idx="39">
                  <c:v>389.65</c:v>
                </c:pt>
                <c:pt idx="40">
                  <c:v>389.68599999999998</c:v>
                </c:pt>
                <c:pt idx="41">
                  <c:v>382.524</c:v>
                </c:pt>
                <c:pt idx="42">
                  <c:v>377.33300000000003</c:v>
                </c:pt>
                <c:pt idx="43">
                  <c:v>386.94499999999999</c:v>
                </c:pt>
                <c:pt idx="44">
                  <c:v>400.495</c:v>
                </c:pt>
                <c:pt idx="45">
                  <c:v>404.82400000000001</c:v>
                </c:pt>
                <c:pt idx="46">
                  <c:v>403.86099999999999</c:v>
                </c:pt>
                <c:pt idx="47">
                  <c:v>403.80900000000003</c:v>
                </c:pt>
                <c:pt idx="48">
                  <c:v>399.49400000000003</c:v>
                </c:pt>
                <c:pt idx="49">
                  <c:v>386.19</c:v>
                </c:pt>
                <c:pt idx="50">
                  <c:v>379.47899999999998</c:v>
                </c:pt>
                <c:pt idx="51">
                  <c:v>378.74700000000001</c:v>
                </c:pt>
                <c:pt idx="52">
                  <c:v>381.23200000000003</c:v>
                </c:pt>
                <c:pt idx="53">
                  <c:v>394.29399999999998</c:v>
                </c:pt>
                <c:pt idx="54">
                  <c:v>399.19200000000001</c:v>
                </c:pt>
                <c:pt idx="55">
                  <c:v>407.38799999999998</c:v>
                </c:pt>
                <c:pt idx="56">
                  <c:v>409.89800000000002</c:v>
                </c:pt>
                <c:pt idx="57">
                  <c:v>420.50400000000002</c:v>
                </c:pt>
                <c:pt idx="58">
                  <c:v>422.2</c:v>
                </c:pt>
                <c:pt idx="59">
                  <c:v>418.65100000000001</c:v>
                </c:pt>
                <c:pt idx="60">
                  <c:v>417.13299999999998</c:v>
                </c:pt>
                <c:pt idx="61">
                  <c:v>401.67899999999997</c:v>
                </c:pt>
                <c:pt idx="62">
                  <c:v>398.75299999999999</c:v>
                </c:pt>
                <c:pt idx="63">
                  <c:v>393.15100000000001</c:v>
                </c:pt>
                <c:pt idx="64">
                  <c:v>387.65499999999997</c:v>
                </c:pt>
                <c:pt idx="65">
                  <c:v>386.60199999999998</c:v>
                </c:pt>
                <c:pt idx="66">
                  <c:v>388.18299999999999</c:v>
                </c:pt>
                <c:pt idx="67">
                  <c:v>383.959</c:v>
                </c:pt>
                <c:pt idx="68">
                  <c:v>403.65699999999998</c:v>
                </c:pt>
                <c:pt idx="69">
                  <c:v>412.00700000000001</c:v>
                </c:pt>
                <c:pt idx="70">
                  <c:v>418.50799999999998</c:v>
                </c:pt>
                <c:pt idx="71">
                  <c:v>417.40800000000002</c:v>
                </c:pt>
                <c:pt idx="72">
                  <c:v>420.81400000000002</c:v>
                </c:pt>
                <c:pt idx="73">
                  <c:v>418.69600000000003</c:v>
                </c:pt>
                <c:pt idx="74">
                  <c:v>422.99099999999999</c:v>
                </c:pt>
                <c:pt idx="75">
                  <c:v>419.06700000000001</c:v>
                </c:pt>
                <c:pt idx="76">
                  <c:v>417.04</c:v>
                </c:pt>
                <c:pt idx="77">
                  <c:v>415.07799999999997</c:v>
                </c:pt>
                <c:pt idx="78">
                  <c:v>415.79300000000001</c:v>
                </c:pt>
                <c:pt idx="79">
                  <c:v>419.39</c:v>
                </c:pt>
                <c:pt idx="80">
                  <c:v>421.24</c:v>
                </c:pt>
                <c:pt idx="81">
                  <c:v>421.21100000000001</c:v>
                </c:pt>
                <c:pt idx="82">
                  <c:v>426.07499999999999</c:v>
                </c:pt>
                <c:pt idx="83">
                  <c:v>430.23</c:v>
                </c:pt>
                <c:pt idx="84">
                  <c:v>428.54599999999999</c:v>
                </c:pt>
                <c:pt idx="85">
                  <c:v>425.57400000000001</c:v>
                </c:pt>
                <c:pt idx="86">
                  <c:v>420.84800000000001</c:v>
                </c:pt>
                <c:pt idx="87">
                  <c:v>412.80500000000001</c:v>
                </c:pt>
                <c:pt idx="88">
                  <c:v>420.238</c:v>
                </c:pt>
                <c:pt idx="89">
                  <c:v>410.58800000000002</c:v>
                </c:pt>
                <c:pt idx="90">
                  <c:v>408.50200000000001</c:v>
                </c:pt>
                <c:pt idx="91">
                  <c:v>395.67099999999999</c:v>
                </c:pt>
                <c:pt idx="92">
                  <c:v>388.29399999999998</c:v>
                </c:pt>
                <c:pt idx="93">
                  <c:v>402.73399999999998</c:v>
                </c:pt>
                <c:pt idx="94">
                  <c:v>400.10899999999998</c:v>
                </c:pt>
                <c:pt idx="95">
                  <c:v>410.36500000000001</c:v>
                </c:pt>
                <c:pt idx="96">
                  <c:v>384.416</c:v>
                </c:pt>
                <c:pt idx="97">
                  <c:v>365.13400000000001</c:v>
                </c:pt>
                <c:pt idx="98">
                  <c:v>348.875</c:v>
                </c:pt>
                <c:pt idx="99">
                  <c:v>361.24700000000001</c:v>
                </c:pt>
                <c:pt idx="100">
                  <c:v>399.08199999999999</c:v>
                </c:pt>
                <c:pt idx="101">
                  <c:v>410.41199999999998</c:v>
                </c:pt>
                <c:pt idx="102">
                  <c:v>431.89</c:v>
                </c:pt>
                <c:pt idx="103">
                  <c:v>438.6</c:v>
                </c:pt>
                <c:pt idx="104">
                  <c:v>439.28399999999999</c:v>
                </c:pt>
                <c:pt idx="105">
                  <c:v>428.733</c:v>
                </c:pt>
                <c:pt idx="106">
                  <c:v>428.017</c:v>
                </c:pt>
                <c:pt idx="107">
                  <c:v>438.84199999999998</c:v>
                </c:pt>
                <c:pt idx="108">
                  <c:v>442.55900000000003</c:v>
                </c:pt>
                <c:pt idx="109">
                  <c:v>452.53899999999999</c:v>
                </c:pt>
                <c:pt idx="110">
                  <c:v>452.18799999999999</c:v>
                </c:pt>
                <c:pt idx="111">
                  <c:v>457.24</c:v>
                </c:pt>
                <c:pt idx="112">
                  <c:v>466.19499999999999</c:v>
                </c:pt>
                <c:pt idx="113">
                  <c:v>485.245</c:v>
                </c:pt>
                <c:pt idx="114">
                  <c:v>497.04199999999997</c:v>
                </c:pt>
                <c:pt idx="115">
                  <c:v>499.05099999999999</c:v>
                </c:pt>
                <c:pt idx="116">
                  <c:v>491.50299999999999</c:v>
                </c:pt>
                <c:pt idx="117">
                  <c:v>487.65899999999999</c:v>
                </c:pt>
                <c:pt idx="118">
                  <c:v>488.44499999999999</c:v>
                </c:pt>
                <c:pt idx="119">
                  <c:v>489.40699999999998</c:v>
                </c:pt>
                <c:pt idx="120">
                  <c:v>498.19499999999999</c:v>
                </c:pt>
                <c:pt idx="121">
                  <c:v>499.267</c:v>
                </c:pt>
                <c:pt idx="122">
                  <c:v>505.21899999999999</c:v>
                </c:pt>
                <c:pt idx="123">
                  <c:v>510.40499999999997</c:v>
                </c:pt>
                <c:pt idx="124">
                  <c:v>491.00900000000001</c:v>
                </c:pt>
                <c:pt idx="125">
                  <c:v>482.70800000000003</c:v>
                </c:pt>
                <c:pt idx="126">
                  <c:v>471.495</c:v>
                </c:pt>
                <c:pt idx="127">
                  <c:v>459.69400000000002</c:v>
                </c:pt>
                <c:pt idx="128">
                  <c:v>448.90800000000002</c:v>
                </c:pt>
                <c:pt idx="129">
                  <c:v>466.28800000000001</c:v>
                </c:pt>
                <c:pt idx="130">
                  <c:v>467.69299999999998</c:v>
                </c:pt>
                <c:pt idx="131">
                  <c:v>507.67700000000002</c:v>
                </c:pt>
                <c:pt idx="132">
                  <c:v>519.16600000000005</c:v>
                </c:pt>
                <c:pt idx="133">
                  <c:v>501.46</c:v>
                </c:pt>
                <c:pt idx="134">
                  <c:v>491.32799999999997</c:v>
                </c:pt>
                <c:pt idx="135">
                  <c:v>482.19600000000003</c:v>
                </c:pt>
                <c:pt idx="136">
                  <c:v>459.255</c:v>
                </c:pt>
                <c:pt idx="137">
                  <c:v>445.60899999999998</c:v>
                </c:pt>
                <c:pt idx="138">
                  <c:v>492.375</c:v>
                </c:pt>
                <c:pt idx="139">
                  <c:v>544.66700000000003</c:v>
                </c:pt>
                <c:pt idx="140">
                  <c:v>569.32100000000003</c:v>
                </c:pt>
                <c:pt idx="141">
                  <c:v>624.41800000000001</c:v>
                </c:pt>
                <c:pt idx="142">
                  <c:v>636.68299999999999</c:v>
                </c:pt>
                <c:pt idx="143">
                  <c:v>624.54399999999998</c:v>
                </c:pt>
                <c:pt idx="144">
                  <c:v>601.721</c:v>
                </c:pt>
                <c:pt idx="145">
                  <c:v>589.22900000000004</c:v>
                </c:pt>
                <c:pt idx="146">
                  <c:v>569.16700000000003</c:v>
                </c:pt>
                <c:pt idx="147">
                  <c:v>540.19200000000001</c:v>
                </c:pt>
                <c:pt idx="148">
                  <c:v>502.822</c:v>
                </c:pt>
                <c:pt idx="149">
                  <c:v>496.46100000000001</c:v>
                </c:pt>
                <c:pt idx="150">
                  <c:v>607.86400000000003</c:v>
                </c:pt>
                <c:pt idx="151">
                  <c:v>656.39800000000002</c:v>
                </c:pt>
                <c:pt idx="152">
                  <c:v>641.27700000000004</c:v>
                </c:pt>
                <c:pt idx="153">
                  <c:v>718.14</c:v>
                </c:pt>
                <c:pt idx="154">
                  <c:v>704.66800000000001</c:v>
                </c:pt>
                <c:pt idx="155">
                  <c:v>657.10699999999997</c:v>
                </c:pt>
                <c:pt idx="156">
                  <c:v>565.75400000000002</c:v>
                </c:pt>
                <c:pt idx="157">
                  <c:v>484.63799999999998</c:v>
                </c:pt>
                <c:pt idx="158">
                  <c:v>482.65699999999998</c:v>
                </c:pt>
                <c:pt idx="159">
                  <c:v>401.053</c:v>
                </c:pt>
                <c:pt idx="160">
                  <c:v>395.59500000000003</c:v>
                </c:pt>
                <c:pt idx="161">
                  <c:v>411.33800000000002</c:v>
                </c:pt>
                <c:pt idx="162">
                  <c:v>359.49599999999998</c:v>
                </c:pt>
                <c:pt idx="163">
                  <c:v>328.35300000000001</c:v>
                </c:pt>
                <c:pt idx="164">
                  <c:v>310.95699999999999</c:v>
                </c:pt>
                <c:pt idx="165">
                  <c:v>317.83499999999998</c:v>
                </c:pt>
                <c:pt idx="166">
                  <c:v>344.84899999999999</c:v>
                </c:pt>
                <c:pt idx="167">
                  <c:v>347.12200000000001</c:v>
                </c:pt>
                <c:pt idx="168">
                  <c:v>324.589</c:v>
                </c:pt>
                <c:pt idx="169">
                  <c:v>304.53699999999998</c:v>
                </c:pt>
                <c:pt idx="170">
                  <c:v>301.70299999999997</c:v>
                </c:pt>
                <c:pt idx="171">
                  <c:v>295.85899999999998</c:v>
                </c:pt>
                <c:pt idx="172">
                  <c:v>277.78300000000002</c:v>
                </c:pt>
                <c:pt idx="173">
                  <c:v>278.66800000000001</c:v>
                </c:pt>
                <c:pt idx="174">
                  <c:v>277.98899999999998</c:v>
                </c:pt>
                <c:pt idx="175">
                  <c:v>279.245</c:v>
                </c:pt>
                <c:pt idx="176">
                  <c:v>276.37400000000002</c:v>
                </c:pt>
                <c:pt idx="177">
                  <c:v>276.21300000000002</c:v>
                </c:pt>
                <c:pt idx="178">
                  <c:v>275.39100000000002</c:v>
                </c:pt>
                <c:pt idx="179">
                  <c:v>272.53100000000001</c:v>
                </c:pt>
                <c:pt idx="180">
                  <c:v>276.166</c:v>
                </c:pt>
                <c:pt idx="181">
                  <c:v>278.74400000000003</c:v>
                </c:pt>
                <c:pt idx="182">
                  <c:v>273.15699999999998</c:v>
                </c:pt>
                <c:pt idx="183">
                  <c:v>268.94</c:v>
                </c:pt>
                <c:pt idx="184">
                  <c:v>271.22199999999998</c:v>
                </c:pt>
                <c:pt idx="185">
                  <c:v>280.69799999999998</c:v>
                </c:pt>
                <c:pt idx="186">
                  <c:v>289.23399999999998</c:v>
                </c:pt>
                <c:pt idx="187">
                  <c:v>288.41399999999999</c:v>
                </c:pt>
                <c:pt idx="188">
                  <c:v>285.92099999999999</c:v>
                </c:pt>
                <c:pt idx="189">
                  <c:v>280.38400000000001</c:v>
                </c:pt>
                <c:pt idx="190">
                  <c:v>283.30200000000002</c:v>
                </c:pt>
                <c:pt idx="191">
                  <c:v>290.5</c:v>
                </c:pt>
                <c:pt idx="192">
                  <c:v>278.68099999999998</c:v>
                </c:pt>
                <c:pt idx="193">
                  <c:v>275.892</c:v>
                </c:pt>
                <c:pt idx="194">
                  <c:v>269.21499999999997</c:v>
                </c:pt>
                <c:pt idx="195">
                  <c:v>270.29399999999998</c:v>
                </c:pt>
                <c:pt idx="196">
                  <c:v>268.86</c:v>
                </c:pt>
                <c:pt idx="197">
                  <c:v>272.22500000000002</c:v>
                </c:pt>
                <c:pt idx="198">
                  <c:v>278.40699999999998</c:v>
                </c:pt>
                <c:pt idx="199">
                  <c:v>281.25599999999997</c:v>
                </c:pt>
                <c:pt idx="200">
                  <c:v>279.416</c:v>
                </c:pt>
                <c:pt idx="201">
                  <c:v>279.19</c:v>
                </c:pt>
                <c:pt idx="202">
                  <c:v>283.17599999999999</c:v>
                </c:pt>
                <c:pt idx="203">
                  <c:v>283.71600000000001</c:v>
                </c:pt>
                <c:pt idx="204">
                  <c:v>290.154</c:v>
                </c:pt>
                <c:pt idx="205">
                  <c:v>290.13</c:v>
                </c:pt>
                <c:pt idx="206">
                  <c:v>287.363</c:v>
                </c:pt>
                <c:pt idx="207">
                  <c:v>283.59800000000001</c:v>
                </c:pt>
                <c:pt idx="208">
                  <c:v>275.57499999999999</c:v>
                </c:pt>
                <c:pt idx="209">
                  <c:v>271.24</c:v>
                </c:pt>
                <c:pt idx="210">
                  <c:v>271.80799999999999</c:v>
                </c:pt>
                <c:pt idx="211">
                  <c:v>276.61799999999999</c:v>
                </c:pt>
                <c:pt idx="212">
                  <c:v>275.96300000000002</c:v>
                </c:pt>
                <c:pt idx="213">
                  <c:v>276.065</c:v>
                </c:pt>
                <c:pt idx="214">
                  <c:v>278.55599999999998</c:v>
                </c:pt>
                <c:pt idx="215">
                  <c:v>277.42099999999999</c:v>
                </c:pt>
                <c:pt idx="216">
                  <c:v>279.666</c:v>
                </c:pt>
                <c:pt idx="217">
                  <c:v>284.32</c:v>
                </c:pt>
                <c:pt idx="218">
                  <c:v>284.11799999999999</c:v>
                </c:pt>
                <c:pt idx="219">
                  <c:v>285.27199999999999</c:v>
                </c:pt>
                <c:pt idx="220">
                  <c:v>285.70699999999999</c:v>
                </c:pt>
                <c:pt idx="221">
                  <c:v>287.41800000000001</c:v>
                </c:pt>
                <c:pt idx="222">
                  <c:v>283.09899999999999</c:v>
                </c:pt>
                <c:pt idx="223">
                  <c:v>284.798</c:v>
                </c:pt>
                <c:pt idx="224">
                  <c:v>292.12700000000001</c:v>
                </c:pt>
                <c:pt idx="225">
                  <c:v>296.77300000000002</c:v>
                </c:pt>
                <c:pt idx="226">
                  <c:v>305.387</c:v>
                </c:pt>
                <c:pt idx="227">
                  <c:v>309.435</c:v>
                </c:pt>
                <c:pt idx="228">
                  <c:v>299.84199999999998</c:v>
                </c:pt>
                <c:pt idx="229">
                  <c:v>304.69600000000003</c:v>
                </c:pt>
                <c:pt idx="230">
                  <c:v>305.17500000000001</c:v>
                </c:pt>
                <c:pt idx="231">
                  <c:v>304.245</c:v>
                </c:pt>
                <c:pt idx="232">
                  <c:v>303.70800000000003</c:v>
                </c:pt>
                <c:pt idx="233">
                  <c:v>306.25400000000002</c:v>
                </c:pt>
                <c:pt idx="234">
                  <c:v>316.46800000000002</c:v>
                </c:pt>
                <c:pt idx="235">
                  <c:v>319.22300000000001</c:v>
                </c:pt>
                <c:pt idx="236">
                  <c:v>320.89600000000002</c:v>
                </c:pt>
                <c:pt idx="237">
                  <c:v>316.42099999999999</c:v>
                </c:pt>
                <c:pt idx="238">
                  <c:v>315.923</c:v>
                </c:pt>
                <c:pt idx="239">
                  <c:v>316.20100000000002</c:v>
                </c:pt>
                <c:pt idx="240">
                  <c:v>319.29199999999997</c:v>
                </c:pt>
                <c:pt idx="241">
                  <c:v>316.82400000000001</c:v>
                </c:pt>
                <c:pt idx="242">
                  <c:v>311.73099999999999</c:v>
                </c:pt>
                <c:pt idx="243">
                  <c:v>312.25599999999997</c:v>
                </c:pt>
                <c:pt idx="244">
                  <c:v>311.04899999999998</c:v>
                </c:pt>
                <c:pt idx="245">
                  <c:v>303.30700000000002</c:v>
                </c:pt>
                <c:pt idx="246">
                  <c:v>302.06200000000001</c:v>
                </c:pt>
                <c:pt idx="247">
                  <c:v>296.279</c:v>
                </c:pt>
                <c:pt idx="248">
                  <c:v>307.791</c:v>
                </c:pt>
                <c:pt idx="249">
                  <c:v>323.09699999999998</c:v>
                </c:pt>
                <c:pt idx="250">
                  <c:v>326.72899999999998</c:v>
                </c:pt>
                <c:pt idx="251">
                  <c:v>322.62299999999999</c:v>
                </c:pt>
                <c:pt idx="252">
                  <c:v>317.15699999999998</c:v>
                </c:pt>
                <c:pt idx="253">
                  <c:v>311.06</c:v>
                </c:pt>
                <c:pt idx="254">
                  <c:v>314.315</c:v>
                </c:pt>
                <c:pt idx="255">
                  <c:v>320.00400000000002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charts!$K$215</c:f>
              <c:strCache>
                <c:ptCount val="1"/>
                <c:pt idx="0">
                  <c:v>TELEFO 2 5/8 PERP nc-23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charts!$AC$218:$OD$218</c:f>
              <c:numCache>
                <c:formatCode>General</c:formatCode>
                <c:ptCount val="366"/>
                <c:pt idx="0">
                  <c:v>329.505</c:v>
                </c:pt>
                <c:pt idx="1">
                  <c:v>329.59100000000001</c:v>
                </c:pt>
                <c:pt idx="2">
                  <c:v>334.41800000000001</c:v>
                </c:pt>
                <c:pt idx="3" formatCode="0.00">
                  <c:v>334.85899999999998</c:v>
                </c:pt>
                <c:pt idx="4">
                  <c:v>341.678</c:v>
                </c:pt>
                <c:pt idx="5">
                  <c:v>352.47699999999998</c:v>
                </c:pt>
                <c:pt idx="6">
                  <c:v>332.93700000000001</c:v>
                </c:pt>
                <c:pt idx="7">
                  <c:v>320.827</c:v>
                </c:pt>
                <c:pt idx="8">
                  <c:v>316.57900000000001</c:v>
                </c:pt>
                <c:pt idx="9">
                  <c:v>323.06799999999998</c:v>
                </c:pt>
                <c:pt idx="10">
                  <c:v>317.01</c:v>
                </c:pt>
                <c:pt idx="11">
                  <c:v>310.41300000000001</c:v>
                </c:pt>
                <c:pt idx="12">
                  <c:v>311.041</c:v>
                </c:pt>
                <c:pt idx="13">
                  <c:v>323.22199999999998</c:v>
                </c:pt>
                <c:pt idx="14">
                  <c:v>329.05099999999999</c:v>
                </c:pt>
                <c:pt idx="15">
                  <c:v>326.57499999999999</c:v>
                </c:pt>
                <c:pt idx="16">
                  <c:v>335.42700000000002</c:v>
                </c:pt>
                <c:pt idx="17">
                  <c:v>344.07299999999998</c:v>
                </c:pt>
                <c:pt idx="18">
                  <c:v>352.767</c:v>
                </c:pt>
                <c:pt idx="19">
                  <c:v>363.88799999999998</c:v>
                </c:pt>
                <c:pt idx="20">
                  <c:v>354.78899999999999</c:v>
                </c:pt>
                <c:pt idx="21">
                  <c:v>336.17099999999999</c:v>
                </c:pt>
                <c:pt idx="22">
                  <c:v>341.16899999999998</c:v>
                </c:pt>
                <c:pt idx="23">
                  <c:v>341.28</c:v>
                </c:pt>
                <c:pt idx="24">
                  <c:v>313.90899999999999</c:v>
                </c:pt>
                <c:pt idx="25">
                  <c:v>316.89800000000002</c:v>
                </c:pt>
                <c:pt idx="26">
                  <c:v>325.91800000000001</c:v>
                </c:pt>
                <c:pt idx="27">
                  <c:v>344.959</c:v>
                </c:pt>
                <c:pt idx="28">
                  <c:v>350.54</c:v>
                </c:pt>
                <c:pt idx="29">
                  <c:v>344.11900000000003</c:v>
                </c:pt>
                <c:pt idx="30">
                  <c:v>336.07499999999999</c:v>
                </c:pt>
                <c:pt idx="31">
                  <c:v>338.19499999999999</c:v>
                </c:pt>
                <c:pt idx="32">
                  <c:v>331.42599999999999</c:v>
                </c:pt>
                <c:pt idx="33">
                  <c:v>327.24599999999998</c:v>
                </c:pt>
                <c:pt idx="34">
                  <c:v>326.66399999999999</c:v>
                </c:pt>
                <c:pt idx="35">
                  <c:v>321.05</c:v>
                </c:pt>
                <c:pt idx="36">
                  <c:v>321.82400000000001</c:v>
                </c:pt>
                <c:pt idx="37">
                  <c:v>325.33499999999998</c:v>
                </c:pt>
                <c:pt idx="38">
                  <c:v>331.68299999999999</c:v>
                </c:pt>
                <c:pt idx="39">
                  <c:v>327.017</c:v>
                </c:pt>
                <c:pt idx="40">
                  <c:v>325.233</c:v>
                </c:pt>
                <c:pt idx="41">
                  <c:v>324.66300000000001</c:v>
                </c:pt>
                <c:pt idx="42">
                  <c:v>323.56299999999999</c:v>
                </c:pt>
                <c:pt idx="43">
                  <c:v>334.87200000000001</c:v>
                </c:pt>
                <c:pt idx="44">
                  <c:v>347.30399999999997</c:v>
                </c:pt>
                <c:pt idx="45">
                  <c:v>346.995</c:v>
                </c:pt>
                <c:pt idx="46">
                  <c:v>346.29399999999998</c:v>
                </c:pt>
                <c:pt idx="47">
                  <c:v>344.53300000000002</c:v>
                </c:pt>
                <c:pt idx="48">
                  <c:v>340.67200000000003</c:v>
                </c:pt>
                <c:pt idx="49">
                  <c:v>341.697</c:v>
                </c:pt>
                <c:pt idx="50">
                  <c:v>335.29599999999999</c:v>
                </c:pt>
                <c:pt idx="51">
                  <c:v>337.34500000000003</c:v>
                </c:pt>
                <c:pt idx="52">
                  <c:v>341.47699999999998</c:v>
                </c:pt>
                <c:pt idx="53">
                  <c:v>353.59699999999998</c:v>
                </c:pt>
                <c:pt idx="54">
                  <c:v>359.822</c:v>
                </c:pt>
                <c:pt idx="55">
                  <c:v>360.755</c:v>
                </c:pt>
                <c:pt idx="56">
                  <c:v>360.31900000000002</c:v>
                </c:pt>
                <c:pt idx="57">
                  <c:v>364.96300000000002</c:v>
                </c:pt>
                <c:pt idx="58">
                  <c:v>369.76499999999999</c:v>
                </c:pt>
                <c:pt idx="59">
                  <c:v>364.72699999999998</c:v>
                </c:pt>
                <c:pt idx="60">
                  <c:v>355.94600000000003</c:v>
                </c:pt>
                <c:pt idx="61">
                  <c:v>334.54</c:v>
                </c:pt>
                <c:pt idx="62">
                  <c:v>326.24299999999999</c:v>
                </c:pt>
                <c:pt idx="63">
                  <c:v>319.93</c:v>
                </c:pt>
                <c:pt idx="64">
                  <c:v>316.815</c:v>
                </c:pt>
                <c:pt idx="65">
                  <c:v>318.65699999999998</c:v>
                </c:pt>
                <c:pt idx="66">
                  <c:v>318.363</c:v>
                </c:pt>
                <c:pt idx="67">
                  <c:v>313.60700000000003</c:v>
                </c:pt>
                <c:pt idx="68">
                  <c:v>339.678</c:v>
                </c:pt>
                <c:pt idx="69">
                  <c:v>355.55599999999998</c:v>
                </c:pt>
                <c:pt idx="70">
                  <c:v>357.22500000000002</c:v>
                </c:pt>
                <c:pt idx="71">
                  <c:v>359.37099999999998</c:v>
                </c:pt>
                <c:pt idx="72">
                  <c:v>367.072</c:v>
                </c:pt>
                <c:pt idx="73">
                  <c:v>368.03100000000001</c:v>
                </c:pt>
                <c:pt idx="74">
                  <c:v>370.34500000000003</c:v>
                </c:pt>
                <c:pt idx="75">
                  <c:v>357.96199999999999</c:v>
                </c:pt>
                <c:pt idx="76">
                  <c:v>352.52699999999999</c:v>
                </c:pt>
                <c:pt idx="77">
                  <c:v>345.95400000000001</c:v>
                </c:pt>
                <c:pt idx="78">
                  <c:v>345.21100000000001</c:v>
                </c:pt>
                <c:pt idx="79">
                  <c:v>367.76400000000001</c:v>
                </c:pt>
                <c:pt idx="80">
                  <c:v>377.75799999999998</c:v>
                </c:pt>
                <c:pt idx="81">
                  <c:v>389.19600000000003</c:v>
                </c:pt>
                <c:pt idx="82">
                  <c:v>400.15100000000001</c:v>
                </c:pt>
                <c:pt idx="83">
                  <c:v>404.96</c:v>
                </c:pt>
                <c:pt idx="84">
                  <c:v>408.02300000000002</c:v>
                </c:pt>
                <c:pt idx="85">
                  <c:v>401.93299999999999</c:v>
                </c:pt>
                <c:pt idx="86">
                  <c:v>399.12200000000001</c:v>
                </c:pt>
                <c:pt idx="87">
                  <c:v>396.17200000000003</c:v>
                </c:pt>
                <c:pt idx="88">
                  <c:v>401.97800000000001</c:v>
                </c:pt>
                <c:pt idx="89">
                  <c:v>387.79300000000001</c:v>
                </c:pt>
                <c:pt idx="90">
                  <c:v>388.67899999999997</c:v>
                </c:pt>
                <c:pt idx="91">
                  <c:v>378.82799999999997</c:v>
                </c:pt>
                <c:pt idx="92">
                  <c:v>365.97500000000002</c:v>
                </c:pt>
                <c:pt idx="93">
                  <c:v>398.90800000000002</c:v>
                </c:pt>
                <c:pt idx="94">
                  <c:v>391.35300000000001</c:v>
                </c:pt>
                <c:pt idx="95">
                  <c:v>396.90800000000002</c:v>
                </c:pt>
                <c:pt idx="96">
                  <c:v>355.827</c:v>
                </c:pt>
                <c:pt idx="97">
                  <c:v>316.05</c:v>
                </c:pt>
                <c:pt idx="98">
                  <c:v>289.49</c:v>
                </c:pt>
                <c:pt idx="99">
                  <c:v>309.85000000000002</c:v>
                </c:pt>
                <c:pt idx="100">
                  <c:v>348.41800000000001</c:v>
                </c:pt>
                <c:pt idx="101">
                  <c:v>358.26799999999997</c:v>
                </c:pt>
                <c:pt idx="102">
                  <c:v>378.47500000000002</c:v>
                </c:pt>
                <c:pt idx="103">
                  <c:v>379.10500000000002</c:v>
                </c:pt>
                <c:pt idx="104">
                  <c:v>376.55700000000002</c:v>
                </c:pt>
                <c:pt idx="105">
                  <c:v>363.94799999999998</c:v>
                </c:pt>
                <c:pt idx="106">
                  <c:v>355.53500000000003</c:v>
                </c:pt>
                <c:pt idx="107">
                  <c:v>369.30799999999999</c:v>
                </c:pt>
                <c:pt idx="108">
                  <c:v>431.56299999999999</c:v>
                </c:pt>
                <c:pt idx="109">
                  <c:v>398.70600000000002</c:v>
                </c:pt>
                <c:pt idx="110">
                  <c:v>393.75400000000002</c:v>
                </c:pt>
                <c:pt idx="111">
                  <c:v>400.37299999999999</c:v>
                </c:pt>
                <c:pt idx="112">
                  <c:v>417.17500000000001</c:v>
                </c:pt>
                <c:pt idx="113">
                  <c:v>442.63799999999998</c:v>
                </c:pt>
                <c:pt idx="114">
                  <c:v>456.44400000000002</c:v>
                </c:pt>
                <c:pt idx="115">
                  <c:v>448.49099999999999</c:v>
                </c:pt>
                <c:pt idx="116">
                  <c:v>427.733</c:v>
                </c:pt>
                <c:pt idx="117">
                  <c:v>406.97699999999998</c:v>
                </c:pt>
                <c:pt idx="118">
                  <c:v>397.63600000000002</c:v>
                </c:pt>
                <c:pt idx="119">
                  <c:v>416.89</c:v>
                </c:pt>
                <c:pt idx="120">
                  <c:v>397.14</c:v>
                </c:pt>
                <c:pt idx="121">
                  <c:v>434.666</c:v>
                </c:pt>
                <c:pt idx="122">
                  <c:v>443.31700000000001</c:v>
                </c:pt>
                <c:pt idx="123">
                  <c:v>451.77100000000002</c:v>
                </c:pt>
                <c:pt idx="124">
                  <c:v>458.22699999999998</c:v>
                </c:pt>
                <c:pt idx="125">
                  <c:v>407.74900000000002</c:v>
                </c:pt>
                <c:pt idx="126">
                  <c:v>414.25099999999998</c:v>
                </c:pt>
                <c:pt idx="127">
                  <c:v>376.68599999999998</c:v>
                </c:pt>
                <c:pt idx="128">
                  <c:v>360.62099999999998</c:v>
                </c:pt>
                <c:pt idx="129">
                  <c:v>379.04300000000001</c:v>
                </c:pt>
                <c:pt idx="130">
                  <c:v>388.642</c:v>
                </c:pt>
                <c:pt idx="131">
                  <c:v>413.95600000000002</c:v>
                </c:pt>
                <c:pt idx="132">
                  <c:v>407.17500000000001</c:v>
                </c:pt>
                <c:pt idx="133">
                  <c:v>384.21300000000002</c:v>
                </c:pt>
                <c:pt idx="134">
                  <c:v>369.589</c:v>
                </c:pt>
                <c:pt idx="135">
                  <c:v>368.30500000000001</c:v>
                </c:pt>
                <c:pt idx="136">
                  <c:v>334.565</c:v>
                </c:pt>
                <c:pt idx="137">
                  <c:v>322.69499999999999</c:v>
                </c:pt>
                <c:pt idx="138">
                  <c:v>373.02199999999999</c:v>
                </c:pt>
                <c:pt idx="139">
                  <c:v>443.82799999999997</c:v>
                </c:pt>
                <c:pt idx="140">
                  <c:v>479.39499999999998</c:v>
                </c:pt>
                <c:pt idx="141">
                  <c:v>531.88900000000001</c:v>
                </c:pt>
                <c:pt idx="142">
                  <c:v>542.03499999999997</c:v>
                </c:pt>
                <c:pt idx="143">
                  <c:v>534.22199999999998</c:v>
                </c:pt>
                <c:pt idx="144">
                  <c:v>530.12699999999995</c:v>
                </c:pt>
                <c:pt idx="145">
                  <c:v>525.03</c:v>
                </c:pt>
                <c:pt idx="146">
                  <c:v>530.4</c:v>
                </c:pt>
                <c:pt idx="147">
                  <c:v>522.89499999999998</c:v>
                </c:pt>
                <c:pt idx="148">
                  <c:v>545.12099999999998</c:v>
                </c:pt>
                <c:pt idx="149">
                  <c:v>565.33000000000004</c:v>
                </c:pt>
                <c:pt idx="150">
                  <c:v>681.31500000000005</c:v>
                </c:pt>
                <c:pt idx="151">
                  <c:v>710.07600000000002</c:v>
                </c:pt>
                <c:pt idx="152">
                  <c:v>673.26900000000001</c:v>
                </c:pt>
                <c:pt idx="153">
                  <c:v>719.49900000000002</c:v>
                </c:pt>
                <c:pt idx="154">
                  <c:v>708.23500000000001</c:v>
                </c:pt>
                <c:pt idx="155">
                  <c:v>601.73099999999999</c:v>
                </c:pt>
                <c:pt idx="156">
                  <c:v>530.73500000000001</c:v>
                </c:pt>
                <c:pt idx="157">
                  <c:v>438.21199999999999</c:v>
                </c:pt>
                <c:pt idx="158">
                  <c:v>416.91800000000001</c:v>
                </c:pt>
                <c:pt idx="159">
                  <c:v>331.78800000000001</c:v>
                </c:pt>
                <c:pt idx="160">
                  <c:v>316.70699999999999</c:v>
                </c:pt>
                <c:pt idx="161">
                  <c:v>330.36900000000003</c:v>
                </c:pt>
                <c:pt idx="162">
                  <c:v>264.21600000000001</c:v>
                </c:pt>
                <c:pt idx="163">
                  <c:v>233.87899999999999</c:v>
                </c:pt>
                <c:pt idx="164">
                  <c:v>215.69900000000001</c:v>
                </c:pt>
                <c:pt idx="165">
                  <c:v>218.04499999999999</c:v>
                </c:pt>
                <c:pt idx="166">
                  <c:v>251.53899999999999</c:v>
                </c:pt>
                <c:pt idx="167">
                  <c:v>257.18200000000002</c:v>
                </c:pt>
                <c:pt idx="168">
                  <c:v>228.42400000000001</c:v>
                </c:pt>
                <c:pt idx="169">
                  <c:v>213.471</c:v>
                </c:pt>
                <c:pt idx="170">
                  <c:v>203.596</c:v>
                </c:pt>
                <c:pt idx="171">
                  <c:v>193.02099999999999</c:v>
                </c:pt>
                <c:pt idx="172">
                  <c:v>170.684</c:v>
                </c:pt>
                <c:pt idx="173">
                  <c:v>172.376</c:v>
                </c:pt>
                <c:pt idx="174">
                  <c:v>177.94300000000001</c:v>
                </c:pt>
                <c:pt idx="175">
                  <c:v>180.60499999999999</c:v>
                </c:pt>
                <c:pt idx="176">
                  <c:v>180.14099999999999</c:v>
                </c:pt>
                <c:pt idx="177">
                  <c:v>182.55799999999999</c:v>
                </c:pt>
                <c:pt idx="178">
                  <c:v>184.81299999999999</c:v>
                </c:pt>
                <c:pt idx="179">
                  <c:v>183.92599999999999</c:v>
                </c:pt>
                <c:pt idx="180">
                  <c:v>187.15100000000001</c:v>
                </c:pt>
                <c:pt idx="181">
                  <c:v>194.25</c:v>
                </c:pt>
                <c:pt idx="182">
                  <c:v>189.435</c:v>
                </c:pt>
                <c:pt idx="183">
                  <c:v>186.97</c:v>
                </c:pt>
                <c:pt idx="184">
                  <c:v>190.733</c:v>
                </c:pt>
                <c:pt idx="185">
                  <c:v>193.11600000000001</c:v>
                </c:pt>
                <c:pt idx="186">
                  <c:v>200.46299999999999</c:v>
                </c:pt>
                <c:pt idx="187">
                  <c:v>198.5</c:v>
                </c:pt>
                <c:pt idx="188">
                  <c:v>197.398</c:v>
                </c:pt>
                <c:pt idx="189">
                  <c:v>192.64599999999999</c:v>
                </c:pt>
                <c:pt idx="190">
                  <c:v>196.95699999999999</c:v>
                </c:pt>
                <c:pt idx="191">
                  <c:v>209.99600000000001</c:v>
                </c:pt>
                <c:pt idx="192">
                  <c:v>194.68100000000001</c:v>
                </c:pt>
                <c:pt idx="193">
                  <c:v>186.99700000000001</c:v>
                </c:pt>
                <c:pt idx="194">
                  <c:v>178.44</c:v>
                </c:pt>
                <c:pt idx="195">
                  <c:v>173.09</c:v>
                </c:pt>
                <c:pt idx="196">
                  <c:v>170.828</c:v>
                </c:pt>
                <c:pt idx="197">
                  <c:v>179.208</c:v>
                </c:pt>
                <c:pt idx="198">
                  <c:v>184.95400000000001</c:v>
                </c:pt>
                <c:pt idx="199">
                  <c:v>188.90299999999999</c:v>
                </c:pt>
                <c:pt idx="200">
                  <c:v>189.476</c:v>
                </c:pt>
                <c:pt idx="201">
                  <c:v>188.93100000000001</c:v>
                </c:pt>
                <c:pt idx="202">
                  <c:v>191.52799999999999</c:v>
                </c:pt>
                <c:pt idx="203">
                  <c:v>193.965</c:v>
                </c:pt>
                <c:pt idx="204">
                  <c:v>200.14500000000001</c:v>
                </c:pt>
                <c:pt idx="205">
                  <c:v>193.66900000000001</c:v>
                </c:pt>
                <c:pt idx="206">
                  <c:v>187.268</c:v>
                </c:pt>
                <c:pt idx="207">
                  <c:v>177.053</c:v>
                </c:pt>
                <c:pt idx="208">
                  <c:v>172.607</c:v>
                </c:pt>
                <c:pt idx="209">
                  <c:v>171.667</c:v>
                </c:pt>
                <c:pt idx="210">
                  <c:v>168.12</c:v>
                </c:pt>
                <c:pt idx="211">
                  <c:v>172.04900000000001</c:v>
                </c:pt>
                <c:pt idx="212">
                  <c:v>173.19300000000001</c:v>
                </c:pt>
                <c:pt idx="213">
                  <c:v>170.869</c:v>
                </c:pt>
                <c:pt idx="214">
                  <c:v>175.81200000000001</c:v>
                </c:pt>
                <c:pt idx="215">
                  <c:v>175.65799999999999</c:v>
                </c:pt>
                <c:pt idx="216">
                  <c:v>175.53</c:v>
                </c:pt>
                <c:pt idx="217">
                  <c:v>176.98099999999999</c:v>
                </c:pt>
                <c:pt idx="218">
                  <c:v>174.321</c:v>
                </c:pt>
                <c:pt idx="219">
                  <c:v>175.99600000000001</c:v>
                </c:pt>
                <c:pt idx="220">
                  <c:v>183.52799999999999</c:v>
                </c:pt>
                <c:pt idx="221">
                  <c:v>183.17599999999999</c:v>
                </c:pt>
                <c:pt idx="222">
                  <c:v>180.102</c:v>
                </c:pt>
                <c:pt idx="223">
                  <c:v>184.78899999999999</c:v>
                </c:pt>
                <c:pt idx="224">
                  <c:v>193.03200000000001</c:v>
                </c:pt>
                <c:pt idx="225">
                  <c:v>198.376</c:v>
                </c:pt>
                <c:pt idx="226">
                  <c:v>210.42699999999999</c:v>
                </c:pt>
                <c:pt idx="227">
                  <c:v>212.2</c:v>
                </c:pt>
                <c:pt idx="228">
                  <c:v>202.506</c:v>
                </c:pt>
                <c:pt idx="229">
                  <c:v>199.56399999999999</c:v>
                </c:pt>
                <c:pt idx="230">
                  <c:v>207.87299999999999</c:v>
                </c:pt>
                <c:pt idx="231">
                  <c:v>219.97</c:v>
                </c:pt>
                <c:pt idx="232">
                  <c:v>225.11199999999999</c:v>
                </c:pt>
                <c:pt idx="233">
                  <c:v>232.77799999999999</c:v>
                </c:pt>
                <c:pt idx="234">
                  <c:v>249.517</c:v>
                </c:pt>
                <c:pt idx="235">
                  <c:v>255.05199999999999</c:v>
                </c:pt>
                <c:pt idx="236">
                  <c:v>254.74100000000001</c:v>
                </c:pt>
                <c:pt idx="237">
                  <c:v>245.98500000000001</c:v>
                </c:pt>
                <c:pt idx="238">
                  <c:v>244.09200000000001</c:v>
                </c:pt>
                <c:pt idx="239">
                  <c:v>245.19</c:v>
                </c:pt>
                <c:pt idx="240">
                  <c:v>243.07900000000001</c:v>
                </c:pt>
                <c:pt idx="241">
                  <c:v>242.149</c:v>
                </c:pt>
                <c:pt idx="242">
                  <c:v>236.483</c:v>
                </c:pt>
                <c:pt idx="243">
                  <c:v>236.03899999999999</c:v>
                </c:pt>
                <c:pt idx="244">
                  <c:v>230.73699999999999</c:v>
                </c:pt>
                <c:pt idx="245">
                  <c:v>220.226</c:v>
                </c:pt>
                <c:pt idx="246">
                  <c:v>219.66</c:v>
                </c:pt>
                <c:pt idx="247">
                  <c:v>218.24199999999999</c:v>
                </c:pt>
                <c:pt idx="248">
                  <c:v>224.06399999999999</c:v>
                </c:pt>
                <c:pt idx="249">
                  <c:v>231.756</c:v>
                </c:pt>
                <c:pt idx="250">
                  <c:v>232.54599999999999</c:v>
                </c:pt>
                <c:pt idx="251">
                  <c:v>227.744</c:v>
                </c:pt>
                <c:pt idx="252">
                  <c:v>222.92</c:v>
                </c:pt>
                <c:pt idx="253">
                  <c:v>213.416</c:v>
                </c:pt>
                <c:pt idx="254">
                  <c:v>214.49199999999999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charts!$K$216</c:f>
              <c:strCache>
                <c:ptCount val="1"/>
                <c:pt idx="0">
                  <c:v>IFXGR 3 5/8 PERP nc-28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charts!$AC$219:$OD$219</c:f>
              <c:numCache>
                <c:formatCode>General</c:formatCode>
                <c:ptCount val="366"/>
                <c:pt idx="0">
                  <c:v>346.06299999999999</c:v>
                </c:pt>
                <c:pt idx="1">
                  <c:v>345.92200000000003</c:v>
                </c:pt>
                <c:pt idx="2">
                  <c:v>347.77800000000002</c:v>
                </c:pt>
                <c:pt idx="3" formatCode="0.00">
                  <c:v>350.53199999999998</c:v>
                </c:pt>
                <c:pt idx="4">
                  <c:v>353.18</c:v>
                </c:pt>
                <c:pt idx="5">
                  <c:v>354.91</c:v>
                </c:pt>
                <c:pt idx="6">
                  <c:v>348.08300000000003</c:v>
                </c:pt>
                <c:pt idx="7">
                  <c:v>345.84800000000001</c:v>
                </c:pt>
                <c:pt idx="8">
                  <c:v>344.339</c:v>
                </c:pt>
                <c:pt idx="9">
                  <c:v>344.20299999999997</c:v>
                </c:pt>
                <c:pt idx="10">
                  <c:v>342.01299999999998</c:v>
                </c:pt>
                <c:pt idx="11">
                  <c:v>338.529</c:v>
                </c:pt>
                <c:pt idx="12">
                  <c:v>338.17599999999999</c:v>
                </c:pt>
                <c:pt idx="13">
                  <c:v>341.63799999999998</c:v>
                </c:pt>
                <c:pt idx="14">
                  <c:v>347.31299999999999</c:v>
                </c:pt>
                <c:pt idx="15">
                  <c:v>349.089</c:v>
                </c:pt>
                <c:pt idx="16">
                  <c:v>351.774</c:v>
                </c:pt>
                <c:pt idx="17">
                  <c:v>356.06400000000002</c:v>
                </c:pt>
                <c:pt idx="18">
                  <c:v>356.96499999999997</c:v>
                </c:pt>
                <c:pt idx="19">
                  <c:v>357.61500000000001</c:v>
                </c:pt>
                <c:pt idx="20">
                  <c:v>351.05399999999997</c:v>
                </c:pt>
                <c:pt idx="21">
                  <c:v>342.27600000000001</c:v>
                </c:pt>
                <c:pt idx="22">
                  <c:v>342.98700000000002</c:v>
                </c:pt>
                <c:pt idx="23">
                  <c:v>337.88499999999999</c:v>
                </c:pt>
                <c:pt idx="24">
                  <c:v>326.55799999999999</c:v>
                </c:pt>
                <c:pt idx="25">
                  <c:v>328.94299999999998</c:v>
                </c:pt>
                <c:pt idx="26">
                  <c:v>328.65100000000001</c:v>
                </c:pt>
                <c:pt idx="27">
                  <c:v>330.46100000000001</c:v>
                </c:pt>
                <c:pt idx="28">
                  <c:v>332.81400000000002</c:v>
                </c:pt>
                <c:pt idx="29">
                  <c:v>332.10300000000001</c:v>
                </c:pt>
                <c:pt idx="30">
                  <c:v>325.85000000000002</c:v>
                </c:pt>
                <c:pt idx="31">
                  <c:v>328.09300000000002</c:v>
                </c:pt>
                <c:pt idx="32">
                  <c:v>328.8</c:v>
                </c:pt>
                <c:pt idx="33">
                  <c:v>325.786</c:v>
                </c:pt>
                <c:pt idx="34">
                  <c:v>325.89</c:v>
                </c:pt>
                <c:pt idx="35">
                  <c:v>325.411</c:v>
                </c:pt>
                <c:pt idx="36">
                  <c:v>325.04500000000002</c:v>
                </c:pt>
                <c:pt idx="37">
                  <c:v>323.85500000000002</c:v>
                </c:pt>
                <c:pt idx="38">
                  <c:v>320.298</c:v>
                </c:pt>
                <c:pt idx="39">
                  <c:v>322.21899999999999</c:v>
                </c:pt>
                <c:pt idx="40">
                  <c:v>321.43599999999998</c:v>
                </c:pt>
                <c:pt idx="41">
                  <c:v>322.024</c:v>
                </c:pt>
                <c:pt idx="42">
                  <c:v>324</c:v>
                </c:pt>
                <c:pt idx="43">
                  <c:v>330.00200000000001</c:v>
                </c:pt>
                <c:pt idx="44">
                  <c:v>333.36900000000003</c:v>
                </c:pt>
                <c:pt idx="45">
                  <c:v>333.78399999999999</c:v>
                </c:pt>
                <c:pt idx="46">
                  <c:v>330.97199999999998</c:v>
                </c:pt>
                <c:pt idx="47">
                  <c:v>328.97699999999998</c:v>
                </c:pt>
                <c:pt idx="48">
                  <c:v>326.24</c:v>
                </c:pt>
                <c:pt idx="49">
                  <c:v>320.38</c:v>
                </c:pt>
                <c:pt idx="50">
                  <c:v>317.30099999999999</c:v>
                </c:pt>
                <c:pt idx="51">
                  <c:v>321.05</c:v>
                </c:pt>
                <c:pt idx="52">
                  <c:v>326.61799999999999</c:v>
                </c:pt>
                <c:pt idx="53">
                  <c:v>337.44900000000001</c:v>
                </c:pt>
                <c:pt idx="54">
                  <c:v>338.70400000000001</c:v>
                </c:pt>
                <c:pt idx="55">
                  <c:v>347.11799999999999</c:v>
                </c:pt>
                <c:pt idx="56">
                  <c:v>347.11900000000003</c:v>
                </c:pt>
                <c:pt idx="57">
                  <c:v>351.25</c:v>
                </c:pt>
                <c:pt idx="58">
                  <c:v>352.99599999999998</c:v>
                </c:pt>
                <c:pt idx="59">
                  <c:v>351.68</c:v>
                </c:pt>
                <c:pt idx="60">
                  <c:v>349.9</c:v>
                </c:pt>
                <c:pt idx="61">
                  <c:v>339.815</c:v>
                </c:pt>
                <c:pt idx="62">
                  <c:v>337.55700000000002</c:v>
                </c:pt>
                <c:pt idx="63">
                  <c:v>335.00400000000002</c:v>
                </c:pt>
                <c:pt idx="64">
                  <c:v>330.46899999999999</c:v>
                </c:pt>
                <c:pt idx="65">
                  <c:v>332.57100000000003</c:v>
                </c:pt>
                <c:pt idx="66">
                  <c:v>335.58199999999999</c:v>
                </c:pt>
                <c:pt idx="67">
                  <c:v>333.05200000000002</c:v>
                </c:pt>
                <c:pt idx="68">
                  <c:v>350.03</c:v>
                </c:pt>
                <c:pt idx="69">
                  <c:v>363.899</c:v>
                </c:pt>
                <c:pt idx="70">
                  <c:v>366.488</c:v>
                </c:pt>
                <c:pt idx="71">
                  <c:v>366.01600000000002</c:v>
                </c:pt>
                <c:pt idx="72">
                  <c:v>370.17700000000002</c:v>
                </c:pt>
                <c:pt idx="73">
                  <c:v>370.995</c:v>
                </c:pt>
                <c:pt idx="74">
                  <c:v>376.38400000000001</c:v>
                </c:pt>
                <c:pt idx="75">
                  <c:v>374.23</c:v>
                </c:pt>
                <c:pt idx="76">
                  <c:v>370.24900000000002</c:v>
                </c:pt>
                <c:pt idx="77">
                  <c:v>368.95499999999998</c:v>
                </c:pt>
                <c:pt idx="78">
                  <c:v>371.95400000000001</c:v>
                </c:pt>
                <c:pt idx="79">
                  <c:v>376.726</c:v>
                </c:pt>
                <c:pt idx="80">
                  <c:v>378.935</c:v>
                </c:pt>
                <c:pt idx="81">
                  <c:v>382.548</c:v>
                </c:pt>
                <c:pt idx="82">
                  <c:v>392.07100000000003</c:v>
                </c:pt>
                <c:pt idx="83">
                  <c:v>394.31200000000001</c:v>
                </c:pt>
                <c:pt idx="84">
                  <c:v>394.93099999999998</c:v>
                </c:pt>
                <c:pt idx="85">
                  <c:v>394.45699999999999</c:v>
                </c:pt>
                <c:pt idx="86">
                  <c:v>393.07499999999999</c:v>
                </c:pt>
                <c:pt idx="87">
                  <c:v>391.38200000000001</c:v>
                </c:pt>
                <c:pt idx="88">
                  <c:v>394.61099999999999</c:v>
                </c:pt>
                <c:pt idx="89">
                  <c:v>388.77699999999999</c:v>
                </c:pt>
                <c:pt idx="90">
                  <c:v>388.839</c:v>
                </c:pt>
                <c:pt idx="91">
                  <c:v>379.64699999999999</c:v>
                </c:pt>
                <c:pt idx="92">
                  <c:v>370.79199999999997</c:v>
                </c:pt>
                <c:pt idx="93">
                  <c:v>388.82600000000002</c:v>
                </c:pt>
                <c:pt idx="94">
                  <c:v>384.41800000000001</c:v>
                </c:pt>
                <c:pt idx="95">
                  <c:v>384.79899999999998</c:v>
                </c:pt>
                <c:pt idx="96">
                  <c:v>362.74099999999999</c:v>
                </c:pt>
                <c:pt idx="97">
                  <c:v>344.73399999999998</c:v>
                </c:pt>
                <c:pt idx="98">
                  <c:v>330.86799999999999</c:v>
                </c:pt>
                <c:pt idx="99">
                  <c:v>337.22300000000001</c:v>
                </c:pt>
                <c:pt idx="100">
                  <c:v>372.57499999999999</c:v>
                </c:pt>
                <c:pt idx="101">
                  <c:v>382.08800000000002</c:v>
                </c:pt>
                <c:pt idx="102">
                  <c:v>391.72800000000001</c:v>
                </c:pt>
                <c:pt idx="103">
                  <c:v>395.08499999999998</c:v>
                </c:pt>
                <c:pt idx="104">
                  <c:v>396.517</c:v>
                </c:pt>
                <c:pt idx="105">
                  <c:v>392.36900000000003</c:v>
                </c:pt>
                <c:pt idx="106">
                  <c:v>393.04500000000002</c:v>
                </c:pt>
                <c:pt idx="107">
                  <c:v>448.49099999999999</c:v>
                </c:pt>
                <c:pt idx="108">
                  <c:v>465.71499999999997</c:v>
                </c:pt>
                <c:pt idx="109">
                  <c:v>467.91800000000001</c:v>
                </c:pt>
                <c:pt idx="110">
                  <c:v>474.01299999999998</c:v>
                </c:pt>
                <c:pt idx="111">
                  <c:v>480.11900000000003</c:v>
                </c:pt>
                <c:pt idx="112">
                  <c:v>496.22399999999999</c:v>
                </c:pt>
                <c:pt idx="113">
                  <c:v>502.75299999999999</c:v>
                </c:pt>
                <c:pt idx="114">
                  <c:v>503.959</c:v>
                </c:pt>
                <c:pt idx="115">
                  <c:v>490.06599999999997</c:v>
                </c:pt>
                <c:pt idx="116">
                  <c:v>482.09199999999998</c:v>
                </c:pt>
                <c:pt idx="117">
                  <c:v>479.25700000000001</c:v>
                </c:pt>
                <c:pt idx="118">
                  <c:v>469.904</c:v>
                </c:pt>
                <c:pt idx="119">
                  <c:v>482.072</c:v>
                </c:pt>
                <c:pt idx="120">
                  <c:v>485.024</c:v>
                </c:pt>
                <c:pt idx="121">
                  <c:v>502.28300000000002</c:v>
                </c:pt>
                <c:pt idx="122">
                  <c:v>513.83199999999999</c:v>
                </c:pt>
                <c:pt idx="123">
                  <c:v>507.98500000000001</c:v>
                </c:pt>
                <c:pt idx="124">
                  <c:v>510.995</c:v>
                </c:pt>
                <c:pt idx="125">
                  <c:v>502.577</c:v>
                </c:pt>
                <c:pt idx="126">
                  <c:v>491.36200000000002</c:v>
                </c:pt>
                <c:pt idx="127">
                  <c:v>487.35899999999998</c:v>
                </c:pt>
                <c:pt idx="128">
                  <c:v>501.95600000000002</c:v>
                </c:pt>
                <c:pt idx="129">
                  <c:v>505.20699999999999</c:v>
                </c:pt>
                <c:pt idx="130">
                  <c:v>506.642</c:v>
                </c:pt>
                <c:pt idx="131">
                  <c:v>503.375</c:v>
                </c:pt>
                <c:pt idx="132">
                  <c:v>489.161</c:v>
                </c:pt>
                <c:pt idx="133">
                  <c:v>489.73399999999998</c:v>
                </c:pt>
                <c:pt idx="134">
                  <c:v>490.70699999999999</c:v>
                </c:pt>
                <c:pt idx="135">
                  <c:v>479.94499999999999</c:v>
                </c:pt>
                <c:pt idx="136">
                  <c:v>476.82400000000001</c:v>
                </c:pt>
                <c:pt idx="137">
                  <c:v>494.93700000000001</c:v>
                </c:pt>
                <c:pt idx="138">
                  <c:v>523.101</c:v>
                </c:pt>
                <c:pt idx="139">
                  <c:v>531.80200000000002</c:v>
                </c:pt>
                <c:pt idx="140">
                  <c:v>541.97400000000005</c:v>
                </c:pt>
                <c:pt idx="141">
                  <c:v>544.77599999999995</c:v>
                </c:pt>
                <c:pt idx="142">
                  <c:v>544</c:v>
                </c:pt>
                <c:pt idx="143">
                  <c:v>542.75800000000004</c:v>
                </c:pt>
                <c:pt idx="144">
                  <c:v>545.40800000000002</c:v>
                </c:pt>
                <c:pt idx="145">
                  <c:v>550.202</c:v>
                </c:pt>
                <c:pt idx="146">
                  <c:v>547.98800000000006</c:v>
                </c:pt>
                <c:pt idx="147">
                  <c:v>552.06799999999998</c:v>
                </c:pt>
                <c:pt idx="148">
                  <c:v>560.62199999999996</c:v>
                </c:pt>
                <c:pt idx="149">
                  <c:v>614.39599999999996</c:v>
                </c:pt>
                <c:pt idx="150">
                  <c:v>621.47</c:v>
                </c:pt>
                <c:pt idx="151">
                  <c:v>603.77300000000002</c:v>
                </c:pt>
                <c:pt idx="152">
                  <c:v>602.48</c:v>
                </c:pt>
                <c:pt idx="153">
                  <c:v>593.56299999999999</c:v>
                </c:pt>
                <c:pt idx="154">
                  <c:v>541.56700000000001</c:v>
                </c:pt>
                <c:pt idx="155">
                  <c:v>505.68200000000002</c:v>
                </c:pt>
                <c:pt idx="156">
                  <c:v>447.71100000000001</c:v>
                </c:pt>
                <c:pt idx="157">
                  <c:v>453.37700000000001</c:v>
                </c:pt>
                <c:pt idx="158">
                  <c:v>409.02600000000001</c:v>
                </c:pt>
                <c:pt idx="159">
                  <c:v>409.08800000000002</c:v>
                </c:pt>
                <c:pt idx="160">
                  <c:v>429.39299999999997</c:v>
                </c:pt>
                <c:pt idx="161">
                  <c:v>376.93599999999998</c:v>
                </c:pt>
                <c:pt idx="162">
                  <c:v>348.69799999999998</c:v>
                </c:pt>
                <c:pt idx="163">
                  <c:v>340.54599999999999</c:v>
                </c:pt>
                <c:pt idx="164">
                  <c:v>346.71600000000001</c:v>
                </c:pt>
                <c:pt idx="165">
                  <c:v>364.81900000000002</c:v>
                </c:pt>
                <c:pt idx="166">
                  <c:v>364.34</c:v>
                </c:pt>
                <c:pt idx="167">
                  <c:v>338.47</c:v>
                </c:pt>
                <c:pt idx="168">
                  <c:v>321.91899999999998</c:v>
                </c:pt>
                <c:pt idx="169">
                  <c:v>318.89100000000002</c:v>
                </c:pt>
                <c:pt idx="170">
                  <c:v>312.899</c:v>
                </c:pt>
                <c:pt idx="171">
                  <c:v>288.89600000000002</c:v>
                </c:pt>
                <c:pt idx="172">
                  <c:v>290.358</c:v>
                </c:pt>
                <c:pt idx="173">
                  <c:v>289.613</c:v>
                </c:pt>
                <c:pt idx="174">
                  <c:v>290.35399999999998</c:v>
                </c:pt>
                <c:pt idx="175">
                  <c:v>284.39800000000002</c:v>
                </c:pt>
                <c:pt idx="176">
                  <c:v>284.87</c:v>
                </c:pt>
                <c:pt idx="177">
                  <c:v>283.50299999999999</c:v>
                </c:pt>
                <c:pt idx="178">
                  <c:v>280.86200000000002</c:v>
                </c:pt>
                <c:pt idx="179">
                  <c:v>283.529</c:v>
                </c:pt>
                <c:pt idx="180">
                  <c:v>286.71800000000002</c:v>
                </c:pt>
                <c:pt idx="181">
                  <c:v>281.68599999999998</c:v>
                </c:pt>
                <c:pt idx="182">
                  <c:v>278.887</c:v>
                </c:pt>
                <c:pt idx="183">
                  <c:v>281.40199999999999</c:v>
                </c:pt>
                <c:pt idx="184">
                  <c:v>295.47399999999999</c:v>
                </c:pt>
                <c:pt idx="185">
                  <c:v>302.20699999999999</c:v>
                </c:pt>
                <c:pt idx="186">
                  <c:v>299.58999999999997</c:v>
                </c:pt>
                <c:pt idx="187">
                  <c:v>293.83300000000003</c:v>
                </c:pt>
                <c:pt idx="188">
                  <c:v>282.245</c:v>
                </c:pt>
                <c:pt idx="189">
                  <c:v>282.55399999999997</c:v>
                </c:pt>
                <c:pt idx="190">
                  <c:v>296.93299999999999</c:v>
                </c:pt>
                <c:pt idx="191">
                  <c:v>278.20699999999999</c:v>
                </c:pt>
                <c:pt idx="192">
                  <c:v>270.81</c:v>
                </c:pt>
                <c:pt idx="193">
                  <c:v>251.98</c:v>
                </c:pt>
                <c:pt idx="194">
                  <c:v>252.429</c:v>
                </c:pt>
                <c:pt idx="195">
                  <c:v>251.297</c:v>
                </c:pt>
                <c:pt idx="196">
                  <c:v>262.113</c:v>
                </c:pt>
                <c:pt idx="197">
                  <c:v>267.91699999999997</c:v>
                </c:pt>
                <c:pt idx="198">
                  <c:v>275.596</c:v>
                </c:pt>
                <c:pt idx="199">
                  <c:v>277.76900000000001</c:v>
                </c:pt>
                <c:pt idx="200">
                  <c:v>279.13</c:v>
                </c:pt>
                <c:pt idx="201">
                  <c:v>284.14499999999998</c:v>
                </c:pt>
                <c:pt idx="202">
                  <c:v>283.23500000000001</c:v>
                </c:pt>
                <c:pt idx="203">
                  <c:v>289.79000000000002</c:v>
                </c:pt>
                <c:pt idx="204">
                  <c:v>291.863</c:v>
                </c:pt>
                <c:pt idx="205">
                  <c:v>292.85899999999998</c:v>
                </c:pt>
                <c:pt idx="206">
                  <c:v>292.73500000000001</c:v>
                </c:pt>
                <c:pt idx="207">
                  <c:v>288.08199999999999</c:v>
                </c:pt>
                <c:pt idx="208">
                  <c:v>287.38900000000001</c:v>
                </c:pt>
                <c:pt idx="209">
                  <c:v>286.51400000000001</c:v>
                </c:pt>
                <c:pt idx="210">
                  <c:v>291.3</c:v>
                </c:pt>
                <c:pt idx="211">
                  <c:v>290.49</c:v>
                </c:pt>
                <c:pt idx="212">
                  <c:v>290.447</c:v>
                </c:pt>
                <c:pt idx="213">
                  <c:v>294.86399999999998</c:v>
                </c:pt>
                <c:pt idx="214">
                  <c:v>295.15199999999999</c:v>
                </c:pt>
                <c:pt idx="215">
                  <c:v>298.78899999999999</c:v>
                </c:pt>
                <c:pt idx="216">
                  <c:v>302.99900000000002</c:v>
                </c:pt>
                <c:pt idx="217">
                  <c:v>305.358</c:v>
                </c:pt>
                <c:pt idx="218">
                  <c:v>309.24700000000001</c:v>
                </c:pt>
                <c:pt idx="219">
                  <c:v>316.25599999999997</c:v>
                </c:pt>
                <c:pt idx="220">
                  <c:v>319.83100000000002</c:v>
                </c:pt>
                <c:pt idx="221">
                  <c:v>317.75200000000001</c:v>
                </c:pt>
                <c:pt idx="222">
                  <c:v>319.70100000000002</c:v>
                </c:pt>
                <c:pt idx="223">
                  <c:v>321.03399999999999</c:v>
                </c:pt>
                <c:pt idx="224">
                  <c:v>326.00799999999998</c:v>
                </c:pt>
                <c:pt idx="225">
                  <c:v>331.65600000000001</c:v>
                </c:pt>
                <c:pt idx="226">
                  <c:v>336.70499999999998</c:v>
                </c:pt>
                <c:pt idx="227">
                  <c:v>329.22399999999999</c:v>
                </c:pt>
                <c:pt idx="228">
                  <c:v>335.47300000000001</c:v>
                </c:pt>
                <c:pt idx="229">
                  <c:v>337.05700000000002</c:v>
                </c:pt>
                <c:pt idx="230">
                  <c:v>336.83199999999999</c:v>
                </c:pt>
                <c:pt idx="231">
                  <c:v>335.64100000000002</c:v>
                </c:pt>
                <c:pt idx="232">
                  <c:v>342.15</c:v>
                </c:pt>
                <c:pt idx="233">
                  <c:v>348.78399999999999</c:v>
                </c:pt>
                <c:pt idx="234">
                  <c:v>349.27199999999999</c:v>
                </c:pt>
                <c:pt idx="235">
                  <c:v>351.416</c:v>
                </c:pt>
                <c:pt idx="236">
                  <c:v>348.21</c:v>
                </c:pt>
                <c:pt idx="237">
                  <c:v>346.55700000000002</c:v>
                </c:pt>
                <c:pt idx="238">
                  <c:v>345.97</c:v>
                </c:pt>
                <c:pt idx="239">
                  <c:v>345.91399999999999</c:v>
                </c:pt>
                <c:pt idx="240">
                  <c:v>341.77800000000002</c:v>
                </c:pt>
                <c:pt idx="241">
                  <c:v>338.13400000000001</c:v>
                </c:pt>
                <c:pt idx="242">
                  <c:v>344.50700000000001</c:v>
                </c:pt>
                <c:pt idx="243">
                  <c:v>342.38</c:v>
                </c:pt>
                <c:pt idx="244">
                  <c:v>335.35899999999998</c:v>
                </c:pt>
                <c:pt idx="245">
                  <c:v>336.87799999999999</c:v>
                </c:pt>
                <c:pt idx="246">
                  <c:v>332.04199999999997</c:v>
                </c:pt>
                <c:pt idx="247">
                  <c:v>339.98</c:v>
                </c:pt>
                <c:pt idx="248">
                  <c:v>349.50700000000001</c:v>
                </c:pt>
                <c:pt idx="249">
                  <c:v>352.50900000000001</c:v>
                </c:pt>
                <c:pt idx="250">
                  <c:v>347.96899999999999</c:v>
                </c:pt>
                <c:pt idx="251">
                  <c:v>345.97300000000001</c:v>
                </c:pt>
                <c:pt idx="252">
                  <c:v>340.59</c:v>
                </c:pt>
                <c:pt idx="253">
                  <c:v>343.09100000000001</c:v>
                </c:pt>
                <c:pt idx="254">
                  <c:v>349.94200000000001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charts!$K$285</c:f>
              <c:strCache>
                <c:ptCount val="1"/>
                <c:pt idx="0">
                  <c:v>TENN 2.374 PERP nc-25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charts!$AC$288:$OD$288</c:f>
              <c:numCache>
                <c:formatCode>General</c:formatCode>
                <c:ptCount val="366"/>
                <c:pt idx="0">
                  <c:v>247.065</c:v>
                </c:pt>
                <c:pt idx="1">
                  <c:v>246.98599999999999</c:v>
                </c:pt>
                <c:pt idx="2">
                  <c:v>247.39</c:v>
                </c:pt>
                <c:pt idx="3" formatCode="0.00">
                  <c:v>247.74100000000001</c:v>
                </c:pt>
                <c:pt idx="4">
                  <c:v>250.43600000000001</c:v>
                </c:pt>
                <c:pt idx="5">
                  <c:v>250.315</c:v>
                </c:pt>
                <c:pt idx="6">
                  <c:v>245.36799999999999</c:v>
                </c:pt>
                <c:pt idx="7">
                  <c:v>243.751</c:v>
                </c:pt>
                <c:pt idx="8">
                  <c:v>242.32900000000001</c:v>
                </c:pt>
                <c:pt idx="9">
                  <c:v>241.21700000000001</c:v>
                </c:pt>
                <c:pt idx="10">
                  <c:v>239.833</c:v>
                </c:pt>
                <c:pt idx="11">
                  <c:v>235.755</c:v>
                </c:pt>
                <c:pt idx="12">
                  <c:v>235.702</c:v>
                </c:pt>
                <c:pt idx="13">
                  <c:v>240.428</c:v>
                </c:pt>
                <c:pt idx="14">
                  <c:v>243.75800000000001</c:v>
                </c:pt>
                <c:pt idx="15">
                  <c:v>243.24100000000001</c:v>
                </c:pt>
                <c:pt idx="16">
                  <c:v>246.51300000000001</c:v>
                </c:pt>
                <c:pt idx="17">
                  <c:v>252.51400000000001</c:v>
                </c:pt>
                <c:pt idx="18">
                  <c:v>258.37099999999998</c:v>
                </c:pt>
                <c:pt idx="19">
                  <c:v>262.68299999999999</c:v>
                </c:pt>
                <c:pt idx="20">
                  <c:v>259.27699999999999</c:v>
                </c:pt>
                <c:pt idx="21">
                  <c:v>252.46199999999999</c:v>
                </c:pt>
                <c:pt idx="22">
                  <c:v>254.69399999999999</c:v>
                </c:pt>
                <c:pt idx="23">
                  <c:v>255.006</c:v>
                </c:pt>
                <c:pt idx="24">
                  <c:v>246.16900000000001</c:v>
                </c:pt>
                <c:pt idx="25">
                  <c:v>246.114</c:v>
                </c:pt>
                <c:pt idx="26">
                  <c:v>245.376</c:v>
                </c:pt>
                <c:pt idx="27">
                  <c:v>245.40899999999999</c:v>
                </c:pt>
                <c:pt idx="28">
                  <c:v>246.51</c:v>
                </c:pt>
                <c:pt idx="29">
                  <c:v>242.66900000000001</c:v>
                </c:pt>
                <c:pt idx="30">
                  <c:v>235.18299999999999</c:v>
                </c:pt>
                <c:pt idx="31">
                  <c:v>236.255</c:v>
                </c:pt>
                <c:pt idx="32">
                  <c:v>236.17</c:v>
                </c:pt>
                <c:pt idx="33">
                  <c:v>230.69499999999999</c:v>
                </c:pt>
                <c:pt idx="34">
                  <c:v>230.83199999999999</c:v>
                </c:pt>
                <c:pt idx="35">
                  <c:v>229.59399999999999</c:v>
                </c:pt>
                <c:pt idx="36">
                  <c:v>229.8</c:v>
                </c:pt>
                <c:pt idx="37">
                  <c:v>229.58199999999999</c:v>
                </c:pt>
                <c:pt idx="38">
                  <c:v>230.25800000000001</c:v>
                </c:pt>
                <c:pt idx="39">
                  <c:v>228.965</c:v>
                </c:pt>
                <c:pt idx="40">
                  <c:v>226.46</c:v>
                </c:pt>
                <c:pt idx="41">
                  <c:v>222.15700000000001</c:v>
                </c:pt>
                <c:pt idx="42">
                  <c:v>220.339</c:v>
                </c:pt>
                <c:pt idx="43">
                  <c:v>223.34399999999999</c:v>
                </c:pt>
                <c:pt idx="44">
                  <c:v>227.166</c:v>
                </c:pt>
                <c:pt idx="45">
                  <c:v>226.85499999999999</c:v>
                </c:pt>
                <c:pt idx="46">
                  <c:v>224.386</c:v>
                </c:pt>
                <c:pt idx="47">
                  <c:v>224.059</c:v>
                </c:pt>
                <c:pt idx="48">
                  <c:v>222.446</c:v>
                </c:pt>
                <c:pt idx="49">
                  <c:v>219.62200000000001</c:v>
                </c:pt>
                <c:pt idx="50">
                  <c:v>217.12899999999999</c:v>
                </c:pt>
                <c:pt idx="51">
                  <c:v>219.577</c:v>
                </c:pt>
                <c:pt idx="52">
                  <c:v>223.24799999999999</c:v>
                </c:pt>
                <c:pt idx="53">
                  <c:v>235.19499999999999</c:v>
                </c:pt>
                <c:pt idx="54">
                  <c:v>237.107</c:v>
                </c:pt>
                <c:pt idx="55">
                  <c:v>247.42</c:v>
                </c:pt>
                <c:pt idx="56">
                  <c:v>251.40199999999999</c:v>
                </c:pt>
                <c:pt idx="57">
                  <c:v>257.05700000000002</c:v>
                </c:pt>
                <c:pt idx="58">
                  <c:v>257.16300000000001</c:v>
                </c:pt>
                <c:pt idx="59">
                  <c:v>257.00900000000001</c:v>
                </c:pt>
                <c:pt idx="60">
                  <c:v>257.53199999999998</c:v>
                </c:pt>
                <c:pt idx="61">
                  <c:v>253.15799999999999</c:v>
                </c:pt>
                <c:pt idx="62">
                  <c:v>254.315</c:v>
                </c:pt>
                <c:pt idx="63">
                  <c:v>253.18</c:v>
                </c:pt>
                <c:pt idx="64">
                  <c:v>252.65299999999999</c:v>
                </c:pt>
                <c:pt idx="65">
                  <c:v>255.339</c:v>
                </c:pt>
                <c:pt idx="66">
                  <c:v>257.762</c:v>
                </c:pt>
                <c:pt idx="67">
                  <c:v>255.709</c:v>
                </c:pt>
                <c:pt idx="68">
                  <c:v>261.37299999999999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charts!$K$286</c:f>
              <c:strCache>
                <c:ptCount val="1"/>
                <c:pt idx="0">
                  <c:v>TENN 2.995 PERP nc-24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charts!$AC$289:$OD$289</c:f>
              <c:numCache>
                <c:formatCode>General</c:formatCode>
                <c:ptCount val="366"/>
                <c:pt idx="0">
                  <c:v>216.017</c:v>
                </c:pt>
                <c:pt idx="1">
                  <c:v>216.124</c:v>
                </c:pt>
                <c:pt idx="2">
                  <c:v>217.23400000000001</c:v>
                </c:pt>
                <c:pt idx="3" formatCode="0.00">
                  <c:v>217.72900000000001</c:v>
                </c:pt>
                <c:pt idx="4">
                  <c:v>219.81200000000001</c:v>
                </c:pt>
                <c:pt idx="5">
                  <c:v>220.37799999999999</c:v>
                </c:pt>
                <c:pt idx="6">
                  <c:v>211.50800000000001</c:v>
                </c:pt>
                <c:pt idx="7">
                  <c:v>209.423</c:v>
                </c:pt>
                <c:pt idx="8">
                  <c:v>207.274</c:v>
                </c:pt>
                <c:pt idx="9">
                  <c:v>206.095</c:v>
                </c:pt>
                <c:pt idx="10">
                  <c:v>204.51300000000001</c:v>
                </c:pt>
                <c:pt idx="11">
                  <c:v>201.08799999999999</c:v>
                </c:pt>
                <c:pt idx="12">
                  <c:v>200.69300000000001</c:v>
                </c:pt>
                <c:pt idx="13">
                  <c:v>206.142</c:v>
                </c:pt>
                <c:pt idx="14">
                  <c:v>216.839</c:v>
                </c:pt>
                <c:pt idx="15">
                  <c:v>210.57400000000001</c:v>
                </c:pt>
                <c:pt idx="16">
                  <c:v>214.06700000000001</c:v>
                </c:pt>
                <c:pt idx="17">
                  <c:v>219.30500000000001</c:v>
                </c:pt>
                <c:pt idx="18">
                  <c:v>224.387</c:v>
                </c:pt>
                <c:pt idx="19">
                  <c:v>226.661</c:v>
                </c:pt>
                <c:pt idx="20">
                  <c:v>222.59399999999999</c:v>
                </c:pt>
                <c:pt idx="21">
                  <c:v>214.95699999999999</c:v>
                </c:pt>
                <c:pt idx="22">
                  <c:v>216</c:v>
                </c:pt>
                <c:pt idx="23">
                  <c:v>219.33500000000001</c:v>
                </c:pt>
                <c:pt idx="24">
                  <c:v>211.93700000000001</c:v>
                </c:pt>
                <c:pt idx="25">
                  <c:v>212.71700000000001</c:v>
                </c:pt>
                <c:pt idx="26">
                  <c:v>212.36199999999999</c:v>
                </c:pt>
                <c:pt idx="27">
                  <c:v>211.34299999999999</c:v>
                </c:pt>
                <c:pt idx="28">
                  <c:v>214.57</c:v>
                </c:pt>
                <c:pt idx="29">
                  <c:v>211.47200000000001</c:v>
                </c:pt>
                <c:pt idx="30">
                  <c:v>202.06</c:v>
                </c:pt>
                <c:pt idx="31">
                  <c:v>204.71100000000001</c:v>
                </c:pt>
                <c:pt idx="32">
                  <c:v>202.97900000000001</c:v>
                </c:pt>
                <c:pt idx="33">
                  <c:v>199.64</c:v>
                </c:pt>
                <c:pt idx="34">
                  <c:v>200.96100000000001</c:v>
                </c:pt>
                <c:pt idx="35">
                  <c:v>198.3</c:v>
                </c:pt>
                <c:pt idx="36">
                  <c:v>197.429</c:v>
                </c:pt>
                <c:pt idx="37">
                  <c:v>197.76400000000001</c:v>
                </c:pt>
                <c:pt idx="38">
                  <c:v>189.774</c:v>
                </c:pt>
                <c:pt idx="39">
                  <c:v>197.81100000000001</c:v>
                </c:pt>
                <c:pt idx="40">
                  <c:v>196.43600000000001</c:v>
                </c:pt>
                <c:pt idx="41">
                  <c:v>192.18299999999999</c:v>
                </c:pt>
                <c:pt idx="42">
                  <c:v>191.14099999999999</c:v>
                </c:pt>
                <c:pt idx="43">
                  <c:v>193.36500000000001</c:v>
                </c:pt>
                <c:pt idx="44">
                  <c:v>198.02099999999999</c:v>
                </c:pt>
                <c:pt idx="45">
                  <c:v>199.03700000000001</c:v>
                </c:pt>
                <c:pt idx="46">
                  <c:v>197.196</c:v>
                </c:pt>
                <c:pt idx="47">
                  <c:v>195.88399999999999</c:v>
                </c:pt>
                <c:pt idx="48">
                  <c:v>193.506</c:v>
                </c:pt>
                <c:pt idx="49">
                  <c:v>191.68199999999999</c:v>
                </c:pt>
                <c:pt idx="50">
                  <c:v>191.083</c:v>
                </c:pt>
                <c:pt idx="51">
                  <c:v>193.804</c:v>
                </c:pt>
                <c:pt idx="52">
                  <c:v>197.73500000000001</c:v>
                </c:pt>
                <c:pt idx="53">
                  <c:v>205.79300000000001</c:v>
                </c:pt>
                <c:pt idx="54">
                  <c:v>208.25800000000001</c:v>
                </c:pt>
                <c:pt idx="55">
                  <c:v>213</c:v>
                </c:pt>
                <c:pt idx="56">
                  <c:v>215.14699999999999</c:v>
                </c:pt>
                <c:pt idx="57">
                  <c:v>221.12899999999999</c:v>
                </c:pt>
                <c:pt idx="58">
                  <c:v>220.839</c:v>
                </c:pt>
                <c:pt idx="59">
                  <c:v>220.29400000000001</c:v>
                </c:pt>
                <c:pt idx="60">
                  <c:v>219.44499999999999</c:v>
                </c:pt>
                <c:pt idx="61">
                  <c:v>214.041</c:v>
                </c:pt>
                <c:pt idx="62">
                  <c:v>214.46100000000001</c:v>
                </c:pt>
                <c:pt idx="63">
                  <c:v>211.38800000000001</c:v>
                </c:pt>
                <c:pt idx="64">
                  <c:v>208.453</c:v>
                </c:pt>
                <c:pt idx="65">
                  <c:v>210.58199999999999</c:v>
                </c:pt>
                <c:pt idx="66">
                  <c:v>211.637</c:v>
                </c:pt>
                <c:pt idx="67">
                  <c:v>210.43100000000001</c:v>
                </c:pt>
                <c:pt idx="68">
                  <c:v>221.761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charts!$K$355</c:f>
              <c:strCache>
                <c:ptCount val="1"/>
                <c:pt idx="0">
                  <c:v>TOTAL 3.369 PERP nc-26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charts!$AC$358:$OD$358</c:f>
              <c:numCache>
                <c:formatCode>General</c:formatCode>
                <c:ptCount val="366"/>
                <c:pt idx="0">
                  <c:v>214.999</c:v>
                </c:pt>
                <c:pt idx="1">
                  <c:v>215.51</c:v>
                </c:pt>
                <c:pt idx="2">
                  <c:v>217.40700000000001</c:v>
                </c:pt>
                <c:pt idx="3" formatCode="0.00">
                  <c:v>219.35</c:v>
                </c:pt>
                <c:pt idx="4">
                  <c:v>221.483</c:v>
                </c:pt>
                <c:pt idx="5">
                  <c:v>222.57599999999999</c:v>
                </c:pt>
                <c:pt idx="6">
                  <c:v>214.84100000000001</c:v>
                </c:pt>
                <c:pt idx="7">
                  <c:v>212.71899999999999</c:v>
                </c:pt>
                <c:pt idx="8">
                  <c:v>210.76900000000001</c:v>
                </c:pt>
                <c:pt idx="9">
                  <c:v>209.88900000000001</c:v>
                </c:pt>
                <c:pt idx="10">
                  <c:v>207.958</c:v>
                </c:pt>
                <c:pt idx="11">
                  <c:v>203.59899999999999</c:v>
                </c:pt>
                <c:pt idx="12">
                  <c:v>202.33500000000001</c:v>
                </c:pt>
                <c:pt idx="13">
                  <c:v>205.93700000000001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charts!$K$356</c:f>
              <c:strCache>
                <c:ptCount val="1"/>
                <c:pt idx="0">
                  <c:v>JAPTOB 2 3/8 04/07/81 nc-26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charts!$AC$359:$OD$359</c:f>
              <c:numCache>
                <c:formatCode>General</c:formatCode>
                <c:ptCount val="366"/>
                <c:pt idx="0">
                  <c:v>198.83600000000001</c:v>
                </c:pt>
                <c:pt idx="1">
                  <c:v>199.53</c:v>
                </c:pt>
                <c:pt idx="2">
                  <c:v>204.333</c:v>
                </c:pt>
                <c:pt idx="3" formatCode="0.00">
                  <c:v>206.011</c:v>
                </c:pt>
                <c:pt idx="4">
                  <c:v>207.63200000000001</c:v>
                </c:pt>
                <c:pt idx="5">
                  <c:v>210.809</c:v>
                </c:pt>
                <c:pt idx="6">
                  <c:v>195.81</c:v>
                </c:pt>
                <c:pt idx="7">
                  <c:v>189.74700000000001</c:v>
                </c:pt>
                <c:pt idx="8">
                  <c:v>189.88</c:v>
                </c:pt>
                <c:pt idx="9">
                  <c:v>189.36199999999999</c:v>
                </c:pt>
                <c:pt idx="10">
                  <c:v>192.006</c:v>
                </c:pt>
                <c:pt idx="11">
                  <c:v>191.601</c:v>
                </c:pt>
                <c:pt idx="12">
                  <c:v>192.744</c:v>
                </c:pt>
                <c:pt idx="13">
                  <c:v>195.91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charts!$K$425</c:f>
              <c:strCache>
                <c:ptCount val="1"/>
                <c:pt idx="0">
                  <c:v>EDF 4 PERP nc-24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charts!$AC$428:$OD$428</c:f>
              <c:numCache>
                <c:formatCode>General</c:formatCode>
                <c:ptCount val="366"/>
                <c:pt idx="0">
                  <c:v>305.64600000000002</c:v>
                </c:pt>
                <c:pt idx="1">
                  <c:v>305.44200000000001</c:v>
                </c:pt>
                <c:pt idx="2">
                  <c:v>309.93</c:v>
                </c:pt>
                <c:pt idx="3" formatCode="0.00">
                  <c:v>310.70299999999997</c:v>
                </c:pt>
                <c:pt idx="4">
                  <c:v>317.27100000000002</c:v>
                </c:pt>
                <c:pt idx="5">
                  <c:v>319.654</c:v>
                </c:pt>
                <c:pt idx="6">
                  <c:v>305.19200000000001</c:v>
                </c:pt>
                <c:pt idx="7">
                  <c:v>303.12900000000002</c:v>
                </c:pt>
                <c:pt idx="8">
                  <c:v>303.20800000000003</c:v>
                </c:pt>
                <c:pt idx="9">
                  <c:v>302.83499999999998</c:v>
                </c:pt>
                <c:pt idx="10">
                  <c:v>300.43200000000002</c:v>
                </c:pt>
                <c:pt idx="11">
                  <c:v>294.04500000000002</c:v>
                </c:pt>
                <c:pt idx="12">
                  <c:v>293.351</c:v>
                </c:pt>
                <c:pt idx="13">
                  <c:v>297.58699999999999</c:v>
                </c:pt>
                <c:pt idx="14">
                  <c:v>301.42399999999998</c:v>
                </c:pt>
                <c:pt idx="15">
                  <c:v>301.91199999999998</c:v>
                </c:pt>
                <c:pt idx="16">
                  <c:v>313.68599999999998</c:v>
                </c:pt>
                <c:pt idx="17">
                  <c:v>325.44299999999998</c:v>
                </c:pt>
                <c:pt idx="18">
                  <c:v>343.23700000000002</c:v>
                </c:pt>
                <c:pt idx="19">
                  <c:v>348.7</c:v>
                </c:pt>
                <c:pt idx="20">
                  <c:v>341.07799999999997</c:v>
                </c:pt>
                <c:pt idx="21">
                  <c:v>326.72500000000002</c:v>
                </c:pt>
                <c:pt idx="22">
                  <c:v>327.82299999999998</c:v>
                </c:pt>
                <c:pt idx="23">
                  <c:v>322.39400000000001</c:v>
                </c:pt>
                <c:pt idx="24">
                  <c:v>303.59100000000001</c:v>
                </c:pt>
                <c:pt idx="25">
                  <c:v>307.77600000000001</c:v>
                </c:pt>
                <c:pt idx="26">
                  <c:v>318.57</c:v>
                </c:pt>
                <c:pt idx="27">
                  <c:v>333.37299999999999</c:v>
                </c:pt>
                <c:pt idx="28">
                  <c:v>330.66500000000002</c:v>
                </c:pt>
                <c:pt idx="29">
                  <c:v>312.08600000000001</c:v>
                </c:pt>
                <c:pt idx="30">
                  <c:v>305.30099999999999</c:v>
                </c:pt>
                <c:pt idx="31">
                  <c:v>307.21800000000002</c:v>
                </c:pt>
                <c:pt idx="32">
                  <c:v>292.541</c:v>
                </c:pt>
                <c:pt idx="33">
                  <c:v>278.19099999999997</c:v>
                </c:pt>
                <c:pt idx="34">
                  <c:v>279.29399999999998</c:v>
                </c:pt>
                <c:pt idx="35">
                  <c:v>277.21600000000001</c:v>
                </c:pt>
                <c:pt idx="36">
                  <c:v>279.29899999999998</c:v>
                </c:pt>
                <c:pt idx="37">
                  <c:v>281.47199999999998</c:v>
                </c:pt>
                <c:pt idx="38">
                  <c:v>281.13200000000001</c:v>
                </c:pt>
                <c:pt idx="39">
                  <c:v>281.01400000000001</c:v>
                </c:pt>
                <c:pt idx="40">
                  <c:v>280.39800000000002</c:v>
                </c:pt>
                <c:pt idx="41">
                  <c:v>277.73899999999998</c:v>
                </c:pt>
                <c:pt idx="42">
                  <c:v>277.57600000000002</c:v>
                </c:pt>
                <c:pt idx="43">
                  <c:v>279.78399999999999</c:v>
                </c:pt>
                <c:pt idx="44">
                  <c:v>282.2</c:v>
                </c:pt>
                <c:pt idx="45">
                  <c:v>282.74900000000002</c:v>
                </c:pt>
                <c:pt idx="46">
                  <c:v>279.846</c:v>
                </c:pt>
                <c:pt idx="47">
                  <c:v>277.52600000000001</c:v>
                </c:pt>
                <c:pt idx="48">
                  <c:v>274.49299999999999</c:v>
                </c:pt>
                <c:pt idx="49">
                  <c:v>268.517</c:v>
                </c:pt>
                <c:pt idx="50">
                  <c:v>265.77600000000001</c:v>
                </c:pt>
                <c:pt idx="51">
                  <c:v>268.90199999999999</c:v>
                </c:pt>
                <c:pt idx="52">
                  <c:v>272.58600000000001</c:v>
                </c:pt>
                <c:pt idx="53">
                  <c:v>281.55399999999997</c:v>
                </c:pt>
                <c:pt idx="54">
                  <c:v>284.41399999999999</c:v>
                </c:pt>
                <c:pt idx="55">
                  <c:v>287.13799999999998</c:v>
                </c:pt>
                <c:pt idx="56">
                  <c:v>291.74900000000002</c:v>
                </c:pt>
                <c:pt idx="57">
                  <c:v>303.57799999999997</c:v>
                </c:pt>
                <c:pt idx="58">
                  <c:v>307.428</c:v>
                </c:pt>
                <c:pt idx="59">
                  <c:v>307.34899999999999</c:v>
                </c:pt>
                <c:pt idx="60">
                  <c:v>308.03399999999999</c:v>
                </c:pt>
                <c:pt idx="61">
                  <c:v>295.67700000000002</c:v>
                </c:pt>
                <c:pt idx="62">
                  <c:v>292.87299999999999</c:v>
                </c:pt>
                <c:pt idx="63">
                  <c:v>289.46199999999999</c:v>
                </c:pt>
                <c:pt idx="64">
                  <c:v>290.54300000000001</c:v>
                </c:pt>
                <c:pt idx="65">
                  <c:v>291.74299999999999</c:v>
                </c:pt>
                <c:pt idx="66">
                  <c:v>292.358</c:v>
                </c:pt>
                <c:pt idx="67">
                  <c:v>293.565</c:v>
                </c:pt>
                <c:pt idx="68">
                  <c:v>310.86099999999999</c:v>
                </c:pt>
                <c:pt idx="69">
                  <c:v>332.58199999999999</c:v>
                </c:pt>
                <c:pt idx="70">
                  <c:v>340.45</c:v>
                </c:pt>
                <c:pt idx="71">
                  <c:v>341.971</c:v>
                </c:pt>
                <c:pt idx="72">
                  <c:v>348.24700000000001</c:v>
                </c:pt>
                <c:pt idx="73">
                  <c:v>351.96800000000002</c:v>
                </c:pt>
                <c:pt idx="74">
                  <c:v>355.63</c:v>
                </c:pt>
                <c:pt idx="75">
                  <c:v>342.73700000000002</c:v>
                </c:pt>
                <c:pt idx="76">
                  <c:v>338.315</c:v>
                </c:pt>
                <c:pt idx="77">
                  <c:v>314.14100000000002</c:v>
                </c:pt>
                <c:pt idx="78">
                  <c:v>314.34899999999999</c:v>
                </c:pt>
                <c:pt idx="79">
                  <c:v>320.267</c:v>
                </c:pt>
                <c:pt idx="80">
                  <c:v>323.32</c:v>
                </c:pt>
                <c:pt idx="81">
                  <c:v>333.06700000000001</c:v>
                </c:pt>
                <c:pt idx="82">
                  <c:v>352.27</c:v>
                </c:pt>
                <c:pt idx="83">
                  <c:v>377.76499999999999</c:v>
                </c:pt>
                <c:pt idx="84">
                  <c:v>392.82</c:v>
                </c:pt>
                <c:pt idx="85">
                  <c:v>398.25599999999997</c:v>
                </c:pt>
                <c:pt idx="86">
                  <c:v>397.31</c:v>
                </c:pt>
                <c:pt idx="87">
                  <c:v>396.74200000000002</c:v>
                </c:pt>
                <c:pt idx="88">
                  <c:v>411.95400000000001</c:v>
                </c:pt>
                <c:pt idx="89">
                  <c:v>390.22699999999998</c:v>
                </c:pt>
                <c:pt idx="90">
                  <c:v>389.45699999999999</c:v>
                </c:pt>
                <c:pt idx="91">
                  <c:v>378.221</c:v>
                </c:pt>
                <c:pt idx="92">
                  <c:v>364.58100000000002</c:v>
                </c:pt>
                <c:pt idx="93">
                  <c:v>391.88200000000001</c:v>
                </c:pt>
                <c:pt idx="94">
                  <c:v>391.185</c:v>
                </c:pt>
                <c:pt idx="95">
                  <c:v>395.017</c:v>
                </c:pt>
                <c:pt idx="96">
                  <c:v>360.74700000000001</c:v>
                </c:pt>
                <c:pt idx="97">
                  <c:v>330.887</c:v>
                </c:pt>
                <c:pt idx="98">
                  <c:v>305.40899999999999</c:v>
                </c:pt>
                <c:pt idx="99">
                  <c:v>314.28199999999998</c:v>
                </c:pt>
                <c:pt idx="100">
                  <c:v>342.90800000000002</c:v>
                </c:pt>
                <c:pt idx="101">
                  <c:v>355.29899999999998</c:v>
                </c:pt>
                <c:pt idx="102">
                  <c:v>377.65199999999999</c:v>
                </c:pt>
                <c:pt idx="103">
                  <c:v>376.05099999999999</c:v>
                </c:pt>
                <c:pt idx="104">
                  <c:v>375.173</c:v>
                </c:pt>
                <c:pt idx="105">
                  <c:v>365.18</c:v>
                </c:pt>
                <c:pt idx="106">
                  <c:v>360.678</c:v>
                </c:pt>
                <c:pt idx="107">
                  <c:v>398.88799999999998</c:v>
                </c:pt>
                <c:pt idx="108">
                  <c:v>440.73</c:v>
                </c:pt>
                <c:pt idx="109">
                  <c:v>440.452</c:v>
                </c:pt>
                <c:pt idx="110">
                  <c:v>441.81700000000001</c:v>
                </c:pt>
                <c:pt idx="111">
                  <c:v>455.44600000000003</c:v>
                </c:pt>
                <c:pt idx="112">
                  <c:v>469.22300000000001</c:v>
                </c:pt>
                <c:pt idx="113">
                  <c:v>492.23399999999998</c:v>
                </c:pt>
                <c:pt idx="114">
                  <c:v>522.73500000000001</c:v>
                </c:pt>
                <c:pt idx="115">
                  <c:v>530.34400000000005</c:v>
                </c:pt>
                <c:pt idx="116">
                  <c:v>508.49400000000003</c:v>
                </c:pt>
                <c:pt idx="117">
                  <c:v>476.90199999999999</c:v>
                </c:pt>
                <c:pt idx="118">
                  <c:v>456.44799999999998</c:v>
                </c:pt>
                <c:pt idx="119">
                  <c:v>452.42899999999997</c:v>
                </c:pt>
                <c:pt idx="120">
                  <c:v>457.89600000000002</c:v>
                </c:pt>
                <c:pt idx="121">
                  <c:v>461.399</c:v>
                </c:pt>
                <c:pt idx="122">
                  <c:v>469.66699999999997</c:v>
                </c:pt>
                <c:pt idx="123">
                  <c:v>472.11700000000002</c:v>
                </c:pt>
                <c:pt idx="124">
                  <c:v>449.80799999999999</c:v>
                </c:pt>
                <c:pt idx="125">
                  <c:v>429.577</c:v>
                </c:pt>
                <c:pt idx="126">
                  <c:v>409.762</c:v>
                </c:pt>
                <c:pt idx="127">
                  <c:v>391.95499999999998</c:v>
                </c:pt>
                <c:pt idx="128">
                  <c:v>372.97199999999998</c:v>
                </c:pt>
                <c:pt idx="129">
                  <c:v>388.39299999999997</c:v>
                </c:pt>
                <c:pt idx="130">
                  <c:v>396.762</c:v>
                </c:pt>
                <c:pt idx="131">
                  <c:v>407.71899999999999</c:v>
                </c:pt>
                <c:pt idx="132">
                  <c:v>409.17099999999999</c:v>
                </c:pt>
                <c:pt idx="133">
                  <c:v>396.90300000000002</c:v>
                </c:pt>
                <c:pt idx="134">
                  <c:v>379.327</c:v>
                </c:pt>
                <c:pt idx="135">
                  <c:v>380.11500000000001</c:v>
                </c:pt>
                <c:pt idx="136">
                  <c:v>345.83600000000001</c:v>
                </c:pt>
                <c:pt idx="137">
                  <c:v>340.685</c:v>
                </c:pt>
                <c:pt idx="138">
                  <c:v>370.97500000000002</c:v>
                </c:pt>
                <c:pt idx="139">
                  <c:v>396.03800000000001</c:v>
                </c:pt>
                <c:pt idx="140">
                  <c:v>415.61799999999999</c:v>
                </c:pt>
                <c:pt idx="141">
                  <c:v>454.971</c:v>
                </c:pt>
                <c:pt idx="142">
                  <c:v>461.07400000000001</c:v>
                </c:pt>
                <c:pt idx="143">
                  <c:v>462.209</c:v>
                </c:pt>
                <c:pt idx="144">
                  <c:v>468.94200000000001</c:v>
                </c:pt>
                <c:pt idx="145">
                  <c:v>484.642</c:v>
                </c:pt>
                <c:pt idx="146">
                  <c:v>505.40199999999999</c:v>
                </c:pt>
                <c:pt idx="147">
                  <c:v>515.45399999999995</c:v>
                </c:pt>
                <c:pt idx="148">
                  <c:v>541.97500000000002</c:v>
                </c:pt>
                <c:pt idx="149">
                  <c:v>572.80100000000004</c:v>
                </c:pt>
                <c:pt idx="150">
                  <c:v>663.13199999999995</c:v>
                </c:pt>
                <c:pt idx="151">
                  <c:v>681.45899999999995</c:v>
                </c:pt>
                <c:pt idx="152">
                  <c:v>639.92200000000003</c:v>
                </c:pt>
                <c:pt idx="153">
                  <c:v>685.59500000000003</c:v>
                </c:pt>
                <c:pt idx="154">
                  <c:v>681.63499999999999</c:v>
                </c:pt>
                <c:pt idx="155">
                  <c:v>554.74099999999999</c:v>
                </c:pt>
                <c:pt idx="156">
                  <c:v>495.988</c:v>
                </c:pt>
                <c:pt idx="157">
                  <c:v>403.98700000000002</c:v>
                </c:pt>
                <c:pt idx="158">
                  <c:v>395.16199999999998</c:v>
                </c:pt>
                <c:pt idx="159">
                  <c:v>329.31900000000002</c:v>
                </c:pt>
                <c:pt idx="160">
                  <c:v>325.11500000000001</c:v>
                </c:pt>
                <c:pt idx="161">
                  <c:v>337.90600000000001</c:v>
                </c:pt>
                <c:pt idx="162">
                  <c:v>270.72699999999998</c:v>
                </c:pt>
                <c:pt idx="163">
                  <c:v>237.54300000000001</c:v>
                </c:pt>
                <c:pt idx="164">
                  <c:v>225.60400000000001</c:v>
                </c:pt>
                <c:pt idx="165">
                  <c:v>236.422</c:v>
                </c:pt>
                <c:pt idx="166">
                  <c:v>252.119</c:v>
                </c:pt>
                <c:pt idx="167">
                  <c:v>250.69300000000001</c:v>
                </c:pt>
                <c:pt idx="168">
                  <c:v>222.84800000000001</c:v>
                </c:pt>
                <c:pt idx="169">
                  <c:v>197.77199999999999</c:v>
                </c:pt>
                <c:pt idx="170">
                  <c:v>187.49799999999999</c:v>
                </c:pt>
                <c:pt idx="171">
                  <c:v>178.136</c:v>
                </c:pt>
                <c:pt idx="172">
                  <c:v>161.21899999999999</c:v>
                </c:pt>
                <c:pt idx="173">
                  <c:v>162.59200000000001</c:v>
                </c:pt>
                <c:pt idx="174">
                  <c:v>165.1</c:v>
                </c:pt>
                <c:pt idx="175">
                  <c:v>168.05</c:v>
                </c:pt>
                <c:pt idx="176">
                  <c:v>167.55199999999999</c:v>
                </c:pt>
                <c:pt idx="177">
                  <c:v>171.898</c:v>
                </c:pt>
                <c:pt idx="178">
                  <c:v>177.935</c:v>
                </c:pt>
                <c:pt idx="179">
                  <c:v>177.399</c:v>
                </c:pt>
                <c:pt idx="180">
                  <c:v>179.15</c:v>
                </c:pt>
                <c:pt idx="181">
                  <c:v>179.85400000000001</c:v>
                </c:pt>
                <c:pt idx="182">
                  <c:v>178.28299999999999</c:v>
                </c:pt>
                <c:pt idx="183">
                  <c:v>176.977</c:v>
                </c:pt>
                <c:pt idx="184">
                  <c:v>181.52500000000001</c:v>
                </c:pt>
                <c:pt idx="185">
                  <c:v>186.21799999999999</c:v>
                </c:pt>
                <c:pt idx="186">
                  <c:v>201.75399999999999</c:v>
                </c:pt>
                <c:pt idx="187">
                  <c:v>202.68700000000001</c:v>
                </c:pt>
                <c:pt idx="188">
                  <c:v>202.92500000000001</c:v>
                </c:pt>
                <c:pt idx="189">
                  <c:v>198.273</c:v>
                </c:pt>
                <c:pt idx="190">
                  <c:v>203.363</c:v>
                </c:pt>
                <c:pt idx="191">
                  <c:v>208.25299999999999</c:v>
                </c:pt>
                <c:pt idx="192">
                  <c:v>192.82900000000001</c:v>
                </c:pt>
                <c:pt idx="193">
                  <c:v>187.81399999999999</c:v>
                </c:pt>
                <c:pt idx="194">
                  <c:v>183.49299999999999</c:v>
                </c:pt>
                <c:pt idx="195">
                  <c:v>183.708</c:v>
                </c:pt>
                <c:pt idx="196">
                  <c:v>182.55500000000001</c:v>
                </c:pt>
                <c:pt idx="197">
                  <c:v>186.143</c:v>
                </c:pt>
                <c:pt idx="198">
                  <c:v>200.91800000000001</c:v>
                </c:pt>
                <c:pt idx="199">
                  <c:v>208.13300000000001</c:v>
                </c:pt>
                <c:pt idx="200">
                  <c:v>207.03700000000001</c:v>
                </c:pt>
                <c:pt idx="201">
                  <c:v>207.291</c:v>
                </c:pt>
                <c:pt idx="202">
                  <c:v>209.52699999999999</c:v>
                </c:pt>
                <c:pt idx="203">
                  <c:v>208.84700000000001</c:v>
                </c:pt>
                <c:pt idx="204">
                  <c:v>214.80600000000001</c:v>
                </c:pt>
                <c:pt idx="205">
                  <c:v>214.077</c:v>
                </c:pt>
                <c:pt idx="206">
                  <c:v>207.874</c:v>
                </c:pt>
                <c:pt idx="207">
                  <c:v>201.321</c:v>
                </c:pt>
                <c:pt idx="208">
                  <c:v>196.768</c:v>
                </c:pt>
                <c:pt idx="209">
                  <c:v>196.363</c:v>
                </c:pt>
                <c:pt idx="210">
                  <c:v>193.31800000000001</c:v>
                </c:pt>
                <c:pt idx="211">
                  <c:v>196.15600000000001</c:v>
                </c:pt>
                <c:pt idx="212">
                  <c:v>201.02199999999999</c:v>
                </c:pt>
                <c:pt idx="213">
                  <c:v>198.69300000000001</c:v>
                </c:pt>
                <c:pt idx="214">
                  <c:v>202.39699999999999</c:v>
                </c:pt>
                <c:pt idx="215">
                  <c:v>201.114</c:v>
                </c:pt>
                <c:pt idx="216">
                  <c:v>202.34899999999999</c:v>
                </c:pt>
                <c:pt idx="217">
                  <c:v>205.58699999999999</c:v>
                </c:pt>
                <c:pt idx="218">
                  <c:v>204.715</c:v>
                </c:pt>
                <c:pt idx="219">
                  <c:v>204.828</c:v>
                </c:pt>
                <c:pt idx="220">
                  <c:v>208.27099999999999</c:v>
                </c:pt>
                <c:pt idx="221">
                  <c:v>211.35499999999999</c:v>
                </c:pt>
                <c:pt idx="222">
                  <c:v>209.34299999999999</c:v>
                </c:pt>
                <c:pt idx="223">
                  <c:v>210.02699999999999</c:v>
                </c:pt>
                <c:pt idx="224">
                  <c:v>213.82400000000001</c:v>
                </c:pt>
                <c:pt idx="225">
                  <c:v>219.167</c:v>
                </c:pt>
                <c:pt idx="226">
                  <c:v>224.59800000000001</c:v>
                </c:pt>
                <c:pt idx="227">
                  <c:v>226.66800000000001</c:v>
                </c:pt>
                <c:pt idx="228">
                  <c:v>218.26</c:v>
                </c:pt>
                <c:pt idx="229">
                  <c:v>223.572</c:v>
                </c:pt>
                <c:pt idx="230">
                  <c:v>226.98500000000001</c:v>
                </c:pt>
                <c:pt idx="231">
                  <c:v>225.19499999999999</c:v>
                </c:pt>
                <c:pt idx="232">
                  <c:v>220.21700000000001</c:v>
                </c:pt>
                <c:pt idx="233">
                  <c:v>237.703</c:v>
                </c:pt>
                <c:pt idx="234">
                  <c:v>248.08099999999999</c:v>
                </c:pt>
                <c:pt idx="235">
                  <c:v>247.792</c:v>
                </c:pt>
                <c:pt idx="236">
                  <c:v>248.26900000000001</c:v>
                </c:pt>
                <c:pt idx="237">
                  <c:v>245.64699999999999</c:v>
                </c:pt>
                <c:pt idx="238">
                  <c:v>243.922</c:v>
                </c:pt>
                <c:pt idx="239">
                  <c:v>243.489</c:v>
                </c:pt>
                <c:pt idx="240">
                  <c:v>240.93199999999999</c:v>
                </c:pt>
                <c:pt idx="241">
                  <c:v>237.05</c:v>
                </c:pt>
                <c:pt idx="242">
                  <c:v>231.40199999999999</c:v>
                </c:pt>
                <c:pt idx="243">
                  <c:v>231.43199999999999</c:v>
                </c:pt>
                <c:pt idx="244">
                  <c:v>226.73</c:v>
                </c:pt>
                <c:pt idx="245">
                  <c:v>221.673</c:v>
                </c:pt>
                <c:pt idx="246">
                  <c:v>224.52199999999999</c:v>
                </c:pt>
                <c:pt idx="247">
                  <c:v>222.69900000000001</c:v>
                </c:pt>
                <c:pt idx="248">
                  <c:v>229.542</c:v>
                </c:pt>
                <c:pt idx="249">
                  <c:v>235.22300000000001</c:v>
                </c:pt>
                <c:pt idx="250">
                  <c:v>237.78</c:v>
                </c:pt>
                <c:pt idx="251">
                  <c:v>233.66499999999999</c:v>
                </c:pt>
                <c:pt idx="252">
                  <c:v>230.197</c:v>
                </c:pt>
                <c:pt idx="253">
                  <c:v>223.99199999999999</c:v>
                </c:pt>
                <c:pt idx="254">
                  <c:v>227.05699999999999</c:v>
                </c:pt>
                <c:pt idx="255">
                  <c:v>231.624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charts!$K$426</c:f>
              <c:strCache>
                <c:ptCount val="1"/>
                <c:pt idx="0">
                  <c:v>EDF 5 3/8 PERP nc-25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charts!$AC$429:$OD$429</c:f>
              <c:numCache>
                <c:formatCode>General</c:formatCode>
                <c:ptCount val="366"/>
                <c:pt idx="0">
                  <c:v>314.83300000000003</c:v>
                </c:pt>
                <c:pt idx="1">
                  <c:v>316.56099999999998</c:v>
                </c:pt>
                <c:pt idx="2">
                  <c:v>319.24400000000003</c:v>
                </c:pt>
                <c:pt idx="3" formatCode="0.00">
                  <c:v>320.423</c:v>
                </c:pt>
                <c:pt idx="4">
                  <c:v>325.30900000000003</c:v>
                </c:pt>
                <c:pt idx="5">
                  <c:v>328.27600000000001</c:v>
                </c:pt>
                <c:pt idx="6">
                  <c:v>313.83</c:v>
                </c:pt>
                <c:pt idx="7">
                  <c:v>310.14499999999998</c:v>
                </c:pt>
                <c:pt idx="8">
                  <c:v>308.58100000000002</c:v>
                </c:pt>
                <c:pt idx="9">
                  <c:v>307.87400000000002</c:v>
                </c:pt>
                <c:pt idx="10">
                  <c:v>305.601</c:v>
                </c:pt>
                <c:pt idx="11">
                  <c:v>301.03800000000001</c:v>
                </c:pt>
                <c:pt idx="12">
                  <c:v>302.02499999999998</c:v>
                </c:pt>
                <c:pt idx="13">
                  <c:v>309.16899999999998</c:v>
                </c:pt>
                <c:pt idx="14">
                  <c:v>314.488</c:v>
                </c:pt>
                <c:pt idx="15">
                  <c:v>315.911</c:v>
                </c:pt>
                <c:pt idx="16">
                  <c:v>327.73200000000003</c:v>
                </c:pt>
                <c:pt idx="17">
                  <c:v>344.93900000000002</c:v>
                </c:pt>
                <c:pt idx="18">
                  <c:v>356.827</c:v>
                </c:pt>
                <c:pt idx="19">
                  <c:v>361.28500000000003</c:v>
                </c:pt>
                <c:pt idx="20">
                  <c:v>351.12200000000001</c:v>
                </c:pt>
                <c:pt idx="21">
                  <c:v>337.93299999999999</c:v>
                </c:pt>
                <c:pt idx="22">
                  <c:v>339.19799999999998</c:v>
                </c:pt>
                <c:pt idx="23">
                  <c:v>331.77800000000002</c:v>
                </c:pt>
                <c:pt idx="24">
                  <c:v>315.70800000000003</c:v>
                </c:pt>
                <c:pt idx="25">
                  <c:v>322.08199999999999</c:v>
                </c:pt>
                <c:pt idx="26">
                  <c:v>327.245</c:v>
                </c:pt>
                <c:pt idx="27">
                  <c:v>334.88</c:v>
                </c:pt>
                <c:pt idx="28">
                  <c:v>337.42899999999997</c:v>
                </c:pt>
                <c:pt idx="29">
                  <c:v>326.73</c:v>
                </c:pt>
                <c:pt idx="30">
                  <c:v>321.38600000000002</c:v>
                </c:pt>
                <c:pt idx="31">
                  <c:v>324.572</c:v>
                </c:pt>
                <c:pt idx="32">
                  <c:v>312.03899999999999</c:v>
                </c:pt>
                <c:pt idx="33">
                  <c:v>302.858</c:v>
                </c:pt>
                <c:pt idx="34">
                  <c:v>303.05900000000003</c:v>
                </c:pt>
                <c:pt idx="35">
                  <c:v>301.93900000000002</c:v>
                </c:pt>
                <c:pt idx="36">
                  <c:v>301.69900000000001</c:v>
                </c:pt>
                <c:pt idx="37">
                  <c:v>302.79899999999998</c:v>
                </c:pt>
                <c:pt idx="38">
                  <c:v>302.39600000000002</c:v>
                </c:pt>
                <c:pt idx="39">
                  <c:v>302.97300000000001</c:v>
                </c:pt>
                <c:pt idx="40">
                  <c:v>301.07299999999998</c:v>
                </c:pt>
                <c:pt idx="41">
                  <c:v>298.423</c:v>
                </c:pt>
                <c:pt idx="42">
                  <c:v>297.52199999999999</c:v>
                </c:pt>
                <c:pt idx="43">
                  <c:v>301.51100000000002</c:v>
                </c:pt>
                <c:pt idx="44">
                  <c:v>303.964</c:v>
                </c:pt>
                <c:pt idx="45">
                  <c:v>303.65699999999998</c:v>
                </c:pt>
                <c:pt idx="46">
                  <c:v>300.50599999999997</c:v>
                </c:pt>
                <c:pt idx="47">
                  <c:v>299.214</c:v>
                </c:pt>
                <c:pt idx="48">
                  <c:v>298.113</c:v>
                </c:pt>
                <c:pt idx="49">
                  <c:v>292.56700000000001</c:v>
                </c:pt>
                <c:pt idx="50">
                  <c:v>289.68700000000001</c:v>
                </c:pt>
                <c:pt idx="51">
                  <c:v>292.81200000000001</c:v>
                </c:pt>
                <c:pt idx="52">
                  <c:v>296.78100000000001</c:v>
                </c:pt>
                <c:pt idx="53">
                  <c:v>305.678</c:v>
                </c:pt>
                <c:pt idx="54">
                  <c:v>308.92500000000001</c:v>
                </c:pt>
                <c:pt idx="55">
                  <c:v>311.67</c:v>
                </c:pt>
                <c:pt idx="56">
                  <c:v>315.51100000000002</c:v>
                </c:pt>
                <c:pt idx="57">
                  <c:v>323.15899999999999</c:v>
                </c:pt>
                <c:pt idx="58">
                  <c:v>326.87</c:v>
                </c:pt>
                <c:pt idx="59">
                  <c:v>325.63900000000001</c:v>
                </c:pt>
                <c:pt idx="60">
                  <c:v>325.45699999999999</c:v>
                </c:pt>
                <c:pt idx="61">
                  <c:v>317.48500000000001</c:v>
                </c:pt>
                <c:pt idx="62">
                  <c:v>314.21300000000002</c:v>
                </c:pt>
                <c:pt idx="63">
                  <c:v>311.947</c:v>
                </c:pt>
                <c:pt idx="64">
                  <c:v>311.02499999999998</c:v>
                </c:pt>
                <c:pt idx="65">
                  <c:v>311.14400000000001</c:v>
                </c:pt>
                <c:pt idx="66">
                  <c:v>314.39800000000002</c:v>
                </c:pt>
                <c:pt idx="67">
                  <c:v>315.46800000000002</c:v>
                </c:pt>
                <c:pt idx="68">
                  <c:v>326.387</c:v>
                </c:pt>
                <c:pt idx="69">
                  <c:v>345.637</c:v>
                </c:pt>
                <c:pt idx="70">
                  <c:v>348.32299999999998</c:v>
                </c:pt>
                <c:pt idx="71">
                  <c:v>349.54300000000001</c:v>
                </c:pt>
                <c:pt idx="72">
                  <c:v>355.65300000000002</c:v>
                </c:pt>
                <c:pt idx="73">
                  <c:v>355.53399999999999</c:v>
                </c:pt>
                <c:pt idx="74">
                  <c:v>360.03699999999998</c:v>
                </c:pt>
                <c:pt idx="75">
                  <c:v>351.14800000000002</c:v>
                </c:pt>
                <c:pt idx="76">
                  <c:v>347.69</c:v>
                </c:pt>
                <c:pt idx="77">
                  <c:v>336.005</c:v>
                </c:pt>
                <c:pt idx="78">
                  <c:v>335.87200000000001</c:v>
                </c:pt>
                <c:pt idx="79">
                  <c:v>347.16899999999998</c:v>
                </c:pt>
                <c:pt idx="80">
                  <c:v>347.89600000000002</c:v>
                </c:pt>
                <c:pt idx="81">
                  <c:v>359.81299999999999</c:v>
                </c:pt>
                <c:pt idx="82">
                  <c:v>377.14499999999998</c:v>
                </c:pt>
                <c:pt idx="83">
                  <c:v>397.77499999999998</c:v>
                </c:pt>
                <c:pt idx="84">
                  <c:v>408.38400000000001</c:v>
                </c:pt>
                <c:pt idx="85">
                  <c:v>413.39800000000002</c:v>
                </c:pt>
                <c:pt idx="86">
                  <c:v>413.29399999999998</c:v>
                </c:pt>
                <c:pt idx="87">
                  <c:v>412.572</c:v>
                </c:pt>
                <c:pt idx="88">
                  <c:v>428.721</c:v>
                </c:pt>
                <c:pt idx="89">
                  <c:v>403.34899999999999</c:v>
                </c:pt>
                <c:pt idx="90">
                  <c:v>403.495</c:v>
                </c:pt>
                <c:pt idx="91">
                  <c:v>393.20299999999997</c:v>
                </c:pt>
                <c:pt idx="92">
                  <c:v>379.18299999999999</c:v>
                </c:pt>
                <c:pt idx="93">
                  <c:v>404.04</c:v>
                </c:pt>
                <c:pt idx="94">
                  <c:v>395.96100000000001</c:v>
                </c:pt>
                <c:pt idx="95">
                  <c:v>392.75200000000001</c:v>
                </c:pt>
                <c:pt idx="96">
                  <c:v>365.66300000000001</c:v>
                </c:pt>
                <c:pt idx="97">
                  <c:v>342.31700000000001</c:v>
                </c:pt>
                <c:pt idx="98">
                  <c:v>319.56099999999998</c:v>
                </c:pt>
                <c:pt idx="99">
                  <c:v>330.36500000000001</c:v>
                </c:pt>
                <c:pt idx="100">
                  <c:v>357.76499999999999</c:v>
                </c:pt>
                <c:pt idx="101">
                  <c:v>370.75099999999998</c:v>
                </c:pt>
                <c:pt idx="102">
                  <c:v>392.84699999999998</c:v>
                </c:pt>
                <c:pt idx="103">
                  <c:v>393.69900000000001</c:v>
                </c:pt>
                <c:pt idx="104">
                  <c:v>397.08199999999999</c:v>
                </c:pt>
                <c:pt idx="105">
                  <c:v>389.54700000000003</c:v>
                </c:pt>
                <c:pt idx="106">
                  <c:v>384.07900000000001</c:v>
                </c:pt>
                <c:pt idx="107">
                  <c:v>425.85</c:v>
                </c:pt>
                <c:pt idx="108">
                  <c:v>452.8</c:v>
                </c:pt>
                <c:pt idx="109">
                  <c:v>458.125</c:v>
                </c:pt>
                <c:pt idx="110">
                  <c:v>462.20699999999999</c:v>
                </c:pt>
                <c:pt idx="111">
                  <c:v>478.68</c:v>
                </c:pt>
                <c:pt idx="112">
                  <c:v>498.91300000000001</c:v>
                </c:pt>
                <c:pt idx="113">
                  <c:v>521.16700000000003</c:v>
                </c:pt>
                <c:pt idx="114">
                  <c:v>546.29999999999995</c:v>
                </c:pt>
                <c:pt idx="115">
                  <c:v>553.678</c:v>
                </c:pt>
                <c:pt idx="116">
                  <c:v>532.06500000000005</c:v>
                </c:pt>
                <c:pt idx="117">
                  <c:v>503.33600000000001</c:v>
                </c:pt>
                <c:pt idx="118">
                  <c:v>487.697</c:v>
                </c:pt>
                <c:pt idx="119">
                  <c:v>480.29300000000001</c:v>
                </c:pt>
                <c:pt idx="120">
                  <c:v>494.726</c:v>
                </c:pt>
                <c:pt idx="121">
                  <c:v>500.76</c:v>
                </c:pt>
                <c:pt idx="122">
                  <c:v>510.57</c:v>
                </c:pt>
                <c:pt idx="123">
                  <c:v>514.55100000000004</c:v>
                </c:pt>
                <c:pt idx="124">
                  <c:v>489.88799999999998</c:v>
                </c:pt>
                <c:pt idx="125">
                  <c:v>468.36700000000002</c:v>
                </c:pt>
                <c:pt idx="126">
                  <c:v>446.31400000000002</c:v>
                </c:pt>
                <c:pt idx="127">
                  <c:v>427.42399999999998</c:v>
                </c:pt>
                <c:pt idx="128">
                  <c:v>403.9</c:v>
                </c:pt>
                <c:pt idx="129">
                  <c:v>420.80399999999997</c:v>
                </c:pt>
                <c:pt idx="130">
                  <c:v>423.20800000000003</c:v>
                </c:pt>
                <c:pt idx="131">
                  <c:v>430.596</c:v>
                </c:pt>
                <c:pt idx="132">
                  <c:v>428.911</c:v>
                </c:pt>
                <c:pt idx="133">
                  <c:v>413.77499999999998</c:v>
                </c:pt>
                <c:pt idx="134">
                  <c:v>394.60199999999998</c:v>
                </c:pt>
                <c:pt idx="135">
                  <c:v>395.03800000000001</c:v>
                </c:pt>
                <c:pt idx="136">
                  <c:v>354.43799999999999</c:v>
                </c:pt>
                <c:pt idx="137">
                  <c:v>357.524</c:v>
                </c:pt>
                <c:pt idx="138">
                  <c:v>402.77699999999999</c:v>
                </c:pt>
                <c:pt idx="139">
                  <c:v>431.21699999999998</c:v>
                </c:pt>
                <c:pt idx="140">
                  <c:v>445.92500000000001</c:v>
                </c:pt>
                <c:pt idx="141">
                  <c:v>480.10500000000002</c:v>
                </c:pt>
                <c:pt idx="142">
                  <c:v>486.12</c:v>
                </c:pt>
                <c:pt idx="143">
                  <c:v>485.87799999999999</c:v>
                </c:pt>
                <c:pt idx="144">
                  <c:v>487.38900000000001</c:v>
                </c:pt>
                <c:pt idx="145">
                  <c:v>500.13299999999998</c:v>
                </c:pt>
                <c:pt idx="146">
                  <c:v>520.51900000000001</c:v>
                </c:pt>
                <c:pt idx="147">
                  <c:v>525.54300000000001</c:v>
                </c:pt>
                <c:pt idx="148">
                  <c:v>542.274</c:v>
                </c:pt>
                <c:pt idx="149">
                  <c:v>578.01199999999994</c:v>
                </c:pt>
                <c:pt idx="150">
                  <c:v>660.745</c:v>
                </c:pt>
                <c:pt idx="151">
                  <c:v>670.86300000000006</c:v>
                </c:pt>
                <c:pt idx="152">
                  <c:v>649.11</c:v>
                </c:pt>
                <c:pt idx="153">
                  <c:v>693.86599999999999</c:v>
                </c:pt>
                <c:pt idx="154">
                  <c:v>676.21699999999998</c:v>
                </c:pt>
                <c:pt idx="155">
                  <c:v>552.89200000000005</c:v>
                </c:pt>
                <c:pt idx="156">
                  <c:v>505.33100000000002</c:v>
                </c:pt>
                <c:pt idx="157">
                  <c:v>405.80500000000001</c:v>
                </c:pt>
                <c:pt idx="158">
                  <c:v>400.41800000000001</c:v>
                </c:pt>
                <c:pt idx="159">
                  <c:v>345.21699999999998</c:v>
                </c:pt>
                <c:pt idx="160">
                  <c:v>339.81099999999998</c:v>
                </c:pt>
                <c:pt idx="161">
                  <c:v>352.483</c:v>
                </c:pt>
                <c:pt idx="162">
                  <c:v>283.85300000000001</c:v>
                </c:pt>
                <c:pt idx="163">
                  <c:v>254.476</c:v>
                </c:pt>
                <c:pt idx="164">
                  <c:v>244.32300000000001</c:v>
                </c:pt>
                <c:pt idx="165">
                  <c:v>252.386</c:v>
                </c:pt>
                <c:pt idx="166">
                  <c:v>268.13499999999999</c:v>
                </c:pt>
                <c:pt idx="167">
                  <c:v>262.90800000000002</c:v>
                </c:pt>
                <c:pt idx="168">
                  <c:v>239.53700000000001</c:v>
                </c:pt>
                <c:pt idx="169">
                  <c:v>214.66900000000001</c:v>
                </c:pt>
                <c:pt idx="170">
                  <c:v>206.33</c:v>
                </c:pt>
                <c:pt idx="171">
                  <c:v>196.577</c:v>
                </c:pt>
                <c:pt idx="172">
                  <c:v>180.48599999999999</c:v>
                </c:pt>
                <c:pt idx="173">
                  <c:v>183.40600000000001</c:v>
                </c:pt>
                <c:pt idx="174">
                  <c:v>186.81299999999999</c:v>
                </c:pt>
                <c:pt idx="175">
                  <c:v>191.55799999999999</c:v>
                </c:pt>
                <c:pt idx="176">
                  <c:v>190.851</c:v>
                </c:pt>
                <c:pt idx="177">
                  <c:v>195.559</c:v>
                </c:pt>
                <c:pt idx="178">
                  <c:v>200.56700000000001</c:v>
                </c:pt>
                <c:pt idx="179">
                  <c:v>199.881</c:v>
                </c:pt>
                <c:pt idx="180">
                  <c:v>203.28</c:v>
                </c:pt>
                <c:pt idx="181">
                  <c:v>204.119</c:v>
                </c:pt>
                <c:pt idx="182">
                  <c:v>202.22800000000001</c:v>
                </c:pt>
                <c:pt idx="183">
                  <c:v>199.56</c:v>
                </c:pt>
                <c:pt idx="184">
                  <c:v>204.23599999999999</c:v>
                </c:pt>
                <c:pt idx="185">
                  <c:v>207.71100000000001</c:v>
                </c:pt>
                <c:pt idx="186">
                  <c:v>218.68</c:v>
                </c:pt>
                <c:pt idx="187">
                  <c:v>218.98400000000001</c:v>
                </c:pt>
                <c:pt idx="188">
                  <c:v>217.14400000000001</c:v>
                </c:pt>
                <c:pt idx="189">
                  <c:v>211.74799999999999</c:v>
                </c:pt>
                <c:pt idx="190">
                  <c:v>216.75899999999999</c:v>
                </c:pt>
                <c:pt idx="191">
                  <c:v>222.65899999999999</c:v>
                </c:pt>
                <c:pt idx="192">
                  <c:v>208.57300000000001</c:v>
                </c:pt>
                <c:pt idx="193">
                  <c:v>203.95500000000001</c:v>
                </c:pt>
                <c:pt idx="194">
                  <c:v>198.22499999999999</c:v>
                </c:pt>
                <c:pt idx="195">
                  <c:v>198.881</c:v>
                </c:pt>
                <c:pt idx="196">
                  <c:v>196.86199999999999</c:v>
                </c:pt>
                <c:pt idx="197">
                  <c:v>202.733</c:v>
                </c:pt>
                <c:pt idx="198">
                  <c:v>216.86500000000001</c:v>
                </c:pt>
                <c:pt idx="199">
                  <c:v>222.261</c:v>
                </c:pt>
                <c:pt idx="200">
                  <c:v>220.745</c:v>
                </c:pt>
                <c:pt idx="201">
                  <c:v>219.72399999999999</c:v>
                </c:pt>
                <c:pt idx="202">
                  <c:v>222.53800000000001</c:v>
                </c:pt>
                <c:pt idx="203">
                  <c:v>222.404</c:v>
                </c:pt>
                <c:pt idx="204">
                  <c:v>229.065</c:v>
                </c:pt>
                <c:pt idx="205">
                  <c:v>227.94300000000001</c:v>
                </c:pt>
                <c:pt idx="206">
                  <c:v>225.83699999999999</c:v>
                </c:pt>
                <c:pt idx="207">
                  <c:v>223.93199999999999</c:v>
                </c:pt>
                <c:pt idx="208">
                  <c:v>218.58099999999999</c:v>
                </c:pt>
                <c:pt idx="209">
                  <c:v>218.66800000000001</c:v>
                </c:pt>
                <c:pt idx="210">
                  <c:v>215.54599999999999</c:v>
                </c:pt>
                <c:pt idx="211">
                  <c:v>220.005</c:v>
                </c:pt>
                <c:pt idx="212">
                  <c:v>220.23400000000001</c:v>
                </c:pt>
                <c:pt idx="213">
                  <c:v>219.45699999999999</c:v>
                </c:pt>
                <c:pt idx="214">
                  <c:v>223.07300000000001</c:v>
                </c:pt>
                <c:pt idx="215">
                  <c:v>222.607</c:v>
                </c:pt>
                <c:pt idx="216">
                  <c:v>223.91900000000001</c:v>
                </c:pt>
                <c:pt idx="217">
                  <c:v>226.65600000000001</c:v>
                </c:pt>
                <c:pt idx="218">
                  <c:v>227.209</c:v>
                </c:pt>
                <c:pt idx="219">
                  <c:v>229.608</c:v>
                </c:pt>
                <c:pt idx="220">
                  <c:v>234.48500000000001</c:v>
                </c:pt>
                <c:pt idx="221">
                  <c:v>236.40299999999999</c:v>
                </c:pt>
                <c:pt idx="222">
                  <c:v>234.714</c:v>
                </c:pt>
                <c:pt idx="223">
                  <c:v>235.571</c:v>
                </c:pt>
                <c:pt idx="224">
                  <c:v>238.09800000000001</c:v>
                </c:pt>
                <c:pt idx="225">
                  <c:v>241.679</c:v>
                </c:pt>
                <c:pt idx="226">
                  <c:v>247.04900000000001</c:v>
                </c:pt>
                <c:pt idx="227">
                  <c:v>249.95</c:v>
                </c:pt>
                <c:pt idx="228">
                  <c:v>241.67500000000001</c:v>
                </c:pt>
                <c:pt idx="229">
                  <c:v>246.98</c:v>
                </c:pt>
                <c:pt idx="230">
                  <c:v>249.93</c:v>
                </c:pt>
                <c:pt idx="231">
                  <c:v>249.47800000000001</c:v>
                </c:pt>
                <c:pt idx="232">
                  <c:v>248.029</c:v>
                </c:pt>
                <c:pt idx="233">
                  <c:v>264.89</c:v>
                </c:pt>
                <c:pt idx="234">
                  <c:v>275.08199999999999</c:v>
                </c:pt>
                <c:pt idx="235">
                  <c:v>273.73500000000001</c:v>
                </c:pt>
                <c:pt idx="236">
                  <c:v>275.56200000000001</c:v>
                </c:pt>
                <c:pt idx="237">
                  <c:v>269.39</c:v>
                </c:pt>
                <c:pt idx="238">
                  <c:v>267.15600000000001</c:v>
                </c:pt>
                <c:pt idx="239">
                  <c:v>266.50299999999999</c:v>
                </c:pt>
                <c:pt idx="240">
                  <c:v>264.59899999999999</c:v>
                </c:pt>
                <c:pt idx="241">
                  <c:v>260.86399999999998</c:v>
                </c:pt>
                <c:pt idx="242">
                  <c:v>254.697</c:v>
                </c:pt>
                <c:pt idx="243">
                  <c:v>254.459</c:v>
                </c:pt>
                <c:pt idx="244">
                  <c:v>250.11699999999999</c:v>
                </c:pt>
                <c:pt idx="245">
                  <c:v>243.49100000000001</c:v>
                </c:pt>
                <c:pt idx="246">
                  <c:v>246.01400000000001</c:v>
                </c:pt>
                <c:pt idx="247">
                  <c:v>242.57599999999999</c:v>
                </c:pt>
                <c:pt idx="248">
                  <c:v>248.37700000000001</c:v>
                </c:pt>
                <c:pt idx="249">
                  <c:v>254.71299999999999</c:v>
                </c:pt>
                <c:pt idx="250">
                  <c:v>255.56</c:v>
                </c:pt>
                <c:pt idx="251">
                  <c:v>252.541</c:v>
                </c:pt>
                <c:pt idx="252">
                  <c:v>249.05199999999999</c:v>
                </c:pt>
                <c:pt idx="253">
                  <c:v>242.786</c:v>
                </c:pt>
                <c:pt idx="254">
                  <c:v>247.83500000000001</c:v>
                </c:pt>
                <c:pt idx="255">
                  <c:v>252.797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charts!$K$495</c:f>
              <c:strCache>
                <c:ptCount val="1"/>
                <c:pt idx="0">
                  <c:v>ENELIM 2 1/4 PERP nc-26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charts!$AC$498:$OD$498</c:f>
              <c:numCache>
                <c:formatCode>General</c:formatCode>
                <c:ptCount val="366"/>
                <c:pt idx="0">
                  <c:v>250.94300000000001</c:v>
                </c:pt>
                <c:pt idx="1">
                  <c:v>250.69</c:v>
                </c:pt>
                <c:pt idx="2">
                  <c:v>253.96899999999999</c:v>
                </c:pt>
                <c:pt idx="3" formatCode="0.00">
                  <c:v>256.30500000000001</c:v>
                </c:pt>
                <c:pt idx="4">
                  <c:v>258.86500000000001</c:v>
                </c:pt>
                <c:pt idx="5">
                  <c:v>259.10599999999999</c:v>
                </c:pt>
                <c:pt idx="6">
                  <c:v>251.435</c:v>
                </c:pt>
                <c:pt idx="7">
                  <c:v>250.023</c:v>
                </c:pt>
                <c:pt idx="8">
                  <c:v>249.375</c:v>
                </c:pt>
                <c:pt idx="9">
                  <c:v>249.70099999999999</c:v>
                </c:pt>
                <c:pt idx="10">
                  <c:v>248.24100000000001</c:v>
                </c:pt>
                <c:pt idx="11">
                  <c:v>246.28800000000001</c:v>
                </c:pt>
                <c:pt idx="12">
                  <c:v>246.47399999999999</c:v>
                </c:pt>
                <c:pt idx="13">
                  <c:v>252.08799999999999</c:v>
                </c:pt>
                <c:pt idx="14">
                  <c:v>256.91800000000001</c:v>
                </c:pt>
                <c:pt idx="15">
                  <c:v>257.71899999999999</c:v>
                </c:pt>
                <c:pt idx="16">
                  <c:v>263.541</c:v>
                </c:pt>
                <c:pt idx="17">
                  <c:v>271.721</c:v>
                </c:pt>
                <c:pt idx="18">
                  <c:v>273.577</c:v>
                </c:pt>
                <c:pt idx="19">
                  <c:v>276.685</c:v>
                </c:pt>
                <c:pt idx="20">
                  <c:v>270.40100000000001</c:v>
                </c:pt>
                <c:pt idx="21">
                  <c:v>261.89400000000001</c:v>
                </c:pt>
                <c:pt idx="22">
                  <c:v>264.94499999999999</c:v>
                </c:pt>
                <c:pt idx="23">
                  <c:v>261.09899999999999</c:v>
                </c:pt>
                <c:pt idx="24">
                  <c:v>248.923</c:v>
                </c:pt>
                <c:pt idx="25">
                  <c:v>252.08799999999999</c:v>
                </c:pt>
                <c:pt idx="26">
                  <c:v>252.37200000000001</c:v>
                </c:pt>
                <c:pt idx="27">
                  <c:v>257.30900000000003</c:v>
                </c:pt>
                <c:pt idx="28">
                  <c:v>259.35300000000001</c:v>
                </c:pt>
                <c:pt idx="29">
                  <c:v>260.70299999999997</c:v>
                </c:pt>
                <c:pt idx="30">
                  <c:v>256.10399999999998</c:v>
                </c:pt>
                <c:pt idx="31">
                  <c:v>259.19900000000001</c:v>
                </c:pt>
                <c:pt idx="32">
                  <c:v>258.58800000000002</c:v>
                </c:pt>
                <c:pt idx="33">
                  <c:v>253.232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charts!$K$496</c:f>
              <c:strCache>
                <c:ptCount val="1"/>
                <c:pt idx="0">
                  <c:v>ENELIM 3 3/8 11/24/81 nc-26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charts!$AC$499:$OD$499</c:f>
              <c:numCache>
                <c:formatCode>General</c:formatCode>
                <c:ptCount val="366"/>
                <c:pt idx="0">
                  <c:v>243.428</c:v>
                </c:pt>
                <c:pt idx="1">
                  <c:v>242.905</c:v>
                </c:pt>
                <c:pt idx="2">
                  <c:v>244.97300000000001</c:v>
                </c:pt>
                <c:pt idx="3" formatCode="0.00">
                  <c:v>248.14599999999999</c:v>
                </c:pt>
                <c:pt idx="4">
                  <c:v>251.61699999999999</c:v>
                </c:pt>
                <c:pt idx="5">
                  <c:v>253.697</c:v>
                </c:pt>
                <c:pt idx="6">
                  <c:v>247.35499999999999</c:v>
                </c:pt>
                <c:pt idx="7">
                  <c:v>245.964</c:v>
                </c:pt>
                <c:pt idx="8">
                  <c:v>245.43799999999999</c:v>
                </c:pt>
                <c:pt idx="9">
                  <c:v>246.12700000000001</c:v>
                </c:pt>
                <c:pt idx="10">
                  <c:v>245.81399999999999</c:v>
                </c:pt>
                <c:pt idx="11">
                  <c:v>243.16800000000001</c:v>
                </c:pt>
                <c:pt idx="12">
                  <c:v>242.89099999999999</c:v>
                </c:pt>
                <c:pt idx="13">
                  <c:v>248.15700000000001</c:v>
                </c:pt>
                <c:pt idx="14">
                  <c:v>253.31700000000001</c:v>
                </c:pt>
                <c:pt idx="15">
                  <c:v>254.31899999999999</c:v>
                </c:pt>
                <c:pt idx="16">
                  <c:v>260.315</c:v>
                </c:pt>
                <c:pt idx="17">
                  <c:v>265.30099999999999</c:v>
                </c:pt>
                <c:pt idx="18">
                  <c:v>266.88900000000001</c:v>
                </c:pt>
                <c:pt idx="19">
                  <c:v>269.517</c:v>
                </c:pt>
                <c:pt idx="20">
                  <c:v>263.78500000000003</c:v>
                </c:pt>
                <c:pt idx="21">
                  <c:v>256.02199999999999</c:v>
                </c:pt>
                <c:pt idx="22">
                  <c:v>257.81599999999997</c:v>
                </c:pt>
                <c:pt idx="23">
                  <c:v>253.45699999999999</c:v>
                </c:pt>
                <c:pt idx="24">
                  <c:v>243.90199999999999</c:v>
                </c:pt>
                <c:pt idx="25">
                  <c:v>248.23599999999999</c:v>
                </c:pt>
                <c:pt idx="26">
                  <c:v>251.1</c:v>
                </c:pt>
                <c:pt idx="27">
                  <c:v>254.559</c:v>
                </c:pt>
                <c:pt idx="28">
                  <c:v>255.595</c:v>
                </c:pt>
                <c:pt idx="29">
                  <c:v>254.74799999999999</c:v>
                </c:pt>
                <c:pt idx="30">
                  <c:v>250.34899999999999</c:v>
                </c:pt>
                <c:pt idx="31">
                  <c:v>252.87200000000001</c:v>
                </c:pt>
                <c:pt idx="32">
                  <c:v>252.041</c:v>
                </c:pt>
                <c:pt idx="33">
                  <c:v>247.583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2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charts!$AB$10</c:f>
              <c:strCache>
                <c:ptCount val="1"/>
                <c:pt idx="0">
                  <c:v>spread:VOD 2 5/8 08/27/80 nc-26 - VOD 4.2 10/03/78 nc-28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charts!$AC$10:$OD$10</c:f>
              <c:numCache>
                <c:formatCode>General</c:formatCode>
                <c:ptCount val="366"/>
                <c:pt idx="0">
                  <c:v>2.9080000000000155</c:v>
                </c:pt>
                <c:pt idx="1">
                  <c:v>2.9900000000000091</c:v>
                </c:pt>
                <c:pt idx="2">
                  <c:v>1.9429999999999836</c:v>
                </c:pt>
                <c:pt idx="3" formatCode="0.00">
                  <c:v>0.67900000000003047</c:v>
                </c:pt>
                <c:pt idx="4">
                  <c:v>1.2019999999999982</c:v>
                </c:pt>
                <c:pt idx="5">
                  <c:v>1.75</c:v>
                </c:pt>
                <c:pt idx="6">
                  <c:v>1.6850000000000023</c:v>
                </c:pt>
                <c:pt idx="7">
                  <c:v>0.95999999999997954</c:v>
                </c:pt>
                <c:pt idx="8">
                  <c:v>1.0910000000000082</c:v>
                </c:pt>
                <c:pt idx="9">
                  <c:v>0.59100000000000819</c:v>
                </c:pt>
                <c:pt idx="10">
                  <c:v>8.1999999999993634E-2</c:v>
                </c:pt>
                <c:pt idx="11">
                  <c:v>1.2470000000000141</c:v>
                </c:pt>
                <c:pt idx="12">
                  <c:v>0.4819999999999709</c:v>
                </c:pt>
                <c:pt idx="13">
                  <c:v>0.77500000000003411</c:v>
                </c:pt>
                <c:pt idx="14">
                  <c:v>0.117999999999995</c:v>
                </c:pt>
                <c:pt idx="15">
                  <c:v>0.66100000000000136</c:v>
                </c:pt>
                <c:pt idx="16">
                  <c:v>0.47599999999999909</c:v>
                </c:pt>
                <c:pt idx="17">
                  <c:v>7.3740000000000236</c:v>
                </c:pt>
                <c:pt idx="18">
                  <c:v>11.951000000000022</c:v>
                </c:pt>
                <c:pt idx="19">
                  <c:v>12.841999999999985</c:v>
                </c:pt>
                <c:pt idx="20">
                  <c:v>11.464999999999975</c:v>
                </c:pt>
                <c:pt idx="21">
                  <c:v>7.8290000000000077</c:v>
                </c:pt>
                <c:pt idx="22">
                  <c:v>8.4870000000000232</c:v>
                </c:pt>
                <c:pt idx="23">
                  <c:v>8.90300000000002</c:v>
                </c:pt>
                <c:pt idx="24">
                  <c:v>7.2810000000000059</c:v>
                </c:pt>
                <c:pt idx="25">
                  <c:v>8.3149999999999977</c:v>
                </c:pt>
                <c:pt idx="26">
                  <c:v>9.45799999999997</c:v>
                </c:pt>
                <c:pt idx="27">
                  <c:v>10.44199999999995</c:v>
                </c:pt>
                <c:pt idx="28">
                  <c:v>9.1990000000000123</c:v>
                </c:pt>
                <c:pt idx="29">
                  <c:v>11.812000000000012</c:v>
                </c:pt>
                <c:pt idx="30">
                  <c:v>11.454000000000008</c:v>
                </c:pt>
                <c:pt idx="31">
                  <c:v>14.305000000000007</c:v>
                </c:pt>
                <c:pt idx="32">
                  <c:v>15.612000000000023</c:v>
                </c:pt>
                <c:pt idx="33">
                  <c:v>17.099000000000046</c:v>
                </c:pt>
                <c:pt idx="34">
                  <c:v>16.826999999999998</c:v>
                </c:pt>
                <c:pt idx="35">
                  <c:v>15.060000000000002</c:v>
                </c:pt>
                <c:pt idx="36">
                  <c:v>13.676999999999964</c:v>
                </c:pt>
                <c:pt idx="37">
                  <c:v>18.338000000000022</c:v>
                </c:pt>
                <c:pt idx="38">
                  <c:v>20.730000000000018</c:v>
                </c:pt>
                <c:pt idx="39">
                  <c:v>19.846000000000004</c:v>
                </c:pt>
                <c:pt idx="40">
                  <c:v>19.380999999999972</c:v>
                </c:pt>
                <c:pt idx="41">
                  <c:v>17.259000000000015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charts!$AB$12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charts!$AC$12:$OD$12</c:f>
              <c:numCache>
                <c:formatCode>0</c:formatCode>
                <c:ptCount val="366"/>
                <c:pt idx="0">
                  <c:v>-5.1073757650946163</c:v>
                </c:pt>
                <c:pt idx="1">
                  <c:v>-5.1073757650946163</c:v>
                </c:pt>
                <c:pt idx="2">
                  <c:v>-5.1073757650946163</c:v>
                </c:pt>
                <c:pt idx="3">
                  <c:v>-5.1073757650946163</c:v>
                </c:pt>
                <c:pt idx="4">
                  <c:v>-5.1073757650946163</c:v>
                </c:pt>
                <c:pt idx="5">
                  <c:v>-5.1073757650946163</c:v>
                </c:pt>
                <c:pt idx="6">
                  <c:v>-5.1073757650946163</c:v>
                </c:pt>
                <c:pt idx="7">
                  <c:v>-5.1073757650946163</c:v>
                </c:pt>
                <c:pt idx="8">
                  <c:v>-5.1073757650946163</c:v>
                </c:pt>
                <c:pt idx="9">
                  <c:v>-5.1073757650946163</c:v>
                </c:pt>
                <c:pt idx="10">
                  <c:v>-5.1073757650946163</c:v>
                </c:pt>
                <c:pt idx="11">
                  <c:v>-5.1073757650946163</c:v>
                </c:pt>
                <c:pt idx="12">
                  <c:v>-5.1073757650946163</c:v>
                </c:pt>
                <c:pt idx="13">
                  <c:v>-5.1073757650946163</c:v>
                </c:pt>
                <c:pt idx="14">
                  <c:v>-5.1073757650946163</c:v>
                </c:pt>
                <c:pt idx="15">
                  <c:v>-5.1073757650946163</c:v>
                </c:pt>
                <c:pt idx="16">
                  <c:v>-5.1073757650946163</c:v>
                </c:pt>
                <c:pt idx="17">
                  <c:v>-5.1073757650946163</c:v>
                </c:pt>
                <c:pt idx="18">
                  <c:v>-5.1073757650946163</c:v>
                </c:pt>
                <c:pt idx="19">
                  <c:v>-5.1073757650946163</c:v>
                </c:pt>
                <c:pt idx="20">
                  <c:v>-5.1073757650946163</c:v>
                </c:pt>
                <c:pt idx="21">
                  <c:v>-5.1073757650946163</c:v>
                </c:pt>
                <c:pt idx="22">
                  <c:v>-5.1073757650946163</c:v>
                </c:pt>
                <c:pt idx="23">
                  <c:v>-5.1073757650946163</c:v>
                </c:pt>
                <c:pt idx="24">
                  <c:v>-5.1073757650946163</c:v>
                </c:pt>
                <c:pt idx="25">
                  <c:v>-5.1073757650946163</c:v>
                </c:pt>
                <c:pt idx="26">
                  <c:v>-5.1073757650946163</c:v>
                </c:pt>
                <c:pt idx="27">
                  <c:v>-5.1073757650946163</c:v>
                </c:pt>
                <c:pt idx="28">
                  <c:v>-5.1073757650946163</c:v>
                </c:pt>
                <c:pt idx="29">
                  <c:v>-5.1073757650946163</c:v>
                </c:pt>
                <c:pt idx="30">
                  <c:v>-5.1073757650946163</c:v>
                </c:pt>
                <c:pt idx="31">
                  <c:v>-5.1073757650946163</c:v>
                </c:pt>
                <c:pt idx="32">
                  <c:v>-5.1073757650946163</c:v>
                </c:pt>
                <c:pt idx="33">
                  <c:v>-5.1073757650946163</c:v>
                </c:pt>
                <c:pt idx="34">
                  <c:v>-5.1073757650946163</c:v>
                </c:pt>
                <c:pt idx="35">
                  <c:v>-5.1073757650946163</c:v>
                </c:pt>
                <c:pt idx="36">
                  <c:v>-5.1073757650946163</c:v>
                </c:pt>
                <c:pt idx="37">
                  <c:v>-5.1073757650946163</c:v>
                </c:pt>
                <c:pt idx="38">
                  <c:v>-5.1073757650946163</c:v>
                </c:pt>
                <c:pt idx="39">
                  <c:v>-5.1073757650946163</c:v>
                </c:pt>
                <c:pt idx="40" formatCode="m/d/yyyy">
                  <c:v>-5.1073757650946163</c:v>
                </c:pt>
                <c:pt idx="41" formatCode="m/d/yyyy">
                  <c:v>-5.1073757650946163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charts!$AB$13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charts!$AC$13:$OD$13</c:f>
              <c:numCache>
                <c:formatCode>0</c:formatCode>
                <c:ptCount val="366"/>
                <c:pt idx="0">
                  <c:v>8.2044285714285738</c:v>
                </c:pt>
                <c:pt idx="1">
                  <c:v>8.2044285714285738</c:v>
                </c:pt>
                <c:pt idx="2">
                  <c:v>8.2044285714285738</c:v>
                </c:pt>
                <c:pt idx="3">
                  <c:v>8.2044285714285738</c:v>
                </c:pt>
                <c:pt idx="4">
                  <c:v>8.2044285714285738</c:v>
                </c:pt>
                <c:pt idx="5">
                  <c:v>8.2044285714285738</c:v>
                </c:pt>
                <c:pt idx="6">
                  <c:v>8.2044285714285738</c:v>
                </c:pt>
                <c:pt idx="7">
                  <c:v>8.2044285714285738</c:v>
                </c:pt>
                <c:pt idx="8">
                  <c:v>8.2044285714285738</c:v>
                </c:pt>
                <c:pt idx="9">
                  <c:v>8.2044285714285738</c:v>
                </c:pt>
                <c:pt idx="10">
                  <c:v>8.2044285714285738</c:v>
                </c:pt>
                <c:pt idx="11">
                  <c:v>8.2044285714285738</c:v>
                </c:pt>
                <c:pt idx="12">
                  <c:v>8.2044285714285738</c:v>
                </c:pt>
                <c:pt idx="13">
                  <c:v>8.2044285714285738</c:v>
                </c:pt>
                <c:pt idx="14">
                  <c:v>8.2044285714285738</c:v>
                </c:pt>
                <c:pt idx="15">
                  <c:v>8.2044285714285738</c:v>
                </c:pt>
                <c:pt idx="16">
                  <c:v>8.2044285714285738</c:v>
                </c:pt>
                <c:pt idx="17">
                  <c:v>8.2044285714285738</c:v>
                </c:pt>
                <c:pt idx="18">
                  <c:v>8.2044285714285738</c:v>
                </c:pt>
                <c:pt idx="19">
                  <c:v>8.2044285714285738</c:v>
                </c:pt>
                <c:pt idx="20">
                  <c:v>8.2044285714285738</c:v>
                </c:pt>
                <c:pt idx="21">
                  <c:v>8.2044285714285738</c:v>
                </c:pt>
                <c:pt idx="22">
                  <c:v>8.2044285714285738</c:v>
                </c:pt>
                <c:pt idx="23">
                  <c:v>8.2044285714285738</c:v>
                </c:pt>
                <c:pt idx="24">
                  <c:v>8.2044285714285738</c:v>
                </c:pt>
                <c:pt idx="25">
                  <c:v>8.2044285714285738</c:v>
                </c:pt>
                <c:pt idx="26">
                  <c:v>8.2044285714285738</c:v>
                </c:pt>
                <c:pt idx="27">
                  <c:v>8.2044285714285738</c:v>
                </c:pt>
                <c:pt idx="28">
                  <c:v>8.2044285714285738</c:v>
                </c:pt>
                <c:pt idx="29">
                  <c:v>8.2044285714285738</c:v>
                </c:pt>
                <c:pt idx="30">
                  <c:v>8.2044285714285738</c:v>
                </c:pt>
                <c:pt idx="31">
                  <c:v>8.2044285714285738</c:v>
                </c:pt>
                <c:pt idx="32">
                  <c:v>8.2044285714285738</c:v>
                </c:pt>
                <c:pt idx="33">
                  <c:v>8.2044285714285738</c:v>
                </c:pt>
                <c:pt idx="34">
                  <c:v>8.2044285714285738</c:v>
                </c:pt>
                <c:pt idx="35">
                  <c:v>8.2044285714285738</c:v>
                </c:pt>
                <c:pt idx="36">
                  <c:v>8.2044285714285738</c:v>
                </c:pt>
                <c:pt idx="37">
                  <c:v>8.2044285714285738</c:v>
                </c:pt>
                <c:pt idx="38">
                  <c:v>8.2044285714285738</c:v>
                </c:pt>
                <c:pt idx="39">
                  <c:v>8.2044285714285738</c:v>
                </c:pt>
                <c:pt idx="40" formatCode="General">
                  <c:v>8.2044285714285738</c:v>
                </c:pt>
                <c:pt idx="41" formatCode="General">
                  <c:v>8.2044285714285738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charts!$AB$14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charts!$AC$14:$OD$14</c:f>
              <c:numCache>
                <c:formatCode>0</c:formatCode>
                <c:ptCount val="366"/>
                <c:pt idx="0">
                  <c:v>21.516232907951764</c:v>
                </c:pt>
                <c:pt idx="1">
                  <c:v>21.516232907951764</c:v>
                </c:pt>
                <c:pt idx="2">
                  <c:v>21.516232907951764</c:v>
                </c:pt>
                <c:pt idx="3">
                  <c:v>21.516232907951764</c:v>
                </c:pt>
                <c:pt idx="4">
                  <c:v>21.516232907951764</c:v>
                </c:pt>
                <c:pt idx="5">
                  <c:v>21.516232907951764</c:v>
                </c:pt>
                <c:pt idx="6">
                  <c:v>21.516232907951764</c:v>
                </c:pt>
                <c:pt idx="7">
                  <c:v>21.516232907951764</c:v>
                </c:pt>
                <c:pt idx="8">
                  <c:v>21.516232907951764</c:v>
                </c:pt>
                <c:pt idx="9">
                  <c:v>21.516232907951764</c:v>
                </c:pt>
                <c:pt idx="10">
                  <c:v>21.516232907951764</c:v>
                </c:pt>
                <c:pt idx="11">
                  <c:v>21.516232907951764</c:v>
                </c:pt>
                <c:pt idx="12">
                  <c:v>21.516232907951764</c:v>
                </c:pt>
                <c:pt idx="13">
                  <c:v>21.516232907951764</c:v>
                </c:pt>
                <c:pt idx="14">
                  <c:v>21.516232907951764</c:v>
                </c:pt>
                <c:pt idx="15">
                  <c:v>21.516232907951764</c:v>
                </c:pt>
                <c:pt idx="16">
                  <c:v>21.516232907951764</c:v>
                </c:pt>
                <c:pt idx="17">
                  <c:v>21.516232907951764</c:v>
                </c:pt>
                <c:pt idx="18">
                  <c:v>21.516232907951764</c:v>
                </c:pt>
                <c:pt idx="19">
                  <c:v>21.516232907951764</c:v>
                </c:pt>
                <c:pt idx="20">
                  <c:v>21.516232907951764</c:v>
                </c:pt>
                <c:pt idx="21">
                  <c:v>21.516232907951764</c:v>
                </c:pt>
                <c:pt idx="22">
                  <c:v>21.516232907951764</c:v>
                </c:pt>
                <c:pt idx="23">
                  <c:v>21.516232907951764</c:v>
                </c:pt>
                <c:pt idx="24">
                  <c:v>21.516232907951764</c:v>
                </c:pt>
                <c:pt idx="25">
                  <c:v>21.516232907951764</c:v>
                </c:pt>
                <c:pt idx="26">
                  <c:v>21.516232907951764</c:v>
                </c:pt>
                <c:pt idx="27">
                  <c:v>21.516232907951764</c:v>
                </c:pt>
                <c:pt idx="28">
                  <c:v>21.516232907951764</c:v>
                </c:pt>
                <c:pt idx="29">
                  <c:v>21.516232907951764</c:v>
                </c:pt>
                <c:pt idx="30">
                  <c:v>21.516232907951764</c:v>
                </c:pt>
                <c:pt idx="31">
                  <c:v>21.516232907951764</c:v>
                </c:pt>
                <c:pt idx="32">
                  <c:v>21.516232907951764</c:v>
                </c:pt>
                <c:pt idx="33">
                  <c:v>21.516232907951764</c:v>
                </c:pt>
                <c:pt idx="34">
                  <c:v>21.516232907951764</c:v>
                </c:pt>
                <c:pt idx="35">
                  <c:v>21.516232907951764</c:v>
                </c:pt>
                <c:pt idx="36">
                  <c:v>21.516232907951764</c:v>
                </c:pt>
                <c:pt idx="37">
                  <c:v>21.516232907951764</c:v>
                </c:pt>
                <c:pt idx="38">
                  <c:v>21.516232907951764</c:v>
                </c:pt>
                <c:pt idx="39">
                  <c:v>21.516232907951764</c:v>
                </c:pt>
                <c:pt idx="40" formatCode="General">
                  <c:v>21.516232907951764</c:v>
                </c:pt>
                <c:pt idx="41" formatCode="General">
                  <c:v>21.516232907951764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charts!$AB$15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charts!$AC$11:$OD$11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charts!$AC$15:$OD$15</c:f>
              <c:numCache>
                <c:formatCode>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charts!$AB$80</c:f>
              <c:strCache>
                <c:ptCount val="1"/>
                <c:pt idx="0">
                  <c:v>spread:VOD 2 5/8 08/27/80 nc-26 - BPLN 3 5/8 PERP nc-29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charts!$AC$80:$OD$80</c:f>
              <c:numCache>
                <c:formatCode>General</c:formatCode>
                <c:ptCount val="366"/>
                <c:pt idx="0">
                  <c:v>-25.726999999999975</c:v>
                </c:pt>
                <c:pt idx="1">
                  <c:v>-25.282999999999959</c:v>
                </c:pt>
                <c:pt idx="2">
                  <c:v>-28.715000000000032</c:v>
                </c:pt>
                <c:pt idx="3" formatCode="0.00">
                  <c:v>-30.666999999999973</c:v>
                </c:pt>
                <c:pt idx="4">
                  <c:v>-32.336999999999989</c:v>
                </c:pt>
                <c:pt idx="5">
                  <c:v>-33.596000000000004</c:v>
                </c:pt>
                <c:pt idx="6">
                  <c:v>-34.043000000000006</c:v>
                </c:pt>
                <c:pt idx="7">
                  <c:v>-36.007000000000005</c:v>
                </c:pt>
                <c:pt idx="8">
                  <c:v>-40.218000000000018</c:v>
                </c:pt>
                <c:pt idx="9">
                  <c:v>-41.947999999999979</c:v>
                </c:pt>
                <c:pt idx="10">
                  <c:v>-43.561000000000035</c:v>
                </c:pt>
                <c:pt idx="11">
                  <c:v>-40.456999999999994</c:v>
                </c:pt>
                <c:pt idx="12">
                  <c:v>-41.816000000000031</c:v>
                </c:pt>
                <c:pt idx="13">
                  <c:v>-44.513999999999953</c:v>
                </c:pt>
                <c:pt idx="14">
                  <c:v>-45.414000000000044</c:v>
                </c:pt>
                <c:pt idx="15">
                  <c:v>-42.663000000000011</c:v>
                </c:pt>
                <c:pt idx="16">
                  <c:v>-37.913000000000011</c:v>
                </c:pt>
                <c:pt idx="17">
                  <c:v>-28.98399999999998</c:v>
                </c:pt>
                <c:pt idx="18">
                  <c:v>-24.921999999999969</c:v>
                </c:pt>
                <c:pt idx="19">
                  <c:v>-23.819999999999993</c:v>
                </c:pt>
                <c:pt idx="20">
                  <c:v>-24.771999999999991</c:v>
                </c:pt>
                <c:pt idx="21">
                  <c:v>-21.83299999999997</c:v>
                </c:pt>
                <c:pt idx="22">
                  <c:v>-20.117999999999995</c:v>
                </c:pt>
                <c:pt idx="23">
                  <c:v>-30.928999999999974</c:v>
                </c:pt>
                <c:pt idx="24">
                  <c:v>-18.863999999999976</c:v>
                </c:pt>
                <c:pt idx="25">
                  <c:v>-19.651999999999987</c:v>
                </c:pt>
                <c:pt idx="26">
                  <c:v>-21.733000000000004</c:v>
                </c:pt>
                <c:pt idx="27">
                  <c:v>-26.475000000000023</c:v>
                </c:pt>
                <c:pt idx="28">
                  <c:v>-29.281000000000006</c:v>
                </c:pt>
                <c:pt idx="29">
                  <c:v>-27.471000000000004</c:v>
                </c:pt>
                <c:pt idx="30">
                  <c:v>-26.352999999999952</c:v>
                </c:pt>
                <c:pt idx="31">
                  <c:v>-22.532000000000039</c:v>
                </c:pt>
                <c:pt idx="32">
                  <c:v>-17.685999999999979</c:v>
                </c:pt>
                <c:pt idx="33">
                  <c:v>-15.323999999999955</c:v>
                </c:pt>
                <c:pt idx="34">
                  <c:v>-14.77800000000002</c:v>
                </c:pt>
                <c:pt idx="35">
                  <c:v>-16.468000000000018</c:v>
                </c:pt>
                <c:pt idx="36">
                  <c:v>-19.862000000000023</c:v>
                </c:pt>
                <c:pt idx="37">
                  <c:v>-16.935999999999979</c:v>
                </c:pt>
                <c:pt idx="38">
                  <c:v>-17.23599999999999</c:v>
                </c:pt>
                <c:pt idx="39">
                  <c:v>-17.197999999999979</c:v>
                </c:pt>
                <c:pt idx="40">
                  <c:v>-16.875999999999976</c:v>
                </c:pt>
                <c:pt idx="41">
                  <c:v>-14.137999999999977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charts!$AB$82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charts!$AC$82:$OD$82</c:f>
              <c:numCache>
                <c:formatCode>0</c:formatCode>
                <c:ptCount val="366"/>
                <c:pt idx="0">
                  <c:v>-46.303114970825149</c:v>
                </c:pt>
                <c:pt idx="1">
                  <c:v>-46.303114970825149</c:v>
                </c:pt>
                <c:pt idx="2">
                  <c:v>-46.303114970825149</c:v>
                </c:pt>
                <c:pt idx="3">
                  <c:v>-46.303114970825149</c:v>
                </c:pt>
                <c:pt idx="4">
                  <c:v>-46.303114970825149</c:v>
                </c:pt>
                <c:pt idx="5">
                  <c:v>-46.303114970825149</c:v>
                </c:pt>
                <c:pt idx="6">
                  <c:v>-46.303114970825149</c:v>
                </c:pt>
                <c:pt idx="7">
                  <c:v>-46.303114970825149</c:v>
                </c:pt>
                <c:pt idx="8">
                  <c:v>-46.303114970825149</c:v>
                </c:pt>
                <c:pt idx="9">
                  <c:v>-46.303114970825149</c:v>
                </c:pt>
                <c:pt idx="10">
                  <c:v>-46.303114970825149</c:v>
                </c:pt>
                <c:pt idx="11">
                  <c:v>-46.303114970825149</c:v>
                </c:pt>
                <c:pt idx="12">
                  <c:v>-46.303114970825149</c:v>
                </c:pt>
                <c:pt idx="13">
                  <c:v>-46.303114970825149</c:v>
                </c:pt>
                <c:pt idx="14">
                  <c:v>-46.303114970825149</c:v>
                </c:pt>
                <c:pt idx="15">
                  <c:v>-46.303114970825149</c:v>
                </c:pt>
                <c:pt idx="16">
                  <c:v>-46.303114970825149</c:v>
                </c:pt>
                <c:pt idx="17">
                  <c:v>-46.303114970825149</c:v>
                </c:pt>
                <c:pt idx="18">
                  <c:v>-46.303114970825149</c:v>
                </c:pt>
                <c:pt idx="19">
                  <c:v>-46.303114970825149</c:v>
                </c:pt>
                <c:pt idx="20">
                  <c:v>-46.303114970825149</c:v>
                </c:pt>
                <c:pt idx="21">
                  <c:v>-46.303114970825149</c:v>
                </c:pt>
                <c:pt idx="22">
                  <c:v>-46.303114970825149</c:v>
                </c:pt>
                <c:pt idx="23">
                  <c:v>-46.303114970825149</c:v>
                </c:pt>
                <c:pt idx="24">
                  <c:v>-46.303114970825149</c:v>
                </c:pt>
                <c:pt idx="25">
                  <c:v>-46.303114970825149</c:v>
                </c:pt>
                <c:pt idx="26">
                  <c:v>-46.303114970825149</c:v>
                </c:pt>
                <c:pt idx="27">
                  <c:v>-46.303114970825149</c:v>
                </c:pt>
                <c:pt idx="28">
                  <c:v>-46.303114970825149</c:v>
                </c:pt>
                <c:pt idx="29">
                  <c:v>-46.303114970825149</c:v>
                </c:pt>
                <c:pt idx="30">
                  <c:v>-46.303114970825149</c:v>
                </c:pt>
                <c:pt idx="31">
                  <c:v>-46.303114970825149</c:v>
                </c:pt>
                <c:pt idx="32">
                  <c:v>-46.303114970825149</c:v>
                </c:pt>
                <c:pt idx="33">
                  <c:v>-46.303114970825149</c:v>
                </c:pt>
                <c:pt idx="34">
                  <c:v>-46.303114970825149</c:v>
                </c:pt>
                <c:pt idx="35">
                  <c:v>-46.303114970825149</c:v>
                </c:pt>
                <c:pt idx="36">
                  <c:v>-46.303114970825149</c:v>
                </c:pt>
                <c:pt idx="37">
                  <c:v>-46.303114970825149</c:v>
                </c:pt>
                <c:pt idx="38">
                  <c:v>-46.303114970825149</c:v>
                </c:pt>
                <c:pt idx="39">
                  <c:v>-46.303114970825149</c:v>
                </c:pt>
                <c:pt idx="40" formatCode="m/d/yyyy">
                  <c:v>-46.303114970825149</c:v>
                </c:pt>
                <c:pt idx="41" formatCode="m/d/yyyy">
                  <c:v>-46.303114970825149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charts!$AB$83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charts!$AC$83:$OD$83</c:f>
              <c:numCache>
                <c:formatCode>0</c:formatCode>
                <c:ptCount val="366"/>
                <c:pt idx="0">
                  <c:v>-27.59809523809523</c:v>
                </c:pt>
                <c:pt idx="1">
                  <c:v>-27.59809523809523</c:v>
                </c:pt>
                <c:pt idx="2">
                  <c:v>-27.59809523809523</c:v>
                </c:pt>
                <c:pt idx="3">
                  <c:v>-27.59809523809523</c:v>
                </c:pt>
                <c:pt idx="4">
                  <c:v>-27.59809523809523</c:v>
                </c:pt>
                <c:pt idx="5">
                  <c:v>-27.59809523809523</c:v>
                </c:pt>
                <c:pt idx="6">
                  <c:v>-27.59809523809523</c:v>
                </c:pt>
                <c:pt idx="7">
                  <c:v>-27.59809523809523</c:v>
                </c:pt>
                <c:pt idx="8">
                  <c:v>-27.59809523809523</c:v>
                </c:pt>
                <c:pt idx="9">
                  <c:v>-27.59809523809523</c:v>
                </c:pt>
                <c:pt idx="10">
                  <c:v>-27.59809523809523</c:v>
                </c:pt>
                <c:pt idx="11">
                  <c:v>-27.59809523809523</c:v>
                </c:pt>
                <c:pt idx="12">
                  <c:v>-27.59809523809523</c:v>
                </c:pt>
                <c:pt idx="13">
                  <c:v>-27.59809523809523</c:v>
                </c:pt>
                <c:pt idx="14">
                  <c:v>-27.59809523809523</c:v>
                </c:pt>
                <c:pt idx="15">
                  <c:v>-27.59809523809523</c:v>
                </c:pt>
                <c:pt idx="16">
                  <c:v>-27.59809523809523</c:v>
                </c:pt>
                <c:pt idx="17">
                  <c:v>-27.59809523809523</c:v>
                </c:pt>
                <c:pt idx="18">
                  <c:v>-27.59809523809523</c:v>
                </c:pt>
                <c:pt idx="19">
                  <c:v>-27.59809523809523</c:v>
                </c:pt>
                <c:pt idx="20">
                  <c:v>-27.59809523809523</c:v>
                </c:pt>
                <c:pt idx="21">
                  <c:v>-27.59809523809523</c:v>
                </c:pt>
                <c:pt idx="22">
                  <c:v>-27.59809523809523</c:v>
                </c:pt>
                <c:pt idx="23">
                  <c:v>-27.59809523809523</c:v>
                </c:pt>
                <c:pt idx="24">
                  <c:v>-27.59809523809523</c:v>
                </c:pt>
                <c:pt idx="25">
                  <c:v>-27.59809523809523</c:v>
                </c:pt>
                <c:pt idx="26">
                  <c:v>-27.59809523809523</c:v>
                </c:pt>
                <c:pt idx="27">
                  <c:v>-27.59809523809523</c:v>
                </c:pt>
                <c:pt idx="28">
                  <c:v>-27.59809523809523</c:v>
                </c:pt>
                <c:pt idx="29">
                  <c:v>-27.59809523809523</c:v>
                </c:pt>
                <c:pt idx="30">
                  <c:v>-27.59809523809523</c:v>
                </c:pt>
                <c:pt idx="31">
                  <c:v>-27.59809523809523</c:v>
                </c:pt>
                <c:pt idx="32">
                  <c:v>-27.59809523809523</c:v>
                </c:pt>
                <c:pt idx="33">
                  <c:v>-27.59809523809523</c:v>
                </c:pt>
                <c:pt idx="34">
                  <c:v>-27.59809523809523</c:v>
                </c:pt>
                <c:pt idx="35">
                  <c:v>-27.59809523809523</c:v>
                </c:pt>
                <c:pt idx="36">
                  <c:v>-27.59809523809523</c:v>
                </c:pt>
                <c:pt idx="37">
                  <c:v>-27.59809523809523</c:v>
                </c:pt>
                <c:pt idx="38">
                  <c:v>-27.59809523809523</c:v>
                </c:pt>
                <c:pt idx="39">
                  <c:v>-27.59809523809523</c:v>
                </c:pt>
                <c:pt idx="40" formatCode="General">
                  <c:v>-27.59809523809523</c:v>
                </c:pt>
                <c:pt idx="41" formatCode="General">
                  <c:v>-27.59809523809523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charts!$AB$84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charts!$AC$84:$OD$84</c:f>
              <c:numCache>
                <c:formatCode>0</c:formatCode>
                <c:ptCount val="366"/>
                <c:pt idx="0">
                  <c:v>-8.8930755053653066</c:v>
                </c:pt>
                <c:pt idx="1">
                  <c:v>-8.8930755053653066</c:v>
                </c:pt>
                <c:pt idx="2">
                  <c:v>-8.8930755053653066</c:v>
                </c:pt>
                <c:pt idx="3">
                  <c:v>-8.8930755053653066</c:v>
                </c:pt>
                <c:pt idx="4">
                  <c:v>-8.8930755053653066</c:v>
                </c:pt>
                <c:pt idx="5">
                  <c:v>-8.8930755053653066</c:v>
                </c:pt>
                <c:pt idx="6">
                  <c:v>-8.8930755053653066</c:v>
                </c:pt>
                <c:pt idx="7">
                  <c:v>-8.8930755053653066</c:v>
                </c:pt>
                <c:pt idx="8">
                  <c:v>-8.8930755053653066</c:v>
                </c:pt>
                <c:pt idx="9">
                  <c:v>-8.8930755053653066</c:v>
                </c:pt>
                <c:pt idx="10">
                  <c:v>-8.8930755053653066</c:v>
                </c:pt>
                <c:pt idx="11">
                  <c:v>-8.8930755053653066</c:v>
                </c:pt>
                <c:pt idx="12">
                  <c:v>-8.8930755053653066</c:v>
                </c:pt>
                <c:pt idx="13">
                  <c:v>-8.8930755053653066</c:v>
                </c:pt>
                <c:pt idx="14">
                  <c:v>-8.8930755053653066</c:v>
                </c:pt>
                <c:pt idx="15">
                  <c:v>-8.8930755053653066</c:v>
                </c:pt>
                <c:pt idx="16">
                  <c:v>-8.8930755053653066</c:v>
                </c:pt>
                <c:pt idx="17">
                  <c:v>-8.8930755053653066</c:v>
                </c:pt>
                <c:pt idx="18">
                  <c:v>-8.8930755053653066</c:v>
                </c:pt>
                <c:pt idx="19">
                  <c:v>-8.8930755053653066</c:v>
                </c:pt>
                <c:pt idx="20">
                  <c:v>-8.8930755053653066</c:v>
                </c:pt>
                <c:pt idx="21">
                  <c:v>-8.8930755053653066</c:v>
                </c:pt>
                <c:pt idx="22">
                  <c:v>-8.8930755053653066</c:v>
                </c:pt>
                <c:pt idx="23">
                  <c:v>-8.8930755053653066</c:v>
                </c:pt>
                <c:pt idx="24">
                  <c:v>-8.8930755053653066</c:v>
                </c:pt>
                <c:pt idx="25">
                  <c:v>-8.8930755053653066</c:v>
                </c:pt>
                <c:pt idx="26">
                  <c:v>-8.8930755053653066</c:v>
                </c:pt>
                <c:pt idx="27">
                  <c:v>-8.8930755053653066</c:v>
                </c:pt>
                <c:pt idx="28">
                  <c:v>-8.8930755053653066</c:v>
                </c:pt>
                <c:pt idx="29">
                  <c:v>-8.8930755053653066</c:v>
                </c:pt>
                <c:pt idx="30">
                  <c:v>-8.8930755053653066</c:v>
                </c:pt>
                <c:pt idx="31">
                  <c:v>-8.8930755053653066</c:v>
                </c:pt>
                <c:pt idx="32">
                  <c:v>-8.8930755053653066</c:v>
                </c:pt>
                <c:pt idx="33">
                  <c:v>-8.8930755053653066</c:v>
                </c:pt>
                <c:pt idx="34">
                  <c:v>-8.8930755053653066</c:v>
                </c:pt>
                <c:pt idx="35">
                  <c:v>-8.8930755053653066</c:v>
                </c:pt>
                <c:pt idx="36">
                  <c:v>-8.8930755053653066</c:v>
                </c:pt>
                <c:pt idx="37">
                  <c:v>-8.8930755053653066</c:v>
                </c:pt>
                <c:pt idx="38">
                  <c:v>-8.8930755053653066</c:v>
                </c:pt>
                <c:pt idx="39">
                  <c:v>-8.8930755053653066</c:v>
                </c:pt>
                <c:pt idx="40" formatCode="General">
                  <c:v>-8.8930755053653066</c:v>
                </c:pt>
                <c:pt idx="41" formatCode="General">
                  <c:v>-8.8930755053653066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charts!$AB$15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charts!$AC$81:$OD$81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charts!$AC$85:$OD$85</c:f>
              <c:numCache>
                <c:formatCode>0</c:formatCode>
                <c:ptCount val="366"/>
                <c:pt idx="0">
                  <c:v>-40</c:v>
                </c:pt>
                <c:pt idx="1">
                  <c:v>-40</c:v>
                </c:pt>
                <c:pt idx="2">
                  <c:v>-40</c:v>
                </c:pt>
                <c:pt idx="3">
                  <c:v>-40</c:v>
                </c:pt>
                <c:pt idx="4">
                  <c:v>-40</c:v>
                </c:pt>
                <c:pt idx="5">
                  <c:v>-40</c:v>
                </c:pt>
                <c:pt idx="6">
                  <c:v>-40</c:v>
                </c:pt>
                <c:pt idx="7">
                  <c:v>-40</c:v>
                </c:pt>
                <c:pt idx="8">
                  <c:v>-40</c:v>
                </c:pt>
                <c:pt idx="9">
                  <c:v>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charts!$AB$150</c:f>
              <c:strCache>
                <c:ptCount val="1"/>
                <c:pt idx="0">
                  <c:v>spread:VW 4 5/8 PERP nc-26 - VW 4 5/8 PERP nc-28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charts!$AC$150:$OD$150</c:f>
              <c:numCache>
                <c:formatCode>General</c:formatCode>
                <c:ptCount val="366"/>
                <c:pt idx="0">
                  <c:v>-31.876999999999953</c:v>
                </c:pt>
                <c:pt idx="1">
                  <c:v>-30.501999999999953</c:v>
                </c:pt>
                <c:pt idx="2">
                  <c:v>-31.48399999999998</c:v>
                </c:pt>
                <c:pt idx="3" formatCode="0.00">
                  <c:v>-33.174000000000035</c:v>
                </c:pt>
                <c:pt idx="4">
                  <c:v>-34.716000000000008</c:v>
                </c:pt>
                <c:pt idx="5">
                  <c:v>-36.972999999999956</c:v>
                </c:pt>
                <c:pt idx="6">
                  <c:v>-39.490000000000009</c:v>
                </c:pt>
                <c:pt idx="7">
                  <c:v>-39.81699999999995</c:v>
                </c:pt>
                <c:pt idx="8">
                  <c:v>-40.250999999999976</c:v>
                </c:pt>
                <c:pt idx="9">
                  <c:v>-39.683999999999969</c:v>
                </c:pt>
                <c:pt idx="10">
                  <c:v>-41.170000000000016</c:v>
                </c:pt>
                <c:pt idx="11">
                  <c:v>-41.713999999999999</c:v>
                </c:pt>
                <c:pt idx="12">
                  <c:v>-43.150999999999954</c:v>
                </c:pt>
                <c:pt idx="13">
                  <c:v>-42.067999999999984</c:v>
                </c:pt>
                <c:pt idx="14">
                  <c:v>-42.640999999999963</c:v>
                </c:pt>
                <c:pt idx="15">
                  <c:v>-42.545000000000016</c:v>
                </c:pt>
                <c:pt idx="16">
                  <c:v>-40.927000000000021</c:v>
                </c:pt>
                <c:pt idx="17">
                  <c:v>-38.477999999999952</c:v>
                </c:pt>
                <c:pt idx="18">
                  <c:v>-35.793999999999983</c:v>
                </c:pt>
                <c:pt idx="19">
                  <c:v>-35.559000000000026</c:v>
                </c:pt>
                <c:pt idx="20">
                  <c:v>-39.769999999999982</c:v>
                </c:pt>
                <c:pt idx="21">
                  <c:v>-46.730999999999995</c:v>
                </c:pt>
                <c:pt idx="22">
                  <c:v>-47.241000000000042</c:v>
                </c:pt>
                <c:pt idx="23">
                  <c:v>-45.920999999999992</c:v>
                </c:pt>
                <c:pt idx="24">
                  <c:v>-50.800000000000011</c:v>
                </c:pt>
                <c:pt idx="25">
                  <c:v>-50.826999999999998</c:v>
                </c:pt>
                <c:pt idx="26">
                  <c:v>-50.763000000000034</c:v>
                </c:pt>
                <c:pt idx="27">
                  <c:v>-48.074999999999989</c:v>
                </c:pt>
                <c:pt idx="28">
                  <c:v>-45.749000000000024</c:v>
                </c:pt>
                <c:pt idx="29">
                  <c:v>-46.524999999999977</c:v>
                </c:pt>
                <c:pt idx="30">
                  <c:v>-46.041999999999973</c:v>
                </c:pt>
                <c:pt idx="31">
                  <c:v>-44.81800000000004</c:v>
                </c:pt>
                <c:pt idx="32">
                  <c:v>-45.349999999999966</c:v>
                </c:pt>
                <c:pt idx="33">
                  <c:v>-43.617000000000019</c:v>
                </c:pt>
                <c:pt idx="34">
                  <c:v>-41.537000000000035</c:v>
                </c:pt>
                <c:pt idx="35">
                  <c:v>-42.772999999999968</c:v>
                </c:pt>
                <c:pt idx="36">
                  <c:v>-42.412999999999954</c:v>
                </c:pt>
                <c:pt idx="37">
                  <c:v>-39.848000000000013</c:v>
                </c:pt>
                <c:pt idx="38">
                  <c:v>-37.363999999999976</c:v>
                </c:pt>
                <c:pt idx="39">
                  <c:v>-37.897999999999968</c:v>
                </c:pt>
                <c:pt idx="40">
                  <c:v>-38.712999999999965</c:v>
                </c:pt>
                <c:pt idx="41">
                  <c:v>-38.569000000000017</c:v>
                </c:pt>
                <c:pt idx="42">
                  <c:v>-41.210000000000036</c:v>
                </c:pt>
                <c:pt idx="43">
                  <c:v>-42.317000000000007</c:v>
                </c:pt>
                <c:pt idx="44">
                  <c:v>-39.521999999999991</c:v>
                </c:pt>
                <c:pt idx="45">
                  <c:v>-39.09899999999999</c:v>
                </c:pt>
                <c:pt idx="46">
                  <c:v>-37.882000000000005</c:v>
                </c:pt>
                <c:pt idx="47">
                  <c:v>-40.439000000000021</c:v>
                </c:pt>
                <c:pt idx="48">
                  <c:v>-38.920000000000016</c:v>
                </c:pt>
                <c:pt idx="49">
                  <c:v>-36.213000000000022</c:v>
                </c:pt>
                <c:pt idx="50">
                  <c:v>-37.450999999999965</c:v>
                </c:pt>
                <c:pt idx="51">
                  <c:v>-36.06</c:v>
                </c:pt>
                <c:pt idx="52">
                  <c:v>-36.549000000000035</c:v>
                </c:pt>
                <c:pt idx="53">
                  <c:v>-33.950999999999965</c:v>
                </c:pt>
                <c:pt idx="54">
                  <c:v>-31.04200000000003</c:v>
                </c:pt>
                <c:pt idx="55">
                  <c:v>-30.85899999999998</c:v>
                </c:pt>
                <c:pt idx="56">
                  <c:v>-30.111000000000047</c:v>
                </c:pt>
                <c:pt idx="57">
                  <c:v>-30.893000000000029</c:v>
                </c:pt>
                <c:pt idx="58">
                  <c:v>-28.97399999999999</c:v>
                </c:pt>
                <c:pt idx="59">
                  <c:v>-28.75200000000001</c:v>
                </c:pt>
                <c:pt idx="60">
                  <c:v>-32.603999999999985</c:v>
                </c:pt>
                <c:pt idx="61">
                  <c:v>-34.518999999999949</c:v>
                </c:pt>
                <c:pt idx="62">
                  <c:v>-35.94</c:v>
                </c:pt>
                <c:pt idx="63">
                  <c:v>-36.980999999999995</c:v>
                </c:pt>
                <c:pt idx="64">
                  <c:v>-35.367999999999995</c:v>
                </c:pt>
                <c:pt idx="65">
                  <c:v>-32.524000000000001</c:v>
                </c:pt>
                <c:pt idx="66">
                  <c:v>-32.15300000000002</c:v>
                </c:pt>
                <c:pt idx="67">
                  <c:v>-30.307999999999993</c:v>
                </c:pt>
                <c:pt idx="68">
                  <c:v>-25.95799999999997</c:v>
                </c:pt>
                <c:pt idx="69">
                  <c:v>-23.605000000000018</c:v>
                </c:pt>
                <c:pt idx="70">
                  <c:v>-23.786000000000001</c:v>
                </c:pt>
                <c:pt idx="71">
                  <c:v>-22.788000000000011</c:v>
                </c:pt>
                <c:pt idx="72">
                  <c:v>-22.67900000000003</c:v>
                </c:pt>
                <c:pt idx="73">
                  <c:v>-21.837000000000046</c:v>
                </c:pt>
                <c:pt idx="74">
                  <c:v>-21.914999999999964</c:v>
                </c:pt>
                <c:pt idx="75">
                  <c:v>-22.28000000000003</c:v>
                </c:pt>
                <c:pt idx="76">
                  <c:v>-20.17900000000003</c:v>
                </c:pt>
                <c:pt idx="77">
                  <c:v>-20.843999999999994</c:v>
                </c:pt>
                <c:pt idx="78">
                  <c:v>-21.863</c:v>
                </c:pt>
                <c:pt idx="79">
                  <c:v>-19.485000000000014</c:v>
                </c:pt>
                <c:pt idx="80">
                  <c:v>-20.978999999999985</c:v>
                </c:pt>
                <c:pt idx="81">
                  <c:v>-21.591000000000008</c:v>
                </c:pt>
                <c:pt idx="82">
                  <c:v>-20.284999999999968</c:v>
                </c:pt>
                <c:pt idx="83">
                  <c:v>-19.860000000000014</c:v>
                </c:pt>
                <c:pt idx="84">
                  <c:v>-16.300000000000011</c:v>
                </c:pt>
                <c:pt idx="85">
                  <c:v>-15.338999999999999</c:v>
                </c:pt>
                <c:pt idx="86">
                  <c:v>-14.501000000000033</c:v>
                </c:pt>
                <c:pt idx="87">
                  <c:v>-12.095000000000027</c:v>
                </c:pt>
                <c:pt idx="88">
                  <c:v>-11.110000000000014</c:v>
                </c:pt>
                <c:pt idx="89">
                  <c:v>-12.285000000000025</c:v>
                </c:pt>
                <c:pt idx="90">
                  <c:v>-11.985000000000014</c:v>
                </c:pt>
                <c:pt idx="91">
                  <c:v>-14.795999999999992</c:v>
                </c:pt>
                <c:pt idx="92">
                  <c:v>-21.408999999999992</c:v>
                </c:pt>
                <c:pt idx="93">
                  <c:v>-19.264999999999986</c:v>
                </c:pt>
                <c:pt idx="94">
                  <c:v>-22.745000000000005</c:v>
                </c:pt>
                <c:pt idx="95">
                  <c:v>-23.04000000000002</c:v>
                </c:pt>
                <c:pt idx="96">
                  <c:v>-30.889999999999986</c:v>
                </c:pt>
                <c:pt idx="97">
                  <c:v>-16.442000000000007</c:v>
                </c:pt>
                <c:pt idx="98">
                  <c:v>-41.567999999999984</c:v>
                </c:pt>
                <c:pt idx="99">
                  <c:v>-38.009000000000015</c:v>
                </c:pt>
                <c:pt idx="100">
                  <c:v>-37.416999999999973</c:v>
                </c:pt>
                <c:pt idx="101">
                  <c:v>-34.531999999999982</c:v>
                </c:pt>
                <c:pt idx="102">
                  <c:v>-31.728999999999985</c:v>
                </c:pt>
                <c:pt idx="103">
                  <c:v>-31.52800000000002</c:v>
                </c:pt>
                <c:pt idx="104">
                  <c:v>-33.745000000000005</c:v>
                </c:pt>
                <c:pt idx="105">
                  <c:v>-31.663000000000011</c:v>
                </c:pt>
                <c:pt idx="106">
                  <c:v>-31.329000000000008</c:v>
                </c:pt>
                <c:pt idx="107">
                  <c:v>-29.557999999999993</c:v>
                </c:pt>
                <c:pt idx="108">
                  <c:v>-11.944000000000017</c:v>
                </c:pt>
                <c:pt idx="109">
                  <c:v>-26.137</c:v>
                </c:pt>
                <c:pt idx="110">
                  <c:v>-26.129999999999995</c:v>
                </c:pt>
                <c:pt idx="111">
                  <c:v>-27.42900000000003</c:v>
                </c:pt>
                <c:pt idx="112">
                  <c:v>-26.408999999999992</c:v>
                </c:pt>
                <c:pt idx="113">
                  <c:v>-24.006000000000029</c:v>
                </c:pt>
                <c:pt idx="114">
                  <c:v>-24.059999999999945</c:v>
                </c:pt>
                <c:pt idx="115">
                  <c:v>-23.060999999999979</c:v>
                </c:pt>
                <c:pt idx="116">
                  <c:v>-23.081999999999994</c:v>
                </c:pt>
                <c:pt idx="117">
                  <c:v>-21.533999999999992</c:v>
                </c:pt>
                <c:pt idx="118">
                  <c:v>-19.618999999999971</c:v>
                </c:pt>
                <c:pt idx="119">
                  <c:v>-16.33499999999998</c:v>
                </c:pt>
                <c:pt idx="120">
                  <c:v>-17.896999999999991</c:v>
                </c:pt>
                <c:pt idx="121">
                  <c:v>-18.33499999999998</c:v>
                </c:pt>
                <c:pt idx="122">
                  <c:v>-18.036999999999978</c:v>
                </c:pt>
                <c:pt idx="123">
                  <c:v>-18.121999999999957</c:v>
                </c:pt>
                <c:pt idx="124">
                  <c:v>-27.382000000000005</c:v>
                </c:pt>
                <c:pt idx="125">
                  <c:v>-21.39100000000002</c:v>
                </c:pt>
                <c:pt idx="126">
                  <c:v>-23.497000000000014</c:v>
                </c:pt>
                <c:pt idx="127">
                  <c:v>-25.925000000000011</c:v>
                </c:pt>
                <c:pt idx="128">
                  <c:v>-26.80600000000004</c:v>
                </c:pt>
                <c:pt idx="129">
                  <c:v>-19.117999999999995</c:v>
                </c:pt>
                <c:pt idx="130">
                  <c:v>-10.762</c:v>
                </c:pt>
                <c:pt idx="131">
                  <c:v>-7.5450000000000159</c:v>
                </c:pt>
                <c:pt idx="132">
                  <c:v>-7.8240000000000691</c:v>
                </c:pt>
                <c:pt idx="133">
                  <c:v>-7.8429999999999609</c:v>
                </c:pt>
                <c:pt idx="134">
                  <c:v>-7.6839999999999691</c:v>
                </c:pt>
                <c:pt idx="135">
                  <c:v>-7.4090000000000487</c:v>
                </c:pt>
                <c:pt idx="136">
                  <c:v>-15.867999999999995</c:v>
                </c:pt>
                <c:pt idx="137">
                  <c:v>-22.394999999999982</c:v>
                </c:pt>
                <c:pt idx="138">
                  <c:v>-15.559000000000026</c:v>
                </c:pt>
                <c:pt idx="139">
                  <c:v>-14.936000000000035</c:v>
                </c:pt>
                <c:pt idx="140">
                  <c:v>-13.005999999999972</c:v>
                </c:pt>
                <c:pt idx="141">
                  <c:v>-7.0499999999999545</c:v>
                </c:pt>
                <c:pt idx="142">
                  <c:v>-13.038999999999987</c:v>
                </c:pt>
                <c:pt idx="143">
                  <c:v>-7.1499999999999773</c:v>
                </c:pt>
                <c:pt idx="144">
                  <c:v>-4.3759999999999764</c:v>
                </c:pt>
                <c:pt idx="145">
                  <c:v>-0.59600000000000364</c:v>
                </c:pt>
                <c:pt idx="146">
                  <c:v>17.539999999999964</c:v>
                </c:pt>
                <c:pt idx="147">
                  <c:v>1.3780000000000427</c:v>
                </c:pt>
                <c:pt idx="148">
                  <c:v>-6.875</c:v>
                </c:pt>
                <c:pt idx="149">
                  <c:v>-7.0090000000000146</c:v>
                </c:pt>
                <c:pt idx="150">
                  <c:v>12.338999999999942</c:v>
                </c:pt>
                <c:pt idx="151">
                  <c:v>5.7300000000000182</c:v>
                </c:pt>
                <c:pt idx="152">
                  <c:v>5.7450000000000045</c:v>
                </c:pt>
                <c:pt idx="153">
                  <c:v>22.147000000000048</c:v>
                </c:pt>
                <c:pt idx="154">
                  <c:v>41.572999999999979</c:v>
                </c:pt>
                <c:pt idx="155">
                  <c:v>6.7169999999999845</c:v>
                </c:pt>
                <c:pt idx="156">
                  <c:v>-0.64400000000000546</c:v>
                </c:pt>
                <c:pt idx="157">
                  <c:v>-8.2299999999999613</c:v>
                </c:pt>
                <c:pt idx="158">
                  <c:v>-17.81899999999996</c:v>
                </c:pt>
                <c:pt idx="159">
                  <c:v>-20.98599999999999</c:v>
                </c:pt>
                <c:pt idx="160">
                  <c:v>-25.589000000000055</c:v>
                </c:pt>
                <c:pt idx="161">
                  <c:v>-23.906000000000006</c:v>
                </c:pt>
                <c:pt idx="162">
                  <c:v>-27.980999999999995</c:v>
                </c:pt>
                <c:pt idx="163">
                  <c:v>-30.447000000000003</c:v>
                </c:pt>
                <c:pt idx="164">
                  <c:v>-27.916999999999973</c:v>
                </c:pt>
                <c:pt idx="165">
                  <c:v>-27.849999999999966</c:v>
                </c:pt>
                <c:pt idx="166">
                  <c:v>-26.855999999999995</c:v>
                </c:pt>
                <c:pt idx="167">
                  <c:v>-26.79200000000003</c:v>
                </c:pt>
                <c:pt idx="168">
                  <c:v>-33.435000000000002</c:v>
                </c:pt>
                <c:pt idx="169">
                  <c:v>-33.548999999999978</c:v>
                </c:pt>
                <c:pt idx="170">
                  <c:v>-34.783999999999992</c:v>
                </c:pt>
                <c:pt idx="171">
                  <c:v>-33.301999999999964</c:v>
                </c:pt>
                <c:pt idx="172">
                  <c:v>-36.87700000000001</c:v>
                </c:pt>
                <c:pt idx="173">
                  <c:v>-36.069000000000017</c:v>
                </c:pt>
                <c:pt idx="174">
                  <c:v>-34.789999999999964</c:v>
                </c:pt>
                <c:pt idx="175">
                  <c:v>-33.902999999999992</c:v>
                </c:pt>
                <c:pt idx="176">
                  <c:v>-32.835000000000036</c:v>
                </c:pt>
                <c:pt idx="177">
                  <c:v>-31.357000000000028</c:v>
                </c:pt>
                <c:pt idx="178">
                  <c:v>-30.643000000000029</c:v>
                </c:pt>
                <c:pt idx="179">
                  <c:v>-28.043000000000006</c:v>
                </c:pt>
                <c:pt idx="180">
                  <c:v>-28.959000000000003</c:v>
                </c:pt>
                <c:pt idx="181">
                  <c:v>-30.135000000000019</c:v>
                </c:pt>
                <c:pt idx="182">
                  <c:v>-29.237999999999971</c:v>
                </c:pt>
                <c:pt idx="183">
                  <c:v>-28.734000000000009</c:v>
                </c:pt>
                <c:pt idx="184">
                  <c:v>-29.051999999999992</c:v>
                </c:pt>
                <c:pt idx="185">
                  <c:v>-28.216999999999985</c:v>
                </c:pt>
                <c:pt idx="186">
                  <c:v>-28.519000000000005</c:v>
                </c:pt>
                <c:pt idx="187">
                  <c:v>-30.117999999999995</c:v>
                </c:pt>
                <c:pt idx="188">
                  <c:v>-31.051999999999992</c:v>
                </c:pt>
                <c:pt idx="189">
                  <c:v>-31.601000000000028</c:v>
                </c:pt>
                <c:pt idx="190">
                  <c:v>-32.898000000000025</c:v>
                </c:pt>
                <c:pt idx="191">
                  <c:v>-36.881</c:v>
                </c:pt>
                <c:pt idx="192">
                  <c:v>-36.489999999999981</c:v>
                </c:pt>
                <c:pt idx="193">
                  <c:v>-37.740000000000009</c:v>
                </c:pt>
                <c:pt idx="194">
                  <c:v>-38.405999999999977</c:v>
                </c:pt>
                <c:pt idx="195">
                  <c:v>-39.849999999999994</c:v>
                </c:pt>
                <c:pt idx="196">
                  <c:v>-41.373000000000019</c:v>
                </c:pt>
                <c:pt idx="197">
                  <c:v>-43.197000000000031</c:v>
                </c:pt>
                <c:pt idx="198">
                  <c:v>-44.24799999999999</c:v>
                </c:pt>
                <c:pt idx="199">
                  <c:v>-44.060999999999979</c:v>
                </c:pt>
                <c:pt idx="200">
                  <c:v>-44.319999999999993</c:v>
                </c:pt>
                <c:pt idx="201">
                  <c:v>-46.073000000000008</c:v>
                </c:pt>
                <c:pt idx="202">
                  <c:v>-47.893999999999977</c:v>
                </c:pt>
                <c:pt idx="203">
                  <c:v>-49.123999999999995</c:v>
                </c:pt>
                <c:pt idx="204">
                  <c:v>-48.415999999999997</c:v>
                </c:pt>
                <c:pt idx="205">
                  <c:v>-51.954000000000008</c:v>
                </c:pt>
                <c:pt idx="206">
                  <c:v>-53.806000000000012</c:v>
                </c:pt>
                <c:pt idx="207">
                  <c:v>-53.701000000000022</c:v>
                </c:pt>
                <c:pt idx="208">
                  <c:v>-53.783999999999992</c:v>
                </c:pt>
                <c:pt idx="209">
                  <c:v>-50.004000000000019</c:v>
                </c:pt>
                <c:pt idx="210">
                  <c:v>-53.330999999999989</c:v>
                </c:pt>
                <c:pt idx="211">
                  <c:v>-53.786000000000001</c:v>
                </c:pt>
                <c:pt idx="212">
                  <c:v>-52.938000000000017</c:v>
                </c:pt>
                <c:pt idx="213">
                  <c:v>-53.483000000000004</c:v>
                </c:pt>
                <c:pt idx="214">
                  <c:v>-54.048999999999978</c:v>
                </c:pt>
                <c:pt idx="215">
                  <c:v>-53.264999999999986</c:v>
                </c:pt>
                <c:pt idx="216">
                  <c:v>-53.453000000000003</c:v>
                </c:pt>
                <c:pt idx="217">
                  <c:v>-55.59699999999998</c:v>
                </c:pt>
                <c:pt idx="218">
                  <c:v>-53.793000000000006</c:v>
                </c:pt>
                <c:pt idx="219">
                  <c:v>-54.516999999999996</c:v>
                </c:pt>
                <c:pt idx="220">
                  <c:v>-52.081999999999994</c:v>
                </c:pt>
                <c:pt idx="221">
                  <c:v>-52.138000000000005</c:v>
                </c:pt>
                <c:pt idx="222">
                  <c:v>-50.931999999999988</c:v>
                </c:pt>
                <c:pt idx="223">
                  <c:v>-50.044000000000011</c:v>
                </c:pt>
                <c:pt idx="224">
                  <c:v>-51.193000000000012</c:v>
                </c:pt>
                <c:pt idx="225">
                  <c:v>-50.135000000000019</c:v>
                </c:pt>
                <c:pt idx="226">
                  <c:v>-49.744</c:v>
                </c:pt>
                <c:pt idx="227">
                  <c:v>-51.156000000000006</c:v>
                </c:pt>
                <c:pt idx="228">
                  <c:v>-49.258999999999986</c:v>
                </c:pt>
                <c:pt idx="229">
                  <c:v>-48.007000000000005</c:v>
                </c:pt>
                <c:pt idx="230">
                  <c:v>-48.324999999999989</c:v>
                </c:pt>
                <c:pt idx="231">
                  <c:v>-49.318000000000012</c:v>
                </c:pt>
                <c:pt idx="232">
                  <c:v>-48.762000000000029</c:v>
                </c:pt>
                <c:pt idx="233">
                  <c:v>-47.103000000000009</c:v>
                </c:pt>
                <c:pt idx="234">
                  <c:v>-45.465000000000032</c:v>
                </c:pt>
                <c:pt idx="235">
                  <c:v>-44.999000000000024</c:v>
                </c:pt>
                <c:pt idx="236">
                  <c:v>-45.13900000000001</c:v>
                </c:pt>
                <c:pt idx="237">
                  <c:v>-45.61099999999999</c:v>
                </c:pt>
                <c:pt idx="238">
                  <c:v>-45.773000000000025</c:v>
                </c:pt>
                <c:pt idx="239">
                  <c:v>-46.049000000000035</c:v>
                </c:pt>
                <c:pt idx="240">
                  <c:v>-46.908999999999992</c:v>
                </c:pt>
                <c:pt idx="241">
                  <c:v>-46.271000000000015</c:v>
                </c:pt>
                <c:pt idx="242">
                  <c:v>-45.421999999999969</c:v>
                </c:pt>
                <c:pt idx="243">
                  <c:v>-45.295999999999992</c:v>
                </c:pt>
                <c:pt idx="244">
                  <c:v>-48.373999999999967</c:v>
                </c:pt>
                <c:pt idx="245">
                  <c:v>-45.086999999999989</c:v>
                </c:pt>
                <c:pt idx="246">
                  <c:v>-44.12700000000001</c:v>
                </c:pt>
                <c:pt idx="247">
                  <c:v>-42.320999999999998</c:v>
                </c:pt>
                <c:pt idx="248">
                  <c:v>-44.90300000000002</c:v>
                </c:pt>
                <c:pt idx="249">
                  <c:v>-46.713999999999999</c:v>
                </c:pt>
                <c:pt idx="250">
                  <c:v>-48.895999999999958</c:v>
                </c:pt>
                <c:pt idx="251">
                  <c:v>-48.194999999999993</c:v>
                </c:pt>
                <c:pt idx="252">
                  <c:v>-47.201999999999998</c:v>
                </c:pt>
                <c:pt idx="253">
                  <c:v>-46.03000000000003</c:v>
                </c:pt>
                <c:pt idx="254">
                  <c:v>-46.175000000000011</c:v>
                </c:pt>
                <c:pt idx="255">
                  <c:v>-47.50200000000001</c:v>
                </c:pt>
                <c:pt idx="256">
                  <c:v>-46.67900000000003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charts!$AB$152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charts!$AC$152:$OD$152</c:f>
              <c:numCache>
                <c:formatCode>0</c:formatCode>
                <c:ptCount val="366"/>
                <c:pt idx="0">
                  <c:v>-62.950390691382289</c:v>
                </c:pt>
                <c:pt idx="1">
                  <c:v>-62.950390691382289</c:v>
                </c:pt>
                <c:pt idx="2">
                  <c:v>-62.950390691382289</c:v>
                </c:pt>
                <c:pt idx="3">
                  <c:v>-62.950390691382289</c:v>
                </c:pt>
                <c:pt idx="4">
                  <c:v>-62.950390691382289</c:v>
                </c:pt>
                <c:pt idx="5">
                  <c:v>-62.950390691382289</c:v>
                </c:pt>
                <c:pt idx="6">
                  <c:v>-62.950390691382289</c:v>
                </c:pt>
                <c:pt idx="7">
                  <c:v>-62.950390691382289</c:v>
                </c:pt>
                <c:pt idx="8">
                  <c:v>-62.950390691382289</c:v>
                </c:pt>
                <c:pt idx="9">
                  <c:v>-62.950390691382289</c:v>
                </c:pt>
                <c:pt idx="10">
                  <c:v>-62.950390691382289</c:v>
                </c:pt>
                <c:pt idx="11">
                  <c:v>-62.950390691382289</c:v>
                </c:pt>
                <c:pt idx="12">
                  <c:v>-62.950390691382289</c:v>
                </c:pt>
                <c:pt idx="13">
                  <c:v>-62.950390691382289</c:v>
                </c:pt>
                <c:pt idx="14">
                  <c:v>-62.950390691382289</c:v>
                </c:pt>
                <c:pt idx="15">
                  <c:v>-62.950390691382289</c:v>
                </c:pt>
                <c:pt idx="16">
                  <c:v>-62.950390691382289</c:v>
                </c:pt>
                <c:pt idx="17">
                  <c:v>-62.950390691382289</c:v>
                </c:pt>
                <c:pt idx="18">
                  <c:v>-62.950390691382289</c:v>
                </c:pt>
                <c:pt idx="19">
                  <c:v>-62.950390691382289</c:v>
                </c:pt>
                <c:pt idx="20">
                  <c:v>-62.950390691382289</c:v>
                </c:pt>
                <c:pt idx="21">
                  <c:v>-62.950390691382289</c:v>
                </c:pt>
                <c:pt idx="22">
                  <c:v>-62.950390691382289</c:v>
                </c:pt>
                <c:pt idx="23">
                  <c:v>-62.950390691382289</c:v>
                </c:pt>
                <c:pt idx="24">
                  <c:v>-62.950390691382289</c:v>
                </c:pt>
                <c:pt idx="25">
                  <c:v>-62.950390691382289</c:v>
                </c:pt>
                <c:pt idx="26">
                  <c:v>-62.950390691382289</c:v>
                </c:pt>
                <c:pt idx="27">
                  <c:v>-62.950390691382289</c:v>
                </c:pt>
                <c:pt idx="28">
                  <c:v>-62.950390691382289</c:v>
                </c:pt>
                <c:pt idx="29">
                  <c:v>-62.950390691382289</c:v>
                </c:pt>
                <c:pt idx="30">
                  <c:v>-62.950390691382289</c:v>
                </c:pt>
                <c:pt idx="31">
                  <c:v>-62.950390691382289</c:v>
                </c:pt>
                <c:pt idx="32">
                  <c:v>-62.950390691382289</c:v>
                </c:pt>
                <c:pt idx="33">
                  <c:v>-62.950390691382289</c:v>
                </c:pt>
                <c:pt idx="34">
                  <c:v>-62.950390691382289</c:v>
                </c:pt>
                <c:pt idx="35">
                  <c:v>-62.950390691382289</c:v>
                </c:pt>
                <c:pt idx="36">
                  <c:v>-62.950390691382289</c:v>
                </c:pt>
                <c:pt idx="37">
                  <c:v>-62.950390691382289</c:v>
                </c:pt>
                <c:pt idx="38">
                  <c:v>-62.950390691382289</c:v>
                </c:pt>
                <c:pt idx="39">
                  <c:v>-62.950390691382289</c:v>
                </c:pt>
                <c:pt idx="40" formatCode="m/d/yyyy">
                  <c:v>-62.950390691382289</c:v>
                </c:pt>
                <c:pt idx="41" formatCode="m/d/yyyy">
                  <c:v>-62.950390691382289</c:v>
                </c:pt>
                <c:pt idx="42" formatCode="m/d/yyyy">
                  <c:v>-62.950390691382289</c:v>
                </c:pt>
                <c:pt idx="43" formatCode="m/d/yyyy">
                  <c:v>-62.950390691382289</c:v>
                </c:pt>
                <c:pt idx="44" formatCode="m/d/yyyy">
                  <c:v>-62.950390691382289</c:v>
                </c:pt>
                <c:pt idx="45" formatCode="m/d/yyyy">
                  <c:v>-62.950390691382289</c:v>
                </c:pt>
                <c:pt idx="46" formatCode="m/d/yyyy">
                  <c:v>-62.950390691382289</c:v>
                </c:pt>
                <c:pt idx="47" formatCode="m/d/yyyy">
                  <c:v>-62.950390691382289</c:v>
                </c:pt>
                <c:pt idx="48" formatCode="m/d/yyyy">
                  <c:v>-62.950390691382289</c:v>
                </c:pt>
                <c:pt idx="49" formatCode="m/d/yyyy">
                  <c:v>-62.950390691382289</c:v>
                </c:pt>
                <c:pt idx="50" formatCode="m/d/yyyy">
                  <c:v>-62.950390691382289</c:v>
                </c:pt>
                <c:pt idx="51" formatCode="m/d/yyyy">
                  <c:v>-62.950390691382289</c:v>
                </c:pt>
                <c:pt idx="52" formatCode="m/d/yyyy">
                  <c:v>-62.950390691382289</c:v>
                </c:pt>
                <c:pt idx="53" formatCode="m/d/yyyy">
                  <c:v>-62.950390691382289</c:v>
                </c:pt>
                <c:pt idx="54" formatCode="m/d/yyyy">
                  <c:v>-62.950390691382289</c:v>
                </c:pt>
                <c:pt idx="55" formatCode="m/d/yyyy">
                  <c:v>-62.950390691382289</c:v>
                </c:pt>
                <c:pt idx="56" formatCode="m/d/yyyy">
                  <c:v>-62.950390691382289</c:v>
                </c:pt>
                <c:pt idx="57" formatCode="m/d/yyyy">
                  <c:v>-62.950390691382289</c:v>
                </c:pt>
                <c:pt idx="58" formatCode="m/d/yyyy">
                  <c:v>-62.950390691382289</c:v>
                </c:pt>
                <c:pt idx="59" formatCode="m/d/yyyy">
                  <c:v>-62.950390691382289</c:v>
                </c:pt>
                <c:pt idx="60" formatCode="m/d/yyyy">
                  <c:v>-62.950390691382289</c:v>
                </c:pt>
                <c:pt idx="61" formatCode="m/d/yyyy">
                  <c:v>-62.950390691382289</c:v>
                </c:pt>
                <c:pt idx="62" formatCode="m/d/yyyy">
                  <c:v>-62.950390691382289</c:v>
                </c:pt>
                <c:pt idx="63" formatCode="m/d/yyyy">
                  <c:v>-62.950390691382289</c:v>
                </c:pt>
                <c:pt idx="64" formatCode="m/d/yyyy">
                  <c:v>-62.950390691382289</c:v>
                </c:pt>
                <c:pt idx="65" formatCode="m/d/yyyy">
                  <c:v>-62.950390691382289</c:v>
                </c:pt>
                <c:pt idx="66" formatCode="m/d/yyyy">
                  <c:v>-62.950390691382289</c:v>
                </c:pt>
                <c:pt idx="67" formatCode="m/d/yyyy">
                  <c:v>-62.950390691382289</c:v>
                </c:pt>
                <c:pt idx="68" formatCode="m/d/yyyy">
                  <c:v>-62.950390691382289</c:v>
                </c:pt>
                <c:pt idx="69" formatCode="m/d/yyyy">
                  <c:v>-62.950390691382289</c:v>
                </c:pt>
                <c:pt idx="70" formatCode="m/d/yyyy">
                  <c:v>-62.950390691382289</c:v>
                </c:pt>
                <c:pt idx="71" formatCode="m/d/yyyy">
                  <c:v>-62.950390691382289</c:v>
                </c:pt>
                <c:pt idx="72" formatCode="m/d/yyyy">
                  <c:v>-62.950390691382289</c:v>
                </c:pt>
                <c:pt idx="73" formatCode="m/d/yyyy">
                  <c:v>-62.950390691382289</c:v>
                </c:pt>
                <c:pt idx="74" formatCode="m/d/yyyy">
                  <c:v>-62.950390691382289</c:v>
                </c:pt>
                <c:pt idx="75" formatCode="m/d/yyyy">
                  <c:v>-62.950390691382289</c:v>
                </c:pt>
                <c:pt idx="76" formatCode="m/d/yyyy">
                  <c:v>-62.950390691382289</c:v>
                </c:pt>
                <c:pt idx="77" formatCode="m/d/yyyy">
                  <c:v>-62.950390691382289</c:v>
                </c:pt>
                <c:pt idx="78" formatCode="m/d/yyyy">
                  <c:v>-62.950390691382289</c:v>
                </c:pt>
                <c:pt idx="79" formatCode="m/d/yyyy">
                  <c:v>-62.950390691382289</c:v>
                </c:pt>
                <c:pt idx="80" formatCode="m/d/yyyy">
                  <c:v>-62.950390691382289</c:v>
                </c:pt>
                <c:pt idx="81" formatCode="m/d/yyyy">
                  <c:v>-62.950390691382289</c:v>
                </c:pt>
                <c:pt idx="82" formatCode="m/d/yyyy">
                  <c:v>-62.950390691382289</c:v>
                </c:pt>
                <c:pt idx="83" formatCode="m/d/yyyy">
                  <c:v>-62.950390691382289</c:v>
                </c:pt>
                <c:pt idx="84" formatCode="m/d/yyyy">
                  <c:v>-62.950390691382289</c:v>
                </c:pt>
                <c:pt idx="85" formatCode="m/d/yyyy">
                  <c:v>-62.950390691382289</c:v>
                </c:pt>
                <c:pt idx="86" formatCode="m/d/yyyy">
                  <c:v>-62.950390691382289</c:v>
                </c:pt>
                <c:pt idx="87" formatCode="m/d/yyyy">
                  <c:v>-62.950390691382289</c:v>
                </c:pt>
                <c:pt idx="88" formatCode="m/d/yyyy">
                  <c:v>-62.950390691382289</c:v>
                </c:pt>
                <c:pt idx="89" formatCode="m/d/yyyy">
                  <c:v>-62.950390691382289</c:v>
                </c:pt>
                <c:pt idx="90" formatCode="m/d/yyyy">
                  <c:v>-62.950390691382289</c:v>
                </c:pt>
                <c:pt idx="91" formatCode="m/d/yyyy">
                  <c:v>-62.950390691382289</c:v>
                </c:pt>
                <c:pt idx="92" formatCode="m/d/yyyy">
                  <c:v>-62.950390691382289</c:v>
                </c:pt>
                <c:pt idx="93" formatCode="m/d/yyyy">
                  <c:v>-62.950390691382289</c:v>
                </c:pt>
                <c:pt idx="94" formatCode="m/d/yyyy">
                  <c:v>-62.950390691382289</c:v>
                </c:pt>
                <c:pt idx="95" formatCode="m/d/yyyy">
                  <c:v>-62.950390691382289</c:v>
                </c:pt>
                <c:pt idx="96" formatCode="m/d/yyyy">
                  <c:v>-62.950390691382289</c:v>
                </c:pt>
                <c:pt idx="97" formatCode="m/d/yyyy">
                  <c:v>-62.950390691382289</c:v>
                </c:pt>
                <c:pt idx="98" formatCode="m/d/yyyy">
                  <c:v>-62.950390691382289</c:v>
                </c:pt>
                <c:pt idx="99" formatCode="m/d/yyyy">
                  <c:v>-62.950390691382289</c:v>
                </c:pt>
                <c:pt idx="100" formatCode="m/d/yyyy">
                  <c:v>-62.950390691382289</c:v>
                </c:pt>
                <c:pt idx="101" formatCode="m/d/yyyy">
                  <c:v>-62.950390691382289</c:v>
                </c:pt>
                <c:pt idx="102" formatCode="m/d/yyyy">
                  <c:v>-62.950390691382289</c:v>
                </c:pt>
                <c:pt idx="103" formatCode="m/d/yyyy">
                  <c:v>-62.950390691382289</c:v>
                </c:pt>
                <c:pt idx="104" formatCode="m/d/yyyy">
                  <c:v>-62.950390691382289</c:v>
                </c:pt>
                <c:pt idx="105" formatCode="m/d/yyyy">
                  <c:v>-62.950390691382289</c:v>
                </c:pt>
                <c:pt idx="106" formatCode="m/d/yyyy">
                  <c:v>-62.950390691382289</c:v>
                </c:pt>
                <c:pt idx="107" formatCode="m/d/yyyy">
                  <c:v>-62.950390691382289</c:v>
                </c:pt>
                <c:pt idx="108" formatCode="m/d/yyyy">
                  <c:v>-62.950390691382289</c:v>
                </c:pt>
                <c:pt idx="109" formatCode="m/d/yyyy">
                  <c:v>-62.950390691382289</c:v>
                </c:pt>
                <c:pt idx="110" formatCode="m/d/yyyy">
                  <c:v>-62.950390691382289</c:v>
                </c:pt>
                <c:pt idx="111" formatCode="m/d/yyyy">
                  <c:v>-62.950390691382289</c:v>
                </c:pt>
                <c:pt idx="112" formatCode="m/d/yyyy">
                  <c:v>-62.950390691382289</c:v>
                </c:pt>
                <c:pt idx="113" formatCode="m/d/yyyy">
                  <c:v>-62.950390691382289</c:v>
                </c:pt>
                <c:pt idx="114" formatCode="m/d/yyyy">
                  <c:v>-62.950390691382289</c:v>
                </c:pt>
                <c:pt idx="115" formatCode="m/d/yyyy">
                  <c:v>-62.950390691382289</c:v>
                </c:pt>
                <c:pt idx="116" formatCode="m/d/yyyy">
                  <c:v>-62.950390691382289</c:v>
                </c:pt>
                <c:pt idx="117" formatCode="m/d/yyyy">
                  <c:v>-62.950390691382289</c:v>
                </c:pt>
                <c:pt idx="118" formatCode="m/d/yyyy">
                  <c:v>-62.950390691382289</c:v>
                </c:pt>
                <c:pt idx="119" formatCode="m/d/yyyy">
                  <c:v>-62.950390691382289</c:v>
                </c:pt>
                <c:pt idx="120" formatCode="m/d/yyyy">
                  <c:v>-62.950390691382289</c:v>
                </c:pt>
                <c:pt idx="121" formatCode="m/d/yyyy">
                  <c:v>-62.950390691382289</c:v>
                </c:pt>
                <c:pt idx="122" formatCode="m/d/yyyy">
                  <c:v>-62.950390691382289</c:v>
                </c:pt>
                <c:pt idx="123" formatCode="m/d/yyyy">
                  <c:v>-62.950390691382289</c:v>
                </c:pt>
                <c:pt idx="124" formatCode="m/d/yyyy">
                  <c:v>-62.950390691382289</c:v>
                </c:pt>
                <c:pt idx="125" formatCode="m/d/yyyy">
                  <c:v>-62.950390691382289</c:v>
                </c:pt>
                <c:pt idx="126" formatCode="m/d/yyyy">
                  <c:v>-62.950390691382289</c:v>
                </c:pt>
                <c:pt idx="127" formatCode="m/d/yyyy">
                  <c:v>-62.950390691382289</c:v>
                </c:pt>
                <c:pt idx="128" formatCode="m/d/yyyy">
                  <c:v>-62.950390691382289</c:v>
                </c:pt>
                <c:pt idx="129" formatCode="m/d/yyyy">
                  <c:v>-62.950390691382289</c:v>
                </c:pt>
                <c:pt idx="130" formatCode="m/d/yyyy">
                  <c:v>-62.950390691382289</c:v>
                </c:pt>
                <c:pt idx="131" formatCode="m/d/yyyy">
                  <c:v>-62.950390691382289</c:v>
                </c:pt>
                <c:pt idx="132" formatCode="m/d/yyyy">
                  <c:v>-62.950390691382289</c:v>
                </c:pt>
                <c:pt idx="133" formatCode="m/d/yyyy">
                  <c:v>-62.950390691382289</c:v>
                </c:pt>
                <c:pt idx="134" formatCode="m/d/yyyy">
                  <c:v>-62.950390691382289</c:v>
                </c:pt>
                <c:pt idx="135" formatCode="m/d/yyyy">
                  <c:v>-62.950390691382289</c:v>
                </c:pt>
                <c:pt idx="136" formatCode="m/d/yyyy">
                  <c:v>-62.950390691382289</c:v>
                </c:pt>
                <c:pt idx="137" formatCode="m/d/yyyy">
                  <c:v>-62.950390691382289</c:v>
                </c:pt>
                <c:pt idx="138" formatCode="m/d/yyyy">
                  <c:v>-62.950390691382289</c:v>
                </c:pt>
                <c:pt idx="139" formatCode="m/d/yyyy">
                  <c:v>-62.950390691382289</c:v>
                </c:pt>
                <c:pt idx="140" formatCode="m/d/yyyy">
                  <c:v>-62.950390691382289</c:v>
                </c:pt>
                <c:pt idx="141" formatCode="m/d/yyyy">
                  <c:v>-62.950390691382289</c:v>
                </c:pt>
                <c:pt idx="142" formatCode="m/d/yyyy">
                  <c:v>-62.950390691382289</c:v>
                </c:pt>
                <c:pt idx="143" formatCode="m/d/yyyy">
                  <c:v>-62.950390691382289</c:v>
                </c:pt>
                <c:pt idx="144" formatCode="m/d/yyyy">
                  <c:v>-62.950390691382289</c:v>
                </c:pt>
                <c:pt idx="145" formatCode="m/d/yyyy">
                  <c:v>-62.950390691382289</c:v>
                </c:pt>
                <c:pt idx="146" formatCode="m/d/yyyy">
                  <c:v>-62.950390691382289</c:v>
                </c:pt>
                <c:pt idx="147" formatCode="m/d/yyyy">
                  <c:v>-62.950390691382289</c:v>
                </c:pt>
                <c:pt idx="148" formatCode="m/d/yyyy">
                  <c:v>-62.950390691382289</c:v>
                </c:pt>
                <c:pt idx="149" formatCode="m/d/yyyy">
                  <c:v>-62.950390691382289</c:v>
                </c:pt>
                <c:pt idx="150" formatCode="m/d/yyyy">
                  <c:v>-62.950390691382289</c:v>
                </c:pt>
                <c:pt idx="151" formatCode="m/d/yyyy">
                  <c:v>-62.950390691382289</c:v>
                </c:pt>
                <c:pt idx="152" formatCode="m/d/yyyy">
                  <c:v>-62.950390691382289</c:v>
                </c:pt>
                <c:pt idx="153" formatCode="m/d/yyyy">
                  <c:v>-62.950390691382289</c:v>
                </c:pt>
                <c:pt idx="154" formatCode="m/d/yyyy">
                  <c:v>-62.950390691382289</c:v>
                </c:pt>
                <c:pt idx="155" formatCode="m/d/yyyy">
                  <c:v>-62.950390691382289</c:v>
                </c:pt>
                <c:pt idx="156" formatCode="m/d/yyyy">
                  <c:v>-62.950390691382289</c:v>
                </c:pt>
                <c:pt idx="157" formatCode="m/d/yyyy">
                  <c:v>-62.950390691382289</c:v>
                </c:pt>
                <c:pt idx="158" formatCode="m/d/yyyy">
                  <c:v>-62.950390691382289</c:v>
                </c:pt>
                <c:pt idx="159" formatCode="m/d/yyyy">
                  <c:v>-62.950390691382289</c:v>
                </c:pt>
                <c:pt idx="160" formatCode="m/d/yyyy">
                  <c:v>-62.950390691382289</c:v>
                </c:pt>
                <c:pt idx="161" formatCode="m/d/yyyy">
                  <c:v>-62.950390691382289</c:v>
                </c:pt>
                <c:pt idx="162" formatCode="m/d/yyyy">
                  <c:v>-62.950390691382289</c:v>
                </c:pt>
                <c:pt idx="163" formatCode="m/d/yyyy">
                  <c:v>-62.950390691382289</c:v>
                </c:pt>
                <c:pt idx="164" formatCode="m/d/yyyy">
                  <c:v>-62.950390691382289</c:v>
                </c:pt>
                <c:pt idx="165" formatCode="m/d/yyyy">
                  <c:v>-62.950390691382289</c:v>
                </c:pt>
                <c:pt idx="166" formatCode="m/d/yyyy">
                  <c:v>-62.950390691382289</c:v>
                </c:pt>
                <c:pt idx="167" formatCode="m/d/yyyy">
                  <c:v>-62.950390691382289</c:v>
                </c:pt>
                <c:pt idx="168" formatCode="m/d/yyyy">
                  <c:v>-62.950390691382289</c:v>
                </c:pt>
                <c:pt idx="169" formatCode="m/d/yyyy">
                  <c:v>-62.950390691382289</c:v>
                </c:pt>
                <c:pt idx="170" formatCode="m/d/yyyy">
                  <c:v>-62.950390691382289</c:v>
                </c:pt>
                <c:pt idx="171" formatCode="m/d/yyyy">
                  <c:v>-62.950390691382289</c:v>
                </c:pt>
                <c:pt idx="172" formatCode="m/d/yyyy">
                  <c:v>-62.950390691382289</c:v>
                </c:pt>
                <c:pt idx="173" formatCode="m/d/yyyy">
                  <c:v>-62.950390691382289</c:v>
                </c:pt>
                <c:pt idx="174" formatCode="m/d/yyyy">
                  <c:v>-62.950390691382289</c:v>
                </c:pt>
                <c:pt idx="175" formatCode="m/d/yyyy">
                  <c:v>-62.950390691382289</c:v>
                </c:pt>
                <c:pt idx="176" formatCode="m/d/yyyy">
                  <c:v>-62.950390691382289</c:v>
                </c:pt>
                <c:pt idx="177" formatCode="m/d/yyyy">
                  <c:v>-62.950390691382289</c:v>
                </c:pt>
                <c:pt idx="178" formatCode="m/d/yyyy">
                  <c:v>-62.950390691382289</c:v>
                </c:pt>
                <c:pt idx="179" formatCode="m/d/yyyy">
                  <c:v>-62.950390691382289</c:v>
                </c:pt>
                <c:pt idx="180" formatCode="m/d/yyyy">
                  <c:v>-62.950390691382289</c:v>
                </c:pt>
                <c:pt idx="181" formatCode="m/d/yyyy">
                  <c:v>-62.950390691382289</c:v>
                </c:pt>
                <c:pt idx="182" formatCode="m/d/yyyy">
                  <c:v>-62.950390691382289</c:v>
                </c:pt>
                <c:pt idx="183" formatCode="m/d/yyyy">
                  <c:v>-62.950390691382289</c:v>
                </c:pt>
                <c:pt idx="184" formatCode="m/d/yyyy">
                  <c:v>-62.950390691382289</c:v>
                </c:pt>
                <c:pt idx="185" formatCode="m/d/yyyy">
                  <c:v>-62.950390691382289</c:v>
                </c:pt>
                <c:pt idx="186" formatCode="m/d/yyyy">
                  <c:v>-62.950390691382289</c:v>
                </c:pt>
                <c:pt idx="187" formatCode="m/d/yyyy">
                  <c:v>-62.950390691382289</c:v>
                </c:pt>
                <c:pt idx="188" formatCode="m/d/yyyy">
                  <c:v>-62.950390691382289</c:v>
                </c:pt>
                <c:pt idx="189" formatCode="m/d/yyyy">
                  <c:v>-62.950390691382289</c:v>
                </c:pt>
                <c:pt idx="190" formatCode="m/d/yyyy">
                  <c:v>-62.950390691382289</c:v>
                </c:pt>
                <c:pt idx="191" formatCode="m/d/yyyy">
                  <c:v>-62.950390691382289</c:v>
                </c:pt>
                <c:pt idx="192" formatCode="m/d/yyyy">
                  <c:v>-62.950390691382289</c:v>
                </c:pt>
                <c:pt idx="193" formatCode="m/d/yyyy">
                  <c:v>-62.950390691382289</c:v>
                </c:pt>
                <c:pt idx="194" formatCode="m/d/yyyy">
                  <c:v>-62.950390691382289</c:v>
                </c:pt>
                <c:pt idx="195" formatCode="m/d/yyyy">
                  <c:v>-62.950390691382289</c:v>
                </c:pt>
                <c:pt idx="196" formatCode="m/d/yyyy">
                  <c:v>-62.950390691382289</c:v>
                </c:pt>
                <c:pt idx="197" formatCode="m/d/yyyy">
                  <c:v>-62.950390691382289</c:v>
                </c:pt>
                <c:pt idx="198" formatCode="m/d/yyyy">
                  <c:v>-62.950390691382289</c:v>
                </c:pt>
                <c:pt idx="199" formatCode="m/d/yyyy">
                  <c:v>-62.950390691382289</c:v>
                </c:pt>
                <c:pt idx="200" formatCode="m/d/yyyy">
                  <c:v>-62.950390691382289</c:v>
                </c:pt>
                <c:pt idx="201" formatCode="m/d/yyyy">
                  <c:v>-62.950390691382289</c:v>
                </c:pt>
                <c:pt idx="202" formatCode="m/d/yyyy">
                  <c:v>-62.950390691382289</c:v>
                </c:pt>
                <c:pt idx="203" formatCode="m/d/yyyy">
                  <c:v>-62.950390691382289</c:v>
                </c:pt>
                <c:pt idx="204" formatCode="m/d/yyyy">
                  <c:v>-62.950390691382289</c:v>
                </c:pt>
                <c:pt idx="205" formatCode="m/d/yyyy">
                  <c:v>-62.950390691382289</c:v>
                </c:pt>
                <c:pt idx="206" formatCode="m/d/yyyy">
                  <c:v>-62.950390691382289</c:v>
                </c:pt>
                <c:pt idx="207" formatCode="m/d/yyyy">
                  <c:v>-62.950390691382289</c:v>
                </c:pt>
                <c:pt idx="208" formatCode="m/d/yyyy">
                  <c:v>-62.950390691382289</c:v>
                </c:pt>
                <c:pt idx="209" formatCode="m/d/yyyy">
                  <c:v>-62.950390691382289</c:v>
                </c:pt>
                <c:pt idx="210" formatCode="m/d/yyyy">
                  <c:v>-62.950390691382289</c:v>
                </c:pt>
                <c:pt idx="211" formatCode="m/d/yyyy">
                  <c:v>-62.950390691382289</c:v>
                </c:pt>
                <c:pt idx="212" formatCode="m/d/yyyy">
                  <c:v>-62.950390691382289</c:v>
                </c:pt>
                <c:pt idx="213" formatCode="m/d/yyyy">
                  <c:v>-62.950390691382289</c:v>
                </c:pt>
                <c:pt idx="214" formatCode="m/d/yyyy">
                  <c:v>-62.950390691382289</c:v>
                </c:pt>
                <c:pt idx="215" formatCode="m/d/yyyy">
                  <c:v>-62.950390691382289</c:v>
                </c:pt>
                <c:pt idx="216" formatCode="m/d/yyyy">
                  <c:v>-62.950390691382289</c:v>
                </c:pt>
                <c:pt idx="217" formatCode="m/d/yyyy">
                  <c:v>-62.950390691382289</c:v>
                </c:pt>
                <c:pt idx="218" formatCode="m/d/yyyy">
                  <c:v>-62.950390691382289</c:v>
                </c:pt>
                <c:pt idx="219" formatCode="m/d/yyyy">
                  <c:v>-62.950390691382289</c:v>
                </c:pt>
                <c:pt idx="220" formatCode="m/d/yyyy">
                  <c:v>-62.950390691382289</c:v>
                </c:pt>
                <c:pt idx="221" formatCode="m/d/yyyy">
                  <c:v>-62.950390691382289</c:v>
                </c:pt>
                <c:pt idx="222" formatCode="m/d/yyyy">
                  <c:v>-62.950390691382289</c:v>
                </c:pt>
                <c:pt idx="223" formatCode="m/d/yyyy">
                  <c:v>-62.950390691382289</c:v>
                </c:pt>
                <c:pt idx="224" formatCode="m/d/yyyy">
                  <c:v>-62.950390691382289</c:v>
                </c:pt>
                <c:pt idx="225" formatCode="m/d/yyyy">
                  <c:v>-62.950390691382289</c:v>
                </c:pt>
                <c:pt idx="226" formatCode="m/d/yyyy">
                  <c:v>-62.950390691382289</c:v>
                </c:pt>
                <c:pt idx="227" formatCode="m/d/yyyy">
                  <c:v>-62.950390691382289</c:v>
                </c:pt>
                <c:pt idx="228" formatCode="m/d/yyyy">
                  <c:v>-62.950390691382289</c:v>
                </c:pt>
                <c:pt idx="229" formatCode="m/d/yyyy">
                  <c:v>-62.950390691382289</c:v>
                </c:pt>
                <c:pt idx="230" formatCode="m/d/yyyy">
                  <c:v>-62.950390691382289</c:v>
                </c:pt>
                <c:pt idx="231" formatCode="m/d/yyyy">
                  <c:v>-62.950390691382289</c:v>
                </c:pt>
                <c:pt idx="232" formatCode="m/d/yyyy">
                  <c:v>-62.950390691382289</c:v>
                </c:pt>
                <c:pt idx="233" formatCode="m/d/yyyy">
                  <c:v>-62.950390691382289</c:v>
                </c:pt>
                <c:pt idx="234" formatCode="m/d/yyyy">
                  <c:v>-62.950390691382289</c:v>
                </c:pt>
                <c:pt idx="235" formatCode="m/d/yyyy">
                  <c:v>-62.950390691382289</c:v>
                </c:pt>
                <c:pt idx="236" formatCode="m/d/yyyy">
                  <c:v>-62.950390691382289</c:v>
                </c:pt>
                <c:pt idx="237" formatCode="m/d/yyyy">
                  <c:v>-62.950390691382289</c:v>
                </c:pt>
                <c:pt idx="238" formatCode="m/d/yyyy">
                  <c:v>-62.950390691382289</c:v>
                </c:pt>
                <c:pt idx="239" formatCode="m/d/yyyy">
                  <c:v>-62.950390691382289</c:v>
                </c:pt>
                <c:pt idx="240" formatCode="m/d/yyyy">
                  <c:v>-62.950390691382289</c:v>
                </c:pt>
                <c:pt idx="241" formatCode="m/d/yyyy">
                  <c:v>-62.950390691382289</c:v>
                </c:pt>
                <c:pt idx="242" formatCode="m/d/yyyy">
                  <c:v>-62.950390691382289</c:v>
                </c:pt>
                <c:pt idx="243" formatCode="m/d/yyyy">
                  <c:v>-62.950390691382289</c:v>
                </c:pt>
                <c:pt idx="244" formatCode="m/d/yyyy">
                  <c:v>-62.950390691382289</c:v>
                </c:pt>
                <c:pt idx="245" formatCode="m/d/yyyy">
                  <c:v>-62.950390691382289</c:v>
                </c:pt>
                <c:pt idx="246" formatCode="m/d/yyyy">
                  <c:v>-62.950390691382289</c:v>
                </c:pt>
                <c:pt idx="247" formatCode="m/d/yyyy">
                  <c:v>-62.950390691382289</c:v>
                </c:pt>
                <c:pt idx="248" formatCode="m/d/yyyy">
                  <c:v>-62.950390691382289</c:v>
                </c:pt>
                <c:pt idx="249" formatCode="m/d/yyyy">
                  <c:v>-62.950390691382289</c:v>
                </c:pt>
                <c:pt idx="250" formatCode="m/d/yyyy">
                  <c:v>-62.950390691382289</c:v>
                </c:pt>
                <c:pt idx="251" formatCode="m/d/yyyy">
                  <c:v>-62.950390691382289</c:v>
                </c:pt>
                <c:pt idx="252" formatCode="m/d/yyyy">
                  <c:v>-62.950390691382289</c:v>
                </c:pt>
                <c:pt idx="253" formatCode="m/d/yyyy">
                  <c:v>-62.950390691382289</c:v>
                </c:pt>
                <c:pt idx="254" formatCode="m/d/yyyy">
                  <c:v>-62.950390691382289</c:v>
                </c:pt>
                <c:pt idx="255" formatCode="m/d/yyyy">
                  <c:v>-62.950390691382289</c:v>
                </c:pt>
                <c:pt idx="256" formatCode="m/d/yyyy">
                  <c:v>-62.950390691382289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charts!$AB$153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charts!$AC$153:$OD$153</c:f>
              <c:numCache>
                <c:formatCode>0</c:formatCode>
                <c:ptCount val="366"/>
                <c:pt idx="0">
                  <c:v>-32.207101167315173</c:v>
                </c:pt>
                <c:pt idx="1">
                  <c:v>-32.207101167315173</c:v>
                </c:pt>
                <c:pt idx="2">
                  <c:v>-32.207101167315173</c:v>
                </c:pt>
                <c:pt idx="3">
                  <c:v>-32.207101167315173</c:v>
                </c:pt>
                <c:pt idx="4">
                  <c:v>-32.207101167315173</c:v>
                </c:pt>
                <c:pt idx="5">
                  <c:v>-32.207101167315173</c:v>
                </c:pt>
                <c:pt idx="6">
                  <c:v>-32.207101167315173</c:v>
                </c:pt>
                <c:pt idx="7">
                  <c:v>-32.207101167315173</c:v>
                </c:pt>
                <c:pt idx="8">
                  <c:v>-32.207101167315173</c:v>
                </c:pt>
                <c:pt idx="9">
                  <c:v>-32.207101167315173</c:v>
                </c:pt>
                <c:pt idx="10">
                  <c:v>-32.207101167315173</c:v>
                </c:pt>
                <c:pt idx="11">
                  <c:v>-32.207101167315173</c:v>
                </c:pt>
                <c:pt idx="12">
                  <c:v>-32.207101167315173</c:v>
                </c:pt>
                <c:pt idx="13">
                  <c:v>-32.207101167315173</c:v>
                </c:pt>
                <c:pt idx="14">
                  <c:v>-32.207101167315173</c:v>
                </c:pt>
                <c:pt idx="15">
                  <c:v>-32.207101167315173</c:v>
                </c:pt>
                <c:pt idx="16">
                  <c:v>-32.207101167315173</c:v>
                </c:pt>
                <c:pt idx="17">
                  <c:v>-32.207101167315173</c:v>
                </c:pt>
                <c:pt idx="18">
                  <c:v>-32.207101167315173</c:v>
                </c:pt>
                <c:pt idx="19">
                  <c:v>-32.207101167315173</c:v>
                </c:pt>
                <c:pt idx="20">
                  <c:v>-32.207101167315173</c:v>
                </c:pt>
                <c:pt idx="21">
                  <c:v>-32.207101167315173</c:v>
                </c:pt>
                <c:pt idx="22">
                  <c:v>-32.207101167315173</c:v>
                </c:pt>
                <c:pt idx="23">
                  <c:v>-32.207101167315173</c:v>
                </c:pt>
                <c:pt idx="24">
                  <c:v>-32.207101167315173</c:v>
                </c:pt>
                <c:pt idx="25">
                  <c:v>-32.207101167315173</c:v>
                </c:pt>
                <c:pt idx="26">
                  <c:v>-32.207101167315173</c:v>
                </c:pt>
                <c:pt idx="27">
                  <c:v>-32.207101167315173</c:v>
                </c:pt>
                <c:pt idx="28">
                  <c:v>-32.207101167315173</c:v>
                </c:pt>
                <c:pt idx="29">
                  <c:v>-32.207101167315173</c:v>
                </c:pt>
                <c:pt idx="30">
                  <c:v>-32.207101167315173</c:v>
                </c:pt>
                <c:pt idx="31">
                  <c:v>-32.207101167315173</c:v>
                </c:pt>
                <c:pt idx="32">
                  <c:v>-32.207101167315173</c:v>
                </c:pt>
                <c:pt idx="33">
                  <c:v>-32.207101167315173</c:v>
                </c:pt>
                <c:pt idx="34">
                  <c:v>-32.207101167315173</c:v>
                </c:pt>
                <c:pt idx="35">
                  <c:v>-32.207101167315173</c:v>
                </c:pt>
                <c:pt idx="36">
                  <c:v>-32.207101167315173</c:v>
                </c:pt>
                <c:pt idx="37">
                  <c:v>-32.207101167315173</c:v>
                </c:pt>
                <c:pt idx="38">
                  <c:v>-32.207101167315173</c:v>
                </c:pt>
                <c:pt idx="39">
                  <c:v>-32.207101167315173</c:v>
                </c:pt>
                <c:pt idx="40" formatCode="General">
                  <c:v>-32.207101167315173</c:v>
                </c:pt>
                <c:pt idx="41" formatCode="General">
                  <c:v>-32.207101167315173</c:v>
                </c:pt>
                <c:pt idx="42" formatCode="General">
                  <c:v>-32.207101167315173</c:v>
                </c:pt>
                <c:pt idx="43" formatCode="General">
                  <c:v>-32.207101167315173</c:v>
                </c:pt>
                <c:pt idx="44" formatCode="General">
                  <c:v>-32.207101167315173</c:v>
                </c:pt>
                <c:pt idx="45" formatCode="General">
                  <c:v>-32.207101167315173</c:v>
                </c:pt>
                <c:pt idx="46" formatCode="General">
                  <c:v>-32.207101167315173</c:v>
                </c:pt>
                <c:pt idx="47" formatCode="General">
                  <c:v>-32.207101167315173</c:v>
                </c:pt>
                <c:pt idx="48" formatCode="General">
                  <c:v>-32.207101167315173</c:v>
                </c:pt>
                <c:pt idx="49" formatCode="General">
                  <c:v>-32.207101167315173</c:v>
                </c:pt>
                <c:pt idx="50" formatCode="General">
                  <c:v>-32.207101167315173</c:v>
                </c:pt>
                <c:pt idx="51" formatCode="General">
                  <c:v>-32.207101167315173</c:v>
                </c:pt>
                <c:pt idx="52" formatCode="General">
                  <c:v>-32.207101167315173</c:v>
                </c:pt>
                <c:pt idx="53" formatCode="General">
                  <c:v>-32.207101167315173</c:v>
                </c:pt>
                <c:pt idx="54" formatCode="General">
                  <c:v>-32.207101167315173</c:v>
                </c:pt>
                <c:pt idx="55" formatCode="General">
                  <c:v>-32.207101167315173</c:v>
                </c:pt>
                <c:pt idx="56" formatCode="General">
                  <c:v>-32.207101167315173</c:v>
                </c:pt>
                <c:pt idx="57" formatCode="General">
                  <c:v>-32.207101167315173</c:v>
                </c:pt>
                <c:pt idx="58" formatCode="General">
                  <c:v>-32.207101167315173</c:v>
                </c:pt>
                <c:pt idx="59" formatCode="General">
                  <c:v>-32.207101167315173</c:v>
                </c:pt>
                <c:pt idx="60" formatCode="General">
                  <c:v>-32.207101167315173</c:v>
                </c:pt>
                <c:pt idx="61" formatCode="General">
                  <c:v>-32.207101167315173</c:v>
                </c:pt>
                <c:pt idx="62" formatCode="General">
                  <c:v>-32.207101167315173</c:v>
                </c:pt>
                <c:pt idx="63" formatCode="General">
                  <c:v>-32.207101167315173</c:v>
                </c:pt>
                <c:pt idx="64" formatCode="General">
                  <c:v>-32.207101167315173</c:v>
                </c:pt>
                <c:pt idx="65" formatCode="General">
                  <c:v>-32.207101167315173</c:v>
                </c:pt>
                <c:pt idx="66" formatCode="General">
                  <c:v>-32.207101167315173</c:v>
                </c:pt>
                <c:pt idx="67" formatCode="General">
                  <c:v>-32.207101167315173</c:v>
                </c:pt>
                <c:pt idx="68" formatCode="General">
                  <c:v>-32.207101167315173</c:v>
                </c:pt>
                <c:pt idx="69" formatCode="General">
                  <c:v>-32.207101167315173</c:v>
                </c:pt>
                <c:pt idx="70" formatCode="General">
                  <c:v>-32.207101167315173</c:v>
                </c:pt>
                <c:pt idx="71" formatCode="General">
                  <c:v>-32.207101167315173</c:v>
                </c:pt>
                <c:pt idx="72" formatCode="General">
                  <c:v>-32.207101167315173</c:v>
                </c:pt>
                <c:pt idx="73" formatCode="General">
                  <c:v>-32.207101167315173</c:v>
                </c:pt>
                <c:pt idx="74" formatCode="General">
                  <c:v>-32.207101167315173</c:v>
                </c:pt>
                <c:pt idx="75" formatCode="General">
                  <c:v>-32.207101167315173</c:v>
                </c:pt>
                <c:pt idx="76" formatCode="General">
                  <c:v>-32.207101167315173</c:v>
                </c:pt>
                <c:pt idx="77" formatCode="General">
                  <c:v>-32.207101167315173</c:v>
                </c:pt>
                <c:pt idx="78" formatCode="General">
                  <c:v>-32.207101167315173</c:v>
                </c:pt>
                <c:pt idx="79" formatCode="General">
                  <c:v>-32.207101167315173</c:v>
                </c:pt>
                <c:pt idx="80" formatCode="General">
                  <c:v>-32.207101167315173</c:v>
                </c:pt>
                <c:pt idx="81" formatCode="General">
                  <c:v>-32.207101167315173</c:v>
                </c:pt>
                <c:pt idx="82" formatCode="General">
                  <c:v>-32.207101167315173</c:v>
                </c:pt>
                <c:pt idx="83" formatCode="General">
                  <c:v>-32.207101167315173</c:v>
                </c:pt>
                <c:pt idx="84" formatCode="General">
                  <c:v>-32.207101167315173</c:v>
                </c:pt>
                <c:pt idx="85" formatCode="General">
                  <c:v>-32.207101167315173</c:v>
                </c:pt>
                <c:pt idx="86" formatCode="General">
                  <c:v>-32.207101167315173</c:v>
                </c:pt>
                <c:pt idx="87" formatCode="General">
                  <c:v>-32.207101167315173</c:v>
                </c:pt>
                <c:pt idx="88" formatCode="General">
                  <c:v>-32.207101167315173</c:v>
                </c:pt>
                <c:pt idx="89" formatCode="General">
                  <c:v>-32.207101167315173</c:v>
                </c:pt>
                <c:pt idx="90" formatCode="General">
                  <c:v>-32.207101167315173</c:v>
                </c:pt>
                <c:pt idx="91" formatCode="General">
                  <c:v>-32.207101167315173</c:v>
                </c:pt>
                <c:pt idx="92" formatCode="General">
                  <c:v>-32.207101167315173</c:v>
                </c:pt>
                <c:pt idx="93" formatCode="General">
                  <c:v>-32.207101167315173</c:v>
                </c:pt>
                <c:pt idx="94" formatCode="General">
                  <c:v>-32.207101167315173</c:v>
                </c:pt>
                <c:pt idx="95" formatCode="General">
                  <c:v>-32.207101167315173</c:v>
                </c:pt>
                <c:pt idx="96" formatCode="General">
                  <c:v>-32.207101167315173</c:v>
                </c:pt>
                <c:pt idx="97" formatCode="General">
                  <c:v>-32.207101167315173</c:v>
                </c:pt>
                <c:pt idx="98" formatCode="General">
                  <c:v>-32.207101167315173</c:v>
                </c:pt>
                <c:pt idx="99" formatCode="General">
                  <c:v>-32.207101167315173</c:v>
                </c:pt>
                <c:pt idx="100" formatCode="General">
                  <c:v>-32.207101167315173</c:v>
                </c:pt>
                <c:pt idx="101" formatCode="General">
                  <c:v>-32.207101167315173</c:v>
                </c:pt>
                <c:pt idx="102" formatCode="General">
                  <c:v>-32.207101167315173</c:v>
                </c:pt>
                <c:pt idx="103" formatCode="General">
                  <c:v>-32.207101167315173</c:v>
                </c:pt>
                <c:pt idx="104" formatCode="General">
                  <c:v>-32.207101167315173</c:v>
                </c:pt>
                <c:pt idx="105" formatCode="General">
                  <c:v>-32.207101167315173</c:v>
                </c:pt>
                <c:pt idx="106" formatCode="General">
                  <c:v>-32.207101167315173</c:v>
                </c:pt>
                <c:pt idx="107" formatCode="General">
                  <c:v>-32.207101167315173</c:v>
                </c:pt>
                <c:pt idx="108" formatCode="General">
                  <c:v>-32.207101167315173</c:v>
                </c:pt>
                <c:pt idx="109" formatCode="General">
                  <c:v>-32.207101167315173</c:v>
                </c:pt>
                <c:pt idx="110" formatCode="General">
                  <c:v>-32.207101167315173</c:v>
                </c:pt>
                <c:pt idx="111" formatCode="General">
                  <c:v>-32.207101167315173</c:v>
                </c:pt>
                <c:pt idx="112" formatCode="General">
                  <c:v>-32.207101167315173</c:v>
                </c:pt>
                <c:pt idx="113" formatCode="General">
                  <c:v>-32.207101167315173</c:v>
                </c:pt>
                <c:pt idx="114" formatCode="General">
                  <c:v>-32.207101167315173</c:v>
                </c:pt>
                <c:pt idx="115" formatCode="General">
                  <c:v>-32.207101167315173</c:v>
                </c:pt>
                <c:pt idx="116" formatCode="General">
                  <c:v>-32.207101167315173</c:v>
                </c:pt>
                <c:pt idx="117" formatCode="General">
                  <c:v>-32.207101167315173</c:v>
                </c:pt>
                <c:pt idx="118" formatCode="General">
                  <c:v>-32.207101167315173</c:v>
                </c:pt>
                <c:pt idx="119" formatCode="General">
                  <c:v>-32.207101167315173</c:v>
                </c:pt>
                <c:pt idx="120" formatCode="General">
                  <c:v>-32.207101167315173</c:v>
                </c:pt>
                <c:pt idx="121" formatCode="General">
                  <c:v>-32.207101167315173</c:v>
                </c:pt>
                <c:pt idx="122" formatCode="General">
                  <c:v>-32.207101167315173</c:v>
                </c:pt>
                <c:pt idx="123" formatCode="General">
                  <c:v>-32.207101167315173</c:v>
                </c:pt>
                <c:pt idx="124" formatCode="General">
                  <c:v>-32.207101167315173</c:v>
                </c:pt>
                <c:pt idx="125" formatCode="General">
                  <c:v>-32.207101167315173</c:v>
                </c:pt>
                <c:pt idx="126" formatCode="General">
                  <c:v>-32.207101167315173</c:v>
                </c:pt>
                <c:pt idx="127" formatCode="General">
                  <c:v>-32.207101167315173</c:v>
                </c:pt>
                <c:pt idx="128" formatCode="General">
                  <c:v>-32.207101167315173</c:v>
                </c:pt>
                <c:pt idx="129" formatCode="General">
                  <c:v>-32.207101167315173</c:v>
                </c:pt>
                <c:pt idx="130" formatCode="General">
                  <c:v>-32.207101167315173</c:v>
                </c:pt>
                <c:pt idx="131" formatCode="General">
                  <c:v>-32.207101167315173</c:v>
                </c:pt>
                <c:pt idx="132" formatCode="General">
                  <c:v>-32.207101167315173</c:v>
                </c:pt>
                <c:pt idx="133" formatCode="General">
                  <c:v>-32.207101167315173</c:v>
                </c:pt>
                <c:pt idx="134" formatCode="General">
                  <c:v>-32.207101167315173</c:v>
                </c:pt>
                <c:pt idx="135" formatCode="General">
                  <c:v>-32.207101167315173</c:v>
                </c:pt>
                <c:pt idx="136" formatCode="General">
                  <c:v>-32.207101167315173</c:v>
                </c:pt>
                <c:pt idx="137" formatCode="General">
                  <c:v>-32.207101167315173</c:v>
                </c:pt>
                <c:pt idx="138" formatCode="General">
                  <c:v>-32.207101167315173</c:v>
                </c:pt>
                <c:pt idx="139" formatCode="General">
                  <c:v>-32.207101167315173</c:v>
                </c:pt>
                <c:pt idx="140" formatCode="General">
                  <c:v>-32.207101167315173</c:v>
                </c:pt>
                <c:pt idx="141" formatCode="General">
                  <c:v>-32.207101167315173</c:v>
                </c:pt>
                <c:pt idx="142" formatCode="General">
                  <c:v>-32.207101167315173</c:v>
                </c:pt>
                <c:pt idx="143" formatCode="General">
                  <c:v>-32.207101167315173</c:v>
                </c:pt>
                <c:pt idx="144" formatCode="General">
                  <c:v>-32.207101167315173</c:v>
                </c:pt>
                <c:pt idx="145" formatCode="General">
                  <c:v>-32.207101167315173</c:v>
                </c:pt>
                <c:pt idx="146" formatCode="General">
                  <c:v>-32.207101167315173</c:v>
                </c:pt>
                <c:pt idx="147" formatCode="General">
                  <c:v>-32.207101167315173</c:v>
                </c:pt>
                <c:pt idx="148" formatCode="General">
                  <c:v>-32.207101167315173</c:v>
                </c:pt>
                <c:pt idx="149" formatCode="General">
                  <c:v>-32.207101167315173</c:v>
                </c:pt>
                <c:pt idx="150" formatCode="General">
                  <c:v>-32.207101167315173</c:v>
                </c:pt>
                <c:pt idx="151" formatCode="General">
                  <c:v>-32.207101167315173</c:v>
                </c:pt>
                <c:pt idx="152" formatCode="General">
                  <c:v>-32.207101167315173</c:v>
                </c:pt>
                <c:pt idx="153" formatCode="General">
                  <c:v>-32.207101167315173</c:v>
                </c:pt>
                <c:pt idx="154" formatCode="General">
                  <c:v>-32.207101167315173</c:v>
                </c:pt>
                <c:pt idx="155" formatCode="General">
                  <c:v>-32.207101167315173</c:v>
                </c:pt>
                <c:pt idx="156" formatCode="General">
                  <c:v>-32.207101167315173</c:v>
                </c:pt>
                <c:pt idx="157" formatCode="General">
                  <c:v>-32.207101167315173</c:v>
                </c:pt>
                <c:pt idx="158" formatCode="General">
                  <c:v>-32.207101167315173</c:v>
                </c:pt>
                <c:pt idx="159" formatCode="General">
                  <c:v>-32.207101167315173</c:v>
                </c:pt>
                <c:pt idx="160" formatCode="General">
                  <c:v>-32.207101167315173</c:v>
                </c:pt>
                <c:pt idx="161" formatCode="General">
                  <c:v>-32.207101167315173</c:v>
                </c:pt>
                <c:pt idx="162" formatCode="General">
                  <c:v>-32.207101167315173</c:v>
                </c:pt>
                <c:pt idx="163" formatCode="General">
                  <c:v>-32.207101167315173</c:v>
                </c:pt>
                <c:pt idx="164" formatCode="General">
                  <c:v>-32.207101167315173</c:v>
                </c:pt>
                <c:pt idx="165" formatCode="General">
                  <c:v>-32.207101167315173</c:v>
                </c:pt>
                <c:pt idx="166" formatCode="General">
                  <c:v>-32.207101167315173</c:v>
                </c:pt>
                <c:pt idx="167" formatCode="General">
                  <c:v>-32.207101167315173</c:v>
                </c:pt>
                <c:pt idx="168" formatCode="General">
                  <c:v>-32.207101167315173</c:v>
                </c:pt>
                <c:pt idx="169" formatCode="General">
                  <c:v>-32.207101167315173</c:v>
                </c:pt>
                <c:pt idx="170" formatCode="General">
                  <c:v>-32.207101167315173</c:v>
                </c:pt>
                <c:pt idx="171" formatCode="General">
                  <c:v>-32.207101167315173</c:v>
                </c:pt>
                <c:pt idx="172" formatCode="General">
                  <c:v>-32.207101167315173</c:v>
                </c:pt>
                <c:pt idx="173" formatCode="General">
                  <c:v>-32.207101167315173</c:v>
                </c:pt>
                <c:pt idx="174" formatCode="General">
                  <c:v>-32.207101167315173</c:v>
                </c:pt>
                <c:pt idx="175" formatCode="General">
                  <c:v>-32.207101167315173</c:v>
                </c:pt>
                <c:pt idx="176" formatCode="General">
                  <c:v>-32.207101167315173</c:v>
                </c:pt>
                <c:pt idx="177" formatCode="General">
                  <c:v>-32.207101167315173</c:v>
                </c:pt>
                <c:pt idx="178" formatCode="General">
                  <c:v>-32.207101167315173</c:v>
                </c:pt>
                <c:pt idx="179" formatCode="General">
                  <c:v>-32.207101167315173</c:v>
                </c:pt>
                <c:pt idx="180" formatCode="General">
                  <c:v>-32.207101167315173</c:v>
                </c:pt>
                <c:pt idx="181" formatCode="General">
                  <c:v>-32.207101167315173</c:v>
                </c:pt>
                <c:pt idx="182" formatCode="General">
                  <c:v>-32.207101167315173</c:v>
                </c:pt>
                <c:pt idx="183" formatCode="General">
                  <c:v>-32.207101167315173</c:v>
                </c:pt>
                <c:pt idx="184" formatCode="General">
                  <c:v>-32.207101167315173</c:v>
                </c:pt>
                <c:pt idx="185" formatCode="General">
                  <c:v>-32.207101167315173</c:v>
                </c:pt>
                <c:pt idx="186" formatCode="General">
                  <c:v>-32.207101167315173</c:v>
                </c:pt>
                <c:pt idx="187" formatCode="General">
                  <c:v>-32.207101167315173</c:v>
                </c:pt>
                <c:pt idx="188" formatCode="General">
                  <c:v>-32.207101167315173</c:v>
                </c:pt>
                <c:pt idx="189" formatCode="General">
                  <c:v>-32.207101167315173</c:v>
                </c:pt>
                <c:pt idx="190" formatCode="General">
                  <c:v>-32.207101167315173</c:v>
                </c:pt>
                <c:pt idx="191" formatCode="General">
                  <c:v>-32.207101167315173</c:v>
                </c:pt>
                <c:pt idx="192" formatCode="General">
                  <c:v>-32.207101167315173</c:v>
                </c:pt>
                <c:pt idx="193" formatCode="General">
                  <c:v>-32.207101167315173</c:v>
                </c:pt>
                <c:pt idx="194" formatCode="General">
                  <c:v>-32.207101167315173</c:v>
                </c:pt>
                <c:pt idx="195" formatCode="General">
                  <c:v>-32.207101167315173</c:v>
                </c:pt>
                <c:pt idx="196" formatCode="General">
                  <c:v>-32.207101167315173</c:v>
                </c:pt>
                <c:pt idx="197" formatCode="General">
                  <c:v>-32.207101167315173</c:v>
                </c:pt>
                <c:pt idx="198" formatCode="General">
                  <c:v>-32.207101167315173</c:v>
                </c:pt>
                <c:pt idx="199" formatCode="General">
                  <c:v>-32.207101167315173</c:v>
                </c:pt>
                <c:pt idx="200" formatCode="General">
                  <c:v>-32.207101167315173</c:v>
                </c:pt>
                <c:pt idx="201" formatCode="General">
                  <c:v>-32.207101167315173</c:v>
                </c:pt>
                <c:pt idx="202" formatCode="General">
                  <c:v>-32.207101167315173</c:v>
                </c:pt>
                <c:pt idx="203" formatCode="General">
                  <c:v>-32.207101167315173</c:v>
                </c:pt>
                <c:pt idx="204" formatCode="General">
                  <c:v>-32.207101167315173</c:v>
                </c:pt>
                <c:pt idx="205" formatCode="General">
                  <c:v>-32.207101167315173</c:v>
                </c:pt>
                <c:pt idx="206" formatCode="General">
                  <c:v>-32.207101167315173</c:v>
                </c:pt>
                <c:pt idx="207" formatCode="General">
                  <c:v>-32.207101167315173</c:v>
                </c:pt>
                <c:pt idx="208" formatCode="General">
                  <c:v>-32.207101167315173</c:v>
                </c:pt>
                <c:pt idx="209" formatCode="General">
                  <c:v>-32.207101167315173</c:v>
                </c:pt>
                <c:pt idx="210" formatCode="General">
                  <c:v>-32.207101167315173</c:v>
                </c:pt>
                <c:pt idx="211" formatCode="General">
                  <c:v>-32.207101167315173</c:v>
                </c:pt>
                <c:pt idx="212" formatCode="General">
                  <c:v>-32.207101167315173</c:v>
                </c:pt>
                <c:pt idx="213" formatCode="General">
                  <c:v>-32.207101167315173</c:v>
                </c:pt>
                <c:pt idx="214" formatCode="General">
                  <c:v>-32.207101167315173</c:v>
                </c:pt>
                <c:pt idx="215" formatCode="General">
                  <c:v>-32.207101167315173</c:v>
                </c:pt>
                <c:pt idx="216" formatCode="General">
                  <c:v>-32.207101167315173</c:v>
                </c:pt>
                <c:pt idx="217" formatCode="General">
                  <c:v>-32.207101167315173</c:v>
                </c:pt>
                <c:pt idx="218" formatCode="General">
                  <c:v>-32.207101167315173</c:v>
                </c:pt>
                <c:pt idx="219" formatCode="General">
                  <c:v>-32.207101167315173</c:v>
                </c:pt>
                <c:pt idx="220" formatCode="General">
                  <c:v>-32.207101167315173</c:v>
                </c:pt>
                <c:pt idx="221" formatCode="General">
                  <c:v>-32.207101167315173</c:v>
                </c:pt>
                <c:pt idx="222" formatCode="General">
                  <c:v>-32.207101167315173</c:v>
                </c:pt>
                <c:pt idx="223" formatCode="General">
                  <c:v>-32.207101167315173</c:v>
                </c:pt>
                <c:pt idx="224" formatCode="General">
                  <c:v>-32.207101167315173</c:v>
                </c:pt>
                <c:pt idx="225" formatCode="General">
                  <c:v>-32.207101167315173</c:v>
                </c:pt>
                <c:pt idx="226" formatCode="General">
                  <c:v>-32.207101167315173</c:v>
                </c:pt>
                <c:pt idx="227" formatCode="General">
                  <c:v>-32.207101167315173</c:v>
                </c:pt>
                <c:pt idx="228" formatCode="General">
                  <c:v>-32.207101167315173</c:v>
                </c:pt>
                <c:pt idx="229" formatCode="General">
                  <c:v>-32.207101167315173</c:v>
                </c:pt>
                <c:pt idx="230" formatCode="General">
                  <c:v>-32.207101167315173</c:v>
                </c:pt>
                <c:pt idx="231" formatCode="General">
                  <c:v>-32.207101167315173</c:v>
                </c:pt>
                <c:pt idx="232" formatCode="General">
                  <c:v>-32.207101167315173</c:v>
                </c:pt>
                <c:pt idx="233" formatCode="General">
                  <c:v>-32.207101167315173</c:v>
                </c:pt>
                <c:pt idx="234" formatCode="General">
                  <c:v>-32.207101167315173</c:v>
                </c:pt>
                <c:pt idx="235" formatCode="General">
                  <c:v>-32.207101167315173</c:v>
                </c:pt>
                <c:pt idx="236" formatCode="General">
                  <c:v>-32.207101167315173</c:v>
                </c:pt>
                <c:pt idx="237" formatCode="General">
                  <c:v>-32.207101167315173</c:v>
                </c:pt>
                <c:pt idx="238" formatCode="General">
                  <c:v>-32.207101167315173</c:v>
                </c:pt>
                <c:pt idx="239" formatCode="General">
                  <c:v>-32.207101167315173</c:v>
                </c:pt>
                <c:pt idx="240" formatCode="General">
                  <c:v>-32.207101167315173</c:v>
                </c:pt>
                <c:pt idx="241" formatCode="General">
                  <c:v>-32.207101167315173</c:v>
                </c:pt>
                <c:pt idx="242" formatCode="General">
                  <c:v>-32.207101167315173</c:v>
                </c:pt>
                <c:pt idx="243" formatCode="General">
                  <c:v>-32.207101167315173</c:v>
                </c:pt>
                <c:pt idx="244" formatCode="General">
                  <c:v>-32.207101167315173</c:v>
                </c:pt>
                <c:pt idx="245" formatCode="General">
                  <c:v>-32.207101167315173</c:v>
                </c:pt>
                <c:pt idx="246" formatCode="General">
                  <c:v>-32.207101167315173</c:v>
                </c:pt>
                <c:pt idx="247" formatCode="General">
                  <c:v>-32.207101167315173</c:v>
                </c:pt>
                <c:pt idx="248" formatCode="General">
                  <c:v>-32.207101167315173</c:v>
                </c:pt>
                <c:pt idx="249" formatCode="General">
                  <c:v>-32.207101167315173</c:v>
                </c:pt>
                <c:pt idx="250" formatCode="General">
                  <c:v>-32.207101167315173</c:v>
                </c:pt>
                <c:pt idx="251" formatCode="General">
                  <c:v>-32.207101167315173</c:v>
                </c:pt>
                <c:pt idx="252" formatCode="General">
                  <c:v>-32.207101167315173</c:v>
                </c:pt>
                <c:pt idx="253" formatCode="General">
                  <c:v>-32.207101167315173</c:v>
                </c:pt>
                <c:pt idx="254" formatCode="General">
                  <c:v>-32.207101167315173</c:v>
                </c:pt>
                <c:pt idx="255" formatCode="General">
                  <c:v>-32.207101167315173</c:v>
                </c:pt>
                <c:pt idx="256" formatCode="General">
                  <c:v>-32.207101167315173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charts!$AB$154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charts!$AC$154:$OD$154</c:f>
              <c:numCache>
                <c:formatCode>0</c:formatCode>
                <c:ptCount val="366"/>
                <c:pt idx="0">
                  <c:v>-1.4638116432480572</c:v>
                </c:pt>
                <c:pt idx="1">
                  <c:v>-1.4638116432480572</c:v>
                </c:pt>
                <c:pt idx="2">
                  <c:v>-1.4638116432480572</c:v>
                </c:pt>
                <c:pt idx="3">
                  <c:v>-1.4638116432480572</c:v>
                </c:pt>
                <c:pt idx="4">
                  <c:v>-1.4638116432480572</c:v>
                </c:pt>
                <c:pt idx="5">
                  <c:v>-1.4638116432480572</c:v>
                </c:pt>
                <c:pt idx="6">
                  <c:v>-1.4638116432480572</c:v>
                </c:pt>
                <c:pt idx="7">
                  <c:v>-1.4638116432480572</c:v>
                </c:pt>
                <c:pt idx="8">
                  <c:v>-1.4638116432480572</c:v>
                </c:pt>
                <c:pt idx="9">
                  <c:v>-1.4638116432480572</c:v>
                </c:pt>
                <c:pt idx="10">
                  <c:v>-1.4638116432480572</c:v>
                </c:pt>
                <c:pt idx="11">
                  <c:v>-1.4638116432480572</c:v>
                </c:pt>
                <c:pt idx="12">
                  <c:v>-1.4638116432480572</c:v>
                </c:pt>
                <c:pt idx="13">
                  <c:v>-1.4638116432480572</c:v>
                </c:pt>
                <c:pt idx="14">
                  <c:v>-1.4638116432480572</c:v>
                </c:pt>
                <c:pt idx="15">
                  <c:v>-1.4638116432480572</c:v>
                </c:pt>
                <c:pt idx="16">
                  <c:v>-1.4638116432480572</c:v>
                </c:pt>
                <c:pt idx="17">
                  <c:v>-1.4638116432480572</c:v>
                </c:pt>
                <c:pt idx="18">
                  <c:v>-1.4638116432480572</c:v>
                </c:pt>
                <c:pt idx="19">
                  <c:v>-1.4638116432480572</c:v>
                </c:pt>
                <c:pt idx="20">
                  <c:v>-1.4638116432480572</c:v>
                </c:pt>
                <c:pt idx="21">
                  <c:v>-1.4638116432480572</c:v>
                </c:pt>
                <c:pt idx="22">
                  <c:v>-1.4638116432480572</c:v>
                </c:pt>
                <c:pt idx="23">
                  <c:v>-1.4638116432480572</c:v>
                </c:pt>
                <c:pt idx="24">
                  <c:v>-1.4638116432480572</c:v>
                </c:pt>
                <c:pt idx="25">
                  <c:v>-1.4638116432480572</c:v>
                </c:pt>
                <c:pt idx="26">
                  <c:v>-1.4638116432480572</c:v>
                </c:pt>
                <c:pt idx="27">
                  <c:v>-1.4638116432480572</c:v>
                </c:pt>
                <c:pt idx="28">
                  <c:v>-1.4638116432480572</c:v>
                </c:pt>
                <c:pt idx="29">
                  <c:v>-1.4638116432480572</c:v>
                </c:pt>
                <c:pt idx="30">
                  <c:v>-1.4638116432480572</c:v>
                </c:pt>
                <c:pt idx="31">
                  <c:v>-1.4638116432480572</c:v>
                </c:pt>
                <c:pt idx="32">
                  <c:v>-1.4638116432480572</c:v>
                </c:pt>
                <c:pt idx="33">
                  <c:v>-1.4638116432480572</c:v>
                </c:pt>
                <c:pt idx="34">
                  <c:v>-1.4638116432480572</c:v>
                </c:pt>
                <c:pt idx="35">
                  <c:v>-1.4638116432480572</c:v>
                </c:pt>
                <c:pt idx="36">
                  <c:v>-1.4638116432480572</c:v>
                </c:pt>
                <c:pt idx="37">
                  <c:v>-1.4638116432480572</c:v>
                </c:pt>
                <c:pt idx="38">
                  <c:v>-1.4638116432480572</c:v>
                </c:pt>
                <c:pt idx="39">
                  <c:v>-1.4638116432480572</c:v>
                </c:pt>
                <c:pt idx="40" formatCode="General">
                  <c:v>-1.4638116432480572</c:v>
                </c:pt>
                <c:pt idx="41" formatCode="General">
                  <c:v>-1.4638116432480572</c:v>
                </c:pt>
                <c:pt idx="42" formatCode="General">
                  <c:v>-1.4638116432480572</c:v>
                </c:pt>
                <c:pt idx="43" formatCode="General">
                  <c:v>-1.4638116432480572</c:v>
                </c:pt>
                <c:pt idx="44" formatCode="General">
                  <c:v>-1.4638116432480572</c:v>
                </c:pt>
                <c:pt idx="45" formatCode="General">
                  <c:v>-1.4638116432480572</c:v>
                </c:pt>
                <c:pt idx="46" formatCode="General">
                  <c:v>-1.4638116432480572</c:v>
                </c:pt>
                <c:pt idx="47" formatCode="General">
                  <c:v>-1.4638116432480572</c:v>
                </c:pt>
                <c:pt idx="48" formatCode="General">
                  <c:v>-1.4638116432480572</c:v>
                </c:pt>
                <c:pt idx="49" formatCode="General">
                  <c:v>-1.4638116432480572</c:v>
                </c:pt>
                <c:pt idx="50" formatCode="General">
                  <c:v>-1.4638116432480572</c:v>
                </c:pt>
                <c:pt idx="51" formatCode="General">
                  <c:v>-1.4638116432480572</c:v>
                </c:pt>
                <c:pt idx="52" formatCode="General">
                  <c:v>-1.4638116432480572</c:v>
                </c:pt>
                <c:pt idx="53" formatCode="General">
                  <c:v>-1.4638116432480572</c:v>
                </c:pt>
                <c:pt idx="54" formatCode="General">
                  <c:v>-1.4638116432480572</c:v>
                </c:pt>
                <c:pt idx="55" formatCode="General">
                  <c:v>-1.4638116432480572</c:v>
                </c:pt>
                <c:pt idx="56" formatCode="General">
                  <c:v>-1.4638116432480572</c:v>
                </c:pt>
                <c:pt idx="57" formatCode="General">
                  <c:v>-1.4638116432480572</c:v>
                </c:pt>
                <c:pt idx="58" formatCode="General">
                  <c:v>-1.4638116432480572</c:v>
                </c:pt>
                <c:pt idx="59" formatCode="General">
                  <c:v>-1.4638116432480572</c:v>
                </c:pt>
                <c:pt idx="60" formatCode="General">
                  <c:v>-1.4638116432480572</c:v>
                </c:pt>
                <c:pt idx="61" formatCode="General">
                  <c:v>-1.4638116432480572</c:v>
                </c:pt>
                <c:pt idx="62" formatCode="General">
                  <c:v>-1.4638116432480572</c:v>
                </c:pt>
                <c:pt idx="63" formatCode="General">
                  <c:v>-1.4638116432480572</c:v>
                </c:pt>
                <c:pt idx="64" formatCode="General">
                  <c:v>-1.4638116432480572</c:v>
                </c:pt>
                <c:pt idx="65" formatCode="General">
                  <c:v>-1.4638116432480572</c:v>
                </c:pt>
                <c:pt idx="66" formatCode="General">
                  <c:v>-1.4638116432480572</c:v>
                </c:pt>
                <c:pt idx="67" formatCode="General">
                  <c:v>-1.4638116432480572</c:v>
                </c:pt>
                <c:pt idx="68" formatCode="General">
                  <c:v>-1.4638116432480572</c:v>
                </c:pt>
                <c:pt idx="69" formatCode="General">
                  <c:v>-1.4638116432480572</c:v>
                </c:pt>
                <c:pt idx="70" formatCode="General">
                  <c:v>-1.4638116432480572</c:v>
                </c:pt>
                <c:pt idx="71" formatCode="General">
                  <c:v>-1.4638116432480572</c:v>
                </c:pt>
                <c:pt idx="72" formatCode="General">
                  <c:v>-1.4638116432480572</c:v>
                </c:pt>
                <c:pt idx="73" formatCode="General">
                  <c:v>-1.4638116432480572</c:v>
                </c:pt>
                <c:pt idx="74" formatCode="General">
                  <c:v>-1.4638116432480572</c:v>
                </c:pt>
                <c:pt idx="75" formatCode="General">
                  <c:v>-1.4638116432480572</c:v>
                </c:pt>
                <c:pt idx="76" formatCode="General">
                  <c:v>-1.4638116432480572</c:v>
                </c:pt>
                <c:pt idx="77" formatCode="General">
                  <c:v>-1.4638116432480572</c:v>
                </c:pt>
                <c:pt idx="78" formatCode="General">
                  <c:v>-1.4638116432480572</c:v>
                </c:pt>
                <c:pt idx="79" formatCode="General">
                  <c:v>-1.4638116432480572</c:v>
                </c:pt>
                <c:pt idx="80" formatCode="General">
                  <c:v>-1.4638116432480572</c:v>
                </c:pt>
                <c:pt idx="81" formatCode="General">
                  <c:v>-1.4638116432480572</c:v>
                </c:pt>
                <c:pt idx="82" formatCode="General">
                  <c:v>-1.4638116432480572</c:v>
                </c:pt>
                <c:pt idx="83" formatCode="General">
                  <c:v>-1.4638116432480572</c:v>
                </c:pt>
                <c:pt idx="84" formatCode="General">
                  <c:v>-1.4638116432480572</c:v>
                </c:pt>
                <c:pt idx="85" formatCode="General">
                  <c:v>-1.4638116432480572</c:v>
                </c:pt>
                <c:pt idx="86" formatCode="General">
                  <c:v>-1.4638116432480572</c:v>
                </c:pt>
                <c:pt idx="87" formatCode="General">
                  <c:v>-1.4638116432480572</c:v>
                </c:pt>
                <c:pt idx="88" formatCode="General">
                  <c:v>-1.4638116432480572</c:v>
                </c:pt>
                <c:pt idx="89" formatCode="General">
                  <c:v>-1.4638116432480572</c:v>
                </c:pt>
                <c:pt idx="90" formatCode="General">
                  <c:v>-1.4638116432480572</c:v>
                </c:pt>
                <c:pt idx="91" formatCode="General">
                  <c:v>-1.4638116432480572</c:v>
                </c:pt>
                <c:pt idx="92" formatCode="General">
                  <c:v>-1.4638116432480572</c:v>
                </c:pt>
                <c:pt idx="93" formatCode="General">
                  <c:v>-1.4638116432480572</c:v>
                </c:pt>
                <c:pt idx="94" formatCode="General">
                  <c:v>-1.4638116432480572</c:v>
                </c:pt>
                <c:pt idx="95" formatCode="General">
                  <c:v>-1.4638116432480572</c:v>
                </c:pt>
                <c:pt idx="96" formatCode="General">
                  <c:v>-1.4638116432480572</c:v>
                </c:pt>
                <c:pt idx="97" formatCode="General">
                  <c:v>-1.4638116432480572</c:v>
                </c:pt>
                <c:pt idx="98" formatCode="General">
                  <c:v>-1.4638116432480572</c:v>
                </c:pt>
                <c:pt idx="99" formatCode="General">
                  <c:v>-1.4638116432480572</c:v>
                </c:pt>
                <c:pt idx="100" formatCode="General">
                  <c:v>-1.4638116432480572</c:v>
                </c:pt>
                <c:pt idx="101" formatCode="General">
                  <c:v>-1.4638116432480572</c:v>
                </c:pt>
                <c:pt idx="102" formatCode="General">
                  <c:v>-1.4638116432480572</c:v>
                </c:pt>
                <c:pt idx="103" formatCode="General">
                  <c:v>-1.4638116432480572</c:v>
                </c:pt>
                <c:pt idx="104" formatCode="General">
                  <c:v>-1.4638116432480572</c:v>
                </c:pt>
                <c:pt idx="105" formatCode="General">
                  <c:v>-1.4638116432480572</c:v>
                </c:pt>
                <c:pt idx="106" formatCode="General">
                  <c:v>-1.4638116432480572</c:v>
                </c:pt>
                <c:pt idx="107" formatCode="General">
                  <c:v>-1.4638116432480572</c:v>
                </c:pt>
                <c:pt idx="108" formatCode="General">
                  <c:v>-1.4638116432480572</c:v>
                </c:pt>
                <c:pt idx="109" formatCode="General">
                  <c:v>-1.4638116432480572</c:v>
                </c:pt>
                <c:pt idx="110" formatCode="General">
                  <c:v>-1.4638116432480572</c:v>
                </c:pt>
                <c:pt idx="111" formatCode="General">
                  <c:v>-1.4638116432480572</c:v>
                </c:pt>
                <c:pt idx="112" formatCode="General">
                  <c:v>-1.4638116432480572</c:v>
                </c:pt>
                <c:pt idx="113" formatCode="General">
                  <c:v>-1.4638116432480572</c:v>
                </c:pt>
                <c:pt idx="114" formatCode="General">
                  <c:v>-1.4638116432480572</c:v>
                </c:pt>
                <c:pt idx="115" formatCode="General">
                  <c:v>-1.4638116432480572</c:v>
                </c:pt>
                <c:pt idx="116" formatCode="General">
                  <c:v>-1.4638116432480572</c:v>
                </c:pt>
                <c:pt idx="117" formatCode="General">
                  <c:v>-1.4638116432480572</c:v>
                </c:pt>
                <c:pt idx="118" formatCode="General">
                  <c:v>-1.4638116432480572</c:v>
                </c:pt>
                <c:pt idx="119" formatCode="General">
                  <c:v>-1.4638116432480572</c:v>
                </c:pt>
                <c:pt idx="120" formatCode="General">
                  <c:v>-1.4638116432480572</c:v>
                </c:pt>
                <c:pt idx="121" formatCode="General">
                  <c:v>-1.4638116432480572</c:v>
                </c:pt>
                <c:pt idx="122" formatCode="General">
                  <c:v>-1.4638116432480572</c:v>
                </c:pt>
                <c:pt idx="123" formatCode="General">
                  <c:v>-1.4638116432480572</c:v>
                </c:pt>
                <c:pt idx="124" formatCode="General">
                  <c:v>-1.4638116432480572</c:v>
                </c:pt>
                <c:pt idx="125" formatCode="General">
                  <c:v>-1.4638116432480572</c:v>
                </c:pt>
                <c:pt idx="126" formatCode="General">
                  <c:v>-1.4638116432480572</c:v>
                </c:pt>
                <c:pt idx="127" formatCode="General">
                  <c:v>-1.4638116432480572</c:v>
                </c:pt>
                <c:pt idx="128" formatCode="General">
                  <c:v>-1.4638116432480572</c:v>
                </c:pt>
                <c:pt idx="129" formatCode="General">
                  <c:v>-1.4638116432480572</c:v>
                </c:pt>
                <c:pt idx="130" formatCode="General">
                  <c:v>-1.4638116432480572</c:v>
                </c:pt>
                <c:pt idx="131" formatCode="General">
                  <c:v>-1.4638116432480572</c:v>
                </c:pt>
                <c:pt idx="132" formatCode="General">
                  <c:v>-1.4638116432480572</c:v>
                </c:pt>
                <c:pt idx="133" formatCode="General">
                  <c:v>-1.4638116432480572</c:v>
                </c:pt>
                <c:pt idx="134" formatCode="General">
                  <c:v>-1.4638116432480572</c:v>
                </c:pt>
                <c:pt idx="135" formatCode="General">
                  <c:v>-1.4638116432480572</c:v>
                </c:pt>
                <c:pt idx="136" formatCode="General">
                  <c:v>-1.4638116432480572</c:v>
                </c:pt>
                <c:pt idx="137" formatCode="General">
                  <c:v>-1.4638116432480572</c:v>
                </c:pt>
                <c:pt idx="138" formatCode="General">
                  <c:v>-1.4638116432480572</c:v>
                </c:pt>
                <c:pt idx="139" formatCode="General">
                  <c:v>-1.4638116432480572</c:v>
                </c:pt>
                <c:pt idx="140" formatCode="General">
                  <c:v>-1.4638116432480572</c:v>
                </c:pt>
                <c:pt idx="141" formatCode="General">
                  <c:v>-1.4638116432480572</c:v>
                </c:pt>
                <c:pt idx="142" formatCode="General">
                  <c:v>-1.4638116432480572</c:v>
                </c:pt>
                <c:pt idx="143" formatCode="General">
                  <c:v>-1.4638116432480572</c:v>
                </c:pt>
                <c:pt idx="144" formatCode="General">
                  <c:v>-1.4638116432480572</c:v>
                </c:pt>
                <c:pt idx="145" formatCode="General">
                  <c:v>-1.4638116432480572</c:v>
                </c:pt>
                <c:pt idx="146" formatCode="General">
                  <c:v>-1.4638116432480572</c:v>
                </c:pt>
                <c:pt idx="147" formatCode="General">
                  <c:v>-1.4638116432480572</c:v>
                </c:pt>
                <c:pt idx="148" formatCode="General">
                  <c:v>-1.4638116432480572</c:v>
                </c:pt>
                <c:pt idx="149" formatCode="General">
                  <c:v>-1.4638116432480572</c:v>
                </c:pt>
                <c:pt idx="150" formatCode="General">
                  <c:v>-1.4638116432480572</c:v>
                </c:pt>
                <c:pt idx="151" formatCode="General">
                  <c:v>-1.4638116432480572</c:v>
                </c:pt>
                <c:pt idx="152" formatCode="General">
                  <c:v>-1.4638116432480572</c:v>
                </c:pt>
                <c:pt idx="153" formatCode="General">
                  <c:v>-1.4638116432480572</c:v>
                </c:pt>
                <c:pt idx="154" formatCode="General">
                  <c:v>-1.4638116432480572</c:v>
                </c:pt>
                <c:pt idx="155" formatCode="General">
                  <c:v>-1.4638116432480572</c:v>
                </c:pt>
                <c:pt idx="156" formatCode="General">
                  <c:v>-1.4638116432480572</c:v>
                </c:pt>
                <c:pt idx="157" formatCode="General">
                  <c:v>-1.4638116432480572</c:v>
                </c:pt>
                <c:pt idx="158" formatCode="General">
                  <c:v>-1.4638116432480572</c:v>
                </c:pt>
                <c:pt idx="159" formatCode="General">
                  <c:v>-1.4638116432480572</c:v>
                </c:pt>
                <c:pt idx="160" formatCode="General">
                  <c:v>-1.4638116432480572</c:v>
                </c:pt>
                <c:pt idx="161" formatCode="General">
                  <c:v>-1.4638116432480572</c:v>
                </c:pt>
                <c:pt idx="162" formatCode="General">
                  <c:v>-1.4638116432480572</c:v>
                </c:pt>
                <c:pt idx="163" formatCode="General">
                  <c:v>-1.4638116432480572</c:v>
                </c:pt>
                <c:pt idx="164" formatCode="General">
                  <c:v>-1.4638116432480572</c:v>
                </c:pt>
                <c:pt idx="165" formatCode="General">
                  <c:v>-1.4638116432480572</c:v>
                </c:pt>
                <c:pt idx="166" formatCode="General">
                  <c:v>-1.4638116432480572</c:v>
                </c:pt>
                <c:pt idx="167" formatCode="General">
                  <c:v>-1.4638116432480572</c:v>
                </c:pt>
                <c:pt idx="168" formatCode="General">
                  <c:v>-1.4638116432480572</c:v>
                </c:pt>
                <c:pt idx="169" formatCode="General">
                  <c:v>-1.4638116432480572</c:v>
                </c:pt>
                <c:pt idx="170" formatCode="General">
                  <c:v>-1.4638116432480572</c:v>
                </c:pt>
                <c:pt idx="171" formatCode="General">
                  <c:v>-1.4638116432480572</c:v>
                </c:pt>
                <c:pt idx="172" formatCode="General">
                  <c:v>-1.4638116432480572</c:v>
                </c:pt>
                <c:pt idx="173" formatCode="General">
                  <c:v>-1.4638116432480572</c:v>
                </c:pt>
                <c:pt idx="174" formatCode="General">
                  <c:v>-1.4638116432480572</c:v>
                </c:pt>
                <c:pt idx="175" formatCode="General">
                  <c:v>-1.4638116432480572</c:v>
                </c:pt>
                <c:pt idx="176" formatCode="General">
                  <c:v>-1.4638116432480572</c:v>
                </c:pt>
                <c:pt idx="177" formatCode="General">
                  <c:v>-1.4638116432480572</c:v>
                </c:pt>
                <c:pt idx="178" formatCode="General">
                  <c:v>-1.4638116432480572</c:v>
                </c:pt>
                <c:pt idx="179" formatCode="General">
                  <c:v>-1.4638116432480572</c:v>
                </c:pt>
                <c:pt idx="180" formatCode="General">
                  <c:v>-1.4638116432480572</c:v>
                </c:pt>
                <c:pt idx="181" formatCode="General">
                  <c:v>-1.4638116432480572</c:v>
                </c:pt>
                <c:pt idx="182" formatCode="General">
                  <c:v>-1.4638116432480572</c:v>
                </c:pt>
                <c:pt idx="183" formatCode="General">
                  <c:v>-1.4638116432480572</c:v>
                </c:pt>
                <c:pt idx="184" formatCode="General">
                  <c:v>-1.4638116432480572</c:v>
                </c:pt>
                <c:pt idx="185" formatCode="General">
                  <c:v>-1.4638116432480572</c:v>
                </c:pt>
                <c:pt idx="186" formatCode="General">
                  <c:v>-1.4638116432480572</c:v>
                </c:pt>
                <c:pt idx="187" formatCode="General">
                  <c:v>-1.4638116432480572</c:v>
                </c:pt>
                <c:pt idx="188" formatCode="General">
                  <c:v>-1.4638116432480572</c:v>
                </c:pt>
                <c:pt idx="189" formatCode="General">
                  <c:v>-1.4638116432480572</c:v>
                </c:pt>
                <c:pt idx="190" formatCode="General">
                  <c:v>-1.4638116432480572</c:v>
                </c:pt>
                <c:pt idx="191" formatCode="General">
                  <c:v>-1.4638116432480572</c:v>
                </c:pt>
                <c:pt idx="192" formatCode="General">
                  <c:v>-1.4638116432480572</c:v>
                </c:pt>
                <c:pt idx="193" formatCode="General">
                  <c:v>-1.4638116432480572</c:v>
                </c:pt>
                <c:pt idx="194" formatCode="General">
                  <c:v>-1.4638116432480572</c:v>
                </c:pt>
                <c:pt idx="195" formatCode="General">
                  <c:v>-1.4638116432480572</c:v>
                </c:pt>
                <c:pt idx="196" formatCode="General">
                  <c:v>-1.4638116432480572</c:v>
                </c:pt>
                <c:pt idx="197" formatCode="General">
                  <c:v>-1.4638116432480572</c:v>
                </c:pt>
                <c:pt idx="198" formatCode="General">
                  <c:v>-1.4638116432480572</c:v>
                </c:pt>
                <c:pt idx="199" formatCode="General">
                  <c:v>-1.4638116432480572</c:v>
                </c:pt>
                <c:pt idx="200" formatCode="General">
                  <c:v>-1.4638116432480572</c:v>
                </c:pt>
                <c:pt idx="201" formatCode="General">
                  <c:v>-1.4638116432480572</c:v>
                </c:pt>
                <c:pt idx="202" formatCode="General">
                  <c:v>-1.4638116432480572</c:v>
                </c:pt>
                <c:pt idx="203" formatCode="General">
                  <c:v>-1.4638116432480572</c:v>
                </c:pt>
                <c:pt idx="204" formatCode="General">
                  <c:v>-1.4638116432480572</c:v>
                </c:pt>
                <c:pt idx="205" formatCode="General">
                  <c:v>-1.4638116432480572</c:v>
                </c:pt>
                <c:pt idx="206" formatCode="General">
                  <c:v>-1.4638116432480572</c:v>
                </c:pt>
                <c:pt idx="207" formatCode="General">
                  <c:v>-1.4638116432480572</c:v>
                </c:pt>
                <c:pt idx="208" formatCode="General">
                  <c:v>-1.4638116432480572</c:v>
                </c:pt>
                <c:pt idx="209" formatCode="General">
                  <c:v>-1.4638116432480572</c:v>
                </c:pt>
                <c:pt idx="210" formatCode="General">
                  <c:v>-1.4638116432480572</c:v>
                </c:pt>
                <c:pt idx="211" formatCode="General">
                  <c:v>-1.4638116432480572</c:v>
                </c:pt>
                <c:pt idx="212" formatCode="General">
                  <c:v>-1.4638116432480572</c:v>
                </c:pt>
                <c:pt idx="213" formatCode="General">
                  <c:v>-1.4638116432480572</c:v>
                </c:pt>
                <c:pt idx="214" formatCode="General">
                  <c:v>-1.4638116432480572</c:v>
                </c:pt>
                <c:pt idx="215" formatCode="General">
                  <c:v>-1.4638116432480572</c:v>
                </c:pt>
                <c:pt idx="216" formatCode="General">
                  <c:v>-1.4638116432480572</c:v>
                </c:pt>
                <c:pt idx="217" formatCode="General">
                  <c:v>-1.4638116432480572</c:v>
                </c:pt>
                <c:pt idx="218" formatCode="General">
                  <c:v>-1.4638116432480572</c:v>
                </c:pt>
                <c:pt idx="219" formatCode="General">
                  <c:v>-1.4638116432480572</c:v>
                </c:pt>
                <c:pt idx="220" formatCode="General">
                  <c:v>-1.4638116432480572</c:v>
                </c:pt>
                <c:pt idx="221" formatCode="General">
                  <c:v>-1.4638116432480572</c:v>
                </c:pt>
                <c:pt idx="222" formatCode="General">
                  <c:v>-1.4638116432480572</c:v>
                </c:pt>
                <c:pt idx="223" formatCode="General">
                  <c:v>-1.4638116432480572</c:v>
                </c:pt>
                <c:pt idx="224" formatCode="General">
                  <c:v>-1.4638116432480572</c:v>
                </c:pt>
                <c:pt idx="225" formatCode="General">
                  <c:v>-1.4638116432480572</c:v>
                </c:pt>
                <c:pt idx="226" formatCode="General">
                  <c:v>-1.4638116432480572</c:v>
                </c:pt>
                <c:pt idx="227" formatCode="General">
                  <c:v>-1.4638116432480572</c:v>
                </c:pt>
                <c:pt idx="228" formatCode="General">
                  <c:v>-1.4638116432480572</c:v>
                </c:pt>
                <c:pt idx="229" formatCode="General">
                  <c:v>-1.4638116432480572</c:v>
                </c:pt>
                <c:pt idx="230" formatCode="General">
                  <c:v>-1.4638116432480572</c:v>
                </c:pt>
                <c:pt idx="231" formatCode="General">
                  <c:v>-1.4638116432480572</c:v>
                </c:pt>
                <c:pt idx="232" formatCode="General">
                  <c:v>-1.4638116432480572</c:v>
                </c:pt>
                <c:pt idx="233" formatCode="General">
                  <c:v>-1.4638116432480572</c:v>
                </c:pt>
                <c:pt idx="234" formatCode="General">
                  <c:v>-1.4638116432480572</c:v>
                </c:pt>
                <c:pt idx="235" formatCode="General">
                  <c:v>-1.4638116432480572</c:v>
                </c:pt>
                <c:pt idx="236" formatCode="General">
                  <c:v>-1.4638116432480572</c:v>
                </c:pt>
                <c:pt idx="237" formatCode="General">
                  <c:v>-1.4638116432480572</c:v>
                </c:pt>
                <c:pt idx="238" formatCode="General">
                  <c:v>-1.4638116432480572</c:v>
                </c:pt>
                <c:pt idx="239" formatCode="General">
                  <c:v>-1.4638116432480572</c:v>
                </c:pt>
                <c:pt idx="240" formatCode="General">
                  <c:v>-1.4638116432480572</c:v>
                </c:pt>
                <c:pt idx="241" formatCode="General">
                  <c:v>-1.4638116432480572</c:v>
                </c:pt>
                <c:pt idx="242" formatCode="General">
                  <c:v>-1.4638116432480572</c:v>
                </c:pt>
                <c:pt idx="243" formatCode="General">
                  <c:v>-1.4638116432480572</c:v>
                </c:pt>
                <c:pt idx="244" formatCode="General">
                  <c:v>-1.4638116432480572</c:v>
                </c:pt>
                <c:pt idx="245" formatCode="General">
                  <c:v>-1.4638116432480572</c:v>
                </c:pt>
                <c:pt idx="246" formatCode="General">
                  <c:v>-1.4638116432480572</c:v>
                </c:pt>
                <c:pt idx="247" formatCode="General">
                  <c:v>-1.4638116432480572</c:v>
                </c:pt>
                <c:pt idx="248" formatCode="General">
                  <c:v>-1.4638116432480572</c:v>
                </c:pt>
                <c:pt idx="249" formatCode="General">
                  <c:v>-1.4638116432480572</c:v>
                </c:pt>
                <c:pt idx="250" formatCode="General">
                  <c:v>-1.4638116432480572</c:v>
                </c:pt>
                <c:pt idx="251" formatCode="General">
                  <c:v>-1.4638116432480572</c:v>
                </c:pt>
                <c:pt idx="252" formatCode="General">
                  <c:v>-1.4638116432480572</c:v>
                </c:pt>
                <c:pt idx="253" formatCode="General">
                  <c:v>-1.4638116432480572</c:v>
                </c:pt>
                <c:pt idx="254" formatCode="General">
                  <c:v>-1.4638116432480572</c:v>
                </c:pt>
                <c:pt idx="255" formatCode="General">
                  <c:v>-1.4638116432480572</c:v>
                </c:pt>
                <c:pt idx="256" formatCode="General">
                  <c:v>-1.4638116432480572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charts!$AB$155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charts!$AC$151:$OD$151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charts!$AC$155:$OD$155</c:f>
              <c:numCache>
                <c:formatCode>0</c:formatCode>
                <c:ptCount val="366"/>
                <c:pt idx="0">
                  <c:v>-45</c:v>
                </c:pt>
                <c:pt idx="1">
                  <c:v>-45</c:v>
                </c:pt>
                <c:pt idx="2">
                  <c:v>-45</c:v>
                </c:pt>
                <c:pt idx="3">
                  <c:v>-45</c:v>
                </c:pt>
                <c:pt idx="4">
                  <c:v>-45</c:v>
                </c:pt>
                <c:pt idx="5">
                  <c:v>-45</c:v>
                </c:pt>
                <c:pt idx="6">
                  <c:v>-45</c:v>
                </c:pt>
                <c:pt idx="7">
                  <c:v>-45</c:v>
                </c:pt>
                <c:pt idx="8">
                  <c:v>-45</c:v>
                </c:pt>
                <c:pt idx="9">
                  <c:v>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charts!$AB$220</c:f>
              <c:strCache>
                <c:ptCount val="1"/>
                <c:pt idx="0">
                  <c:v>spread:TELEFO 2 5/8 PERP nc-23 - IFXGR 3 5/8 PERP nc-28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charts!$AC$220:$OD$220</c:f>
              <c:numCache>
                <c:formatCode>General</c:formatCode>
                <c:ptCount val="366"/>
                <c:pt idx="0">
                  <c:v>-16.557999999999993</c:v>
                </c:pt>
                <c:pt idx="1">
                  <c:v>-16.331000000000017</c:v>
                </c:pt>
                <c:pt idx="2">
                  <c:v>-13.360000000000014</c:v>
                </c:pt>
                <c:pt idx="3" formatCode="0.00">
                  <c:v>-15.673000000000002</c:v>
                </c:pt>
                <c:pt idx="4">
                  <c:v>-11.50200000000001</c:v>
                </c:pt>
                <c:pt idx="5">
                  <c:v>-2.4330000000000496</c:v>
                </c:pt>
                <c:pt idx="6">
                  <c:v>-15.146000000000015</c:v>
                </c:pt>
                <c:pt idx="7">
                  <c:v>-25.021000000000015</c:v>
                </c:pt>
                <c:pt idx="8">
                  <c:v>-27.759999999999991</c:v>
                </c:pt>
                <c:pt idx="9">
                  <c:v>-21.134999999999991</c:v>
                </c:pt>
                <c:pt idx="10">
                  <c:v>-25.002999999999986</c:v>
                </c:pt>
                <c:pt idx="11">
                  <c:v>-28.115999999999985</c:v>
                </c:pt>
                <c:pt idx="12">
                  <c:v>-27.134999999999991</c:v>
                </c:pt>
                <c:pt idx="13">
                  <c:v>-18.415999999999997</c:v>
                </c:pt>
                <c:pt idx="14">
                  <c:v>-18.262</c:v>
                </c:pt>
                <c:pt idx="15">
                  <c:v>-22.51400000000001</c:v>
                </c:pt>
                <c:pt idx="16">
                  <c:v>-16.34699999999998</c:v>
                </c:pt>
                <c:pt idx="17">
                  <c:v>-11.991000000000042</c:v>
                </c:pt>
                <c:pt idx="18">
                  <c:v>-4.1979999999999791</c:v>
                </c:pt>
                <c:pt idx="19">
                  <c:v>6.2729999999999677</c:v>
                </c:pt>
                <c:pt idx="20">
                  <c:v>3.7350000000000136</c:v>
                </c:pt>
                <c:pt idx="21">
                  <c:v>-6.1050000000000182</c:v>
                </c:pt>
                <c:pt idx="22">
                  <c:v>-1.8180000000000405</c:v>
                </c:pt>
                <c:pt idx="23">
                  <c:v>3.3949999999999818</c:v>
                </c:pt>
                <c:pt idx="24">
                  <c:v>-12.649000000000001</c:v>
                </c:pt>
                <c:pt idx="25">
                  <c:v>-12.044999999999959</c:v>
                </c:pt>
                <c:pt idx="26">
                  <c:v>-2.7330000000000041</c:v>
                </c:pt>
                <c:pt idx="27">
                  <c:v>14.49799999999999</c:v>
                </c:pt>
                <c:pt idx="28">
                  <c:v>17.725999999999999</c:v>
                </c:pt>
                <c:pt idx="29">
                  <c:v>12.01600000000002</c:v>
                </c:pt>
                <c:pt idx="30">
                  <c:v>10.224999999999966</c:v>
                </c:pt>
                <c:pt idx="31">
                  <c:v>10.101999999999975</c:v>
                </c:pt>
                <c:pt idx="32">
                  <c:v>2.6259999999999764</c:v>
                </c:pt>
                <c:pt idx="33">
                  <c:v>1.4599999999999795</c:v>
                </c:pt>
                <c:pt idx="34">
                  <c:v>0.77400000000000091</c:v>
                </c:pt>
                <c:pt idx="35">
                  <c:v>-4.36099999999999</c:v>
                </c:pt>
                <c:pt idx="36">
                  <c:v>-3.2210000000000036</c:v>
                </c:pt>
                <c:pt idx="37">
                  <c:v>1.4799999999999613</c:v>
                </c:pt>
                <c:pt idx="38">
                  <c:v>11.384999999999991</c:v>
                </c:pt>
                <c:pt idx="39">
                  <c:v>4.7980000000000018</c:v>
                </c:pt>
                <c:pt idx="40">
                  <c:v>3.7970000000000255</c:v>
                </c:pt>
                <c:pt idx="41">
                  <c:v>2.63900000000001</c:v>
                </c:pt>
                <c:pt idx="42">
                  <c:v>-0.43700000000001182</c:v>
                </c:pt>
                <c:pt idx="43">
                  <c:v>4.8700000000000045</c:v>
                </c:pt>
                <c:pt idx="44">
                  <c:v>13.934999999999945</c:v>
                </c:pt>
                <c:pt idx="45">
                  <c:v>13.211000000000013</c:v>
                </c:pt>
                <c:pt idx="46">
                  <c:v>15.322000000000003</c:v>
                </c:pt>
                <c:pt idx="47">
                  <c:v>15.55600000000004</c:v>
                </c:pt>
                <c:pt idx="48">
                  <c:v>14.432000000000016</c:v>
                </c:pt>
                <c:pt idx="49">
                  <c:v>21.317000000000007</c:v>
                </c:pt>
                <c:pt idx="50">
                  <c:v>17.995000000000005</c:v>
                </c:pt>
                <c:pt idx="51">
                  <c:v>16.295000000000016</c:v>
                </c:pt>
                <c:pt idx="52">
                  <c:v>14.85899999999998</c:v>
                </c:pt>
                <c:pt idx="53">
                  <c:v>16.147999999999968</c:v>
                </c:pt>
                <c:pt idx="54">
                  <c:v>21.117999999999995</c:v>
                </c:pt>
                <c:pt idx="55">
                  <c:v>13.637</c:v>
                </c:pt>
                <c:pt idx="56">
                  <c:v>13.199999999999989</c:v>
                </c:pt>
                <c:pt idx="57">
                  <c:v>13.713000000000022</c:v>
                </c:pt>
                <c:pt idx="58">
                  <c:v>16.769000000000005</c:v>
                </c:pt>
                <c:pt idx="59">
                  <c:v>13.046999999999969</c:v>
                </c:pt>
                <c:pt idx="60">
                  <c:v>6.0460000000000491</c:v>
                </c:pt>
                <c:pt idx="61">
                  <c:v>-5.2749999999999773</c:v>
                </c:pt>
                <c:pt idx="62">
                  <c:v>-11.314000000000021</c:v>
                </c:pt>
                <c:pt idx="63">
                  <c:v>-15.074000000000012</c:v>
                </c:pt>
                <c:pt idx="64">
                  <c:v>-13.653999999999996</c:v>
                </c:pt>
                <c:pt idx="65">
                  <c:v>-13.914000000000044</c:v>
                </c:pt>
                <c:pt idx="66">
                  <c:v>-17.218999999999994</c:v>
                </c:pt>
                <c:pt idx="67">
                  <c:v>-19.444999999999993</c:v>
                </c:pt>
                <c:pt idx="68">
                  <c:v>-10.351999999999975</c:v>
                </c:pt>
                <c:pt idx="69">
                  <c:v>-8.3430000000000177</c:v>
                </c:pt>
                <c:pt idx="70">
                  <c:v>-9.2629999999999768</c:v>
                </c:pt>
                <c:pt idx="71">
                  <c:v>-6.6450000000000387</c:v>
                </c:pt>
                <c:pt idx="72">
                  <c:v>-3.1050000000000182</c:v>
                </c:pt>
                <c:pt idx="73">
                  <c:v>-2.9639999999999986</c:v>
                </c:pt>
                <c:pt idx="74">
                  <c:v>-6.0389999999999873</c:v>
                </c:pt>
                <c:pt idx="75">
                  <c:v>-16.268000000000029</c:v>
                </c:pt>
                <c:pt idx="76">
                  <c:v>-17.722000000000037</c:v>
                </c:pt>
                <c:pt idx="77">
                  <c:v>-23.000999999999976</c:v>
                </c:pt>
                <c:pt idx="78">
                  <c:v>-26.742999999999995</c:v>
                </c:pt>
                <c:pt idx="79">
                  <c:v>-8.9619999999999891</c:v>
                </c:pt>
                <c:pt idx="80">
                  <c:v>-1.1770000000000209</c:v>
                </c:pt>
                <c:pt idx="81">
                  <c:v>6.6480000000000246</c:v>
                </c:pt>
                <c:pt idx="82">
                  <c:v>8.0799999999999841</c:v>
                </c:pt>
                <c:pt idx="83">
                  <c:v>10.647999999999968</c:v>
                </c:pt>
                <c:pt idx="84">
                  <c:v>13.092000000000041</c:v>
                </c:pt>
                <c:pt idx="85">
                  <c:v>7.4759999999999991</c:v>
                </c:pt>
                <c:pt idx="86">
                  <c:v>6.0470000000000255</c:v>
                </c:pt>
                <c:pt idx="87">
                  <c:v>4.7900000000000205</c:v>
                </c:pt>
                <c:pt idx="88">
                  <c:v>7.3670000000000186</c:v>
                </c:pt>
                <c:pt idx="89">
                  <c:v>-0.98399999999998045</c:v>
                </c:pt>
                <c:pt idx="90">
                  <c:v>-0.16000000000002501</c:v>
                </c:pt>
                <c:pt idx="91">
                  <c:v>-0.81900000000001683</c:v>
                </c:pt>
                <c:pt idx="92">
                  <c:v>-4.8169999999999504</c:v>
                </c:pt>
                <c:pt idx="93">
                  <c:v>10.081999999999994</c:v>
                </c:pt>
                <c:pt idx="94">
                  <c:v>6.9350000000000023</c:v>
                </c:pt>
                <c:pt idx="95">
                  <c:v>12.109000000000037</c:v>
                </c:pt>
                <c:pt idx="96">
                  <c:v>-6.9139999999999873</c:v>
                </c:pt>
                <c:pt idx="97">
                  <c:v>-28.683999999999969</c:v>
                </c:pt>
                <c:pt idx="98">
                  <c:v>-41.377999999999986</c:v>
                </c:pt>
                <c:pt idx="99">
                  <c:v>-27.37299999999999</c:v>
                </c:pt>
                <c:pt idx="100">
                  <c:v>-24.156999999999982</c:v>
                </c:pt>
                <c:pt idx="101">
                  <c:v>-23.82000000000005</c:v>
                </c:pt>
                <c:pt idx="102">
                  <c:v>-13.252999999999986</c:v>
                </c:pt>
                <c:pt idx="103">
                  <c:v>-15.979999999999961</c:v>
                </c:pt>
                <c:pt idx="104">
                  <c:v>-19.95999999999998</c:v>
                </c:pt>
                <c:pt idx="105">
                  <c:v>-28.421000000000049</c:v>
                </c:pt>
                <c:pt idx="106">
                  <c:v>-37.509999999999991</c:v>
                </c:pt>
                <c:pt idx="107">
                  <c:v>-79.182999999999993</c:v>
                </c:pt>
                <c:pt idx="108">
                  <c:v>-34.151999999999987</c:v>
                </c:pt>
                <c:pt idx="109">
                  <c:v>-69.211999999999989</c:v>
                </c:pt>
                <c:pt idx="110">
                  <c:v>-80.258999999999958</c:v>
                </c:pt>
                <c:pt idx="111">
                  <c:v>-79.746000000000038</c:v>
                </c:pt>
                <c:pt idx="112">
                  <c:v>-79.048999999999978</c:v>
                </c:pt>
                <c:pt idx="113">
                  <c:v>-60.115000000000009</c:v>
                </c:pt>
                <c:pt idx="114">
                  <c:v>-47.514999999999986</c:v>
                </c:pt>
                <c:pt idx="115">
                  <c:v>-41.574999999999989</c:v>
                </c:pt>
                <c:pt idx="116">
                  <c:v>-54.35899999999998</c:v>
                </c:pt>
                <c:pt idx="117">
                  <c:v>-72.28000000000003</c:v>
                </c:pt>
                <c:pt idx="118">
                  <c:v>-72.267999999999972</c:v>
                </c:pt>
                <c:pt idx="119">
                  <c:v>-65.182000000000016</c:v>
                </c:pt>
                <c:pt idx="120">
                  <c:v>-87.884000000000015</c:v>
                </c:pt>
                <c:pt idx="121">
                  <c:v>-67.617000000000019</c:v>
                </c:pt>
                <c:pt idx="122">
                  <c:v>-70.514999999999986</c:v>
                </c:pt>
                <c:pt idx="123">
                  <c:v>-56.213999999999999</c:v>
                </c:pt>
                <c:pt idx="124">
                  <c:v>-52.768000000000029</c:v>
                </c:pt>
                <c:pt idx="125">
                  <c:v>-94.827999999999975</c:v>
                </c:pt>
                <c:pt idx="126">
                  <c:v>-77.111000000000047</c:v>
                </c:pt>
                <c:pt idx="127">
                  <c:v>-110.673</c:v>
                </c:pt>
                <c:pt idx="128">
                  <c:v>-141.33500000000004</c:v>
                </c:pt>
                <c:pt idx="129">
                  <c:v>-126.16399999999999</c:v>
                </c:pt>
                <c:pt idx="130">
                  <c:v>-118</c:v>
                </c:pt>
                <c:pt idx="131">
                  <c:v>-89.418999999999983</c:v>
                </c:pt>
                <c:pt idx="132">
                  <c:v>-81.98599999999999</c:v>
                </c:pt>
                <c:pt idx="133">
                  <c:v>-105.52099999999996</c:v>
                </c:pt>
                <c:pt idx="134">
                  <c:v>-121.11799999999999</c:v>
                </c:pt>
                <c:pt idx="135">
                  <c:v>-111.63999999999999</c:v>
                </c:pt>
                <c:pt idx="136">
                  <c:v>-142.25900000000001</c:v>
                </c:pt>
                <c:pt idx="137">
                  <c:v>-172.24200000000002</c:v>
                </c:pt>
                <c:pt idx="138">
                  <c:v>-150.07900000000001</c:v>
                </c:pt>
                <c:pt idx="139">
                  <c:v>-87.974000000000046</c:v>
                </c:pt>
                <c:pt idx="140">
                  <c:v>-62.579000000000065</c:v>
                </c:pt>
                <c:pt idx="141">
                  <c:v>-12.886999999999944</c:v>
                </c:pt>
                <c:pt idx="142">
                  <c:v>-1.9650000000000318</c:v>
                </c:pt>
                <c:pt idx="143">
                  <c:v>-8.5360000000000582</c:v>
                </c:pt>
                <c:pt idx="144">
                  <c:v>-15.281000000000063</c:v>
                </c:pt>
                <c:pt idx="145">
                  <c:v>-25.172000000000025</c:v>
                </c:pt>
                <c:pt idx="146">
                  <c:v>-17.588000000000079</c:v>
                </c:pt>
                <c:pt idx="147">
                  <c:v>-29.173000000000002</c:v>
                </c:pt>
                <c:pt idx="148">
                  <c:v>-15.500999999999976</c:v>
                </c:pt>
                <c:pt idx="149">
                  <c:v>-49.065999999999917</c:v>
                </c:pt>
                <c:pt idx="150">
                  <c:v>59.845000000000027</c:v>
                </c:pt>
                <c:pt idx="151">
                  <c:v>106.303</c:v>
                </c:pt>
                <c:pt idx="152">
                  <c:v>70.788999999999987</c:v>
                </c:pt>
                <c:pt idx="153">
                  <c:v>125.93600000000004</c:v>
                </c:pt>
                <c:pt idx="154">
                  <c:v>166.66800000000001</c:v>
                </c:pt>
                <c:pt idx="155">
                  <c:v>96.048999999999978</c:v>
                </c:pt>
                <c:pt idx="156">
                  <c:v>83.024000000000001</c:v>
                </c:pt>
                <c:pt idx="157">
                  <c:v>-15.16500000000002</c:v>
                </c:pt>
                <c:pt idx="158">
                  <c:v>7.8919999999999959</c:v>
                </c:pt>
                <c:pt idx="159">
                  <c:v>-77.300000000000011</c:v>
                </c:pt>
                <c:pt idx="160">
                  <c:v>-112.68599999999998</c:v>
                </c:pt>
                <c:pt idx="161">
                  <c:v>-46.56699999999995</c:v>
                </c:pt>
                <c:pt idx="162">
                  <c:v>-84.481999999999971</c:v>
                </c:pt>
                <c:pt idx="163">
                  <c:v>-106.667</c:v>
                </c:pt>
                <c:pt idx="164">
                  <c:v>-131.017</c:v>
                </c:pt>
                <c:pt idx="165">
                  <c:v>-146.77400000000003</c:v>
                </c:pt>
                <c:pt idx="166">
                  <c:v>-112.80099999999999</c:v>
                </c:pt>
                <c:pt idx="167">
                  <c:v>-81.288000000000011</c:v>
                </c:pt>
                <c:pt idx="168">
                  <c:v>-93.494999999999976</c:v>
                </c:pt>
                <c:pt idx="169">
                  <c:v>-105.42000000000002</c:v>
                </c:pt>
                <c:pt idx="170">
                  <c:v>-109.303</c:v>
                </c:pt>
                <c:pt idx="171">
                  <c:v>-95.875000000000028</c:v>
                </c:pt>
                <c:pt idx="172">
                  <c:v>-119.67400000000001</c:v>
                </c:pt>
                <c:pt idx="173">
                  <c:v>-117.23699999999999</c:v>
                </c:pt>
                <c:pt idx="174">
                  <c:v>-112.41099999999997</c:v>
                </c:pt>
                <c:pt idx="175">
                  <c:v>-103.79300000000003</c:v>
                </c:pt>
                <c:pt idx="176">
                  <c:v>-104.72900000000001</c:v>
                </c:pt>
                <c:pt idx="177">
                  <c:v>-100.94499999999999</c:v>
                </c:pt>
                <c:pt idx="178">
                  <c:v>-96.049000000000035</c:v>
                </c:pt>
                <c:pt idx="179">
                  <c:v>-99.603000000000009</c:v>
                </c:pt>
                <c:pt idx="180">
                  <c:v>-99.567000000000007</c:v>
                </c:pt>
                <c:pt idx="181">
                  <c:v>-87.435999999999979</c:v>
                </c:pt>
                <c:pt idx="182">
                  <c:v>-89.451999999999998</c:v>
                </c:pt>
                <c:pt idx="183">
                  <c:v>-94.431999999999988</c:v>
                </c:pt>
                <c:pt idx="184">
                  <c:v>-104.74099999999999</c:v>
                </c:pt>
                <c:pt idx="185">
                  <c:v>-109.09099999999998</c:v>
                </c:pt>
                <c:pt idx="186">
                  <c:v>-99.126999999999981</c:v>
                </c:pt>
                <c:pt idx="187">
                  <c:v>-95.333000000000027</c:v>
                </c:pt>
                <c:pt idx="188">
                  <c:v>-84.847000000000008</c:v>
                </c:pt>
                <c:pt idx="189">
                  <c:v>-89.907999999999987</c:v>
                </c:pt>
                <c:pt idx="190">
                  <c:v>-99.975999999999999</c:v>
                </c:pt>
                <c:pt idx="191">
                  <c:v>-68.210999999999984</c:v>
                </c:pt>
                <c:pt idx="192">
                  <c:v>-76.128999999999991</c:v>
                </c:pt>
                <c:pt idx="193">
                  <c:v>-64.982999999999976</c:v>
                </c:pt>
                <c:pt idx="194">
                  <c:v>-73.989000000000004</c:v>
                </c:pt>
                <c:pt idx="195">
                  <c:v>-78.206999999999994</c:v>
                </c:pt>
                <c:pt idx="196">
                  <c:v>-91.284999999999997</c:v>
                </c:pt>
                <c:pt idx="197">
                  <c:v>-88.708999999999975</c:v>
                </c:pt>
                <c:pt idx="198">
                  <c:v>-90.641999999999996</c:v>
                </c:pt>
                <c:pt idx="199">
                  <c:v>-88.866000000000014</c:v>
                </c:pt>
                <c:pt idx="200">
                  <c:v>-89.653999999999996</c:v>
                </c:pt>
                <c:pt idx="201">
                  <c:v>-95.21399999999997</c:v>
                </c:pt>
                <c:pt idx="202">
                  <c:v>-91.707000000000022</c:v>
                </c:pt>
                <c:pt idx="203">
                  <c:v>-95.825000000000017</c:v>
                </c:pt>
                <c:pt idx="204">
                  <c:v>-91.717999999999989</c:v>
                </c:pt>
                <c:pt idx="205">
                  <c:v>-99.189999999999969</c:v>
                </c:pt>
                <c:pt idx="206">
                  <c:v>-105.46700000000001</c:v>
                </c:pt>
                <c:pt idx="207">
                  <c:v>-111.029</c:v>
                </c:pt>
                <c:pt idx="208">
                  <c:v>-114.78200000000001</c:v>
                </c:pt>
                <c:pt idx="209">
                  <c:v>-114.84700000000001</c:v>
                </c:pt>
                <c:pt idx="210">
                  <c:v>-123.18</c:v>
                </c:pt>
                <c:pt idx="211">
                  <c:v>-118.441</c:v>
                </c:pt>
                <c:pt idx="212">
                  <c:v>-117.25399999999999</c:v>
                </c:pt>
                <c:pt idx="213">
                  <c:v>-123.99499999999998</c:v>
                </c:pt>
                <c:pt idx="214">
                  <c:v>-119.33999999999997</c:v>
                </c:pt>
                <c:pt idx="215">
                  <c:v>-123.131</c:v>
                </c:pt>
                <c:pt idx="216">
                  <c:v>-127.46900000000002</c:v>
                </c:pt>
                <c:pt idx="217">
                  <c:v>-128.37700000000001</c:v>
                </c:pt>
                <c:pt idx="218">
                  <c:v>-134.92600000000002</c:v>
                </c:pt>
                <c:pt idx="219">
                  <c:v>-140.25999999999996</c:v>
                </c:pt>
                <c:pt idx="220">
                  <c:v>-136.30300000000003</c:v>
                </c:pt>
                <c:pt idx="221">
                  <c:v>-134.57600000000002</c:v>
                </c:pt>
                <c:pt idx="222">
                  <c:v>-139.59900000000002</c:v>
                </c:pt>
                <c:pt idx="223">
                  <c:v>-136.245</c:v>
                </c:pt>
                <c:pt idx="224">
                  <c:v>-132.97599999999997</c:v>
                </c:pt>
                <c:pt idx="225">
                  <c:v>-133.28</c:v>
                </c:pt>
                <c:pt idx="226">
                  <c:v>-126.27799999999999</c:v>
                </c:pt>
                <c:pt idx="227">
                  <c:v>-117.024</c:v>
                </c:pt>
                <c:pt idx="228">
                  <c:v>-132.96700000000001</c:v>
                </c:pt>
                <c:pt idx="229">
                  <c:v>-137.49300000000002</c:v>
                </c:pt>
                <c:pt idx="230">
                  <c:v>-128.959</c:v>
                </c:pt>
                <c:pt idx="231">
                  <c:v>-115.67100000000002</c:v>
                </c:pt>
                <c:pt idx="232">
                  <c:v>-117.03799999999998</c:v>
                </c:pt>
                <c:pt idx="233">
                  <c:v>-116.006</c:v>
                </c:pt>
                <c:pt idx="234">
                  <c:v>-99.754999999999995</c:v>
                </c:pt>
                <c:pt idx="235">
                  <c:v>-96.364000000000004</c:v>
                </c:pt>
                <c:pt idx="236">
                  <c:v>-93.468999999999966</c:v>
                </c:pt>
                <c:pt idx="237">
                  <c:v>-100.572</c:v>
                </c:pt>
                <c:pt idx="238">
                  <c:v>-101.87800000000001</c:v>
                </c:pt>
                <c:pt idx="239">
                  <c:v>-100.72399999999999</c:v>
                </c:pt>
                <c:pt idx="240">
                  <c:v>-98.699000000000012</c:v>
                </c:pt>
                <c:pt idx="241">
                  <c:v>-95.985000000000014</c:v>
                </c:pt>
                <c:pt idx="242">
                  <c:v>-108.024</c:v>
                </c:pt>
                <c:pt idx="243">
                  <c:v>-106.34100000000001</c:v>
                </c:pt>
                <c:pt idx="244">
                  <c:v>-104.62199999999999</c:v>
                </c:pt>
                <c:pt idx="245">
                  <c:v>-116.65199999999999</c:v>
                </c:pt>
                <c:pt idx="246">
                  <c:v>-112.38199999999998</c:v>
                </c:pt>
                <c:pt idx="247">
                  <c:v>-121.73800000000003</c:v>
                </c:pt>
                <c:pt idx="248">
                  <c:v>-125.44300000000001</c:v>
                </c:pt>
                <c:pt idx="249">
                  <c:v>-120.75300000000001</c:v>
                </c:pt>
                <c:pt idx="250">
                  <c:v>-115.423</c:v>
                </c:pt>
                <c:pt idx="251">
                  <c:v>-118.22900000000001</c:v>
                </c:pt>
                <c:pt idx="252">
                  <c:v>-117.66999999999999</c:v>
                </c:pt>
                <c:pt idx="253">
                  <c:v>-129.67500000000001</c:v>
                </c:pt>
                <c:pt idx="254">
                  <c:v>-135.45000000000002</c:v>
                </c:pt>
                <c:pt idx="255">
                  <c:v>-138.44500000000002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charts!$AB$222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charts!$AC$222:$OD$222</c:f>
              <c:numCache>
                <c:formatCode>0</c:formatCode>
                <c:ptCount val="366"/>
                <c:pt idx="0">
                  <c:v>-168.83930416782022</c:v>
                </c:pt>
                <c:pt idx="1">
                  <c:v>-168.83930416782022</c:v>
                </c:pt>
                <c:pt idx="2">
                  <c:v>-168.83930416782022</c:v>
                </c:pt>
                <c:pt idx="3">
                  <c:v>-168.83930416782022</c:v>
                </c:pt>
                <c:pt idx="4">
                  <c:v>-168.83930416782022</c:v>
                </c:pt>
                <c:pt idx="5">
                  <c:v>-168.83930416782022</c:v>
                </c:pt>
                <c:pt idx="6">
                  <c:v>-168.83930416782022</c:v>
                </c:pt>
                <c:pt idx="7">
                  <c:v>-168.83930416782022</c:v>
                </c:pt>
                <c:pt idx="8">
                  <c:v>-168.83930416782022</c:v>
                </c:pt>
                <c:pt idx="9">
                  <c:v>-168.83930416782022</c:v>
                </c:pt>
                <c:pt idx="10">
                  <c:v>-168.83930416782022</c:v>
                </c:pt>
                <c:pt idx="11">
                  <c:v>-168.83930416782022</c:v>
                </c:pt>
                <c:pt idx="12">
                  <c:v>-168.83930416782022</c:v>
                </c:pt>
                <c:pt idx="13">
                  <c:v>-168.83930416782022</c:v>
                </c:pt>
                <c:pt idx="14">
                  <c:v>-168.83930416782022</c:v>
                </c:pt>
                <c:pt idx="15">
                  <c:v>-168.83930416782022</c:v>
                </c:pt>
                <c:pt idx="16">
                  <c:v>-168.83930416782022</c:v>
                </c:pt>
                <c:pt idx="17">
                  <c:v>-168.83930416782022</c:v>
                </c:pt>
                <c:pt idx="18">
                  <c:v>-168.83930416782022</c:v>
                </c:pt>
                <c:pt idx="19">
                  <c:v>-168.83930416782022</c:v>
                </c:pt>
                <c:pt idx="20">
                  <c:v>-168.83930416782022</c:v>
                </c:pt>
                <c:pt idx="21">
                  <c:v>-168.83930416782022</c:v>
                </c:pt>
                <c:pt idx="22">
                  <c:v>-168.83930416782022</c:v>
                </c:pt>
                <c:pt idx="23">
                  <c:v>-168.83930416782022</c:v>
                </c:pt>
                <c:pt idx="24">
                  <c:v>-168.83930416782022</c:v>
                </c:pt>
                <c:pt idx="25">
                  <c:v>-168.83930416782022</c:v>
                </c:pt>
                <c:pt idx="26">
                  <c:v>-168.83930416782022</c:v>
                </c:pt>
                <c:pt idx="27">
                  <c:v>-168.83930416782022</c:v>
                </c:pt>
                <c:pt idx="28">
                  <c:v>-168.83930416782022</c:v>
                </c:pt>
                <c:pt idx="29">
                  <c:v>-168.83930416782022</c:v>
                </c:pt>
                <c:pt idx="30">
                  <c:v>-168.83930416782022</c:v>
                </c:pt>
                <c:pt idx="31">
                  <c:v>-168.83930416782022</c:v>
                </c:pt>
                <c:pt idx="32">
                  <c:v>-168.83930416782022</c:v>
                </c:pt>
                <c:pt idx="33">
                  <c:v>-168.83930416782022</c:v>
                </c:pt>
                <c:pt idx="34">
                  <c:v>-168.83930416782022</c:v>
                </c:pt>
                <c:pt idx="35">
                  <c:v>-168.83930416782022</c:v>
                </c:pt>
                <c:pt idx="36">
                  <c:v>-168.83930416782022</c:v>
                </c:pt>
                <c:pt idx="37">
                  <c:v>-168.83930416782022</c:v>
                </c:pt>
                <c:pt idx="38">
                  <c:v>-168.83930416782022</c:v>
                </c:pt>
                <c:pt idx="39">
                  <c:v>-168.83930416782022</c:v>
                </c:pt>
                <c:pt idx="40" formatCode="m/d/yyyy">
                  <c:v>-168.83930416782022</c:v>
                </c:pt>
                <c:pt idx="41" formatCode="m/d/yyyy">
                  <c:v>-168.83930416782022</c:v>
                </c:pt>
                <c:pt idx="42" formatCode="m/d/yyyy">
                  <c:v>-168.83930416782022</c:v>
                </c:pt>
                <c:pt idx="43" formatCode="m/d/yyyy">
                  <c:v>-168.83930416782022</c:v>
                </c:pt>
                <c:pt idx="44" formatCode="m/d/yyyy">
                  <c:v>-168.83930416782022</c:v>
                </c:pt>
                <c:pt idx="45" formatCode="m/d/yyyy">
                  <c:v>-168.83930416782022</c:v>
                </c:pt>
                <c:pt idx="46" formatCode="m/d/yyyy">
                  <c:v>-168.83930416782022</c:v>
                </c:pt>
                <c:pt idx="47" formatCode="m/d/yyyy">
                  <c:v>-168.83930416782022</c:v>
                </c:pt>
                <c:pt idx="48" formatCode="m/d/yyyy">
                  <c:v>-168.83930416782022</c:v>
                </c:pt>
                <c:pt idx="49" formatCode="m/d/yyyy">
                  <c:v>-168.83930416782022</c:v>
                </c:pt>
                <c:pt idx="50" formatCode="m/d/yyyy">
                  <c:v>-168.83930416782022</c:v>
                </c:pt>
                <c:pt idx="51" formatCode="m/d/yyyy">
                  <c:v>-168.83930416782022</c:v>
                </c:pt>
                <c:pt idx="52" formatCode="m/d/yyyy">
                  <c:v>-168.83930416782022</c:v>
                </c:pt>
                <c:pt idx="53" formatCode="m/d/yyyy">
                  <c:v>-168.83930416782022</c:v>
                </c:pt>
                <c:pt idx="54" formatCode="m/d/yyyy">
                  <c:v>-168.83930416782022</c:v>
                </c:pt>
                <c:pt idx="55" formatCode="m/d/yyyy">
                  <c:v>-168.83930416782022</c:v>
                </c:pt>
                <c:pt idx="56" formatCode="m/d/yyyy">
                  <c:v>-168.83930416782022</c:v>
                </c:pt>
                <c:pt idx="57" formatCode="m/d/yyyy">
                  <c:v>-168.83930416782022</c:v>
                </c:pt>
                <c:pt idx="58" formatCode="m/d/yyyy">
                  <c:v>-168.83930416782022</c:v>
                </c:pt>
                <c:pt idx="59" formatCode="m/d/yyyy">
                  <c:v>-168.83930416782022</c:v>
                </c:pt>
                <c:pt idx="60" formatCode="m/d/yyyy">
                  <c:v>-168.83930416782022</c:v>
                </c:pt>
                <c:pt idx="61" formatCode="m/d/yyyy">
                  <c:v>-168.83930416782022</c:v>
                </c:pt>
                <c:pt idx="62" formatCode="m/d/yyyy">
                  <c:v>-168.83930416782022</c:v>
                </c:pt>
                <c:pt idx="63" formatCode="m/d/yyyy">
                  <c:v>-168.83930416782022</c:v>
                </c:pt>
                <c:pt idx="64" formatCode="m/d/yyyy">
                  <c:v>-168.83930416782022</c:v>
                </c:pt>
                <c:pt idx="65" formatCode="m/d/yyyy">
                  <c:v>-168.83930416782022</c:v>
                </c:pt>
                <c:pt idx="66" formatCode="m/d/yyyy">
                  <c:v>-168.83930416782022</c:v>
                </c:pt>
                <c:pt idx="67" formatCode="m/d/yyyy">
                  <c:v>-168.83930416782022</c:v>
                </c:pt>
                <c:pt idx="68" formatCode="m/d/yyyy">
                  <c:v>-168.83930416782022</c:v>
                </c:pt>
                <c:pt idx="69" formatCode="m/d/yyyy">
                  <c:v>-168.83930416782022</c:v>
                </c:pt>
                <c:pt idx="70" formatCode="m/d/yyyy">
                  <c:v>-168.83930416782022</c:v>
                </c:pt>
                <c:pt idx="71" formatCode="m/d/yyyy">
                  <c:v>-168.83930416782022</c:v>
                </c:pt>
                <c:pt idx="72" formatCode="m/d/yyyy">
                  <c:v>-168.83930416782022</c:v>
                </c:pt>
                <c:pt idx="73" formatCode="m/d/yyyy">
                  <c:v>-168.83930416782022</c:v>
                </c:pt>
                <c:pt idx="74" formatCode="m/d/yyyy">
                  <c:v>-168.83930416782022</c:v>
                </c:pt>
                <c:pt idx="75" formatCode="m/d/yyyy">
                  <c:v>-168.83930416782022</c:v>
                </c:pt>
                <c:pt idx="76" formatCode="m/d/yyyy">
                  <c:v>-168.83930416782022</c:v>
                </c:pt>
                <c:pt idx="77" formatCode="m/d/yyyy">
                  <c:v>-168.83930416782022</c:v>
                </c:pt>
                <c:pt idx="78" formatCode="m/d/yyyy">
                  <c:v>-168.83930416782022</c:v>
                </c:pt>
                <c:pt idx="79" formatCode="m/d/yyyy">
                  <c:v>-168.83930416782022</c:v>
                </c:pt>
                <c:pt idx="80" formatCode="m/d/yyyy">
                  <c:v>-168.83930416782022</c:v>
                </c:pt>
                <c:pt idx="81" formatCode="m/d/yyyy">
                  <c:v>-168.83930416782022</c:v>
                </c:pt>
                <c:pt idx="82" formatCode="m/d/yyyy">
                  <c:v>-168.83930416782022</c:v>
                </c:pt>
                <c:pt idx="83" formatCode="m/d/yyyy">
                  <c:v>-168.83930416782022</c:v>
                </c:pt>
                <c:pt idx="84" formatCode="m/d/yyyy">
                  <c:v>-168.83930416782022</c:v>
                </c:pt>
                <c:pt idx="85" formatCode="m/d/yyyy">
                  <c:v>-168.83930416782022</c:v>
                </c:pt>
                <c:pt idx="86" formatCode="m/d/yyyy">
                  <c:v>-168.83930416782022</c:v>
                </c:pt>
                <c:pt idx="87" formatCode="m/d/yyyy">
                  <c:v>-168.83930416782022</c:v>
                </c:pt>
                <c:pt idx="88" formatCode="m/d/yyyy">
                  <c:v>-168.83930416782022</c:v>
                </c:pt>
                <c:pt idx="89" formatCode="m/d/yyyy">
                  <c:v>-168.83930416782022</c:v>
                </c:pt>
                <c:pt idx="90" formatCode="m/d/yyyy">
                  <c:v>-168.83930416782022</c:v>
                </c:pt>
                <c:pt idx="91" formatCode="m/d/yyyy">
                  <c:v>-168.83930416782022</c:v>
                </c:pt>
                <c:pt idx="92" formatCode="m/d/yyyy">
                  <c:v>-168.83930416782022</c:v>
                </c:pt>
                <c:pt idx="93" formatCode="m/d/yyyy">
                  <c:v>-168.83930416782022</c:v>
                </c:pt>
                <c:pt idx="94" formatCode="m/d/yyyy">
                  <c:v>-168.83930416782022</c:v>
                </c:pt>
                <c:pt idx="95" formatCode="m/d/yyyy">
                  <c:v>-168.83930416782022</c:v>
                </c:pt>
                <c:pt idx="96" formatCode="m/d/yyyy">
                  <c:v>-168.83930416782022</c:v>
                </c:pt>
                <c:pt idx="97" formatCode="m/d/yyyy">
                  <c:v>-168.83930416782022</c:v>
                </c:pt>
                <c:pt idx="98" formatCode="m/d/yyyy">
                  <c:v>-168.83930416782022</c:v>
                </c:pt>
                <c:pt idx="99" formatCode="m/d/yyyy">
                  <c:v>-168.83930416782022</c:v>
                </c:pt>
                <c:pt idx="100" formatCode="m/d/yyyy">
                  <c:v>-168.83930416782022</c:v>
                </c:pt>
                <c:pt idx="101" formatCode="m/d/yyyy">
                  <c:v>-168.83930416782022</c:v>
                </c:pt>
                <c:pt idx="102" formatCode="m/d/yyyy">
                  <c:v>-168.83930416782022</c:v>
                </c:pt>
                <c:pt idx="103" formatCode="m/d/yyyy">
                  <c:v>-168.83930416782022</c:v>
                </c:pt>
                <c:pt idx="104" formatCode="m/d/yyyy">
                  <c:v>-168.83930416782022</c:v>
                </c:pt>
                <c:pt idx="105" formatCode="m/d/yyyy">
                  <c:v>-168.83930416782022</c:v>
                </c:pt>
                <c:pt idx="106" formatCode="m/d/yyyy">
                  <c:v>-168.83930416782022</c:v>
                </c:pt>
                <c:pt idx="107" formatCode="m/d/yyyy">
                  <c:v>-168.83930416782022</c:v>
                </c:pt>
                <c:pt idx="108" formatCode="m/d/yyyy">
                  <c:v>-168.83930416782022</c:v>
                </c:pt>
                <c:pt idx="109" formatCode="m/d/yyyy">
                  <c:v>-168.83930416782022</c:v>
                </c:pt>
                <c:pt idx="110" formatCode="m/d/yyyy">
                  <c:v>-168.83930416782022</c:v>
                </c:pt>
                <c:pt idx="111" formatCode="m/d/yyyy">
                  <c:v>-168.83930416782022</c:v>
                </c:pt>
                <c:pt idx="112" formatCode="m/d/yyyy">
                  <c:v>-168.83930416782022</c:v>
                </c:pt>
                <c:pt idx="113" formatCode="m/d/yyyy">
                  <c:v>-168.83930416782022</c:v>
                </c:pt>
                <c:pt idx="114" formatCode="m/d/yyyy">
                  <c:v>-168.83930416782022</c:v>
                </c:pt>
                <c:pt idx="115" formatCode="m/d/yyyy">
                  <c:v>-168.83930416782022</c:v>
                </c:pt>
                <c:pt idx="116" formatCode="m/d/yyyy">
                  <c:v>-168.83930416782022</c:v>
                </c:pt>
                <c:pt idx="117" formatCode="m/d/yyyy">
                  <c:v>-168.83930416782022</c:v>
                </c:pt>
                <c:pt idx="118" formatCode="m/d/yyyy">
                  <c:v>-168.83930416782022</c:v>
                </c:pt>
                <c:pt idx="119" formatCode="m/d/yyyy">
                  <c:v>-168.83930416782022</c:v>
                </c:pt>
                <c:pt idx="120" formatCode="m/d/yyyy">
                  <c:v>-168.83930416782022</c:v>
                </c:pt>
                <c:pt idx="121" formatCode="m/d/yyyy">
                  <c:v>-168.83930416782022</c:v>
                </c:pt>
                <c:pt idx="122" formatCode="m/d/yyyy">
                  <c:v>-168.83930416782022</c:v>
                </c:pt>
                <c:pt idx="123" formatCode="m/d/yyyy">
                  <c:v>-168.83930416782022</c:v>
                </c:pt>
                <c:pt idx="124" formatCode="m/d/yyyy">
                  <c:v>-168.83930416782022</c:v>
                </c:pt>
                <c:pt idx="125" formatCode="m/d/yyyy">
                  <c:v>-168.83930416782022</c:v>
                </c:pt>
                <c:pt idx="126" formatCode="m/d/yyyy">
                  <c:v>-168.83930416782022</c:v>
                </c:pt>
                <c:pt idx="127" formatCode="m/d/yyyy">
                  <c:v>-168.83930416782022</c:v>
                </c:pt>
                <c:pt idx="128" formatCode="m/d/yyyy">
                  <c:v>-168.83930416782022</c:v>
                </c:pt>
                <c:pt idx="129" formatCode="m/d/yyyy">
                  <c:v>-168.83930416782022</c:v>
                </c:pt>
                <c:pt idx="130" formatCode="m/d/yyyy">
                  <c:v>-168.83930416782022</c:v>
                </c:pt>
                <c:pt idx="131" formatCode="m/d/yyyy">
                  <c:v>-168.83930416782022</c:v>
                </c:pt>
                <c:pt idx="132" formatCode="m/d/yyyy">
                  <c:v>-168.83930416782022</c:v>
                </c:pt>
                <c:pt idx="133" formatCode="m/d/yyyy">
                  <c:v>-168.83930416782022</c:v>
                </c:pt>
                <c:pt idx="134" formatCode="m/d/yyyy">
                  <c:v>-168.83930416782022</c:v>
                </c:pt>
                <c:pt idx="135" formatCode="m/d/yyyy">
                  <c:v>-168.83930416782022</c:v>
                </c:pt>
                <c:pt idx="136" formatCode="m/d/yyyy">
                  <c:v>-168.83930416782022</c:v>
                </c:pt>
                <c:pt idx="137" formatCode="m/d/yyyy">
                  <c:v>-168.83930416782022</c:v>
                </c:pt>
                <c:pt idx="138" formatCode="m/d/yyyy">
                  <c:v>-168.83930416782022</c:v>
                </c:pt>
                <c:pt idx="139" formatCode="m/d/yyyy">
                  <c:v>-168.83930416782022</c:v>
                </c:pt>
                <c:pt idx="140" formatCode="m/d/yyyy">
                  <c:v>-168.83930416782022</c:v>
                </c:pt>
                <c:pt idx="141" formatCode="m/d/yyyy">
                  <c:v>-168.83930416782022</c:v>
                </c:pt>
                <c:pt idx="142" formatCode="m/d/yyyy">
                  <c:v>-168.83930416782022</c:v>
                </c:pt>
                <c:pt idx="143" formatCode="m/d/yyyy">
                  <c:v>-168.83930416782022</c:v>
                </c:pt>
                <c:pt idx="144" formatCode="m/d/yyyy">
                  <c:v>-168.83930416782022</c:v>
                </c:pt>
                <c:pt idx="145" formatCode="m/d/yyyy">
                  <c:v>-168.83930416782022</c:v>
                </c:pt>
                <c:pt idx="146" formatCode="m/d/yyyy">
                  <c:v>-168.83930416782022</c:v>
                </c:pt>
                <c:pt idx="147" formatCode="m/d/yyyy">
                  <c:v>-168.83930416782022</c:v>
                </c:pt>
                <c:pt idx="148" formatCode="m/d/yyyy">
                  <c:v>-168.83930416782022</c:v>
                </c:pt>
                <c:pt idx="149" formatCode="m/d/yyyy">
                  <c:v>-168.83930416782022</c:v>
                </c:pt>
                <c:pt idx="150" formatCode="m/d/yyyy">
                  <c:v>-168.83930416782022</c:v>
                </c:pt>
                <c:pt idx="151" formatCode="m/d/yyyy">
                  <c:v>-168.83930416782022</c:v>
                </c:pt>
                <c:pt idx="152" formatCode="m/d/yyyy">
                  <c:v>-168.83930416782022</c:v>
                </c:pt>
                <c:pt idx="153" formatCode="m/d/yyyy">
                  <c:v>-168.83930416782022</c:v>
                </c:pt>
                <c:pt idx="154" formatCode="m/d/yyyy">
                  <c:v>-168.83930416782022</c:v>
                </c:pt>
                <c:pt idx="155" formatCode="m/d/yyyy">
                  <c:v>-168.83930416782022</c:v>
                </c:pt>
                <c:pt idx="156" formatCode="m/d/yyyy">
                  <c:v>-168.83930416782022</c:v>
                </c:pt>
                <c:pt idx="157" formatCode="m/d/yyyy">
                  <c:v>-168.83930416782022</c:v>
                </c:pt>
                <c:pt idx="158" formatCode="m/d/yyyy">
                  <c:v>-168.83930416782022</c:v>
                </c:pt>
                <c:pt idx="159" formatCode="m/d/yyyy">
                  <c:v>-168.83930416782022</c:v>
                </c:pt>
                <c:pt idx="160" formatCode="m/d/yyyy">
                  <c:v>-168.83930416782022</c:v>
                </c:pt>
                <c:pt idx="161" formatCode="m/d/yyyy">
                  <c:v>-168.83930416782022</c:v>
                </c:pt>
                <c:pt idx="162" formatCode="m/d/yyyy">
                  <c:v>-168.83930416782022</c:v>
                </c:pt>
                <c:pt idx="163" formatCode="m/d/yyyy">
                  <c:v>-168.83930416782022</c:v>
                </c:pt>
                <c:pt idx="164" formatCode="m/d/yyyy">
                  <c:v>-168.83930416782022</c:v>
                </c:pt>
                <c:pt idx="165" formatCode="m/d/yyyy">
                  <c:v>-168.83930416782022</c:v>
                </c:pt>
                <c:pt idx="166" formatCode="m/d/yyyy">
                  <c:v>-168.83930416782022</c:v>
                </c:pt>
                <c:pt idx="167" formatCode="m/d/yyyy">
                  <c:v>-168.83930416782022</c:v>
                </c:pt>
                <c:pt idx="168" formatCode="m/d/yyyy">
                  <c:v>-168.83930416782022</c:v>
                </c:pt>
                <c:pt idx="169" formatCode="m/d/yyyy">
                  <c:v>-168.83930416782022</c:v>
                </c:pt>
                <c:pt idx="170" formatCode="m/d/yyyy">
                  <c:v>-168.83930416782022</c:v>
                </c:pt>
                <c:pt idx="171" formatCode="m/d/yyyy">
                  <c:v>-168.83930416782022</c:v>
                </c:pt>
                <c:pt idx="172" formatCode="m/d/yyyy">
                  <c:v>-168.83930416782022</c:v>
                </c:pt>
                <c:pt idx="173" formatCode="m/d/yyyy">
                  <c:v>-168.83930416782022</c:v>
                </c:pt>
                <c:pt idx="174" formatCode="m/d/yyyy">
                  <c:v>-168.83930416782022</c:v>
                </c:pt>
                <c:pt idx="175" formatCode="m/d/yyyy">
                  <c:v>-168.83930416782022</c:v>
                </c:pt>
                <c:pt idx="176" formatCode="m/d/yyyy">
                  <c:v>-168.83930416782022</c:v>
                </c:pt>
                <c:pt idx="177" formatCode="m/d/yyyy">
                  <c:v>-168.83930416782022</c:v>
                </c:pt>
                <c:pt idx="178" formatCode="m/d/yyyy">
                  <c:v>-168.83930416782022</c:v>
                </c:pt>
                <c:pt idx="179" formatCode="m/d/yyyy">
                  <c:v>-168.83930416782022</c:v>
                </c:pt>
                <c:pt idx="180" formatCode="m/d/yyyy">
                  <c:v>-168.83930416782022</c:v>
                </c:pt>
                <c:pt idx="181" formatCode="m/d/yyyy">
                  <c:v>-168.83930416782022</c:v>
                </c:pt>
                <c:pt idx="182" formatCode="m/d/yyyy">
                  <c:v>-168.83930416782022</c:v>
                </c:pt>
                <c:pt idx="183" formatCode="m/d/yyyy">
                  <c:v>-168.83930416782022</c:v>
                </c:pt>
                <c:pt idx="184" formatCode="m/d/yyyy">
                  <c:v>-168.83930416782022</c:v>
                </c:pt>
                <c:pt idx="185" formatCode="m/d/yyyy">
                  <c:v>-168.83930416782022</c:v>
                </c:pt>
                <c:pt idx="186" formatCode="m/d/yyyy">
                  <c:v>-168.83930416782022</c:v>
                </c:pt>
                <c:pt idx="187" formatCode="m/d/yyyy">
                  <c:v>-168.83930416782022</c:v>
                </c:pt>
                <c:pt idx="188" formatCode="m/d/yyyy">
                  <c:v>-168.83930416782022</c:v>
                </c:pt>
                <c:pt idx="189" formatCode="m/d/yyyy">
                  <c:v>-168.83930416782022</c:v>
                </c:pt>
                <c:pt idx="190" formatCode="m/d/yyyy">
                  <c:v>-168.83930416782022</c:v>
                </c:pt>
                <c:pt idx="191" formatCode="m/d/yyyy">
                  <c:v>-168.83930416782022</c:v>
                </c:pt>
                <c:pt idx="192" formatCode="m/d/yyyy">
                  <c:v>-168.83930416782022</c:v>
                </c:pt>
                <c:pt idx="193" formatCode="m/d/yyyy">
                  <c:v>-168.83930416782022</c:v>
                </c:pt>
                <c:pt idx="194" formatCode="m/d/yyyy">
                  <c:v>-168.83930416782022</c:v>
                </c:pt>
                <c:pt idx="195" formatCode="m/d/yyyy">
                  <c:v>-168.83930416782022</c:v>
                </c:pt>
                <c:pt idx="196" formatCode="m/d/yyyy">
                  <c:v>-168.83930416782022</c:v>
                </c:pt>
                <c:pt idx="197" formatCode="m/d/yyyy">
                  <c:v>-168.83930416782022</c:v>
                </c:pt>
                <c:pt idx="198" formatCode="m/d/yyyy">
                  <c:v>-168.83930416782022</c:v>
                </c:pt>
                <c:pt idx="199" formatCode="m/d/yyyy">
                  <c:v>-168.83930416782022</c:v>
                </c:pt>
                <c:pt idx="200" formatCode="m/d/yyyy">
                  <c:v>-168.83930416782022</c:v>
                </c:pt>
                <c:pt idx="201" formatCode="m/d/yyyy">
                  <c:v>-168.83930416782022</c:v>
                </c:pt>
                <c:pt idx="202" formatCode="m/d/yyyy">
                  <c:v>-168.83930416782022</c:v>
                </c:pt>
                <c:pt idx="203" formatCode="m/d/yyyy">
                  <c:v>-168.83930416782022</c:v>
                </c:pt>
                <c:pt idx="204" formatCode="m/d/yyyy">
                  <c:v>-168.83930416782022</c:v>
                </c:pt>
                <c:pt idx="205" formatCode="m/d/yyyy">
                  <c:v>-168.83930416782022</c:v>
                </c:pt>
                <c:pt idx="206" formatCode="m/d/yyyy">
                  <c:v>-168.83930416782022</c:v>
                </c:pt>
                <c:pt idx="207" formatCode="m/d/yyyy">
                  <c:v>-168.83930416782022</c:v>
                </c:pt>
                <c:pt idx="208" formatCode="m/d/yyyy">
                  <c:v>-168.83930416782022</c:v>
                </c:pt>
                <c:pt idx="209" formatCode="m/d/yyyy">
                  <c:v>-168.83930416782022</c:v>
                </c:pt>
                <c:pt idx="210" formatCode="m/d/yyyy">
                  <c:v>-168.83930416782022</c:v>
                </c:pt>
                <c:pt idx="211" formatCode="m/d/yyyy">
                  <c:v>-168.83930416782022</c:v>
                </c:pt>
                <c:pt idx="212" formatCode="m/d/yyyy">
                  <c:v>-168.83930416782022</c:v>
                </c:pt>
                <c:pt idx="213" formatCode="m/d/yyyy">
                  <c:v>-168.83930416782022</c:v>
                </c:pt>
                <c:pt idx="214" formatCode="m/d/yyyy">
                  <c:v>-168.83930416782022</c:v>
                </c:pt>
                <c:pt idx="215" formatCode="m/d/yyyy">
                  <c:v>-168.83930416782022</c:v>
                </c:pt>
                <c:pt idx="216" formatCode="m/d/yyyy">
                  <c:v>-168.83930416782022</c:v>
                </c:pt>
                <c:pt idx="217" formatCode="m/d/yyyy">
                  <c:v>-168.83930416782022</c:v>
                </c:pt>
                <c:pt idx="218" formatCode="m/d/yyyy">
                  <c:v>-168.83930416782022</c:v>
                </c:pt>
                <c:pt idx="219" formatCode="m/d/yyyy">
                  <c:v>-168.83930416782022</c:v>
                </c:pt>
                <c:pt idx="220" formatCode="m/d/yyyy">
                  <c:v>-168.83930416782022</c:v>
                </c:pt>
                <c:pt idx="221" formatCode="m/d/yyyy">
                  <c:v>-168.83930416782022</c:v>
                </c:pt>
                <c:pt idx="222" formatCode="m/d/yyyy">
                  <c:v>-168.83930416782022</c:v>
                </c:pt>
                <c:pt idx="223" formatCode="m/d/yyyy">
                  <c:v>-168.83930416782022</c:v>
                </c:pt>
                <c:pt idx="224" formatCode="m/d/yyyy">
                  <c:v>-168.83930416782022</c:v>
                </c:pt>
                <c:pt idx="225" formatCode="m/d/yyyy">
                  <c:v>-168.83930416782022</c:v>
                </c:pt>
                <c:pt idx="226" formatCode="m/d/yyyy">
                  <c:v>-168.83930416782022</c:v>
                </c:pt>
                <c:pt idx="227" formatCode="m/d/yyyy">
                  <c:v>-168.83930416782022</c:v>
                </c:pt>
                <c:pt idx="228" formatCode="m/d/yyyy">
                  <c:v>-168.83930416782022</c:v>
                </c:pt>
                <c:pt idx="229" formatCode="m/d/yyyy">
                  <c:v>-168.83930416782022</c:v>
                </c:pt>
                <c:pt idx="230" formatCode="m/d/yyyy">
                  <c:v>-168.83930416782022</c:v>
                </c:pt>
                <c:pt idx="231" formatCode="m/d/yyyy">
                  <c:v>-168.83930416782022</c:v>
                </c:pt>
                <c:pt idx="232" formatCode="m/d/yyyy">
                  <c:v>-168.83930416782022</c:v>
                </c:pt>
                <c:pt idx="233" formatCode="m/d/yyyy">
                  <c:v>-168.83930416782022</c:v>
                </c:pt>
                <c:pt idx="234" formatCode="m/d/yyyy">
                  <c:v>-168.83930416782022</c:v>
                </c:pt>
                <c:pt idx="235" formatCode="m/d/yyyy">
                  <c:v>-168.83930416782022</c:v>
                </c:pt>
                <c:pt idx="236" formatCode="m/d/yyyy">
                  <c:v>-168.83930416782022</c:v>
                </c:pt>
                <c:pt idx="237" formatCode="m/d/yyyy">
                  <c:v>-168.83930416782022</c:v>
                </c:pt>
                <c:pt idx="238" formatCode="m/d/yyyy">
                  <c:v>-168.83930416782022</c:v>
                </c:pt>
                <c:pt idx="239" formatCode="m/d/yyyy">
                  <c:v>-168.83930416782022</c:v>
                </c:pt>
                <c:pt idx="240" formatCode="m/d/yyyy">
                  <c:v>-168.83930416782022</c:v>
                </c:pt>
                <c:pt idx="241" formatCode="m/d/yyyy">
                  <c:v>-168.83930416782022</c:v>
                </c:pt>
                <c:pt idx="242" formatCode="m/d/yyyy">
                  <c:v>-168.83930416782022</c:v>
                </c:pt>
                <c:pt idx="243" formatCode="m/d/yyyy">
                  <c:v>-168.83930416782022</c:v>
                </c:pt>
                <c:pt idx="244" formatCode="m/d/yyyy">
                  <c:v>-168.83930416782022</c:v>
                </c:pt>
                <c:pt idx="245" formatCode="m/d/yyyy">
                  <c:v>-168.83930416782022</c:v>
                </c:pt>
                <c:pt idx="246" formatCode="m/d/yyyy">
                  <c:v>-168.83930416782022</c:v>
                </c:pt>
                <c:pt idx="247" formatCode="m/d/yyyy">
                  <c:v>-168.83930416782022</c:v>
                </c:pt>
                <c:pt idx="248" formatCode="m/d/yyyy">
                  <c:v>-168.83930416782022</c:v>
                </c:pt>
                <c:pt idx="249" formatCode="m/d/yyyy">
                  <c:v>-168.83930416782022</c:v>
                </c:pt>
                <c:pt idx="250" formatCode="m/d/yyyy">
                  <c:v>-168.83930416782022</c:v>
                </c:pt>
                <c:pt idx="251" formatCode="m/d/yyyy">
                  <c:v>-168.83930416782022</c:v>
                </c:pt>
                <c:pt idx="252" formatCode="m/d/yyyy">
                  <c:v>-168.83930416782022</c:v>
                </c:pt>
                <c:pt idx="253" formatCode="m/d/yyyy">
                  <c:v>-168.83930416782022</c:v>
                </c:pt>
                <c:pt idx="254" formatCode="m/d/yyyy">
                  <c:v>-168.83930416782022</c:v>
                </c:pt>
                <c:pt idx="255" formatCode="m/d/yyyy">
                  <c:v>-168.83930416782022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charts!$AB$223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charts!$AC$223:$OD$223</c:f>
              <c:numCache>
                <c:formatCode>0</c:formatCode>
                <c:ptCount val="366"/>
                <c:pt idx="0">
                  <c:v>-52.060609374999999</c:v>
                </c:pt>
                <c:pt idx="1">
                  <c:v>-52.060609374999999</c:v>
                </c:pt>
                <c:pt idx="2">
                  <c:v>-52.060609374999999</c:v>
                </c:pt>
                <c:pt idx="3">
                  <c:v>-52.060609374999999</c:v>
                </c:pt>
                <c:pt idx="4">
                  <c:v>-52.060609374999999</c:v>
                </c:pt>
                <c:pt idx="5">
                  <c:v>-52.060609374999999</c:v>
                </c:pt>
                <c:pt idx="6">
                  <c:v>-52.060609374999999</c:v>
                </c:pt>
                <c:pt idx="7">
                  <c:v>-52.060609374999999</c:v>
                </c:pt>
                <c:pt idx="8">
                  <c:v>-52.060609374999999</c:v>
                </c:pt>
                <c:pt idx="9">
                  <c:v>-52.060609374999999</c:v>
                </c:pt>
                <c:pt idx="10">
                  <c:v>-52.060609374999999</c:v>
                </c:pt>
                <c:pt idx="11">
                  <c:v>-52.060609374999999</c:v>
                </c:pt>
                <c:pt idx="12">
                  <c:v>-52.060609374999999</c:v>
                </c:pt>
                <c:pt idx="13">
                  <c:v>-52.060609374999999</c:v>
                </c:pt>
                <c:pt idx="14">
                  <c:v>-52.060609374999999</c:v>
                </c:pt>
                <c:pt idx="15">
                  <c:v>-52.060609374999999</c:v>
                </c:pt>
                <c:pt idx="16">
                  <c:v>-52.060609374999999</c:v>
                </c:pt>
                <c:pt idx="17">
                  <c:v>-52.060609374999999</c:v>
                </c:pt>
                <c:pt idx="18">
                  <c:v>-52.060609374999999</c:v>
                </c:pt>
                <c:pt idx="19">
                  <c:v>-52.060609374999999</c:v>
                </c:pt>
                <c:pt idx="20">
                  <c:v>-52.060609374999999</c:v>
                </c:pt>
                <c:pt idx="21">
                  <c:v>-52.060609374999999</c:v>
                </c:pt>
                <c:pt idx="22">
                  <c:v>-52.060609374999999</c:v>
                </c:pt>
                <c:pt idx="23">
                  <c:v>-52.060609374999999</c:v>
                </c:pt>
                <c:pt idx="24">
                  <c:v>-52.060609374999999</c:v>
                </c:pt>
                <c:pt idx="25">
                  <c:v>-52.060609374999999</c:v>
                </c:pt>
                <c:pt idx="26">
                  <c:v>-52.060609374999999</c:v>
                </c:pt>
                <c:pt idx="27">
                  <c:v>-52.060609374999999</c:v>
                </c:pt>
                <c:pt idx="28">
                  <c:v>-52.060609374999999</c:v>
                </c:pt>
                <c:pt idx="29">
                  <c:v>-52.060609374999999</c:v>
                </c:pt>
                <c:pt idx="30">
                  <c:v>-52.060609374999999</c:v>
                </c:pt>
                <c:pt idx="31">
                  <c:v>-52.060609374999999</c:v>
                </c:pt>
                <c:pt idx="32">
                  <c:v>-52.060609374999999</c:v>
                </c:pt>
                <c:pt idx="33">
                  <c:v>-52.060609374999999</c:v>
                </c:pt>
                <c:pt idx="34">
                  <c:v>-52.060609374999999</c:v>
                </c:pt>
                <c:pt idx="35">
                  <c:v>-52.060609374999999</c:v>
                </c:pt>
                <c:pt idx="36">
                  <c:v>-52.060609374999999</c:v>
                </c:pt>
                <c:pt idx="37">
                  <c:v>-52.060609374999999</c:v>
                </c:pt>
                <c:pt idx="38">
                  <c:v>-52.060609374999999</c:v>
                </c:pt>
                <c:pt idx="39">
                  <c:v>-52.060609374999999</c:v>
                </c:pt>
                <c:pt idx="40" formatCode="General">
                  <c:v>-52.060609374999999</c:v>
                </c:pt>
                <c:pt idx="41" formatCode="General">
                  <c:v>-52.060609374999999</c:v>
                </c:pt>
                <c:pt idx="42" formatCode="General">
                  <c:v>-52.060609374999999</c:v>
                </c:pt>
                <c:pt idx="43" formatCode="General">
                  <c:v>-52.060609374999999</c:v>
                </c:pt>
                <c:pt idx="44" formatCode="General">
                  <c:v>-52.060609374999999</c:v>
                </c:pt>
                <c:pt idx="45" formatCode="General">
                  <c:v>-52.060609374999999</c:v>
                </c:pt>
                <c:pt idx="46" formatCode="General">
                  <c:v>-52.060609374999999</c:v>
                </c:pt>
                <c:pt idx="47" formatCode="General">
                  <c:v>-52.060609374999999</c:v>
                </c:pt>
                <c:pt idx="48" formatCode="General">
                  <c:v>-52.060609374999999</c:v>
                </c:pt>
                <c:pt idx="49" formatCode="General">
                  <c:v>-52.060609374999999</c:v>
                </c:pt>
                <c:pt idx="50" formatCode="General">
                  <c:v>-52.060609374999999</c:v>
                </c:pt>
                <c:pt idx="51" formatCode="General">
                  <c:v>-52.060609374999999</c:v>
                </c:pt>
                <c:pt idx="52" formatCode="General">
                  <c:v>-52.060609374999999</c:v>
                </c:pt>
                <c:pt idx="53" formatCode="General">
                  <c:v>-52.060609374999999</c:v>
                </c:pt>
                <c:pt idx="54" formatCode="General">
                  <c:v>-52.060609374999999</c:v>
                </c:pt>
                <c:pt idx="55" formatCode="General">
                  <c:v>-52.060609374999999</c:v>
                </c:pt>
                <c:pt idx="56" formatCode="General">
                  <c:v>-52.060609374999999</c:v>
                </c:pt>
                <c:pt idx="57" formatCode="General">
                  <c:v>-52.060609374999999</c:v>
                </c:pt>
                <c:pt idx="58" formatCode="General">
                  <c:v>-52.060609374999999</c:v>
                </c:pt>
                <c:pt idx="59" formatCode="General">
                  <c:v>-52.060609374999999</c:v>
                </c:pt>
                <c:pt idx="60" formatCode="General">
                  <c:v>-52.060609374999999</c:v>
                </c:pt>
                <c:pt idx="61" formatCode="General">
                  <c:v>-52.060609374999999</c:v>
                </c:pt>
                <c:pt idx="62" formatCode="General">
                  <c:v>-52.060609374999999</c:v>
                </c:pt>
                <c:pt idx="63" formatCode="General">
                  <c:v>-52.060609374999999</c:v>
                </c:pt>
                <c:pt idx="64" formatCode="General">
                  <c:v>-52.060609374999999</c:v>
                </c:pt>
                <c:pt idx="65" formatCode="General">
                  <c:v>-52.060609374999999</c:v>
                </c:pt>
                <c:pt idx="66" formatCode="General">
                  <c:v>-52.060609374999999</c:v>
                </c:pt>
                <c:pt idx="67" formatCode="General">
                  <c:v>-52.060609374999999</c:v>
                </c:pt>
                <c:pt idx="68" formatCode="General">
                  <c:v>-52.060609374999999</c:v>
                </c:pt>
                <c:pt idx="69" formatCode="General">
                  <c:v>-52.060609374999999</c:v>
                </c:pt>
                <c:pt idx="70" formatCode="General">
                  <c:v>-52.060609374999999</c:v>
                </c:pt>
                <c:pt idx="71" formatCode="General">
                  <c:v>-52.060609374999999</c:v>
                </c:pt>
                <c:pt idx="72" formatCode="General">
                  <c:v>-52.060609374999999</c:v>
                </c:pt>
                <c:pt idx="73" formatCode="General">
                  <c:v>-52.060609374999999</c:v>
                </c:pt>
                <c:pt idx="74" formatCode="General">
                  <c:v>-52.060609374999999</c:v>
                </c:pt>
                <c:pt idx="75" formatCode="General">
                  <c:v>-52.060609374999999</c:v>
                </c:pt>
                <c:pt idx="76" formatCode="General">
                  <c:v>-52.060609374999999</c:v>
                </c:pt>
                <c:pt idx="77" formatCode="General">
                  <c:v>-52.060609374999999</c:v>
                </c:pt>
                <c:pt idx="78" formatCode="General">
                  <c:v>-52.060609374999999</c:v>
                </c:pt>
                <c:pt idx="79" formatCode="General">
                  <c:v>-52.060609374999999</c:v>
                </c:pt>
                <c:pt idx="80" formatCode="General">
                  <c:v>-52.060609374999999</c:v>
                </c:pt>
                <c:pt idx="81" formatCode="General">
                  <c:v>-52.060609374999999</c:v>
                </c:pt>
                <c:pt idx="82" formatCode="General">
                  <c:v>-52.060609374999999</c:v>
                </c:pt>
                <c:pt idx="83" formatCode="General">
                  <c:v>-52.060609374999999</c:v>
                </c:pt>
                <c:pt idx="84" formatCode="General">
                  <c:v>-52.060609374999999</c:v>
                </c:pt>
                <c:pt idx="85" formatCode="General">
                  <c:v>-52.060609374999999</c:v>
                </c:pt>
                <c:pt idx="86" formatCode="General">
                  <c:v>-52.060609374999999</c:v>
                </c:pt>
                <c:pt idx="87" formatCode="General">
                  <c:v>-52.060609374999999</c:v>
                </c:pt>
                <c:pt idx="88" formatCode="General">
                  <c:v>-52.060609374999999</c:v>
                </c:pt>
                <c:pt idx="89" formatCode="General">
                  <c:v>-52.060609374999999</c:v>
                </c:pt>
                <c:pt idx="90" formatCode="General">
                  <c:v>-52.060609374999999</c:v>
                </c:pt>
                <c:pt idx="91" formatCode="General">
                  <c:v>-52.060609374999999</c:v>
                </c:pt>
                <c:pt idx="92" formatCode="General">
                  <c:v>-52.060609374999999</c:v>
                </c:pt>
                <c:pt idx="93" formatCode="General">
                  <c:v>-52.060609374999999</c:v>
                </c:pt>
                <c:pt idx="94" formatCode="General">
                  <c:v>-52.060609374999999</c:v>
                </c:pt>
                <c:pt idx="95" formatCode="General">
                  <c:v>-52.060609374999999</c:v>
                </c:pt>
                <c:pt idx="96" formatCode="General">
                  <c:v>-52.060609374999999</c:v>
                </c:pt>
                <c:pt idx="97" formatCode="General">
                  <c:v>-52.060609374999999</c:v>
                </c:pt>
                <c:pt idx="98" formatCode="General">
                  <c:v>-52.060609374999999</c:v>
                </c:pt>
                <c:pt idx="99" formatCode="General">
                  <c:v>-52.060609374999999</c:v>
                </c:pt>
                <c:pt idx="100" formatCode="General">
                  <c:v>-52.060609374999999</c:v>
                </c:pt>
                <c:pt idx="101" formatCode="General">
                  <c:v>-52.060609374999999</c:v>
                </c:pt>
                <c:pt idx="102" formatCode="General">
                  <c:v>-52.060609374999999</c:v>
                </c:pt>
                <c:pt idx="103" formatCode="General">
                  <c:v>-52.060609374999999</c:v>
                </c:pt>
                <c:pt idx="104" formatCode="General">
                  <c:v>-52.060609374999999</c:v>
                </c:pt>
                <c:pt idx="105" formatCode="General">
                  <c:v>-52.060609374999999</c:v>
                </c:pt>
                <c:pt idx="106" formatCode="General">
                  <c:v>-52.060609374999999</c:v>
                </c:pt>
                <c:pt idx="107" formatCode="General">
                  <c:v>-52.060609374999999</c:v>
                </c:pt>
                <c:pt idx="108" formatCode="General">
                  <c:v>-52.060609374999999</c:v>
                </c:pt>
                <c:pt idx="109" formatCode="General">
                  <c:v>-52.060609374999999</c:v>
                </c:pt>
                <c:pt idx="110" formatCode="General">
                  <c:v>-52.060609374999999</c:v>
                </c:pt>
                <c:pt idx="111" formatCode="General">
                  <c:v>-52.060609374999999</c:v>
                </c:pt>
                <c:pt idx="112" formatCode="General">
                  <c:v>-52.060609374999999</c:v>
                </c:pt>
                <c:pt idx="113" formatCode="General">
                  <c:v>-52.060609374999999</c:v>
                </c:pt>
                <c:pt idx="114" formatCode="General">
                  <c:v>-52.060609374999999</c:v>
                </c:pt>
                <c:pt idx="115" formatCode="General">
                  <c:v>-52.060609374999999</c:v>
                </c:pt>
                <c:pt idx="116" formatCode="General">
                  <c:v>-52.060609374999999</c:v>
                </c:pt>
                <c:pt idx="117" formatCode="General">
                  <c:v>-52.060609374999999</c:v>
                </c:pt>
                <c:pt idx="118" formatCode="General">
                  <c:v>-52.060609374999999</c:v>
                </c:pt>
                <c:pt idx="119" formatCode="General">
                  <c:v>-52.060609374999999</c:v>
                </c:pt>
                <c:pt idx="120" formatCode="General">
                  <c:v>-52.060609374999999</c:v>
                </c:pt>
                <c:pt idx="121" formatCode="General">
                  <c:v>-52.060609374999999</c:v>
                </c:pt>
                <c:pt idx="122" formatCode="General">
                  <c:v>-52.060609374999999</c:v>
                </c:pt>
                <c:pt idx="123" formatCode="General">
                  <c:v>-52.060609374999999</c:v>
                </c:pt>
                <c:pt idx="124" formatCode="General">
                  <c:v>-52.060609374999999</c:v>
                </c:pt>
                <c:pt idx="125" formatCode="General">
                  <c:v>-52.060609374999999</c:v>
                </c:pt>
                <c:pt idx="126" formatCode="General">
                  <c:v>-52.060609374999999</c:v>
                </c:pt>
                <c:pt idx="127" formatCode="General">
                  <c:v>-52.060609374999999</c:v>
                </c:pt>
                <c:pt idx="128" formatCode="General">
                  <c:v>-52.060609374999999</c:v>
                </c:pt>
                <c:pt idx="129" formatCode="General">
                  <c:v>-52.060609374999999</c:v>
                </c:pt>
                <c:pt idx="130" formatCode="General">
                  <c:v>-52.060609374999999</c:v>
                </c:pt>
                <c:pt idx="131" formatCode="General">
                  <c:v>-52.060609374999999</c:v>
                </c:pt>
                <c:pt idx="132" formatCode="General">
                  <c:v>-52.060609374999999</c:v>
                </c:pt>
                <c:pt idx="133" formatCode="General">
                  <c:v>-52.060609374999999</c:v>
                </c:pt>
                <c:pt idx="134" formatCode="General">
                  <c:v>-52.060609374999999</c:v>
                </c:pt>
                <c:pt idx="135" formatCode="General">
                  <c:v>-52.060609374999999</c:v>
                </c:pt>
                <c:pt idx="136" formatCode="General">
                  <c:v>-52.060609374999999</c:v>
                </c:pt>
                <c:pt idx="137" formatCode="General">
                  <c:v>-52.060609374999999</c:v>
                </c:pt>
                <c:pt idx="138" formatCode="General">
                  <c:v>-52.060609374999999</c:v>
                </c:pt>
                <c:pt idx="139" formatCode="General">
                  <c:v>-52.060609374999999</c:v>
                </c:pt>
                <c:pt idx="140" formatCode="General">
                  <c:v>-52.060609374999999</c:v>
                </c:pt>
                <c:pt idx="141" formatCode="General">
                  <c:v>-52.060609374999999</c:v>
                </c:pt>
                <c:pt idx="142" formatCode="General">
                  <c:v>-52.060609374999999</c:v>
                </c:pt>
                <c:pt idx="143" formatCode="General">
                  <c:v>-52.060609374999999</c:v>
                </c:pt>
                <c:pt idx="144" formatCode="General">
                  <c:v>-52.060609374999999</c:v>
                </c:pt>
                <c:pt idx="145" formatCode="General">
                  <c:v>-52.060609374999999</c:v>
                </c:pt>
                <c:pt idx="146" formatCode="General">
                  <c:v>-52.060609374999999</c:v>
                </c:pt>
                <c:pt idx="147" formatCode="General">
                  <c:v>-52.060609374999999</c:v>
                </c:pt>
                <c:pt idx="148" formatCode="General">
                  <c:v>-52.060609374999999</c:v>
                </c:pt>
                <c:pt idx="149" formatCode="General">
                  <c:v>-52.060609374999999</c:v>
                </c:pt>
                <c:pt idx="150" formatCode="General">
                  <c:v>-52.060609374999999</c:v>
                </c:pt>
                <c:pt idx="151" formatCode="General">
                  <c:v>-52.060609374999999</c:v>
                </c:pt>
                <c:pt idx="152" formatCode="General">
                  <c:v>-52.060609374999999</c:v>
                </c:pt>
                <c:pt idx="153" formatCode="General">
                  <c:v>-52.060609374999999</c:v>
                </c:pt>
                <c:pt idx="154" formatCode="General">
                  <c:v>-52.060609374999999</c:v>
                </c:pt>
                <c:pt idx="155" formatCode="General">
                  <c:v>-52.060609374999999</c:v>
                </c:pt>
                <c:pt idx="156" formatCode="General">
                  <c:v>-52.060609374999999</c:v>
                </c:pt>
                <c:pt idx="157" formatCode="General">
                  <c:v>-52.060609374999999</c:v>
                </c:pt>
                <c:pt idx="158" formatCode="General">
                  <c:v>-52.060609374999999</c:v>
                </c:pt>
                <c:pt idx="159" formatCode="General">
                  <c:v>-52.060609374999999</c:v>
                </c:pt>
                <c:pt idx="160" formatCode="General">
                  <c:v>-52.060609374999999</c:v>
                </c:pt>
                <c:pt idx="161" formatCode="General">
                  <c:v>-52.060609374999999</c:v>
                </c:pt>
                <c:pt idx="162" formatCode="General">
                  <c:v>-52.060609374999999</c:v>
                </c:pt>
                <c:pt idx="163" formatCode="General">
                  <c:v>-52.060609374999999</c:v>
                </c:pt>
                <c:pt idx="164" formatCode="General">
                  <c:v>-52.060609374999999</c:v>
                </c:pt>
                <c:pt idx="165" formatCode="General">
                  <c:v>-52.060609374999999</c:v>
                </c:pt>
                <c:pt idx="166" formatCode="General">
                  <c:v>-52.060609374999999</c:v>
                </c:pt>
                <c:pt idx="167" formatCode="General">
                  <c:v>-52.060609374999999</c:v>
                </c:pt>
                <c:pt idx="168" formatCode="General">
                  <c:v>-52.060609374999999</c:v>
                </c:pt>
                <c:pt idx="169" formatCode="General">
                  <c:v>-52.060609374999999</c:v>
                </c:pt>
                <c:pt idx="170" formatCode="General">
                  <c:v>-52.060609374999999</c:v>
                </c:pt>
                <c:pt idx="171" formatCode="General">
                  <c:v>-52.060609374999999</c:v>
                </c:pt>
                <c:pt idx="172" formatCode="General">
                  <c:v>-52.060609374999999</c:v>
                </c:pt>
                <c:pt idx="173" formatCode="General">
                  <c:v>-52.060609374999999</c:v>
                </c:pt>
                <c:pt idx="174" formatCode="General">
                  <c:v>-52.060609374999999</c:v>
                </c:pt>
                <c:pt idx="175" formatCode="General">
                  <c:v>-52.060609374999999</c:v>
                </c:pt>
                <c:pt idx="176" formatCode="General">
                  <c:v>-52.060609374999999</c:v>
                </c:pt>
                <c:pt idx="177" formatCode="General">
                  <c:v>-52.060609374999999</c:v>
                </c:pt>
                <c:pt idx="178" formatCode="General">
                  <c:v>-52.060609374999999</c:v>
                </c:pt>
                <c:pt idx="179" formatCode="General">
                  <c:v>-52.060609374999999</c:v>
                </c:pt>
                <c:pt idx="180" formatCode="General">
                  <c:v>-52.060609374999999</c:v>
                </c:pt>
                <c:pt idx="181" formatCode="General">
                  <c:v>-52.060609374999999</c:v>
                </c:pt>
                <c:pt idx="182" formatCode="General">
                  <c:v>-52.060609374999999</c:v>
                </c:pt>
                <c:pt idx="183" formatCode="General">
                  <c:v>-52.060609374999999</c:v>
                </c:pt>
                <c:pt idx="184" formatCode="General">
                  <c:v>-52.060609374999999</c:v>
                </c:pt>
                <c:pt idx="185" formatCode="General">
                  <c:v>-52.060609374999999</c:v>
                </c:pt>
                <c:pt idx="186" formatCode="General">
                  <c:v>-52.060609374999999</c:v>
                </c:pt>
                <c:pt idx="187" formatCode="General">
                  <c:v>-52.060609374999999</c:v>
                </c:pt>
                <c:pt idx="188" formatCode="General">
                  <c:v>-52.060609374999999</c:v>
                </c:pt>
                <c:pt idx="189" formatCode="General">
                  <c:v>-52.060609374999999</c:v>
                </c:pt>
                <c:pt idx="190" formatCode="General">
                  <c:v>-52.060609374999999</c:v>
                </c:pt>
                <c:pt idx="191" formatCode="General">
                  <c:v>-52.060609374999999</c:v>
                </c:pt>
                <c:pt idx="192" formatCode="General">
                  <c:v>-52.060609374999999</c:v>
                </c:pt>
                <c:pt idx="193" formatCode="General">
                  <c:v>-52.060609374999999</c:v>
                </c:pt>
                <c:pt idx="194" formatCode="General">
                  <c:v>-52.060609374999999</c:v>
                </c:pt>
                <c:pt idx="195" formatCode="General">
                  <c:v>-52.060609374999999</c:v>
                </c:pt>
                <c:pt idx="196" formatCode="General">
                  <c:v>-52.060609374999999</c:v>
                </c:pt>
                <c:pt idx="197" formatCode="General">
                  <c:v>-52.060609374999999</c:v>
                </c:pt>
                <c:pt idx="198" formatCode="General">
                  <c:v>-52.060609374999999</c:v>
                </c:pt>
                <c:pt idx="199" formatCode="General">
                  <c:v>-52.060609374999999</c:v>
                </c:pt>
                <c:pt idx="200" formatCode="General">
                  <c:v>-52.060609374999999</c:v>
                </c:pt>
                <c:pt idx="201" formatCode="General">
                  <c:v>-52.060609374999999</c:v>
                </c:pt>
                <c:pt idx="202" formatCode="General">
                  <c:v>-52.060609374999999</c:v>
                </c:pt>
                <c:pt idx="203" formatCode="General">
                  <c:v>-52.060609374999999</c:v>
                </c:pt>
                <c:pt idx="204" formatCode="General">
                  <c:v>-52.060609374999999</c:v>
                </c:pt>
                <c:pt idx="205" formatCode="General">
                  <c:v>-52.060609374999999</c:v>
                </c:pt>
                <c:pt idx="206" formatCode="General">
                  <c:v>-52.060609374999999</c:v>
                </c:pt>
                <c:pt idx="207" formatCode="General">
                  <c:v>-52.060609374999999</c:v>
                </c:pt>
                <c:pt idx="208" formatCode="General">
                  <c:v>-52.060609374999999</c:v>
                </c:pt>
                <c:pt idx="209" formatCode="General">
                  <c:v>-52.060609374999999</c:v>
                </c:pt>
                <c:pt idx="210" formatCode="General">
                  <c:v>-52.060609374999999</c:v>
                </c:pt>
                <c:pt idx="211" formatCode="General">
                  <c:v>-52.060609374999999</c:v>
                </c:pt>
                <c:pt idx="212" formatCode="General">
                  <c:v>-52.060609374999999</c:v>
                </c:pt>
                <c:pt idx="213" formatCode="General">
                  <c:v>-52.060609374999999</c:v>
                </c:pt>
                <c:pt idx="214" formatCode="General">
                  <c:v>-52.060609374999999</c:v>
                </c:pt>
                <c:pt idx="215" formatCode="General">
                  <c:v>-52.060609374999999</c:v>
                </c:pt>
                <c:pt idx="216" formatCode="General">
                  <c:v>-52.060609374999999</c:v>
                </c:pt>
                <c:pt idx="217" formatCode="General">
                  <c:v>-52.060609374999999</c:v>
                </c:pt>
                <c:pt idx="218" formatCode="General">
                  <c:v>-52.060609374999999</c:v>
                </c:pt>
                <c:pt idx="219" formatCode="General">
                  <c:v>-52.060609374999999</c:v>
                </c:pt>
                <c:pt idx="220" formatCode="General">
                  <c:v>-52.060609374999999</c:v>
                </c:pt>
                <c:pt idx="221" formatCode="General">
                  <c:v>-52.060609374999999</c:v>
                </c:pt>
                <c:pt idx="222" formatCode="General">
                  <c:v>-52.060609374999999</c:v>
                </c:pt>
                <c:pt idx="223" formatCode="General">
                  <c:v>-52.060609374999999</c:v>
                </c:pt>
                <c:pt idx="224" formatCode="General">
                  <c:v>-52.060609374999999</c:v>
                </c:pt>
                <c:pt idx="225" formatCode="General">
                  <c:v>-52.060609374999999</c:v>
                </c:pt>
                <c:pt idx="226" formatCode="General">
                  <c:v>-52.060609374999999</c:v>
                </c:pt>
                <c:pt idx="227" formatCode="General">
                  <c:v>-52.060609374999999</c:v>
                </c:pt>
                <c:pt idx="228" formatCode="General">
                  <c:v>-52.060609374999999</c:v>
                </c:pt>
                <c:pt idx="229" formatCode="General">
                  <c:v>-52.060609374999999</c:v>
                </c:pt>
                <c:pt idx="230" formatCode="General">
                  <c:v>-52.060609374999999</c:v>
                </c:pt>
                <c:pt idx="231" formatCode="General">
                  <c:v>-52.060609374999999</c:v>
                </c:pt>
                <c:pt idx="232" formatCode="General">
                  <c:v>-52.060609374999999</c:v>
                </c:pt>
                <c:pt idx="233" formatCode="General">
                  <c:v>-52.060609374999999</c:v>
                </c:pt>
                <c:pt idx="234" formatCode="General">
                  <c:v>-52.060609374999999</c:v>
                </c:pt>
                <c:pt idx="235" formatCode="General">
                  <c:v>-52.060609374999999</c:v>
                </c:pt>
                <c:pt idx="236" formatCode="General">
                  <c:v>-52.060609374999999</c:v>
                </c:pt>
                <c:pt idx="237" formatCode="General">
                  <c:v>-52.060609374999999</c:v>
                </c:pt>
                <c:pt idx="238" formatCode="General">
                  <c:v>-52.060609374999999</c:v>
                </c:pt>
                <c:pt idx="239" formatCode="General">
                  <c:v>-52.060609374999999</c:v>
                </c:pt>
                <c:pt idx="240" formatCode="General">
                  <c:v>-52.060609374999999</c:v>
                </c:pt>
                <c:pt idx="241" formatCode="General">
                  <c:v>-52.060609374999999</c:v>
                </c:pt>
                <c:pt idx="242" formatCode="General">
                  <c:v>-52.060609374999999</c:v>
                </c:pt>
                <c:pt idx="243" formatCode="General">
                  <c:v>-52.060609374999999</c:v>
                </c:pt>
                <c:pt idx="244" formatCode="General">
                  <c:v>-52.060609374999999</c:v>
                </c:pt>
                <c:pt idx="245" formatCode="General">
                  <c:v>-52.060609374999999</c:v>
                </c:pt>
                <c:pt idx="246" formatCode="General">
                  <c:v>-52.060609374999999</c:v>
                </c:pt>
                <c:pt idx="247" formatCode="General">
                  <c:v>-52.060609374999999</c:v>
                </c:pt>
                <c:pt idx="248" formatCode="General">
                  <c:v>-52.060609374999999</c:v>
                </c:pt>
                <c:pt idx="249" formatCode="General">
                  <c:v>-52.060609374999999</c:v>
                </c:pt>
                <c:pt idx="250" formatCode="General">
                  <c:v>-52.060609374999999</c:v>
                </c:pt>
                <c:pt idx="251" formatCode="General">
                  <c:v>-52.060609374999999</c:v>
                </c:pt>
                <c:pt idx="252" formatCode="General">
                  <c:v>-52.060609374999999</c:v>
                </c:pt>
                <c:pt idx="253" formatCode="General">
                  <c:v>-52.060609374999999</c:v>
                </c:pt>
                <c:pt idx="254" formatCode="General">
                  <c:v>-52.060609374999999</c:v>
                </c:pt>
                <c:pt idx="255" formatCode="General">
                  <c:v>-52.060609374999999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charts!$AB$224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charts!$AC$224:$OD$224</c:f>
              <c:numCache>
                <c:formatCode>0</c:formatCode>
                <c:ptCount val="366"/>
                <c:pt idx="0">
                  <c:v>64.718085417820205</c:v>
                </c:pt>
                <c:pt idx="1">
                  <c:v>64.718085417820205</c:v>
                </c:pt>
                <c:pt idx="2">
                  <c:v>64.718085417820205</c:v>
                </c:pt>
                <c:pt idx="3">
                  <c:v>64.718085417820205</c:v>
                </c:pt>
                <c:pt idx="4">
                  <c:v>64.718085417820205</c:v>
                </c:pt>
                <c:pt idx="5">
                  <c:v>64.718085417820205</c:v>
                </c:pt>
                <c:pt idx="6">
                  <c:v>64.718085417820205</c:v>
                </c:pt>
                <c:pt idx="7">
                  <c:v>64.718085417820205</c:v>
                </c:pt>
                <c:pt idx="8">
                  <c:v>64.718085417820205</c:v>
                </c:pt>
                <c:pt idx="9">
                  <c:v>64.718085417820205</c:v>
                </c:pt>
                <c:pt idx="10">
                  <c:v>64.718085417820205</c:v>
                </c:pt>
                <c:pt idx="11">
                  <c:v>64.718085417820205</c:v>
                </c:pt>
                <c:pt idx="12">
                  <c:v>64.718085417820205</c:v>
                </c:pt>
                <c:pt idx="13">
                  <c:v>64.718085417820205</c:v>
                </c:pt>
                <c:pt idx="14">
                  <c:v>64.718085417820205</c:v>
                </c:pt>
                <c:pt idx="15">
                  <c:v>64.718085417820205</c:v>
                </c:pt>
                <c:pt idx="16">
                  <c:v>64.718085417820205</c:v>
                </c:pt>
                <c:pt idx="17">
                  <c:v>64.718085417820205</c:v>
                </c:pt>
                <c:pt idx="18">
                  <c:v>64.718085417820205</c:v>
                </c:pt>
                <c:pt idx="19">
                  <c:v>64.718085417820205</c:v>
                </c:pt>
                <c:pt idx="20">
                  <c:v>64.718085417820205</c:v>
                </c:pt>
                <c:pt idx="21">
                  <c:v>64.718085417820205</c:v>
                </c:pt>
                <c:pt idx="22">
                  <c:v>64.718085417820205</c:v>
                </c:pt>
                <c:pt idx="23">
                  <c:v>64.718085417820205</c:v>
                </c:pt>
                <c:pt idx="24">
                  <c:v>64.718085417820205</c:v>
                </c:pt>
                <c:pt idx="25">
                  <c:v>64.718085417820205</c:v>
                </c:pt>
                <c:pt idx="26">
                  <c:v>64.718085417820205</c:v>
                </c:pt>
                <c:pt idx="27">
                  <c:v>64.718085417820205</c:v>
                </c:pt>
                <c:pt idx="28">
                  <c:v>64.718085417820205</c:v>
                </c:pt>
                <c:pt idx="29">
                  <c:v>64.718085417820205</c:v>
                </c:pt>
                <c:pt idx="30">
                  <c:v>64.718085417820205</c:v>
                </c:pt>
                <c:pt idx="31">
                  <c:v>64.718085417820205</c:v>
                </c:pt>
                <c:pt idx="32">
                  <c:v>64.718085417820205</c:v>
                </c:pt>
                <c:pt idx="33">
                  <c:v>64.718085417820205</c:v>
                </c:pt>
                <c:pt idx="34">
                  <c:v>64.718085417820205</c:v>
                </c:pt>
                <c:pt idx="35">
                  <c:v>64.718085417820205</c:v>
                </c:pt>
                <c:pt idx="36">
                  <c:v>64.718085417820205</c:v>
                </c:pt>
                <c:pt idx="37">
                  <c:v>64.718085417820205</c:v>
                </c:pt>
                <c:pt idx="38">
                  <c:v>64.718085417820205</c:v>
                </c:pt>
                <c:pt idx="39">
                  <c:v>64.718085417820205</c:v>
                </c:pt>
                <c:pt idx="40" formatCode="General">
                  <c:v>64.718085417820205</c:v>
                </c:pt>
                <c:pt idx="41" formatCode="General">
                  <c:v>64.718085417820205</c:v>
                </c:pt>
                <c:pt idx="42" formatCode="General">
                  <c:v>64.718085417820205</c:v>
                </c:pt>
                <c:pt idx="43" formatCode="General">
                  <c:v>64.718085417820205</c:v>
                </c:pt>
                <c:pt idx="44" formatCode="General">
                  <c:v>64.718085417820205</c:v>
                </c:pt>
                <c:pt idx="45" formatCode="General">
                  <c:v>64.718085417820205</c:v>
                </c:pt>
                <c:pt idx="46" formatCode="General">
                  <c:v>64.718085417820205</c:v>
                </c:pt>
                <c:pt idx="47" formatCode="General">
                  <c:v>64.718085417820205</c:v>
                </c:pt>
                <c:pt idx="48" formatCode="General">
                  <c:v>64.718085417820205</c:v>
                </c:pt>
                <c:pt idx="49" formatCode="General">
                  <c:v>64.718085417820205</c:v>
                </c:pt>
                <c:pt idx="50" formatCode="General">
                  <c:v>64.718085417820205</c:v>
                </c:pt>
                <c:pt idx="51" formatCode="General">
                  <c:v>64.718085417820205</c:v>
                </c:pt>
                <c:pt idx="52" formatCode="General">
                  <c:v>64.718085417820205</c:v>
                </c:pt>
                <c:pt idx="53" formatCode="General">
                  <c:v>64.718085417820205</c:v>
                </c:pt>
                <c:pt idx="54" formatCode="General">
                  <c:v>64.718085417820205</c:v>
                </c:pt>
                <c:pt idx="55" formatCode="General">
                  <c:v>64.718085417820205</c:v>
                </c:pt>
                <c:pt idx="56" formatCode="General">
                  <c:v>64.718085417820205</c:v>
                </c:pt>
                <c:pt idx="57" formatCode="General">
                  <c:v>64.718085417820205</c:v>
                </c:pt>
                <c:pt idx="58" formatCode="General">
                  <c:v>64.718085417820205</c:v>
                </c:pt>
                <c:pt idx="59" formatCode="General">
                  <c:v>64.718085417820205</c:v>
                </c:pt>
                <c:pt idx="60" formatCode="General">
                  <c:v>64.718085417820205</c:v>
                </c:pt>
                <c:pt idx="61" formatCode="General">
                  <c:v>64.718085417820205</c:v>
                </c:pt>
                <c:pt idx="62" formatCode="General">
                  <c:v>64.718085417820205</c:v>
                </c:pt>
                <c:pt idx="63" formatCode="General">
                  <c:v>64.718085417820205</c:v>
                </c:pt>
                <c:pt idx="64" formatCode="General">
                  <c:v>64.718085417820205</c:v>
                </c:pt>
                <c:pt idx="65" formatCode="General">
                  <c:v>64.718085417820205</c:v>
                </c:pt>
                <c:pt idx="66" formatCode="General">
                  <c:v>64.718085417820205</c:v>
                </c:pt>
                <c:pt idx="67" formatCode="General">
                  <c:v>64.718085417820205</c:v>
                </c:pt>
                <c:pt idx="68" formatCode="General">
                  <c:v>64.718085417820205</c:v>
                </c:pt>
                <c:pt idx="69" formatCode="General">
                  <c:v>64.718085417820205</c:v>
                </c:pt>
                <c:pt idx="70" formatCode="General">
                  <c:v>64.718085417820205</c:v>
                </c:pt>
                <c:pt idx="71" formatCode="General">
                  <c:v>64.718085417820205</c:v>
                </c:pt>
                <c:pt idx="72" formatCode="General">
                  <c:v>64.718085417820205</c:v>
                </c:pt>
                <c:pt idx="73" formatCode="General">
                  <c:v>64.718085417820205</c:v>
                </c:pt>
                <c:pt idx="74" formatCode="General">
                  <c:v>64.718085417820205</c:v>
                </c:pt>
                <c:pt idx="75" formatCode="General">
                  <c:v>64.718085417820205</c:v>
                </c:pt>
                <c:pt idx="76" formatCode="General">
                  <c:v>64.718085417820205</c:v>
                </c:pt>
                <c:pt idx="77" formatCode="General">
                  <c:v>64.718085417820205</c:v>
                </c:pt>
                <c:pt idx="78" formatCode="General">
                  <c:v>64.718085417820205</c:v>
                </c:pt>
                <c:pt idx="79" formatCode="General">
                  <c:v>64.718085417820205</c:v>
                </c:pt>
                <c:pt idx="80" formatCode="General">
                  <c:v>64.718085417820205</c:v>
                </c:pt>
                <c:pt idx="81" formatCode="General">
                  <c:v>64.718085417820205</c:v>
                </c:pt>
                <c:pt idx="82" formatCode="General">
                  <c:v>64.718085417820205</c:v>
                </c:pt>
                <c:pt idx="83" formatCode="General">
                  <c:v>64.718085417820205</c:v>
                </c:pt>
                <c:pt idx="84" formatCode="General">
                  <c:v>64.718085417820205</c:v>
                </c:pt>
                <c:pt idx="85" formatCode="General">
                  <c:v>64.718085417820205</c:v>
                </c:pt>
                <c:pt idx="86" formatCode="General">
                  <c:v>64.718085417820205</c:v>
                </c:pt>
                <c:pt idx="87" formatCode="General">
                  <c:v>64.718085417820205</c:v>
                </c:pt>
                <c:pt idx="88" formatCode="General">
                  <c:v>64.718085417820205</c:v>
                </c:pt>
                <c:pt idx="89" formatCode="General">
                  <c:v>64.718085417820205</c:v>
                </c:pt>
                <c:pt idx="90" formatCode="General">
                  <c:v>64.718085417820205</c:v>
                </c:pt>
                <c:pt idx="91" formatCode="General">
                  <c:v>64.718085417820205</c:v>
                </c:pt>
                <c:pt idx="92" formatCode="General">
                  <c:v>64.718085417820205</c:v>
                </c:pt>
                <c:pt idx="93" formatCode="General">
                  <c:v>64.718085417820205</c:v>
                </c:pt>
                <c:pt idx="94" formatCode="General">
                  <c:v>64.718085417820205</c:v>
                </c:pt>
                <c:pt idx="95" formatCode="General">
                  <c:v>64.718085417820205</c:v>
                </c:pt>
                <c:pt idx="96" formatCode="General">
                  <c:v>64.718085417820205</c:v>
                </c:pt>
                <c:pt idx="97" formatCode="General">
                  <c:v>64.718085417820205</c:v>
                </c:pt>
                <c:pt idx="98" formatCode="General">
                  <c:v>64.718085417820205</c:v>
                </c:pt>
                <c:pt idx="99" formatCode="General">
                  <c:v>64.718085417820205</c:v>
                </c:pt>
                <c:pt idx="100" formatCode="General">
                  <c:v>64.718085417820205</c:v>
                </c:pt>
                <c:pt idx="101" formatCode="General">
                  <c:v>64.718085417820205</c:v>
                </c:pt>
                <c:pt idx="102" formatCode="General">
                  <c:v>64.718085417820205</c:v>
                </c:pt>
                <c:pt idx="103" formatCode="General">
                  <c:v>64.718085417820205</c:v>
                </c:pt>
                <c:pt idx="104" formatCode="General">
                  <c:v>64.718085417820205</c:v>
                </c:pt>
                <c:pt idx="105" formatCode="General">
                  <c:v>64.718085417820205</c:v>
                </c:pt>
                <c:pt idx="106" formatCode="General">
                  <c:v>64.718085417820205</c:v>
                </c:pt>
                <c:pt idx="107" formatCode="General">
                  <c:v>64.718085417820205</c:v>
                </c:pt>
                <c:pt idx="108" formatCode="General">
                  <c:v>64.718085417820205</c:v>
                </c:pt>
                <c:pt idx="109" formatCode="General">
                  <c:v>64.718085417820205</c:v>
                </c:pt>
                <c:pt idx="110" formatCode="General">
                  <c:v>64.718085417820205</c:v>
                </c:pt>
                <c:pt idx="111" formatCode="General">
                  <c:v>64.718085417820205</c:v>
                </c:pt>
                <c:pt idx="112" formatCode="General">
                  <c:v>64.718085417820205</c:v>
                </c:pt>
                <c:pt idx="113" formatCode="General">
                  <c:v>64.718085417820205</c:v>
                </c:pt>
                <c:pt idx="114" formatCode="General">
                  <c:v>64.718085417820205</c:v>
                </c:pt>
                <c:pt idx="115" formatCode="General">
                  <c:v>64.718085417820205</c:v>
                </c:pt>
                <c:pt idx="116" formatCode="General">
                  <c:v>64.718085417820205</c:v>
                </c:pt>
                <c:pt idx="117" formatCode="General">
                  <c:v>64.718085417820205</c:v>
                </c:pt>
                <c:pt idx="118" formatCode="General">
                  <c:v>64.718085417820205</c:v>
                </c:pt>
                <c:pt idx="119" formatCode="General">
                  <c:v>64.718085417820205</c:v>
                </c:pt>
                <c:pt idx="120" formatCode="General">
                  <c:v>64.718085417820205</c:v>
                </c:pt>
                <c:pt idx="121" formatCode="General">
                  <c:v>64.718085417820205</c:v>
                </c:pt>
                <c:pt idx="122" formatCode="General">
                  <c:v>64.718085417820205</c:v>
                </c:pt>
                <c:pt idx="123" formatCode="General">
                  <c:v>64.718085417820205</c:v>
                </c:pt>
                <c:pt idx="124" formatCode="General">
                  <c:v>64.718085417820205</c:v>
                </c:pt>
                <c:pt idx="125" formatCode="General">
                  <c:v>64.718085417820205</c:v>
                </c:pt>
                <c:pt idx="126" formatCode="General">
                  <c:v>64.718085417820205</c:v>
                </c:pt>
                <c:pt idx="127" formatCode="General">
                  <c:v>64.718085417820205</c:v>
                </c:pt>
                <c:pt idx="128" formatCode="General">
                  <c:v>64.718085417820205</c:v>
                </c:pt>
                <c:pt idx="129" formatCode="General">
                  <c:v>64.718085417820205</c:v>
                </c:pt>
                <c:pt idx="130" formatCode="General">
                  <c:v>64.718085417820205</c:v>
                </c:pt>
                <c:pt idx="131" formatCode="General">
                  <c:v>64.718085417820205</c:v>
                </c:pt>
                <c:pt idx="132" formatCode="General">
                  <c:v>64.718085417820205</c:v>
                </c:pt>
                <c:pt idx="133" formatCode="General">
                  <c:v>64.718085417820205</c:v>
                </c:pt>
                <c:pt idx="134" formatCode="General">
                  <c:v>64.718085417820205</c:v>
                </c:pt>
                <c:pt idx="135" formatCode="General">
                  <c:v>64.718085417820205</c:v>
                </c:pt>
                <c:pt idx="136" formatCode="General">
                  <c:v>64.718085417820205</c:v>
                </c:pt>
                <c:pt idx="137" formatCode="General">
                  <c:v>64.718085417820205</c:v>
                </c:pt>
                <c:pt idx="138" formatCode="General">
                  <c:v>64.718085417820205</c:v>
                </c:pt>
                <c:pt idx="139" formatCode="General">
                  <c:v>64.718085417820205</c:v>
                </c:pt>
                <c:pt idx="140" formatCode="General">
                  <c:v>64.718085417820205</c:v>
                </c:pt>
                <c:pt idx="141" formatCode="General">
                  <c:v>64.718085417820205</c:v>
                </c:pt>
                <c:pt idx="142" formatCode="General">
                  <c:v>64.718085417820205</c:v>
                </c:pt>
                <c:pt idx="143" formatCode="General">
                  <c:v>64.718085417820205</c:v>
                </c:pt>
                <c:pt idx="144" formatCode="General">
                  <c:v>64.718085417820205</c:v>
                </c:pt>
                <c:pt idx="145" formatCode="General">
                  <c:v>64.718085417820205</c:v>
                </c:pt>
                <c:pt idx="146" formatCode="General">
                  <c:v>64.718085417820205</c:v>
                </c:pt>
                <c:pt idx="147" formatCode="General">
                  <c:v>64.718085417820205</c:v>
                </c:pt>
                <c:pt idx="148" formatCode="General">
                  <c:v>64.718085417820205</c:v>
                </c:pt>
                <c:pt idx="149" formatCode="General">
                  <c:v>64.718085417820205</c:v>
                </c:pt>
                <c:pt idx="150" formatCode="General">
                  <c:v>64.718085417820205</c:v>
                </c:pt>
                <c:pt idx="151" formatCode="General">
                  <c:v>64.718085417820205</c:v>
                </c:pt>
                <c:pt idx="152" formatCode="General">
                  <c:v>64.718085417820205</c:v>
                </c:pt>
                <c:pt idx="153" formatCode="General">
                  <c:v>64.718085417820205</c:v>
                </c:pt>
                <c:pt idx="154" formatCode="General">
                  <c:v>64.718085417820205</c:v>
                </c:pt>
                <c:pt idx="155" formatCode="General">
                  <c:v>64.718085417820205</c:v>
                </c:pt>
                <c:pt idx="156" formatCode="General">
                  <c:v>64.718085417820205</c:v>
                </c:pt>
                <c:pt idx="157" formatCode="General">
                  <c:v>64.718085417820205</c:v>
                </c:pt>
                <c:pt idx="158" formatCode="General">
                  <c:v>64.718085417820205</c:v>
                </c:pt>
                <c:pt idx="159" formatCode="General">
                  <c:v>64.718085417820205</c:v>
                </c:pt>
                <c:pt idx="160" formatCode="General">
                  <c:v>64.718085417820205</c:v>
                </c:pt>
                <c:pt idx="161" formatCode="General">
                  <c:v>64.718085417820205</c:v>
                </c:pt>
                <c:pt idx="162" formatCode="General">
                  <c:v>64.718085417820205</c:v>
                </c:pt>
                <c:pt idx="163" formatCode="General">
                  <c:v>64.718085417820205</c:v>
                </c:pt>
                <c:pt idx="164" formatCode="General">
                  <c:v>64.718085417820205</c:v>
                </c:pt>
                <c:pt idx="165" formatCode="General">
                  <c:v>64.718085417820205</c:v>
                </c:pt>
                <c:pt idx="166" formatCode="General">
                  <c:v>64.718085417820205</c:v>
                </c:pt>
                <c:pt idx="167" formatCode="General">
                  <c:v>64.718085417820205</c:v>
                </c:pt>
                <c:pt idx="168" formatCode="General">
                  <c:v>64.718085417820205</c:v>
                </c:pt>
                <c:pt idx="169" formatCode="General">
                  <c:v>64.718085417820205</c:v>
                </c:pt>
                <c:pt idx="170" formatCode="General">
                  <c:v>64.718085417820205</c:v>
                </c:pt>
                <c:pt idx="171" formatCode="General">
                  <c:v>64.718085417820205</c:v>
                </c:pt>
                <c:pt idx="172" formatCode="General">
                  <c:v>64.718085417820205</c:v>
                </c:pt>
                <c:pt idx="173" formatCode="General">
                  <c:v>64.718085417820205</c:v>
                </c:pt>
                <c:pt idx="174" formatCode="General">
                  <c:v>64.718085417820205</c:v>
                </c:pt>
                <c:pt idx="175" formatCode="General">
                  <c:v>64.718085417820205</c:v>
                </c:pt>
                <c:pt idx="176" formatCode="General">
                  <c:v>64.718085417820205</c:v>
                </c:pt>
                <c:pt idx="177" formatCode="General">
                  <c:v>64.718085417820205</c:v>
                </c:pt>
                <c:pt idx="178" formatCode="General">
                  <c:v>64.718085417820205</c:v>
                </c:pt>
                <c:pt idx="179" formatCode="General">
                  <c:v>64.718085417820205</c:v>
                </c:pt>
                <c:pt idx="180" formatCode="General">
                  <c:v>64.718085417820205</c:v>
                </c:pt>
                <c:pt idx="181" formatCode="General">
                  <c:v>64.718085417820205</c:v>
                </c:pt>
                <c:pt idx="182" formatCode="General">
                  <c:v>64.718085417820205</c:v>
                </c:pt>
                <c:pt idx="183" formatCode="General">
                  <c:v>64.718085417820205</c:v>
                </c:pt>
                <c:pt idx="184" formatCode="General">
                  <c:v>64.718085417820205</c:v>
                </c:pt>
                <c:pt idx="185" formatCode="General">
                  <c:v>64.718085417820205</c:v>
                </c:pt>
                <c:pt idx="186" formatCode="General">
                  <c:v>64.718085417820205</c:v>
                </c:pt>
                <c:pt idx="187" formatCode="General">
                  <c:v>64.718085417820205</c:v>
                </c:pt>
                <c:pt idx="188" formatCode="General">
                  <c:v>64.718085417820205</c:v>
                </c:pt>
                <c:pt idx="189" formatCode="General">
                  <c:v>64.718085417820205</c:v>
                </c:pt>
                <c:pt idx="190" formatCode="General">
                  <c:v>64.718085417820205</c:v>
                </c:pt>
                <c:pt idx="191" formatCode="General">
                  <c:v>64.718085417820205</c:v>
                </c:pt>
                <c:pt idx="192" formatCode="General">
                  <c:v>64.718085417820205</c:v>
                </c:pt>
                <c:pt idx="193" formatCode="General">
                  <c:v>64.718085417820205</c:v>
                </c:pt>
                <c:pt idx="194" formatCode="General">
                  <c:v>64.718085417820205</c:v>
                </c:pt>
                <c:pt idx="195" formatCode="General">
                  <c:v>64.718085417820205</c:v>
                </c:pt>
                <c:pt idx="196" formatCode="General">
                  <c:v>64.718085417820205</c:v>
                </c:pt>
                <c:pt idx="197" formatCode="General">
                  <c:v>64.718085417820205</c:v>
                </c:pt>
                <c:pt idx="198" formatCode="General">
                  <c:v>64.718085417820205</c:v>
                </c:pt>
                <c:pt idx="199" formatCode="General">
                  <c:v>64.718085417820205</c:v>
                </c:pt>
                <c:pt idx="200" formatCode="General">
                  <c:v>64.718085417820205</c:v>
                </c:pt>
                <c:pt idx="201" formatCode="General">
                  <c:v>64.718085417820205</c:v>
                </c:pt>
                <c:pt idx="202" formatCode="General">
                  <c:v>64.718085417820205</c:v>
                </c:pt>
                <c:pt idx="203" formatCode="General">
                  <c:v>64.718085417820205</c:v>
                </c:pt>
                <c:pt idx="204" formatCode="General">
                  <c:v>64.718085417820205</c:v>
                </c:pt>
                <c:pt idx="205" formatCode="General">
                  <c:v>64.718085417820205</c:v>
                </c:pt>
                <c:pt idx="206" formatCode="General">
                  <c:v>64.718085417820205</c:v>
                </c:pt>
                <c:pt idx="207" formatCode="General">
                  <c:v>64.718085417820205</c:v>
                </c:pt>
                <c:pt idx="208" formatCode="General">
                  <c:v>64.718085417820205</c:v>
                </c:pt>
                <c:pt idx="209" formatCode="General">
                  <c:v>64.718085417820205</c:v>
                </c:pt>
                <c:pt idx="210" formatCode="General">
                  <c:v>64.718085417820205</c:v>
                </c:pt>
                <c:pt idx="211" formatCode="General">
                  <c:v>64.718085417820205</c:v>
                </c:pt>
                <c:pt idx="212" formatCode="General">
                  <c:v>64.718085417820205</c:v>
                </c:pt>
                <c:pt idx="213" formatCode="General">
                  <c:v>64.718085417820205</c:v>
                </c:pt>
                <c:pt idx="214" formatCode="General">
                  <c:v>64.718085417820205</c:v>
                </c:pt>
                <c:pt idx="215" formatCode="General">
                  <c:v>64.718085417820205</c:v>
                </c:pt>
                <c:pt idx="216" formatCode="General">
                  <c:v>64.718085417820205</c:v>
                </c:pt>
                <c:pt idx="217" formatCode="General">
                  <c:v>64.718085417820205</c:v>
                </c:pt>
                <c:pt idx="218" formatCode="General">
                  <c:v>64.718085417820205</c:v>
                </c:pt>
                <c:pt idx="219" formatCode="General">
                  <c:v>64.718085417820205</c:v>
                </c:pt>
                <c:pt idx="220" formatCode="General">
                  <c:v>64.718085417820205</c:v>
                </c:pt>
                <c:pt idx="221" formatCode="General">
                  <c:v>64.718085417820205</c:v>
                </c:pt>
                <c:pt idx="222" formatCode="General">
                  <c:v>64.718085417820205</c:v>
                </c:pt>
                <c:pt idx="223" formatCode="General">
                  <c:v>64.718085417820205</c:v>
                </c:pt>
                <c:pt idx="224" formatCode="General">
                  <c:v>64.718085417820205</c:v>
                </c:pt>
                <c:pt idx="225" formatCode="General">
                  <c:v>64.718085417820205</c:v>
                </c:pt>
                <c:pt idx="226" formatCode="General">
                  <c:v>64.718085417820205</c:v>
                </c:pt>
                <c:pt idx="227" formatCode="General">
                  <c:v>64.718085417820205</c:v>
                </c:pt>
                <c:pt idx="228" formatCode="General">
                  <c:v>64.718085417820205</c:v>
                </c:pt>
                <c:pt idx="229" formatCode="General">
                  <c:v>64.718085417820205</c:v>
                </c:pt>
                <c:pt idx="230" formatCode="General">
                  <c:v>64.718085417820205</c:v>
                </c:pt>
                <c:pt idx="231" formatCode="General">
                  <c:v>64.718085417820205</c:v>
                </c:pt>
                <c:pt idx="232" formatCode="General">
                  <c:v>64.718085417820205</c:v>
                </c:pt>
                <c:pt idx="233" formatCode="General">
                  <c:v>64.718085417820205</c:v>
                </c:pt>
                <c:pt idx="234" formatCode="General">
                  <c:v>64.718085417820205</c:v>
                </c:pt>
                <c:pt idx="235" formatCode="General">
                  <c:v>64.718085417820205</c:v>
                </c:pt>
                <c:pt idx="236" formatCode="General">
                  <c:v>64.718085417820205</c:v>
                </c:pt>
                <c:pt idx="237" formatCode="General">
                  <c:v>64.718085417820205</c:v>
                </c:pt>
                <c:pt idx="238" formatCode="General">
                  <c:v>64.718085417820205</c:v>
                </c:pt>
                <c:pt idx="239" formatCode="General">
                  <c:v>64.718085417820205</c:v>
                </c:pt>
                <c:pt idx="240" formatCode="General">
                  <c:v>64.718085417820205</c:v>
                </c:pt>
                <c:pt idx="241" formatCode="General">
                  <c:v>64.718085417820205</c:v>
                </c:pt>
                <c:pt idx="242" formatCode="General">
                  <c:v>64.718085417820205</c:v>
                </c:pt>
                <c:pt idx="243" formatCode="General">
                  <c:v>64.718085417820205</c:v>
                </c:pt>
                <c:pt idx="244" formatCode="General">
                  <c:v>64.718085417820205</c:v>
                </c:pt>
                <c:pt idx="245" formatCode="General">
                  <c:v>64.718085417820205</c:v>
                </c:pt>
                <c:pt idx="246" formatCode="General">
                  <c:v>64.718085417820205</c:v>
                </c:pt>
                <c:pt idx="247" formatCode="General">
                  <c:v>64.718085417820205</c:v>
                </c:pt>
                <c:pt idx="248" formatCode="General">
                  <c:v>64.718085417820205</c:v>
                </c:pt>
                <c:pt idx="249" formatCode="General">
                  <c:v>64.718085417820205</c:v>
                </c:pt>
                <c:pt idx="250" formatCode="General">
                  <c:v>64.718085417820205</c:v>
                </c:pt>
                <c:pt idx="251" formatCode="General">
                  <c:v>64.718085417820205</c:v>
                </c:pt>
                <c:pt idx="252" formatCode="General">
                  <c:v>64.718085417820205</c:v>
                </c:pt>
                <c:pt idx="253" formatCode="General">
                  <c:v>64.718085417820205</c:v>
                </c:pt>
                <c:pt idx="254" formatCode="General">
                  <c:v>64.718085417820205</c:v>
                </c:pt>
                <c:pt idx="255" formatCode="General">
                  <c:v>64.718085417820205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charts!$AB$225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charts!$AC$221:$OD$221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charts!$AC$225:$OD$225</c:f>
              <c:numCache>
                <c:formatCode>0</c:formatCode>
                <c:ptCount val="366"/>
                <c:pt idx="0">
                  <c:v>-55</c:v>
                </c:pt>
                <c:pt idx="1">
                  <c:v>-55</c:v>
                </c:pt>
                <c:pt idx="2">
                  <c:v>-55</c:v>
                </c:pt>
                <c:pt idx="3">
                  <c:v>-55</c:v>
                </c:pt>
                <c:pt idx="4">
                  <c:v>-55</c:v>
                </c:pt>
                <c:pt idx="5">
                  <c:v>-55</c:v>
                </c:pt>
                <c:pt idx="6">
                  <c:v>-55</c:v>
                </c:pt>
                <c:pt idx="7">
                  <c:v>-55</c:v>
                </c:pt>
                <c:pt idx="8">
                  <c:v>-55</c:v>
                </c:pt>
                <c:pt idx="9">
                  <c:v>-55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charts!$AB$290</c:f>
              <c:strCache>
                <c:ptCount val="1"/>
                <c:pt idx="0">
                  <c:v>spread:TENN 2.374 PERP nc-25 - TENN 2.995 PERP nc-24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charts!$AC$290:$OD$290</c:f>
              <c:numCache>
                <c:formatCode>General</c:formatCode>
                <c:ptCount val="366"/>
                <c:pt idx="0">
                  <c:v>31.048000000000002</c:v>
                </c:pt>
                <c:pt idx="1">
                  <c:v>30.861999999999995</c:v>
                </c:pt>
                <c:pt idx="2">
                  <c:v>30.155999999999977</c:v>
                </c:pt>
                <c:pt idx="3" formatCode="0.00">
                  <c:v>30.012</c:v>
                </c:pt>
                <c:pt idx="4">
                  <c:v>30.623999999999995</c:v>
                </c:pt>
                <c:pt idx="5">
                  <c:v>29.937000000000012</c:v>
                </c:pt>
                <c:pt idx="6">
                  <c:v>33.859999999999985</c:v>
                </c:pt>
                <c:pt idx="7">
                  <c:v>34.328000000000003</c:v>
                </c:pt>
                <c:pt idx="8">
                  <c:v>35.055000000000007</c:v>
                </c:pt>
                <c:pt idx="9">
                  <c:v>35.122000000000014</c:v>
                </c:pt>
                <c:pt idx="10">
                  <c:v>35.319999999999993</c:v>
                </c:pt>
                <c:pt idx="11">
                  <c:v>34.667000000000002</c:v>
                </c:pt>
                <c:pt idx="12">
                  <c:v>35.008999999999986</c:v>
                </c:pt>
                <c:pt idx="13">
                  <c:v>34.286000000000001</c:v>
                </c:pt>
                <c:pt idx="14">
                  <c:v>26.919000000000011</c:v>
                </c:pt>
                <c:pt idx="15">
                  <c:v>32.667000000000002</c:v>
                </c:pt>
                <c:pt idx="16">
                  <c:v>32.445999999999998</c:v>
                </c:pt>
                <c:pt idx="17">
                  <c:v>33.209000000000003</c:v>
                </c:pt>
                <c:pt idx="18">
                  <c:v>33.98399999999998</c:v>
                </c:pt>
                <c:pt idx="19">
                  <c:v>36.021999999999991</c:v>
                </c:pt>
                <c:pt idx="20">
                  <c:v>36.682999999999993</c:v>
                </c:pt>
                <c:pt idx="21">
                  <c:v>37.504999999999995</c:v>
                </c:pt>
                <c:pt idx="22">
                  <c:v>38.693999999999988</c:v>
                </c:pt>
                <c:pt idx="23">
                  <c:v>35.670999999999992</c:v>
                </c:pt>
                <c:pt idx="24">
                  <c:v>34.231999999999999</c:v>
                </c:pt>
                <c:pt idx="25">
                  <c:v>33.396999999999991</c:v>
                </c:pt>
                <c:pt idx="26">
                  <c:v>33.01400000000001</c:v>
                </c:pt>
                <c:pt idx="27">
                  <c:v>34.066000000000003</c:v>
                </c:pt>
                <c:pt idx="28">
                  <c:v>31.939999999999998</c:v>
                </c:pt>
                <c:pt idx="29">
                  <c:v>31.197000000000003</c:v>
                </c:pt>
                <c:pt idx="30">
                  <c:v>33.12299999999999</c:v>
                </c:pt>
                <c:pt idx="31">
                  <c:v>31.543999999999983</c:v>
                </c:pt>
                <c:pt idx="32">
                  <c:v>33.190999999999974</c:v>
                </c:pt>
                <c:pt idx="33">
                  <c:v>31.055000000000007</c:v>
                </c:pt>
                <c:pt idx="34">
                  <c:v>29.870999999999981</c:v>
                </c:pt>
                <c:pt idx="35">
                  <c:v>31.293999999999983</c:v>
                </c:pt>
                <c:pt idx="36">
                  <c:v>32.371000000000009</c:v>
                </c:pt>
                <c:pt idx="37">
                  <c:v>31.817999999999984</c:v>
                </c:pt>
                <c:pt idx="38">
                  <c:v>40.484000000000009</c:v>
                </c:pt>
                <c:pt idx="39">
                  <c:v>31.153999999999996</c:v>
                </c:pt>
                <c:pt idx="40">
                  <c:v>30.024000000000001</c:v>
                </c:pt>
                <c:pt idx="41">
                  <c:v>29.974000000000018</c:v>
                </c:pt>
                <c:pt idx="42">
                  <c:v>29.198000000000008</c:v>
                </c:pt>
                <c:pt idx="43">
                  <c:v>29.978999999999985</c:v>
                </c:pt>
                <c:pt idx="44">
                  <c:v>29.14500000000001</c:v>
                </c:pt>
                <c:pt idx="45">
                  <c:v>27.817999999999984</c:v>
                </c:pt>
                <c:pt idx="46">
                  <c:v>27.189999999999998</c:v>
                </c:pt>
                <c:pt idx="47">
                  <c:v>28.175000000000011</c:v>
                </c:pt>
                <c:pt idx="48">
                  <c:v>28.939999999999998</c:v>
                </c:pt>
                <c:pt idx="49">
                  <c:v>27.940000000000026</c:v>
                </c:pt>
                <c:pt idx="50">
                  <c:v>26.045999999999992</c:v>
                </c:pt>
                <c:pt idx="51">
                  <c:v>25.772999999999996</c:v>
                </c:pt>
                <c:pt idx="52">
                  <c:v>25.512999999999977</c:v>
                </c:pt>
                <c:pt idx="53">
                  <c:v>29.401999999999987</c:v>
                </c:pt>
                <c:pt idx="54">
                  <c:v>28.84899999999999</c:v>
                </c:pt>
                <c:pt idx="55">
                  <c:v>34.419999999999987</c:v>
                </c:pt>
                <c:pt idx="56">
                  <c:v>36.254999999999995</c:v>
                </c:pt>
                <c:pt idx="57">
                  <c:v>35.928000000000026</c:v>
                </c:pt>
                <c:pt idx="58">
                  <c:v>36.324000000000012</c:v>
                </c:pt>
                <c:pt idx="59">
                  <c:v>36.715000000000003</c:v>
                </c:pt>
                <c:pt idx="60">
                  <c:v>38.086999999999989</c:v>
                </c:pt>
                <c:pt idx="61">
                  <c:v>39.11699999999999</c:v>
                </c:pt>
                <c:pt idx="62">
                  <c:v>39.853999999999985</c:v>
                </c:pt>
                <c:pt idx="63">
                  <c:v>41.792000000000002</c:v>
                </c:pt>
                <c:pt idx="64">
                  <c:v>44.199999999999989</c:v>
                </c:pt>
                <c:pt idx="65">
                  <c:v>44.757000000000005</c:v>
                </c:pt>
                <c:pt idx="66">
                  <c:v>46.125</c:v>
                </c:pt>
                <c:pt idx="67">
                  <c:v>45.277999999999992</c:v>
                </c:pt>
                <c:pt idx="68">
                  <c:v>39.611999999999995</c:v>
                </c:pt>
                <c:pt idx="69">
                  <c:v>34.658000000000015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charts!$AB$292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charts!$AC$292:$OD$292</c:f>
              <c:numCache>
                <c:formatCode>0</c:formatCode>
                <c:ptCount val="366"/>
                <c:pt idx="0">
                  <c:v>24.265147075072392</c:v>
                </c:pt>
                <c:pt idx="1">
                  <c:v>24.265147075072392</c:v>
                </c:pt>
                <c:pt idx="2">
                  <c:v>24.265147075072392</c:v>
                </c:pt>
                <c:pt idx="3">
                  <c:v>24.265147075072392</c:v>
                </c:pt>
                <c:pt idx="4">
                  <c:v>24.265147075072392</c:v>
                </c:pt>
                <c:pt idx="5">
                  <c:v>24.265147075072392</c:v>
                </c:pt>
                <c:pt idx="6">
                  <c:v>24.265147075072392</c:v>
                </c:pt>
                <c:pt idx="7">
                  <c:v>24.265147075072392</c:v>
                </c:pt>
                <c:pt idx="8">
                  <c:v>24.265147075072392</c:v>
                </c:pt>
                <c:pt idx="9">
                  <c:v>24.265147075072392</c:v>
                </c:pt>
                <c:pt idx="10">
                  <c:v>24.265147075072392</c:v>
                </c:pt>
                <c:pt idx="11">
                  <c:v>24.265147075072392</c:v>
                </c:pt>
                <c:pt idx="12">
                  <c:v>24.265147075072392</c:v>
                </c:pt>
                <c:pt idx="13">
                  <c:v>24.265147075072392</c:v>
                </c:pt>
                <c:pt idx="14">
                  <c:v>24.265147075072392</c:v>
                </c:pt>
                <c:pt idx="15">
                  <c:v>24.265147075072392</c:v>
                </c:pt>
                <c:pt idx="16">
                  <c:v>24.265147075072392</c:v>
                </c:pt>
                <c:pt idx="17">
                  <c:v>24.265147075072392</c:v>
                </c:pt>
                <c:pt idx="18">
                  <c:v>24.265147075072392</c:v>
                </c:pt>
                <c:pt idx="19">
                  <c:v>24.265147075072392</c:v>
                </c:pt>
                <c:pt idx="20">
                  <c:v>24.265147075072392</c:v>
                </c:pt>
                <c:pt idx="21">
                  <c:v>24.265147075072392</c:v>
                </c:pt>
                <c:pt idx="22">
                  <c:v>24.265147075072392</c:v>
                </c:pt>
                <c:pt idx="23">
                  <c:v>24.265147075072392</c:v>
                </c:pt>
                <c:pt idx="24">
                  <c:v>24.265147075072392</c:v>
                </c:pt>
                <c:pt idx="25">
                  <c:v>24.265147075072392</c:v>
                </c:pt>
                <c:pt idx="26">
                  <c:v>24.265147075072392</c:v>
                </c:pt>
                <c:pt idx="27">
                  <c:v>24.265147075072392</c:v>
                </c:pt>
                <c:pt idx="28">
                  <c:v>24.265147075072392</c:v>
                </c:pt>
                <c:pt idx="29">
                  <c:v>24.265147075072392</c:v>
                </c:pt>
                <c:pt idx="30">
                  <c:v>24.265147075072392</c:v>
                </c:pt>
                <c:pt idx="31">
                  <c:v>24.265147075072392</c:v>
                </c:pt>
                <c:pt idx="32">
                  <c:v>24.265147075072392</c:v>
                </c:pt>
                <c:pt idx="33">
                  <c:v>24.265147075072392</c:v>
                </c:pt>
                <c:pt idx="34">
                  <c:v>24.265147075072392</c:v>
                </c:pt>
                <c:pt idx="35">
                  <c:v>24.265147075072392</c:v>
                </c:pt>
                <c:pt idx="36">
                  <c:v>24.265147075072392</c:v>
                </c:pt>
                <c:pt idx="37">
                  <c:v>24.265147075072392</c:v>
                </c:pt>
                <c:pt idx="38">
                  <c:v>24.265147075072392</c:v>
                </c:pt>
                <c:pt idx="39">
                  <c:v>24.265147075072392</c:v>
                </c:pt>
                <c:pt idx="40" formatCode="m/d/yyyy">
                  <c:v>24.265147075072392</c:v>
                </c:pt>
                <c:pt idx="41" formatCode="m/d/yyyy">
                  <c:v>24.265147075072392</c:v>
                </c:pt>
                <c:pt idx="42" formatCode="m/d/yyyy">
                  <c:v>24.265147075072392</c:v>
                </c:pt>
                <c:pt idx="43" formatCode="m/d/yyyy">
                  <c:v>24.265147075072392</c:v>
                </c:pt>
                <c:pt idx="44" formatCode="m/d/yyyy">
                  <c:v>24.265147075072392</c:v>
                </c:pt>
                <c:pt idx="45" formatCode="m/d/yyyy">
                  <c:v>24.265147075072392</c:v>
                </c:pt>
                <c:pt idx="46" formatCode="m/d/yyyy">
                  <c:v>24.265147075072392</c:v>
                </c:pt>
                <c:pt idx="47" formatCode="m/d/yyyy">
                  <c:v>24.265147075072392</c:v>
                </c:pt>
                <c:pt idx="48" formatCode="m/d/yyyy">
                  <c:v>24.265147075072392</c:v>
                </c:pt>
                <c:pt idx="49" formatCode="m/d/yyyy">
                  <c:v>24.265147075072392</c:v>
                </c:pt>
                <c:pt idx="50" formatCode="m/d/yyyy">
                  <c:v>24.265147075072392</c:v>
                </c:pt>
                <c:pt idx="51" formatCode="m/d/yyyy">
                  <c:v>24.265147075072392</c:v>
                </c:pt>
                <c:pt idx="52" formatCode="m/d/yyyy">
                  <c:v>24.265147075072392</c:v>
                </c:pt>
                <c:pt idx="53" formatCode="m/d/yyyy">
                  <c:v>24.265147075072392</c:v>
                </c:pt>
                <c:pt idx="54" formatCode="m/d/yyyy">
                  <c:v>24.265147075072392</c:v>
                </c:pt>
                <c:pt idx="55" formatCode="m/d/yyyy">
                  <c:v>24.265147075072392</c:v>
                </c:pt>
                <c:pt idx="56" formatCode="m/d/yyyy">
                  <c:v>24.265147075072392</c:v>
                </c:pt>
                <c:pt idx="57" formatCode="m/d/yyyy">
                  <c:v>24.265147075072392</c:v>
                </c:pt>
                <c:pt idx="58" formatCode="m/d/yyyy">
                  <c:v>24.265147075072392</c:v>
                </c:pt>
                <c:pt idx="59" formatCode="m/d/yyyy">
                  <c:v>24.265147075072392</c:v>
                </c:pt>
                <c:pt idx="60" formatCode="m/d/yyyy">
                  <c:v>24.265147075072392</c:v>
                </c:pt>
                <c:pt idx="61" formatCode="m/d/yyyy">
                  <c:v>24.265147075072392</c:v>
                </c:pt>
                <c:pt idx="62" formatCode="m/d/yyyy">
                  <c:v>24.265147075072392</c:v>
                </c:pt>
                <c:pt idx="63" formatCode="m/d/yyyy">
                  <c:v>24.265147075072392</c:v>
                </c:pt>
                <c:pt idx="64" formatCode="m/d/yyyy">
                  <c:v>24.265147075072392</c:v>
                </c:pt>
                <c:pt idx="65" formatCode="m/d/yyyy">
                  <c:v>24.265147075072392</c:v>
                </c:pt>
                <c:pt idx="66" formatCode="m/d/yyyy">
                  <c:v>24.265147075072392</c:v>
                </c:pt>
                <c:pt idx="67" formatCode="m/d/yyyy">
                  <c:v>24.265147075072392</c:v>
                </c:pt>
                <c:pt idx="68" formatCode="m/d/yyyy">
                  <c:v>24.265147075072392</c:v>
                </c:pt>
                <c:pt idx="69" formatCode="m/d/yyyy">
                  <c:v>24.265147075072392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charts!$AB$293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charts!$AC$293:$OD$293</c:f>
              <c:numCache>
                <c:formatCode>0</c:formatCode>
                <c:ptCount val="366"/>
                <c:pt idx="0">
                  <c:v>33.498928571428564</c:v>
                </c:pt>
                <c:pt idx="1">
                  <c:v>33.498928571428564</c:v>
                </c:pt>
                <c:pt idx="2">
                  <c:v>33.498928571428564</c:v>
                </c:pt>
                <c:pt idx="3">
                  <c:v>33.498928571428564</c:v>
                </c:pt>
                <c:pt idx="4">
                  <c:v>33.498928571428564</c:v>
                </c:pt>
                <c:pt idx="5">
                  <c:v>33.498928571428564</c:v>
                </c:pt>
                <c:pt idx="6">
                  <c:v>33.498928571428564</c:v>
                </c:pt>
                <c:pt idx="7">
                  <c:v>33.498928571428564</c:v>
                </c:pt>
                <c:pt idx="8">
                  <c:v>33.498928571428564</c:v>
                </c:pt>
                <c:pt idx="9">
                  <c:v>33.498928571428564</c:v>
                </c:pt>
                <c:pt idx="10">
                  <c:v>33.498928571428564</c:v>
                </c:pt>
                <c:pt idx="11">
                  <c:v>33.498928571428564</c:v>
                </c:pt>
                <c:pt idx="12">
                  <c:v>33.498928571428564</c:v>
                </c:pt>
                <c:pt idx="13">
                  <c:v>33.498928571428564</c:v>
                </c:pt>
                <c:pt idx="14">
                  <c:v>33.498928571428564</c:v>
                </c:pt>
                <c:pt idx="15">
                  <c:v>33.498928571428564</c:v>
                </c:pt>
                <c:pt idx="16">
                  <c:v>33.498928571428564</c:v>
                </c:pt>
                <c:pt idx="17">
                  <c:v>33.498928571428564</c:v>
                </c:pt>
                <c:pt idx="18">
                  <c:v>33.498928571428564</c:v>
                </c:pt>
                <c:pt idx="19">
                  <c:v>33.498928571428564</c:v>
                </c:pt>
                <c:pt idx="20">
                  <c:v>33.498928571428564</c:v>
                </c:pt>
                <c:pt idx="21">
                  <c:v>33.498928571428564</c:v>
                </c:pt>
                <c:pt idx="22">
                  <c:v>33.498928571428564</c:v>
                </c:pt>
                <c:pt idx="23">
                  <c:v>33.498928571428564</c:v>
                </c:pt>
                <c:pt idx="24">
                  <c:v>33.498928571428564</c:v>
                </c:pt>
                <c:pt idx="25">
                  <c:v>33.498928571428564</c:v>
                </c:pt>
                <c:pt idx="26">
                  <c:v>33.498928571428564</c:v>
                </c:pt>
                <c:pt idx="27">
                  <c:v>33.498928571428564</c:v>
                </c:pt>
                <c:pt idx="28">
                  <c:v>33.498928571428564</c:v>
                </c:pt>
                <c:pt idx="29">
                  <c:v>33.498928571428564</c:v>
                </c:pt>
                <c:pt idx="30">
                  <c:v>33.498928571428564</c:v>
                </c:pt>
                <c:pt idx="31">
                  <c:v>33.498928571428564</c:v>
                </c:pt>
                <c:pt idx="32">
                  <c:v>33.498928571428564</c:v>
                </c:pt>
                <c:pt idx="33">
                  <c:v>33.498928571428564</c:v>
                </c:pt>
                <c:pt idx="34">
                  <c:v>33.498928571428564</c:v>
                </c:pt>
                <c:pt idx="35">
                  <c:v>33.498928571428564</c:v>
                </c:pt>
                <c:pt idx="36">
                  <c:v>33.498928571428564</c:v>
                </c:pt>
                <c:pt idx="37">
                  <c:v>33.498928571428564</c:v>
                </c:pt>
                <c:pt idx="38">
                  <c:v>33.498928571428564</c:v>
                </c:pt>
                <c:pt idx="39">
                  <c:v>33.498928571428564</c:v>
                </c:pt>
                <c:pt idx="40" formatCode="General">
                  <c:v>33.498928571428564</c:v>
                </c:pt>
                <c:pt idx="41" formatCode="General">
                  <c:v>33.498928571428564</c:v>
                </c:pt>
                <c:pt idx="42" formatCode="General">
                  <c:v>33.498928571428564</c:v>
                </c:pt>
                <c:pt idx="43" formatCode="General">
                  <c:v>33.498928571428564</c:v>
                </c:pt>
                <c:pt idx="44" formatCode="General">
                  <c:v>33.498928571428564</c:v>
                </c:pt>
                <c:pt idx="45" formatCode="General">
                  <c:v>33.498928571428564</c:v>
                </c:pt>
                <c:pt idx="46" formatCode="General">
                  <c:v>33.498928571428564</c:v>
                </c:pt>
                <c:pt idx="47" formatCode="General">
                  <c:v>33.498928571428564</c:v>
                </c:pt>
                <c:pt idx="48" formatCode="General">
                  <c:v>33.498928571428564</c:v>
                </c:pt>
                <c:pt idx="49" formatCode="General">
                  <c:v>33.498928571428564</c:v>
                </c:pt>
                <c:pt idx="50" formatCode="General">
                  <c:v>33.498928571428564</c:v>
                </c:pt>
                <c:pt idx="51" formatCode="General">
                  <c:v>33.498928571428564</c:v>
                </c:pt>
                <c:pt idx="52" formatCode="General">
                  <c:v>33.498928571428564</c:v>
                </c:pt>
                <c:pt idx="53" formatCode="General">
                  <c:v>33.498928571428564</c:v>
                </c:pt>
                <c:pt idx="54" formatCode="General">
                  <c:v>33.498928571428564</c:v>
                </c:pt>
                <c:pt idx="55" formatCode="General">
                  <c:v>33.498928571428564</c:v>
                </c:pt>
                <c:pt idx="56" formatCode="General">
                  <c:v>33.498928571428564</c:v>
                </c:pt>
                <c:pt idx="57" formatCode="General">
                  <c:v>33.498928571428564</c:v>
                </c:pt>
                <c:pt idx="58" formatCode="General">
                  <c:v>33.498928571428564</c:v>
                </c:pt>
                <c:pt idx="59" formatCode="General">
                  <c:v>33.498928571428564</c:v>
                </c:pt>
                <c:pt idx="60" formatCode="General">
                  <c:v>33.498928571428564</c:v>
                </c:pt>
                <c:pt idx="61" formatCode="General">
                  <c:v>33.498928571428564</c:v>
                </c:pt>
                <c:pt idx="62" formatCode="General">
                  <c:v>33.498928571428564</c:v>
                </c:pt>
                <c:pt idx="63" formatCode="General">
                  <c:v>33.498928571428564</c:v>
                </c:pt>
                <c:pt idx="64" formatCode="General">
                  <c:v>33.498928571428564</c:v>
                </c:pt>
                <c:pt idx="65" formatCode="General">
                  <c:v>33.498928571428564</c:v>
                </c:pt>
                <c:pt idx="66" formatCode="General">
                  <c:v>33.498928571428564</c:v>
                </c:pt>
                <c:pt idx="67" formatCode="General">
                  <c:v>33.498928571428564</c:v>
                </c:pt>
                <c:pt idx="68" formatCode="General">
                  <c:v>33.498928571428564</c:v>
                </c:pt>
                <c:pt idx="69" formatCode="General">
                  <c:v>33.498928571428564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charts!$AB$294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charts!$AC$294:$OD$294</c:f>
              <c:numCache>
                <c:formatCode>0</c:formatCode>
                <c:ptCount val="366"/>
                <c:pt idx="0">
                  <c:v>42.732710067784737</c:v>
                </c:pt>
                <c:pt idx="1">
                  <c:v>42.732710067784737</c:v>
                </c:pt>
                <c:pt idx="2">
                  <c:v>42.732710067784737</c:v>
                </c:pt>
                <c:pt idx="3">
                  <c:v>42.732710067784737</c:v>
                </c:pt>
                <c:pt idx="4">
                  <c:v>42.732710067784737</c:v>
                </c:pt>
                <c:pt idx="5">
                  <c:v>42.732710067784737</c:v>
                </c:pt>
                <c:pt idx="6">
                  <c:v>42.732710067784737</c:v>
                </c:pt>
                <c:pt idx="7">
                  <c:v>42.732710067784737</c:v>
                </c:pt>
                <c:pt idx="8">
                  <c:v>42.732710067784737</c:v>
                </c:pt>
                <c:pt idx="9">
                  <c:v>42.732710067784737</c:v>
                </c:pt>
                <c:pt idx="10">
                  <c:v>42.732710067784737</c:v>
                </c:pt>
                <c:pt idx="11">
                  <c:v>42.732710067784737</c:v>
                </c:pt>
                <c:pt idx="12">
                  <c:v>42.732710067784737</c:v>
                </c:pt>
                <c:pt idx="13">
                  <c:v>42.732710067784737</c:v>
                </c:pt>
                <c:pt idx="14">
                  <c:v>42.732710067784737</c:v>
                </c:pt>
                <c:pt idx="15">
                  <c:v>42.732710067784737</c:v>
                </c:pt>
                <c:pt idx="16">
                  <c:v>42.732710067784737</c:v>
                </c:pt>
                <c:pt idx="17">
                  <c:v>42.732710067784737</c:v>
                </c:pt>
                <c:pt idx="18">
                  <c:v>42.732710067784737</c:v>
                </c:pt>
                <c:pt idx="19">
                  <c:v>42.732710067784737</c:v>
                </c:pt>
                <c:pt idx="20">
                  <c:v>42.732710067784737</c:v>
                </c:pt>
                <c:pt idx="21">
                  <c:v>42.732710067784737</c:v>
                </c:pt>
                <c:pt idx="22">
                  <c:v>42.732710067784737</c:v>
                </c:pt>
                <c:pt idx="23">
                  <c:v>42.732710067784737</c:v>
                </c:pt>
                <c:pt idx="24">
                  <c:v>42.732710067784737</c:v>
                </c:pt>
                <c:pt idx="25">
                  <c:v>42.732710067784737</c:v>
                </c:pt>
                <c:pt idx="26">
                  <c:v>42.732710067784737</c:v>
                </c:pt>
                <c:pt idx="27">
                  <c:v>42.732710067784737</c:v>
                </c:pt>
                <c:pt idx="28">
                  <c:v>42.732710067784737</c:v>
                </c:pt>
                <c:pt idx="29">
                  <c:v>42.732710067784737</c:v>
                </c:pt>
                <c:pt idx="30">
                  <c:v>42.732710067784737</c:v>
                </c:pt>
                <c:pt idx="31">
                  <c:v>42.732710067784737</c:v>
                </c:pt>
                <c:pt idx="32">
                  <c:v>42.732710067784737</c:v>
                </c:pt>
                <c:pt idx="33">
                  <c:v>42.732710067784737</c:v>
                </c:pt>
                <c:pt idx="34">
                  <c:v>42.732710067784737</c:v>
                </c:pt>
                <c:pt idx="35">
                  <c:v>42.732710067784737</c:v>
                </c:pt>
                <c:pt idx="36">
                  <c:v>42.732710067784737</c:v>
                </c:pt>
                <c:pt idx="37">
                  <c:v>42.732710067784737</c:v>
                </c:pt>
                <c:pt idx="38">
                  <c:v>42.732710067784737</c:v>
                </c:pt>
                <c:pt idx="39">
                  <c:v>42.732710067784737</c:v>
                </c:pt>
                <c:pt idx="40" formatCode="General">
                  <c:v>42.732710067784737</c:v>
                </c:pt>
                <c:pt idx="41" formatCode="General">
                  <c:v>42.732710067784737</c:v>
                </c:pt>
                <c:pt idx="42" formatCode="General">
                  <c:v>42.732710067784737</c:v>
                </c:pt>
                <c:pt idx="43" formatCode="General">
                  <c:v>42.732710067784737</c:v>
                </c:pt>
                <c:pt idx="44" formatCode="General">
                  <c:v>42.732710067784737</c:v>
                </c:pt>
                <c:pt idx="45" formatCode="General">
                  <c:v>42.732710067784737</c:v>
                </c:pt>
                <c:pt idx="46" formatCode="General">
                  <c:v>42.732710067784737</c:v>
                </c:pt>
                <c:pt idx="47" formatCode="General">
                  <c:v>42.732710067784737</c:v>
                </c:pt>
                <c:pt idx="48" formatCode="General">
                  <c:v>42.732710067784737</c:v>
                </c:pt>
                <c:pt idx="49" formatCode="General">
                  <c:v>42.732710067784737</c:v>
                </c:pt>
                <c:pt idx="50" formatCode="General">
                  <c:v>42.732710067784737</c:v>
                </c:pt>
                <c:pt idx="51" formatCode="General">
                  <c:v>42.732710067784737</c:v>
                </c:pt>
                <c:pt idx="52" formatCode="General">
                  <c:v>42.732710067784737</c:v>
                </c:pt>
                <c:pt idx="53" formatCode="General">
                  <c:v>42.732710067784737</c:v>
                </c:pt>
                <c:pt idx="54" formatCode="General">
                  <c:v>42.732710067784737</c:v>
                </c:pt>
                <c:pt idx="55" formatCode="General">
                  <c:v>42.732710067784737</c:v>
                </c:pt>
                <c:pt idx="56" formatCode="General">
                  <c:v>42.732710067784737</c:v>
                </c:pt>
                <c:pt idx="57" formatCode="General">
                  <c:v>42.732710067784737</c:v>
                </c:pt>
                <c:pt idx="58" formatCode="General">
                  <c:v>42.732710067784737</c:v>
                </c:pt>
                <c:pt idx="59" formatCode="General">
                  <c:v>42.732710067784737</c:v>
                </c:pt>
                <c:pt idx="60" formatCode="General">
                  <c:v>42.732710067784737</c:v>
                </c:pt>
                <c:pt idx="61" formatCode="General">
                  <c:v>42.732710067784737</c:v>
                </c:pt>
                <c:pt idx="62" formatCode="General">
                  <c:v>42.732710067784737</c:v>
                </c:pt>
                <c:pt idx="63" formatCode="General">
                  <c:v>42.732710067784737</c:v>
                </c:pt>
                <c:pt idx="64" formatCode="General">
                  <c:v>42.732710067784737</c:v>
                </c:pt>
                <c:pt idx="65" formatCode="General">
                  <c:v>42.732710067784737</c:v>
                </c:pt>
                <c:pt idx="66" formatCode="General">
                  <c:v>42.732710067784737</c:v>
                </c:pt>
                <c:pt idx="67" formatCode="General">
                  <c:v>42.732710067784737</c:v>
                </c:pt>
                <c:pt idx="68" formatCode="General">
                  <c:v>42.732710067784737</c:v>
                </c:pt>
                <c:pt idx="69" formatCode="General">
                  <c:v>42.732710067784737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charts!$AB$295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charts!$AC$291:$OD$291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charts!$AC$295:$OD$295</c:f>
              <c:numCache>
                <c:formatCode>0</c:formatCode>
                <c:ptCount val="36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charts!$AB$360</c:f>
              <c:strCache>
                <c:ptCount val="1"/>
                <c:pt idx="0">
                  <c:v>spread:TOTAL 3.369 PERP nc-26 - JAPTOB 2 3/8 04/07/81 nc-26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charts!$AC$360:$OD$360</c:f>
              <c:numCache>
                <c:formatCode>General</c:formatCode>
                <c:ptCount val="366"/>
                <c:pt idx="0">
                  <c:v>16.162999999999982</c:v>
                </c:pt>
                <c:pt idx="1">
                  <c:v>15.97999999999999</c:v>
                </c:pt>
                <c:pt idx="2">
                  <c:v>13.074000000000012</c:v>
                </c:pt>
                <c:pt idx="3" formatCode="0.00">
                  <c:v>13.338999999999999</c:v>
                </c:pt>
                <c:pt idx="4">
                  <c:v>13.850999999999999</c:v>
                </c:pt>
                <c:pt idx="5">
                  <c:v>11.766999999999996</c:v>
                </c:pt>
                <c:pt idx="6">
                  <c:v>19.031000000000006</c:v>
                </c:pt>
                <c:pt idx="7">
                  <c:v>22.97199999999998</c:v>
                </c:pt>
                <c:pt idx="8">
                  <c:v>20.88900000000001</c:v>
                </c:pt>
                <c:pt idx="9">
                  <c:v>20.527000000000015</c:v>
                </c:pt>
                <c:pt idx="10">
                  <c:v>15.951999999999998</c:v>
                </c:pt>
                <c:pt idx="11">
                  <c:v>11.99799999999999</c:v>
                </c:pt>
                <c:pt idx="12">
                  <c:v>9.5910000000000082</c:v>
                </c:pt>
                <c:pt idx="13">
                  <c:v>10.027000000000015</c:v>
                </c:pt>
                <c:pt idx="14">
                  <c:v>11.447000000000003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charts!$AB$362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charts!$AC$362:$OD$362</c:f>
              <c:numCache>
                <c:formatCode>0</c:formatCode>
                <c:ptCount val="366"/>
                <c:pt idx="0">
                  <c:v>7.0749084979855699</c:v>
                </c:pt>
                <c:pt idx="1">
                  <c:v>7.0749084979855699</c:v>
                </c:pt>
                <c:pt idx="2">
                  <c:v>7.0749084979855699</c:v>
                </c:pt>
                <c:pt idx="3">
                  <c:v>7.0749084979855699</c:v>
                </c:pt>
                <c:pt idx="4">
                  <c:v>7.0749084979855699</c:v>
                </c:pt>
                <c:pt idx="5">
                  <c:v>7.0749084979855699</c:v>
                </c:pt>
                <c:pt idx="6">
                  <c:v>7.0749084979855699</c:v>
                </c:pt>
                <c:pt idx="7">
                  <c:v>7.0749084979855699</c:v>
                </c:pt>
                <c:pt idx="8">
                  <c:v>7.0749084979855699</c:v>
                </c:pt>
                <c:pt idx="9">
                  <c:v>7.0749084979855699</c:v>
                </c:pt>
                <c:pt idx="10">
                  <c:v>7.0749084979855699</c:v>
                </c:pt>
                <c:pt idx="11">
                  <c:v>7.0749084979855699</c:v>
                </c:pt>
                <c:pt idx="12">
                  <c:v>7.0749084979855699</c:v>
                </c:pt>
                <c:pt idx="13">
                  <c:v>7.0749084979855699</c:v>
                </c:pt>
                <c:pt idx="14">
                  <c:v>7.0749084979855699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charts!$AB$363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charts!$AC$363:$OD$363</c:f>
              <c:numCache>
                <c:formatCode>0</c:formatCode>
                <c:ptCount val="366"/>
                <c:pt idx="0">
                  <c:v>15.107200000000001</c:v>
                </c:pt>
                <c:pt idx="1">
                  <c:v>15.107200000000001</c:v>
                </c:pt>
                <c:pt idx="2">
                  <c:v>15.107200000000001</c:v>
                </c:pt>
                <c:pt idx="3">
                  <c:v>15.107200000000001</c:v>
                </c:pt>
                <c:pt idx="4">
                  <c:v>15.107200000000001</c:v>
                </c:pt>
                <c:pt idx="5">
                  <c:v>15.107200000000001</c:v>
                </c:pt>
                <c:pt idx="6">
                  <c:v>15.107200000000001</c:v>
                </c:pt>
                <c:pt idx="7">
                  <c:v>15.107200000000001</c:v>
                </c:pt>
                <c:pt idx="8">
                  <c:v>15.107200000000001</c:v>
                </c:pt>
                <c:pt idx="9">
                  <c:v>15.107200000000001</c:v>
                </c:pt>
                <c:pt idx="10">
                  <c:v>15.107200000000001</c:v>
                </c:pt>
                <c:pt idx="11">
                  <c:v>15.107200000000001</c:v>
                </c:pt>
                <c:pt idx="12">
                  <c:v>15.107200000000001</c:v>
                </c:pt>
                <c:pt idx="13">
                  <c:v>15.107200000000001</c:v>
                </c:pt>
                <c:pt idx="14">
                  <c:v>15.107200000000001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charts!$AB$364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charts!$AC$364:$OD$364</c:f>
              <c:numCache>
                <c:formatCode>0</c:formatCode>
                <c:ptCount val="366"/>
                <c:pt idx="0">
                  <c:v>23.13949150201443</c:v>
                </c:pt>
                <c:pt idx="1">
                  <c:v>23.13949150201443</c:v>
                </c:pt>
                <c:pt idx="2">
                  <c:v>23.13949150201443</c:v>
                </c:pt>
                <c:pt idx="3">
                  <c:v>23.13949150201443</c:v>
                </c:pt>
                <c:pt idx="4">
                  <c:v>23.13949150201443</c:v>
                </c:pt>
                <c:pt idx="5">
                  <c:v>23.13949150201443</c:v>
                </c:pt>
                <c:pt idx="6">
                  <c:v>23.13949150201443</c:v>
                </c:pt>
                <c:pt idx="7">
                  <c:v>23.13949150201443</c:v>
                </c:pt>
                <c:pt idx="8">
                  <c:v>23.13949150201443</c:v>
                </c:pt>
                <c:pt idx="9">
                  <c:v>23.13949150201443</c:v>
                </c:pt>
                <c:pt idx="10">
                  <c:v>23.13949150201443</c:v>
                </c:pt>
                <c:pt idx="11">
                  <c:v>23.13949150201443</c:v>
                </c:pt>
                <c:pt idx="12">
                  <c:v>23.13949150201443</c:v>
                </c:pt>
                <c:pt idx="13">
                  <c:v>23.13949150201443</c:v>
                </c:pt>
                <c:pt idx="14">
                  <c:v>23.13949150201443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charts!$AB$365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charts!$AC$361:$OD$361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charts!$AC$365:$OD$365</c:f>
              <c:numCache>
                <c:formatCode>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charts!$AB$430</c:f>
              <c:strCache>
                <c:ptCount val="1"/>
                <c:pt idx="0">
                  <c:v>spread:EDF 4 PERP nc-24 - EDF 5 3/8 PERP nc-25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charts!$AC$430:$OD$430</c:f>
              <c:numCache>
                <c:formatCode>General</c:formatCode>
                <c:ptCount val="366"/>
                <c:pt idx="0">
                  <c:v>-9.1870000000000118</c:v>
                </c:pt>
                <c:pt idx="1">
                  <c:v>-11.118999999999971</c:v>
                </c:pt>
                <c:pt idx="2">
                  <c:v>-9.3140000000000214</c:v>
                </c:pt>
                <c:pt idx="3" formatCode="0.00">
                  <c:v>-9.7200000000000273</c:v>
                </c:pt>
                <c:pt idx="4">
                  <c:v>-8.0380000000000109</c:v>
                </c:pt>
                <c:pt idx="5">
                  <c:v>-8.6220000000000141</c:v>
                </c:pt>
                <c:pt idx="6">
                  <c:v>-8.6379999999999768</c:v>
                </c:pt>
                <c:pt idx="7">
                  <c:v>-7.0159999999999627</c:v>
                </c:pt>
                <c:pt idx="8">
                  <c:v>-5.3729999999999905</c:v>
                </c:pt>
                <c:pt idx="9">
                  <c:v>-5.0390000000000441</c:v>
                </c:pt>
                <c:pt idx="10">
                  <c:v>-5.1689999999999827</c:v>
                </c:pt>
                <c:pt idx="11">
                  <c:v>-6.992999999999995</c:v>
                </c:pt>
                <c:pt idx="12">
                  <c:v>-8.6739999999999782</c:v>
                </c:pt>
                <c:pt idx="13">
                  <c:v>-11.581999999999994</c:v>
                </c:pt>
                <c:pt idx="14">
                  <c:v>-13.064000000000021</c:v>
                </c:pt>
                <c:pt idx="15">
                  <c:v>-13.999000000000024</c:v>
                </c:pt>
                <c:pt idx="16">
                  <c:v>-14.046000000000049</c:v>
                </c:pt>
                <c:pt idx="17">
                  <c:v>-19.496000000000038</c:v>
                </c:pt>
                <c:pt idx="18">
                  <c:v>-13.589999999999975</c:v>
                </c:pt>
                <c:pt idx="19">
                  <c:v>-12.585000000000036</c:v>
                </c:pt>
                <c:pt idx="20">
                  <c:v>-10.04400000000004</c:v>
                </c:pt>
                <c:pt idx="21">
                  <c:v>-11.20799999999997</c:v>
                </c:pt>
                <c:pt idx="22">
                  <c:v>-11.375</c:v>
                </c:pt>
                <c:pt idx="23">
                  <c:v>-9.3840000000000146</c:v>
                </c:pt>
                <c:pt idx="24">
                  <c:v>-12.117000000000019</c:v>
                </c:pt>
                <c:pt idx="25">
                  <c:v>-14.305999999999983</c:v>
                </c:pt>
                <c:pt idx="26">
                  <c:v>-8.6750000000000114</c:v>
                </c:pt>
                <c:pt idx="27">
                  <c:v>-1.507000000000005</c:v>
                </c:pt>
                <c:pt idx="28">
                  <c:v>-6.7639999999999532</c:v>
                </c:pt>
                <c:pt idx="29">
                  <c:v>-14.644000000000005</c:v>
                </c:pt>
                <c:pt idx="30">
                  <c:v>-16.085000000000036</c:v>
                </c:pt>
                <c:pt idx="31">
                  <c:v>-17.353999999999985</c:v>
                </c:pt>
                <c:pt idx="32">
                  <c:v>-19.49799999999999</c:v>
                </c:pt>
                <c:pt idx="33">
                  <c:v>-24.66700000000003</c:v>
                </c:pt>
                <c:pt idx="34">
                  <c:v>-23.765000000000043</c:v>
                </c:pt>
                <c:pt idx="35">
                  <c:v>-24.723000000000013</c:v>
                </c:pt>
                <c:pt idx="36">
                  <c:v>-22.400000000000034</c:v>
                </c:pt>
                <c:pt idx="37">
                  <c:v>-21.326999999999998</c:v>
                </c:pt>
                <c:pt idx="38">
                  <c:v>-21.26400000000001</c:v>
                </c:pt>
                <c:pt idx="39">
                  <c:v>-21.959000000000003</c:v>
                </c:pt>
                <c:pt idx="40">
                  <c:v>-20.674999999999955</c:v>
                </c:pt>
                <c:pt idx="41">
                  <c:v>-20.684000000000026</c:v>
                </c:pt>
                <c:pt idx="42">
                  <c:v>-19.94599999999997</c:v>
                </c:pt>
                <c:pt idx="43">
                  <c:v>-21.727000000000032</c:v>
                </c:pt>
                <c:pt idx="44">
                  <c:v>-21.76400000000001</c:v>
                </c:pt>
                <c:pt idx="45">
                  <c:v>-20.907999999999959</c:v>
                </c:pt>
                <c:pt idx="46">
                  <c:v>-20.659999999999968</c:v>
                </c:pt>
                <c:pt idx="47">
                  <c:v>-21.687999999999988</c:v>
                </c:pt>
                <c:pt idx="48">
                  <c:v>-23.620000000000005</c:v>
                </c:pt>
                <c:pt idx="49">
                  <c:v>-24.050000000000011</c:v>
                </c:pt>
                <c:pt idx="50">
                  <c:v>-23.911000000000001</c:v>
                </c:pt>
                <c:pt idx="51">
                  <c:v>-23.910000000000025</c:v>
                </c:pt>
                <c:pt idx="52">
                  <c:v>-24.194999999999993</c:v>
                </c:pt>
                <c:pt idx="53">
                  <c:v>-24.124000000000024</c:v>
                </c:pt>
                <c:pt idx="54">
                  <c:v>-24.511000000000024</c:v>
                </c:pt>
                <c:pt idx="55">
                  <c:v>-24.532000000000039</c:v>
                </c:pt>
                <c:pt idx="56">
                  <c:v>-23.762</c:v>
                </c:pt>
                <c:pt idx="57">
                  <c:v>-19.581000000000017</c:v>
                </c:pt>
                <c:pt idx="58">
                  <c:v>-19.442000000000007</c:v>
                </c:pt>
                <c:pt idx="59">
                  <c:v>-18.29000000000002</c:v>
                </c:pt>
                <c:pt idx="60">
                  <c:v>-17.423000000000002</c:v>
                </c:pt>
                <c:pt idx="61">
                  <c:v>-21.807999999999993</c:v>
                </c:pt>
                <c:pt idx="62">
                  <c:v>-21.340000000000032</c:v>
                </c:pt>
                <c:pt idx="63">
                  <c:v>-22.485000000000014</c:v>
                </c:pt>
                <c:pt idx="64">
                  <c:v>-20.481999999999971</c:v>
                </c:pt>
                <c:pt idx="65">
                  <c:v>-19.40100000000001</c:v>
                </c:pt>
                <c:pt idx="66">
                  <c:v>-22.04000000000002</c:v>
                </c:pt>
                <c:pt idx="67">
                  <c:v>-21.90300000000002</c:v>
                </c:pt>
                <c:pt idx="68">
                  <c:v>-15.52600000000001</c:v>
                </c:pt>
                <c:pt idx="69">
                  <c:v>-13.055000000000007</c:v>
                </c:pt>
                <c:pt idx="70">
                  <c:v>-7.8729999999999905</c:v>
                </c:pt>
                <c:pt idx="71">
                  <c:v>-7.5720000000000027</c:v>
                </c:pt>
                <c:pt idx="72">
                  <c:v>-7.4060000000000059</c:v>
                </c:pt>
                <c:pt idx="73">
                  <c:v>-3.5659999999999741</c:v>
                </c:pt>
                <c:pt idx="74">
                  <c:v>-4.4069999999999823</c:v>
                </c:pt>
                <c:pt idx="75">
                  <c:v>-8.4110000000000014</c:v>
                </c:pt>
                <c:pt idx="76">
                  <c:v>-9.375</c:v>
                </c:pt>
                <c:pt idx="77">
                  <c:v>-21.863999999999976</c:v>
                </c:pt>
                <c:pt idx="78">
                  <c:v>-21.523000000000025</c:v>
                </c:pt>
                <c:pt idx="79">
                  <c:v>-26.901999999999987</c:v>
                </c:pt>
                <c:pt idx="80">
                  <c:v>-24.576000000000022</c:v>
                </c:pt>
                <c:pt idx="81">
                  <c:v>-26.745999999999981</c:v>
                </c:pt>
                <c:pt idx="82">
                  <c:v>-24.875</c:v>
                </c:pt>
                <c:pt idx="83">
                  <c:v>-20.009999999999991</c:v>
                </c:pt>
                <c:pt idx="84">
                  <c:v>-15.564000000000021</c:v>
                </c:pt>
                <c:pt idx="85">
                  <c:v>-15.142000000000053</c:v>
                </c:pt>
                <c:pt idx="86">
                  <c:v>-15.98399999999998</c:v>
                </c:pt>
                <c:pt idx="87">
                  <c:v>-15.829999999999984</c:v>
                </c:pt>
                <c:pt idx="88">
                  <c:v>-16.766999999999996</c:v>
                </c:pt>
                <c:pt idx="89">
                  <c:v>-13.122000000000014</c:v>
                </c:pt>
                <c:pt idx="90">
                  <c:v>-14.038000000000011</c:v>
                </c:pt>
                <c:pt idx="91">
                  <c:v>-14.981999999999971</c:v>
                </c:pt>
                <c:pt idx="92">
                  <c:v>-14.601999999999975</c:v>
                </c:pt>
                <c:pt idx="93">
                  <c:v>-12.158000000000015</c:v>
                </c:pt>
                <c:pt idx="94">
                  <c:v>-4.7760000000000105</c:v>
                </c:pt>
                <c:pt idx="95">
                  <c:v>2.2649999999999864</c:v>
                </c:pt>
                <c:pt idx="96">
                  <c:v>-4.9159999999999968</c:v>
                </c:pt>
                <c:pt idx="97">
                  <c:v>-11.430000000000007</c:v>
                </c:pt>
                <c:pt idx="98">
                  <c:v>-14.151999999999987</c:v>
                </c:pt>
                <c:pt idx="99">
                  <c:v>-16.083000000000027</c:v>
                </c:pt>
                <c:pt idx="100">
                  <c:v>-14.856999999999971</c:v>
                </c:pt>
                <c:pt idx="101">
                  <c:v>-15.451999999999998</c:v>
                </c:pt>
                <c:pt idx="102">
                  <c:v>-15.194999999999993</c:v>
                </c:pt>
                <c:pt idx="103">
                  <c:v>-17.648000000000025</c:v>
                </c:pt>
                <c:pt idx="104">
                  <c:v>-21.908999999999992</c:v>
                </c:pt>
                <c:pt idx="105">
                  <c:v>-24.367000000000019</c:v>
                </c:pt>
                <c:pt idx="106">
                  <c:v>-23.40100000000001</c:v>
                </c:pt>
                <c:pt idx="107">
                  <c:v>-26.962000000000046</c:v>
                </c:pt>
                <c:pt idx="108">
                  <c:v>-12.069999999999993</c:v>
                </c:pt>
                <c:pt idx="109">
                  <c:v>-17.673000000000002</c:v>
                </c:pt>
                <c:pt idx="110">
                  <c:v>-20.389999999999986</c:v>
                </c:pt>
                <c:pt idx="111">
                  <c:v>-23.23399999999998</c:v>
                </c:pt>
                <c:pt idx="112">
                  <c:v>-29.689999999999998</c:v>
                </c:pt>
                <c:pt idx="113">
                  <c:v>-28.93300000000005</c:v>
                </c:pt>
                <c:pt idx="114">
                  <c:v>-23.564999999999941</c:v>
                </c:pt>
                <c:pt idx="115">
                  <c:v>-23.333999999999946</c:v>
                </c:pt>
                <c:pt idx="116">
                  <c:v>-23.571000000000026</c:v>
                </c:pt>
                <c:pt idx="117">
                  <c:v>-26.434000000000026</c:v>
                </c:pt>
                <c:pt idx="118">
                  <c:v>-31.249000000000024</c:v>
                </c:pt>
                <c:pt idx="119">
                  <c:v>-27.864000000000033</c:v>
                </c:pt>
                <c:pt idx="120">
                  <c:v>-36.829999999999984</c:v>
                </c:pt>
                <c:pt idx="121">
                  <c:v>-39.36099999999999</c:v>
                </c:pt>
                <c:pt idx="122">
                  <c:v>-40.90300000000002</c:v>
                </c:pt>
                <c:pt idx="123">
                  <c:v>-42.434000000000026</c:v>
                </c:pt>
                <c:pt idx="124">
                  <c:v>-40.079999999999984</c:v>
                </c:pt>
                <c:pt idx="125">
                  <c:v>-38.79000000000002</c:v>
                </c:pt>
                <c:pt idx="126">
                  <c:v>-36.552000000000021</c:v>
                </c:pt>
                <c:pt idx="127">
                  <c:v>-35.468999999999994</c:v>
                </c:pt>
                <c:pt idx="128">
                  <c:v>-30.927999999999997</c:v>
                </c:pt>
                <c:pt idx="129">
                  <c:v>-32.411000000000001</c:v>
                </c:pt>
                <c:pt idx="130">
                  <c:v>-26.446000000000026</c:v>
                </c:pt>
                <c:pt idx="131">
                  <c:v>-22.87700000000001</c:v>
                </c:pt>
                <c:pt idx="132">
                  <c:v>-19.740000000000009</c:v>
                </c:pt>
                <c:pt idx="133">
                  <c:v>-16.871999999999957</c:v>
                </c:pt>
                <c:pt idx="134">
                  <c:v>-15.274999999999977</c:v>
                </c:pt>
                <c:pt idx="135">
                  <c:v>-14.923000000000002</c:v>
                </c:pt>
                <c:pt idx="136">
                  <c:v>-8.6019999999999754</c:v>
                </c:pt>
                <c:pt idx="137">
                  <c:v>-16.838999999999999</c:v>
                </c:pt>
                <c:pt idx="138">
                  <c:v>-31.801999999999964</c:v>
                </c:pt>
                <c:pt idx="139">
                  <c:v>-35.178999999999974</c:v>
                </c:pt>
                <c:pt idx="140">
                  <c:v>-30.307000000000016</c:v>
                </c:pt>
                <c:pt idx="141">
                  <c:v>-25.134000000000015</c:v>
                </c:pt>
                <c:pt idx="142">
                  <c:v>-25.045999999999992</c:v>
                </c:pt>
                <c:pt idx="143">
                  <c:v>-23.668999999999983</c:v>
                </c:pt>
                <c:pt idx="144">
                  <c:v>-18.447000000000003</c:v>
                </c:pt>
                <c:pt idx="145">
                  <c:v>-15.490999999999985</c:v>
                </c:pt>
                <c:pt idx="146">
                  <c:v>-15.117000000000019</c:v>
                </c:pt>
                <c:pt idx="147">
                  <c:v>-10.089000000000055</c:v>
                </c:pt>
                <c:pt idx="148">
                  <c:v>-0.29899999999997817</c:v>
                </c:pt>
                <c:pt idx="149">
                  <c:v>-5.210999999999899</c:v>
                </c:pt>
                <c:pt idx="150">
                  <c:v>2.3869999999999436</c:v>
                </c:pt>
                <c:pt idx="151">
                  <c:v>10.59599999999989</c:v>
                </c:pt>
                <c:pt idx="152">
                  <c:v>-9.1879999999999882</c:v>
                </c:pt>
                <c:pt idx="153">
                  <c:v>-8.2709999999999582</c:v>
                </c:pt>
                <c:pt idx="154">
                  <c:v>5.4180000000000064</c:v>
                </c:pt>
                <c:pt idx="155">
                  <c:v>1.8489999999999327</c:v>
                </c:pt>
                <c:pt idx="156">
                  <c:v>-9.3430000000000177</c:v>
                </c:pt>
                <c:pt idx="157">
                  <c:v>-1.8179999999999836</c:v>
                </c:pt>
                <c:pt idx="158">
                  <c:v>-5.2560000000000286</c:v>
                </c:pt>
                <c:pt idx="159">
                  <c:v>-15.897999999999968</c:v>
                </c:pt>
                <c:pt idx="160">
                  <c:v>-14.69599999999997</c:v>
                </c:pt>
                <c:pt idx="161">
                  <c:v>-14.576999999999998</c:v>
                </c:pt>
                <c:pt idx="162">
                  <c:v>-13.126000000000033</c:v>
                </c:pt>
                <c:pt idx="163">
                  <c:v>-16.932999999999993</c:v>
                </c:pt>
                <c:pt idx="164">
                  <c:v>-18.718999999999994</c:v>
                </c:pt>
                <c:pt idx="165">
                  <c:v>-15.963999999999999</c:v>
                </c:pt>
                <c:pt idx="166">
                  <c:v>-16.015999999999991</c:v>
                </c:pt>
                <c:pt idx="167">
                  <c:v>-12.215000000000003</c:v>
                </c:pt>
                <c:pt idx="168">
                  <c:v>-16.688999999999993</c:v>
                </c:pt>
                <c:pt idx="169">
                  <c:v>-16.89700000000002</c:v>
                </c:pt>
                <c:pt idx="170">
                  <c:v>-18.832000000000022</c:v>
                </c:pt>
                <c:pt idx="171">
                  <c:v>-18.441000000000003</c:v>
                </c:pt>
                <c:pt idx="172">
                  <c:v>-19.266999999999996</c:v>
                </c:pt>
                <c:pt idx="173">
                  <c:v>-20.813999999999993</c:v>
                </c:pt>
                <c:pt idx="174">
                  <c:v>-21.712999999999994</c:v>
                </c:pt>
                <c:pt idx="175">
                  <c:v>-23.507999999999981</c:v>
                </c:pt>
                <c:pt idx="176">
                  <c:v>-23.299000000000007</c:v>
                </c:pt>
                <c:pt idx="177">
                  <c:v>-23.661000000000001</c:v>
                </c:pt>
                <c:pt idx="178">
                  <c:v>-22.632000000000005</c:v>
                </c:pt>
                <c:pt idx="179">
                  <c:v>-22.481999999999999</c:v>
                </c:pt>
                <c:pt idx="180">
                  <c:v>-24.129999999999995</c:v>
                </c:pt>
                <c:pt idx="181">
                  <c:v>-24.264999999999986</c:v>
                </c:pt>
                <c:pt idx="182">
                  <c:v>-23.945000000000022</c:v>
                </c:pt>
                <c:pt idx="183">
                  <c:v>-22.582999999999998</c:v>
                </c:pt>
                <c:pt idx="184">
                  <c:v>-22.710999999999984</c:v>
                </c:pt>
                <c:pt idx="185">
                  <c:v>-21.493000000000023</c:v>
                </c:pt>
                <c:pt idx="186">
                  <c:v>-16.926000000000016</c:v>
                </c:pt>
                <c:pt idx="187">
                  <c:v>-16.296999999999997</c:v>
                </c:pt>
                <c:pt idx="188">
                  <c:v>-14.218999999999994</c:v>
                </c:pt>
                <c:pt idx="189">
                  <c:v>-13.474999999999994</c:v>
                </c:pt>
                <c:pt idx="190">
                  <c:v>-13.395999999999987</c:v>
                </c:pt>
                <c:pt idx="191">
                  <c:v>-14.406000000000006</c:v>
                </c:pt>
                <c:pt idx="192">
                  <c:v>-15.744</c:v>
                </c:pt>
                <c:pt idx="193">
                  <c:v>-16.14100000000002</c:v>
                </c:pt>
                <c:pt idx="194">
                  <c:v>-14.731999999999999</c:v>
                </c:pt>
                <c:pt idx="195">
                  <c:v>-15.173000000000002</c:v>
                </c:pt>
                <c:pt idx="196">
                  <c:v>-14.306999999999988</c:v>
                </c:pt>
                <c:pt idx="197">
                  <c:v>-16.590000000000003</c:v>
                </c:pt>
                <c:pt idx="198">
                  <c:v>-15.947000000000003</c:v>
                </c:pt>
                <c:pt idx="199">
                  <c:v>-14.127999999999986</c:v>
                </c:pt>
                <c:pt idx="200">
                  <c:v>-13.707999999999998</c:v>
                </c:pt>
                <c:pt idx="201">
                  <c:v>-12.432999999999993</c:v>
                </c:pt>
                <c:pt idx="202">
                  <c:v>-13.011000000000024</c:v>
                </c:pt>
                <c:pt idx="203">
                  <c:v>-13.556999999999988</c:v>
                </c:pt>
                <c:pt idx="204">
                  <c:v>-14.258999999999986</c:v>
                </c:pt>
                <c:pt idx="205">
                  <c:v>-13.866000000000014</c:v>
                </c:pt>
                <c:pt idx="206">
                  <c:v>-17.962999999999994</c:v>
                </c:pt>
                <c:pt idx="207">
                  <c:v>-22.61099999999999</c:v>
                </c:pt>
                <c:pt idx="208">
                  <c:v>-21.812999999999988</c:v>
                </c:pt>
                <c:pt idx="209">
                  <c:v>-22.305000000000007</c:v>
                </c:pt>
                <c:pt idx="210">
                  <c:v>-22.22799999999998</c:v>
                </c:pt>
                <c:pt idx="211">
                  <c:v>-23.84899999999999</c:v>
                </c:pt>
                <c:pt idx="212">
                  <c:v>-19.212000000000018</c:v>
                </c:pt>
                <c:pt idx="213">
                  <c:v>-20.763999999999982</c:v>
                </c:pt>
                <c:pt idx="214">
                  <c:v>-20.676000000000016</c:v>
                </c:pt>
                <c:pt idx="215">
                  <c:v>-21.492999999999995</c:v>
                </c:pt>
                <c:pt idx="216">
                  <c:v>-21.570000000000022</c:v>
                </c:pt>
                <c:pt idx="217">
                  <c:v>-21.069000000000017</c:v>
                </c:pt>
                <c:pt idx="218">
                  <c:v>-22.494</c:v>
                </c:pt>
                <c:pt idx="219">
                  <c:v>-24.78</c:v>
                </c:pt>
                <c:pt idx="220">
                  <c:v>-26.214000000000027</c:v>
                </c:pt>
                <c:pt idx="221">
                  <c:v>-25.048000000000002</c:v>
                </c:pt>
                <c:pt idx="222">
                  <c:v>-25.371000000000009</c:v>
                </c:pt>
                <c:pt idx="223">
                  <c:v>-25.544000000000011</c:v>
                </c:pt>
                <c:pt idx="224">
                  <c:v>-24.274000000000001</c:v>
                </c:pt>
                <c:pt idx="225">
                  <c:v>-22.512</c:v>
                </c:pt>
                <c:pt idx="226">
                  <c:v>-22.450999999999993</c:v>
                </c:pt>
                <c:pt idx="227">
                  <c:v>-23.281999999999982</c:v>
                </c:pt>
                <c:pt idx="228">
                  <c:v>-23.41500000000002</c:v>
                </c:pt>
                <c:pt idx="229">
                  <c:v>-23.407999999999987</c:v>
                </c:pt>
                <c:pt idx="230">
                  <c:v>-22.944999999999993</c:v>
                </c:pt>
                <c:pt idx="231">
                  <c:v>-24.283000000000015</c:v>
                </c:pt>
                <c:pt idx="232">
                  <c:v>-27.811999999999983</c:v>
                </c:pt>
                <c:pt idx="233">
                  <c:v>-27.186999999999983</c:v>
                </c:pt>
                <c:pt idx="234">
                  <c:v>-27.001000000000005</c:v>
                </c:pt>
                <c:pt idx="235">
                  <c:v>-25.943000000000012</c:v>
                </c:pt>
                <c:pt idx="236">
                  <c:v>-27.293000000000006</c:v>
                </c:pt>
                <c:pt idx="237">
                  <c:v>-23.742999999999995</c:v>
                </c:pt>
                <c:pt idx="238">
                  <c:v>-23.234000000000009</c:v>
                </c:pt>
                <c:pt idx="239">
                  <c:v>-23.013999999999982</c:v>
                </c:pt>
                <c:pt idx="240">
                  <c:v>-23.667000000000002</c:v>
                </c:pt>
                <c:pt idx="241">
                  <c:v>-23.813999999999965</c:v>
                </c:pt>
                <c:pt idx="242">
                  <c:v>-23.295000000000016</c:v>
                </c:pt>
                <c:pt idx="243">
                  <c:v>-23.027000000000015</c:v>
                </c:pt>
                <c:pt idx="244">
                  <c:v>-23.387</c:v>
                </c:pt>
                <c:pt idx="245">
                  <c:v>-21.818000000000012</c:v>
                </c:pt>
                <c:pt idx="246">
                  <c:v>-21.492000000000019</c:v>
                </c:pt>
                <c:pt idx="247">
                  <c:v>-19.876999999999981</c:v>
                </c:pt>
                <c:pt idx="248">
                  <c:v>-18.835000000000008</c:v>
                </c:pt>
                <c:pt idx="249">
                  <c:v>-19.489999999999981</c:v>
                </c:pt>
                <c:pt idx="250">
                  <c:v>-17.78</c:v>
                </c:pt>
                <c:pt idx="251">
                  <c:v>-18.876000000000005</c:v>
                </c:pt>
                <c:pt idx="252">
                  <c:v>-18.85499999999999</c:v>
                </c:pt>
                <c:pt idx="253">
                  <c:v>-18.794000000000011</c:v>
                </c:pt>
                <c:pt idx="254">
                  <c:v>-20.77800000000002</c:v>
                </c:pt>
                <c:pt idx="255">
                  <c:v>-21.173000000000002</c:v>
                </c:pt>
                <c:pt idx="256">
                  <c:v>-21.498999999999995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charts!$AB$432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charts!$AC$432:$OD$432</c:f>
              <c:numCache>
                <c:formatCode>0</c:formatCode>
                <c:ptCount val="366"/>
                <c:pt idx="0">
                  <c:v>-34.408879085518691</c:v>
                </c:pt>
                <c:pt idx="1">
                  <c:v>-34.408879085518691</c:v>
                </c:pt>
                <c:pt idx="2">
                  <c:v>-34.408879085518691</c:v>
                </c:pt>
                <c:pt idx="3">
                  <c:v>-34.408879085518691</c:v>
                </c:pt>
                <c:pt idx="4">
                  <c:v>-34.408879085518691</c:v>
                </c:pt>
                <c:pt idx="5">
                  <c:v>-34.408879085518691</c:v>
                </c:pt>
                <c:pt idx="6">
                  <c:v>-34.408879085518691</c:v>
                </c:pt>
                <c:pt idx="7">
                  <c:v>-34.408879085518691</c:v>
                </c:pt>
                <c:pt idx="8">
                  <c:v>-34.408879085518691</c:v>
                </c:pt>
                <c:pt idx="9">
                  <c:v>-34.408879085518691</c:v>
                </c:pt>
                <c:pt idx="10">
                  <c:v>-34.408879085518691</c:v>
                </c:pt>
                <c:pt idx="11">
                  <c:v>-34.408879085518691</c:v>
                </c:pt>
                <c:pt idx="12">
                  <c:v>-34.408879085518691</c:v>
                </c:pt>
                <c:pt idx="13">
                  <c:v>-34.408879085518691</c:v>
                </c:pt>
                <c:pt idx="14">
                  <c:v>-34.408879085518691</c:v>
                </c:pt>
                <c:pt idx="15">
                  <c:v>-34.408879085518691</c:v>
                </c:pt>
                <c:pt idx="16">
                  <c:v>-34.408879085518691</c:v>
                </c:pt>
                <c:pt idx="17">
                  <c:v>-34.408879085518691</c:v>
                </c:pt>
                <c:pt idx="18">
                  <c:v>-34.408879085518691</c:v>
                </c:pt>
                <c:pt idx="19">
                  <c:v>-34.408879085518691</c:v>
                </c:pt>
                <c:pt idx="20">
                  <c:v>-34.408879085518691</c:v>
                </c:pt>
                <c:pt idx="21">
                  <c:v>-34.408879085518691</c:v>
                </c:pt>
                <c:pt idx="22">
                  <c:v>-34.408879085518691</c:v>
                </c:pt>
                <c:pt idx="23">
                  <c:v>-34.408879085518691</c:v>
                </c:pt>
                <c:pt idx="24">
                  <c:v>-34.408879085518691</c:v>
                </c:pt>
                <c:pt idx="25">
                  <c:v>-34.408879085518691</c:v>
                </c:pt>
                <c:pt idx="26">
                  <c:v>-34.408879085518691</c:v>
                </c:pt>
                <c:pt idx="27">
                  <c:v>-34.408879085518691</c:v>
                </c:pt>
                <c:pt idx="28">
                  <c:v>-34.408879085518691</c:v>
                </c:pt>
                <c:pt idx="29">
                  <c:v>-34.408879085518691</c:v>
                </c:pt>
                <c:pt idx="30">
                  <c:v>-34.408879085518691</c:v>
                </c:pt>
                <c:pt idx="31">
                  <c:v>-34.408879085518691</c:v>
                </c:pt>
                <c:pt idx="32">
                  <c:v>-34.408879085518691</c:v>
                </c:pt>
                <c:pt idx="33">
                  <c:v>-34.408879085518691</c:v>
                </c:pt>
                <c:pt idx="34">
                  <c:v>-34.408879085518691</c:v>
                </c:pt>
                <c:pt idx="35">
                  <c:v>-34.408879085518691</c:v>
                </c:pt>
                <c:pt idx="36">
                  <c:v>-34.408879085518691</c:v>
                </c:pt>
                <c:pt idx="37">
                  <c:v>-34.408879085518691</c:v>
                </c:pt>
                <c:pt idx="38">
                  <c:v>-34.408879085518691</c:v>
                </c:pt>
                <c:pt idx="39">
                  <c:v>-34.408879085518691</c:v>
                </c:pt>
                <c:pt idx="40" formatCode="m/d/yyyy">
                  <c:v>-34.408879085518691</c:v>
                </c:pt>
                <c:pt idx="41" formatCode="m/d/yyyy">
                  <c:v>-34.408879085518691</c:v>
                </c:pt>
                <c:pt idx="42" formatCode="m/d/yyyy">
                  <c:v>-34.408879085518691</c:v>
                </c:pt>
                <c:pt idx="43" formatCode="m/d/yyyy">
                  <c:v>-34.408879085518691</c:v>
                </c:pt>
                <c:pt idx="44" formatCode="m/d/yyyy">
                  <c:v>-34.408879085518691</c:v>
                </c:pt>
                <c:pt idx="45" formatCode="m/d/yyyy">
                  <c:v>-34.408879085518691</c:v>
                </c:pt>
                <c:pt idx="46" formatCode="m/d/yyyy">
                  <c:v>-34.408879085518691</c:v>
                </c:pt>
                <c:pt idx="47" formatCode="m/d/yyyy">
                  <c:v>-34.408879085518691</c:v>
                </c:pt>
                <c:pt idx="48" formatCode="m/d/yyyy">
                  <c:v>-34.408879085518691</c:v>
                </c:pt>
                <c:pt idx="49" formatCode="m/d/yyyy">
                  <c:v>-34.408879085518691</c:v>
                </c:pt>
                <c:pt idx="50" formatCode="m/d/yyyy">
                  <c:v>-34.408879085518691</c:v>
                </c:pt>
                <c:pt idx="51" formatCode="m/d/yyyy">
                  <c:v>-34.408879085518691</c:v>
                </c:pt>
                <c:pt idx="52" formatCode="m/d/yyyy">
                  <c:v>-34.408879085518691</c:v>
                </c:pt>
                <c:pt idx="53" formatCode="m/d/yyyy">
                  <c:v>-34.408879085518691</c:v>
                </c:pt>
                <c:pt idx="54" formatCode="m/d/yyyy">
                  <c:v>-34.408879085518691</c:v>
                </c:pt>
                <c:pt idx="55" formatCode="m/d/yyyy">
                  <c:v>-34.408879085518691</c:v>
                </c:pt>
                <c:pt idx="56" formatCode="m/d/yyyy">
                  <c:v>-34.408879085518691</c:v>
                </c:pt>
                <c:pt idx="57" formatCode="m/d/yyyy">
                  <c:v>-34.408879085518691</c:v>
                </c:pt>
                <c:pt idx="58" formatCode="m/d/yyyy">
                  <c:v>-34.408879085518691</c:v>
                </c:pt>
                <c:pt idx="59" formatCode="m/d/yyyy">
                  <c:v>-34.408879085518691</c:v>
                </c:pt>
                <c:pt idx="60" formatCode="m/d/yyyy">
                  <c:v>-34.408879085518691</c:v>
                </c:pt>
                <c:pt idx="61" formatCode="m/d/yyyy">
                  <c:v>-34.408879085518691</c:v>
                </c:pt>
                <c:pt idx="62" formatCode="m/d/yyyy">
                  <c:v>-34.408879085518691</c:v>
                </c:pt>
                <c:pt idx="63" formatCode="m/d/yyyy">
                  <c:v>-34.408879085518691</c:v>
                </c:pt>
                <c:pt idx="64" formatCode="m/d/yyyy">
                  <c:v>-34.408879085518691</c:v>
                </c:pt>
                <c:pt idx="65" formatCode="m/d/yyyy">
                  <c:v>-34.408879085518691</c:v>
                </c:pt>
                <c:pt idx="66" formatCode="m/d/yyyy">
                  <c:v>-34.408879085518691</c:v>
                </c:pt>
                <c:pt idx="67" formatCode="m/d/yyyy">
                  <c:v>-34.408879085518691</c:v>
                </c:pt>
                <c:pt idx="68" formatCode="m/d/yyyy">
                  <c:v>-34.408879085518691</c:v>
                </c:pt>
                <c:pt idx="69" formatCode="m/d/yyyy">
                  <c:v>-34.408879085518691</c:v>
                </c:pt>
                <c:pt idx="70" formatCode="m/d/yyyy">
                  <c:v>-34.408879085518691</c:v>
                </c:pt>
                <c:pt idx="71" formatCode="m/d/yyyy">
                  <c:v>-34.408879085518691</c:v>
                </c:pt>
                <c:pt idx="72" formatCode="m/d/yyyy">
                  <c:v>-34.408879085518691</c:v>
                </c:pt>
                <c:pt idx="73" formatCode="m/d/yyyy">
                  <c:v>-34.408879085518691</c:v>
                </c:pt>
                <c:pt idx="74" formatCode="m/d/yyyy">
                  <c:v>-34.408879085518691</c:v>
                </c:pt>
                <c:pt idx="75" formatCode="m/d/yyyy">
                  <c:v>-34.408879085518691</c:v>
                </c:pt>
                <c:pt idx="76" formatCode="m/d/yyyy">
                  <c:v>-34.408879085518691</c:v>
                </c:pt>
                <c:pt idx="77" formatCode="m/d/yyyy">
                  <c:v>-34.408879085518691</c:v>
                </c:pt>
                <c:pt idx="78" formatCode="m/d/yyyy">
                  <c:v>-34.408879085518691</c:v>
                </c:pt>
                <c:pt idx="79" formatCode="m/d/yyyy">
                  <c:v>-34.408879085518691</c:v>
                </c:pt>
                <c:pt idx="80" formatCode="m/d/yyyy">
                  <c:v>-34.408879085518691</c:v>
                </c:pt>
                <c:pt idx="81" formatCode="m/d/yyyy">
                  <c:v>-34.408879085518691</c:v>
                </c:pt>
                <c:pt idx="82" formatCode="m/d/yyyy">
                  <c:v>-34.408879085518691</c:v>
                </c:pt>
                <c:pt idx="83" formatCode="m/d/yyyy">
                  <c:v>-34.408879085518691</c:v>
                </c:pt>
                <c:pt idx="84" formatCode="m/d/yyyy">
                  <c:v>-34.408879085518691</c:v>
                </c:pt>
                <c:pt idx="85" formatCode="m/d/yyyy">
                  <c:v>-34.408879085518691</c:v>
                </c:pt>
                <c:pt idx="86" formatCode="m/d/yyyy">
                  <c:v>-34.408879085518691</c:v>
                </c:pt>
                <c:pt idx="87" formatCode="m/d/yyyy">
                  <c:v>-34.408879085518691</c:v>
                </c:pt>
                <c:pt idx="88" formatCode="m/d/yyyy">
                  <c:v>-34.408879085518691</c:v>
                </c:pt>
                <c:pt idx="89" formatCode="m/d/yyyy">
                  <c:v>-34.408879085518691</c:v>
                </c:pt>
                <c:pt idx="90" formatCode="m/d/yyyy">
                  <c:v>-34.408879085518691</c:v>
                </c:pt>
                <c:pt idx="91" formatCode="m/d/yyyy">
                  <c:v>-34.408879085518691</c:v>
                </c:pt>
                <c:pt idx="92" formatCode="m/d/yyyy">
                  <c:v>-34.408879085518691</c:v>
                </c:pt>
                <c:pt idx="93" formatCode="m/d/yyyy">
                  <c:v>-34.408879085518691</c:v>
                </c:pt>
                <c:pt idx="94" formatCode="m/d/yyyy">
                  <c:v>-34.408879085518691</c:v>
                </c:pt>
                <c:pt idx="95" formatCode="m/d/yyyy">
                  <c:v>-34.408879085518691</c:v>
                </c:pt>
                <c:pt idx="96" formatCode="m/d/yyyy">
                  <c:v>-34.408879085518691</c:v>
                </c:pt>
                <c:pt idx="97" formatCode="m/d/yyyy">
                  <c:v>-34.408879085518691</c:v>
                </c:pt>
                <c:pt idx="98" formatCode="m/d/yyyy">
                  <c:v>-34.408879085518691</c:v>
                </c:pt>
                <c:pt idx="99" formatCode="m/d/yyyy">
                  <c:v>-34.408879085518691</c:v>
                </c:pt>
                <c:pt idx="100" formatCode="m/d/yyyy">
                  <c:v>-34.408879085518691</c:v>
                </c:pt>
                <c:pt idx="101" formatCode="m/d/yyyy">
                  <c:v>-34.408879085518691</c:v>
                </c:pt>
                <c:pt idx="102" formatCode="m/d/yyyy">
                  <c:v>-34.408879085518691</c:v>
                </c:pt>
                <c:pt idx="103" formatCode="m/d/yyyy">
                  <c:v>-34.408879085518691</c:v>
                </c:pt>
                <c:pt idx="104" formatCode="m/d/yyyy">
                  <c:v>-34.408879085518691</c:v>
                </c:pt>
                <c:pt idx="105" formatCode="m/d/yyyy">
                  <c:v>-34.408879085518691</c:v>
                </c:pt>
                <c:pt idx="106" formatCode="m/d/yyyy">
                  <c:v>-34.408879085518691</c:v>
                </c:pt>
                <c:pt idx="107" formatCode="m/d/yyyy">
                  <c:v>-34.408879085518691</c:v>
                </c:pt>
                <c:pt idx="108" formatCode="m/d/yyyy">
                  <c:v>-34.408879085518691</c:v>
                </c:pt>
                <c:pt idx="109" formatCode="m/d/yyyy">
                  <c:v>-34.408879085518691</c:v>
                </c:pt>
                <c:pt idx="110" formatCode="m/d/yyyy">
                  <c:v>-34.408879085518691</c:v>
                </c:pt>
                <c:pt idx="111" formatCode="m/d/yyyy">
                  <c:v>-34.408879085518691</c:v>
                </c:pt>
                <c:pt idx="112" formatCode="m/d/yyyy">
                  <c:v>-34.408879085518691</c:v>
                </c:pt>
                <c:pt idx="113" formatCode="m/d/yyyy">
                  <c:v>-34.408879085518691</c:v>
                </c:pt>
                <c:pt idx="114" formatCode="m/d/yyyy">
                  <c:v>-34.408879085518691</c:v>
                </c:pt>
                <c:pt idx="115" formatCode="m/d/yyyy">
                  <c:v>-34.408879085518691</c:v>
                </c:pt>
                <c:pt idx="116" formatCode="m/d/yyyy">
                  <c:v>-34.408879085518691</c:v>
                </c:pt>
                <c:pt idx="117" formatCode="m/d/yyyy">
                  <c:v>-34.408879085518691</c:v>
                </c:pt>
                <c:pt idx="118" formatCode="m/d/yyyy">
                  <c:v>-34.408879085518691</c:v>
                </c:pt>
                <c:pt idx="119" formatCode="m/d/yyyy">
                  <c:v>-34.408879085518691</c:v>
                </c:pt>
                <c:pt idx="120" formatCode="m/d/yyyy">
                  <c:v>-34.408879085518691</c:v>
                </c:pt>
                <c:pt idx="121" formatCode="m/d/yyyy">
                  <c:v>-34.408879085518691</c:v>
                </c:pt>
                <c:pt idx="122" formatCode="m/d/yyyy">
                  <c:v>-34.408879085518691</c:v>
                </c:pt>
                <c:pt idx="123" formatCode="m/d/yyyy">
                  <c:v>-34.408879085518691</c:v>
                </c:pt>
                <c:pt idx="124" formatCode="m/d/yyyy">
                  <c:v>-34.408879085518691</c:v>
                </c:pt>
                <c:pt idx="125" formatCode="m/d/yyyy">
                  <c:v>-34.408879085518691</c:v>
                </c:pt>
                <c:pt idx="126" formatCode="m/d/yyyy">
                  <c:v>-34.408879085518691</c:v>
                </c:pt>
                <c:pt idx="127" formatCode="m/d/yyyy">
                  <c:v>-34.408879085518691</c:v>
                </c:pt>
                <c:pt idx="128" formatCode="m/d/yyyy">
                  <c:v>-34.408879085518691</c:v>
                </c:pt>
                <c:pt idx="129" formatCode="m/d/yyyy">
                  <c:v>-34.408879085518691</c:v>
                </c:pt>
                <c:pt idx="130" formatCode="m/d/yyyy">
                  <c:v>-34.408879085518691</c:v>
                </c:pt>
                <c:pt idx="131" formatCode="m/d/yyyy">
                  <c:v>-34.408879085518691</c:v>
                </c:pt>
                <c:pt idx="132" formatCode="m/d/yyyy">
                  <c:v>-34.408879085518691</c:v>
                </c:pt>
                <c:pt idx="133" formatCode="m/d/yyyy">
                  <c:v>-34.408879085518691</c:v>
                </c:pt>
                <c:pt idx="134" formatCode="m/d/yyyy">
                  <c:v>-34.408879085518691</c:v>
                </c:pt>
                <c:pt idx="135" formatCode="m/d/yyyy">
                  <c:v>-34.408879085518691</c:v>
                </c:pt>
                <c:pt idx="136" formatCode="m/d/yyyy">
                  <c:v>-34.408879085518691</c:v>
                </c:pt>
                <c:pt idx="137" formatCode="m/d/yyyy">
                  <c:v>-34.408879085518691</c:v>
                </c:pt>
                <c:pt idx="138" formatCode="m/d/yyyy">
                  <c:v>-34.408879085518691</c:v>
                </c:pt>
                <c:pt idx="139" formatCode="m/d/yyyy">
                  <c:v>-34.408879085518691</c:v>
                </c:pt>
                <c:pt idx="140" formatCode="m/d/yyyy">
                  <c:v>-34.408879085518691</c:v>
                </c:pt>
                <c:pt idx="141" formatCode="m/d/yyyy">
                  <c:v>-34.408879085518691</c:v>
                </c:pt>
                <c:pt idx="142" formatCode="m/d/yyyy">
                  <c:v>-34.408879085518691</c:v>
                </c:pt>
                <c:pt idx="143" formatCode="m/d/yyyy">
                  <c:v>-34.408879085518691</c:v>
                </c:pt>
                <c:pt idx="144" formatCode="m/d/yyyy">
                  <c:v>-34.408879085518691</c:v>
                </c:pt>
                <c:pt idx="145" formatCode="m/d/yyyy">
                  <c:v>-34.408879085518691</c:v>
                </c:pt>
                <c:pt idx="146" formatCode="m/d/yyyy">
                  <c:v>-34.408879085518691</c:v>
                </c:pt>
                <c:pt idx="147" formatCode="m/d/yyyy">
                  <c:v>-34.408879085518691</c:v>
                </c:pt>
                <c:pt idx="148" formatCode="m/d/yyyy">
                  <c:v>-34.408879085518691</c:v>
                </c:pt>
                <c:pt idx="149" formatCode="m/d/yyyy">
                  <c:v>-34.408879085518691</c:v>
                </c:pt>
                <c:pt idx="150" formatCode="m/d/yyyy">
                  <c:v>-34.408879085518691</c:v>
                </c:pt>
                <c:pt idx="151" formatCode="m/d/yyyy">
                  <c:v>-34.408879085518691</c:v>
                </c:pt>
                <c:pt idx="152" formatCode="m/d/yyyy">
                  <c:v>-34.408879085518691</c:v>
                </c:pt>
                <c:pt idx="153" formatCode="m/d/yyyy">
                  <c:v>-34.408879085518691</c:v>
                </c:pt>
                <c:pt idx="154" formatCode="m/d/yyyy">
                  <c:v>-34.408879085518691</c:v>
                </c:pt>
                <c:pt idx="155" formatCode="m/d/yyyy">
                  <c:v>-34.408879085518691</c:v>
                </c:pt>
                <c:pt idx="156" formatCode="m/d/yyyy">
                  <c:v>-34.408879085518691</c:v>
                </c:pt>
                <c:pt idx="157" formatCode="m/d/yyyy">
                  <c:v>-34.408879085518691</c:v>
                </c:pt>
                <c:pt idx="158" formatCode="m/d/yyyy">
                  <c:v>-34.408879085518691</c:v>
                </c:pt>
                <c:pt idx="159" formatCode="m/d/yyyy">
                  <c:v>-34.408879085518691</c:v>
                </c:pt>
                <c:pt idx="160" formatCode="m/d/yyyy">
                  <c:v>-34.408879085518691</c:v>
                </c:pt>
                <c:pt idx="161" formatCode="m/d/yyyy">
                  <c:v>-34.408879085518691</c:v>
                </c:pt>
                <c:pt idx="162" formatCode="m/d/yyyy">
                  <c:v>-34.408879085518691</c:v>
                </c:pt>
                <c:pt idx="163" formatCode="m/d/yyyy">
                  <c:v>-34.408879085518691</c:v>
                </c:pt>
                <c:pt idx="164" formatCode="m/d/yyyy">
                  <c:v>-34.408879085518691</c:v>
                </c:pt>
                <c:pt idx="165" formatCode="m/d/yyyy">
                  <c:v>-34.408879085518691</c:v>
                </c:pt>
                <c:pt idx="166" formatCode="m/d/yyyy">
                  <c:v>-34.408879085518691</c:v>
                </c:pt>
                <c:pt idx="167" formatCode="m/d/yyyy">
                  <c:v>-34.408879085518691</c:v>
                </c:pt>
                <c:pt idx="168" formatCode="m/d/yyyy">
                  <c:v>-34.408879085518691</c:v>
                </c:pt>
                <c:pt idx="169" formatCode="m/d/yyyy">
                  <c:v>-34.408879085518691</c:v>
                </c:pt>
                <c:pt idx="170" formatCode="m/d/yyyy">
                  <c:v>-34.408879085518691</c:v>
                </c:pt>
                <c:pt idx="171" formatCode="m/d/yyyy">
                  <c:v>-34.408879085518691</c:v>
                </c:pt>
                <c:pt idx="172" formatCode="m/d/yyyy">
                  <c:v>-34.408879085518691</c:v>
                </c:pt>
                <c:pt idx="173" formatCode="m/d/yyyy">
                  <c:v>-34.408879085518691</c:v>
                </c:pt>
                <c:pt idx="174" formatCode="m/d/yyyy">
                  <c:v>-34.408879085518691</c:v>
                </c:pt>
                <c:pt idx="175" formatCode="m/d/yyyy">
                  <c:v>-34.408879085518691</c:v>
                </c:pt>
                <c:pt idx="176" formatCode="m/d/yyyy">
                  <c:v>-34.408879085518691</c:v>
                </c:pt>
                <c:pt idx="177" formatCode="m/d/yyyy">
                  <c:v>-34.408879085518691</c:v>
                </c:pt>
                <c:pt idx="178" formatCode="m/d/yyyy">
                  <c:v>-34.408879085518691</c:v>
                </c:pt>
                <c:pt idx="179" formatCode="m/d/yyyy">
                  <c:v>-34.408879085518691</c:v>
                </c:pt>
                <c:pt idx="180" formatCode="m/d/yyyy">
                  <c:v>-34.408879085518691</c:v>
                </c:pt>
                <c:pt idx="181" formatCode="m/d/yyyy">
                  <c:v>-34.408879085518691</c:v>
                </c:pt>
                <c:pt idx="182" formatCode="m/d/yyyy">
                  <c:v>-34.408879085518691</c:v>
                </c:pt>
                <c:pt idx="183" formatCode="m/d/yyyy">
                  <c:v>-34.408879085518691</c:v>
                </c:pt>
                <c:pt idx="184" formatCode="m/d/yyyy">
                  <c:v>-34.408879085518691</c:v>
                </c:pt>
                <c:pt idx="185" formatCode="m/d/yyyy">
                  <c:v>-34.408879085518691</c:v>
                </c:pt>
                <c:pt idx="186" formatCode="m/d/yyyy">
                  <c:v>-34.408879085518691</c:v>
                </c:pt>
                <c:pt idx="187" formatCode="m/d/yyyy">
                  <c:v>-34.408879085518691</c:v>
                </c:pt>
                <c:pt idx="188" formatCode="m/d/yyyy">
                  <c:v>-34.408879085518691</c:v>
                </c:pt>
                <c:pt idx="189" formatCode="m/d/yyyy">
                  <c:v>-34.408879085518691</c:v>
                </c:pt>
                <c:pt idx="190" formatCode="m/d/yyyy">
                  <c:v>-34.408879085518691</c:v>
                </c:pt>
                <c:pt idx="191" formatCode="m/d/yyyy">
                  <c:v>-34.408879085518691</c:v>
                </c:pt>
                <c:pt idx="192" formatCode="m/d/yyyy">
                  <c:v>-34.408879085518691</c:v>
                </c:pt>
                <c:pt idx="193" formatCode="m/d/yyyy">
                  <c:v>-34.408879085518691</c:v>
                </c:pt>
                <c:pt idx="194" formatCode="m/d/yyyy">
                  <c:v>-34.408879085518691</c:v>
                </c:pt>
                <c:pt idx="195" formatCode="m/d/yyyy">
                  <c:v>-34.408879085518691</c:v>
                </c:pt>
                <c:pt idx="196" formatCode="m/d/yyyy">
                  <c:v>-34.408879085518691</c:v>
                </c:pt>
                <c:pt idx="197" formatCode="m/d/yyyy">
                  <c:v>-34.408879085518691</c:v>
                </c:pt>
                <c:pt idx="198" formatCode="m/d/yyyy">
                  <c:v>-34.408879085518691</c:v>
                </c:pt>
                <c:pt idx="199" formatCode="m/d/yyyy">
                  <c:v>-34.408879085518691</c:v>
                </c:pt>
                <c:pt idx="200" formatCode="m/d/yyyy">
                  <c:v>-34.408879085518691</c:v>
                </c:pt>
                <c:pt idx="201" formatCode="m/d/yyyy">
                  <c:v>-34.408879085518691</c:v>
                </c:pt>
                <c:pt idx="202" formatCode="m/d/yyyy">
                  <c:v>-34.408879085518691</c:v>
                </c:pt>
                <c:pt idx="203" formatCode="m/d/yyyy">
                  <c:v>-34.408879085518691</c:v>
                </c:pt>
                <c:pt idx="204" formatCode="m/d/yyyy">
                  <c:v>-34.408879085518691</c:v>
                </c:pt>
                <c:pt idx="205" formatCode="m/d/yyyy">
                  <c:v>-34.408879085518691</c:v>
                </c:pt>
                <c:pt idx="206" formatCode="m/d/yyyy">
                  <c:v>-34.408879085518691</c:v>
                </c:pt>
                <c:pt idx="207" formatCode="m/d/yyyy">
                  <c:v>-34.408879085518691</c:v>
                </c:pt>
                <c:pt idx="208" formatCode="m/d/yyyy">
                  <c:v>-34.408879085518691</c:v>
                </c:pt>
                <c:pt idx="209" formatCode="m/d/yyyy">
                  <c:v>-34.408879085518691</c:v>
                </c:pt>
                <c:pt idx="210" formatCode="m/d/yyyy">
                  <c:v>-34.408879085518691</c:v>
                </c:pt>
                <c:pt idx="211" formatCode="m/d/yyyy">
                  <c:v>-34.408879085518691</c:v>
                </c:pt>
                <c:pt idx="212" formatCode="m/d/yyyy">
                  <c:v>-34.408879085518691</c:v>
                </c:pt>
                <c:pt idx="213" formatCode="m/d/yyyy">
                  <c:v>-34.408879085518691</c:v>
                </c:pt>
                <c:pt idx="214" formatCode="m/d/yyyy">
                  <c:v>-34.408879085518691</c:v>
                </c:pt>
                <c:pt idx="215" formatCode="m/d/yyyy">
                  <c:v>-34.408879085518691</c:v>
                </c:pt>
                <c:pt idx="216" formatCode="m/d/yyyy">
                  <c:v>-34.408879085518691</c:v>
                </c:pt>
                <c:pt idx="217" formatCode="m/d/yyyy">
                  <c:v>-34.408879085518691</c:v>
                </c:pt>
                <c:pt idx="218" formatCode="m/d/yyyy">
                  <c:v>-34.408879085518691</c:v>
                </c:pt>
                <c:pt idx="219" formatCode="m/d/yyyy">
                  <c:v>-34.408879085518691</c:v>
                </c:pt>
                <c:pt idx="220" formatCode="m/d/yyyy">
                  <c:v>-34.408879085518691</c:v>
                </c:pt>
                <c:pt idx="221" formatCode="m/d/yyyy">
                  <c:v>-34.408879085518691</c:v>
                </c:pt>
                <c:pt idx="222" formatCode="m/d/yyyy">
                  <c:v>-34.408879085518691</c:v>
                </c:pt>
                <c:pt idx="223" formatCode="m/d/yyyy">
                  <c:v>-34.408879085518691</c:v>
                </c:pt>
                <c:pt idx="224" formatCode="m/d/yyyy">
                  <c:v>-34.408879085518691</c:v>
                </c:pt>
                <c:pt idx="225" formatCode="m/d/yyyy">
                  <c:v>-34.408879085518691</c:v>
                </c:pt>
                <c:pt idx="226" formatCode="m/d/yyyy">
                  <c:v>-34.408879085518691</c:v>
                </c:pt>
                <c:pt idx="227" formatCode="m/d/yyyy">
                  <c:v>-34.408879085518691</c:v>
                </c:pt>
                <c:pt idx="228" formatCode="m/d/yyyy">
                  <c:v>-34.408879085518691</c:v>
                </c:pt>
                <c:pt idx="229" formatCode="m/d/yyyy">
                  <c:v>-34.408879085518691</c:v>
                </c:pt>
                <c:pt idx="230" formatCode="m/d/yyyy">
                  <c:v>-34.408879085518691</c:v>
                </c:pt>
                <c:pt idx="231" formatCode="m/d/yyyy">
                  <c:v>-34.408879085518691</c:v>
                </c:pt>
                <c:pt idx="232" formatCode="m/d/yyyy">
                  <c:v>-34.408879085518691</c:v>
                </c:pt>
                <c:pt idx="233" formatCode="m/d/yyyy">
                  <c:v>-34.408879085518691</c:v>
                </c:pt>
                <c:pt idx="234" formatCode="m/d/yyyy">
                  <c:v>-34.408879085518691</c:v>
                </c:pt>
                <c:pt idx="235" formatCode="m/d/yyyy">
                  <c:v>-34.408879085518691</c:v>
                </c:pt>
                <c:pt idx="236" formatCode="m/d/yyyy">
                  <c:v>-34.408879085518691</c:v>
                </c:pt>
                <c:pt idx="237" formatCode="m/d/yyyy">
                  <c:v>-34.408879085518691</c:v>
                </c:pt>
                <c:pt idx="238" formatCode="m/d/yyyy">
                  <c:v>-34.408879085518691</c:v>
                </c:pt>
                <c:pt idx="239" formatCode="m/d/yyyy">
                  <c:v>-34.408879085518691</c:v>
                </c:pt>
                <c:pt idx="240" formatCode="m/d/yyyy">
                  <c:v>-34.408879085518691</c:v>
                </c:pt>
                <c:pt idx="241" formatCode="m/d/yyyy">
                  <c:v>-34.408879085518691</c:v>
                </c:pt>
                <c:pt idx="242" formatCode="m/d/yyyy">
                  <c:v>-34.408879085518691</c:v>
                </c:pt>
                <c:pt idx="243" formatCode="m/d/yyyy">
                  <c:v>-34.408879085518691</c:v>
                </c:pt>
                <c:pt idx="244" formatCode="m/d/yyyy">
                  <c:v>-34.408879085518691</c:v>
                </c:pt>
                <c:pt idx="245" formatCode="m/d/yyyy">
                  <c:v>-34.408879085518691</c:v>
                </c:pt>
                <c:pt idx="246" formatCode="m/d/yyyy">
                  <c:v>-34.408879085518691</c:v>
                </c:pt>
                <c:pt idx="247" formatCode="m/d/yyyy">
                  <c:v>-34.408879085518691</c:v>
                </c:pt>
                <c:pt idx="248" formatCode="m/d/yyyy">
                  <c:v>-34.408879085518691</c:v>
                </c:pt>
                <c:pt idx="249" formatCode="m/d/yyyy">
                  <c:v>-34.408879085518691</c:v>
                </c:pt>
                <c:pt idx="250" formatCode="m/d/yyyy">
                  <c:v>-34.408879085518691</c:v>
                </c:pt>
                <c:pt idx="251" formatCode="m/d/yyyy">
                  <c:v>-34.408879085518691</c:v>
                </c:pt>
                <c:pt idx="252" formatCode="m/d/yyyy">
                  <c:v>-34.408879085518691</c:v>
                </c:pt>
                <c:pt idx="253" formatCode="m/d/yyyy">
                  <c:v>-34.408879085518691</c:v>
                </c:pt>
                <c:pt idx="254" formatCode="m/d/yyyy">
                  <c:v>-34.408879085518691</c:v>
                </c:pt>
                <c:pt idx="255" formatCode="m/d/yyyy">
                  <c:v>-34.408879085518691</c:v>
                </c:pt>
                <c:pt idx="256" formatCode="m/d/yyyy">
                  <c:v>-34.408879085518691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charts!$AB$433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charts!$AC$433:$OD$433</c:f>
              <c:numCache>
                <c:formatCode>0</c:formatCode>
                <c:ptCount val="366"/>
                <c:pt idx="0">
                  <c:v>-18.473875486381335</c:v>
                </c:pt>
                <c:pt idx="1">
                  <c:v>-18.473875486381335</c:v>
                </c:pt>
                <c:pt idx="2">
                  <c:v>-18.473875486381335</c:v>
                </c:pt>
                <c:pt idx="3">
                  <c:v>-18.473875486381335</c:v>
                </c:pt>
                <c:pt idx="4">
                  <c:v>-18.473875486381335</c:v>
                </c:pt>
                <c:pt idx="5">
                  <c:v>-18.473875486381335</c:v>
                </c:pt>
                <c:pt idx="6">
                  <c:v>-18.473875486381335</c:v>
                </c:pt>
                <c:pt idx="7">
                  <c:v>-18.473875486381335</c:v>
                </c:pt>
                <c:pt idx="8">
                  <c:v>-18.473875486381335</c:v>
                </c:pt>
                <c:pt idx="9">
                  <c:v>-18.473875486381335</c:v>
                </c:pt>
                <c:pt idx="10">
                  <c:v>-18.473875486381335</c:v>
                </c:pt>
                <c:pt idx="11">
                  <c:v>-18.473875486381335</c:v>
                </c:pt>
                <c:pt idx="12">
                  <c:v>-18.473875486381335</c:v>
                </c:pt>
                <c:pt idx="13">
                  <c:v>-18.473875486381335</c:v>
                </c:pt>
                <c:pt idx="14">
                  <c:v>-18.473875486381335</c:v>
                </c:pt>
                <c:pt idx="15">
                  <c:v>-18.473875486381335</c:v>
                </c:pt>
                <c:pt idx="16">
                  <c:v>-18.473875486381335</c:v>
                </c:pt>
                <c:pt idx="17">
                  <c:v>-18.473875486381335</c:v>
                </c:pt>
                <c:pt idx="18">
                  <c:v>-18.473875486381335</c:v>
                </c:pt>
                <c:pt idx="19">
                  <c:v>-18.473875486381335</c:v>
                </c:pt>
                <c:pt idx="20">
                  <c:v>-18.473875486381335</c:v>
                </c:pt>
                <c:pt idx="21">
                  <c:v>-18.473875486381335</c:v>
                </c:pt>
                <c:pt idx="22">
                  <c:v>-18.473875486381335</c:v>
                </c:pt>
                <c:pt idx="23">
                  <c:v>-18.473875486381335</c:v>
                </c:pt>
                <c:pt idx="24">
                  <c:v>-18.473875486381335</c:v>
                </c:pt>
                <c:pt idx="25">
                  <c:v>-18.473875486381335</c:v>
                </c:pt>
                <c:pt idx="26">
                  <c:v>-18.473875486381335</c:v>
                </c:pt>
                <c:pt idx="27">
                  <c:v>-18.473875486381335</c:v>
                </c:pt>
                <c:pt idx="28">
                  <c:v>-18.473875486381335</c:v>
                </c:pt>
                <c:pt idx="29">
                  <c:v>-18.473875486381335</c:v>
                </c:pt>
                <c:pt idx="30">
                  <c:v>-18.473875486381335</c:v>
                </c:pt>
                <c:pt idx="31">
                  <c:v>-18.473875486381335</c:v>
                </c:pt>
                <c:pt idx="32">
                  <c:v>-18.473875486381335</c:v>
                </c:pt>
                <c:pt idx="33">
                  <c:v>-18.473875486381335</c:v>
                </c:pt>
                <c:pt idx="34">
                  <c:v>-18.473875486381335</c:v>
                </c:pt>
                <c:pt idx="35">
                  <c:v>-18.473875486381335</c:v>
                </c:pt>
                <c:pt idx="36">
                  <c:v>-18.473875486381335</c:v>
                </c:pt>
                <c:pt idx="37">
                  <c:v>-18.473875486381335</c:v>
                </c:pt>
                <c:pt idx="38">
                  <c:v>-18.473875486381335</c:v>
                </c:pt>
                <c:pt idx="39">
                  <c:v>-18.473875486381335</c:v>
                </c:pt>
                <c:pt idx="40" formatCode="General">
                  <c:v>-18.473875486381335</c:v>
                </c:pt>
                <c:pt idx="41" formatCode="General">
                  <c:v>-18.473875486381335</c:v>
                </c:pt>
                <c:pt idx="42" formatCode="General">
                  <c:v>-18.473875486381335</c:v>
                </c:pt>
                <c:pt idx="43" formatCode="General">
                  <c:v>-18.473875486381335</c:v>
                </c:pt>
                <c:pt idx="44" formatCode="General">
                  <c:v>-18.473875486381335</c:v>
                </c:pt>
                <c:pt idx="45" formatCode="General">
                  <c:v>-18.473875486381335</c:v>
                </c:pt>
                <c:pt idx="46" formatCode="General">
                  <c:v>-18.473875486381335</c:v>
                </c:pt>
                <c:pt idx="47" formatCode="General">
                  <c:v>-18.473875486381335</c:v>
                </c:pt>
                <c:pt idx="48" formatCode="General">
                  <c:v>-18.473875486381335</c:v>
                </c:pt>
                <c:pt idx="49" formatCode="General">
                  <c:v>-18.473875486381335</c:v>
                </c:pt>
                <c:pt idx="50" formatCode="General">
                  <c:v>-18.473875486381335</c:v>
                </c:pt>
                <c:pt idx="51" formatCode="General">
                  <c:v>-18.473875486381335</c:v>
                </c:pt>
                <c:pt idx="52" formatCode="General">
                  <c:v>-18.473875486381335</c:v>
                </c:pt>
                <c:pt idx="53" formatCode="General">
                  <c:v>-18.473875486381335</c:v>
                </c:pt>
                <c:pt idx="54" formatCode="General">
                  <c:v>-18.473875486381335</c:v>
                </c:pt>
                <c:pt idx="55" formatCode="General">
                  <c:v>-18.473875486381335</c:v>
                </c:pt>
                <c:pt idx="56" formatCode="General">
                  <c:v>-18.473875486381335</c:v>
                </c:pt>
                <c:pt idx="57" formatCode="General">
                  <c:v>-18.473875486381335</c:v>
                </c:pt>
                <c:pt idx="58" formatCode="General">
                  <c:v>-18.473875486381335</c:v>
                </c:pt>
                <c:pt idx="59" formatCode="General">
                  <c:v>-18.473875486381335</c:v>
                </c:pt>
                <c:pt idx="60" formatCode="General">
                  <c:v>-18.473875486381335</c:v>
                </c:pt>
                <c:pt idx="61" formatCode="General">
                  <c:v>-18.473875486381335</c:v>
                </c:pt>
                <c:pt idx="62" formatCode="General">
                  <c:v>-18.473875486381335</c:v>
                </c:pt>
                <c:pt idx="63" formatCode="General">
                  <c:v>-18.473875486381335</c:v>
                </c:pt>
                <c:pt idx="64" formatCode="General">
                  <c:v>-18.473875486381335</c:v>
                </c:pt>
                <c:pt idx="65" formatCode="General">
                  <c:v>-18.473875486381335</c:v>
                </c:pt>
                <c:pt idx="66" formatCode="General">
                  <c:v>-18.473875486381335</c:v>
                </c:pt>
                <c:pt idx="67" formatCode="General">
                  <c:v>-18.473875486381335</c:v>
                </c:pt>
                <c:pt idx="68" formatCode="General">
                  <c:v>-18.473875486381335</c:v>
                </c:pt>
                <c:pt idx="69" formatCode="General">
                  <c:v>-18.473875486381335</c:v>
                </c:pt>
                <c:pt idx="70" formatCode="General">
                  <c:v>-18.473875486381335</c:v>
                </c:pt>
                <c:pt idx="71" formatCode="General">
                  <c:v>-18.473875486381335</c:v>
                </c:pt>
                <c:pt idx="72" formatCode="General">
                  <c:v>-18.473875486381335</c:v>
                </c:pt>
                <c:pt idx="73" formatCode="General">
                  <c:v>-18.473875486381335</c:v>
                </c:pt>
                <c:pt idx="74" formatCode="General">
                  <c:v>-18.473875486381335</c:v>
                </c:pt>
                <c:pt idx="75" formatCode="General">
                  <c:v>-18.473875486381335</c:v>
                </c:pt>
                <c:pt idx="76" formatCode="General">
                  <c:v>-18.473875486381335</c:v>
                </c:pt>
                <c:pt idx="77" formatCode="General">
                  <c:v>-18.473875486381335</c:v>
                </c:pt>
                <c:pt idx="78" formatCode="General">
                  <c:v>-18.473875486381335</c:v>
                </c:pt>
                <c:pt idx="79" formatCode="General">
                  <c:v>-18.473875486381335</c:v>
                </c:pt>
                <c:pt idx="80" formatCode="General">
                  <c:v>-18.473875486381335</c:v>
                </c:pt>
                <c:pt idx="81" formatCode="General">
                  <c:v>-18.473875486381335</c:v>
                </c:pt>
                <c:pt idx="82" formatCode="General">
                  <c:v>-18.473875486381335</c:v>
                </c:pt>
                <c:pt idx="83" formatCode="General">
                  <c:v>-18.473875486381335</c:v>
                </c:pt>
                <c:pt idx="84" formatCode="General">
                  <c:v>-18.473875486381335</c:v>
                </c:pt>
                <c:pt idx="85" formatCode="General">
                  <c:v>-18.473875486381335</c:v>
                </c:pt>
                <c:pt idx="86" formatCode="General">
                  <c:v>-18.473875486381335</c:v>
                </c:pt>
                <c:pt idx="87" formatCode="General">
                  <c:v>-18.473875486381335</c:v>
                </c:pt>
                <c:pt idx="88" formatCode="General">
                  <c:v>-18.473875486381335</c:v>
                </c:pt>
                <c:pt idx="89" formatCode="General">
                  <c:v>-18.473875486381335</c:v>
                </c:pt>
                <c:pt idx="90" formatCode="General">
                  <c:v>-18.473875486381335</c:v>
                </c:pt>
                <c:pt idx="91" formatCode="General">
                  <c:v>-18.473875486381335</c:v>
                </c:pt>
                <c:pt idx="92" formatCode="General">
                  <c:v>-18.473875486381335</c:v>
                </c:pt>
                <c:pt idx="93" formatCode="General">
                  <c:v>-18.473875486381335</c:v>
                </c:pt>
                <c:pt idx="94" formatCode="General">
                  <c:v>-18.473875486381335</c:v>
                </c:pt>
                <c:pt idx="95" formatCode="General">
                  <c:v>-18.473875486381335</c:v>
                </c:pt>
                <c:pt idx="96" formatCode="General">
                  <c:v>-18.473875486381335</c:v>
                </c:pt>
                <c:pt idx="97" formatCode="General">
                  <c:v>-18.473875486381335</c:v>
                </c:pt>
                <c:pt idx="98" formatCode="General">
                  <c:v>-18.473875486381335</c:v>
                </c:pt>
                <c:pt idx="99" formatCode="General">
                  <c:v>-18.473875486381335</c:v>
                </c:pt>
                <c:pt idx="100" formatCode="General">
                  <c:v>-18.473875486381335</c:v>
                </c:pt>
                <c:pt idx="101" formatCode="General">
                  <c:v>-18.473875486381335</c:v>
                </c:pt>
                <c:pt idx="102" formatCode="General">
                  <c:v>-18.473875486381335</c:v>
                </c:pt>
                <c:pt idx="103" formatCode="General">
                  <c:v>-18.473875486381335</c:v>
                </c:pt>
                <c:pt idx="104" formatCode="General">
                  <c:v>-18.473875486381335</c:v>
                </c:pt>
                <c:pt idx="105" formatCode="General">
                  <c:v>-18.473875486381335</c:v>
                </c:pt>
                <c:pt idx="106" formatCode="General">
                  <c:v>-18.473875486381335</c:v>
                </c:pt>
                <c:pt idx="107" formatCode="General">
                  <c:v>-18.473875486381335</c:v>
                </c:pt>
                <c:pt idx="108" formatCode="General">
                  <c:v>-18.473875486381335</c:v>
                </c:pt>
                <c:pt idx="109" formatCode="General">
                  <c:v>-18.473875486381335</c:v>
                </c:pt>
                <c:pt idx="110" formatCode="General">
                  <c:v>-18.473875486381335</c:v>
                </c:pt>
                <c:pt idx="111" formatCode="General">
                  <c:v>-18.473875486381335</c:v>
                </c:pt>
                <c:pt idx="112" formatCode="General">
                  <c:v>-18.473875486381335</c:v>
                </c:pt>
                <c:pt idx="113" formatCode="General">
                  <c:v>-18.473875486381335</c:v>
                </c:pt>
                <c:pt idx="114" formatCode="General">
                  <c:v>-18.473875486381335</c:v>
                </c:pt>
                <c:pt idx="115" formatCode="General">
                  <c:v>-18.473875486381335</c:v>
                </c:pt>
                <c:pt idx="116" formatCode="General">
                  <c:v>-18.473875486381335</c:v>
                </c:pt>
                <c:pt idx="117" formatCode="General">
                  <c:v>-18.473875486381335</c:v>
                </c:pt>
                <c:pt idx="118" formatCode="General">
                  <c:v>-18.473875486381335</c:v>
                </c:pt>
                <c:pt idx="119" formatCode="General">
                  <c:v>-18.473875486381335</c:v>
                </c:pt>
                <c:pt idx="120" formatCode="General">
                  <c:v>-18.473875486381335</c:v>
                </c:pt>
                <c:pt idx="121" formatCode="General">
                  <c:v>-18.473875486381335</c:v>
                </c:pt>
                <c:pt idx="122" formatCode="General">
                  <c:v>-18.473875486381335</c:v>
                </c:pt>
                <c:pt idx="123" formatCode="General">
                  <c:v>-18.473875486381335</c:v>
                </c:pt>
                <c:pt idx="124" formatCode="General">
                  <c:v>-18.473875486381335</c:v>
                </c:pt>
                <c:pt idx="125" formatCode="General">
                  <c:v>-18.473875486381335</c:v>
                </c:pt>
                <c:pt idx="126" formatCode="General">
                  <c:v>-18.473875486381335</c:v>
                </c:pt>
                <c:pt idx="127" formatCode="General">
                  <c:v>-18.473875486381335</c:v>
                </c:pt>
                <c:pt idx="128" formatCode="General">
                  <c:v>-18.473875486381335</c:v>
                </c:pt>
                <c:pt idx="129" formatCode="General">
                  <c:v>-18.473875486381335</c:v>
                </c:pt>
                <c:pt idx="130" formatCode="General">
                  <c:v>-18.473875486381335</c:v>
                </c:pt>
                <c:pt idx="131" formatCode="General">
                  <c:v>-18.473875486381335</c:v>
                </c:pt>
                <c:pt idx="132" formatCode="General">
                  <c:v>-18.473875486381335</c:v>
                </c:pt>
                <c:pt idx="133" formatCode="General">
                  <c:v>-18.473875486381335</c:v>
                </c:pt>
                <c:pt idx="134" formatCode="General">
                  <c:v>-18.473875486381335</c:v>
                </c:pt>
                <c:pt idx="135" formatCode="General">
                  <c:v>-18.473875486381335</c:v>
                </c:pt>
                <c:pt idx="136" formatCode="General">
                  <c:v>-18.473875486381335</c:v>
                </c:pt>
                <c:pt idx="137" formatCode="General">
                  <c:v>-18.473875486381335</c:v>
                </c:pt>
                <c:pt idx="138" formatCode="General">
                  <c:v>-18.473875486381335</c:v>
                </c:pt>
                <c:pt idx="139" formatCode="General">
                  <c:v>-18.473875486381335</c:v>
                </c:pt>
                <c:pt idx="140" formatCode="General">
                  <c:v>-18.473875486381335</c:v>
                </c:pt>
                <c:pt idx="141" formatCode="General">
                  <c:v>-18.473875486381335</c:v>
                </c:pt>
                <c:pt idx="142" formatCode="General">
                  <c:v>-18.473875486381335</c:v>
                </c:pt>
                <c:pt idx="143" formatCode="General">
                  <c:v>-18.473875486381335</c:v>
                </c:pt>
                <c:pt idx="144" formatCode="General">
                  <c:v>-18.473875486381335</c:v>
                </c:pt>
                <c:pt idx="145" formatCode="General">
                  <c:v>-18.473875486381335</c:v>
                </c:pt>
                <c:pt idx="146" formatCode="General">
                  <c:v>-18.473875486381335</c:v>
                </c:pt>
                <c:pt idx="147" formatCode="General">
                  <c:v>-18.473875486381335</c:v>
                </c:pt>
                <c:pt idx="148" formatCode="General">
                  <c:v>-18.473875486381335</c:v>
                </c:pt>
                <c:pt idx="149" formatCode="General">
                  <c:v>-18.473875486381335</c:v>
                </c:pt>
                <c:pt idx="150" formatCode="General">
                  <c:v>-18.473875486381335</c:v>
                </c:pt>
                <c:pt idx="151" formatCode="General">
                  <c:v>-18.473875486381335</c:v>
                </c:pt>
                <c:pt idx="152" formatCode="General">
                  <c:v>-18.473875486381335</c:v>
                </c:pt>
                <c:pt idx="153" formatCode="General">
                  <c:v>-18.473875486381335</c:v>
                </c:pt>
                <c:pt idx="154" formatCode="General">
                  <c:v>-18.473875486381335</c:v>
                </c:pt>
                <c:pt idx="155" formatCode="General">
                  <c:v>-18.473875486381335</c:v>
                </c:pt>
                <c:pt idx="156" formatCode="General">
                  <c:v>-18.473875486381335</c:v>
                </c:pt>
                <c:pt idx="157" formatCode="General">
                  <c:v>-18.473875486381335</c:v>
                </c:pt>
                <c:pt idx="158" formatCode="General">
                  <c:v>-18.473875486381335</c:v>
                </c:pt>
                <c:pt idx="159" formatCode="General">
                  <c:v>-18.473875486381335</c:v>
                </c:pt>
                <c:pt idx="160" formatCode="General">
                  <c:v>-18.473875486381335</c:v>
                </c:pt>
                <c:pt idx="161" formatCode="General">
                  <c:v>-18.473875486381335</c:v>
                </c:pt>
                <c:pt idx="162" formatCode="General">
                  <c:v>-18.473875486381335</c:v>
                </c:pt>
                <c:pt idx="163" formatCode="General">
                  <c:v>-18.473875486381335</c:v>
                </c:pt>
                <c:pt idx="164" formatCode="General">
                  <c:v>-18.473875486381335</c:v>
                </c:pt>
                <c:pt idx="165" formatCode="General">
                  <c:v>-18.473875486381335</c:v>
                </c:pt>
                <c:pt idx="166" formatCode="General">
                  <c:v>-18.473875486381335</c:v>
                </c:pt>
                <c:pt idx="167" formatCode="General">
                  <c:v>-18.473875486381335</c:v>
                </c:pt>
                <c:pt idx="168" formatCode="General">
                  <c:v>-18.473875486381335</c:v>
                </c:pt>
                <c:pt idx="169" formatCode="General">
                  <c:v>-18.473875486381335</c:v>
                </c:pt>
                <c:pt idx="170" formatCode="General">
                  <c:v>-18.473875486381335</c:v>
                </c:pt>
                <c:pt idx="171" formatCode="General">
                  <c:v>-18.473875486381335</c:v>
                </c:pt>
                <c:pt idx="172" formatCode="General">
                  <c:v>-18.473875486381335</c:v>
                </c:pt>
                <c:pt idx="173" formatCode="General">
                  <c:v>-18.473875486381335</c:v>
                </c:pt>
                <c:pt idx="174" formatCode="General">
                  <c:v>-18.473875486381335</c:v>
                </c:pt>
                <c:pt idx="175" formatCode="General">
                  <c:v>-18.473875486381335</c:v>
                </c:pt>
                <c:pt idx="176" formatCode="General">
                  <c:v>-18.473875486381335</c:v>
                </c:pt>
                <c:pt idx="177" formatCode="General">
                  <c:v>-18.473875486381335</c:v>
                </c:pt>
                <c:pt idx="178" formatCode="General">
                  <c:v>-18.473875486381335</c:v>
                </c:pt>
                <c:pt idx="179" formatCode="General">
                  <c:v>-18.473875486381335</c:v>
                </c:pt>
                <c:pt idx="180" formatCode="General">
                  <c:v>-18.473875486381335</c:v>
                </c:pt>
                <c:pt idx="181" formatCode="General">
                  <c:v>-18.473875486381335</c:v>
                </c:pt>
                <c:pt idx="182" formatCode="General">
                  <c:v>-18.473875486381335</c:v>
                </c:pt>
                <c:pt idx="183" formatCode="General">
                  <c:v>-18.473875486381335</c:v>
                </c:pt>
                <c:pt idx="184" formatCode="General">
                  <c:v>-18.473875486381335</c:v>
                </c:pt>
                <c:pt idx="185" formatCode="General">
                  <c:v>-18.473875486381335</c:v>
                </c:pt>
                <c:pt idx="186" formatCode="General">
                  <c:v>-18.473875486381335</c:v>
                </c:pt>
                <c:pt idx="187" formatCode="General">
                  <c:v>-18.473875486381335</c:v>
                </c:pt>
                <c:pt idx="188" formatCode="General">
                  <c:v>-18.473875486381335</c:v>
                </c:pt>
                <c:pt idx="189" formatCode="General">
                  <c:v>-18.473875486381335</c:v>
                </c:pt>
                <c:pt idx="190" formatCode="General">
                  <c:v>-18.473875486381335</c:v>
                </c:pt>
                <c:pt idx="191" formatCode="General">
                  <c:v>-18.473875486381335</c:v>
                </c:pt>
                <c:pt idx="192" formatCode="General">
                  <c:v>-18.473875486381335</c:v>
                </c:pt>
                <c:pt idx="193" formatCode="General">
                  <c:v>-18.473875486381335</c:v>
                </c:pt>
                <c:pt idx="194" formatCode="General">
                  <c:v>-18.473875486381335</c:v>
                </c:pt>
                <c:pt idx="195" formatCode="General">
                  <c:v>-18.473875486381335</c:v>
                </c:pt>
                <c:pt idx="196" formatCode="General">
                  <c:v>-18.473875486381335</c:v>
                </c:pt>
                <c:pt idx="197" formatCode="General">
                  <c:v>-18.473875486381335</c:v>
                </c:pt>
                <c:pt idx="198" formatCode="General">
                  <c:v>-18.473875486381335</c:v>
                </c:pt>
                <c:pt idx="199" formatCode="General">
                  <c:v>-18.473875486381335</c:v>
                </c:pt>
                <c:pt idx="200" formatCode="General">
                  <c:v>-18.473875486381335</c:v>
                </c:pt>
                <c:pt idx="201" formatCode="General">
                  <c:v>-18.473875486381335</c:v>
                </c:pt>
                <c:pt idx="202" formatCode="General">
                  <c:v>-18.473875486381335</c:v>
                </c:pt>
                <c:pt idx="203" formatCode="General">
                  <c:v>-18.473875486381335</c:v>
                </c:pt>
                <c:pt idx="204" formatCode="General">
                  <c:v>-18.473875486381335</c:v>
                </c:pt>
                <c:pt idx="205" formatCode="General">
                  <c:v>-18.473875486381335</c:v>
                </c:pt>
                <c:pt idx="206" formatCode="General">
                  <c:v>-18.473875486381335</c:v>
                </c:pt>
                <c:pt idx="207" formatCode="General">
                  <c:v>-18.473875486381335</c:v>
                </c:pt>
                <c:pt idx="208" formatCode="General">
                  <c:v>-18.473875486381335</c:v>
                </c:pt>
                <c:pt idx="209" formatCode="General">
                  <c:v>-18.473875486381335</c:v>
                </c:pt>
                <c:pt idx="210" formatCode="General">
                  <c:v>-18.473875486381335</c:v>
                </c:pt>
                <c:pt idx="211" formatCode="General">
                  <c:v>-18.473875486381335</c:v>
                </c:pt>
                <c:pt idx="212" formatCode="General">
                  <c:v>-18.473875486381335</c:v>
                </c:pt>
                <c:pt idx="213" formatCode="General">
                  <c:v>-18.473875486381335</c:v>
                </c:pt>
                <c:pt idx="214" formatCode="General">
                  <c:v>-18.473875486381335</c:v>
                </c:pt>
                <c:pt idx="215" formatCode="General">
                  <c:v>-18.473875486381335</c:v>
                </c:pt>
                <c:pt idx="216" formatCode="General">
                  <c:v>-18.473875486381335</c:v>
                </c:pt>
                <c:pt idx="217" formatCode="General">
                  <c:v>-18.473875486381335</c:v>
                </c:pt>
                <c:pt idx="218" formatCode="General">
                  <c:v>-18.473875486381335</c:v>
                </c:pt>
                <c:pt idx="219" formatCode="General">
                  <c:v>-18.473875486381335</c:v>
                </c:pt>
                <c:pt idx="220" formatCode="General">
                  <c:v>-18.473875486381335</c:v>
                </c:pt>
                <c:pt idx="221" formatCode="General">
                  <c:v>-18.473875486381335</c:v>
                </c:pt>
                <c:pt idx="222" formatCode="General">
                  <c:v>-18.473875486381335</c:v>
                </c:pt>
                <c:pt idx="223" formatCode="General">
                  <c:v>-18.473875486381335</c:v>
                </c:pt>
                <c:pt idx="224" formatCode="General">
                  <c:v>-18.473875486381335</c:v>
                </c:pt>
                <c:pt idx="225" formatCode="General">
                  <c:v>-18.473875486381335</c:v>
                </c:pt>
                <c:pt idx="226" formatCode="General">
                  <c:v>-18.473875486381335</c:v>
                </c:pt>
                <c:pt idx="227" formatCode="General">
                  <c:v>-18.473875486381335</c:v>
                </c:pt>
                <c:pt idx="228" formatCode="General">
                  <c:v>-18.473875486381335</c:v>
                </c:pt>
                <c:pt idx="229" formatCode="General">
                  <c:v>-18.473875486381335</c:v>
                </c:pt>
                <c:pt idx="230" formatCode="General">
                  <c:v>-18.473875486381335</c:v>
                </c:pt>
                <c:pt idx="231" formatCode="General">
                  <c:v>-18.473875486381335</c:v>
                </c:pt>
                <c:pt idx="232" formatCode="General">
                  <c:v>-18.473875486381335</c:v>
                </c:pt>
                <c:pt idx="233" formatCode="General">
                  <c:v>-18.473875486381335</c:v>
                </c:pt>
                <c:pt idx="234" formatCode="General">
                  <c:v>-18.473875486381335</c:v>
                </c:pt>
                <c:pt idx="235" formatCode="General">
                  <c:v>-18.473875486381335</c:v>
                </c:pt>
                <c:pt idx="236" formatCode="General">
                  <c:v>-18.473875486381335</c:v>
                </c:pt>
                <c:pt idx="237" formatCode="General">
                  <c:v>-18.473875486381335</c:v>
                </c:pt>
                <c:pt idx="238" formatCode="General">
                  <c:v>-18.473875486381335</c:v>
                </c:pt>
                <c:pt idx="239" formatCode="General">
                  <c:v>-18.473875486381335</c:v>
                </c:pt>
                <c:pt idx="240" formatCode="General">
                  <c:v>-18.473875486381335</c:v>
                </c:pt>
                <c:pt idx="241" formatCode="General">
                  <c:v>-18.473875486381335</c:v>
                </c:pt>
                <c:pt idx="242" formatCode="General">
                  <c:v>-18.473875486381335</c:v>
                </c:pt>
                <c:pt idx="243" formatCode="General">
                  <c:v>-18.473875486381335</c:v>
                </c:pt>
                <c:pt idx="244" formatCode="General">
                  <c:v>-18.473875486381335</c:v>
                </c:pt>
                <c:pt idx="245" formatCode="General">
                  <c:v>-18.473875486381335</c:v>
                </c:pt>
                <c:pt idx="246" formatCode="General">
                  <c:v>-18.473875486381335</c:v>
                </c:pt>
                <c:pt idx="247" formatCode="General">
                  <c:v>-18.473875486381335</c:v>
                </c:pt>
                <c:pt idx="248" formatCode="General">
                  <c:v>-18.473875486381335</c:v>
                </c:pt>
                <c:pt idx="249" formatCode="General">
                  <c:v>-18.473875486381335</c:v>
                </c:pt>
                <c:pt idx="250" formatCode="General">
                  <c:v>-18.473875486381335</c:v>
                </c:pt>
                <c:pt idx="251" formatCode="General">
                  <c:v>-18.473875486381335</c:v>
                </c:pt>
                <c:pt idx="252" formatCode="General">
                  <c:v>-18.473875486381335</c:v>
                </c:pt>
                <c:pt idx="253" formatCode="General">
                  <c:v>-18.473875486381335</c:v>
                </c:pt>
                <c:pt idx="254" formatCode="General">
                  <c:v>-18.473875486381335</c:v>
                </c:pt>
                <c:pt idx="255" formatCode="General">
                  <c:v>-18.473875486381335</c:v>
                </c:pt>
                <c:pt idx="256" formatCode="General">
                  <c:v>-18.473875486381335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charts!$AB$434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charts!$AC$434:$OD$434</c:f>
              <c:numCache>
                <c:formatCode>0</c:formatCode>
                <c:ptCount val="366"/>
                <c:pt idx="0">
                  <c:v>-2.5388718872439799</c:v>
                </c:pt>
                <c:pt idx="1">
                  <c:v>-2.5388718872439799</c:v>
                </c:pt>
                <c:pt idx="2">
                  <c:v>-2.5388718872439799</c:v>
                </c:pt>
                <c:pt idx="3">
                  <c:v>-2.5388718872439799</c:v>
                </c:pt>
                <c:pt idx="4">
                  <c:v>-2.5388718872439799</c:v>
                </c:pt>
                <c:pt idx="5">
                  <c:v>-2.5388718872439799</c:v>
                </c:pt>
                <c:pt idx="6">
                  <c:v>-2.5388718872439799</c:v>
                </c:pt>
                <c:pt idx="7">
                  <c:v>-2.5388718872439799</c:v>
                </c:pt>
                <c:pt idx="8">
                  <c:v>-2.5388718872439799</c:v>
                </c:pt>
                <c:pt idx="9">
                  <c:v>-2.5388718872439799</c:v>
                </c:pt>
                <c:pt idx="10">
                  <c:v>-2.5388718872439799</c:v>
                </c:pt>
                <c:pt idx="11">
                  <c:v>-2.5388718872439799</c:v>
                </c:pt>
                <c:pt idx="12">
                  <c:v>-2.5388718872439799</c:v>
                </c:pt>
                <c:pt idx="13">
                  <c:v>-2.5388718872439799</c:v>
                </c:pt>
                <c:pt idx="14">
                  <c:v>-2.5388718872439799</c:v>
                </c:pt>
                <c:pt idx="15">
                  <c:v>-2.5388718872439799</c:v>
                </c:pt>
                <c:pt idx="16">
                  <c:v>-2.5388718872439799</c:v>
                </c:pt>
                <c:pt idx="17">
                  <c:v>-2.5388718872439799</c:v>
                </c:pt>
                <c:pt idx="18">
                  <c:v>-2.5388718872439799</c:v>
                </c:pt>
                <c:pt idx="19">
                  <c:v>-2.5388718872439799</c:v>
                </c:pt>
                <c:pt idx="20">
                  <c:v>-2.5388718872439799</c:v>
                </c:pt>
                <c:pt idx="21">
                  <c:v>-2.5388718872439799</c:v>
                </c:pt>
                <c:pt idx="22">
                  <c:v>-2.5388718872439799</c:v>
                </c:pt>
                <c:pt idx="23">
                  <c:v>-2.5388718872439799</c:v>
                </c:pt>
                <c:pt idx="24">
                  <c:v>-2.5388718872439799</c:v>
                </c:pt>
                <c:pt idx="25">
                  <c:v>-2.5388718872439799</c:v>
                </c:pt>
                <c:pt idx="26">
                  <c:v>-2.5388718872439799</c:v>
                </c:pt>
                <c:pt idx="27">
                  <c:v>-2.5388718872439799</c:v>
                </c:pt>
                <c:pt idx="28">
                  <c:v>-2.5388718872439799</c:v>
                </c:pt>
                <c:pt idx="29">
                  <c:v>-2.5388718872439799</c:v>
                </c:pt>
                <c:pt idx="30">
                  <c:v>-2.5388718872439799</c:v>
                </c:pt>
                <c:pt idx="31">
                  <c:v>-2.5388718872439799</c:v>
                </c:pt>
                <c:pt idx="32">
                  <c:v>-2.5388718872439799</c:v>
                </c:pt>
                <c:pt idx="33">
                  <c:v>-2.5388718872439799</c:v>
                </c:pt>
                <c:pt idx="34">
                  <c:v>-2.5388718872439799</c:v>
                </c:pt>
                <c:pt idx="35">
                  <c:v>-2.5388718872439799</c:v>
                </c:pt>
                <c:pt idx="36">
                  <c:v>-2.5388718872439799</c:v>
                </c:pt>
                <c:pt idx="37">
                  <c:v>-2.5388718872439799</c:v>
                </c:pt>
                <c:pt idx="38">
                  <c:v>-2.5388718872439799</c:v>
                </c:pt>
                <c:pt idx="39">
                  <c:v>-2.5388718872439799</c:v>
                </c:pt>
                <c:pt idx="40" formatCode="General">
                  <c:v>-2.5388718872439799</c:v>
                </c:pt>
                <c:pt idx="41" formatCode="General">
                  <c:v>-2.5388718872439799</c:v>
                </c:pt>
                <c:pt idx="42" formatCode="General">
                  <c:v>-2.5388718872439799</c:v>
                </c:pt>
                <c:pt idx="43" formatCode="General">
                  <c:v>-2.5388718872439799</c:v>
                </c:pt>
                <c:pt idx="44" formatCode="General">
                  <c:v>-2.5388718872439799</c:v>
                </c:pt>
                <c:pt idx="45" formatCode="General">
                  <c:v>-2.5388718872439799</c:v>
                </c:pt>
                <c:pt idx="46" formatCode="General">
                  <c:v>-2.5388718872439799</c:v>
                </c:pt>
                <c:pt idx="47" formatCode="General">
                  <c:v>-2.5388718872439799</c:v>
                </c:pt>
                <c:pt idx="48" formatCode="General">
                  <c:v>-2.5388718872439799</c:v>
                </c:pt>
                <c:pt idx="49" formatCode="General">
                  <c:v>-2.5388718872439799</c:v>
                </c:pt>
                <c:pt idx="50" formatCode="General">
                  <c:v>-2.5388718872439799</c:v>
                </c:pt>
                <c:pt idx="51" formatCode="General">
                  <c:v>-2.5388718872439799</c:v>
                </c:pt>
                <c:pt idx="52" formatCode="General">
                  <c:v>-2.5388718872439799</c:v>
                </c:pt>
                <c:pt idx="53" formatCode="General">
                  <c:v>-2.5388718872439799</c:v>
                </c:pt>
                <c:pt idx="54" formatCode="General">
                  <c:v>-2.5388718872439799</c:v>
                </c:pt>
                <c:pt idx="55" formatCode="General">
                  <c:v>-2.5388718872439799</c:v>
                </c:pt>
                <c:pt idx="56" formatCode="General">
                  <c:v>-2.5388718872439799</c:v>
                </c:pt>
                <c:pt idx="57" formatCode="General">
                  <c:v>-2.5388718872439799</c:v>
                </c:pt>
                <c:pt idx="58" formatCode="General">
                  <c:v>-2.5388718872439799</c:v>
                </c:pt>
                <c:pt idx="59" formatCode="General">
                  <c:v>-2.5388718872439799</c:v>
                </c:pt>
                <c:pt idx="60" formatCode="General">
                  <c:v>-2.5388718872439799</c:v>
                </c:pt>
                <c:pt idx="61" formatCode="General">
                  <c:v>-2.5388718872439799</c:v>
                </c:pt>
                <c:pt idx="62" formatCode="General">
                  <c:v>-2.5388718872439799</c:v>
                </c:pt>
                <c:pt idx="63" formatCode="General">
                  <c:v>-2.5388718872439799</c:v>
                </c:pt>
                <c:pt idx="64" formatCode="General">
                  <c:v>-2.5388718872439799</c:v>
                </c:pt>
                <c:pt idx="65" formatCode="General">
                  <c:v>-2.5388718872439799</c:v>
                </c:pt>
                <c:pt idx="66" formatCode="General">
                  <c:v>-2.5388718872439799</c:v>
                </c:pt>
                <c:pt idx="67" formatCode="General">
                  <c:v>-2.5388718872439799</c:v>
                </c:pt>
                <c:pt idx="68" formatCode="General">
                  <c:v>-2.5388718872439799</c:v>
                </c:pt>
                <c:pt idx="69" formatCode="General">
                  <c:v>-2.5388718872439799</c:v>
                </c:pt>
                <c:pt idx="70" formatCode="General">
                  <c:v>-2.5388718872439799</c:v>
                </c:pt>
                <c:pt idx="71" formatCode="General">
                  <c:v>-2.5388718872439799</c:v>
                </c:pt>
                <c:pt idx="72" formatCode="General">
                  <c:v>-2.5388718872439799</c:v>
                </c:pt>
                <c:pt idx="73" formatCode="General">
                  <c:v>-2.5388718872439799</c:v>
                </c:pt>
                <c:pt idx="74" formatCode="General">
                  <c:v>-2.5388718872439799</c:v>
                </c:pt>
                <c:pt idx="75" formatCode="General">
                  <c:v>-2.5388718872439799</c:v>
                </c:pt>
                <c:pt idx="76" formatCode="General">
                  <c:v>-2.5388718872439799</c:v>
                </c:pt>
                <c:pt idx="77" formatCode="General">
                  <c:v>-2.5388718872439799</c:v>
                </c:pt>
                <c:pt idx="78" formatCode="General">
                  <c:v>-2.5388718872439799</c:v>
                </c:pt>
                <c:pt idx="79" formatCode="General">
                  <c:v>-2.5388718872439799</c:v>
                </c:pt>
                <c:pt idx="80" formatCode="General">
                  <c:v>-2.5388718872439799</c:v>
                </c:pt>
                <c:pt idx="81" formatCode="General">
                  <c:v>-2.5388718872439799</c:v>
                </c:pt>
                <c:pt idx="82" formatCode="General">
                  <c:v>-2.5388718872439799</c:v>
                </c:pt>
                <c:pt idx="83" formatCode="General">
                  <c:v>-2.5388718872439799</c:v>
                </c:pt>
                <c:pt idx="84" formatCode="General">
                  <c:v>-2.5388718872439799</c:v>
                </c:pt>
                <c:pt idx="85" formatCode="General">
                  <c:v>-2.5388718872439799</c:v>
                </c:pt>
                <c:pt idx="86" formatCode="General">
                  <c:v>-2.5388718872439799</c:v>
                </c:pt>
                <c:pt idx="87" formatCode="General">
                  <c:v>-2.5388718872439799</c:v>
                </c:pt>
                <c:pt idx="88" formatCode="General">
                  <c:v>-2.5388718872439799</c:v>
                </c:pt>
                <c:pt idx="89" formatCode="General">
                  <c:v>-2.5388718872439799</c:v>
                </c:pt>
                <c:pt idx="90" formatCode="General">
                  <c:v>-2.5388718872439799</c:v>
                </c:pt>
                <c:pt idx="91" formatCode="General">
                  <c:v>-2.5388718872439799</c:v>
                </c:pt>
                <c:pt idx="92" formatCode="General">
                  <c:v>-2.5388718872439799</c:v>
                </c:pt>
                <c:pt idx="93" formatCode="General">
                  <c:v>-2.5388718872439799</c:v>
                </c:pt>
                <c:pt idx="94" formatCode="General">
                  <c:v>-2.5388718872439799</c:v>
                </c:pt>
                <c:pt idx="95" formatCode="General">
                  <c:v>-2.5388718872439799</c:v>
                </c:pt>
                <c:pt idx="96" formatCode="General">
                  <c:v>-2.5388718872439799</c:v>
                </c:pt>
                <c:pt idx="97" formatCode="General">
                  <c:v>-2.5388718872439799</c:v>
                </c:pt>
                <c:pt idx="98" formatCode="General">
                  <c:v>-2.5388718872439799</c:v>
                </c:pt>
                <c:pt idx="99" formatCode="General">
                  <c:v>-2.5388718872439799</c:v>
                </c:pt>
                <c:pt idx="100" formatCode="General">
                  <c:v>-2.5388718872439799</c:v>
                </c:pt>
                <c:pt idx="101" formatCode="General">
                  <c:v>-2.5388718872439799</c:v>
                </c:pt>
                <c:pt idx="102" formatCode="General">
                  <c:v>-2.5388718872439799</c:v>
                </c:pt>
                <c:pt idx="103" formatCode="General">
                  <c:v>-2.5388718872439799</c:v>
                </c:pt>
                <c:pt idx="104" formatCode="General">
                  <c:v>-2.5388718872439799</c:v>
                </c:pt>
                <c:pt idx="105" formatCode="General">
                  <c:v>-2.5388718872439799</c:v>
                </c:pt>
                <c:pt idx="106" formatCode="General">
                  <c:v>-2.5388718872439799</c:v>
                </c:pt>
                <c:pt idx="107" formatCode="General">
                  <c:v>-2.5388718872439799</c:v>
                </c:pt>
                <c:pt idx="108" formatCode="General">
                  <c:v>-2.5388718872439799</c:v>
                </c:pt>
                <c:pt idx="109" formatCode="General">
                  <c:v>-2.5388718872439799</c:v>
                </c:pt>
                <c:pt idx="110" formatCode="General">
                  <c:v>-2.5388718872439799</c:v>
                </c:pt>
                <c:pt idx="111" formatCode="General">
                  <c:v>-2.5388718872439799</c:v>
                </c:pt>
                <c:pt idx="112" formatCode="General">
                  <c:v>-2.5388718872439799</c:v>
                </c:pt>
                <c:pt idx="113" formatCode="General">
                  <c:v>-2.5388718872439799</c:v>
                </c:pt>
                <c:pt idx="114" formatCode="General">
                  <c:v>-2.5388718872439799</c:v>
                </c:pt>
                <c:pt idx="115" formatCode="General">
                  <c:v>-2.5388718872439799</c:v>
                </c:pt>
                <c:pt idx="116" formatCode="General">
                  <c:v>-2.5388718872439799</c:v>
                </c:pt>
                <c:pt idx="117" formatCode="General">
                  <c:v>-2.5388718872439799</c:v>
                </c:pt>
                <c:pt idx="118" formatCode="General">
                  <c:v>-2.5388718872439799</c:v>
                </c:pt>
                <c:pt idx="119" formatCode="General">
                  <c:v>-2.5388718872439799</c:v>
                </c:pt>
                <c:pt idx="120" formatCode="General">
                  <c:v>-2.5388718872439799</c:v>
                </c:pt>
                <c:pt idx="121" formatCode="General">
                  <c:v>-2.5388718872439799</c:v>
                </c:pt>
                <c:pt idx="122" formatCode="General">
                  <c:v>-2.5388718872439799</c:v>
                </c:pt>
                <c:pt idx="123" formatCode="General">
                  <c:v>-2.5388718872439799</c:v>
                </c:pt>
                <c:pt idx="124" formatCode="General">
                  <c:v>-2.5388718872439799</c:v>
                </c:pt>
                <c:pt idx="125" formatCode="General">
                  <c:v>-2.5388718872439799</c:v>
                </c:pt>
                <c:pt idx="126" formatCode="General">
                  <c:v>-2.5388718872439799</c:v>
                </c:pt>
                <c:pt idx="127" formatCode="General">
                  <c:v>-2.5388718872439799</c:v>
                </c:pt>
                <c:pt idx="128" formatCode="General">
                  <c:v>-2.5388718872439799</c:v>
                </c:pt>
                <c:pt idx="129" formatCode="General">
                  <c:v>-2.5388718872439799</c:v>
                </c:pt>
                <c:pt idx="130" formatCode="General">
                  <c:v>-2.5388718872439799</c:v>
                </c:pt>
                <c:pt idx="131" formatCode="General">
                  <c:v>-2.5388718872439799</c:v>
                </c:pt>
                <c:pt idx="132" formatCode="General">
                  <c:v>-2.5388718872439799</c:v>
                </c:pt>
                <c:pt idx="133" formatCode="General">
                  <c:v>-2.5388718872439799</c:v>
                </c:pt>
                <c:pt idx="134" formatCode="General">
                  <c:v>-2.5388718872439799</c:v>
                </c:pt>
                <c:pt idx="135" formatCode="General">
                  <c:v>-2.5388718872439799</c:v>
                </c:pt>
                <c:pt idx="136" formatCode="General">
                  <c:v>-2.5388718872439799</c:v>
                </c:pt>
                <c:pt idx="137" formatCode="General">
                  <c:v>-2.5388718872439799</c:v>
                </c:pt>
                <c:pt idx="138" formatCode="General">
                  <c:v>-2.5388718872439799</c:v>
                </c:pt>
                <c:pt idx="139" formatCode="General">
                  <c:v>-2.5388718872439799</c:v>
                </c:pt>
                <c:pt idx="140" formatCode="General">
                  <c:v>-2.5388718872439799</c:v>
                </c:pt>
                <c:pt idx="141" formatCode="General">
                  <c:v>-2.5388718872439799</c:v>
                </c:pt>
                <c:pt idx="142" formatCode="General">
                  <c:v>-2.5388718872439799</c:v>
                </c:pt>
                <c:pt idx="143" formatCode="General">
                  <c:v>-2.5388718872439799</c:v>
                </c:pt>
                <c:pt idx="144" formatCode="General">
                  <c:v>-2.5388718872439799</c:v>
                </c:pt>
                <c:pt idx="145" formatCode="General">
                  <c:v>-2.5388718872439799</c:v>
                </c:pt>
                <c:pt idx="146" formatCode="General">
                  <c:v>-2.5388718872439799</c:v>
                </c:pt>
                <c:pt idx="147" formatCode="General">
                  <c:v>-2.5388718872439799</c:v>
                </c:pt>
                <c:pt idx="148" formatCode="General">
                  <c:v>-2.5388718872439799</c:v>
                </c:pt>
                <c:pt idx="149" formatCode="General">
                  <c:v>-2.5388718872439799</c:v>
                </c:pt>
                <c:pt idx="150" formatCode="General">
                  <c:v>-2.5388718872439799</c:v>
                </c:pt>
                <c:pt idx="151" formatCode="General">
                  <c:v>-2.5388718872439799</c:v>
                </c:pt>
                <c:pt idx="152" formatCode="General">
                  <c:v>-2.5388718872439799</c:v>
                </c:pt>
                <c:pt idx="153" formatCode="General">
                  <c:v>-2.5388718872439799</c:v>
                </c:pt>
                <c:pt idx="154" formatCode="General">
                  <c:v>-2.5388718872439799</c:v>
                </c:pt>
                <c:pt idx="155" formatCode="General">
                  <c:v>-2.5388718872439799</c:v>
                </c:pt>
                <c:pt idx="156" formatCode="General">
                  <c:v>-2.5388718872439799</c:v>
                </c:pt>
                <c:pt idx="157" formatCode="General">
                  <c:v>-2.5388718872439799</c:v>
                </c:pt>
                <c:pt idx="158" formatCode="General">
                  <c:v>-2.5388718872439799</c:v>
                </c:pt>
                <c:pt idx="159" formatCode="General">
                  <c:v>-2.5388718872439799</c:v>
                </c:pt>
                <c:pt idx="160" formatCode="General">
                  <c:v>-2.5388718872439799</c:v>
                </c:pt>
                <c:pt idx="161" formatCode="General">
                  <c:v>-2.5388718872439799</c:v>
                </c:pt>
                <c:pt idx="162" formatCode="General">
                  <c:v>-2.5388718872439799</c:v>
                </c:pt>
                <c:pt idx="163" formatCode="General">
                  <c:v>-2.5388718872439799</c:v>
                </c:pt>
                <c:pt idx="164" formatCode="General">
                  <c:v>-2.5388718872439799</c:v>
                </c:pt>
                <c:pt idx="165" formatCode="General">
                  <c:v>-2.5388718872439799</c:v>
                </c:pt>
                <c:pt idx="166" formatCode="General">
                  <c:v>-2.5388718872439799</c:v>
                </c:pt>
                <c:pt idx="167" formatCode="General">
                  <c:v>-2.5388718872439799</c:v>
                </c:pt>
                <c:pt idx="168" formatCode="General">
                  <c:v>-2.5388718872439799</c:v>
                </c:pt>
                <c:pt idx="169" formatCode="General">
                  <c:v>-2.5388718872439799</c:v>
                </c:pt>
                <c:pt idx="170" formatCode="General">
                  <c:v>-2.5388718872439799</c:v>
                </c:pt>
                <c:pt idx="171" formatCode="General">
                  <c:v>-2.5388718872439799</c:v>
                </c:pt>
                <c:pt idx="172" formatCode="General">
                  <c:v>-2.5388718872439799</c:v>
                </c:pt>
                <c:pt idx="173" formatCode="General">
                  <c:v>-2.5388718872439799</c:v>
                </c:pt>
                <c:pt idx="174" formatCode="General">
                  <c:v>-2.5388718872439799</c:v>
                </c:pt>
                <c:pt idx="175" formatCode="General">
                  <c:v>-2.5388718872439799</c:v>
                </c:pt>
                <c:pt idx="176" formatCode="General">
                  <c:v>-2.5388718872439799</c:v>
                </c:pt>
                <c:pt idx="177" formatCode="General">
                  <c:v>-2.5388718872439799</c:v>
                </c:pt>
                <c:pt idx="178" formatCode="General">
                  <c:v>-2.5388718872439799</c:v>
                </c:pt>
                <c:pt idx="179" formatCode="General">
                  <c:v>-2.5388718872439799</c:v>
                </c:pt>
                <c:pt idx="180" formatCode="General">
                  <c:v>-2.5388718872439799</c:v>
                </c:pt>
                <c:pt idx="181" formatCode="General">
                  <c:v>-2.5388718872439799</c:v>
                </c:pt>
                <c:pt idx="182" formatCode="General">
                  <c:v>-2.5388718872439799</c:v>
                </c:pt>
                <c:pt idx="183" formatCode="General">
                  <c:v>-2.5388718872439799</c:v>
                </c:pt>
                <c:pt idx="184" formatCode="General">
                  <c:v>-2.5388718872439799</c:v>
                </c:pt>
                <c:pt idx="185" formatCode="General">
                  <c:v>-2.5388718872439799</c:v>
                </c:pt>
                <c:pt idx="186" formatCode="General">
                  <c:v>-2.5388718872439799</c:v>
                </c:pt>
                <c:pt idx="187" formatCode="General">
                  <c:v>-2.5388718872439799</c:v>
                </c:pt>
                <c:pt idx="188" formatCode="General">
                  <c:v>-2.5388718872439799</c:v>
                </c:pt>
                <c:pt idx="189" formatCode="General">
                  <c:v>-2.5388718872439799</c:v>
                </c:pt>
                <c:pt idx="190" formatCode="General">
                  <c:v>-2.5388718872439799</c:v>
                </c:pt>
                <c:pt idx="191" formatCode="General">
                  <c:v>-2.5388718872439799</c:v>
                </c:pt>
                <c:pt idx="192" formatCode="General">
                  <c:v>-2.5388718872439799</c:v>
                </c:pt>
                <c:pt idx="193" formatCode="General">
                  <c:v>-2.5388718872439799</c:v>
                </c:pt>
                <c:pt idx="194" formatCode="General">
                  <c:v>-2.5388718872439799</c:v>
                </c:pt>
                <c:pt idx="195" formatCode="General">
                  <c:v>-2.5388718872439799</c:v>
                </c:pt>
                <c:pt idx="196" formatCode="General">
                  <c:v>-2.5388718872439799</c:v>
                </c:pt>
                <c:pt idx="197" formatCode="General">
                  <c:v>-2.5388718872439799</c:v>
                </c:pt>
                <c:pt idx="198" formatCode="General">
                  <c:v>-2.5388718872439799</c:v>
                </c:pt>
                <c:pt idx="199" formatCode="General">
                  <c:v>-2.5388718872439799</c:v>
                </c:pt>
                <c:pt idx="200" formatCode="General">
                  <c:v>-2.5388718872439799</c:v>
                </c:pt>
                <c:pt idx="201" formatCode="General">
                  <c:v>-2.5388718872439799</c:v>
                </c:pt>
                <c:pt idx="202" formatCode="General">
                  <c:v>-2.5388718872439799</c:v>
                </c:pt>
                <c:pt idx="203" formatCode="General">
                  <c:v>-2.5388718872439799</c:v>
                </c:pt>
                <c:pt idx="204" formatCode="General">
                  <c:v>-2.5388718872439799</c:v>
                </c:pt>
                <c:pt idx="205" formatCode="General">
                  <c:v>-2.5388718872439799</c:v>
                </c:pt>
                <c:pt idx="206" formatCode="General">
                  <c:v>-2.5388718872439799</c:v>
                </c:pt>
                <c:pt idx="207" formatCode="General">
                  <c:v>-2.5388718872439799</c:v>
                </c:pt>
                <c:pt idx="208" formatCode="General">
                  <c:v>-2.5388718872439799</c:v>
                </c:pt>
                <c:pt idx="209" formatCode="General">
                  <c:v>-2.5388718872439799</c:v>
                </c:pt>
                <c:pt idx="210" formatCode="General">
                  <c:v>-2.5388718872439799</c:v>
                </c:pt>
                <c:pt idx="211" formatCode="General">
                  <c:v>-2.5388718872439799</c:v>
                </c:pt>
                <c:pt idx="212" formatCode="General">
                  <c:v>-2.5388718872439799</c:v>
                </c:pt>
                <c:pt idx="213" formatCode="General">
                  <c:v>-2.5388718872439799</c:v>
                </c:pt>
                <c:pt idx="214" formatCode="General">
                  <c:v>-2.5388718872439799</c:v>
                </c:pt>
                <c:pt idx="215" formatCode="General">
                  <c:v>-2.5388718872439799</c:v>
                </c:pt>
                <c:pt idx="216" formatCode="General">
                  <c:v>-2.5388718872439799</c:v>
                </c:pt>
                <c:pt idx="217" formatCode="General">
                  <c:v>-2.5388718872439799</c:v>
                </c:pt>
                <c:pt idx="218" formatCode="General">
                  <c:v>-2.5388718872439799</c:v>
                </c:pt>
                <c:pt idx="219" formatCode="General">
                  <c:v>-2.5388718872439799</c:v>
                </c:pt>
                <c:pt idx="220" formatCode="General">
                  <c:v>-2.5388718872439799</c:v>
                </c:pt>
                <c:pt idx="221" formatCode="General">
                  <c:v>-2.5388718872439799</c:v>
                </c:pt>
                <c:pt idx="222" formatCode="General">
                  <c:v>-2.5388718872439799</c:v>
                </c:pt>
                <c:pt idx="223" formatCode="General">
                  <c:v>-2.5388718872439799</c:v>
                </c:pt>
                <c:pt idx="224" formatCode="General">
                  <c:v>-2.5388718872439799</c:v>
                </c:pt>
                <c:pt idx="225" formatCode="General">
                  <c:v>-2.5388718872439799</c:v>
                </c:pt>
                <c:pt idx="226" formatCode="General">
                  <c:v>-2.5388718872439799</c:v>
                </c:pt>
                <c:pt idx="227" formatCode="General">
                  <c:v>-2.5388718872439799</c:v>
                </c:pt>
                <c:pt idx="228" formatCode="General">
                  <c:v>-2.5388718872439799</c:v>
                </c:pt>
                <c:pt idx="229" formatCode="General">
                  <c:v>-2.5388718872439799</c:v>
                </c:pt>
                <c:pt idx="230" formatCode="General">
                  <c:v>-2.5388718872439799</c:v>
                </c:pt>
                <c:pt idx="231" formatCode="General">
                  <c:v>-2.5388718872439799</c:v>
                </c:pt>
                <c:pt idx="232" formatCode="General">
                  <c:v>-2.5388718872439799</c:v>
                </c:pt>
                <c:pt idx="233" formatCode="General">
                  <c:v>-2.5388718872439799</c:v>
                </c:pt>
                <c:pt idx="234" formatCode="General">
                  <c:v>-2.5388718872439799</c:v>
                </c:pt>
                <c:pt idx="235" formatCode="General">
                  <c:v>-2.5388718872439799</c:v>
                </c:pt>
                <c:pt idx="236" formatCode="General">
                  <c:v>-2.5388718872439799</c:v>
                </c:pt>
                <c:pt idx="237" formatCode="General">
                  <c:v>-2.5388718872439799</c:v>
                </c:pt>
                <c:pt idx="238" formatCode="General">
                  <c:v>-2.5388718872439799</c:v>
                </c:pt>
                <c:pt idx="239" formatCode="General">
                  <c:v>-2.5388718872439799</c:v>
                </c:pt>
                <c:pt idx="240" formatCode="General">
                  <c:v>-2.5388718872439799</c:v>
                </c:pt>
                <c:pt idx="241" formatCode="General">
                  <c:v>-2.5388718872439799</c:v>
                </c:pt>
                <c:pt idx="242" formatCode="General">
                  <c:v>-2.5388718872439799</c:v>
                </c:pt>
                <c:pt idx="243" formatCode="General">
                  <c:v>-2.5388718872439799</c:v>
                </c:pt>
                <c:pt idx="244" formatCode="General">
                  <c:v>-2.5388718872439799</c:v>
                </c:pt>
                <c:pt idx="245" formatCode="General">
                  <c:v>-2.5388718872439799</c:v>
                </c:pt>
                <c:pt idx="246" formatCode="General">
                  <c:v>-2.5388718872439799</c:v>
                </c:pt>
                <c:pt idx="247" formatCode="General">
                  <c:v>-2.5388718872439799</c:v>
                </c:pt>
                <c:pt idx="248" formatCode="General">
                  <c:v>-2.5388718872439799</c:v>
                </c:pt>
                <c:pt idx="249" formatCode="General">
                  <c:v>-2.5388718872439799</c:v>
                </c:pt>
                <c:pt idx="250" formatCode="General">
                  <c:v>-2.5388718872439799</c:v>
                </c:pt>
                <c:pt idx="251" formatCode="General">
                  <c:v>-2.5388718872439799</c:v>
                </c:pt>
                <c:pt idx="252" formatCode="General">
                  <c:v>-2.5388718872439799</c:v>
                </c:pt>
                <c:pt idx="253" formatCode="General">
                  <c:v>-2.5388718872439799</c:v>
                </c:pt>
                <c:pt idx="254" formatCode="General">
                  <c:v>-2.5388718872439799</c:v>
                </c:pt>
                <c:pt idx="255" formatCode="General">
                  <c:v>-2.5388718872439799</c:v>
                </c:pt>
                <c:pt idx="256" formatCode="General">
                  <c:v>-2.5388718872439799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charts!$AB$435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charts!$AC$431:$OD$431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charts!$AC$435:$OD$435</c:f>
              <c:numCache>
                <c:formatCode>0</c:formatCode>
                <c:ptCount val="366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charts!$AB$500</c:f>
              <c:strCache>
                <c:ptCount val="1"/>
                <c:pt idx="0">
                  <c:v>spread:ENELIM 2 1/4 PERP nc-26 - ENELIM 3 3/8 11/24/81 nc-26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charts!$AC$500:$OD$500</c:f>
              <c:numCache>
                <c:formatCode>General</c:formatCode>
                <c:ptCount val="366"/>
                <c:pt idx="0">
                  <c:v>7.5150000000000148</c:v>
                </c:pt>
                <c:pt idx="1">
                  <c:v>7.7849999999999966</c:v>
                </c:pt>
                <c:pt idx="2">
                  <c:v>8.9959999999999809</c:v>
                </c:pt>
                <c:pt idx="3" formatCode="0.00">
                  <c:v>8.1590000000000202</c:v>
                </c:pt>
                <c:pt idx="4">
                  <c:v>7.2480000000000189</c:v>
                </c:pt>
                <c:pt idx="5">
                  <c:v>5.4089999999999918</c:v>
                </c:pt>
                <c:pt idx="6">
                  <c:v>4.0800000000000125</c:v>
                </c:pt>
                <c:pt idx="7">
                  <c:v>4.0589999999999975</c:v>
                </c:pt>
                <c:pt idx="8">
                  <c:v>3.9370000000000118</c:v>
                </c:pt>
                <c:pt idx="9">
                  <c:v>3.5739999999999839</c:v>
                </c:pt>
                <c:pt idx="10">
                  <c:v>2.4270000000000209</c:v>
                </c:pt>
                <c:pt idx="11">
                  <c:v>3.1200000000000045</c:v>
                </c:pt>
                <c:pt idx="12">
                  <c:v>3.5829999999999984</c:v>
                </c:pt>
                <c:pt idx="13">
                  <c:v>3.9309999999999832</c:v>
                </c:pt>
                <c:pt idx="14">
                  <c:v>3.6009999999999991</c:v>
                </c:pt>
                <c:pt idx="15">
                  <c:v>3.4000000000000057</c:v>
                </c:pt>
                <c:pt idx="16">
                  <c:v>3.2259999999999991</c:v>
                </c:pt>
                <c:pt idx="17">
                  <c:v>6.4200000000000159</c:v>
                </c:pt>
                <c:pt idx="18">
                  <c:v>6.6879999999999882</c:v>
                </c:pt>
                <c:pt idx="19">
                  <c:v>7.1680000000000064</c:v>
                </c:pt>
                <c:pt idx="20">
                  <c:v>6.6159999999999854</c:v>
                </c:pt>
                <c:pt idx="21">
                  <c:v>5.8720000000000141</c:v>
                </c:pt>
                <c:pt idx="22">
                  <c:v>7.1290000000000191</c:v>
                </c:pt>
                <c:pt idx="23">
                  <c:v>7.6419999999999959</c:v>
                </c:pt>
                <c:pt idx="24">
                  <c:v>5.021000000000015</c:v>
                </c:pt>
                <c:pt idx="25">
                  <c:v>3.8520000000000039</c:v>
                </c:pt>
                <c:pt idx="26">
                  <c:v>1.2720000000000198</c:v>
                </c:pt>
                <c:pt idx="27">
                  <c:v>2.7500000000000284</c:v>
                </c:pt>
                <c:pt idx="28">
                  <c:v>3.7580000000000098</c:v>
                </c:pt>
                <c:pt idx="29">
                  <c:v>5.9549999999999841</c:v>
                </c:pt>
                <c:pt idx="30">
                  <c:v>5.7549999999999955</c:v>
                </c:pt>
                <c:pt idx="31">
                  <c:v>6.3269999999999982</c:v>
                </c:pt>
                <c:pt idx="32">
                  <c:v>6.5470000000000255</c:v>
                </c:pt>
                <c:pt idx="33">
                  <c:v>5.6490000000000009</c:v>
                </c:pt>
                <c:pt idx="34">
                  <c:v>4.2529999999999859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charts!$AB$502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charts!$AC$502:$OD$502</c:f>
              <c:numCache>
                <c:formatCode>0</c:formatCode>
                <c:ptCount val="366"/>
                <c:pt idx="0">
                  <c:v>1.4821246229740614</c:v>
                </c:pt>
                <c:pt idx="1">
                  <c:v>1.4821246229740614</c:v>
                </c:pt>
                <c:pt idx="2">
                  <c:v>1.4821246229740614</c:v>
                </c:pt>
                <c:pt idx="3">
                  <c:v>1.4821246229740614</c:v>
                </c:pt>
                <c:pt idx="4">
                  <c:v>1.4821246229740614</c:v>
                </c:pt>
                <c:pt idx="5">
                  <c:v>1.4821246229740614</c:v>
                </c:pt>
                <c:pt idx="6">
                  <c:v>1.4821246229740614</c:v>
                </c:pt>
                <c:pt idx="7">
                  <c:v>1.4821246229740614</c:v>
                </c:pt>
                <c:pt idx="8">
                  <c:v>1.4821246229740614</c:v>
                </c:pt>
                <c:pt idx="9">
                  <c:v>1.4821246229740614</c:v>
                </c:pt>
                <c:pt idx="10">
                  <c:v>1.4821246229740614</c:v>
                </c:pt>
                <c:pt idx="11">
                  <c:v>1.4821246229740614</c:v>
                </c:pt>
                <c:pt idx="12">
                  <c:v>1.4821246229740614</c:v>
                </c:pt>
                <c:pt idx="13">
                  <c:v>1.4821246229740614</c:v>
                </c:pt>
                <c:pt idx="14">
                  <c:v>1.4821246229740614</c:v>
                </c:pt>
                <c:pt idx="15">
                  <c:v>1.4821246229740614</c:v>
                </c:pt>
                <c:pt idx="16">
                  <c:v>1.4821246229740614</c:v>
                </c:pt>
                <c:pt idx="17">
                  <c:v>1.4821246229740614</c:v>
                </c:pt>
                <c:pt idx="18">
                  <c:v>1.4821246229740614</c:v>
                </c:pt>
                <c:pt idx="19">
                  <c:v>1.4821246229740614</c:v>
                </c:pt>
                <c:pt idx="20">
                  <c:v>1.4821246229740614</c:v>
                </c:pt>
                <c:pt idx="21">
                  <c:v>1.4821246229740614</c:v>
                </c:pt>
                <c:pt idx="22">
                  <c:v>1.4821246229740614</c:v>
                </c:pt>
                <c:pt idx="23">
                  <c:v>1.4821246229740614</c:v>
                </c:pt>
                <c:pt idx="24">
                  <c:v>1.4821246229740614</c:v>
                </c:pt>
                <c:pt idx="25">
                  <c:v>1.4821246229740614</c:v>
                </c:pt>
                <c:pt idx="26">
                  <c:v>1.4821246229740614</c:v>
                </c:pt>
                <c:pt idx="27">
                  <c:v>1.4821246229740614</c:v>
                </c:pt>
                <c:pt idx="28">
                  <c:v>1.4821246229740614</c:v>
                </c:pt>
                <c:pt idx="29">
                  <c:v>1.4821246229740614</c:v>
                </c:pt>
                <c:pt idx="30">
                  <c:v>1.4821246229740614</c:v>
                </c:pt>
                <c:pt idx="31">
                  <c:v>1.4821246229740614</c:v>
                </c:pt>
                <c:pt idx="32">
                  <c:v>1.4821246229740614</c:v>
                </c:pt>
                <c:pt idx="33">
                  <c:v>1.4821246229740614</c:v>
                </c:pt>
                <c:pt idx="34">
                  <c:v>1.4821246229740614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charts!$AB$503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charts!$AC$503:$OD$503</c:f>
              <c:numCache>
                <c:formatCode>0</c:formatCode>
                <c:ptCount val="366"/>
                <c:pt idx="0">
                  <c:v>5.2206857142857181</c:v>
                </c:pt>
                <c:pt idx="1">
                  <c:v>5.2206857142857181</c:v>
                </c:pt>
                <c:pt idx="2">
                  <c:v>5.2206857142857181</c:v>
                </c:pt>
                <c:pt idx="3">
                  <c:v>5.2206857142857181</c:v>
                </c:pt>
                <c:pt idx="4">
                  <c:v>5.2206857142857181</c:v>
                </c:pt>
                <c:pt idx="5">
                  <c:v>5.2206857142857181</c:v>
                </c:pt>
                <c:pt idx="6">
                  <c:v>5.2206857142857181</c:v>
                </c:pt>
                <c:pt idx="7">
                  <c:v>5.2206857142857181</c:v>
                </c:pt>
                <c:pt idx="8">
                  <c:v>5.2206857142857181</c:v>
                </c:pt>
                <c:pt idx="9">
                  <c:v>5.2206857142857181</c:v>
                </c:pt>
                <c:pt idx="10">
                  <c:v>5.2206857142857181</c:v>
                </c:pt>
                <c:pt idx="11">
                  <c:v>5.2206857142857181</c:v>
                </c:pt>
                <c:pt idx="12">
                  <c:v>5.2206857142857181</c:v>
                </c:pt>
                <c:pt idx="13">
                  <c:v>5.2206857142857181</c:v>
                </c:pt>
                <c:pt idx="14">
                  <c:v>5.2206857142857181</c:v>
                </c:pt>
                <c:pt idx="15">
                  <c:v>5.2206857142857181</c:v>
                </c:pt>
                <c:pt idx="16">
                  <c:v>5.2206857142857181</c:v>
                </c:pt>
                <c:pt idx="17">
                  <c:v>5.2206857142857181</c:v>
                </c:pt>
                <c:pt idx="18">
                  <c:v>5.2206857142857181</c:v>
                </c:pt>
                <c:pt idx="19">
                  <c:v>5.2206857142857181</c:v>
                </c:pt>
                <c:pt idx="20">
                  <c:v>5.2206857142857181</c:v>
                </c:pt>
                <c:pt idx="21">
                  <c:v>5.2206857142857181</c:v>
                </c:pt>
                <c:pt idx="22">
                  <c:v>5.2206857142857181</c:v>
                </c:pt>
                <c:pt idx="23">
                  <c:v>5.2206857142857181</c:v>
                </c:pt>
                <c:pt idx="24">
                  <c:v>5.2206857142857181</c:v>
                </c:pt>
                <c:pt idx="25">
                  <c:v>5.2206857142857181</c:v>
                </c:pt>
                <c:pt idx="26">
                  <c:v>5.2206857142857181</c:v>
                </c:pt>
                <c:pt idx="27">
                  <c:v>5.2206857142857181</c:v>
                </c:pt>
                <c:pt idx="28">
                  <c:v>5.2206857142857181</c:v>
                </c:pt>
                <c:pt idx="29">
                  <c:v>5.2206857142857181</c:v>
                </c:pt>
                <c:pt idx="30">
                  <c:v>5.2206857142857181</c:v>
                </c:pt>
                <c:pt idx="31">
                  <c:v>5.2206857142857181</c:v>
                </c:pt>
                <c:pt idx="32">
                  <c:v>5.2206857142857181</c:v>
                </c:pt>
                <c:pt idx="33">
                  <c:v>5.2206857142857181</c:v>
                </c:pt>
                <c:pt idx="34">
                  <c:v>5.2206857142857181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charts!$AB$504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charts!$AC$504:$OD$504</c:f>
              <c:numCache>
                <c:formatCode>0</c:formatCode>
                <c:ptCount val="366"/>
                <c:pt idx="0">
                  <c:v>8.959246805597374</c:v>
                </c:pt>
                <c:pt idx="1">
                  <c:v>8.959246805597374</c:v>
                </c:pt>
                <c:pt idx="2">
                  <c:v>8.959246805597374</c:v>
                </c:pt>
                <c:pt idx="3">
                  <c:v>8.959246805597374</c:v>
                </c:pt>
                <c:pt idx="4">
                  <c:v>8.959246805597374</c:v>
                </c:pt>
                <c:pt idx="5">
                  <c:v>8.959246805597374</c:v>
                </c:pt>
                <c:pt idx="6">
                  <c:v>8.959246805597374</c:v>
                </c:pt>
                <c:pt idx="7">
                  <c:v>8.959246805597374</c:v>
                </c:pt>
                <c:pt idx="8">
                  <c:v>8.959246805597374</c:v>
                </c:pt>
                <c:pt idx="9">
                  <c:v>8.959246805597374</c:v>
                </c:pt>
                <c:pt idx="10">
                  <c:v>8.959246805597374</c:v>
                </c:pt>
                <c:pt idx="11">
                  <c:v>8.959246805597374</c:v>
                </c:pt>
                <c:pt idx="12">
                  <c:v>8.959246805597374</c:v>
                </c:pt>
                <c:pt idx="13">
                  <c:v>8.959246805597374</c:v>
                </c:pt>
                <c:pt idx="14">
                  <c:v>8.959246805597374</c:v>
                </c:pt>
                <c:pt idx="15">
                  <c:v>8.959246805597374</c:v>
                </c:pt>
                <c:pt idx="16">
                  <c:v>8.959246805597374</c:v>
                </c:pt>
                <c:pt idx="17">
                  <c:v>8.959246805597374</c:v>
                </c:pt>
                <c:pt idx="18">
                  <c:v>8.959246805597374</c:v>
                </c:pt>
                <c:pt idx="19">
                  <c:v>8.959246805597374</c:v>
                </c:pt>
                <c:pt idx="20">
                  <c:v>8.959246805597374</c:v>
                </c:pt>
                <c:pt idx="21">
                  <c:v>8.959246805597374</c:v>
                </c:pt>
                <c:pt idx="22">
                  <c:v>8.959246805597374</c:v>
                </c:pt>
                <c:pt idx="23">
                  <c:v>8.959246805597374</c:v>
                </c:pt>
                <c:pt idx="24">
                  <c:v>8.959246805597374</c:v>
                </c:pt>
                <c:pt idx="25">
                  <c:v>8.959246805597374</c:v>
                </c:pt>
                <c:pt idx="26">
                  <c:v>8.959246805597374</c:v>
                </c:pt>
                <c:pt idx="27">
                  <c:v>8.959246805597374</c:v>
                </c:pt>
                <c:pt idx="28">
                  <c:v>8.959246805597374</c:v>
                </c:pt>
                <c:pt idx="29">
                  <c:v>8.959246805597374</c:v>
                </c:pt>
                <c:pt idx="30">
                  <c:v>8.959246805597374</c:v>
                </c:pt>
                <c:pt idx="31">
                  <c:v>8.959246805597374</c:v>
                </c:pt>
                <c:pt idx="32">
                  <c:v>8.959246805597374</c:v>
                </c:pt>
                <c:pt idx="33">
                  <c:v>8.959246805597374</c:v>
                </c:pt>
                <c:pt idx="34">
                  <c:v>8.959246805597374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charts!$AB$505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charts!$AC$501:$OD$501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charts!$AC$505:$OD$505</c:f>
              <c:numCache>
                <c:formatCode>0</c:formatCode>
                <c:ptCount val="36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charts!$K$565</c:f>
              <c:strCache>
                <c:ptCount val="1"/>
                <c:pt idx="0">
                  <c:v>IBESM 1 7/8 PERP nc-23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charts!$AC$568:$OD$568</c:f>
              <c:numCache>
                <c:formatCode>General</c:formatCode>
                <c:ptCount val="366"/>
                <c:pt idx="0">
                  <c:v>162.18</c:v>
                </c:pt>
                <c:pt idx="1">
                  <c:v>161.953</c:v>
                </c:pt>
                <c:pt idx="2">
                  <c:v>163.86099999999999</c:v>
                </c:pt>
                <c:pt idx="3" formatCode="0.00">
                  <c:v>167.45</c:v>
                </c:pt>
                <c:pt idx="4">
                  <c:v>171.399</c:v>
                </c:pt>
                <c:pt idx="5">
                  <c:v>175.03100000000001</c:v>
                </c:pt>
                <c:pt idx="6">
                  <c:v>162.68199999999999</c:v>
                </c:pt>
                <c:pt idx="7">
                  <c:v>161.346</c:v>
                </c:pt>
                <c:pt idx="8">
                  <c:v>162.827</c:v>
                </c:pt>
                <c:pt idx="9">
                  <c:v>163.33699999999999</c:v>
                </c:pt>
                <c:pt idx="10">
                  <c:v>163.45699999999999</c:v>
                </c:pt>
                <c:pt idx="11">
                  <c:v>161.68700000000001</c:v>
                </c:pt>
                <c:pt idx="12">
                  <c:v>162.113</c:v>
                </c:pt>
                <c:pt idx="13">
                  <c:v>169.76300000000001</c:v>
                </c:pt>
                <c:pt idx="14">
                  <c:v>179.34299999999999</c:v>
                </c:pt>
                <c:pt idx="15">
                  <c:v>180.095</c:v>
                </c:pt>
                <c:pt idx="16">
                  <c:v>191.214</c:v>
                </c:pt>
                <c:pt idx="17">
                  <c:v>203.024</c:v>
                </c:pt>
                <c:pt idx="18">
                  <c:v>209.71799999999999</c:v>
                </c:pt>
                <c:pt idx="19">
                  <c:v>213.505</c:v>
                </c:pt>
                <c:pt idx="20">
                  <c:v>205.07499999999999</c:v>
                </c:pt>
                <c:pt idx="21">
                  <c:v>192.18100000000001</c:v>
                </c:pt>
                <c:pt idx="22">
                  <c:v>194.77500000000001</c:v>
                </c:pt>
                <c:pt idx="23">
                  <c:v>188.46799999999999</c:v>
                </c:pt>
                <c:pt idx="24">
                  <c:v>176.77500000000001</c:v>
                </c:pt>
                <c:pt idx="25">
                  <c:v>181.54</c:v>
                </c:pt>
                <c:pt idx="26">
                  <c:v>187.43799999999999</c:v>
                </c:pt>
                <c:pt idx="27">
                  <c:v>194.06100000000001</c:v>
                </c:pt>
                <c:pt idx="28">
                  <c:v>194.03200000000001</c:v>
                </c:pt>
                <c:pt idx="29">
                  <c:v>189.03100000000001</c:v>
                </c:pt>
                <c:pt idx="30">
                  <c:v>182.298</c:v>
                </c:pt>
                <c:pt idx="31">
                  <c:v>182.96899999999999</c:v>
                </c:pt>
                <c:pt idx="32">
                  <c:v>176.39500000000001</c:v>
                </c:pt>
                <c:pt idx="33">
                  <c:v>171.411</c:v>
                </c:pt>
                <c:pt idx="34">
                  <c:v>170.87100000000001</c:v>
                </c:pt>
                <c:pt idx="35">
                  <c:v>167.535</c:v>
                </c:pt>
                <c:pt idx="36">
                  <c:v>168.53800000000001</c:v>
                </c:pt>
                <c:pt idx="37">
                  <c:v>166.625</c:v>
                </c:pt>
                <c:pt idx="38">
                  <c:v>173.11</c:v>
                </c:pt>
                <c:pt idx="39">
                  <c:v>163.273</c:v>
                </c:pt>
                <c:pt idx="40">
                  <c:v>160.13</c:v>
                </c:pt>
                <c:pt idx="41">
                  <c:v>149.91300000000001</c:v>
                </c:pt>
                <c:pt idx="42">
                  <c:v>147.18799999999999</c:v>
                </c:pt>
                <c:pt idx="43">
                  <c:v>145.75399999999999</c:v>
                </c:pt>
                <c:pt idx="44">
                  <c:v>146.834</c:v>
                </c:pt>
                <c:pt idx="45">
                  <c:v>145.46700000000001</c:v>
                </c:pt>
                <c:pt idx="46">
                  <c:v>143.32900000000001</c:v>
                </c:pt>
                <c:pt idx="47">
                  <c:v>135.42699999999999</c:v>
                </c:pt>
                <c:pt idx="48">
                  <c:v>132.39400000000001</c:v>
                </c:pt>
                <c:pt idx="49">
                  <c:v>128.59800000000001</c:v>
                </c:pt>
                <c:pt idx="50">
                  <c:v>128.06299999999999</c:v>
                </c:pt>
                <c:pt idx="51">
                  <c:v>131.30099999999999</c:v>
                </c:pt>
                <c:pt idx="52">
                  <c:v>136.821</c:v>
                </c:pt>
                <c:pt idx="53">
                  <c:v>142.364</c:v>
                </c:pt>
                <c:pt idx="54">
                  <c:v>142.59899999999999</c:v>
                </c:pt>
                <c:pt idx="55">
                  <c:v>146.37299999999999</c:v>
                </c:pt>
                <c:pt idx="56">
                  <c:v>154.363</c:v>
                </c:pt>
                <c:pt idx="57">
                  <c:v>160.077</c:v>
                </c:pt>
                <c:pt idx="58">
                  <c:v>160.815</c:v>
                </c:pt>
                <c:pt idx="59">
                  <c:v>164.46700000000001</c:v>
                </c:pt>
                <c:pt idx="60">
                  <c:v>164.18600000000001</c:v>
                </c:pt>
                <c:pt idx="61">
                  <c:v>157.245</c:v>
                </c:pt>
                <c:pt idx="62">
                  <c:v>157.26499999999999</c:v>
                </c:pt>
                <c:pt idx="63">
                  <c:v>157.202</c:v>
                </c:pt>
                <c:pt idx="64">
                  <c:v>162.12</c:v>
                </c:pt>
                <c:pt idx="65">
                  <c:v>166.58199999999999</c:v>
                </c:pt>
                <c:pt idx="66">
                  <c:v>167.2</c:v>
                </c:pt>
                <c:pt idx="67">
                  <c:v>170.87</c:v>
                </c:pt>
                <c:pt idx="68">
                  <c:v>191.24700000000001</c:v>
                </c:pt>
                <c:pt idx="69">
                  <c:v>202.35599999999999</c:v>
                </c:pt>
                <c:pt idx="70">
                  <c:v>205.97900000000001</c:v>
                </c:pt>
                <c:pt idx="71">
                  <c:v>206.09899999999999</c:v>
                </c:pt>
                <c:pt idx="72">
                  <c:v>208.86600000000001</c:v>
                </c:pt>
                <c:pt idx="73">
                  <c:v>210.39099999999999</c:v>
                </c:pt>
                <c:pt idx="74">
                  <c:v>214.012</c:v>
                </c:pt>
                <c:pt idx="75">
                  <c:v>213.315</c:v>
                </c:pt>
                <c:pt idx="76">
                  <c:v>212.33099999999999</c:v>
                </c:pt>
                <c:pt idx="77">
                  <c:v>208.85499999999999</c:v>
                </c:pt>
                <c:pt idx="78">
                  <c:v>208.40799999999999</c:v>
                </c:pt>
                <c:pt idx="79">
                  <c:v>212.935</c:v>
                </c:pt>
                <c:pt idx="80">
                  <c:v>213.452</c:v>
                </c:pt>
                <c:pt idx="81">
                  <c:v>217.018</c:v>
                </c:pt>
                <c:pt idx="82">
                  <c:v>221.322</c:v>
                </c:pt>
                <c:pt idx="83">
                  <c:v>223.006</c:v>
                </c:pt>
                <c:pt idx="84">
                  <c:v>223.143</c:v>
                </c:pt>
                <c:pt idx="85">
                  <c:v>220.15799999999999</c:v>
                </c:pt>
                <c:pt idx="86">
                  <c:v>217.292</c:v>
                </c:pt>
                <c:pt idx="87">
                  <c:v>215.26</c:v>
                </c:pt>
                <c:pt idx="88">
                  <c:v>219.05</c:v>
                </c:pt>
                <c:pt idx="89">
                  <c:v>211.863</c:v>
                </c:pt>
                <c:pt idx="90">
                  <c:v>211.85599999999999</c:v>
                </c:pt>
                <c:pt idx="91">
                  <c:v>204.51300000000001</c:v>
                </c:pt>
                <c:pt idx="92">
                  <c:v>196.44200000000001</c:v>
                </c:pt>
                <c:pt idx="93">
                  <c:v>206.66499999999999</c:v>
                </c:pt>
                <c:pt idx="94">
                  <c:v>197.98</c:v>
                </c:pt>
                <c:pt idx="95">
                  <c:v>199.06200000000001</c:v>
                </c:pt>
                <c:pt idx="96">
                  <c:v>175.99</c:v>
                </c:pt>
                <c:pt idx="97">
                  <c:v>158.16399999999999</c:v>
                </c:pt>
                <c:pt idx="98">
                  <c:v>150.298</c:v>
                </c:pt>
                <c:pt idx="99">
                  <c:v>160.54900000000001</c:v>
                </c:pt>
                <c:pt idx="100">
                  <c:v>186.547</c:v>
                </c:pt>
                <c:pt idx="101">
                  <c:v>194.495</c:v>
                </c:pt>
                <c:pt idx="102">
                  <c:v>201.91399999999999</c:v>
                </c:pt>
                <c:pt idx="103">
                  <c:v>200.93899999999999</c:v>
                </c:pt>
                <c:pt idx="104">
                  <c:v>200.483</c:v>
                </c:pt>
                <c:pt idx="105">
                  <c:v>187.91300000000001</c:v>
                </c:pt>
                <c:pt idx="106">
                  <c:v>186.08699999999999</c:v>
                </c:pt>
                <c:pt idx="107">
                  <c:v>203.43899999999999</c:v>
                </c:pt>
                <c:pt idx="108">
                  <c:v>216.971</c:v>
                </c:pt>
                <c:pt idx="109">
                  <c:v>210.99600000000001</c:v>
                </c:pt>
                <c:pt idx="110">
                  <c:v>212.95500000000001</c:v>
                </c:pt>
                <c:pt idx="111">
                  <c:v>218.893</c:v>
                </c:pt>
                <c:pt idx="112">
                  <c:v>222.87700000000001</c:v>
                </c:pt>
                <c:pt idx="113">
                  <c:v>229.60300000000001</c:v>
                </c:pt>
                <c:pt idx="114">
                  <c:v>232.77099999999999</c:v>
                </c:pt>
                <c:pt idx="115">
                  <c:v>230.77500000000001</c:v>
                </c:pt>
                <c:pt idx="116">
                  <c:v>223.339</c:v>
                </c:pt>
                <c:pt idx="117">
                  <c:v>218.797</c:v>
                </c:pt>
                <c:pt idx="118">
                  <c:v>220.172</c:v>
                </c:pt>
                <c:pt idx="119">
                  <c:v>225.15799999999999</c:v>
                </c:pt>
                <c:pt idx="120">
                  <c:v>219.78700000000001</c:v>
                </c:pt>
                <c:pt idx="121">
                  <c:v>219.172</c:v>
                </c:pt>
                <c:pt idx="122">
                  <c:v>221.142</c:v>
                </c:pt>
                <c:pt idx="123">
                  <c:v>221.70500000000001</c:v>
                </c:pt>
                <c:pt idx="124">
                  <c:v>209.24600000000001</c:v>
                </c:pt>
                <c:pt idx="125">
                  <c:v>205.21700000000001</c:v>
                </c:pt>
                <c:pt idx="126">
                  <c:v>203.333</c:v>
                </c:pt>
                <c:pt idx="127">
                  <c:v>196.24199999999999</c:v>
                </c:pt>
                <c:pt idx="128">
                  <c:v>193.22399999999999</c:v>
                </c:pt>
                <c:pt idx="129">
                  <c:v>204.91300000000001</c:v>
                </c:pt>
                <c:pt idx="130">
                  <c:v>207.54599999999999</c:v>
                </c:pt>
                <c:pt idx="131">
                  <c:v>210.33600000000001</c:v>
                </c:pt>
                <c:pt idx="132">
                  <c:v>213.44499999999999</c:v>
                </c:pt>
                <c:pt idx="133">
                  <c:v>204.59700000000001</c:v>
                </c:pt>
                <c:pt idx="134">
                  <c:v>199.07599999999999</c:v>
                </c:pt>
                <c:pt idx="135">
                  <c:v>192.13399999999999</c:v>
                </c:pt>
                <c:pt idx="136">
                  <c:v>178.15700000000001</c:v>
                </c:pt>
                <c:pt idx="137">
                  <c:v>176.10499999999999</c:v>
                </c:pt>
                <c:pt idx="138">
                  <c:v>220.84200000000001</c:v>
                </c:pt>
                <c:pt idx="139">
                  <c:v>246.25</c:v>
                </c:pt>
                <c:pt idx="140">
                  <c:v>264.16500000000002</c:v>
                </c:pt>
                <c:pt idx="141">
                  <c:v>295.03500000000003</c:v>
                </c:pt>
                <c:pt idx="142">
                  <c:v>317.70299999999997</c:v>
                </c:pt>
                <c:pt idx="143">
                  <c:v>319.87900000000002</c:v>
                </c:pt>
                <c:pt idx="144">
                  <c:v>331.221</c:v>
                </c:pt>
                <c:pt idx="145">
                  <c:v>359.029</c:v>
                </c:pt>
                <c:pt idx="146">
                  <c:v>371.57600000000002</c:v>
                </c:pt>
                <c:pt idx="147">
                  <c:v>379.04199999999997</c:v>
                </c:pt>
                <c:pt idx="148">
                  <c:v>395.91</c:v>
                </c:pt>
                <c:pt idx="149">
                  <c:v>419.96</c:v>
                </c:pt>
                <c:pt idx="150">
                  <c:v>490.16500000000002</c:v>
                </c:pt>
                <c:pt idx="151">
                  <c:v>500.41500000000002</c:v>
                </c:pt>
                <c:pt idx="152">
                  <c:v>476.12700000000001</c:v>
                </c:pt>
                <c:pt idx="153">
                  <c:v>490.36900000000003</c:v>
                </c:pt>
                <c:pt idx="154">
                  <c:v>491.661</c:v>
                </c:pt>
                <c:pt idx="155">
                  <c:v>423.35599999999999</c:v>
                </c:pt>
                <c:pt idx="156">
                  <c:v>339.37</c:v>
                </c:pt>
                <c:pt idx="157">
                  <c:v>249.54300000000001</c:v>
                </c:pt>
                <c:pt idx="158">
                  <c:v>240.70400000000001</c:v>
                </c:pt>
                <c:pt idx="159">
                  <c:v>203.48500000000001</c:v>
                </c:pt>
                <c:pt idx="160">
                  <c:v>205.524</c:v>
                </c:pt>
                <c:pt idx="161">
                  <c:v>221.012</c:v>
                </c:pt>
                <c:pt idx="162">
                  <c:v>165.416</c:v>
                </c:pt>
                <c:pt idx="163">
                  <c:v>135.791</c:v>
                </c:pt>
                <c:pt idx="164">
                  <c:v>129.84</c:v>
                </c:pt>
                <c:pt idx="165">
                  <c:v>134.036</c:v>
                </c:pt>
                <c:pt idx="166">
                  <c:v>150.898</c:v>
                </c:pt>
                <c:pt idx="167">
                  <c:v>148.53899999999999</c:v>
                </c:pt>
                <c:pt idx="168">
                  <c:v>127.182</c:v>
                </c:pt>
                <c:pt idx="169">
                  <c:v>114.593</c:v>
                </c:pt>
                <c:pt idx="170">
                  <c:v>108.834</c:v>
                </c:pt>
                <c:pt idx="171">
                  <c:v>98.082999999999998</c:v>
                </c:pt>
                <c:pt idx="172">
                  <c:v>88.566000000000003</c:v>
                </c:pt>
                <c:pt idx="173">
                  <c:v>91.751999999999995</c:v>
                </c:pt>
                <c:pt idx="174">
                  <c:v>93.736999999999995</c:v>
                </c:pt>
                <c:pt idx="175">
                  <c:v>98.668999999999997</c:v>
                </c:pt>
                <c:pt idx="176">
                  <c:v>99.313999999999993</c:v>
                </c:pt>
                <c:pt idx="177">
                  <c:v>101.074</c:v>
                </c:pt>
                <c:pt idx="178">
                  <c:v>103.50700000000001</c:v>
                </c:pt>
                <c:pt idx="179">
                  <c:v>103.35</c:v>
                </c:pt>
                <c:pt idx="180">
                  <c:v>104.401</c:v>
                </c:pt>
                <c:pt idx="181">
                  <c:v>104.652</c:v>
                </c:pt>
                <c:pt idx="182">
                  <c:v>100.46299999999999</c:v>
                </c:pt>
                <c:pt idx="183">
                  <c:v>97.653999999999996</c:v>
                </c:pt>
                <c:pt idx="184">
                  <c:v>102.07899999999999</c:v>
                </c:pt>
                <c:pt idx="185">
                  <c:v>107.358</c:v>
                </c:pt>
                <c:pt idx="186">
                  <c:v>118.05500000000001</c:v>
                </c:pt>
                <c:pt idx="187">
                  <c:v>118.41800000000001</c:v>
                </c:pt>
                <c:pt idx="188">
                  <c:v>117.011</c:v>
                </c:pt>
                <c:pt idx="189">
                  <c:v>114.57899999999999</c:v>
                </c:pt>
                <c:pt idx="190">
                  <c:v>115.904</c:v>
                </c:pt>
                <c:pt idx="191">
                  <c:v>120.178</c:v>
                </c:pt>
                <c:pt idx="192">
                  <c:v>109.986</c:v>
                </c:pt>
                <c:pt idx="193">
                  <c:v>106.07899999999999</c:v>
                </c:pt>
                <c:pt idx="194">
                  <c:v>103.78100000000001</c:v>
                </c:pt>
                <c:pt idx="195">
                  <c:v>103.971</c:v>
                </c:pt>
                <c:pt idx="196">
                  <c:v>104.995</c:v>
                </c:pt>
                <c:pt idx="197">
                  <c:v>105.729</c:v>
                </c:pt>
                <c:pt idx="198">
                  <c:v>110.76300000000001</c:v>
                </c:pt>
                <c:pt idx="199">
                  <c:v>114.309</c:v>
                </c:pt>
                <c:pt idx="200">
                  <c:v>113.97199999999999</c:v>
                </c:pt>
                <c:pt idx="201">
                  <c:v>113.992</c:v>
                </c:pt>
                <c:pt idx="202">
                  <c:v>115.889</c:v>
                </c:pt>
                <c:pt idx="203">
                  <c:v>117.34399999999999</c:v>
                </c:pt>
                <c:pt idx="204">
                  <c:v>119.842</c:v>
                </c:pt>
                <c:pt idx="205">
                  <c:v>115.88</c:v>
                </c:pt>
                <c:pt idx="206">
                  <c:v>111.822</c:v>
                </c:pt>
                <c:pt idx="207">
                  <c:v>112.887</c:v>
                </c:pt>
                <c:pt idx="208">
                  <c:v>111.883</c:v>
                </c:pt>
                <c:pt idx="209">
                  <c:v>109.547</c:v>
                </c:pt>
                <c:pt idx="210">
                  <c:v>110.051</c:v>
                </c:pt>
                <c:pt idx="211">
                  <c:v>111.357</c:v>
                </c:pt>
                <c:pt idx="212">
                  <c:v>111.28700000000001</c:v>
                </c:pt>
                <c:pt idx="213">
                  <c:v>113.155</c:v>
                </c:pt>
                <c:pt idx="214">
                  <c:v>115.56100000000001</c:v>
                </c:pt>
                <c:pt idx="215">
                  <c:v>114.857</c:v>
                </c:pt>
                <c:pt idx="216">
                  <c:v>116.982</c:v>
                </c:pt>
                <c:pt idx="217">
                  <c:v>119.315</c:v>
                </c:pt>
                <c:pt idx="218">
                  <c:v>120.648</c:v>
                </c:pt>
                <c:pt idx="219">
                  <c:v>121.015</c:v>
                </c:pt>
                <c:pt idx="220">
                  <c:v>129.39500000000001</c:v>
                </c:pt>
                <c:pt idx="221">
                  <c:v>132.23400000000001</c:v>
                </c:pt>
                <c:pt idx="222">
                  <c:v>129.48400000000001</c:v>
                </c:pt>
                <c:pt idx="223">
                  <c:v>131.68100000000001</c:v>
                </c:pt>
                <c:pt idx="224">
                  <c:v>132.51300000000001</c:v>
                </c:pt>
                <c:pt idx="225">
                  <c:v>135.654</c:v>
                </c:pt>
                <c:pt idx="226">
                  <c:v>142.459</c:v>
                </c:pt>
                <c:pt idx="227">
                  <c:v>143.68600000000001</c:v>
                </c:pt>
                <c:pt idx="228">
                  <c:v>138.25399999999999</c:v>
                </c:pt>
                <c:pt idx="229">
                  <c:v>141.989</c:v>
                </c:pt>
                <c:pt idx="230">
                  <c:v>146.66499999999999</c:v>
                </c:pt>
                <c:pt idx="231">
                  <c:v>144.595</c:v>
                </c:pt>
                <c:pt idx="232">
                  <c:v>142.667</c:v>
                </c:pt>
                <c:pt idx="233">
                  <c:v>149.167</c:v>
                </c:pt>
                <c:pt idx="234">
                  <c:v>156.04400000000001</c:v>
                </c:pt>
                <c:pt idx="235">
                  <c:v>157.54</c:v>
                </c:pt>
                <c:pt idx="236">
                  <c:v>158.10499999999999</c:v>
                </c:pt>
                <c:pt idx="237">
                  <c:v>153.16300000000001</c:v>
                </c:pt>
                <c:pt idx="238">
                  <c:v>148.471</c:v>
                </c:pt>
                <c:pt idx="239">
                  <c:v>148.774</c:v>
                </c:pt>
                <c:pt idx="240">
                  <c:v>146.613</c:v>
                </c:pt>
                <c:pt idx="241">
                  <c:v>143.00200000000001</c:v>
                </c:pt>
                <c:pt idx="242">
                  <c:v>141.08799999999999</c:v>
                </c:pt>
                <c:pt idx="243">
                  <c:v>141.941</c:v>
                </c:pt>
                <c:pt idx="244">
                  <c:v>138.97499999999999</c:v>
                </c:pt>
                <c:pt idx="245">
                  <c:v>132.976</c:v>
                </c:pt>
                <c:pt idx="246">
                  <c:v>133.74799999999999</c:v>
                </c:pt>
                <c:pt idx="247">
                  <c:v>133.261</c:v>
                </c:pt>
                <c:pt idx="248">
                  <c:v>138.249</c:v>
                </c:pt>
                <c:pt idx="249">
                  <c:v>142.905</c:v>
                </c:pt>
                <c:pt idx="250">
                  <c:v>143.404</c:v>
                </c:pt>
                <c:pt idx="251">
                  <c:v>139.16900000000001</c:v>
                </c:pt>
                <c:pt idx="252">
                  <c:v>135.38800000000001</c:v>
                </c:pt>
                <c:pt idx="253">
                  <c:v>131.88499999999999</c:v>
                </c:pt>
                <c:pt idx="254">
                  <c:v>133.32499999999999</c:v>
                </c:pt>
                <c:pt idx="255">
                  <c:v>136.40199999999999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D-409C-9468-19CFF8E4F238}"/>
            </c:ext>
          </c:extLst>
        </c:ser>
        <c:ser>
          <c:idx val="1"/>
          <c:order val="1"/>
          <c:tx>
            <c:strRef>
              <c:f>charts!$K$566</c:f>
              <c:strCache>
                <c:ptCount val="1"/>
                <c:pt idx="0">
                  <c:v>ENGIFP 1 3/8 PERP nc-23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charts!$AC$569:$OD$569</c:f>
              <c:numCache>
                <c:formatCode>General</c:formatCode>
                <c:ptCount val="366"/>
                <c:pt idx="0">
                  <c:v>169.934</c:v>
                </c:pt>
                <c:pt idx="1">
                  <c:v>169.76</c:v>
                </c:pt>
                <c:pt idx="2">
                  <c:v>171.17</c:v>
                </c:pt>
                <c:pt idx="3" formatCode="0.00">
                  <c:v>171.85499999999999</c:v>
                </c:pt>
                <c:pt idx="4">
                  <c:v>177.78299999999999</c:v>
                </c:pt>
                <c:pt idx="5">
                  <c:v>178.92099999999999</c:v>
                </c:pt>
                <c:pt idx="6">
                  <c:v>170.51900000000001</c:v>
                </c:pt>
                <c:pt idx="7">
                  <c:v>167.577</c:v>
                </c:pt>
                <c:pt idx="8">
                  <c:v>170.977</c:v>
                </c:pt>
                <c:pt idx="9">
                  <c:v>169.511</c:v>
                </c:pt>
                <c:pt idx="10">
                  <c:v>169.98400000000001</c:v>
                </c:pt>
                <c:pt idx="11">
                  <c:v>168.869</c:v>
                </c:pt>
                <c:pt idx="12">
                  <c:v>168.959</c:v>
                </c:pt>
                <c:pt idx="13">
                  <c:v>175.81800000000001</c:v>
                </c:pt>
                <c:pt idx="14">
                  <c:v>180.398</c:v>
                </c:pt>
                <c:pt idx="15">
                  <c:v>180.33699999999999</c:v>
                </c:pt>
                <c:pt idx="16">
                  <c:v>186.55199999999999</c:v>
                </c:pt>
                <c:pt idx="17">
                  <c:v>193.44900000000001</c:v>
                </c:pt>
                <c:pt idx="18">
                  <c:v>199.26900000000001</c:v>
                </c:pt>
                <c:pt idx="19">
                  <c:v>205.77</c:v>
                </c:pt>
                <c:pt idx="20">
                  <c:v>204.333</c:v>
                </c:pt>
                <c:pt idx="21">
                  <c:v>194.15100000000001</c:v>
                </c:pt>
                <c:pt idx="22">
                  <c:v>196.18</c:v>
                </c:pt>
                <c:pt idx="23">
                  <c:v>193.53800000000001</c:v>
                </c:pt>
                <c:pt idx="24">
                  <c:v>180.399</c:v>
                </c:pt>
                <c:pt idx="25">
                  <c:v>184.53</c:v>
                </c:pt>
                <c:pt idx="26">
                  <c:v>187.12799999999999</c:v>
                </c:pt>
                <c:pt idx="27">
                  <c:v>190.029</c:v>
                </c:pt>
                <c:pt idx="28">
                  <c:v>191.15700000000001</c:v>
                </c:pt>
                <c:pt idx="29">
                  <c:v>186.85300000000001</c:v>
                </c:pt>
                <c:pt idx="30">
                  <c:v>180.76599999999999</c:v>
                </c:pt>
                <c:pt idx="31">
                  <c:v>181.32400000000001</c:v>
                </c:pt>
                <c:pt idx="32">
                  <c:v>177.06200000000001</c:v>
                </c:pt>
                <c:pt idx="33">
                  <c:v>176.34299999999999</c:v>
                </c:pt>
                <c:pt idx="34">
                  <c:v>175.32599999999999</c:v>
                </c:pt>
                <c:pt idx="35">
                  <c:v>173.78800000000001</c:v>
                </c:pt>
                <c:pt idx="36">
                  <c:v>173.852</c:v>
                </c:pt>
                <c:pt idx="37">
                  <c:v>177.91900000000001</c:v>
                </c:pt>
                <c:pt idx="38">
                  <c:v>171.58199999999999</c:v>
                </c:pt>
                <c:pt idx="39">
                  <c:v>178.68799999999999</c:v>
                </c:pt>
                <c:pt idx="40">
                  <c:v>176.88399999999999</c:v>
                </c:pt>
                <c:pt idx="41">
                  <c:v>168.74600000000001</c:v>
                </c:pt>
                <c:pt idx="42">
                  <c:v>169.405</c:v>
                </c:pt>
                <c:pt idx="43">
                  <c:v>172.37200000000001</c:v>
                </c:pt>
                <c:pt idx="44">
                  <c:v>173.11799999999999</c:v>
                </c:pt>
                <c:pt idx="45">
                  <c:v>174.74299999999999</c:v>
                </c:pt>
                <c:pt idx="46">
                  <c:v>179.226</c:v>
                </c:pt>
                <c:pt idx="47">
                  <c:v>171.00299999999999</c:v>
                </c:pt>
                <c:pt idx="48">
                  <c:v>169.30199999999999</c:v>
                </c:pt>
                <c:pt idx="49">
                  <c:v>162.87100000000001</c:v>
                </c:pt>
                <c:pt idx="50">
                  <c:v>161.583</c:v>
                </c:pt>
                <c:pt idx="51">
                  <c:v>163.535</c:v>
                </c:pt>
                <c:pt idx="52">
                  <c:v>166.77099999999999</c:v>
                </c:pt>
                <c:pt idx="53">
                  <c:v>172.67599999999999</c:v>
                </c:pt>
                <c:pt idx="54">
                  <c:v>174.65899999999999</c:v>
                </c:pt>
                <c:pt idx="55">
                  <c:v>180.73400000000001</c:v>
                </c:pt>
                <c:pt idx="56">
                  <c:v>185.803</c:v>
                </c:pt>
                <c:pt idx="57">
                  <c:v>191.24600000000001</c:v>
                </c:pt>
                <c:pt idx="58">
                  <c:v>196.209</c:v>
                </c:pt>
                <c:pt idx="59">
                  <c:v>196.238</c:v>
                </c:pt>
                <c:pt idx="60">
                  <c:v>197.72900000000001</c:v>
                </c:pt>
                <c:pt idx="61">
                  <c:v>191.43700000000001</c:v>
                </c:pt>
                <c:pt idx="62">
                  <c:v>189.55500000000001</c:v>
                </c:pt>
                <c:pt idx="63">
                  <c:v>189.83600000000001</c:v>
                </c:pt>
                <c:pt idx="64">
                  <c:v>188.60400000000001</c:v>
                </c:pt>
                <c:pt idx="65">
                  <c:v>197.60499999999999</c:v>
                </c:pt>
                <c:pt idx="66">
                  <c:v>195.785</c:v>
                </c:pt>
                <c:pt idx="67">
                  <c:v>195.9</c:v>
                </c:pt>
                <c:pt idx="68">
                  <c:v>209.39500000000001</c:v>
                </c:pt>
                <c:pt idx="69">
                  <c:v>233.96600000000001</c:v>
                </c:pt>
                <c:pt idx="70">
                  <c:v>237.636</c:v>
                </c:pt>
                <c:pt idx="71">
                  <c:v>240.08699999999999</c:v>
                </c:pt>
                <c:pt idx="72">
                  <c:v>246.43600000000001</c:v>
                </c:pt>
                <c:pt idx="73">
                  <c:v>248.053</c:v>
                </c:pt>
                <c:pt idx="74">
                  <c:v>253.93799999999999</c:v>
                </c:pt>
                <c:pt idx="75">
                  <c:v>251.79</c:v>
                </c:pt>
                <c:pt idx="76">
                  <c:v>251.298</c:v>
                </c:pt>
                <c:pt idx="77">
                  <c:v>253.26499999999999</c:v>
                </c:pt>
                <c:pt idx="78">
                  <c:v>252.79900000000001</c:v>
                </c:pt>
                <c:pt idx="79">
                  <c:v>262.803</c:v>
                </c:pt>
                <c:pt idx="80">
                  <c:v>264.64499999999998</c:v>
                </c:pt>
                <c:pt idx="81">
                  <c:v>267.62</c:v>
                </c:pt>
                <c:pt idx="82">
                  <c:v>274.53800000000001</c:v>
                </c:pt>
                <c:pt idx="83">
                  <c:v>279.04399999999998</c:v>
                </c:pt>
                <c:pt idx="84">
                  <c:v>281.17899999999997</c:v>
                </c:pt>
                <c:pt idx="85">
                  <c:v>284.32600000000002</c:v>
                </c:pt>
                <c:pt idx="86">
                  <c:v>276.85399999999998</c:v>
                </c:pt>
                <c:pt idx="87">
                  <c:v>273.76</c:v>
                </c:pt>
                <c:pt idx="88">
                  <c:v>282.755</c:v>
                </c:pt>
                <c:pt idx="89">
                  <c:v>279.19600000000003</c:v>
                </c:pt>
                <c:pt idx="90">
                  <c:v>281.91199999999998</c:v>
                </c:pt>
                <c:pt idx="91">
                  <c:v>268.14800000000002</c:v>
                </c:pt>
                <c:pt idx="92">
                  <c:v>259.70600000000002</c:v>
                </c:pt>
                <c:pt idx="93">
                  <c:v>277.85700000000003</c:v>
                </c:pt>
                <c:pt idx="94">
                  <c:v>278.22300000000001</c:v>
                </c:pt>
                <c:pt idx="95">
                  <c:v>273.81299999999999</c:v>
                </c:pt>
                <c:pt idx="96">
                  <c:v>246.001</c:v>
                </c:pt>
                <c:pt idx="97">
                  <c:v>215.18100000000001</c:v>
                </c:pt>
                <c:pt idx="98">
                  <c:v>205.536</c:v>
                </c:pt>
                <c:pt idx="99">
                  <c:v>214.637</c:v>
                </c:pt>
                <c:pt idx="100">
                  <c:v>233.65799999999999</c:v>
                </c:pt>
                <c:pt idx="101">
                  <c:v>243.27799999999999</c:v>
                </c:pt>
                <c:pt idx="102">
                  <c:v>249.31299999999999</c:v>
                </c:pt>
                <c:pt idx="103">
                  <c:v>249.22900000000001</c:v>
                </c:pt>
                <c:pt idx="104">
                  <c:v>247.131</c:v>
                </c:pt>
                <c:pt idx="105">
                  <c:v>231.941</c:v>
                </c:pt>
                <c:pt idx="106">
                  <c:v>230.66200000000001</c:v>
                </c:pt>
                <c:pt idx="107">
                  <c:v>245.393</c:v>
                </c:pt>
                <c:pt idx="108">
                  <c:v>258.315</c:v>
                </c:pt>
                <c:pt idx="109">
                  <c:v>254.36199999999999</c:v>
                </c:pt>
                <c:pt idx="110">
                  <c:v>254.16</c:v>
                </c:pt>
                <c:pt idx="111">
                  <c:v>257.202</c:v>
                </c:pt>
                <c:pt idx="112">
                  <c:v>268.80799999999999</c:v>
                </c:pt>
                <c:pt idx="113">
                  <c:v>282.45499999999998</c:v>
                </c:pt>
                <c:pt idx="114">
                  <c:v>286.94</c:v>
                </c:pt>
                <c:pt idx="115">
                  <c:v>287.94400000000002</c:v>
                </c:pt>
                <c:pt idx="116">
                  <c:v>273.10199999999998</c:v>
                </c:pt>
                <c:pt idx="117">
                  <c:v>268.024</c:v>
                </c:pt>
                <c:pt idx="118">
                  <c:v>268.18200000000002</c:v>
                </c:pt>
                <c:pt idx="119">
                  <c:v>271.55</c:v>
                </c:pt>
                <c:pt idx="120">
                  <c:v>267.90300000000002</c:v>
                </c:pt>
                <c:pt idx="121">
                  <c:v>266.815</c:v>
                </c:pt>
                <c:pt idx="122">
                  <c:v>264.59500000000003</c:v>
                </c:pt>
                <c:pt idx="123">
                  <c:v>264.01499999999999</c:v>
                </c:pt>
                <c:pt idx="124">
                  <c:v>249.631</c:v>
                </c:pt>
                <c:pt idx="125">
                  <c:v>240.43700000000001</c:v>
                </c:pt>
                <c:pt idx="126">
                  <c:v>227.93899999999999</c:v>
                </c:pt>
                <c:pt idx="127">
                  <c:v>217.44300000000001</c:v>
                </c:pt>
                <c:pt idx="128">
                  <c:v>196.94200000000001</c:v>
                </c:pt>
                <c:pt idx="129">
                  <c:v>208.898</c:v>
                </c:pt>
                <c:pt idx="130">
                  <c:v>210.583</c:v>
                </c:pt>
                <c:pt idx="131">
                  <c:v>220.34399999999999</c:v>
                </c:pt>
                <c:pt idx="132">
                  <c:v>223.63399999999999</c:v>
                </c:pt>
                <c:pt idx="133">
                  <c:v>215.12799999999999</c:v>
                </c:pt>
                <c:pt idx="134">
                  <c:v>214.947</c:v>
                </c:pt>
                <c:pt idx="135">
                  <c:v>206.489</c:v>
                </c:pt>
                <c:pt idx="136">
                  <c:v>193.828</c:v>
                </c:pt>
                <c:pt idx="137">
                  <c:v>200.72399999999999</c:v>
                </c:pt>
                <c:pt idx="138">
                  <c:v>244.50299999999999</c:v>
                </c:pt>
                <c:pt idx="139">
                  <c:v>277.10199999999998</c:v>
                </c:pt>
                <c:pt idx="140">
                  <c:v>289.55200000000002</c:v>
                </c:pt>
                <c:pt idx="141">
                  <c:v>316.83699999999999</c:v>
                </c:pt>
                <c:pt idx="142">
                  <c:v>322.26</c:v>
                </c:pt>
                <c:pt idx="143">
                  <c:v>318.96699999999998</c:v>
                </c:pt>
                <c:pt idx="144">
                  <c:v>323.56400000000002</c:v>
                </c:pt>
                <c:pt idx="145">
                  <c:v>347.05099999999999</c:v>
                </c:pt>
                <c:pt idx="146">
                  <c:v>367.589</c:v>
                </c:pt>
                <c:pt idx="147">
                  <c:v>374.71600000000001</c:v>
                </c:pt>
                <c:pt idx="148">
                  <c:v>381.75799999999998</c:v>
                </c:pt>
                <c:pt idx="149">
                  <c:v>389.62200000000001</c:v>
                </c:pt>
                <c:pt idx="150">
                  <c:v>454.45</c:v>
                </c:pt>
                <c:pt idx="151">
                  <c:v>465.95800000000003</c:v>
                </c:pt>
                <c:pt idx="152">
                  <c:v>441.52600000000001</c:v>
                </c:pt>
                <c:pt idx="153">
                  <c:v>454.28</c:v>
                </c:pt>
                <c:pt idx="154">
                  <c:v>458.54399999999998</c:v>
                </c:pt>
                <c:pt idx="155">
                  <c:v>414.96199999999999</c:v>
                </c:pt>
                <c:pt idx="156">
                  <c:v>383.11799999999999</c:v>
                </c:pt>
                <c:pt idx="157">
                  <c:v>311.84100000000001</c:v>
                </c:pt>
                <c:pt idx="158">
                  <c:v>308.68400000000003</c:v>
                </c:pt>
                <c:pt idx="159">
                  <c:v>254.39599999999999</c:v>
                </c:pt>
                <c:pt idx="160">
                  <c:v>249.41399999999999</c:v>
                </c:pt>
                <c:pt idx="161">
                  <c:v>264.02</c:v>
                </c:pt>
                <c:pt idx="162">
                  <c:v>198.80600000000001</c:v>
                </c:pt>
                <c:pt idx="163">
                  <c:v>175.64599999999999</c:v>
                </c:pt>
                <c:pt idx="164">
                  <c:v>169.32</c:v>
                </c:pt>
                <c:pt idx="165">
                  <c:v>171.34800000000001</c:v>
                </c:pt>
                <c:pt idx="166">
                  <c:v>192.18199999999999</c:v>
                </c:pt>
                <c:pt idx="167">
                  <c:v>189.66800000000001</c:v>
                </c:pt>
                <c:pt idx="168">
                  <c:v>168.54499999999999</c:v>
                </c:pt>
                <c:pt idx="169">
                  <c:v>145.38399999999999</c:v>
                </c:pt>
                <c:pt idx="170">
                  <c:v>136.05500000000001</c:v>
                </c:pt>
                <c:pt idx="171">
                  <c:v>130.05199999999999</c:v>
                </c:pt>
                <c:pt idx="172">
                  <c:v>117.105</c:v>
                </c:pt>
                <c:pt idx="173">
                  <c:v>119.20699999999999</c:v>
                </c:pt>
                <c:pt idx="174">
                  <c:v>121.26600000000001</c:v>
                </c:pt>
                <c:pt idx="175">
                  <c:v>123.499</c:v>
                </c:pt>
                <c:pt idx="176">
                  <c:v>122.658</c:v>
                </c:pt>
                <c:pt idx="177">
                  <c:v>124.69199999999999</c:v>
                </c:pt>
                <c:pt idx="178">
                  <c:v>126.105</c:v>
                </c:pt>
                <c:pt idx="179">
                  <c:v>125.09399999999999</c:v>
                </c:pt>
                <c:pt idx="180">
                  <c:v>128.381</c:v>
                </c:pt>
                <c:pt idx="181">
                  <c:v>128.495</c:v>
                </c:pt>
                <c:pt idx="182">
                  <c:v>125.934</c:v>
                </c:pt>
                <c:pt idx="183">
                  <c:v>123.619</c:v>
                </c:pt>
                <c:pt idx="184">
                  <c:v>125.35</c:v>
                </c:pt>
                <c:pt idx="185">
                  <c:v>127.574</c:v>
                </c:pt>
                <c:pt idx="186">
                  <c:v>133.024</c:v>
                </c:pt>
                <c:pt idx="187">
                  <c:v>133.46600000000001</c:v>
                </c:pt>
                <c:pt idx="188">
                  <c:v>133.053</c:v>
                </c:pt>
                <c:pt idx="189">
                  <c:v>130.42599999999999</c:v>
                </c:pt>
                <c:pt idx="190">
                  <c:v>131.309</c:v>
                </c:pt>
                <c:pt idx="191">
                  <c:v>133.79599999999999</c:v>
                </c:pt>
                <c:pt idx="192">
                  <c:v>122.794</c:v>
                </c:pt>
                <c:pt idx="193">
                  <c:v>118.544</c:v>
                </c:pt>
                <c:pt idx="194">
                  <c:v>113.21599999999999</c:v>
                </c:pt>
                <c:pt idx="195">
                  <c:v>114.089</c:v>
                </c:pt>
                <c:pt idx="196">
                  <c:v>112.633</c:v>
                </c:pt>
                <c:pt idx="197">
                  <c:v>113.97199999999999</c:v>
                </c:pt>
                <c:pt idx="198">
                  <c:v>119.715</c:v>
                </c:pt>
                <c:pt idx="199">
                  <c:v>122.831</c:v>
                </c:pt>
                <c:pt idx="200">
                  <c:v>122.98</c:v>
                </c:pt>
                <c:pt idx="201">
                  <c:v>122.818</c:v>
                </c:pt>
                <c:pt idx="202">
                  <c:v>124.06</c:v>
                </c:pt>
                <c:pt idx="203">
                  <c:v>125.133</c:v>
                </c:pt>
                <c:pt idx="204">
                  <c:v>128.596</c:v>
                </c:pt>
                <c:pt idx="205">
                  <c:v>127.124</c:v>
                </c:pt>
                <c:pt idx="206">
                  <c:v>125.337</c:v>
                </c:pt>
                <c:pt idx="207">
                  <c:v>122.86199999999999</c:v>
                </c:pt>
                <c:pt idx="208">
                  <c:v>121.851</c:v>
                </c:pt>
                <c:pt idx="209">
                  <c:v>117.405</c:v>
                </c:pt>
                <c:pt idx="210">
                  <c:v>118.083</c:v>
                </c:pt>
                <c:pt idx="211">
                  <c:v>120.976</c:v>
                </c:pt>
                <c:pt idx="212">
                  <c:v>118.375</c:v>
                </c:pt>
                <c:pt idx="213">
                  <c:v>120.994</c:v>
                </c:pt>
                <c:pt idx="214">
                  <c:v>124.041</c:v>
                </c:pt>
                <c:pt idx="215">
                  <c:v>125.15600000000001</c:v>
                </c:pt>
                <c:pt idx="216">
                  <c:v>124.524</c:v>
                </c:pt>
                <c:pt idx="217">
                  <c:v>127.032</c:v>
                </c:pt>
                <c:pt idx="218">
                  <c:v>128.73400000000001</c:v>
                </c:pt>
                <c:pt idx="219">
                  <c:v>129.773</c:v>
                </c:pt>
                <c:pt idx="220">
                  <c:v>136.12100000000001</c:v>
                </c:pt>
                <c:pt idx="221">
                  <c:v>137.76900000000001</c:v>
                </c:pt>
                <c:pt idx="222">
                  <c:v>136.25200000000001</c:v>
                </c:pt>
                <c:pt idx="223">
                  <c:v>136.18700000000001</c:v>
                </c:pt>
                <c:pt idx="224">
                  <c:v>137.97499999999999</c:v>
                </c:pt>
                <c:pt idx="225">
                  <c:v>139.35599999999999</c:v>
                </c:pt>
                <c:pt idx="226">
                  <c:v>142.61199999999999</c:v>
                </c:pt>
                <c:pt idx="227">
                  <c:v>144.20699999999999</c:v>
                </c:pt>
                <c:pt idx="228">
                  <c:v>141.001</c:v>
                </c:pt>
                <c:pt idx="229">
                  <c:v>144.047</c:v>
                </c:pt>
                <c:pt idx="230">
                  <c:v>146.202</c:v>
                </c:pt>
                <c:pt idx="231">
                  <c:v>144.12200000000001</c:v>
                </c:pt>
                <c:pt idx="232">
                  <c:v>144.11600000000001</c:v>
                </c:pt>
                <c:pt idx="233">
                  <c:v>148.79599999999999</c:v>
                </c:pt>
                <c:pt idx="234">
                  <c:v>152.83799999999999</c:v>
                </c:pt>
                <c:pt idx="235">
                  <c:v>152.80699999999999</c:v>
                </c:pt>
                <c:pt idx="236">
                  <c:v>149.005</c:v>
                </c:pt>
                <c:pt idx="237">
                  <c:v>142.70400000000001</c:v>
                </c:pt>
                <c:pt idx="238">
                  <c:v>140.096</c:v>
                </c:pt>
                <c:pt idx="239">
                  <c:v>139.149</c:v>
                </c:pt>
                <c:pt idx="240">
                  <c:v>138.67500000000001</c:v>
                </c:pt>
                <c:pt idx="241">
                  <c:v>135.251</c:v>
                </c:pt>
                <c:pt idx="242">
                  <c:v>134.05099999999999</c:v>
                </c:pt>
                <c:pt idx="243">
                  <c:v>132.71299999999999</c:v>
                </c:pt>
                <c:pt idx="244">
                  <c:v>129.44399999999999</c:v>
                </c:pt>
                <c:pt idx="245">
                  <c:v>123.86</c:v>
                </c:pt>
                <c:pt idx="246">
                  <c:v>124.717</c:v>
                </c:pt>
                <c:pt idx="247">
                  <c:v>124.065</c:v>
                </c:pt>
                <c:pt idx="248">
                  <c:v>129.07900000000001</c:v>
                </c:pt>
                <c:pt idx="249">
                  <c:v>132.46600000000001</c:v>
                </c:pt>
                <c:pt idx="250">
                  <c:v>133.38999999999999</c:v>
                </c:pt>
                <c:pt idx="251">
                  <c:v>129.11199999999999</c:v>
                </c:pt>
                <c:pt idx="252">
                  <c:v>127.54300000000001</c:v>
                </c:pt>
                <c:pt idx="253">
                  <c:v>122.197</c:v>
                </c:pt>
                <c:pt idx="254">
                  <c:v>123.133</c:v>
                </c:pt>
                <c:pt idx="255">
                  <c:v>125.593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DD-409C-9468-19CFF8E4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charts!$AB$570</c:f>
              <c:strCache>
                <c:ptCount val="1"/>
                <c:pt idx="0">
                  <c:v>spread:IBESM 1 7/8 PERP nc-23 - ENGIFP 1 3/8 PERP nc-23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charts!$AC$570:$OD$570</c:f>
              <c:numCache>
                <c:formatCode>General</c:formatCode>
                <c:ptCount val="366"/>
                <c:pt idx="0">
                  <c:v>-7.7539999999999907</c:v>
                </c:pt>
                <c:pt idx="1">
                  <c:v>-7.8069999999999879</c:v>
                </c:pt>
                <c:pt idx="2">
                  <c:v>-7.3089999999999975</c:v>
                </c:pt>
                <c:pt idx="3" formatCode="0.00">
                  <c:v>-4.4050000000000011</c:v>
                </c:pt>
                <c:pt idx="4">
                  <c:v>-6.3839999999999861</c:v>
                </c:pt>
                <c:pt idx="5">
                  <c:v>-3.8899999999999864</c:v>
                </c:pt>
                <c:pt idx="6">
                  <c:v>-7.8370000000000175</c:v>
                </c:pt>
                <c:pt idx="7">
                  <c:v>-6.2309999999999945</c:v>
                </c:pt>
                <c:pt idx="8">
                  <c:v>-8.1500000000000057</c:v>
                </c:pt>
                <c:pt idx="9">
                  <c:v>-6.1740000000000066</c:v>
                </c:pt>
                <c:pt idx="10">
                  <c:v>-6.5270000000000152</c:v>
                </c:pt>
                <c:pt idx="11">
                  <c:v>-7.1819999999999879</c:v>
                </c:pt>
                <c:pt idx="12">
                  <c:v>-6.8460000000000036</c:v>
                </c:pt>
                <c:pt idx="13">
                  <c:v>-6.0550000000000068</c:v>
                </c:pt>
                <c:pt idx="14">
                  <c:v>-1.0550000000000068</c:v>
                </c:pt>
                <c:pt idx="15">
                  <c:v>-0.24199999999999022</c:v>
                </c:pt>
                <c:pt idx="16">
                  <c:v>4.6620000000000061</c:v>
                </c:pt>
                <c:pt idx="17">
                  <c:v>9.5749999999999886</c:v>
                </c:pt>
                <c:pt idx="18">
                  <c:v>10.448999999999984</c:v>
                </c:pt>
                <c:pt idx="19">
                  <c:v>7.7349999999999852</c:v>
                </c:pt>
                <c:pt idx="20">
                  <c:v>0.74199999999999022</c:v>
                </c:pt>
                <c:pt idx="21">
                  <c:v>-1.9699999999999989</c:v>
                </c:pt>
                <c:pt idx="22">
                  <c:v>-1.4050000000000011</c:v>
                </c:pt>
                <c:pt idx="23">
                  <c:v>-5.0700000000000216</c:v>
                </c:pt>
                <c:pt idx="24">
                  <c:v>-3.6239999999999952</c:v>
                </c:pt>
                <c:pt idx="25">
                  <c:v>-2.9900000000000091</c:v>
                </c:pt>
                <c:pt idx="26">
                  <c:v>0.31000000000000227</c:v>
                </c:pt>
                <c:pt idx="27">
                  <c:v>4.0320000000000107</c:v>
                </c:pt>
                <c:pt idx="28">
                  <c:v>2.875</c:v>
                </c:pt>
                <c:pt idx="29">
                  <c:v>2.1779999999999973</c:v>
                </c:pt>
                <c:pt idx="30">
                  <c:v>1.5320000000000107</c:v>
                </c:pt>
                <c:pt idx="31">
                  <c:v>1.6449999999999818</c:v>
                </c:pt>
                <c:pt idx="32">
                  <c:v>-0.66700000000000159</c:v>
                </c:pt>
                <c:pt idx="33">
                  <c:v>-4.9319999999999879</c:v>
                </c:pt>
                <c:pt idx="34">
                  <c:v>-4.4549999999999841</c:v>
                </c:pt>
                <c:pt idx="35">
                  <c:v>-6.2530000000000143</c:v>
                </c:pt>
                <c:pt idx="36">
                  <c:v>-5.313999999999993</c:v>
                </c:pt>
                <c:pt idx="37">
                  <c:v>-11.294000000000011</c:v>
                </c:pt>
                <c:pt idx="38">
                  <c:v>1.52800000000002</c:v>
                </c:pt>
                <c:pt idx="39">
                  <c:v>-15.414999999999992</c:v>
                </c:pt>
                <c:pt idx="40">
                  <c:v>-16.753999999999991</c:v>
                </c:pt>
                <c:pt idx="41">
                  <c:v>-18.832999999999998</c:v>
                </c:pt>
                <c:pt idx="42">
                  <c:v>-22.217000000000013</c:v>
                </c:pt>
                <c:pt idx="43">
                  <c:v>-26.618000000000023</c:v>
                </c:pt>
                <c:pt idx="44">
                  <c:v>-26.283999999999992</c:v>
                </c:pt>
                <c:pt idx="45">
                  <c:v>-29.275999999999982</c:v>
                </c:pt>
                <c:pt idx="46">
                  <c:v>-35.896999999999991</c:v>
                </c:pt>
                <c:pt idx="47">
                  <c:v>-35.575999999999993</c:v>
                </c:pt>
                <c:pt idx="48">
                  <c:v>-36.907999999999987</c:v>
                </c:pt>
                <c:pt idx="49">
                  <c:v>-34.272999999999996</c:v>
                </c:pt>
                <c:pt idx="50">
                  <c:v>-33.52000000000001</c:v>
                </c:pt>
                <c:pt idx="51">
                  <c:v>-32.234000000000009</c:v>
                </c:pt>
                <c:pt idx="52">
                  <c:v>-29.949999999999989</c:v>
                </c:pt>
                <c:pt idx="53">
                  <c:v>-30.311999999999983</c:v>
                </c:pt>
                <c:pt idx="54">
                  <c:v>-32.06</c:v>
                </c:pt>
                <c:pt idx="55">
                  <c:v>-34.361000000000018</c:v>
                </c:pt>
                <c:pt idx="56">
                  <c:v>-31.439999999999998</c:v>
                </c:pt>
                <c:pt idx="57">
                  <c:v>-31.169000000000011</c:v>
                </c:pt>
                <c:pt idx="58">
                  <c:v>-35.394000000000005</c:v>
                </c:pt>
                <c:pt idx="59">
                  <c:v>-31.770999999999987</c:v>
                </c:pt>
                <c:pt idx="60">
                  <c:v>-33.543000000000006</c:v>
                </c:pt>
                <c:pt idx="61">
                  <c:v>-34.192000000000007</c:v>
                </c:pt>
                <c:pt idx="62">
                  <c:v>-32.29000000000002</c:v>
                </c:pt>
                <c:pt idx="63">
                  <c:v>-32.634000000000015</c:v>
                </c:pt>
                <c:pt idx="64">
                  <c:v>-26.484000000000009</c:v>
                </c:pt>
                <c:pt idx="65">
                  <c:v>-31.022999999999996</c:v>
                </c:pt>
                <c:pt idx="66">
                  <c:v>-28.585000000000008</c:v>
                </c:pt>
                <c:pt idx="67">
                  <c:v>-25.03</c:v>
                </c:pt>
                <c:pt idx="68">
                  <c:v>-18.147999999999996</c:v>
                </c:pt>
                <c:pt idx="69">
                  <c:v>-31.610000000000014</c:v>
                </c:pt>
                <c:pt idx="70">
                  <c:v>-31.656999999999982</c:v>
                </c:pt>
                <c:pt idx="71">
                  <c:v>-33.988</c:v>
                </c:pt>
                <c:pt idx="72">
                  <c:v>-37.569999999999993</c:v>
                </c:pt>
                <c:pt idx="73">
                  <c:v>-37.662000000000006</c:v>
                </c:pt>
                <c:pt idx="74">
                  <c:v>-39.925999999999988</c:v>
                </c:pt>
                <c:pt idx="75">
                  <c:v>-38.474999999999994</c:v>
                </c:pt>
                <c:pt idx="76">
                  <c:v>-38.967000000000013</c:v>
                </c:pt>
                <c:pt idx="77">
                  <c:v>-44.41</c:v>
                </c:pt>
                <c:pt idx="78">
                  <c:v>-44.39100000000002</c:v>
                </c:pt>
                <c:pt idx="79">
                  <c:v>-49.867999999999995</c:v>
                </c:pt>
                <c:pt idx="80">
                  <c:v>-51.192999999999984</c:v>
                </c:pt>
                <c:pt idx="81">
                  <c:v>-50.602000000000004</c:v>
                </c:pt>
                <c:pt idx="82">
                  <c:v>-53.216000000000008</c:v>
                </c:pt>
                <c:pt idx="83">
                  <c:v>-56.037999999999982</c:v>
                </c:pt>
                <c:pt idx="84">
                  <c:v>-58.035999999999973</c:v>
                </c:pt>
                <c:pt idx="85">
                  <c:v>-64.168000000000035</c:v>
                </c:pt>
                <c:pt idx="86">
                  <c:v>-59.561999999999983</c:v>
                </c:pt>
                <c:pt idx="87">
                  <c:v>-58.5</c:v>
                </c:pt>
                <c:pt idx="88">
                  <c:v>-63.704999999999984</c:v>
                </c:pt>
                <c:pt idx="89">
                  <c:v>-67.333000000000027</c:v>
                </c:pt>
                <c:pt idx="90">
                  <c:v>-70.055999999999983</c:v>
                </c:pt>
                <c:pt idx="91">
                  <c:v>-63.635000000000019</c:v>
                </c:pt>
                <c:pt idx="92">
                  <c:v>-63.26400000000001</c:v>
                </c:pt>
                <c:pt idx="93">
                  <c:v>-71.192000000000036</c:v>
                </c:pt>
                <c:pt idx="94">
                  <c:v>-80.243000000000023</c:v>
                </c:pt>
                <c:pt idx="95">
                  <c:v>-74.750999999999976</c:v>
                </c:pt>
                <c:pt idx="96">
                  <c:v>-70.010999999999996</c:v>
                </c:pt>
                <c:pt idx="97">
                  <c:v>-57.017000000000024</c:v>
                </c:pt>
                <c:pt idx="98">
                  <c:v>-55.238</c:v>
                </c:pt>
                <c:pt idx="99">
                  <c:v>-54.087999999999994</c:v>
                </c:pt>
                <c:pt idx="100">
                  <c:v>-47.11099999999999</c:v>
                </c:pt>
                <c:pt idx="101">
                  <c:v>-48.782999999999987</c:v>
                </c:pt>
                <c:pt idx="102">
                  <c:v>-47.399000000000001</c:v>
                </c:pt>
                <c:pt idx="103">
                  <c:v>-48.29000000000002</c:v>
                </c:pt>
                <c:pt idx="104">
                  <c:v>-46.647999999999996</c:v>
                </c:pt>
                <c:pt idx="105">
                  <c:v>-44.027999999999992</c:v>
                </c:pt>
                <c:pt idx="106">
                  <c:v>-44.575000000000017</c:v>
                </c:pt>
                <c:pt idx="107">
                  <c:v>-41.954000000000008</c:v>
                </c:pt>
                <c:pt idx="108">
                  <c:v>-41.343999999999994</c:v>
                </c:pt>
                <c:pt idx="109">
                  <c:v>-43.365999999999985</c:v>
                </c:pt>
                <c:pt idx="110">
                  <c:v>-41.204999999999984</c:v>
                </c:pt>
                <c:pt idx="111">
                  <c:v>-38.308999999999997</c:v>
                </c:pt>
                <c:pt idx="112">
                  <c:v>-45.930999999999983</c:v>
                </c:pt>
                <c:pt idx="113">
                  <c:v>-52.851999999999975</c:v>
                </c:pt>
                <c:pt idx="114">
                  <c:v>-54.169000000000011</c:v>
                </c:pt>
                <c:pt idx="115">
                  <c:v>-57.169000000000011</c:v>
                </c:pt>
                <c:pt idx="116">
                  <c:v>-49.762999999999977</c:v>
                </c:pt>
                <c:pt idx="117">
                  <c:v>-49.227000000000004</c:v>
                </c:pt>
                <c:pt idx="118">
                  <c:v>-48.010000000000019</c:v>
                </c:pt>
                <c:pt idx="119">
                  <c:v>-46.392000000000024</c:v>
                </c:pt>
                <c:pt idx="120">
                  <c:v>-48.116000000000014</c:v>
                </c:pt>
                <c:pt idx="121">
                  <c:v>-47.643000000000001</c:v>
                </c:pt>
                <c:pt idx="122">
                  <c:v>-43.453000000000031</c:v>
                </c:pt>
                <c:pt idx="123">
                  <c:v>-42.309999999999974</c:v>
                </c:pt>
                <c:pt idx="124">
                  <c:v>-40.384999999999991</c:v>
                </c:pt>
                <c:pt idx="125">
                  <c:v>-35.22</c:v>
                </c:pt>
                <c:pt idx="126">
                  <c:v>-24.605999999999995</c:v>
                </c:pt>
                <c:pt idx="127">
                  <c:v>-21.201000000000022</c:v>
                </c:pt>
                <c:pt idx="128">
                  <c:v>-3.7180000000000177</c:v>
                </c:pt>
                <c:pt idx="129">
                  <c:v>-3.9849999999999852</c:v>
                </c:pt>
                <c:pt idx="130">
                  <c:v>-3.0370000000000061</c:v>
                </c:pt>
                <c:pt idx="131">
                  <c:v>-10.007999999999981</c:v>
                </c:pt>
                <c:pt idx="132">
                  <c:v>-10.188999999999993</c:v>
                </c:pt>
                <c:pt idx="133">
                  <c:v>-10.530999999999977</c:v>
                </c:pt>
                <c:pt idx="134">
                  <c:v>-15.871000000000009</c:v>
                </c:pt>
                <c:pt idx="135">
                  <c:v>-14.355000000000018</c:v>
                </c:pt>
                <c:pt idx="136">
                  <c:v>-15.670999999999992</c:v>
                </c:pt>
                <c:pt idx="137">
                  <c:v>-24.619</c:v>
                </c:pt>
                <c:pt idx="138">
                  <c:v>-23.660999999999973</c:v>
                </c:pt>
                <c:pt idx="139">
                  <c:v>-30.851999999999975</c:v>
                </c:pt>
                <c:pt idx="140">
                  <c:v>-25.387</c:v>
                </c:pt>
                <c:pt idx="141">
                  <c:v>-21.801999999999964</c:v>
                </c:pt>
                <c:pt idx="142">
                  <c:v>-4.5570000000000164</c:v>
                </c:pt>
                <c:pt idx="143">
                  <c:v>0.91200000000003456</c:v>
                </c:pt>
                <c:pt idx="144">
                  <c:v>7.6569999999999823</c:v>
                </c:pt>
                <c:pt idx="145">
                  <c:v>11.978000000000009</c:v>
                </c:pt>
                <c:pt idx="146">
                  <c:v>3.9870000000000232</c:v>
                </c:pt>
                <c:pt idx="147">
                  <c:v>4.325999999999965</c:v>
                </c:pt>
                <c:pt idx="148">
                  <c:v>14.152000000000044</c:v>
                </c:pt>
                <c:pt idx="149">
                  <c:v>30.337999999999965</c:v>
                </c:pt>
                <c:pt idx="150">
                  <c:v>35.715000000000032</c:v>
                </c:pt>
                <c:pt idx="151">
                  <c:v>34.456999999999994</c:v>
                </c:pt>
                <c:pt idx="152">
                  <c:v>34.600999999999999</c:v>
                </c:pt>
                <c:pt idx="153">
                  <c:v>36.089000000000055</c:v>
                </c:pt>
                <c:pt idx="154">
                  <c:v>33.117000000000019</c:v>
                </c:pt>
                <c:pt idx="155">
                  <c:v>8.3940000000000055</c:v>
                </c:pt>
                <c:pt idx="156">
                  <c:v>-43.74799999999999</c:v>
                </c:pt>
                <c:pt idx="157">
                  <c:v>-62.298000000000002</c:v>
                </c:pt>
                <c:pt idx="158">
                  <c:v>-67.980000000000018</c:v>
                </c:pt>
                <c:pt idx="159">
                  <c:v>-50.910999999999973</c:v>
                </c:pt>
                <c:pt idx="160">
                  <c:v>-43.889999999999986</c:v>
                </c:pt>
                <c:pt idx="161">
                  <c:v>-43.007999999999981</c:v>
                </c:pt>
                <c:pt idx="162">
                  <c:v>-33.390000000000015</c:v>
                </c:pt>
                <c:pt idx="163">
                  <c:v>-39.85499999999999</c:v>
                </c:pt>
                <c:pt idx="164">
                  <c:v>-39.47999999999999</c:v>
                </c:pt>
                <c:pt idx="165">
                  <c:v>-37.312000000000012</c:v>
                </c:pt>
                <c:pt idx="166">
                  <c:v>-41.283999999999992</c:v>
                </c:pt>
                <c:pt idx="167">
                  <c:v>-41.129000000000019</c:v>
                </c:pt>
                <c:pt idx="168">
                  <c:v>-41.362999999999985</c:v>
                </c:pt>
                <c:pt idx="169">
                  <c:v>-30.790999999999983</c:v>
                </c:pt>
                <c:pt idx="170">
                  <c:v>-27.221000000000004</c:v>
                </c:pt>
                <c:pt idx="171">
                  <c:v>-31.968999999999994</c:v>
                </c:pt>
                <c:pt idx="172">
                  <c:v>-28.539000000000001</c:v>
                </c:pt>
                <c:pt idx="173">
                  <c:v>-27.454999999999998</c:v>
                </c:pt>
                <c:pt idx="174">
                  <c:v>-27.529000000000011</c:v>
                </c:pt>
                <c:pt idx="175">
                  <c:v>-24.83</c:v>
                </c:pt>
                <c:pt idx="176">
                  <c:v>-23.344000000000008</c:v>
                </c:pt>
                <c:pt idx="177">
                  <c:v>-23.617999999999995</c:v>
                </c:pt>
                <c:pt idx="178">
                  <c:v>-22.597999999999999</c:v>
                </c:pt>
                <c:pt idx="179">
                  <c:v>-21.744</c:v>
                </c:pt>
                <c:pt idx="180">
                  <c:v>-23.980000000000004</c:v>
                </c:pt>
                <c:pt idx="181">
                  <c:v>-23.843000000000004</c:v>
                </c:pt>
                <c:pt idx="182">
                  <c:v>-25.471000000000004</c:v>
                </c:pt>
                <c:pt idx="183">
                  <c:v>-25.965000000000003</c:v>
                </c:pt>
                <c:pt idx="184">
                  <c:v>-23.271000000000001</c:v>
                </c:pt>
                <c:pt idx="185">
                  <c:v>-20.215999999999994</c:v>
                </c:pt>
                <c:pt idx="186">
                  <c:v>-14.968999999999994</c:v>
                </c:pt>
                <c:pt idx="187">
                  <c:v>-15.048000000000002</c:v>
                </c:pt>
                <c:pt idx="188">
                  <c:v>-16.042000000000002</c:v>
                </c:pt>
                <c:pt idx="189">
                  <c:v>-15.846999999999994</c:v>
                </c:pt>
                <c:pt idx="190">
                  <c:v>-15.405000000000001</c:v>
                </c:pt>
                <c:pt idx="191">
                  <c:v>-13.617999999999995</c:v>
                </c:pt>
                <c:pt idx="192">
                  <c:v>-12.807999999999993</c:v>
                </c:pt>
                <c:pt idx="193">
                  <c:v>-12.465000000000003</c:v>
                </c:pt>
                <c:pt idx="194">
                  <c:v>-9.4349999999999881</c:v>
                </c:pt>
                <c:pt idx="195">
                  <c:v>-10.117999999999995</c:v>
                </c:pt>
                <c:pt idx="196">
                  <c:v>-7.637999999999991</c:v>
                </c:pt>
                <c:pt idx="197">
                  <c:v>-8.242999999999995</c:v>
                </c:pt>
                <c:pt idx="198">
                  <c:v>-8.9519999999999982</c:v>
                </c:pt>
                <c:pt idx="199">
                  <c:v>-8.5220000000000056</c:v>
                </c:pt>
                <c:pt idx="200">
                  <c:v>-9.0080000000000098</c:v>
                </c:pt>
                <c:pt idx="201">
                  <c:v>-8.8259999999999934</c:v>
                </c:pt>
                <c:pt idx="202">
                  <c:v>-8.1710000000000065</c:v>
                </c:pt>
                <c:pt idx="203">
                  <c:v>-7.7890000000000015</c:v>
                </c:pt>
                <c:pt idx="204">
                  <c:v>-8.7540000000000049</c:v>
                </c:pt>
                <c:pt idx="205">
                  <c:v>-11.244</c:v>
                </c:pt>
                <c:pt idx="206">
                  <c:v>-13.515000000000001</c:v>
                </c:pt>
                <c:pt idx="207">
                  <c:v>-9.9749999999999943</c:v>
                </c:pt>
                <c:pt idx="208">
                  <c:v>-9.9680000000000035</c:v>
                </c:pt>
                <c:pt idx="209">
                  <c:v>-7.8580000000000041</c:v>
                </c:pt>
                <c:pt idx="210">
                  <c:v>-8.0319999999999965</c:v>
                </c:pt>
                <c:pt idx="211">
                  <c:v>-9.6189999999999998</c:v>
                </c:pt>
                <c:pt idx="212">
                  <c:v>-7.0879999999999939</c:v>
                </c:pt>
                <c:pt idx="213">
                  <c:v>-7.8389999999999986</c:v>
                </c:pt>
                <c:pt idx="214">
                  <c:v>-8.4799999999999898</c:v>
                </c:pt>
                <c:pt idx="215">
                  <c:v>-10.299000000000007</c:v>
                </c:pt>
                <c:pt idx="216">
                  <c:v>-7.5420000000000016</c:v>
                </c:pt>
                <c:pt idx="217">
                  <c:v>-7.7169999999999987</c:v>
                </c:pt>
                <c:pt idx="218">
                  <c:v>-8.0860000000000127</c:v>
                </c:pt>
                <c:pt idx="219">
                  <c:v>-8.7579999999999956</c:v>
                </c:pt>
                <c:pt idx="220">
                  <c:v>-6.7259999999999991</c:v>
                </c:pt>
                <c:pt idx="221">
                  <c:v>-5.5349999999999966</c:v>
                </c:pt>
                <c:pt idx="222">
                  <c:v>-6.7680000000000007</c:v>
                </c:pt>
                <c:pt idx="223">
                  <c:v>-4.5060000000000002</c:v>
                </c:pt>
                <c:pt idx="224">
                  <c:v>-5.4619999999999891</c:v>
                </c:pt>
                <c:pt idx="225">
                  <c:v>-3.7019999999999982</c:v>
                </c:pt>
                <c:pt idx="226">
                  <c:v>-0.15299999999999159</c:v>
                </c:pt>
                <c:pt idx="227">
                  <c:v>-0.52099999999998658</c:v>
                </c:pt>
                <c:pt idx="228">
                  <c:v>-2.7470000000000141</c:v>
                </c:pt>
                <c:pt idx="229">
                  <c:v>-2.0579999999999927</c:v>
                </c:pt>
                <c:pt idx="230">
                  <c:v>0.46299999999999386</c:v>
                </c:pt>
                <c:pt idx="231">
                  <c:v>0.47299999999998477</c:v>
                </c:pt>
                <c:pt idx="232">
                  <c:v>-1.4490000000000123</c:v>
                </c:pt>
                <c:pt idx="233">
                  <c:v>0.37100000000000932</c:v>
                </c:pt>
                <c:pt idx="234">
                  <c:v>3.2060000000000173</c:v>
                </c:pt>
                <c:pt idx="235">
                  <c:v>4.7330000000000041</c:v>
                </c:pt>
                <c:pt idx="236">
                  <c:v>9.0999999999999943</c:v>
                </c:pt>
                <c:pt idx="237">
                  <c:v>10.459000000000003</c:v>
                </c:pt>
                <c:pt idx="238">
                  <c:v>8.375</c:v>
                </c:pt>
                <c:pt idx="239">
                  <c:v>9.625</c:v>
                </c:pt>
                <c:pt idx="240">
                  <c:v>7.9379999999999882</c:v>
                </c:pt>
                <c:pt idx="241">
                  <c:v>7.7510000000000048</c:v>
                </c:pt>
                <c:pt idx="242">
                  <c:v>7.0370000000000061</c:v>
                </c:pt>
                <c:pt idx="243">
                  <c:v>9.2280000000000086</c:v>
                </c:pt>
                <c:pt idx="244">
                  <c:v>9.5310000000000059</c:v>
                </c:pt>
                <c:pt idx="245">
                  <c:v>9.1159999999999997</c:v>
                </c:pt>
                <c:pt idx="246">
                  <c:v>9.0309999999999917</c:v>
                </c:pt>
                <c:pt idx="247">
                  <c:v>9.195999999999998</c:v>
                </c:pt>
                <c:pt idx="248">
                  <c:v>9.1699999999999875</c:v>
                </c:pt>
                <c:pt idx="249">
                  <c:v>10.438999999999993</c:v>
                </c:pt>
                <c:pt idx="250">
                  <c:v>10.01400000000001</c:v>
                </c:pt>
                <c:pt idx="251">
                  <c:v>10.057000000000016</c:v>
                </c:pt>
                <c:pt idx="252">
                  <c:v>7.8449999999999989</c:v>
                </c:pt>
                <c:pt idx="253">
                  <c:v>9.6879999999999882</c:v>
                </c:pt>
                <c:pt idx="254">
                  <c:v>10.191999999999993</c:v>
                </c:pt>
                <c:pt idx="255">
                  <c:v>10.808999999999983</c:v>
                </c:pt>
                <c:pt idx="256">
                  <c:v>12.158000000000015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charts!$AB$572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charts!$AC$572:$OD$572</c:f>
              <c:numCache>
                <c:formatCode>0</c:formatCode>
                <c:ptCount val="366"/>
                <c:pt idx="0">
                  <c:v>-65.870711959795386</c:v>
                </c:pt>
                <c:pt idx="1">
                  <c:v>-65.870711959795386</c:v>
                </c:pt>
                <c:pt idx="2">
                  <c:v>-65.870711959795386</c:v>
                </c:pt>
                <c:pt idx="3">
                  <c:v>-65.870711959795386</c:v>
                </c:pt>
                <c:pt idx="4">
                  <c:v>-65.870711959795386</c:v>
                </c:pt>
                <c:pt idx="5">
                  <c:v>-65.870711959795386</c:v>
                </c:pt>
                <c:pt idx="6">
                  <c:v>-65.870711959795386</c:v>
                </c:pt>
                <c:pt idx="7">
                  <c:v>-65.870711959795386</c:v>
                </c:pt>
                <c:pt idx="8">
                  <c:v>-65.870711959795386</c:v>
                </c:pt>
                <c:pt idx="9">
                  <c:v>-65.870711959795386</c:v>
                </c:pt>
                <c:pt idx="10">
                  <c:v>-65.870711959795386</c:v>
                </c:pt>
                <c:pt idx="11">
                  <c:v>-65.870711959795386</c:v>
                </c:pt>
                <c:pt idx="12">
                  <c:v>-65.870711959795386</c:v>
                </c:pt>
                <c:pt idx="13">
                  <c:v>-65.870711959795386</c:v>
                </c:pt>
                <c:pt idx="14">
                  <c:v>-65.870711959795386</c:v>
                </c:pt>
                <c:pt idx="15">
                  <c:v>-65.870711959795386</c:v>
                </c:pt>
                <c:pt idx="16">
                  <c:v>-65.870711959795386</c:v>
                </c:pt>
                <c:pt idx="17">
                  <c:v>-65.870711959795386</c:v>
                </c:pt>
                <c:pt idx="18">
                  <c:v>-65.870711959795386</c:v>
                </c:pt>
                <c:pt idx="19">
                  <c:v>-65.870711959795386</c:v>
                </c:pt>
                <c:pt idx="20">
                  <c:v>-65.870711959795386</c:v>
                </c:pt>
                <c:pt idx="21">
                  <c:v>-65.870711959795386</c:v>
                </c:pt>
                <c:pt idx="22">
                  <c:v>-65.870711959795386</c:v>
                </c:pt>
                <c:pt idx="23">
                  <c:v>-65.870711959795386</c:v>
                </c:pt>
                <c:pt idx="24">
                  <c:v>-65.870711959795386</c:v>
                </c:pt>
                <c:pt idx="25">
                  <c:v>-65.870711959795386</c:v>
                </c:pt>
                <c:pt idx="26">
                  <c:v>-65.870711959795386</c:v>
                </c:pt>
                <c:pt idx="27">
                  <c:v>-65.870711959795386</c:v>
                </c:pt>
                <c:pt idx="28">
                  <c:v>-65.870711959795386</c:v>
                </c:pt>
                <c:pt idx="29">
                  <c:v>-65.870711959795386</c:v>
                </c:pt>
                <c:pt idx="30">
                  <c:v>-65.870711959795386</c:v>
                </c:pt>
                <c:pt idx="31">
                  <c:v>-65.870711959795386</c:v>
                </c:pt>
                <c:pt idx="32">
                  <c:v>-65.870711959795386</c:v>
                </c:pt>
                <c:pt idx="33">
                  <c:v>-65.870711959795386</c:v>
                </c:pt>
                <c:pt idx="34">
                  <c:v>-65.870711959795386</c:v>
                </c:pt>
                <c:pt idx="35">
                  <c:v>-65.870711959795386</c:v>
                </c:pt>
                <c:pt idx="36">
                  <c:v>-65.870711959795386</c:v>
                </c:pt>
                <c:pt idx="37">
                  <c:v>-65.870711959795386</c:v>
                </c:pt>
                <c:pt idx="38">
                  <c:v>-65.870711959795386</c:v>
                </c:pt>
                <c:pt idx="39">
                  <c:v>-65.870711959795386</c:v>
                </c:pt>
                <c:pt idx="40" formatCode="m/d/yyyy">
                  <c:v>-65.870711959795386</c:v>
                </c:pt>
                <c:pt idx="41" formatCode="m/d/yyyy">
                  <c:v>-65.870711959795386</c:v>
                </c:pt>
                <c:pt idx="42" formatCode="m/d/yyyy">
                  <c:v>-65.870711959795386</c:v>
                </c:pt>
                <c:pt idx="43" formatCode="m/d/yyyy">
                  <c:v>-65.870711959795386</c:v>
                </c:pt>
                <c:pt idx="44" formatCode="m/d/yyyy">
                  <c:v>-65.870711959795386</c:v>
                </c:pt>
                <c:pt idx="45" formatCode="m/d/yyyy">
                  <c:v>-65.870711959795386</c:v>
                </c:pt>
                <c:pt idx="46" formatCode="m/d/yyyy">
                  <c:v>-65.870711959795386</c:v>
                </c:pt>
                <c:pt idx="47" formatCode="m/d/yyyy">
                  <c:v>-65.870711959795386</c:v>
                </c:pt>
                <c:pt idx="48" formatCode="m/d/yyyy">
                  <c:v>-65.870711959795386</c:v>
                </c:pt>
                <c:pt idx="49" formatCode="m/d/yyyy">
                  <c:v>-65.870711959795386</c:v>
                </c:pt>
                <c:pt idx="50" formatCode="m/d/yyyy">
                  <c:v>-65.870711959795386</c:v>
                </c:pt>
                <c:pt idx="51" formatCode="m/d/yyyy">
                  <c:v>-65.870711959795386</c:v>
                </c:pt>
                <c:pt idx="52" formatCode="m/d/yyyy">
                  <c:v>-65.870711959795386</c:v>
                </c:pt>
                <c:pt idx="53" formatCode="m/d/yyyy">
                  <c:v>-65.870711959795386</c:v>
                </c:pt>
                <c:pt idx="54" formatCode="m/d/yyyy">
                  <c:v>-65.870711959795386</c:v>
                </c:pt>
                <c:pt idx="55" formatCode="m/d/yyyy">
                  <c:v>-65.870711959795386</c:v>
                </c:pt>
                <c:pt idx="56" formatCode="m/d/yyyy">
                  <c:v>-65.870711959795386</c:v>
                </c:pt>
                <c:pt idx="57" formatCode="m/d/yyyy">
                  <c:v>-65.870711959795386</c:v>
                </c:pt>
                <c:pt idx="58" formatCode="m/d/yyyy">
                  <c:v>-65.870711959795386</c:v>
                </c:pt>
                <c:pt idx="59" formatCode="m/d/yyyy">
                  <c:v>-65.870711959795386</c:v>
                </c:pt>
                <c:pt idx="60" formatCode="m/d/yyyy">
                  <c:v>-65.870711959795386</c:v>
                </c:pt>
                <c:pt idx="61" formatCode="m/d/yyyy">
                  <c:v>-65.870711959795386</c:v>
                </c:pt>
                <c:pt idx="62" formatCode="m/d/yyyy">
                  <c:v>-65.870711959795386</c:v>
                </c:pt>
                <c:pt idx="63" formatCode="m/d/yyyy">
                  <c:v>-65.870711959795386</c:v>
                </c:pt>
                <c:pt idx="64" formatCode="m/d/yyyy">
                  <c:v>-65.870711959795386</c:v>
                </c:pt>
                <c:pt idx="65" formatCode="m/d/yyyy">
                  <c:v>-65.870711959795386</c:v>
                </c:pt>
                <c:pt idx="66" formatCode="m/d/yyyy">
                  <c:v>-65.870711959795386</c:v>
                </c:pt>
                <c:pt idx="67" formatCode="m/d/yyyy">
                  <c:v>-65.870711959795386</c:v>
                </c:pt>
                <c:pt idx="68" formatCode="m/d/yyyy">
                  <c:v>-65.870711959795386</c:v>
                </c:pt>
                <c:pt idx="69" formatCode="m/d/yyyy">
                  <c:v>-65.870711959795386</c:v>
                </c:pt>
                <c:pt idx="70" formatCode="m/d/yyyy">
                  <c:v>-65.870711959795386</c:v>
                </c:pt>
                <c:pt idx="71" formatCode="m/d/yyyy">
                  <c:v>-65.870711959795386</c:v>
                </c:pt>
                <c:pt idx="72" formatCode="m/d/yyyy">
                  <c:v>-65.870711959795386</c:v>
                </c:pt>
                <c:pt idx="73" formatCode="m/d/yyyy">
                  <c:v>-65.870711959795386</c:v>
                </c:pt>
                <c:pt idx="74" formatCode="m/d/yyyy">
                  <c:v>-65.870711959795386</c:v>
                </c:pt>
                <c:pt idx="75" formatCode="m/d/yyyy">
                  <c:v>-65.870711959795386</c:v>
                </c:pt>
                <c:pt idx="76" formatCode="m/d/yyyy">
                  <c:v>-65.870711959795386</c:v>
                </c:pt>
                <c:pt idx="77" formatCode="m/d/yyyy">
                  <c:v>-65.870711959795386</c:v>
                </c:pt>
                <c:pt idx="78" formatCode="m/d/yyyy">
                  <c:v>-65.870711959795386</c:v>
                </c:pt>
                <c:pt idx="79" formatCode="m/d/yyyy">
                  <c:v>-65.870711959795386</c:v>
                </c:pt>
                <c:pt idx="80" formatCode="m/d/yyyy">
                  <c:v>-65.870711959795386</c:v>
                </c:pt>
                <c:pt idx="81" formatCode="m/d/yyyy">
                  <c:v>-65.870711959795386</c:v>
                </c:pt>
                <c:pt idx="82" formatCode="m/d/yyyy">
                  <c:v>-65.870711959795386</c:v>
                </c:pt>
                <c:pt idx="83" formatCode="m/d/yyyy">
                  <c:v>-65.870711959795386</c:v>
                </c:pt>
                <c:pt idx="84" formatCode="m/d/yyyy">
                  <c:v>-65.870711959795386</c:v>
                </c:pt>
                <c:pt idx="85" formatCode="m/d/yyyy">
                  <c:v>-65.870711959795386</c:v>
                </c:pt>
                <c:pt idx="86" formatCode="m/d/yyyy">
                  <c:v>-65.870711959795386</c:v>
                </c:pt>
                <c:pt idx="87" formatCode="m/d/yyyy">
                  <c:v>-65.870711959795386</c:v>
                </c:pt>
                <c:pt idx="88" formatCode="m/d/yyyy">
                  <c:v>-65.870711959795386</c:v>
                </c:pt>
                <c:pt idx="89" formatCode="m/d/yyyy">
                  <c:v>-65.870711959795386</c:v>
                </c:pt>
                <c:pt idx="90" formatCode="m/d/yyyy">
                  <c:v>-65.870711959795386</c:v>
                </c:pt>
                <c:pt idx="91" formatCode="m/d/yyyy">
                  <c:v>-65.870711959795386</c:v>
                </c:pt>
                <c:pt idx="92" formatCode="m/d/yyyy">
                  <c:v>-65.870711959795386</c:v>
                </c:pt>
                <c:pt idx="93" formatCode="m/d/yyyy">
                  <c:v>-65.870711959795386</c:v>
                </c:pt>
                <c:pt idx="94" formatCode="m/d/yyyy">
                  <c:v>-65.870711959795386</c:v>
                </c:pt>
                <c:pt idx="95" formatCode="m/d/yyyy">
                  <c:v>-65.870711959795386</c:v>
                </c:pt>
                <c:pt idx="96" formatCode="m/d/yyyy">
                  <c:v>-65.870711959795386</c:v>
                </c:pt>
                <c:pt idx="97" formatCode="m/d/yyyy">
                  <c:v>-65.870711959795386</c:v>
                </c:pt>
                <c:pt idx="98" formatCode="m/d/yyyy">
                  <c:v>-65.870711959795386</c:v>
                </c:pt>
                <c:pt idx="99" formatCode="m/d/yyyy">
                  <c:v>-65.870711959795386</c:v>
                </c:pt>
                <c:pt idx="100" formatCode="m/d/yyyy">
                  <c:v>-65.870711959795386</c:v>
                </c:pt>
                <c:pt idx="101" formatCode="m/d/yyyy">
                  <c:v>-65.870711959795386</c:v>
                </c:pt>
                <c:pt idx="102" formatCode="m/d/yyyy">
                  <c:v>-65.870711959795386</c:v>
                </c:pt>
                <c:pt idx="103" formatCode="m/d/yyyy">
                  <c:v>-65.870711959795386</c:v>
                </c:pt>
                <c:pt idx="104" formatCode="m/d/yyyy">
                  <c:v>-65.870711959795386</c:v>
                </c:pt>
                <c:pt idx="105" formatCode="m/d/yyyy">
                  <c:v>-65.870711959795386</c:v>
                </c:pt>
                <c:pt idx="106" formatCode="m/d/yyyy">
                  <c:v>-65.870711959795386</c:v>
                </c:pt>
                <c:pt idx="107" formatCode="m/d/yyyy">
                  <c:v>-65.870711959795386</c:v>
                </c:pt>
                <c:pt idx="108" formatCode="m/d/yyyy">
                  <c:v>-65.870711959795386</c:v>
                </c:pt>
                <c:pt idx="109" formatCode="m/d/yyyy">
                  <c:v>-65.870711959795386</c:v>
                </c:pt>
                <c:pt idx="110" formatCode="m/d/yyyy">
                  <c:v>-65.870711959795386</c:v>
                </c:pt>
                <c:pt idx="111" formatCode="m/d/yyyy">
                  <c:v>-65.870711959795386</c:v>
                </c:pt>
                <c:pt idx="112" formatCode="m/d/yyyy">
                  <c:v>-65.870711959795386</c:v>
                </c:pt>
                <c:pt idx="113" formatCode="m/d/yyyy">
                  <c:v>-65.870711959795386</c:v>
                </c:pt>
                <c:pt idx="114" formatCode="m/d/yyyy">
                  <c:v>-65.870711959795386</c:v>
                </c:pt>
                <c:pt idx="115" formatCode="m/d/yyyy">
                  <c:v>-65.870711959795386</c:v>
                </c:pt>
                <c:pt idx="116" formatCode="m/d/yyyy">
                  <c:v>-65.870711959795386</c:v>
                </c:pt>
                <c:pt idx="117" formatCode="m/d/yyyy">
                  <c:v>-65.870711959795386</c:v>
                </c:pt>
                <c:pt idx="118" formatCode="m/d/yyyy">
                  <c:v>-65.870711959795386</c:v>
                </c:pt>
                <c:pt idx="119" formatCode="m/d/yyyy">
                  <c:v>-65.870711959795386</c:v>
                </c:pt>
                <c:pt idx="120" formatCode="m/d/yyyy">
                  <c:v>-65.870711959795386</c:v>
                </c:pt>
                <c:pt idx="121" formatCode="m/d/yyyy">
                  <c:v>-65.870711959795386</c:v>
                </c:pt>
                <c:pt idx="122" formatCode="m/d/yyyy">
                  <c:v>-65.870711959795386</c:v>
                </c:pt>
                <c:pt idx="123" formatCode="m/d/yyyy">
                  <c:v>-65.870711959795386</c:v>
                </c:pt>
                <c:pt idx="124" formatCode="m/d/yyyy">
                  <c:v>-65.870711959795386</c:v>
                </c:pt>
                <c:pt idx="125" formatCode="m/d/yyyy">
                  <c:v>-65.870711959795386</c:v>
                </c:pt>
                <c:pt idx="126" formatCode="m/d/yyyy">
                  <c:v>-65.870711959795386</c:v>
                </c:pt>
                <c:pt idx="127" formatCode="m/d/yyyy">
                  <c:v>-65.870711959795386</c:v>
                </c:pt>
                <c:pt idx="128" formatCode="m/d/yyyy">
                  <c:v>-65.870711959795386</c:v>
                </c:pt>
                <c:pt idx="129" formatCode="m/d/yyyy">
                  <c:v>-65.870711959795386</c:v>
                </c:pt>
                <c:pt idx="130" formatCode="m/d/yyyy">
                  <c:v>-65.870711959795386</c:v>
                </c:pt>
                <c:pt idx="131" formatCode="m/d/yyyy">
                  <c:v>-65.870711959795386</c:v>
                </c:pt>
                <c:pt idx="132" formatCode="m/d/yyyy">
                  <c:v>-65.870711959795386</c:v>
                </c:pt>
                <c:pt idx="133" formatCode="m/d/yyyy">
                  <c:v>-65.870711959795386</c:v>
                </c:pt>
                <c:pt idx="134" formatCode="m/d/yyyy">
                  <c:v>-65.870711959795386</c:v>
                </c:pt>
                <c:pt idx="135" formatCode="m/d/yyyy">
                  <c:v>-65.870711959795386</c:v>
                </c:pt>
                <c:pt idx="136" formatCode="m/d/yyyy">
                  <c:v>-65.870711959795386</c:v>
                </c:pt>
                <c:pt idx="137" formatCode="m/d/yyyy">
                  <c:v>-65.870711959795386</c:v>
                </c:pt>
                <c:pt idx="138" formatCode="m/d/yyyy">
                  <c:v>-65.870711959795386</c:v>
                </c:pt>
                <c:pt idx="139" formatCode="m/d/yyyy">
                  <c:v>-65.870711959795386</c:v>
                </c:pt>
                <c:pt idx="140" formatCode="m/d/yyyy">
                  <c:v>-65.870711959795386</c:v>
                </c:pt>
                <c:pt idx="141" formatCode="m/d/yyyy">
                  <c:v>-65.870711959795386</c:v>
                </c:pt>
                <c:pt idx="142" formatCode="m/d/yyyy">
                  <c:v>-65.870711959795386</c:v>
                </c:pt>
                <c:pt idx="143" formatCode="m/d/yyyy">
                  <c:v>-65.870711959795386</c:v>
                </c:pt>
                <c:pt idx="144" formatCode="m/d/yyyy">
                  <c:v>-65.870711959795386</c:v>
                </c:pt>
                <c:pt idx="145" formatCode="m/d/yyyy">
                  <c:v>-65.870711959795386</c:v>
                </c:pt>
                <c:pt idx="146" formatCode="m/d/yyyy">
                  <c:v>-65.870711959795386</c:v>
                </c:pt>
                <c:pt idx="147" formatCode="m/d/yyyy">
                  <c:v>-65.870711959795386</c:v>
                </c:pt>
                <c:pt idx="148" formatCode="m/d/yyyy">
                  <c:v>-65.870711959795386</c:v>
                </c:pt>
                <c:pt idx="149" formatCode="m/d/yyyy">
                  <c:v>-65.870711959795386</c:v>
                </c:pt>
                <c:pt idx="150" formatCode="m/d/yyyy">
                  <c:v>-65.870711959795386</c:v>
                </c:pt>
                <c:pt idx="151" formatCode="m/d/yyyy">
                  <c:v>-65.870711959795386</c:v>
                </c:pt>
                <c:pt idx="152" formatCode="m/d/yyyy">
                  <c:v>-65.870711959795386</c:v>
                </c:pt>
                <c:pt idx="153" formatCode="m/d/yyyy">
                  <c:v>-65.870711959795386</c:v>
                </c:pt>
                <c:pt idx="154" formatCode="m/d/yyyy">
                  <c:v>-65.870711959795386</c:v>
                </c:pt>
                <c:pt idx="155" formatCode="m/d/yyyy">
                  <c:v>-65.870711959795386</c:v>
                </c:pt>
                <c:pt idx="156" formatCode="m/d/yyyy">
                  <c:v>-65.870711959795386</c:v>
                </c:pt>
                <c:pt idx="157" formatCode="m/d/yyyy">
                  <c:v>-65.870711959795386</c:v>
                </c:pt>
                <c:pt idx="158" formatCode="m/d/yyyy">
                  <c:v>-65.870711959795386</c:v>
                </c:pt>
                <c:pt idx="159" formatCode="m/d/yyyy">
                  <c:v>-65.870711959795386</c:v>
                </c:pt>
                <c:pt idx="160" formatCode="m/d/yyyy">
                  <c:v>-65.870711959795386</c:v>
                </c:pt>
                <c:pt idx="161" formatCode="m/d/yyyy">
                  <c:v>-65.870711959795386</c:v>
                </c:pt>
                <c:pt idx="162" formatCode="m/d/yyyy">
                  <c:v>-65.870711959795386</c:v>
                </c:pt>
                <c:pt idx="163" formatCode="m/d/yyyy">
                  <c:v>-65.870711959795386</c:v>
                </c:pt>
                <c:pt idx="164" formatCode="m/d/yyyy">
                  <c:v>-65.870711959795386</c:v>
                </c:pt>
                <c:pt idx="165" formatCode="m/d/yyyy">
                  <c:v>-65.870711959795386</c:v>
                </c:pt>
                <c:pt idx="166" formatCode="m/d/yyyy">
                  <c:v>-65.870711959795386</c:v>
                </c:pt>
                <c:pt idx="167" formatCode="m/d/yyyy">
                  <c:v>-65.870711959795386</c:v>
                </c:pt>
                <c:pt idx="168" formatCode="m/d/yyyy">
                  <c:v>-65.870711959795386</c:v>
                </c:pt>
                <c:pt idx="169" formatCode="m/d/yyyy">
                  <c:v>-65.870711959795386</c:v>
                </c:pt>
                <c:pt idx="170" formatCode="m/d/yyyy">
                  <c:v>-65.870711959795386</c:v>
                </c:pt>
                <c:pt idx="171" formatCode="m/d/yyyy">
                  <c:v>-65.870711959795386</c:v>
                </c:pt>
                <c:pt idx="172" formatCode="m/d/yyyy">
                  <c:v>-65.870711959795386</c:v>
                </c:pt>
                <c:pt idx="173" formatCode="m/d/yyyy">
                  <c:v>-65.870711959795386</c:v>
                </c:pt>
                <c:pt idx="174" formatCode="m/d/yyyy">
                  <c:v>-65.870711959795386</c:v>
                </c:pt>
                <c:pt idx="175" formatCode="m/d/yyyy">
                  <c:v>-65.870711959795386</c:v>
                </c:pt>
                <c:pt idx="176" formatCode="m/d/yyyy">
                  <c:v>-65.870711959795386</c:v>
                </c:pt>
                <c:pt idx="177" formatCode="m/d/yyyy">
                  <c:v>-65.870711959795386</c:v>
                </c:pt>
                <c:pt idx="178" formatCode="m/d/yyyy">
                  <c:v>-65.870711959795386</c:v>
                </c:pt>
                <c:pt idx="179" formatCode="m/d/yyyy">
                  <c:v>-65.870711959795386</c:v>
                </c:pt>
                <c:pt idx="180" formatCode="m/d/yyyy">
                  <c:v>-65.870711959795386</c:v>
                </c:pt>
                <c:pt idx="181" formatCode="m/d/yyyy">
                  <c:v>-65.870711959795386</c:v>
                </c:pt>
                <c:pt idx="182" formatCode="m/d/yyyy">
                  <c:v>-65.870711959795386</c:v>
                </c:pt>
                <c:pt idx="183" formatCode="m/d/yyyy">
                  <c:v>-65.870711959795386</c:v>
                </c:pt>
                <c:pt idx="184" formatCode="m/d/yyyy">
                  <c:v>-65.870711959795386</c:v>
                </c:pt>
                <c:pt idx="185" formatCode="m/d/yyyy">
                  <c:v>-65.870711959795386</c:v>
                </c:pt>
                <c:pt idx="186" formatCode="m/d/yyyy">
                  <c:v>-65.870711959795386</c:v>
                </c:pt>
                <c:pt idx="187" formatCode="m/d/yyyy">
                  <c:v>-65.870711959795386</c:v>
                </c:pt>
                <c:pt idx="188" formatCode="m/d/yyyy">
                  <c:v>-65.870711959795386</c:v>
                </c:pt>
                <c:pt idx="189" formatCode="m/d/yyyy">
                  <c:v>-65.870711959795386</c:v>
                </c:pt>
                <c:pt idx="190" formatCode="m/d/yyyy">
                  <c:v>-65.870711959795386</c:v>
                </c:pt>
                <c:pt idx="191" formatCode="m/d/yyyy">
                  <c:v>-65.870711959795386</c:v>
                </c:pt>
                <c:pt idx="192" formatCode="m/d/yyyy">
                  <c:v>-65.870711959795386</c:v>
                </c:pt>
                <c:pt idx="193" formatCode="m/d/yyyy">
                  <c:v>-65.870711959795386</c:v>
                </c:pt>
                <c:pt idx="194" formatCode="m/d/yyyy">
                  <c:v>-65.870711959795386</c:v>
                </c:pt>
                <c:pt idx="195" formatCode="m/d/yyyy">
                  <c:v>-65.870711959795386</c:v>
                </c:pt>
                <c:pt idx="196" formatCode="m/d/yyyy">
                  <c:v>-65.870711959795386</c:v>
                </c:pt>
                <c:pt idx="197" formatCode="m/d/yyyy">
                  <c:v>-65.870711959795386</c:v>
                </c:pt>
                <c:pt idx="198" formatCode="m/d/yyyy">
                  <c:v>-65.870711959795386</c:v>
                </c:pt>
                <c:pt idx="199" formatCode="m/d/yyyy">
                  <c:v>-65.870711959795386</c:v>
                </c:pt>
                <c:pt idx="200" formatCode="m/d/yyyy">
                  <c:v>-65.870711959795386</c:v>
                </c:pt>
                <c:pt idx="201" formatCode="m/d/yyyy">
                  <c:v>-65.870711959795386</c:v>
                </c:pt>
                <c:pt idx="202" formatCode="m/d/yyyy">
                  <c:v>-65.870711959795386</c:v>
                </c:pt>
                <c:pt idx="203" formatCode="m/d/yyyy">
                  <c:v>-65.870711959795386</c:v>
                </c:pt>
                <c:pt idx="204" formatCode="m/d/yyyy">
                  <c:v>-65.870711959795386</c:v>
                </c:pt>
                <c:pt idx="205" formatCode="m/d/yyyy">
                  <c:v>-65.870711959795386</c:v>
                </c:pt>
                <c:pt idx="206" formatCode="m/d/yyyy">
                  <c:v>-65.870711959795386</c:v>
                </c:pt>
                <c:pt idx="207" formatCode="m/d/yyyy">
                  <c:v>-65.870711959795386</c:v>
                </c:pt>
                <c:pt idx="208" formatCode="m/d/yyyy">
                  <c:v>-65.870711959795386</c:v>
                </c:pt>
                <c:pt idx="209" formatCode="m/d/yyyy">
                  <c:v>-65.870711959795386</c:v>
                </c:pt>
                <c:pt idx="210" formatCode="m/d/yyyy">
                  <c:v>-65.870711959795386</c:v>
                </c:pt>
                <c:pt idx="211" formatCode="m/d/yyyy">
                  <c:v>-65.870711959795386</c:v>
                </c:pt>
                <c:pt idx="212" formatCode="m/d/yyyy">
                  <c:v>-65.870711959795386</c:v>
                </c:pt>
                <c:pt idx="213" formatCode="m/d/yyyy">
                  <c:v>-65.870711959795386</c:v>
                </c:pt>
                <c:pt idx="214" formatCode="m/d/yyyy">
                  <c:v>-65.870711959795386</c:v>
                </c:pt>
                <c:pt idx="215" formatCode="m/d/yyyy">
                  <c:v>-65.870711959795386</c:v>
                </c:pt>
                <c:pt idx="216" formatCode="m/d/yyyy">
                  <c:v>-65.870711959795386</c:v>
                </c:pt>
                <c:pt idx="217" formatCode="m/d/yyyy">
                  <c:v>-65.870711959795386</c:v>
                </c:pt>
                <c:pt idx="218" formatCode="m/d/yyyy">
                  <c:v>-65.870711959795386</c:v>
                </c:pt>
                <c:pt idx="219" formatCode="m/d/yyyy">
                  <c:v>-65.870711959795386</c:v>
                </c:pt>
                <c:pt idx="220" formatCode="m/d/yyyy">
                  <c:v>-65.870711959795386</c:v>
                </c:pt>
                <c:pt idx="221" formatCode="m/d/yyyy">
                  <c:v>-65.870711959795386</c:v>
                </c:pt>
                <c:pt idx="222" formatCode="m/d/yyyy">
                  <c:v>-65.870711959795386</c:v>
                </c:pt>
                <c:pt idx="223" formatCode="m/d/yyyy">
                  <c:v>-65.870711959795386</c:v>
                </c:pt>
                <c:pt idx="224" formatCode="m/d/yyyy">
                  <c:v>-65.870711959795386</c:v>
                </c:pt>
                <c:pt idx="225" formatCode="m/d/yyyy">
                  <c:v>-65.870711959795386</c:v>
                </c:pt>
                <c:pt idx="226" formatCode="m/d/yyyy">
                  <c:v>-65.870711959795386</c:v>
                </c:pt>
                <c:pt idx="227" formatCode="m/d/yyyy">
                  <c:v>-65.870711959795386</c:v>
                </c:pt>
                <c:pt idx="228" formatCode="m/d/yyyy">
                  <c:v>-65.870711959795386</c:v>
                </c:pt>
                <c:pt idx="229" formatCode="m/d/yyyy">
                  <c:v>-65.870711959795386</c:v>
                </c:pt>
                <c:pt idx="230" formatCode="m/d/yyyy">
                  <c:v>-65.870711959795386</c:v>
                </c:pt>
                <c:pt idx="231" formatCode="m/d/yyyy">
                  <c:v>-65.870711959795386</c:v>
                </c:pt>
                <c:pt idx="232" formatCode="m/d/yyyy">
                  <c:v>-65.870711959795386</c:v>
                </c:pt>
                <c:pt idx="233" formatCode="m/d/yyyy">
                  <c:v>-65.870711959795386</c:v>
                </c:pt>
                <c:pt idx="234" formatCode="m/d/yyyy">
                  <c:v>-65.870711959795386</c:v>
                </c:pt>
                <c:pt idx="235" formatCode="m/d/yyyy">
                  <c:v>-65.870711959795386</c:v>
                </c:pt>
                <c:pt idx="236" formatCode="m/d/yyyy">
                  <c:v>-65.870711959795386</c:v>
                </c:pt>
                <c:pt idx="237" formatCode="m/d/yyyy">
                  <c:v>-65.870711959795386</c:v>
                </c:pt>
                <c:pt idx="238" formatCode="m/d/yyyy">
                  <c:v>-65.870711959795386</c:v>
                </c:pt>
                <c:pt idx="239" formatCode="m/d/yyyy">
                  <c:v>-65.870711959795386</c:v>
                </c:pt>
                <c:pt idx="240" formatCode="m/d/yyyy">
                  <c:v>-65.870711959795386</c:v>
                </c:pt>
                <c:pt idx="241" formatCode="m/d/yyyy">
                  <c:v>-65.870711959795386</c:v>
                </c:pt>
                <c:pt idx="242" formatCode="m/d/yyyy">
                  <c:v>-65.870711959795386</c:v>
                </c:pt>
                <c:pt idx="243" formatCode="m/d/yyyy">
                  <c:v>-65.870711959795386</c:v>
                </c:pt>
                <c:pt idx="244" formatCode="m/d/yyyy">
                  <c:v>-65.870711959795386</c:v>
                </c:pt>
                <c:pt idx="245" formatCode="m/d/yyyy">
                  <c:v>-65.870711959795386</c:v>
                </c:pt>
                <c:pt idx="246" formatCode="m/d/yyyy">
                  <c:v>-65.870711959795386</c:v>
                </c:pt>
                <c:pt idx="247" formatCode="m/d/yyyy">
                  <c:v>-65.870711959795386</c:v>
                </c:pt>
                <c:pt idx="248" formatCode="m/d/yyyy">
                  <c:v>-65.870711959795386</c:v>
                </c:pt>
                <c:pt idx="249" formatCode="m/d/yyyy">
                  <c:v>-65.870711959795386</c:v>
                </c:pt>
                <c:pt idx="250" formatCode="m/d/yyyy">
                  <c:v>-65.870711959795386</c:v>
                </c:pt>
                <c:pt idx="251" formatCode="m/d/yyyy">
                  <c:v>-65.870711959795386</c:v>
                </c:pt>
                <c:pt idx="252" formatCode="m/d/yyyy">
                  <c:v>-65.870711959795386</c:v>
                </c:pt>
                <c:pt idx="253" formatCode="m/d/yyyy">
                  <c:v>-65.870711959795386</c:v>
                </c:pt>
                <c:pt idx="254" formatCode="m/d/yyyy">
                  <c:v>-65.870711959795386</c:v>
                </c:pt>
                <c:pt idx="255" formatCode="m/d/yyyy">
                  <c:v>-65.870711959795386</c:v>
                </c:pt>
                <c:pt idx="256" formatCode="m/d/yyyy">
                  <c:v>-65.870711959795386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charts!$AB$573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charts!$AC$573:$OD$573</c:f>
              <c:numCache>
                <c:formatCode>0</c:formatCode>
                <c:ptCount val="366"/>
                <c:pt idx="0">
                  <c:v>-19.643708171206207</c:v>
                </c:pt>
                <c:pt idx="1">
                  <c:v>-19.643708171206207</c:v>
                </c:pt>
                <c:pt idx="2">
                  <c:v>-19.643708171206207</c:v>
                </c:pt>
                <c:pt idx="3">
                  <c:v>-19.643708171206207</c:v>
                </c:pt>
                <c:pt idx="4">
                  <c:v>-19.643708171206207</c:v>
                </c:pt>
                <c:pt idx="5">
                  <c:v>-19.643708171206207</c:v>
                </c:pt>
                <c:pt idx="6">
                  <c:v>-19.643708171206207</c:v>
                </c:pt>
                <c:pt idx="7">
                  <c:v>-19.643708171206207</c:v>
                </c:pt>
                <c:pt idx="8">
                  <c:v>-19.643708171206207</c:v>
                </c:pt>
                <c:pt idx="9">
                  <c:v>-19.643708171206207</c:v>
                </c:pt>
                <c:pt idx="10">
                  <c:v>-19.643708171206207</c:v>
                </c:pt>
                <c:pt idx="11">
                  <c:v>-19.643708171206207</c:v>
                </c:pt>
                <c:pt idx="12">
                  <c:v>-19.643708171206207</c:v>
                </c:pt>
                <c:pt idx="13">
                  <c:v>-19.643708171206207</c:v>
                </c:pt>
                <c:pt idx="14">
                  <c:v>-19.643708171206207</c:v>
                </c:pt>
                <c:pt idx="15">
                  <c:v>-19.643708171206207</c:v>
                </c:pt>
                <c:pt idx="16">
                  <c:v>-19.643708171206207</c:v>
                </c:pt>
                <c:pt idx="17">
                  <c:v>-19.643708171206207</c:v>
                </c:pt>
                <c:pt idx="18">
                  <c:v>-19.643708171206207</c:v>
                </c:pt>
                <c:pt idx="19">
                  <c:v>-19.643708171206207</c:v>
                </c:pt>
                <c:pt idx="20">
                  <c:v>-19.643708171206207</c:v>
                </c:pt>
                <c:pt idx="21">
                  <c:v>-19.643708171206207</c:v>
                </c:pt>
                <c:pt idx="22">
                  <c:v>-19.643708171206207</c:v>
                </c:pt>
                <c:pt idx="23">
                  <c:v>-19.643708171206207</c:v>
                </c:pt>
                <c:pt idx="24">
                  <c:v>-19.643708171206207</c:v>
                </c:pt>
                <c:pt idx="25">
                  <c:v>-19.643708171206207</c:v>
                </c:pt>
                <c:pt idx="26">
                  <c:v>-19.643708171206207</c:v>
                </c:pt>
                <c:pt idx="27">
                  <c:v>-19.643708171206207</c:v>
                </c:pt>
                <c:pt idx="28">
                  <c:v>-19.643708171206207</c:v>
                </c:pt>
                <c:pt idx="29">
                  <c:v>-19.643708171206207</c:v>
                </c:pt>
                <c:pt idx="30">
                  <c:v>-19.643708171206207</c:v>
                </c:pt>
                <c:pt idx="31">
                  <c:v>-19.643708171206207</c:v>
                </c:pt>
                <c:pt idx="32">
                  <c:v>-19.643708171206207</c:v>
                </c:pt>
                <c:pt idx="33">
                  <c:v>-19.643708171206207</c:v>
                </c:pt>
                <c:pt idx="34">
                  <c:v>-19.643708171206207</c:v>
                </c:pt>
                <c:pt idx="35">
                  <c:v>-19.643708171206207</c:v>
                </c:pt>
                <c:pt idx="36">
                  <c:v>-19.643708171206207</c:v>
                </c:pt>
                <c:pt idx="37">
                  <c:v>-19.643708171206207</c:v>
                </c:pt>
                <c:pt idx="38">
                  <c:v>-19.643708171206207</c:v>
                </c:pt>
                <c:pt idx="39">
                  <c:v>-19.643708171206207</c:v>
                </c:pt>
                <c:pt idx="40" formatCode="General">
                  <c:v>-19.643708171206207</c:v>
                </c:pt>
                <c:pt idx="41" formatCode="General">
                  <c:v>-19.643708171206207</c:v>
                </c:pt>
                <c:pt idx="42" formatCode="General">
                  <c:v>-19.643708171206207</c:v>
                </c:pt>
                <c:pt idx="43" formatCode="General">
                  <c:v>-19.643708171206207</c:v>
                </c:pt>
                <c:pt idx="44" formatCode="General">
                  <c:v>-19.643708171206207</c:v>
                </c:pt>
                <c:pt idx="45" formatCode="General">
                  <c:v>-19.643708171206207</c:v>
                </c:pt>
                <c:pt idx="46" formatCode="General">
                  <c:v>-19.643708171206207</c:v>
                </c:pt>
                <c:pt idx="47" formatCode="General">
                  <c:v>-19.643708171206207</c:v>
                </c:pt>
                <c:pt idx="48" formatCode="General">
                  <c:v>-19.643708171206207</c:v>
                </c:pt>
                <c:pt idx="49" formatCode="General">
                  <c:v>-19.643708171206207</c:v>
                </c:pt>
                <c:pt idx="50" formatCode="General">
                  <c:v>-19.643708171206207</c:v>
                </c:pt>
                <c:pt idx="51" formatCode="General">
                  <c:v>-19.643708171206207</c:v>
                </c:pt>
                <c:pt idx="52" formatCode="General">
                  <c:v>-19.643708171206207</c:v>
                </c:pt>
                <c:pt idx="53" formatCode="General">
                  <c:v>-19.643708171206207</c:v>
                </c:pt>
                <c:pt idx="54" formatCode="General">
                  <c:v>-19.643708171206207</c:v>
                </c:pt>
                <c:pt idx="55" formatCode="General">
                  <c:v>-19.643708171206207</c:v>
                </c:pt>
                <c:pt idx="56" formatCode="General">
                  <c:v>-19.643708171206207</c:v>
                </c:pt>
                <c:pt idx="57" formatCode="General">
                  <c:v>-19.643708171206207</c:v>
                </c:pt>
                <c:pt idx="58" formatCode="General">
                  <c:v>-19.643708171206207</c:v>
                </c:pt>
                <c:pt idx="59" formatCode="General">
                  <c:v>-19.643708171206207</c:v>
                </c:pt>
                <c:pt idx="60" formatCode="General">
                  <c:v>-19.643708171206207</c:v>
                </c:pt>
                <c:pt idx="61" formatCode="General">
                  <c:v>-19.643708171206207</c:v>
                </c:pt>
                <c:pt idx="62" formatCode="General">
                  <c:v>-19.643708171206207</c:v>
                </c:pt>
                <c:pt idx="63" formatCode="General">
                  <c:v>-19.643708171206207</c:v>
                </c:pt>
                <c:pt idx="64" formatCode="General">
                  <c:v>-19.643708171206207</c:v>
                </c:pt>
                <c:pt idx="65" formatCode="General">
                  <c:v>-19.643708171206207</c:v>
                </c:pt>
                <c:pt idx="66" formatCode="General">
                  <c:v>-19.643708171206207</c:v>
                </c:pt>
                <c:pt idx="67" formatCode="General">
                  <c:v>-19.643708171206207</c:v>
                </c:pt>
                <c:pt idx="68" formatCode="General">
                  <c:v>-19.643708171206207</c:v>
                </c:pt>
                <c:pt idx="69" formatCode="General">
                  <c:v>-19.643708171206207</c:v>
                </c:pt>
                <c:pt idx="70" formatCode="General">
                  <c:v>-19.643708171206207</c:v>
                </c:pt>
                <c:pt idx="71" formatCode="General">
                  <c:v>-19.643708171206207</c:v>
                </c:pt>
                <c:pt idx="72" formatCode="General">
                  <c:v>-19.643708171206207</c:v>
                </c:pt>
                <c:pt idx="73" formatCode="General">
                  <c:v>-19.643708171206207</c:v>
                </c:pt>
                <c:pt idx="74" formatCode="General">
                  <c:v>-19.643708171206207</c:v>
                </c:pt>
                <c:pt idx="75" formatCode="General">
                  <c:v>-19.643708171206207</c:v>
                </c:pt>
                <c:pt idx="76" formatCode="General">
                  <c:v>-19.643708171206207</c:v>
                </c:pt>
                <c:pt idx="77" formatCode="General">
                  <c:v>-19.643708171206207</c:v>
                </c:pt>
                <c:pt idx="78" formatCode="General">
                  <c:v>-19.643708171206207</c:v>
                </c:pt>
                <c:pt idx="79" formatCode="General">
                  <c:v>-19.643708171206207</c:v>
                </c:pt>
                <c:pt idx="80" formatCode="General">
                  <c:v>-19.643708171206207</c:v>
                </c:pt>
                <c:pt idx="81" formatCode="General">
                  <c:v>-19.643708171206207</c:v>
                </c:pt>
                <c:pt idx="82" formatCode="General">
                  <c:v>-19.643708171206207</c:v>
                </c:pt>
                <c:pt idx="83" formatCode="General">
                  <c:v>-19.643708171206207</c:v>
                </c:pt>
                <c:pt idx="84" formatCode="General">
                  <c:v>-19.643708171206207</c:v>
                </c:pt>
                <c:pt idx="85" formatCode="General">
                  <c:v>-19.643708171206207</c:v>
                </c:pt>
                <c:pt idx="86" formatCode="General">
                  <c:v>-19.643708171206207</c:v>
                </c:pt>
                <c:pt idx="87" formatCode="General">
                  <c:v>-19.643708171206207</c:v>
                </c:pt>
                <c:pt idx="88" formatCode="General">
                  <c:v>-19.643708171206207</c:v>
                </c:pt>
                <c:pt idx="89" formatCode="General">
                  <c:v>-19.643708171206207</c:v>
                </c:pt>
                <c:pt idx="90" formatCode="General">
                  <c:v>-19.643708171206207</c:v>
                </c:pt>
                <c:pt idx="91" formatCode="General">
                  <c:v>-19.643708171206207</c:v>
                </c:pt>
                <c:pt idx="92" formatCode="General">
                  <c:v>-19.643708171206207</c:v>
                </c:pt>
                <c:pt idx="93" formatCode="General">
                  <c:v>-19.643708171206207</c:v>
                </c:pt>
                <c:pt idx="94" formatCode="General">
                  <c:v>-19.643708171206207</c:v>
                </c:pt>
                <c:pt idx="95" formatCode="General">
                  <c:v>-19.643708171206207</c:v>
                </c:pt>
                <c:pt idx="96" formatCode="General">
                  <c:v>-19.643708171206207</c:v>
                </c:pt>
                <c:pt idx="97" formatCode="General">
                  <c:v>-19.643708171206207</c:v>
                </c:pt>
                <c:pt idx="98" formatCode="General">
                  <c:v>-19.643708171206207</c:v>
                </c:pt>
                <c:pt idx="99" formatCode="General">
                  <c:v>-19.643708171206207</c:v>
                </c:pt>
                <c:pt idx="100" formatCode="General">
                  <c:v>-19.643708171206207</c:v>
                </c:pt>
                <c:pt idx="101" formatCode="General">
                  <c:v>-19.643708171206207</c:v>
                </c:pt>
                <c:pt idx="102" formatCode="General">
                  <c:v>-19.643708171206207</c:v>
                </c:pt>
                <c:pt idx="103" formatCode="General">
                  <c:v>-19.643708171206207</c:v>
                </c:pt>
                <c:pt idx="104" formatCode="General">
                  <c:v>-19.643708171206207</c:v>
                </c:pt>
                <c:pt idx="105" formatCode="General">
                  <c:v>-19.643708171206207</c:v>
                </c:pt>
                <c:pt idx="106" formatCode="General">
                  <c:v>-19.643708171206207</c:v>
                </c:pt>
                <c:pt idx="107" formatCode="General">
                  <c:v>-19.643708171206207</c:v>
                </c:pt>
                <c:pt idx="108" formatCode="General">
                  <c:v>-19.643708171206207</c:v>
                </c:pt>
                <c:pt idx="109" formatCode="General">
                  <c:v>-19.643708171206207</c:v>
                </c:pt>
                <c:pt idx="110" formatCode="General">
                  <c:v>-19.643708171206207</c:v>
                </c:pt>
                <c:pt idx="111" formatCode="General">
                  <c:v>-19.643708171206207</c:v>
                </c:pt>
                <c:pt idx="112" formatCode="General">
                  <c:v>-19.643708171206207</c:v>
                </c:pt>
                <c:pt idx="113" formatCode="General">
                  <c:v>-19.643708171206207</c:v>
                </c:pt>
                <c:pt idx="114" formatCode="General">
                  <c:v>-19.643708171206207</c:v>
                </c:pt>
                <c:pt idx="115" formatCode="General">
                  <c:v>-19.643708171206207</c:v>
                </c:pt>
                <c:pt idx="116" formatCode="General">
                  <c:v>-19.643708171206207</c:v>
                </c:pt>
                <c:pt idx="117" formatCode="General">
                  <c:v>-19.643708171206207</c:v>
                </c:pt>
                <c:pt idx="118" formatCode="General">
                  <c:v>-19.643708171206207</c:v>
                </c:pt>
                <c:pt idx="119" formatCode="General">
                  <c:v>-19.643708171206207</c:v>
                </c:pt>
                <c:pt idx="120" formatCode="General">
                  <c:v>-19.643708171206207</c:v>
                </c:pt>
                <c:pt idx="121" formatCode="General">
                  <c:v>-19.643708171206207</c:v>
                </c:pt>
                <c:pt idx="122" formatCode="General">
                  <c:v>-19.643708171206207</c:v>
                </c:pt>
                <c:pt idx="123" formatCode="General">
                  <c:v>-19.643708171206207</c:v>
                </c:pt>
                <c:pt idx="124" formatCode="General">
                  <c:v>-19.643708171206207</c:v>
                </c:pt>
                <c:pt idx="125" formatCode="General">
                  <c:v>-19.643708171206207</c:v>
                </c:pt>
                <c:pt idx="126" formatCode="General">
                  <c:v>-19.643708171206207</c:v>
                </c:pt>
                <c:pt idx="127" formatCode="General">
                  <c:v>-19.643708171206207</c:v>
                </c:pt>
                <c:pt idx="128" formatCode="General">
                  <c:v>-19.643708171206207</c:v>
                </c:pt>
                <c:pt idx="129" formatCode="General">
                  <c:v>-19.643708171206207</c:v>
                </c:pt>
                <c:pt idx="130" formatCode="General">
                  <c:v>-19.643708171206207</c:v>
                </c:pt>
                <c:pt idx="131" formatCode="General">
                  <c:v>-19.643708171206207</c:v>
                </c:pt>
                <c:pt idx="132" formatCode="General">
                  <c:v>-19.643708171206207</c:v>
                </c:pt>
                <c:pt idx="133" formatCode="General">
                  <c:v>-19.643708171206207</c:v>
                </c:pt>
                <c:pt idx="134" formatCode="General">
                  <c:v>-19.643708171206207</c:v>
                </c:pt>
                <c:pt idx="135" formatCode="General">
                  <c:v>-19.643708171206207</c:v>
                </c:pt>
                <c:pt idx="136" formatCode="General">
                  <c:v>-19.643708171206207</c:v>
                </c:pt>
                <c:pt idx="137" formatCode="General">
                  <c:v>-19.643708171206207</c:v>
                </c:pt>
                <c:pt idx="138" formatCode="General">
                  <c:v>-19.643708171206207</c:v>
                </c:pt>
                <c:pt idx="139" formatCode="General">
                  <c:v>-19.643708171206207</c:v>
                </c:pt>
                <c:pt idx="140" formatCode="General">
                  <c:v>-19.643708171206207</c:v>
                </c:pt>
                <c:pt idx="141" formatCode="General">
                  <c:v>-19.643708171206207</c:v>
                </c:pt>
                <c:pt idx="142" formatCode="General">
                  <c:v>-19.643708171206207</c:v>
                </c:pt>
                <c:pt idx="143" formatCode="General">
                  <c:v>-19.643708171206207</c:v>
                </c:pt>
                <c:pt idx="144" formatCode="General">
                  <c:v>-19.643708171206207</c:v>
                </c:pt>
                <c:pt idx="145" formatCode="General">
                  <c:v>-19.643708171206207</c:v>
                </c:pt>
                <c:pt idx="146" formatCode="General">
                  <c:v>-19.643708171206207</c:v>
                </c:pt>
                <c:pt idx="147" formatCode="General">
                  <c:v>-19.643708171206207</c:v>
                </c:pt>
                <c:pt idx="148" formatCode="General">
                  <c:v>-19.643708171206207</c:v>
                </c:pt>
                <c:pt idx="149" formatCode="General">
                  <c:v>-19.643708171206207</c:v>
                </c:pt>
                <c:pt idx="150" formatCode="General">
                  <c:v>-19.643708171206207</c:v>
                </c:pt>
                <c:pt idx="151" formatCode="General">
                  <c:v>-19.643708171206207</c:v>
                </c:pt>
                <c:pt idx="152" formatCode="General">
                  <c:v>-19.643708171206207</c:v>
                </c:pt>
                <c:pt idx="153" formatCode="General">
                  <c:v>-19.643708171206207</c:v>
                </c:pt>
                <c:pt idx="154" formatCode="General">
                  <c:v>-19.643708171206207</c:v>
                </c:pt>
                <c:pt idx="155" formatCode="General">
                  <c:v>-19.643708171206207</c:v>
                </c:pt>
                <c:pt idx="156" formatCode="General">
                  <c:v>-19.643708171206207</c:v>
                </c:pt>
                <c:pt idx="157" formatCode="General">
                  <c:v>-19.643708171206207</c:v>
                </c:pt>
                <c:pt idx="158" formatCode="General">
                  <c:v>-19.643708171206207</c:v>
                </c:pt>
                <c:pt idx="159" formatCode="General">
                  <c:v>-19.643708171206207</c:v>
                </c:pt>
                <c:pt idx="160" formatCode="General">
                  <c:v>-19.643708171206207</c:v>
                </c:pt>
                <c:pt idx="161" formatCode="General">
                  <c:v>-19.643708171206207</c:v>
                </c:pt>
                <c:pt idx="162" formatCode="General">
                  <c:v>-19.643708171206207</c:v>
                </c:pt>
                <c:pt idx="163" formatCode="General">
                  <c:v>-19.643708171206207</c:v>
                </c:pt>
                <c:pt idx="164" formatCode="General">
                  <c:v>-19.643708171206207</c:v>
                </c:pt>
                <c:pt idx="165" formatCode="General">
                  <c:v>-19.643708171206207</c:v>
                </c:pt>
                <c:pt idx="166" formatCode="General">
                  <c:v>-19.643708171206207</c:v>
                </c:pt>
                <c:pt idx="167" formatCode="General">
                  <c:v>-19.643708171206207</c:v>
                </c:pt>
                <c:pt idx="168" formatCode="General">
                  <c:v>-19.643708171206207</c:v>
                </c:pt>
                <c:pt idx="169" formatCode="General">
                  <c:v>-19.643708171206207</c:v>
                </c:pt>
                <c:pt idx="170" formatCode="General">
                  <c:v>-19.643708171206207</c:v>
                </c:pt>
                <c:pt idx="171" formatCode="General">
                  <c:v>-19.643708171206207</c:v>
                </c:pt>
                <c:pt idx="172" formatCode="General">
                  <c:v>-19.643708171206207</c:v>
                </c:pt>
                <c:pt idx="173" formatCode="General">
                  <c:v>-19.643708171206207</c:v>
                </c:pt>
                <c:pt idx="174" formatCode="General">
                  <c:v>-19.643708171206207</c:v>
                </c:pt>
                <c:pt idx="175" formatCode="General">
                  <c:v>-19.643708171206207</c:v>
                </c:pt>
                <c:pt idx="176" formatCode="General">
                  <c:v>-19.643708171206207</c:v>
                </c:pt>
                <c:pt idx="177" formatCode="General">
                  <c:v>-19.643708171206207</c:v>
                </c:pt>
                <c:pt idx="178" formatCode="General">
                  <c:v>-19.643708171206207</c:v>
                </c:pt>
                <c:pt idx="179" formatCode="General">
                  <c:v>-19.643708171206207</c:v>
                </c:pt>
                <c:pt idx="180" formatCode="General">
                  <c:v>-19.643708171206207</c:v>
                </c:pt>
                <c:pt idx="181" formatCode="General">
                  <c:v>-19.643708171206207</c:v>
                </c:pt>
                <c:pt idx="182" formatCode="General">
                  <c:v>-19.643708171206207</c:v>
                </c:pt>
                <c:pt idx="183" formatCode="General">
                  <c:v>-19.643708171206207</c:v>
                </c:pt>
                <c:pt idx="184" formatCode="General">
                  <c:v>-19.643708171206207</c:v>
                </c:pt>
                <c:pt idx="185" formatCode="General">
                  <c:v>-19.643708171206207</c:v>
                </c:pt>
                <c:pt idx="186" formatCode="General">
                  <c:v>-19.643708171206207</c:v>
                </c:pt>
                <c:pt idx="187" formatCode="General">
                  <c:v>-19.643708171206207</c:v>
                </c:pt>
                <c:pt idx="188" formatCode="General">
                  <c:v>-19.643708171206207</c:v>
                </c:pt>
                <c:pt idx="189" formatCode="General">
                  <c:v>-19.643708171206207</c:v>
                </c:pt>
                <c:pt idx="190" formatCode="General">
                  <c:v>-19.643708171206207</c:v>
                </c:pt>
                <c:pt idx="191" formatCode="General">
                  <c:v>-19.643708171206207</c:v>
                </c:pt>
                <c:pt idx="192" formatCode="General">
                  <c:v>-19.643708171206207</c:v>
                </c:pt>
                <c:pt idx="193" formatCode="General">
                  <c:v>-19.643708171206207</c:v>
                </c:pt>
                <c:pt idx="194" formatCode="General">
                  <c:v>-19.643708171206207</c:v>
                </c:pt>
                <c:pt idx="195" formatCode="General">
                  <c:v>-19.643708171206207</c:v>
                </c:pt>
                <c:pt idx="196" formatCode="General">
                  <c:v>-19.643708171206207</c:v>
                </c:pt>
                <c:pt idx="197" formatCode="General">
                  <c:v>-19.643708171206207</c:v>
                </c:pt>
                <c:pt idx="198" formatCode="General">
                  <c:v>-19.643708171206207</c:v>
                </c:pt>
                <c:pt idx="199" formatCode="General">
                  <c:v>-19.643708171206207</c:v>
                </c:pt>
                <c:pt idx="200" formatCode="General">
                  <c:v>-19.643708171206207</c:v>
                </c:pt>
                <c:pt idx="201" formatCode="General">
                  <c:v>-19.643708171206207</c:v>
                </c:pt>
                <c:pt idx="202" formatCode="General">
                  <c:v>-19.643708171206207</c:v>
                </c:pt>
                <c:pt idx="203" formatCode="General">
                  <c:v>-19.643708171206207</c:v>
                </c:pt>
                <c:pt idx="204" formatCode="General">
                  <c:v>-19.643708171206207</c:v>
                </c:pt>
                <c:pt idx="205" formatCode="General">
                  <c:v>-19.643708171206207</c:v>
                </c:pt>
                <c:pt idx="206" formatCode="General">
                  <c:v>-19.643708171206207</c:v>
                </c:pt>
                <c:pt idx="207" formatCode="General">
                  <c:v>-19.643708171206207</c:v>
                </c:pt>
                <c:pt idx="208" formatCode="General">
                  <c:v>-19.643708171206207</c:v>
                </c:pt>
                <c:pt idx="209" formatCode="General">
                  <c:v>-19.643708171206207</c:v>
                </c:pt>
                <c:pt idx="210" formatCode="General">
                  <c:v>-19.643708171206207</c:v>
                </c:pt>
                <c:pt idx="211" formatCode="General">
                  <c:v>-19.643708171206207</c:v>
                </c:pt>
                <c:pt idx="212" formatCode="General">
                  <c:v>-19.643708171206207</c:v>
                </c:pt>
                <c:pt idx="213" formatCode="General">
                  <c:v>-19.643708171206207</c:v>
                </c:pt>
                <c:pt idx="214" formatCode="General">
                  <c:v>-19.643708171206207</c:v>
                </c:pt>
                <c:pt idx="215" formatCode="General">
                  <c:v>-19.643708171206207</c:v>
                </c:pt>
                <c:pt idx="216" formatCode="General">
                  <c:v>-19.643708171206207</c:v>
                </c:pt>
                <c:pt idx="217" formatCode="General">
                  <c:v>-19.643708171206207</c:v>
                </c:pt>
                <c:pt idx="218" formatCode="General">
                  <c:v>-19.643708171206207</c:v>
                </c:pt>
                <c:pt idx="219" formatCode="General">
                  <c:v>-19.643708171206207</c:v>
                </c:pt>
                <c:pt idx="220" formatCode="General">
                  <c:v>-19.643708171206207</c:v>
                </c:pt>
                <c:pt idx="221" formatCode="General">
                  <c:v>-19.643708171206207</c:v>
                </c:pt>
                <c:pt idx="222" formatCode="General">
                  <c:v>-19.643708171206207</c:v>
                </c:pt>
                <c:pt idx="223" formatCode="General">
                  <c:v>-19.643708171206207</c:v>
                </c:pt>
                <c:pt idx="224" formatCode="General">
                  <c:v>-19.643708171206207</c:v>
                </c:pt>
                <c:pt idx="225" formatCode="General">
                  <c:v>-19.643708171206207</c:v>
                </c:pt>
                <c:pt idx="226" formatCode="General">
                  <c:v>-19.643708171206207</c:v>
                </c:pt>
                <c:pt idx="227" formatCode="General">
                  <c:v>-19.643708171206207</c:v>
                </c:pt>
                <c:pt idx="228" formatCode="General">
                  <c:v>-19.643708171206207</c:v>
                </c:pt>
                <c:pt idx="229" formatCode="General">
                  <c:v>-19.643708171206207</c:v>
                </c:pt>
                <c:pt idx="230" formatCode="General">
                  <c:v>-19.643708171206207</c:v>
                </c:pt>
                <c:pt idx="231" formatCode="General">
                  <c:v>-19.643708171206207</c:v>
                </c:pt>
                <c:pt idx="232" formatCode="General">
                  <c:v>-19.643708171206207</c:v>
                </c:pt>
                <c:pt idx="233" formatCode="General">
                  <c:v>-19.643708171206207</c:v>
                </c:pt>
                <c:pt idx="234" formatCode="General">
                  <c:v>-19.643708171206207</c:v>
                </c:pt>
                <c:pt idx="235" formatCode="General">
                  <c:v>-19.643708171206207</c:v>
                </c:pt>
                <c:pt idx="236" formatCode="General">
                  <c:v>-19.643708171206207</c:v>
                </c:pt>
                <c:pt idx="237" formatCode="General">
                  <c:v>-19.643708171206207</c:v>
                </c:pt>
                <c:pt idx="238" formatCode="General">
                  <c:v>-19.643708171206207</c:v>
                </c:pt>
                <c:pt idx="239" formatCode="General">
                  <c:v>-19.643708171206207</c:v>
                </c:pt>
                <c:pt idx="240" formatCode="General">
                  <c:v>-19.643708171206207</c:v>
                </c:pt>
                <c:pt idx="241" formatCode="General">
                  <c:v>-19.643708171206207</c:v>
                </c:pt>
                <c:pt idx="242" formatCode="General">
                  <c:v>-19.643708171206207</c:v>
                </c:pt>
                <c:pt idx="243" formatCode="General">
                  <c:v>-19.643708171206207</c:v>
                </c:pt>
                <c:pt idx="244" formatCode="General">
                  <c:v>-19.643708171206207</c:v>
                </c:pt>
                <c:pt idx="245" formatCode="General">
                  <c:v>-19.643708171206207</c:v>
                </c:pt>
                <c:pt idx="246" formatCode="General">
                  <c:v>-19.643708171206207</c:v>
                </c:pt>
                <c:pt idx="247" formatCode="General">
                  <c:v>-19.643708171206207</c:v>
                </c:pt>
                <c:pt idx="248" formatCode="General">
                  <c:v>-19.643708171206207</c:v>
                </c:pt>
                <c:pt idx="249" formatCode="General">
                  <c:v>-19.643708171206207</c:v>
                </c:pt>
                <c:pt idx="250" formatCode="General">
                  <c:v>-19.643708171206207</c:v>
                </c:pt>
                <c:pt idx="251" formatCode="General">
                  <c:v>-19.643708171206207</c:v>
                </c:pt>
                <c:pt idx="252" formatCode="General">
                  <c:v>-19.643708171206207</c:v>
                </c:pt>
                <c:pt idx="253" formatCode="General">
                  <c:v>-19.643708171206207</c:v>
                </c:pt>
                <c:pt idx="254" formatCode="General">
                  <c:v>-19.643708171206207</c:v>
                </c:pt>
                <c:pt idx="255" formatCode="General">
                  <c:v>-19.643708171206207</c:v>
                </c:pt>
                <c:pt idx="256" formatCode="General">
                  <c:v>-19.643708171206207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charts!$AB$574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charts!$AC$574:$OD$574</c:f>
              <c:numCache>
                <c:formatCode>0</c:formatCode>
                <c:ptCount val="366"/>
                <c:pt idx="0">
                  <c:v>26.583295617382973</c:v>
                </c:pt>
                <c:pt idx="1">
                  <c:v>26.583295617382973</c:v>
                </c:pt>
                <c:pt idx="2">
                  <c:v>26.583295617382973</c:v>
                </c:pt>
                <c:pt idx="3">
                  <c:v>26.583295617382973</c:v>
                </c:pt>
                <c:pt idx="4">
                  <c:v>26.583295617382973</c:v>
                </c:pt>
                <c:pt idx="5">
                  <c:v>26.583295617382973</c:v>
                </c:pt>
                <c:pt idx="6">
                  <c:v>26.583295617382973</c:v>
                </c:pt>
                <c:pt idx="7">
                  <c:v>26.583295617382973</c:v>
                </c:pt>
                <c:pt idx="8">
                  <c:v>26.583295617382973</c:v>
                </c:pt>
                <c:pt idx="9">
                  <c:v>26.583295617382973</c:v>
                </c:pt>
                <c:pt idx="10">
                  <c:v>26.583295617382973</c:v>
                </c:pt>
                <c:pt idx="11">
                  <c:v>26.583295617382973</c:v>
                </c:pt>
                <c:pt idx="12">
                  <c:v>26.583295617382973</c:v>
                </c:pt>
                <c:pt idx="13">
                  <c:v>26.583295617382973</c:v>
                </c:pt>
                <c:pt idx="14">
                  <c:v>26.583295617382973</c:v>
                </c:pt>
                <c:pt idx="15">
                  <c:v>26.583295617382973</c:v>
                </c:pt>
                <c:pt idx="16">
                  <c:v>26.583295617382973</c:v>
                </c:pt>
                <c:pt idx="17">
                  <c:v>26.583295617382973</c:v>
                </c:pt>
                <c:pt idx="18">
                  <c:v>26.583295617382973</c:v>
                </c:pt>
                <c:pt idx="19">
                  <c:v>26.583295617382973</c:v>
                </c:pt>
                <c:pt idx="20">
                  <c:v>26.583295617382973</c:v>
                </c:pt>
                <c:pt idx="21">
                  <c:v>26.583295617382973</c:v>
                </c:pt>
                <c:pt idx="22">
                  <c:v>26.583295617382973</c:v>
                </c:pt>
                <c:pt idx="23">
                  <c:v>26.583295617382973</c:v>
                </c:pt>
                <c:pt idx="24">
                  <c:v>26.583295617382973</c:v>
                </c:pt>
                <c:pt idx="25">
                  <c:v>26.583295617382973</c:v>
                </c:pt>
                <c:pt idx="26">
                  <c:v>26.583295617382973</c:v>
                </c:pt>
                <c:pt idx="27">
                  <c:v>26.583295617382973</c:v>
                </c:pt>
                <c:pt idx="28">
                  <c:v>26.583295617382973</c:v>
                </c:pt>
                <c:pt idx="29">
                  <c:v>26.583295617382973</c:v>
                </c:pt>
                <c:pt idx="30">
                  <c:v>26.583295617382973</c:v>
                </c:pt>
                <c:pt idx="31">
                  <c:v>26.583295617382973</c:v>
                </c:pt>
                <c:pt idx="32">
                  <c:v>26.583295617382973</c:v>
                </c:pt>
                <c:pt idx="33">
                  <c:v>26.583295617382973</c:v>
                </c:pt>
                <c:pt idx="34">
                  <c:v>26.583295617382973</c:v>
                </c:pt>
                <c:pt idx="35">
                  <c:v>26.583295617382973</c:v>
                </c:pt>
                <c:pt idx="36">
                  <c:v>26.583295617382973</c:v>
                </c:pt>
                <c:pt idx="37">
                  <c:v>26.583295617382973</c:v>
                </c:pt>
                <c:pt idx="38">
                  <c:v>26.583295617382973</c:v>
                </c:pt>
                <c:pt idx="39">
                  <c:v>26.583295617382973</c:v>
                </c:pt>
                <c:pt idx="40" formatCode="General">
                  <c:v>26.583295617382973</c:v>
                </c:pt>
                <c:pt idx="41" formatCode="General">
                  <c:v>26.583295617382973</c:v>
                </c:pt>
                <c:pt idx="42" formatCode="General">
                  <c:v>26.583295617382973</c:v>
                </c:pt>
                <c:pt idx="43" formatCode="General">
                  <c:v>26.583295617382973</c:v>
                </c:pt>
                <c:pt idx="44" formatCode="General">
                  <c:v>26.583295617382973</c:v>
                </c:pt>
                <c:pt idx="45" formatCode="General">
                  <c:v>26.583295617382973</c:v>
                </c:pt>
                <c:pt idx="46" formatCode="General">
                  <c:v>26.583295617382973</c:v>
                </c:pt>
                <c:pt idx="47" formatCode="General">
                  <c:v>26.583295617382973</c:v>
                </c:pt>
                <c:pt idx="48" formatCode="General">
                  <c:v>26.583295617382973</c:v>
                </c:pt>
                <c:pt idx="49" formatCode="General">
                  <c:v>26.583295617382973</c:v>
                </c:pt>
                <c:pt idx="50" formatCode="General">
                  <c:v>26.583295617382973</c:v>
                </c:pt>
                <c:pt idx="51" formatCode="General">
                  <c:v>26.583295617382973</c:v>
                </c:pt>
                <c:pt idx="52" formatCode="General">
                  <c:v>26.583295617382973</c:v>
                </c:pt>
                <c:pt idx="53" formatCode="General">
                  <c:v>26.583295617382973</c:v>
                </c:pt>
                <c:pt idx="54" formatCode="General">
                  <c:v>26.583295617382973</c:v>
                </c:pt>
                <c:pt idx="55" formatCode="General">
                  <c:v>26.583295617382973</c:v>
                </c:pt>
                <c:pt idx="56" formatCode="General">
                  <c:v>26.583295617382973</c:v>
                </c:pt>
                <c:pt idx="57" formatCode="General">
                  <c:v>26.583295617382973</c:v>
                </c:pt>
                <c:pt idx="58" formatCode="General">
                  <c:v>26.583295617382973</c:v>
                </c:pt>
                <c:pt idx="59" formatCode="General">
                  <c:v>26.583295617382973</c:v>
                </c:pt>
                <c:pt idx="60" formatCode="General">
                  <c:v>26.583295617382973</c:v>
                </c:pt>
                <c:pt idx="61" formatCode="General">
                  <c:v>26.583295617382973</c:v>
                </c:pt>
                <c:pt idx="62" formatCode="General">
                  <c:v>26.583295617382973</c:v>
                </c:pt>
                <c:pt idx="63" formatCode="General">
                  <c:v>26.583295617382973</c:v>
                </c:pt>
                <c:pt idx="64" formatCode="General">
                  <c:v>26.583295617382973</c:v>
                </c:pt>
                <c:pt idx="65" formatCode="General">
                  <c:v>26.583295617382973</c:v>
                </c:pt>
                <c:pt idx="66" formatCode="General">
                  <c:v>26.583295617382973</c:v>
                </c:pt>
                <c:pt idx="67" formatCode="General">
                  <c:v>26.583295617382973</c:v>
                </c:pt>
                <c:pt idx="68" formatCode="General">
                  <c:v>26.583295617382973</c:v>
                </c:pt>
                <c:pt idx="69" formatCode="General">
                  <c:v>26.583295617382973</c:v>
                </c:pt>
                <c:pt idx="70" formatCode="General">
                  <c:v>26.583295617382973</c:v>
                </c:pt>
                <c:pt idx="71" formatCode="General">
                  <c:v>26.583295617382973</c:v>
                </c:pt>
                <c:pt idx="72" formatCode="General">
                  <c:v>26.583295617382973</c:v>
                </c:pt>
                <c:pt idx="73" formatCode="General">
                  <c:v>26.583295617382973</c:v>
                </c:pt>
                <c:pt idx="74" formatCode="General">
                  <c:v>26.583295617382973</c:v>
                </c:pt>
                <c:pt idx="75" formatCode="General">
                  <c:v>26.583295617382973</c:v>
                </c:pt>
                <c:pt idx="76" formatCode="General">
                  <c:v>26.583295617382973</c:v>
                </c:pt>
                <c:pt idx="77" formatCode="General">
                  <c:v>26.583295617382973</c:v>
                </c:pt>
                <c:pt idx="78" formatCode="General">
                  <c:v>26.583295617382973</c:v>
                </c:pt>
                <c:pt idx="79" formatCode="General">
                  <c:v>26.583295617382973</c:v>
                </c:pt>
                <c:pt idx="80" formatCode="General">
                  <c:v>26.583295617382973</c:v>
                </c:pt>
                <c:pt idx="81" formatCode="General">
                  <c:v>26.583295617382973</c:v>
                </c:pt>
                <c:pt idx="82" formatCode="General">
                  <c:v>26.583295617382973</c:v>
                </c:pt>
                <c:pt idx="83" formatCode="General">
                  <c:v>26.583295617382973</c:v>
                </c:pt>
                <c:pt idx="84" formatCode="General">
                  <c:v>26.583295617382973</c:v>
                </c:pt>
                <c:pt idx="85" formatCode="General">
                  <c:v>26.583295617382973</c:v>
                </c:pt>
                <c:pt idx="86" formatCode="General">
                  <c:v>26.583295617382973</c:v>
                </c:pt>
                <c:pt idx="87" formatCode="General">
                  <c:v>26.583295617382973</c:v>
                </c:pt>
                <c:pt idx="88" formatCode="General">
                  <c:v>26.583295617382973</c:v>
                </c:pt>
                <c:pt idx="89" formatCode="General">
                  <c:v>26.583295617382973</c:v>
                </c:pt>
                <c:pt idx="90" formatCode="General">
                  <c:v>26.583295617382973</c:v>
                </c:pt>
                <c:pt idx="91" formatCode="General">
                  <c:v>26.583295617382973</c:v>
                </c:pt>
                <c:pt idx="92" formatCode="General">
                  <c:v>26.583295617382973</c:v>
                </c:pt>
                <c:pt idx="93" formatCode="General">
                  <c:v>26.583295617382973</c:v>
                </c:pt>
                <c:pt idx="94" formatCode="General">
                  <c:v>26.583295617382973</c:v>
                </c:pt>
                <c:pt idx="95" formatCode="General">
                  <c:v>26.583295617382973</c:v>
                </c:pt>
                <c:pt idx="96" formatCode="General">
                  <c:v>26.583295617382973</c:v>
                </c:pt>
                <c:pt idx="97" formatCode="General">
                  <c:v>26.583295617382973</c:v>
                </c:pt>
                <c:pt idx="98" formatCode="General">
                  <c:v>26.583295617382973</c:v>
                </c:pt>
                <c:pt idx="99" formatCode="General">
                  <c:v>26.583295617382973</c:v>
                </c:pt>
                <c:pt idx="100" formatCode="General">
                  <c:v>26.583295617382973</c:v>
                </c:pt>
                <c:pt idx="101" formatCode="General">
                  <c:v>26.583295617382973</c:v>
                </c:pt>
                <c:pt idx="102" formatCode="General">
                  <c:v>26.583295617382973</c:v>
                </c:pt>
                <c:pt idx="103" formatCode="General">
                  <c:v>26.583295617382973</c:v>
                </c:pt>
                <c:pt idx="104" formatCode="General">
                  <c:v>26.583295617382973</c:v>
                </c:pt>
                <c:pt idx="105" formatCode="General">
                  <c:v>26.583295617382973</c:v>
                </c:pt>
                <c:pt idx="106" formatCode="General">
                  <c:v>26.583295617382973</c:v>
                </c:pt>
                <c:pt idx="107" formatCode="General">
                  <c:v>26.583295617382973</c:v>
                </c:pt>
                <c:pt idx="108" formatCode="General">
                  <c:v>26.583295617382973</c:v>
                </c:pt>
                <c:pt idx="109" formatCode="General">
                  <c:v>26.583295617382973</c:v>
                </c:pt>
                <c:pt idx="110" formatCode="General">
                  <c:v>26.583295617382973</c:v>
                </c:pt>
                <c:pt idx="111" formatCode="General">
                  <c:v>26.583295617382973</c:v>
                </c:pt>
                <c:pt idx="112" formatCode="General">
                  <c:v>26.583295617382973</c:v>
                </c:pt>
                <c:pt idx="113" formatCode="General">
                  <c:v>26.583295617382973</c:v>
                </c:pt>
                <c:pt idx="114" formatCode="General">
                  <c:v>26.583295617382973</c:v>
                </c:pt>
                <c:pt idx="115" formatCode="General">
                  <c:v>26.583295617382973</c:v>
                </c:pt>
                <c:pt idx="116" formatCode="General">
                  <c:v>26.583295617382973</c:v>
                </c:pt>
                <c:pt idx="117" formatCode="General">
                  <c:v>26.583295617382973</c:v>
                </c:pt>
                <c:pt idx="118" formatCode="General">
                  <c:v>26.583295617382973</c:v>
                </c:pt>
                <c:pt idx="119" formatCode="General">
                  <c:v>26.583295617382973</c:v>
                </c:pt>
                <c:pt idx="120" formatCode="General">
                  <c:v>26.583295617382973</c:v>
                </c:pt>
                <c:pt idx="121" formatCode="General">
                  <c:v>26.583295617382973</c:v>
                </c:pt>
                <c:pt idx="122" formatCode="General">
                  <c:v>26.583295617382973</c:v>
                </c:pt>
                <c:pt idx="123" formatCode="General">
                  <c:v>26.583295617382973</c:v>
                </c:pt>
                <c:pt idx="124" formatCode="General">
                  <c:v>26.583295617382973</c:v>
                </c:pt>
                <c:pt idx="125" formatCode="General">
                  <c:v>26.583295617382973</c:v>
                </c:pt>
                <c:pt idx="126" formatCode="General">
                  <c:v>26.583295617382973</c:v>
                </c:pt>
                <c:pt idx="127" formatCode="General">
                  <c:v>26.583295617382973</c:v>
                </c:pt>
                <c:pt idx="128" formatCode="General">
                  <c:v>26.583295617382973</c:v>
                </c:pt>
                <c:pt idx="129" formatCode="General">
                  <c:v>26.583295617382973</c:v>
                </c:pt>
                <c:pt idx="130" formatCode="General">
                  <c:v>26.583295617382973</c:v>
                </c:pt>
                <c:pt idx="131" formatCode="General">
                  <c:v>26.583295617382973</c:v>
                </c:pt>
                <c:pt idx="132" formatCode="General">
                  <c:v>26.583295617382973</c:v>
                </c:pt>
                <c:pt idx="133" formatCode="General">
                  <c:v>26.583295617382973</c:v>
                </c:pt>
                <c:pt idx="134" formatCode="General">
                  <c:v>26.583295617382973</c:v>
                </c:pt>
                <c:pt idx="135" formatCode="General">
                  <c:v>26.583295617382973</c:v>
                </c:pt>
                <c:pt idx="136" formatCode="General">
                  <c:v>26.583295617382973</c:v>
                </c:pt>
                <c:pt idx="137" formatCode="General">
                  <c:v>26.583295617382973</c:v>
                </c:pt>
                <c:pt idx="138" formatCode="General">
                  <c:v>26.583295617382973</c:v>
                </c:pt>
                <c:pt idx="139" formatCode="General">
                  <c:v>26.583295617382973</c:v>
                </c:pt>
                <c:pt idx="140" formatCode="General">
                  <c:v>26.583295617382973</c:v>
                </c:pt>
                <c:pt idx="141" formatCode="General">
                  <c:v>26.583295617382973</c:v>
                </c:pt>
                <c:pt idx="142" formatCode="General">
                  <c:v>26.583295617382973</c:v>
                </c:pt>
                <c:pt idx="143" formatCode="General">
                  <c:v>26.583295617382973</c:v>
                </c:pt>
                <c:pt idx="144" formatCode="General">
                  <c:v>26.583295617382973</c:v>
                </c:pt>
                <c:pt idx="145" formatCode="General">
                  <c:v>26.583295617382973</c:v>
                </c:pt>
                <c:pt idx="146" formatCode="General">
                  <c:v>26.583295617382973</c:v>
                </c:pt>
                <c:pt idx="147" formatCode="General">
                  <c:v>26.583295617382973</c:v>
                </c:pt>
                <c:pt idx="148" formatCode="General">
                  <c:v>26.583295617382973</c:v>
                </c:pt>
                <c:pt idx="149" formatCode="General">
                  <c:v>26.583295617382973</c:v>
                </c:pt>
                <c:pt idx="150" formatCode="General">
                  <c:v>26.583295617382973</c:v>
                </c:pt>
                <c:pt idx="151" formatCode="General">
                  <c:v>26.583295617382973</c:v>
                </c:pt>
                <c:pt idx="152" formatCode="General">
                  <c:v>26.583295617382973</c:v>
                </c:pt>
                <c:pt idx="153" formatCode="General">
                  <c:v>26.583295617382973</c:v>
                </c:pt>
                <c:pt idx="154" formatCode="General">
                  <c:v>26.583295617382973</c:v>
                </c:pt>
                <c:pt idx="155" formatCode="General">
                  <c:v>26.583295617382973</c:v>
                </c:pt>
                <c:pt idx="156" formatCode="General">
                  <c:v>26.583295617382973</c:v>
                </c:pt>
                <c:pt idx="157" formatCode="General">
                  <c:v>26.583295617382973</c:v>
                </c:pt>
                <c:pt idx="158" formatCode="General">
                  <c:v>26.583295617382973</c:v>
                </c:pt>
                <c:pt idx="159" formatCode="General">
                  <c:v>26.583295617382973</c:v>
                </c:pt>
                <c:pt idx="160" formatCode="General">
                  <c:v>26.583295617382973</c:v>
                </c:pt>
                <c:pt idx="161" formatCode="General">
                  <c:v>26.583295617382973</c:v>
                </c:pt>
                <c:pt idx="162" formatCode="General">
                  <c:v>26.583295617382973</c:v>
                </c:pt>
                <c:pt idx="163" formatCode="General">
                  <c:v>26.583295617382973</c:v>
                </c:pt>
                <c:pt idx="164" formatCode="General">
                  <c:v>26.583295617382973</c:v>
                </c:pt>
                <c:pt idx="165" formatCode="General">
                  <c:v>26.583295617382973</c:v>
                </c:pt>
                <c:pt idx="166" formatCode="General">
                  <c:v>26.583295617382973</c:v>
                </c:pt>
                <c:pt idx="167" formatCode="General">
                  <c:v>26.583295617382973</c:v>
                </c:pt>
                <c:pt idx="168" formatCode="General">
                  <c:v>26.583295617382973</c:v>
                </c:pt>
                <c:pt idx="169" formatCode="General">
                  <c:v>26.583295617382973</c:v>
                </c:pt>
                <c:pt idx="170" formatCode="General">
                  <c:v>26.583295617382973</c:v>
                </c:pt>
                <c:pt idx="171" formatCode="General">
                  <c:v>26.583295617382973</c:v>
                </c:pt>
                <c:pt idx="172" formatCode="General">
                  <c:v>26.583295617382973</c:v>
                </c:pt>
                <c:pt idx="173" formatCode="General">
                  <c:v>26.583295617382973</c:v>
                </c:pt>
                <c:pt idx="174" formatCode="General">
                  <c:v>26.583295617382973</c:v>
                </c:pt>
                <c:pt idx="175" formatCode="General">
                  <c:v>26.583295617382973</c:v>
                </c:pt>
                <c:pt idx="176" formatCode="General">
                  <c:v>26.583295617382973</c:v>
                </c:pt>
                <c:pt idx="177" formatCode="General">
                  <c:v>26.583295617382973</c:v>
                </c:pt>
                <c:pt idx="178" formatCode="General">
                  <c:v>26.583295617382973</c:v>
                </c:pt>
                <c:pt idx="179" formatCode="General">
                  <c:v>26.583295617382973</c:v>
                </c:pt>
                <c:pt idx="180" formatCode="General">
                  <c:v>26.583295617382973</c:v>
                </c:pt>
                <c:pt idx="181" formatCode="General">
                  <c:v>26.583295617382973</c:v>
                </c:pt>
                <c:pt idx="182" formatCode="General">
                  <c:v>26.583295617382973</c:v>
                </c:pt>
                <c:pt idx="183" formatCode="General">
                  <c:v>26.583295617382973</c:v>
                </c:pt>
                <c:pt idx="184" formatCode="General">
                  <c:v>26.583295617382973</c:v>
                </c:pt>
                <c:pt idx="185" formatCode="General">
                  <c:v>26.583295617382973</c:v>
                </c:pt>
                <c:pt idx="186" formatCode="General">
                  <c:v>26.583295617382973</c:v>
                </c:pt>
                <c:pt idx="187" formatCode="General">
                  <c:v>26.583295617382973</c:v>
                </c:pt>
                <c:pt idx="188" formatCode="General">
                  <c:v>26.583295617382973</c:v>
                </c:pt>
                <c:pt idx="189" formatCode="General">
                  <c:v>26.583295617382973</c:v>
                </c:pt>
                <c:pt idx="190" formatCode="General">
                  <c:v>26.583295617382973</c:v>
                </c:pt>
                <c:pt idx="191" formatCode="General">
                  <c:v>26.583295617382973</c:v>
                </c:pt>
                <c:pt idx="192" formatCode="General">
                  <c:v>26.583295617382973</c:v>
                </c:pt>
                <c:pt idx="193" formatCode="General">
                  <c:v>26.583295617382973</c:v>
                </c:pt>
                <c:pt idx="194" formatCode="General">
                  <c:v>26.583295617382973</c:v>
                </c:pt>
                <c:pt idx="195" formatCode="General">
                  <c:v>26.583295617382973</c:v>
                </c:pt>
                <c:pt idx="196" formatCode="General">
                  <c:v>26.583295617382973</c:v>
                </c:pt>
                <c:pt idx="197" formatCode="General">
                  <c:v>26.583295617382973</c:v>
                </c:pt>
                <c:pt idx="198" formatCode="General">
                  <c:v>26.583295617382973</c:v>
                </c:pt>
                <c:pt idx="199" formatCode="General">
                  <c:v>26.583295617382973</c:v>
                </c:pt>
                <c:pt idx="200" formatCode="General">
                  <c:v>26.583295617382973</c:v>
                </c:pt>
                <c:pt idx="201" formatCode="General">
                  <c:v>26.583295617382973</c:v>
                </c:pt>
                <c:pt idx="202" formatCode="General">
                  <c:v>26.583295617382973</c:v>
                </c:pt>
                <c:pt idx="203" formatCode="General">
                  <c:v>26.583295617382973</c:v>
                </c:pt>
                <c:pt idx="204" formatCode="General">
                  <c:v>26.583295617382973</c:v>
                </c:pt>
                <c:pt idx="205" formatCode="General">
                  <c:v>26.583295617382973</c:v>
                </c:pt>
                <c:pt idx="206" formatCode="General">
                  <c:v>26.583295617382973</c:v>
                </c:pt>
                <c:pt idx="207" formatCode="General">
                  <c:v>26.583295617382973</c:v>
                </c:pt>
                <c:pt idx="208" formatCode="General">
                  <c:v>26.583295617382973</c:v>
                </c:pt>
                <c:pt idx="209" formatCode="General">
                  <c:v>26.583295617382973</c:v>
                </c:pt>
                <c:pt idx="210" formatCode="General">
                  <c:v>26.583295617382973</c:v>
                </c:pt>
                <c:pt idx="211" formatCode="General">
                  <c:v>26.583295617382973</c:v>
                </c:pt>
                <c:pt idx="212" formatCode="General">
                  <c:v>26.583295617382973</c:v>
                </c:pt>
                <c:pt idx="213" formatCode="General">
                  <c:v>26.583295617382973</c:v>
                </c:pt>
                <c:pt idx="214" formatCode="General">
                  <c:v>26.583295617382973</c:v>
                </c:pt>
                <c:pt idx="215" formatCode="General">
                  <c:v>26.583295617382973</c:v>
                </c:pt>
                <c:pt idx="216" formatCode="General">
                  <c:v>26.583295617382973</c:v>
                </c:pt>
                <c:pt idx="217" formatCode="General">
                  <c:v>26.583295617382973</c:v>
                </c:pt>
                <c:pt idx="218" formatCode="General">
                  <c:v>26.583295617382973</c:v>
                </c:pt>
                <c:pt idx="219" formatCode="General">
                  <c:v>26.583295617382973</c:v>
                </c:pt>
                <c:pt idx="220" formatCode="General">
                  <c:v>26.583295617382973</c:v>
                </c:pt>
                <c:pt idx="221" formatCode="General">
                  <c:v>26.583295617382973</c:v>
                </c:pt>
                <c:pt idx="222" formatCode="General">
                  <c:v>26.583295617382973</c:v>
                </c:pt>
                <c:pt idx="223" formatCode="General">
                  <c:v>26.583295617382973</c:v>
                </c:pt>
                <c:pt idx="224" formatCode="General">
                  <c:v>26.583295617382973</c:v>
                </c:pt>
                <c:pt idx="225" formatCode="General">
                  <c:v>26.583295617382973</c:v>
                </c:pt>
                <c:pt idx="226" formatCode="General">
                  <c:v>26.583295617382973</c:v>
                </c:pt>
                <c:pt idx="227" formatCode="General">
                  <c:v>26.583295617382973</c:v>
                </c:pt>
                <c:pt idx="228" formatCode="General">
                  <c:v>26.583295617382973</c:v>
                </c:pt>
                <c:pt idx="229" formatCode="General">
                  <c:v>26.583295617382973</c:v>
                </c:pt>
                <c:pt idx="230" formatCode="General">
                  <c:v>26.583295617382973</c:v>
                </c:pt>
                <c:pt idx="231" formatCode="General">
                  <c:v>26.583295617382973</c:v>
                </c:pt>
                <c:pt idx="232" formatCode="General">
                  <c:v>26.583295617382973</c:v>
                </c:pt>
                <c:pt idx="233" formatCode="General">
                  <c:v>26.583295617382973</c:v>
                </c:pt>
                <c:pt idx="234" formatCode="General">
                  <c:v>26.583295617382973</c:v>
                </c:pt>
                <c:pt idx="235" formatCode="General">
                  <c:v>26.583295617382973</c:v>
                </c:pt>
                <c:pt idx="236" formatCode="General">
                  <c:v>26.583295617382973</c:v>
                </c:pt>
                <c:pt idx="237" formatCode="General">
                  <c:v>26.583295617382973</c:v>
                </c:pt>
                <c:pt idx="238" formatCode="General">
                  <c:v>26.583295617382973</c:v>
                </c:pt>
                <c:pt idx="239" formatCode="General">
                  <c:v>26.583295617382973</c:v>
                </c:pt>
                <c:pt idx="240" formatCode="General">
                  <c:v>26.583295617382973</c:v>
                </c:pt>
                <c:pt idx="241" formatCode="General">
                  <c:v>26.583295617382973</c:v>
                </c:pt>
                <c:pt idx="242" formatCode="General">
                  <c:v>26.583295617382973</c:v>
                </c:pt>
                <c:pt idx="243" formatCode="General">
                  <c:v>26.583295617382973</c:v>
                </c:pt>
                <c:pt idx="244" formatCode="General">
                  <c:v>26.583295617382973</c:v>
                </c:pt>
                <c:pt idx="245" formatCode="General">
                  <c:v>26.583295617382973</c:v>
                </c:pt>
                <c:pt idx="246" formatCode="General">
                  <c:v>26.583295617382973</c:v>
                </c:pt>
                <c:pt idx="247" formatCode="General">
                  <c:v>26.583295617382973</c:v>
                </c:pt>
                <c:pt idx="248" formatCode="General">
                  <c:v>26.583295617382973</c:v>
                </c:pt>
                <c:pt idx="249" formatCode="General">
                  <c:v>26.583295617382973</c:v>
                </c:pt>
                <c:pt idx="250" formatCode="General">
                  <c:v>26.583295617382973</c:v>
                </c:pt>
                <c:pt idx="251" formatCode="General">
                  <c:v>26.583295617382973</c:v>
                </c:pt>
                <c:pt idx="252" formatCode="General">
                  <c:v>26.583295617382973</c:v>
                </c:pt>
                <c:pt idx="253" formatCode="General">
                  <c:v>26.583295617382973</c:v>
                </c:pt>
                <c:pt idx="254" formatCode="General">
                  <c:v>26.583295617382973</c:v>
                </c:pt>
                <c:pt idx="255" formatCode="General">
                  <c:v>26.583295617382973</c:v>
                </c:pt>
                <c:pt idx="256" formatCode="General">
                  <c:v>26.583295617382973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charts!$AB$575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charts!$AC$571:$OD$571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43993</c:v>
                </c:pt>
                <c:pt idx="96">
                  <c:v>43992</c:v>
                </c:pt>
                <c:pt idx="97">
                  <c:v>43991</c:v>
                </c:pt>
                <c:pt idx="98">
                  <c:v>43990</c:v>
                </c:pt>
                <c:pt idx="99">
                  <c:v>43987</c:v>
                </c:pt>
                <c:pt idx="100">
                  <c:v>43986</c:v>
                </c:pt>
                <c:pt idx="101">
                  <c:v>43985</c:v>
                </c:pt>
                <c:pt idx="102">
                  <c:v>43984</c:v>
                </c:pt>
                <c:pt idx="103">
                  <c:v>43983</c:v>
                </c:pt>
                <c:pt idx="104">
                  <c:v>43980</c:v>
                </c:pt>
                <c:pt idx="105">
                  <c:v>43979</c:v>
                </c:pt>
                <c:pt idx="106">
                  <c:v>43978</c:v>
                </c:pt>
                <c:pt idx="107">
                  <c:v>43977</c:v>
                </c:pt>
                <c:pt idx="108">
                  <c:v>43976</c:v>
                </c:pt>
                <c:pt idx="109">
                  <c:v>43973</c:v>
                </c:pt>
                <c:pt idx="110">
                  <c:v>43972</c:v>
                </c:pt>
                <c:pt idx="111">
                  <c:v>43971</c:v>
                </c:pt>
                <c:pt idx="112">
                  <c:v>43970</c:v>
                </c:pt>
                <c:pt idx="113">
                  <c:v>43969</c:v>
                </c:pt>
                <c:pt idx="114">
                  <c:v>43966</c:v>
                </c:pt>
                <c:pt idx="115">
                  <c:v>43965</c:v>
                </c:pt>
                <c:pt idx="116">
                  <c:v>43964</c:v>
                </c:pt>
                <c:pt idx="117">
                  <c:v>43963</c:v>
                </c:pt>
                <c:pt idx="118">
                  <c:v>43962</c:v>
                </c:pt>
                <c:pt idx="119">
                  <c:v>43959</c:v>
                </c:pt>
                <c:pt idx="120">
                  <c:v>43958</c:v>
                </c:pt>
                <c:pt idx="121">
                  <c:v>43957</c:v>
                </c:pt>
                <c:pt idx="122">
                  <c:v>43956</c:v>
                </c:pt>
                <c:pt idx="123">
                  <c:v>43955</c:v>
                </c:pt>
                <c:pt idx="124">
                  <c:v>43952</c:v>
                </c:pt>
                <c:pt idx="125">
                  <c:v>43951</c:v>
                </c:pt>
                <c:pt idx="126">
                  <c:v>43950</c:v>
                </c:pt>
                <c:pt idx="127">
                  <c:v>43949</c:v>
                </c:pt>
                <c:pt idx="128">
                  <c:v>43948</c:v>
                </c:pt>
                <c:pt idx="129">
                  <c:v>43945</c:v>
                </c:pt>
                <c:pt idx="130">
                  <c:v>43944</c:v>
                </c:pt>
                <c:pt idx="131">
                  <c:v>43943</c:v>
                </c:pt>
                <c:pt idx="132">
                  <c:v>43942</c:v>
                </c:pt>
                <c:pt idx="133">
                  <c:v>43941</c:v>
                </c:pt>
                <c:pt idx="134">
                  <c:v>43938</c:v>
                </c:pt>
                <c:pt idx="135">
                  <c:v>43937</c:v>
                </c:pt>
                <c:pt idx="136">
                  <c:v>43936</c:v>
                </c:pt>
                <c:pt idx="137">
                  <c:v>43935</c:v>
                </c:pt>
                <c:pt idx="138">
                  <c:v>43934</c:v>
                </c:pt>
                <c:pt idx="139">
                  <c:v>43931</c:v>
                </c:pt>
                <c:pt idx="140">
                  <c:v>43930</c:v>
                </c:pt>
                <c:pt idx="141">
                  <c:v>43929</c:v>
                </c:pt>
                <c:pt idx="142">
                  <c:v>43928</c:v>
                </c:pt>
                <c:pt idx="143">
                  <c:v>43927</c:v>
                </c:pt>
                <c:pt idx="144">
                  <c:v>43924</c:v>
                </c:pt>
                <c:pt idx="145">
                  <c:v>43923</c:v>
                </c:pt>
                <c:pt idx="146">
                  <c:v>43922</c:v>
                </c:pt>
                <c:pt idx="147">
                  <c:v>43921</c:v>
                </c:pt>
                <c:pt idx="148">
                  <c:v>43920</c:v>
                </c:pt>
                <c:pt idx="149">
                  <c:v>43917</c:v>
                </c:pt>
                <c:pt idx="150">
                  <c:v>43916</c:v>
                </c:pt>
                <c:pt idx="151">
                  <c:v>43915</c:v>
                </c:pt>
                <c:pt idx="152">
                  <c:v>43914</c:v>
                </c:pt>
                <c:pt idx="153">
                  <c:v>43913</c:v>
                </c:pt>
                <c:pt idx="154">
                  <c:v>43910</c:v>
                </c:pt>
                <c:pt idx="155">
                  <c:v>43909</c:v>
                </c:pt>
                <c:pt idx="156">
                  <c:v>43908</c:v>
                </c:pt>
                <c:pt idx="157">
                  <c:v>43907</c:v>
                </c:pt>
                <c:pt idx="158">
                  <c:v>43906</c:v>
                </c:pt>
                <c:pt idx="159">
                  <c:v>43903</c:v>
                </c:pt>
                <c:pt idx="160">
                  <c:v>43902</c:v>
                </c:pt>
                <c:pt idx="161">
                  <c:v>43901</c:v>
                </c:pt>
                <c:pt idx="162">
                  <c:v>43900</c:v>
                </c:pt>
                <c:pt idx="163">
                  <c:v>43899</c:v>
                </c:pt>
                <c:pt idx="164">
                  <c:v>43896</c:v>
                </c:pt>
                <c:pt idx="165">
                  <c:v>43895</c:v>
                </c:pt>
                <c:pt idx="166">
                  <c:v>43894</c:v>
                </c:pt>
                <c:pt idx="167">
                  <c:v>43893</c:v>
                </c:pt>
                <c:pt idx="168">
                  <c:v>43892</c:v>
                </c:pt>
                <c:pt idx="169">
                  <c:v>43889</c:v>
                </c:pt>
                <c:pt idx="170">
                  <c:v>43888</c:v>
                </c:pt>
                <c:pt idx="171">
                  <c:v>43887</c:v>
                </c:pt>
                <c:pt idx="172">
                  <c:v>43886</c:v>
                </c:pt>
                <c:pt idx="173">
                  <c:v>43885</c:v>
                </c:pt>
                <c:pt idx="174">
                  <c:v>43882</c:v>
                </c:pt>
                <c:pt idx="175">
                  <c:v>43881</c:v>
                </c:pt>
                <c:pt idx="176">
                  <c:v>43880</c:v>
                </c:pt>
                <c:pt idx="177">
                  <c:v>43879</c:v>
                </c:pt>
                <c:pt idx="178">
                  <c:v>43878</c:v>
                </c:pt>
                <c:pt idx="179">
                  <c:v>43875</c:v>
                </c:pt>
                <c:pt idx="180">
                  <c:v>43874</c:v>
                </c:pt>
                <c:pt idx="181">
                  <c:v>43873</c:v>
                </c:pt>
                <c:pt idx="182">
                  <c:v>43872</c:v>
                </c:pt>
                <c:pt idx="183">
                  <c:v>43871</c:v>
                </c:pt>
                <c:pt idx="184">
                  <c:v>43868</c:v>
                </c:pt>
                <c:pt idx="185">
                  <c:v>43867</c:v>
                </c:pt>
                <c:pt idx="186">
                  <c:v>43866</c:v>
                </c:pt>
                <c:pt idx="187">
                  <c:v>43865</c:v>
                </c:pt>
                <c:pt idx="188">
                  <c:v>43864</c:v>
                </c:pt>
                <c:pt idx="189">
                  <c:v>43861</c:v>
                </c:pt>
                <c:pt idx="190">
                  <c:v>43860</c:v>
                </c:pt>
                <c:pt idx="191">
                  <c:v>43859</c:v>
                </c:pt>
                <c:pt idx="192">
                  <c:v>43858</c:v>
                </c:pt>
                <c:pt idx="193">
                  <c:v>43857</c:v>
                </c:pt>
                <c:pt idx="194">
                  <c:v>43854</c:v>
                </c:pt>
                <c:pt idx="195">
                  <c:v>43853</c:v>
                </c:pt>
                <c:pt idx="196">
                  <c:v>43852</c:v>
                </c:pt>
                <c:pt idx="197">
                  <c:v>43851</c:v>
                </c:pt>
                <c:pt idx="198">
                  <c:v>43850</c:v>
                </c:pt>
                <c:pt idx="199">
                  <c:v>43847</c:v>
                </c:pt>
                <c:pt idx="200">
                  <c:v>43846</c:v>
                </c:pt>
                <c:pt idx="201">
                  <c:v>43845</c:v>
                </c:pt>
                <c:pt idx="202">
                  <c:v>43844</c:v>
                </c:pt>
                <c:pt idx="203">
                  <c:v>43843</c:v>
                </c:pt>
                <c:pt idx="204">
                  <c:v>43840</c:v>
                </c:pt>
                <c:pt idx="205">
                  <c:v>43839</c:v>
                </c:pt>
                <c:pt idx="206">
                  <c:v>43838</c:v>
                </c:pt>
                <c:pt idx="207">
                  <c:v>43837</c:v>
                </c:pt>
                <c:pt idx="208">
                  <c:v>43836</c:v>
                </c:pt>
                <c:pt idx="209">
                  <c:v>43833</c:v>
                </c:pt>
                <c:pt idx="210">
                  <c:v>43832</c:v>
                </c:pt>
                <c:pt idx="211">
                  <c:v>43831</c:v>
                </c:pt>
                <c:pt idx="212">
                  <c:v>43830</c:v>
                </c:pt>
                <c:pt idx="213">
                  <c:v>43829</c:v>
                </c:pt>
                <c:pt idx="214">
                  <c:v>43826</c:v>
                </c:pt>
                <c:pt idx="215">
                  <c:v>43825</c:v>
                </c:pt>
                <c:pt idx="216">
                  <c:v>43824</c:v>
                </c:pt>
                <c:pt idx="217">
                  <c:v>43823</c:v>
                </c:pt>
                <c:pt idx="218">
                  <c:v>43822</c:v>
                </c:pt>
                <c:pt idx="219">
                  <c:v>43819</c:v>
                </c:pt>
                <c:pt idx="220">
                  <c:v>43818</c:v>
                </c:pt>
                <c:pt idx="221">
                  <c:v>43817</c:v>
                </c:pt>
                <c:pt idx="222">
                  <c:v>43816</c:v>
                </c:pt>
                <c:pt idx="223">
                  <c:v>43815</c:v>
                </c:pt>
                <c:pt idx="224">
                  <c:v>43812</c:v>
                </c:pt>
                <c:pt idx="225">
                  <c:v>43811</c:v>
                </c:pt>
                <c:pt idx="226">
                  <c:v>43810</c:v>
                </c:pt>
                <c:pt idx="227">
                  <c:v>43809</c:v>
                </c:pt>
                <c:pt idx="228">
                  <c:v>43808</c:v>
                </c:pt>
                <c:pt idx="229">
                  <c:v>43805</c:v>
                </c:pt>
                <c:pt idx="230">
                  <c:v>43804</c:v>
                </c:pt>
                <c:pt idx="231">
                  <c:v>43803</c:v>
                </c:pt>
                <c:pt idx="232">
                  <c:v>43802</c:v>
                </c:pt>
                <c:pt idx="233">
                  <c:v>43801</c:v>
                </c:pt>
                <c:pt idx="234">
                  <c:v>43798</c:v>
                </c:pt>
                <c:pt idx="235">
                  <c:v>43797</c:v>
                </c:pt>
                <c:pt idx="236">
                  <c:v>43796</c:v>
                </c:pt>
                <c:pt idx="237">
                  <c:v>43795</c:v>
                </c:pt>
                <c:pt idx="238">
                  <c:v>43794</c:v>
                </c:pt>
                <c:pt idx="239">
                  <c:v>43791</c:v>
                </c:pt>
                <c:pt idx="240">
                  <c:v>43790</c:v>
                </c:pt>
                <c:pt idx="241">
                  <c:v>43789</c:v>
                </c:pt>
                <c:pt idx="242">
                  <c:v>43788</c:v>
                </c:pt>
                <c:pt idx="243">
                  <c:v>43787</c:v>
                </c:pt>
                <c:pt idx="244">
                  <c:v>43784</c:v>
                </c:pt>
                <c:pt idx="245">
                  <c:v>43783</c:v>
                </c:pt>
                <c:pt idx="246">
                  <c:v>43782</c:v>
                </c:pt>
                <c:pt idx="247">
                  <c:v>43781</c:v>
                </c:pt>
                <c:pt idx="248">
                  <c:v>43780</c:v>
                </c:pt>
                <c:pt idx="249">
                  <c:v>43777</c:v>
                </c:pt>
                <c:pt idx="250">
                  <c:v>43776</c:v>
                </c:pt>
                <c:pt idx="251">
                  <c:v>43775</c:v>
                </c:pt>
                <c:pt idx="252">
                  <c:v>43774</c:v>
                </c:pt>
                <c:pt idx="253">
                  <c:v>43773</c:v>
                </c:pt>
                <c:pt idx="254">
                  <c:v>43770</c:v>
                </c:pt>
                <c:pt idx="255">
                  <c:v>43769</c:v>
                </c:pt>
                <c:pt idx="256">
                  <c:v>43768</c:v>
                </c:pt>
                <c:pt idx="257">
                  <c:v>#N/A</c:v>
                </c:pt>
              </c:numCache>
            </c:numRef>
          </c:cat>
          <c:val>
            <c:numRef>
              <c:f>charts!$AC$575:$OD$575</c:f>
              <c:numCache>
                <c:formatCode>0</c:formatCode>
                <c:ptCount val="366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charts!$K$565</c:f>
              <c:strCache>
                <c:ptCount val="1"/>
                <c:pt idx="0">
                  <c:v>IBESM 1 7/8 PERP nc-23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charts!$AC$638:$OD$638</c:f>
              <c:numCache>
                <c:formatCode>General</c:formatCode>
                <c:ptCount val="366"/>
                <c:pt idx="0">
                  <c:v>391.66699999999997</c:v>
                </c:pt>
                <c:pt idx="1">
                  <c:v>390.04899999999998</c:v>
                </c:pt>
                <c:pt idx="2">
                  <c:v>395.44200000000001</c:v>
                </c:pt>
                <c:pt idx="3" formatCode="0.00">
                  <c:v>400.13900000000001</c:v>
                </c:pt>
                <c:pt idx="4">
                  <c:v>408.98099999999999</c:v>
                </c:pt>
                <c:pt idx="5">
                  <c:v>416.42399999999998</c:v>
                </c:pt>
                <c:pt idx="6">
                  <c:v>404.315</c:v>
                </c:pt>
                <c:pt idx="7">
                  <c:v>399.42899999999997</c:v>
                </c:pt>
                <c:pt idx="8">
                  <c:v>396.84199999999998</c:v>
                </c:pt>
                <c:pt idx="9">
                  <c:v>395.59899999999999</c:v>
                </c:pt>
                <c:pt idx="10">
                  <c:v>392.07400000000001</c:v>
                </c:pt>
                <c:pt idx="11">
                  <c:v>382.06099999999998</c:v>
                </c:pt>
                <c:pt idx="12">
                  <c:v>382.69799999999998</c:v>
                </c:pt>
                <c:pt idx="13">
                  <c:v>390.471</c:v>
                </c:pt>
                <c:pt idx="14">
                  <c:v>399.63799999999998</c:v>
                </c:pt>
                <c:pt idx="15">
                  <c:v>400.80700000000002</c:v>
                </c:pt>
                <c:pt idx="16">
                  <c:v>408.44900000000001</c:v>
                </c:pt>
                <c:pt idx="17">
                  <c:v>418.34699999999998</c:v>
                </c:pt>
                <c:pt idx="18">
                  <c:v>422.94799999999998</c:v>
                </c:pt>
                <c:pt idx="19">
                  <c:v>429.911</c:v>
                </c:pt>
                <c:pt idx="20">
                  <c:v>419.96600000000001</c:v>
                </c:pt>
                <c:pt idx="21">
                  <c:v>409.49299999999999</c:v>
                </c:pt>
                <c:pt idx="22">
                  <c:v>409.64100000000002</c:v>
                </c:pt>
                <c:pt idx="23">
                  <c:v>404.161</c:v>
                </c:pt>
                <c:pt idx="24">
                  <c:v>387.73500000000001</c:v>
                </c:pt>
                <c:pt idx="25">
                  <c:v>387.77100000000002</c:v>
                </c:pt>
                <c:pt idx="26">
                  <c:v>388.20800000000003</c:v>
                </c:pt>
                <c:pt idx="27">
                  <c:v>392.166</c:v>
                </c:pt>
                <c:pt idx="28">
                  <c:v>393.61700000000002</c:v>
                </c:pt>
                <c:pt idx="29">
                  <c:v>393.91399999999999</c:v>
                </c:pt>
                <c:pt idx="30">
                  <c:v>389.714</c:v>
                </c:pt>
                <c:pt idx="31">
                  <c:v>393.66500000000002</c:v>
                </c:pt>
                <c:pt idx="32">
                  <c:v>394.79399999999998</c:v>
                </c:pt>
                <c:pt idx="33">
                  <c:v>390.29599999999999</c:v>
                </c:pt>
                <c:pt idx="34">
                  <c:v>388.98700000000002</c:v>
                </c:pt>
                <c:pt idx="35">
                  <c:v>386.83199999999999</c:v>
                </c:pt>
                <c:pt idx="36">
                  <c:v>385.26799999999997</c:v>
                </c:pt>
                <c:pt idx="37">
                  <c:v>390.30700000000002</c:v>
                </c:pt>
                <c:pt idx="38">
                  <c:v>388.62599999999998</c:v>
                </c:pt>
                <c:pt idx="39">
                  <c:v>389.65</c:v>
                </c:pt>
                <c:pt idx="40">
                  <c:v>389.68599999999998</c:v>
                </c:pt>
                <c:pt idx="41">
                  <c:v>382.524</c:v>
                </c:pt>
                <c:pt idx="42">
                  <c:v>377.33300000000003</c:v>
                </c:pt>
                <c:pt idx="43">
                  <c:v>386.94499999999999</c:v>
                </c:pt>
                <c:pt idx="44">
                  <c:v>400.495</c:v>
                </c:pt>
                <c:pt idx="45">
                  <c:v>404.82400000000001</c:v>
                </c:pt>
                <c:pt idx="46">
                  <c:v>403.86099999999999</c:v>
                </c:pt>
                <c:pt idx="47">
                  <c:v>403.80900000000003</c:v>
                </c:pt>
                <c:pt idx="48">
                  <c:v>399.49400000000003</c:v>
                </c:pt>
                <c:pt idx="49">
                  <c:v>386.19</c:v>
                </c:pt>
                <c:pt idx="50">
                  <c:v>379.47899999999998</c:v>
                </c:pt>
                <c:pt idx="51">
                  <c:v>378.74700000000001</c:v>
                </c:pt>
                <c:pt idx="52">
                  <c:v>381.23200000000003</c:v>
                </c:pt>
                <c:pt idx="53">
                  <c:v>394.29399999999998</c:v>
                </c:pt>
                <c:pt idx="54">
                  <c:v>399.19200000000001</c:v>
                </c:pt>
                <c:pt idx="55">
                  <c:v>407.38799999999998</c:v>
                </c:pt>
                <c:pt idx="56">
                  <c:v>409.89800000000002</c:v>
                </c:pt>
                <c:pt idx="57">
                  <c:v>420.50400000000002</c:v>
                </c:pt>
                <c:pt idx="58">
                  <c:v>422.2</c:v>
                </c:pt>
                <c:pt idx="59">
                  <c:v>418.65100000000001</c:v>
                </c:pt>
                <c:pt idx="60">
                  <c:v>417.13299999999998</c:v>
                </c:pt>
                <c:pt idx="61">
                  <c:v>401.67899999999997</c:v>
                </c:pt>
                <c:pt idx="62">
                  <c:v>398.75299999999999</c:v>
                </c:pt>
                <c:pt idx="63">
                  <c:v>393.15100000000001</c:v>
                </c:pt>
                <c:pt idx="64">
                  <c:v>387.65499999999997</c:v>
                </c:pt>
                <c:pt idx="65">
                  <c:v>386.60199999999998</c:v>
                </c:pt>
                <c:pt idx="66">
                  <c:v>388.18299999999999</c:v>
                </c:pt>
                <c:pt idx="67">
                  <c:v>383.959</c:v>
                </c:pt>
                <c:pt idx="68">
                  <c:v>403.65699999999998</c:v>
                </c:pt>
                <c:pt idx="69">
                  <c:v>412.00700000000001</c:v>
                </c:pt>
                <c:pt idx="70">
                  <c:v>418.50799999999998</c:v>
                </c:pt>
                <c:pt idx="71">
                  <c:v>417.40800000000002</c:v>
                </c:pt>
                <c:pt idx="72">
                  <c:v>420.81400000000002</c:v>
                </c:pt>
                <c:pt idx="73">
                  <c:v>418.69600000000003</c:v>
                </c:pt>
                <c:pt idx="74">
                  <c:v>422.99099999999999</c:v>
                </c:pt>
                <c:pt idx="75">
                  <c:v>419.06700000000001</c:v>
                </c:pt>
                <c:pt idx="76">
                  <c:v>417.04</c:v>
                </c:pt>
                <c:pt idx="77">
                  <c:v>415.07799999999997</c:v>
                </c:pt>
                <c:pt idx="78">
                  <c:v>415.79300000000001</c:v>
                </c:pt>
                <c:pt idx="79">
                  <c:v>419.39</c:v>
                </c:pt>
                <c:pt idx="80">
                  <c:v>421.24</c:v>
                </c:pt>
                <c:pt idx="81">
                  <c:v>421.21100000000001</c:v>
                </c:pt>
                <c:pt idx="82">
                  <c:v>426.07499999999999</c:v>
                </c:pt>
                <c:pt idx="83">
                  <c:v>430.23</c:v>
                </c:pt>
                <c:pt idx="84">
                  <c:v>428.54599999999999</c:v>
                </c:pt>
                <c:pt idx="85">
                  <c:v>425.57400000000001</c:v>
                </c:pt>
                <c:pt idx="86">
                  <c:v>420.84800000000001</c:v>
                </c:pt>
                <c:pt idx="87">
                  <c:v>412.80500000000001</c:v>
                </c:pt>
                <c:pt idx="88">
                  <c:v>420.238</c:v>
                </c:pt>
                <c:pt idx="89">
                  <c:v>410.58800000000002</c:v>
                </c:pt>
                <c:pt idx="90">
                  <c:v>408.50200000000001</c:v>
                </c:pt>
                <c:pt idx="91">
                  <c:v>395.67099999999999</c:v>
                </c:pt>
                <c:pt idx="92">
                  <c:v>388.29399999999998</c:v>
                </c:pt>
                <c:pt idx="93">
                  <c:v>402.73399999999998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5-4F93-AC44-9F4232FA9407}"/>
            </c:ext>
          </c:extLst>
        </c:ser>
        <c:ser>
          <c:idx val="1"/>
          <c:order val="1"/>
          <c:tx>
            <c:strRef>
              <c:f>charts!$K$566</c:f>
              <c:strCache>
                <c:ptCount val="1"/>
                <c:pt idx="0">
                  <c:v>ENGIFP 1 3/8 PERP nc-23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charts!$AC$639:$OD$639</c:f>
              <c:numCache>
                <c:formatCode>General</c:formatCode>
                <c:ptCount val="366"/>
                <c:pt idx="0">
                  <c:v>391.41800000000001</c:v>
                </c:pt>
                <c:pt idx="1">
                  <c:v>391.49299999999999</c:v>
                </c:pt>
                <c:pt idx="2">
                  <c:v>394.7</c:v>
                </c:pt>
                <c:pt idx="3" formatCode="0.00">
                  <c:v>399.33199999999999</c:v>
                </c:pt>
                <c:pt idx="4">
                  <c:v>407.39400000000001</c:v>
                </c:pt>
                <c:pt idx="5">
                  <c:v>413.97899999999998</c:v>
                </c:pt>
                <c:pt idx="6">
                  <c:v>402.613</c:v>
                </c:pt>
                <c:pt idx="7">
                  <c:v>397.60500000000002</c:v>
                </c:pt>
                <c:pt idx="8">
                  <c:v>394.995</c:v>
                </c:pt>
                <c:pt idx="9">
                  <c:v>394.01799999999997</c:v>
                </c:pt>
                <c:pt idx="10">
                  <c:v>390.34800000000001</c:v>
                </c:pt>
                <c:pt idx="11">
                  <c:v>379.61799999999999</c:v>
                </c:pt>
                <c:pt idx="12">
                  <c:v>379.69299999999998</c:v>
                </c:pt>
                <c:pt idx="13">
                  <c:v>387.71199999999999</c:v>
                </c:pt>
                <c:pt idx="14">
                  <c:v>396.24200000000002</c:v>
                </c:pt>
                <c:pt idx="15">
                  <c:v>397.83699999999999</c:v>
                </c:pt>
                <c:pt idx="16">
                  <c:v>405.49099999999999</c:v>
                </c:pt>
                <c:pt idx="17">
                  <c:v>414.78699999999998</c:v>
                </c:pt>
                <c:pt idx="18">
                  <c:v>420.09899999999999</c:v>
                </c:pt>
                <c:pt idx="19">
                  <c:v>428.608</c:v>
                </c:pt>
                <c:pt idx="20">
                  <c:v>415.20800000000003</c:v>
                </c:pt>
                <c:pt idx="21">
                  <c:v>401.79399999999998</c:v>
                </c:pt>
                <c:pt idx="22">
                  <c:v>402.40600000000001</c:v>
                </c:pt>
                <c:pt idx="23">
                  <c:v>402.19</c:v>
                </c:pt>
                <c:pt idx="24">
                  <c:v>382.83199999999999</c:v>
                </c:pt>
                <c:pt idx="25">
                  <c:v>383.81599999999997</c:v>
                </c:pt>
                <c:pt idx="26">
                  <c:v>383.21499999999997</c:v>
                </c:pt>
                <c:pt idx="27">
                  <c:v>389.36799999999999</c:v>
                </c:pt>
                <c:pt idx="28">
                  <c:v>392.70800000000003</c:v>
                </c:pt>
                <c:pt idx="29">
                  <c:v>393.47399999999999</c:v>
                </c:pt>
                <c:pt idx="30">
                  <c:v>387.77600000000001</c:v>
                </c:pt>
                <c:pt idx="31">
                  <c:v>391.60599999999999</c:v>
                </c:pt>
                <c:pt idx="32">
                  <c:v>392.41</c:v>
                </c:pt>
                <c:pt idx="33">
                  <c:v>386.41300000000001</c:v>
                </c:pt>
                <c:pt idx="34">
                  <c:v>385.87799999999999</c:v>
                </c:pt>
                <c:pt idx="35">
                  <c:v>383.19900000000001</c:v>
                </c:pt>
                <c:pt idx="36">
                  <c:v>380.53399999999999</c:v>
                </c:pt>
                <c:pt idx="37">
                  <c:v>385.78899999999999</c:v>
                </c:pt>
                <c:pt idx="38">
                  <c:v>388.25200000000001</c:v>
                </c:pt>
                <c:pt idx="39">
                  <c:v>387.24799999999999</c:v>
                </c:pt>
                <c:pt idx="40">
                  <c:v>386.565</c:v>
                </c:pt>
                <c:pt idx="41">
                  <c:v>382.274</c:v>
                </c:pt>
                <c:pt idx="42">
                  <c:v>373.30200000000002</c:v>
                </c:pt>
                <c:pt idx="43">
                  <c:v>382.81299999999999</c:v>
                </c:pt>
                <c:pt idx="44">
                  <c:v>395.637</c:v>
                </c:pt>
                <c:pt idx="45">
                  <c:v>402.09</c:v>
                </c:pt>
                <c:pt idx="46">
                  <c:v>400.03699999999998</c:v>
                </c:pt>
                <c:pt idx="47">
                  <c:v>401.93099999999998</c:v>
                </c:pt>
                <c:pt idx="48">
                  <c:v>400.892</c:v>
                </c:pt>
                <c:pt idx="49">
                  <c:v>389.46100000000001</c:v>
                </c:pt>
                <c:pt idx="50">
                  <c:v>381.09899999999999</c:v>
                </c:pt>
                <c:pt idx="51">
                  <c:v>378.90699999999998</c:v>
                </c:pt>
                <c:pt idx="52">
                  <c:v>381.41199999999998</c:v>
                </c:pt>
                <c:pt idx="53">
                  <c:v>393.94099999999997</c:v>
                </c:pt>
                <c:pt idx="54">
                  <c:v>399.16199999999998</c:v>
                </c:pt>
                <c:pt idx="55">
                  <c:v>408.714</c:v>
                </c:pt>
                <c:pt idx="56">
                  <c:v>411.09100000000001</c:v>
                </c:pt>
                <c:pt idx="57">
                  <c:v>422.84899999999999</c:v>
                </c:pt>
                <c:pt idx="58">
                  <c:v>429.59199999999998</c:v>
                </c:pt>
                <c:pt idx="59">
                  <c:v>427.94799999999998</c:v>
                </c:pt>
                <c:pt idx="60">
                  <c:v>425.9</c:v>
                </c:pt>
                <c:pt idx="61">
                  <c:v>410.93599999999998</c:v>
                </c:pt>
                <c:pt idx="62">
                  <c:v>406.75599999999997</c:v>
                </c:pt>
                <c:pt idx="63">
                  <c:v>399.28800000000001</c:v>
                </c:pt>
                <c:pt idx="64">
                  <c:v>395.22899999999998</c:v>
                </c:pt>
                <c:pt idx="65">
                  <c:v>393.85899999999998</c:v>
                </c:pt>
                <c:pt idx="66">
                  <c:v>396.29700000000003</c:v>
                </c:pt>
                <c:pt idx="67">
                  <c:v>390.34500000000003</c:v>
                </c:pt>
                <c:pt idx="68">
                  <c:v>406.46499999999997</c:v>
                </c:pt>
                <c:pt idx="69">
                  <c:v>414.46899999999999</c:v>
                </c:pt>
                <c:pt idx="70">
                  <c:v>420.8</c:v>
                </c:pt>
                <c:pt idx="71">
                  <c:v>420.55</c:v>
                </c:pt>
                <c:pt idx="72">
                  <c:v>424.45</c:v>
                </c:pt>
                <c:pt idx="73">
                  <c:v>422.423</c:v>
                </c:pt>
                <c:pt idx="74">
                  <c:v>427.43599999999998</c:v>
                </c:pt>
                <c:pt idx="75">
                  <c:v>423.02199999999999</c:v>
                </c:pt>
                <c:pt idx="76">
                  <c:v>422.339</c:v>
                </c:pt>
                <c:pt idx="77">
                  <c:v>420.83499999999998</c:v>
                </c:pt>
                <c:pt idx="78">
                  <c:v>421.21199999999999</c:v>
                </c:pt>
                <c:pt idx="79">
                  <c:v>424.55099999999999</c:v>
                </c:pt>
                <c:pt idx="80">
                  <c:v>424.31900000000002</c:v>
                </c:pt>
                <c:pt idx="81">
                  <c:v>423.04599999999999</c:v>
                </c:pt>
                <c:pt idx="82">
                  <c:v>428.91399999999999</c:v>
                </c:pt>
                <c:pt idx="83">
                  <c:v>437.43</c:v>
                </c:pt>
                <c:pt idx="84">
                  <c:v>440.23</c:v>
                </c:pt>
                <c:pt idx="85">
                  <c:v>439.00799999999998</c:v>
                </c:pt>
                <c:pt idx="86">
                  <c:v>436.577</c:v>
                </c:pt>
                <c:pt idx="87">
                  <c:v>430.80700000000002</c:v>
                </c:pt>
                <c:pt idx="88">
                  <c:v>442.88400000000001</c:v>
                </c:pt>
                <c:pt idx="89">
                  <c:v>429.81</c:v>
                </c:pt>
                <c:pt idx="90">
                  <c:v>431.53199999999998</c:v>
                </c:pt>
                <c:pt idx="91">
                  <c:v>414.85700000000003</c:v>
                </c:pt>
                <c:pt idx="92">
                  <c:v>406.62400000000002</c:v>
                </c:pt>
                <c:pt idx="93">
                  <c:v>411.26499999999999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5-4F93-AC44-9F4232FA9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6.191890148294675E-2"/>
          <c:y val="4.4579519715507991E-2"/>
          <c:w val="0.91420698023164904"/>
          <c:h val="0.78035156870766609"/>
        </c:manualLayout>
      </c:layout>
      <c:lineChart>
        <c:grouping val="standard"/>
        <c:varyColors val="0"/>
        <c:ser>
          <c:idx val="0"/>
          <c:order val="0"/>
          <c:tx>
            <c:strRef>
              <c:f>charts!$AB$640</c:f>
              <c:strCache>
                <c:ptCount val="1"/>
                <c:pt idx="0">
                  <c:v>spread:VW 4 5/8 PERP nc-28 - VW 3 7/8 PERP nc-29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charts!$AC$640:$OD$640</c:f>
              <c:numCache>
                <c:formatCode>General</c:formatCode>
                <c:ptCount val="366"/>
                <c:pt idx="0">
                  <c:v>0.2489999999999668</c:v>
                </c:pt>
                <c:pt idx="1">
                  <c:v>-1.4440000000000168</c:v>
                </c:pt>
                <c:pt idx="2">
                  <c:v>0.74200000000001864</c:v>
                </c:pt>
                <c:pt idx="3" formatCode="0.00">
                  <c:v>0.80700000000001637</c:v>
                </c:pt>
                <c:pt idx="4">
                  <c:v>1.5869999999999891</c:v>
                </c:pt>
                <c:pt idx="5">
                  <c:v>2.4449999999999932</c:v>
                </c:pt>
                <c:pt idx="6">
                  <c:v>1.7019999999999982</c:v>
                </c:pt>
                <c:pt idx="7">
                  <c:v>1.8239999999999554</c:v>
                </c:pt>
                <c:pt idx="8">
                  <c:v>1.84699999999998</c:v>
                </c:pt>
                <c:pt idx="9">
                  <c:v>1.5810000000000173</c:v>
                </c:pt>
                <c:pt idx="10">
                  <c:v>1.7259999999999991</c:v>
                </c:pt>
                <c:pt idx="11">
                  <c:v>2.4429999999999836</c:v>
                </c:pt>
                <c:pt idx="12">
                  <c:v>3.0049999999999955</c:v>
                </c:pt>
                <c:pt idx="13">
                  <c:v>2.7590000000000146</c:v>
                </c:pt>
                <c:pt idx="14">
                  <c:v>3.3959999999999582</c:v>
                </c:pt>
                <c:pt idx="15">
                  <c:v>2.9700000000000273</c:v>
                </c:pt>
                <c:pt idx="16">
                  <c:v>2.9580000000000268</c:v>
                </c:pt>
                <c:pt idx="17">
                  <c:v>3.5600000000000023</c:v>
                </c:pt>
                <c:pt idx="18">
                  <c:v>2.8489999999999895</c:v>
                </c:pt>
                <c:pt idx="19">
                  <c:v>1.3029999999999973</c:v>
                </c:pt>
                <c:pt idx="20">
                  <c:v>4.7579999999999814</c:v>
                </c:pt>
                <c:pt idx="21">
                  <c:v>7.6990000000000123</c:v>
                </c:pt>
                <c:pt idx="22">
                  <c:v>7.2350000000000136</c:v>
                </c:pt>
                <c:pt idx="23">
                  <c:v>1.9710000000000036</c:v>
                </c:pt>
                <c:pt idx="24">
                  <c:v>4.90300000000002</c:v>
                </c:pt>
                <c:pt idx="25">
                  <c:v>3.9550000000000409</c:v>
                </c:pt>
                <c:pt idx="26">
                  <c:v>4.9930000000000518</c:v>
                </c:pt>
                <c:pt idx="27">
                  <c:v>2.7980000000000018</c:v>
                </c:pt>
                <c:pt idx="28">
                  <c:v>0.90899999999999181</c:v>
                </c:pt>
                <c:pt idx="29">
                  <c:v>0.43999999999999773</c:v>
                </c:pt>
                <c:pt idx="30">
                  <c:v>1.9379999999999882</c:v>
                </c:pt>
                <c:pt idx="31">
                  <c:v>2.0590000000000259</c:v>
                </c:pt>
                <c:pt idx="32">
                  <c:v>2.3839999999999577</c:v>
                </c:pt>
                <c:pt idx="33">
                  <c:v>3.8829999999999814</c:v>
                </c:pt>
                <c:pt idx="34">
                  <c:v>3.1090000000000373</c:v>
                </c:pt>
                <c:pt idx="35">
                  <c:v>3.6329999999999814</c:v>
                </c:pt>
                <c:pt idx="36">
                  <c:v>4.7339999999999804</c:v>
                </c:pt>
                <c:pt idx="37">
                  <c:v>4.5180000000000291</c:v>
                </c:pt>
                <c:pt idx="38">
                  <c:v>0.3739999999999668</c:v>
                </c:pt>
                <c:pt idx="39">
                  <c:v>2.4019999999999868</c:v>
                </c:pt>
                <c:pt idx="40">
                  <c:v>3.1209999999999809</c:v>
                </c:pt>
                <c:pt idx="41">
                  <c:v>0.25</c:v>
                </c:pt>
                <c:pt idx="42">
                  <c:v>4.0310000000000059</c:v>
                </c:pt>
                <c:pt idx="43">
                  <c:v>4.132000000000005</c:v>
                </c:pt>
                <c:pt idx="44">
                  <c:v>4.8580000000000041</c:v>
                </c:pt>
                <c:pt idx="45">
                  <c:v>2.7340000000000373</c:v>
                </c:pt>
                <c:pt idx="46">
                  <c:v>3.8240000000000123</c:v>
                </c:pt>
                <c:pt idx="47">
                  <c:v>1.8780000000000427</c:v>
                </c:pt>
                <c:pt idx="48">
                  <c:v>-1.3979999999999677</c:v>
                </c:pt>
                <c:pt idx="49">
                  <c:v>-3.271000000000015</c:v>
                </c:pt>
                <c:pt idx="50">
                  <c:v>-1.6200000000000045</c:v>
                </c:pt>
                <c:pt idx="51">
                  <c:v>-0.15999999999996817</c:v>
                </c:pt>
                <c:pt idx="52">
                  <c:v>-0.17999999999994998</c:v>
                </c:pt>
                <c:pt idx="53">
                  <c:v>0.35300000000000864</c:v>
                </c:pt>
                <c:pt idx="54">
                  <c:v>3.0000000000029559E-2</c:v>
                </c:pt>
                <c:pt idx="55">
                  <c:v>-1.3260000000000218</c:v>
                </c:pt>
                <c:pt idx="56">
                  <c:v>-1.1929999999999836</c:v>
                </c:pt>
                <c:pt idx="57">
                  <c:v>-2.3449999999999704</c:v>
                </c:pt>
                <c:pt idx="58">
                  <c:v>-7.3919999999999959</c:v>
                </c:pt>
                <c:pt idx="59">
                  <c:v>-9.2969999999999686</c:v>
                </c:pt>
                <c:pt idx="60">
                  <c:v>-8.7669999999999959</c:v>
                </c:pt>
                <c:pt idx="61">
                  <c:v>-9.257000000000005</c:v>
                </c:pt>
                <c:pt idx="62">
                  <c:v>-8.0029999999999859</c:v>
                </c:pt>
                <c:pt idx="63">
                  <c:v>-6.1370000000000005</c:v>
                </c:pt>
                <c:pt idx="64">
                  <c:v>-7.5740000000000123</c:v>
                </c:pt>
                <c:pt idx="65">
                  <c:v>-7.257000000000005</c:v>
                </c:pt>
                <c:pt idx="66">
                  <c:v>-8.1140000000000327</c:v>
                </c:pt>
                <c:pt idx="67">
                  <c:v>-6.3860000000000241</c:v>
                </c:pt>
                <c:pt idx="68">
                  <c:v>-2.8079999999999927</c:v>
                </c:pt>
                <c:pt idx="69">
                  <c:v>-2.4619999999999891</c:v>
                </c:pt>
                <c:pt idx="70">
                  <c:v>-2.29200000000003</c:v>
                </c:pt>
                <c:pt idx="71">
                  <c:v>-3.1419999999999959</c:v>
                </c:pt>
                <c:pt idx="72">
                  <c:v>-3.6359999999999673</c:v>
                </c:pt>
                <c:pt idx="73">
                  <c:v>-3.7269999999999754</c:v>
                </c:pt>
                <c:pt idx="74">
                  <c:v>-4.4449999999999932</c:v>
                </c:pt>
                <c:pt idx="75">
                  <c:v>-3.9549999999999841</c:v>
                </c:pt>
                <c:pt idx="76">
                  <c:v>-5.2989999999999782</c:v>
                </c:pt>
                <c:pt idx="77">
                  <c:v>-5.757000000000005</c:v>
                </c:pt>
                <c:pt idx="78">
                  <c:v>-5.4189999999999827</c:v>
                </c:pt>
                <c:pt idx="79">
                  <c:v>-5.1610000000000014</c:v>
                </c:pt>
                <c:pt idx="80">
                  <c:v>-3.0790000000000077</c:v>
                </c:pt>
                <c:pt idx="81">
                  <c:v>-1.8349999999999795</c:v>
                </c:pt>
                <c:pt idx="82">
                  <c:v>-2.8389999999999986</c:v>
                </c:pt>
                <c:pt idx="83">
                  <c:v>-7.1999999999999886</c:v>
                </c:pt>
                <c:pt idx="84">
                  <c:v>-11.684000000000026</c:v>
                </c:pt>
                <c:pt idx="85">
                  <c:v>-13.433999999999969</c:v>
                </c:pt>
                <c:pt idx="86">
                  <c:v>-15.728999999999985</c:v>
                </c:pt>
                <c:pt idx="87">
                  <c:v>-18.00200000000001</c:v>
                </c:pt>
                <c:pt idx="88">
                  <c:v>-22.646000000000015</c:v>
                </c:pt>
                <c:pt idx="89">
                  <c:v>-19.22199999999998</c:v>
                </c:pt>
                <c:pt idx="90">
                  <c:v>-23.029999999999973</c:v>
                </c:pt>
                <c:pt idx="91">
                  <c:v>-19.186000000000035</c:v>
                </c:pt>
                <c:pt idx="92">
                  <c:v>-18.330000000000041</c:v>
                </c:pt>
                <c:pt idx="93">
                  <c:v>-8.5310000000000059</c:v>
                </c:pt>
                <c:pt idx="94">
                  <c:v>-5.8670000000000186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6-4070-B8B7-8748FAE12328}"/>
            </c:ext>
          </c:extLst>
        </c:ser>
        <c:ser>
          <c:idx val="1"/>
          <c:order val="1"/>
          <c:tx>
            <c:strRef>
              <c:f>charts!$AB$642</c:f>
              <c:strCache>
                <c:ptCount val="1"/>
                <c:pt idx="0">
                  <c:v>avg - 2*std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charts!$AC$642:$OD$642</c:f>
              <c:numCache>
                <c:formatCode>0</c:formatCode>
                <c:ptCount val="366"/>
                <c:pt idx="0">
                  <c:v>-15.268700398696485</c:v>
                </c:pt>
                <c:pt idx="1">
                  <c:v>-15.268700398696485</c:v>
                </c:pt>
                <c:pt idx="2">
                  <c:v>-15.268700398696485</c:v>
                </c:pt>
                <c:pt idx="3">
                  <c:v>-15.268700398696485</c:v>
                </c:pt>
                <c:pt idx="4">
                  <c:v>-15.268700398696485</c:v>
                </c:pt>
                <c:pt idx="5">
                  <c:v>-15.268700398696485</c:v>
                </c:pt>
                <c:pt idx="6">
                  <c:v>-15.268700398696485</c:v>
                </c:pt>
                <c:pt idx="7">
                  <c:v>-15.268700398696485</c:v>
                </c:pt>
                <c:pt idx="8">
                  <c:v>-15.268700398696485</c:v>
                </c:pt>
                <c:pt idx="9">
                  <c:v>-15.268700398696485</c:v>
                </c:pt>
                <c:pt idx="10">
                  <c:v>-15.268700398696485</c:v>
                </c:pt>
                <c:pt idx="11">
                  <c:v>-15.268700398696485</c:v>
                </c:pt>
                <c:pt idx="12">
                  <c:v>-15.268700398696485</c:v>
                </c:pt>
                <c:pt idx="13">
                  <c:v>-15.268700398696485</c:v>
                </c:pt>
                <c:pt idx="14">
                  <c:v>-15.268700398696485</c:v>
                </c:pt>
                <c:pt idx="15">
                  <c:v>-15.268700398696485</c:v>
                </c:pt>
                <c:pt idx="16">
                  <c:v>-15.268700398696485</c:v>
                </c:pt>
                <c:pt idx="17">
                  <c:v>-15.268700398696485</c:v>
                </c:pt>
                <c:pt idx="18">
                  <c:v>-15.268700398696485</c:v>
                </c:pt>
                <c:pt idx="19">
                  <c:v>-15.268700398696485</c:v>
                </c:pt>
                <c:pt idx="20">
                  <c:v>-15.268700398696485</c:v>
                </c:pt>
                <c:pt idx="21">
                  <c:v>-15.268700398696485</c:v>
                </c:pt>
                <c:pt idx="22">
                  <c:v>-15.268700398696485</c:v>
                </c:pt>
                <c:pt idx="23">
                  <c:v>-15.268700398696485</c:v>
                </c:pt>
                <c:pt idx="24">
                  <c:v>-15.268700398696485</c:v>
                </c:pt>
                <c:pt idx="25">
                  <c:v>-15.268700398696485</c:v>
                </c:pt>
                <c:pt idx="26">
                  <c:v>-15.268700398696485</c:v>
                </c:pt>
                <c:pt idx="27">
                  <c:v>-15.268700398696485</c:v>
                </c:pt>
                <c:pt idx="28">
                  <c:v>-15.268700398696485</c:v>
                </c:pt>
                <c:pt idx="29">
                  <c:v>-15.268700398696485</c:v>
                </c:pt>
                <c:pt idx="30">
                  <c:v>-15.268700398696485</c:v>
                </c:pt>
                <c:pt idx="31">
                  <c:v>-15.268700398696485</c:v>
                </c:pt>
                <c:pt idx="32">
                  <c:v>-15.268700398696485</c:v>
                </c:pt>
                <c:pt idx="33">
                  <c:v>-15.268700398696485</c:v>
                </c:pt>
                <c:pt idx="34">
                  <c:v>-15.268700398696485</c:v>
                </c:pt>
                <c:pt idx="35">
                  <c:v>-15.268700398696485</c:v>
                </c:pt>
                <c:pt idx="36">
                  <c:v>-15.268700398696485</c:v>
                </c:pt>
                <c:pt idx="37">
                  <c:v>-15.268700398696485</c:v>
                </c:pt>
                <c:pt idx="38">
                  <c:v>-15.268700398696485</c:v>
                </c:pt>
                <c:pt idx="39">
                  <c:v>-15.268700398696485</c:v>
                </c:pt>
                <c:pt idx="40" formatCode="m/d/yyyy">
                  <c:v>-15.268700398696485</c:v>
                </c:pt>
                <c:pt idx="41" formatCode="m/d/yyyy">
                  <c:v>-15.268700398696485</c:v>
                </c:pt>
                <c:pt idx="42" formatCode="m/d/yyyy">
                  <c:v>-15.268700398696485</c:v>
                </c:pt>
                <c:pt idx="43" formatCode="m/d/yyyy">
                  <c:v>-15.268700398696485</c:v>
                </c:pt>
                <c:pt idx="44" formatCode="m/d/yyyy">
                  <c:v>-15.268700398696485</c:v>
                </c:pt>
                <c:pt idx="45" formatCode="m/d/yyyy">
                  <c:v>-15.268700398696485</c:v>
                </c:pt>
                <c:pt idx="46" formatCode="m/d/yyyy">
                  <c:v>-15.268700398696485</c:v>
                </c:pt>
                <c:pt idx="47" formatCode="m/d/yyyy">
                  <c:v>-15.268700398696485</c:v>
                </c:pt>
                <c:pt idx="48" formatCode="m/d/yyyy">
                  <c:v>-15.268700398696485</c:v>
                </c:pt>
                <c:pt idx="49" formatCode="m/d/yyyy">
                  <c:v>-15.268700398696485</c:v>
                </c:pt>
                <c:pt idx="50" formatCode="m/d/yyyy">
                  <c:v>-15.268700398696485</c:v>
                </c:pt>
                <c:pt idx="51" formatCode="m/d/yyyy">
                  <c:v>-15.268700398696485</c:v>
                </c:pt>
                <c:pt idx="52" formatCode="m/d/yyyy">
                  <c:v>-15.268700398696485</c:v>
                </c:pt>
                <c:pt idx="53" formatCode="m/d/yyyy">
                  <c:v>-15.268700398696485</c:v>
                </c:pt>
                <c:pt idx="54" formatCode="m/d/yyyy">
                  <c:v>-15.268700398696485</c:v>
                </c:pt>
                <c:pt idx="55" formatCode="m/d/yyyy">
                  <c:v>-15.268700398696485</c:v>
                </c:pt>
                <c:pt idx="56" formatCode="m/d/yyyy">
                  <c:v>-15.268700398696485</c:v>
                </c:pt>
                <c:pt idx="57" formatCode="m/d/yyyy">
                  <c:v>-15.268700398696485</c:v>
                </c:pt>
                <c:pt idx="58" formatCode="m/d/yyyy">
                  <c:v>-15.268700398696485</c:v>
                </c:pt>
                <c:pt idx="59" formatCode="m/d/yyyy">
                  <c:v>-15.268700398696485</c:v>
                </c:pt>
                <c:pt idx="60" formatCode="m/d/yyyy">
                  <c:v>-15.268700398696485</c:v>
                </c:pt>
                <c:pt idx="61" formatCode="m/d/yyyy">
                  <c:v>-15.268700398696485</c:v>
                </c:pt>
                <c:pt idx="62" formatCode="m/d/yyyy">
                  <c:v>-15.268700398696485</c:v>
                </c:pt>
                <c:pt idx="63" formatCode="m/d/yyyy">
                  <c:v>-15.268700398696485</c:v>
                </c:pt>
                <c:pt idx="64" formatCode="m/d/yyyy">
                  <c:v>-15.268700398696485</c:v>
                </c:pt>
                <c:pt idx="65" formatCode="m/d/yyyy">
                  <c:v>-15.268700398696485</c:v>
                </c:pt>
                <c:pt idx="66" formatCode="m/d/yyyy">
                  <c:v>-15.268700398696485</c:v>
                </c:pt>
                <c:pt idx="67" formatCode="m/d/yyyy">
                  <c:v>-15.268700398696485</c:v>
                </c:pt>
                <c:pt idx="68" formatCode="m/d/yyyy">
                  <c:v>-15.268700398696485</c:v>
                </c:pt>
                <c:pt idx="69" formatCode="m/d/yyyy">
                  <c:v>-15.268700398696485</c:v>
                </c:pt>
                <c:pt idx="70" formatCode="m/d/yyyy">
                  <c:v>-15.268700398696485</c:v>
                </c:pt>
                <c:pt idx="71" formatCode="m/d/yyyy">
                  <c:v>-15.268700398696485</c:v>
                </c:pt>
                <c:pt idx="72" formatCode="m/d/yyyy">
                  <c:v>-15.268700398696485</c:v>
                </c:pt>
                <c:pt idx="73" formatCode="m/d/yyyy">
                  <c:v>-15.268700398696485</c:v>
                </c:pt>
                <c:pt idx="74" formatCode="m/d/yyyy">
                  <c:v>-15.268700398696485</c:v>
                </c:pt>
                <c:pt idx="75" formatCode="m/d/yyyy">
                  <c:v>-15.268700398696485</c:v>
                </c:pt>
                <c:pt idx="76" formatCode="m/d/yyyy">
                  <c:v>-15.268700398696485</c:v>
                </c:pt>
                <c:pt idx="77" formatCode="m/d/yyyy">
                  <c:v>-15.268700398696485</c:v>
                </c:pt>
                <c:pt idx="78" formatCode="m/d/yyyy">
                  <c:v>-15.268700398696485</c:v>
                </c:pt>
                <c:pt idx="79" formatCode="m/d/yyyy">
                  <c:v>-15.268700398696485</c:v>
                </c:pt>
                <c:pt idx="80" formatCode="m/d/yyyy">
                  <c:v>-15.268700398696485</c:v>
                </c:pt>
                <c:pt idx="81" formatCode="m/d/yyyy">
                  <c:v>-15.268700398696485</c:v>
                </c:pt>
                <c:pt idx="82" formatCode="m/d/yyyy">
                  <c:v>-15.268700398696485</c:v>
                </c:pt>
                <c:pt idx="83" formatCode="m/d/yyyy">
                  <c:v>-15.268700398696485</c:v>
                </c:pt>
                <c:pt idx="84" formatCode="m/d/yyyy">
                  <c:v>-15.268700398696485</c:v>
                </c:pt>
                <c:pt idx="85" formatCode="m/d/yyyy">
                  <c:v>-15.268700398696485</c:v>
                </c:pt>
                <c:pt idx="86" formatCode="m/d/yyyy">
                  <c:v>-15.268700398696485</c:v>
                </c:pt>
                <c:pt idx="87" formatCode="m/d/yyyy">
                  <c:v>-15.268700398696485</c:v>
                </c:pt>
                <c:pt idx="88" formatCode="m/d/yyyy">
                  <c:v>-15.268700398696485</c:v>
                </c:pt>
                <c:pt idx="89" formatCode="m/d/yyyy">
                  <c:v>-15.268700398696485</c:v>
                </c:pt>
                <c:pt idx="90" formatCode="m/d/yyyy">
                  <c:v>-15.268700398696485</c:v>
                </c:pt>
                <c:pt idx="91" formatCode="m/d/yyyy">
                  <c:v>-15.268700398696485</c:v>
                </c:pt>
                <c:pt idx="92" formatCode="m/d/yyyy">
                  <c:v>-15.268700398696485</c:v>
                </c:pt>
                <c:pt idx="93" formatCode="m/d/yyyy">
                  <c:v>-15.268700398696485</c:v>
                </c:pt>
                <c:pt idx="94" formatCode="m/d/yyyy">
                  <c:v>-15.268700398696485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48-4716-9588-6D27F55153D5}"/>
            </c:ext>
          </c:extLst>
        </c:ser>
        <c:ser>
          <c:idx val="2"/>
          <c:order val="2"/>
          <c:tx>
            <c:strRef>
              <c:f>charts!$AB$643</c:f>
              <c:strCache>
                <c:ptCount val="1"/>
                <c:pt idx="0">
                  <c:v>avg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charts!$AC$643:$OD$643</c:f>
              <c:numCache>
                <c:formatCode>0</c:formatCode>
                <c:ptCount val="366"/>
                <c:pt idx="0">
                  <c:v>-2.0650421052631551</c:v>
                </c:pt>
                <c:pt idx="1">
                  <c:v>-2.0650421052631551</c:v>
                </c:pt>
                <c:pt idx="2">
                  <c:v>-2.0650421052631551</c:v>
                </c:pt>
                <c:pt idx="3">
                  <c:v>-2.0650421052631551</c:v>
                </c:pt>
                <c:pt idx="4">
                  <c:v>-2.0650421052631551</c:v>
                </c:pt>
                <c:pt idx="5">
                  <c:v>-2.0650421052631551</c:v>
                </c:pt>
                <c:pt idx="6">
                  <c:v>-2.0650421052631551</c:v>
                </c:pt>
                <c:pt idx="7">
                  <c:v>-2.0650421052631551</c:v>
                </c:pt>
                <c:pt idx="8">
                  <c:v>-2.0650421052631551</c:v>
                </c:pt>
                <c:pt idx="9">
                  <c:v>-2.0650421052631551</c:v>
                </c:pt>
                <c:pt idx="10">
                  <c:v>-2.0650421052631551</c:v>
                </c:pt>
                <c:pt idx="11">
                  <c:v>-2.0650421052631551</c:v>
                </c:pt>
                <c:pt idx="12">
                  <c:v>-2.0650421052631551</c:v>
                </c:pt>
                <c:pt idx="13">
                  <c:v>-2.0650421052631551</c:v>
                </c:pt>
                <c:pt idx="14">
                  <c:v>-2.0650421052631551</c:v>
                </c:pt>
                <c:pt idx="15">
                  <c:v>-2.0650421052631551</c:v>
                </c:pt>
                <c:pt idx="16">
                  <c:v>-2.0650421052631551</c:v>
                </c:pt>
                <c:pt idx="17">
                  <c:v>-2.0650421052631551</c:v>
                </c:pt>
                <c:pt idx="18">
                  <c:v>-2.0650421052631551</c:v>
                </c:pt>
                <c:pt idx="19">
                  <c:v>-2.0650421052631551</c:v>
                </c:pt>
                <c:pt idx="20">
                  <c:v>-2.0650421052631551</c:v>
                </c:pt>
                <c:pt idx="21">
                  <c:v>-2.0650421052631551</c:v>
                </c:pt>
                <c:pt idx="22">
                  <c:v>-2.0650421052631551</c:v>
                </c:pt>
                <c:pt idx="23">
                  <c:v>-2.0650421052631551</c:v>
                </c:pt>
                <c:pt idx="24">
                  <c:v>-2.0650421052631551</c:v>
                </c:pt>
                <c:pt idx="25">
                  <c:v>-2.0650421052631551</c:v>
                </c:pt>
                <c:pt idx="26">
                  <c:v>-2.0650421052631551</c:v>
                </c:pt>
                <c:pt idx="27">
                  <c:v>-2.0650421052631551</c:v>
                </c:pt>
                <c:pt idx="28">
                  <c:v>-2.0650421052631551</c:v>
                </c:pt>
                <c:pt idx="29">
                  <c:v>-2.0650421052631551</c:v>
                </c:pt>
                <c:pt idx="30">
                  <c:v>-2.0650421052631551</c:v>
                </c:pt>
                <c:pt idx="31">
                  <c:v>-2.0650421052631551</c:v>
                </c:pt>
                <c:pt idx="32">
                  <c:v>-2.0650421052631551</c:v>
                </c:pt>
                <c:pt idx="33">
                  <c:v>-2.0650421052631551</c:v>
                </c:pt>
                <c:pt idx="34">
                  <c:v>-2.0650421052631551</c:v>
                </c:pt>
                <c:pt idx="35">
                  <c:v>-2.0650421052631551</c:v>
                </c:pt>
                <c:pt idx="36">
                  <c:v>-2.0650421052631551</c:v>
                </c:pt>
                <c:pt idx="37">
                  <c:v>-2.0650421052631551</c:v>
                </c:pt>
                <c:pt idx="38">
                  <c:v>-2.0650421052631551</c:v>
                </c:pt>
                <c:pt idx="39">
                  <c:v>-2.0650421052631551</c:v>
                </c:pt>
                <c:pt idx="40" formatCode="General">
                  <c:v>-2.0650421052631551</c:v>
                </c:pt>
                <c:pt idx="41" formatCode="General">
                  <c:v>-2.0650421052631551</c:v>
                </c:pt>
                <c:pt idx="42" formatCode="General">
                  <c:v>-2.0650421052631551</c:v>
                </c:pt>
                <c:pt idx="43" formatCode="General">
                  <c:v>-2.0650421052631551</c:v>
                </c:pt>
                <c:pt idx="44" formatCode="General">
                  <c:v>-2.0650421052631551</c:v>
                </c:pt>
                <c:pt idx="45" formatCode="General">
                  <c:v>-2.0650421052631551</c:v>
                </c:pt>
                <c:pt idx="46" formatCode="General">
                  <c:v>-2.0650421052631551</c:v>
                </c:pt>
                <c:pt idx="47" formatCode="General">
                  <c:v>-2.0650421052631551</c:v>
                </c:pt>
                <c:pt idx="48" formatCode="General">
                  <c:v>-2.0650421052631551</c:v>
                </c:pt>
                <c:pt idx="49" formatCode="General">
                  <c:v>-2.0650421052631551</c:v>
                </c:pt>
                <c:pt idx="50" formatCode="General">
                  <c:v>-2.0650421052631551</c:v>
                </c:pt>
                <c:pt idx="51" formatCode="General">
                  <c:v>-2.0650421052631551</c:v>
                </c:pt>
                <c:pt idx="52" formatCode="General">
                  <c:v>-2.0650421052631551</c:v>
                </c:pt>
                <c:pt idx="53" formatCode="General">
                  <c:v>-2.0650421052631551</c:v>
                </c:pt>
                <c:pt idx="54" formatCode="General">
                  <c:v>-2.0650421052631551</c:v>
                </c:pt>
                <c:pt idx="55" formatCode="General">
                  <c:v>-2.0650421052631551</c:v>
                </c:pt>
                <c:pt idx="56" formatCode="General">
                  <c:v>-2.0650421052631551</c:v>
                </c:pt>
                <c:pt idx="57" formatCode="General">
                  <c:v>-2.0650421052631551</c:v>
                </c:pt>
                <c:pt idx="58" formatCode="General">
                  <c:v>-2.0650421052631551</c:v>
                </c:pt>
                <c:pt idx="59" formatCode="General">
                  <c:v>-2.0650421052631551</c:v>
                </c:pt>
                <c:pt idx="60" formatCode="General">
                  <c:v>-2.0650421052631551</c:v>
                </c:pt>
                <c:pt idx="61" formatCode="General">
                  <c:v>-2.0650421052631551</c:v>
                </c:pt>
                <c:pt idx="62" formatCode="General">
                  <c:v>-2.0650421052631551</c:v>
                </c:pt>
                <c:pt idx="63" formatCode="General">
                  <c:v>-2.0650421052631551</c:v>
                </c:pt>
                <c:pt idx="64" formatCode="General">
                  <c:v>-2.0650421052631551</c:v>
                </c:pt>
                <c:pt idx="65" formatCode="General">
                  <c:v>-2.0650421052631551</c:v>
                </c:pt>
                <c:pt idx="66" formatCode="General">
                  <c:v>-2.0650421052631551</c:v>
                </c:pt>
                <c:pt idx="67" formatCode="General">
                  <c:v>-2.0650421052631551</c:v>
                </c:pt>
                <c:pt idx="68" formatCode="General">
                  <c:v>-2.0650421052631551</c:v>
                </c:pt>
                <c:pt idx="69" formatCode="General">
                  <c:v>-2.0650421052631551</c:v>
                </c:pt>
                <c:pt idx="70" formatCode="General">
                  <c:v>-2.0650421052631551</c:v>
                </c:pt>
                <c:pt idx="71" formatCode="General">
                  <c:v>-2.0650421052631551</c:v>
                </c:pt>
                <c:pt idx="72" formatCode="General">
                  <c:v>-2.0650421052631551</c:v>
                </c:pt>
                <c:pt idx="73" formatCode="General">
                  <c:v>-2.0650421052631551</c:v>
                </c:pt>
                <c:pt idx="74" formatCode="General">
                  <c:v>-2.0650421052631551</c:v>
                </c:pt>
                <c:pt idx="75" formatCode="General">
                  <c:v>-2.0650421052631551</c:v>
                </c:pt>
                <c:pt idx="76" formatCode="General">
                  <c:v>-2.0650421052631551</c:v>
                </c:pt>
                <c:pt idx="77" formatCode="General">
                  <c:v>-2.0650421052631551</c:v>
                </c:pt>
                <c:pt idx="78" formatCode="General">
                  <c:v>-2.0650421052631551</c:v>
                </c:pt>
                <c:pt idx="79" formatCode="General">
                  <c:v>-2.0650421052631551</c:v>
                </c:pt>
                <c:pt idx="80" formatCode="General">
                  <c:v>-2.0650421052631551</c:v>
                </c:pt>
                <c:pt idx="81" formatCode="General">
                  <c:v>-2.0650421052631551</c:v>
                </c:pt>
                <c:pt idx="82" formatCode="General">
                  <c:v>-2.0650421052631551</c:v>
                </c:pt>
                <c:pt idx="83" formatCode="General">
                  <c:v>-2.0650421052631551</c:v>
                </c:pt>
                <c:pt idx="84" formatCode="General">
                  <c:v>-2.0650421052631551</c:v>
                </c:pt>
                <c:pt idx="85" formatCode="General">
                  <c:v>-2.0650421052631551</c:v>
                </c:pt>
                <c:pt idx="86" formatCode="General">
                  <c:v>-2.0650421052631551</c:v>
                </c:pt>
                <c:pt idx="87" formatCode="General">
                  <c:v>-2.0650421052631551</c:v>
                </c:pt>
                <c:pt idx="88" formatCode="General">
                  <c:v>-2.0650421052631551</c:v>
                </c:pt>
                <c:pt idx="89" formatCode="General">
                  <c:v>-2.0650421052631551</c:v>
                </c:pt>
                <c:pt idx="90" formatCode="General">
                  <c:v>-2.0650421052631551</c:v>
                </c:pt>
                <c:pt idx="91" formatCode="General">
                  <c:v>-2.0650421052631551</c:v>
                </c:pt>
                <c:pt idx="92" formatCode="General">
                  <c:v>-2.0650421052631551</c:v>
                </c:pt>
                <c:pt idx="93" formatCode="General">
                  <c:v>-2.0650421052631551</c:v>
                </c:pt>
                <c:pt idx="94" formatCode="General">
                  <c:v>-2.0650421052631551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48-4716-9588-6D27F55153D5}"/>
            </c:ext>
          </c:extLst>
        </c:ser>
        <c:ser>
          <c:idx val="3"/>
          <c:order val="3"/>
          <c:tx>
            <c:strRef>
              <c:f>charts!$AB$644</c:f>
              <c:strCache>
                <c:ptCount val="1"/>
                <c:pt idx="0">
                  <c:v>avg + 2*std</c:v>
                </c:pt>
              </c:strCache>
            </c:strRef>
          </c:tx>
          <c:spPr>
            <a:ln w="1270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charts!$AC$644:$OD$644</c:f>
              <c:numCache>
                <c:formatCode>0</c:formatCode>
                <c:ptCount val="366"/>
                <c:pt idx="0">
                  <c:v>11.138616188170175</c:v>
                </c:pt>
                <c:pt idx="1">
                  <c:v>11.138616188170175</c:v>
                </c:pt>
                <c:pt idx="2">
                  <c:v>11.138616188170175</c:v>
                </c:pt>
                <c:pt idx="3">
                  <c:v>11.138616188170175</c:v>
                </c:pt>
                <c:pt idx="4">
                  <c:v>11.138616188170175</c:v>
                </c:pt>
                <c:pt idx="5">
                  <c:v>11.138616188170175</c:v>
                </c:pt>
                <c:pt idx="6">
                  <c:v>11.138616188170175</c:v>
                </c:pt>
                <c:pt idx="7">
                  <c:v>11.138616188170175</c:v>
                </c:pt>
                <c:pt idx="8">
                  <c:v>11.138616188170175</c:v>
                </c:pt>
                <c:pt idx="9">
                  <c:v>11.138616188170175</c:v>
                </c:pt>
                <c:pt idx="10">
                  <c:v>11.138616188170175</c:v>
                </c:pt>
                <c:pt idx="11">
                  <c:v>11.138616188170175</c:v>
                </c:pt>
                <c:pt idx="12">
                  <c:v>11.138616188170175</c:v>
                </c:pt>
                <c:pt idx="13">
                  <c:v>11.138616188170175</c:v>
                </c:pt>
                <c:pt idx="14">
                  <c:v>11.138616188170175</c:v>
                </c:pt>
                <c:pt idx="15">
                  <c:v>11.138616188170175</c:v>
                </c:pt>
                <c:pt idx="16">
                  <c:v>11.138616188170175</c:v>
                </c:pt>
                <c:pt idx="17">
                  <c:v>11.138616188170175</c:v>
                </c:pt>
                <c:pt idx="18">
                  <c:v>11.138616188170175</c:v>
                </c:pt>
                <c:pt idx="19">
                  <c:v>11.138616188170175</c:v>
                </c:pt>
                <c:pt idx="20">
                  <c:v>11.138616188170175</c:v>
                </c:pt>
                <c:pt idx="21">
                  <c:v>11.138616188170175</c:v>
                </c:pt>
                <c:pt idx="22">
                  <c:v>11.138616188170175</c:v>
                </c:pt>
                <c:pt idx="23">
                  <c:v>11.138616188170175</c:v>
                </c:pt>
                <c:pt idx="24">
                  <c:v>11.138616188170175</c:v>
                </c:pt>
                <c:pt idx="25">
                  <c:v>11.138616188170175</c:v>
                </c:pt>
                <c:pt idx="26">
                  <c:v>11.138616188170175</c:v>
                </c:pt>
                <c:pt idx="27">
                  <c:v>11.138616188170175</c:v>
                </c:pt>
                <c:pt idx="28">
                  <c:v>11.138616188170175</c:v>
                </c:pt>
                <c:pt idx="29">
                  <c:v>11.138616188170175</c:v>
                </c:pt>
                <c:pt idx="30">
                  <c:v>11.138616188170175</c:v>
                </c:pt>
                <c:pt idx="31">
                  <c:v>11.138616188170175</c:v>
                </c:pt>
                <c:pt idx="32">
                  <c:v>11.138616188170175</c:v>
                </c:pt>
                <c:pt idx="33">
                  <c:v>11.138616188170175</c:v>
                </c:pt>
                <c:pt idx="34">
                  <c:v>11.138616188170175</c:v>
                </c:pt>
                <c:pt idx="35">
                  <c:v>11.138616188170175</c:v>
                </c:pt>
                <c:pt idx="36">
                  <c:v>11.138616188170175</c:v>
                </c:pt>
                <c:pt idx="37">
                  <c:v>11.138616188170175</c:v>
                </c:pt>
                <c:pt idx="38">
                  <c:v>11.138616188170175</c:v>
                </c:pt>
                <c:pt idx="39">
                  <c:v>11.138616188170175</c:v>
                </c:pt>
                <c:pt idx="40" formatCode="General">
                  <c:v>11.138616188170175</c:v>
                </c:pt>
                <c:pt idx="41" formatCode="General">
                  <c:v>11.138616188170175</c:v>
                </c:pt>
                <c:pt idx="42" formatCode="General">
                  <c:v>11.138616188170175</c:v>
                </c:pt>
                <c:pt idx="43" formatCode="General">
                  <c:v>11.138616188170175</c:v>
                </c:pt>
                <c:pt idx="44" formatCode="General">
                  <c:v>11.138616188170175</c:v>
                </c:pt>
                <c:pt idx="45" formatCode="General">
                  <c:v>11.138616188170175</c:v>
                </c:pt>
                <c:pt idx="46" formatCode="General">
                  <c:v>11.138616188170175</c:v>
                </c:pt>
                <c:pt idx="47" formatCode="General">
                  <c:v>11.138616188170175</c:v>
                </c:pt>
                <c:pt idx="48" formatCode="General">
                  <c:v>11.138616188170175</c:v>
                </c:pt>
                <c:pt idx="49" formatCode="General">
                  <c:v>11.138616188170175</c:v>
                </c:pt>
                <c:pt idx="50" formatCode="General">
                  <c:v>11.138616188170175</c:v>
                </c:pt>
                <c:pt idx="51" formatCode="General">
                  <c:v>11.138616188170175</c:v>
                </c:pt>
                <c:pt idx="52" formatCode="General">
                  <c:v>11.138616188170175</c:v>
                </c:pt>
                <c:pt idx="53" formatCode="General">
                  <c:v>11.138616188170175</c:v>
                </c:pt>
                <c:pt idx="54" formatCode="General">
                  <c:v>11.138616188170175</c:v>
                </c:pt>
                <c:pt idx="55" formatCode="General">
                  <c:v>11.138616188170175</c:v>
                </c:pt>
                <c:pt idx="56" formatCode="General">
                  <c:v>11.138616188170175</c:v>
                </c:pt>
                <c:pt idx="57" formatCode="General">
                  <c:v>11.138616188170175</c:v>
                </c:pt>
                <c:pt idx="58" formatCode="General">
                  <c:v>11.138616188170175</c:v>
                </c:pt>
                <c:pt idx="59" formatCode="General">
                  <c:v>11.138616188170175</c:v>
                </c:pt>
                <c:pt idx="60" formatCode="General">
                  <c:v>11.138616188170175</c:v>
                </c:pt>
                <c:pt idx="61" formatCode="General">
                  <c:v>11.138616188170175</c:v>
                </c:pt>
                <c:pt idx="62" formatCode="General">
                  <c:v>11.138616188170175</c:v>
                </c:pt>
                <c:pt idx="63" formatCode="General">
                  <c:v>11.138616188170175</c:v>
                </c:pt>
                <c:pt idx="64" formatCode="General">
                  <c:v>11.138616188170175</c:v>
                </c:pt>
                <c:pt idx="65" formatCode="General">
                  <c:v>11.138616188170175</c:v>
                </c:pt>
                <c:pt idx="66" formatCode="General">
                  <c:v>11.138616188170175</c:v>
                </c:pt>
                <c:pt idx="67" formatCode="General">
                  <c:v>11.138616188170175</c:v>
                </c:pt>
                <c:pt idx="68" formatCode="General">
                  <c:v>11.138616188170175</c:v>
                </c:pt>
                <c:pt idx="69" formatCode="General">
                  <c:v>11.138616188170175</c:v>
                </c:pt>
                <c:pt idx="70" formatCode="General">
                  <c:v>11.138616188170175</c:v>
                </c:pt>
                <c:pt idx="71" formatCode="General">
                  <c:v>11.138616188170175</c:v>
                </c:pt>
                <c:pt idx="72" formatCode="General">
                  <c:v>11.138616188170175</c:v>
                </c:pt>
                <c:pt idx="73" formatCode="General">
                  <c:v>11.138616188170175</c:v>
                </c:pt>
                <c:pt idx="74" formatCode="General">
                  <c:v>11.138616188170175</c:v>
                </c:pt>
                <c:pt idx="75" formatCode="General">
                  <c:v>11.138616188170175</c:v>
                </c:pt>
                <c:pt idx="76" formatCode="General">
                  <c:v>11.138616188170175</c:v>
                </c:pt>
                <c:pt idx="77" formatCode="General">
                  <c:v>11.138616188170175</c:v>
                </c:pt>
                <c:pt idx="78" formatCode="General">
                  <c:v>11.138616188170175</c:v>
                </c:pt>
                <c:pt idx="79" formatCode="General">
                  <c:v>11.138616188170175</c:v>
                </c:pt>
                <c:pt idx="80" formatCode="General">
                  <c:v>11.138616188170175</c:v>
                </c:pt>
                <c:pt idx="81" formatCode="General">
                  <c:v>11.138616188170175</c:v>
                </c:pt>
                <c:pt idx="82" formatCode="General">
                  <c:v>11.138616188170175</c:v>
                </c:pt>
                <c:pt idx="83" formatCode="General">
                  <c:v>11.138616188170175</c:v>
                </c:pt>
                <c:pt idx="84" formatCode="General">
                  <c:v>11.138616188170175</c:v>
                </c:pt>
                <c:pt idx="85" formatCode="General">
                  <c:v>11.138616188170175</c:v>
                </c:pt>
                <c:pt idx="86" formatCode="General">
                  <c:v>11.138616188170175</c:v>
                </c:pt>
                <c:pt idx="87" formatCode="General">
                  <c:v>11.138616188170175</c:v>
                </c:pt>
                <c:pt idx="88" formatCode="General">
                  <c:v>11.138616188170175</c:v>
                </c:pt>
                <c:pt idx="89" formatCode="General">
                  <c:v>11.138616188170175</c:v>
                </c:pt>
                <c:pt idx="90" formatCode="General">
                  <c:v>11.138616188170175</c:v>
                </c:pt>
                <c:pt idx="91" formatCode="General">
                  <c:v>11.138616188170175</c:v>
                </c:pt>
                <c:pt idx="92" formatCode="General">
                  <c:v>11.138616188170175</c:v>
                </c:pt>
                <c:pt idx="93" formatCode="General">
                  <c:v>11.138616188170175</c:v>
                </c:pt>
                <c:pt idx="94" formatCode="General">
                  <c:v>11.138616188170175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48-4716-9588-6D27F55153D5}"/>
            </c:ext>
          </c:extLst>
        </c:ser>
        <c:ser>
          <c:idx val="4"/>
          <c:order val="4"/>
          <c:tx>
            <c:strRef>
              <c:f>charts!$AB$645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charts!$AC$641:$OD$641</c:f>
              <c:numCache>
                <c:formatCode>m/d/yyyy</c:formatCode>
                <c:ptCount val="366"/>
                <c:pt idx="0">
                  <c:v>44126</c:v>
                </c:pt>
                <c:pt idx="1">
                  <c:v>44125</c:v>
                </c:pt>
                <c:pt idx="2">
                  <c:v>44124</c:v>
                </c:pt>
                <c:pt idx="3">
                  <c:v>44123</c:v>
                </c:pt>
                <c:pt idx="4">
                  <c:v>44120</c:v>
                </c:pt>
                <c:pt idx="5">
                  <c:v>44119</c:v>
                </c:pt>
                <c:pt idx="6">
                  <c:v>44118</c:v>
                </c:pt>
                <c:pt idx="7">
                  <c:v>44117</c:v>
                </c:pt>
                <c:pt idx="8">
                  <c:v>44116</c:v>
                </c:pt>
                <c:pt idx="9">
                  <c:v>44113</c:v>
                </c:pt>
                <c:pt idx="10">
                  <c:v>44112</c:v>
                </c:pt>
                <c:pt idx="11">
                  <c:v>44111</c:v>
                </c:pt>
                <c:pt idx="12">
                  <c:v>44110</c:v>
                </c:pt>
                <c:pt idx="13">
                  <c:v>44109</c:v>
                </c:pt>
                <c:pt idx="14">
                  <c:v>44106</c:v>
                </c:pt>
                <c:pt idx="15">
                  <c:v>44105</c:v>
                </c:pt>
                <c:pt idx="16">
                  <c:v>44104</c:v>
                </c:pt>
                <c:pt idx="17">
                  <c:v>44103</c:v>
                </c:pt>
                <c:pt idx="18">
                  <c:v>44102</c:v>
                </c:pt>
                <c:pt idx="19">
                  <c:v>44099</c:v>
                </c:pt>
                <c:pt idx="20">
                  <c:v>44098</c:v>
                </c:pt>
                <c:pt idx="21">
                  <c:v>44097</c:v>
                </c:pt>
                <c:pt idx="22">
                  <c:v>44096</c:v>
                </c:pt>
                <c:pt idx="23">
                  <c:v>44095</c:v>
                </c:pt>
                <c:pt idx="24">
                  <c:v>44092</c:v>
                </c:pt>
                <c:pt idx="25">
                  <c:v>44091</c:v>
                </c:pt>
                <c:pt idx="26">
                  <c:v>44090</c:v>
                </c:pt>
                <c:pt idx="27">
                  <c:v>44089</c:v>
                </c:pt>
                <c:pt idx="28">
                  <c:v>44088</c:v>
                </c:pt>
                <c:pt idx="29">
                  <c:v>44085</c:v>
                </c:pt>
                <c:pt idx="30">
                  <c:v>44084</c:v>
                </c:pt>
                <c:pt idx="31">
                  <c:v>44083</c:v>
                </c:pt>
                <c:pt idx="32">
                  <c:v>44082</c:v>
                </c:pt>
                <c:pt idx="33">
                  <c:v>44081</c:v>
                </c:pt>
                <c:pt idx="34">
                  <c:v>44078</c:v>
                </c:pt>
                <c:pt idx="35">
                  <c:v>44077</c:v>
                </c:pt>
                <c:pt idx="36">
                  <c:v>44076</c:v>
                </c:pt>
                <c:pt idx="37">
                  <c:v>44075</c:v>
                </c:pt>
                <c:pt idx="38">
                  <c:v>44074</c:v>
                </c:pt>
                <c:pt idx="39">
                  <c:v>44071</c:v>
                </c:pt>
                <c:pt idx="40">
                  <c:v>44070</c:v>
                </c:pt>
                <c:pt idx="41">
                  <c:v>44069</c:v>
                </c:pt>
                <c:pt idx="42">
                  <c:v>44068</c:v>
                </c:pt>
                <c:pt idx="43">
                  <c:v>44067</c:v>
                </c:pt>
                <c:pt idx="44">
                  <c:v>44064</c:v>
                </c:pt>
                <c:pt idx="45">
                  <c:v>44063</c:v>
                </c:pt>
                <c:pt idx="46">
                  <c:v>44062</c:v>
                </c:pt>
                <c:pt idx="47">
                  <c:v>44061</c:v>
                </c:pt>
                <c:pt idx="48">
                  <c:v>44060</c:v>
                </c:pt>
                <c:pt idx="49">
                  <c:v>44057</c:v>
                </c:pt>
                <c:pt idx="50">
                  <c:v>44056</c:v>
                </c:pt>
                <c:pt idx="51">
                  <c:v>44055</c:v>
                </c:pt>
                <c:pt idx="52">
                  <c:v>44054</c:v>
                </c:pt>
                <c:pt idx="53">
                  <c:v>44053</c:v>
                </c:pt>
                <c:pt idx="54">
                  <c:v>44050</c:v>
                </c:pt>
                <c:pt idx="55">
                  <c:v>44049</c:v>
                </c:pt>
                <c:pt idx="56">
                  <c:v>44048</c:v>
                </c:pt>
                <c:pt idx="57">
                  <c:v>44047</c:v>
                </c:pt>
                <c:pt idx="58">
                  <c:v>44046</c:v>
                </c:pt>
                <c:pt idx="59">
                  <c:v>44043</c:v>
                </c:pt>
                <c:pt idx="60">
                  <c:v>44042</c:v>
                </c:pt>
                <c:pt idx="61">
                  <c:v>44041</c:v>
                </c:pt>
                <c:pt idx="62">
                  <c:v>44040</c:v>
                </c:pt>
                <c:pt idx="63">
                  <c:v>44039</c:v>
                </c:pt>
                <c:pt idx="64">
                  <c:v>44036</c:v>
                </c:pt>
                <c:pt idx="65">
                  <c:v>44035</c:v>
                </c:pt>
                <c:pt idx="66">
                  <c:v>44034</c:v>
                </c:pt>
                <c:pt idx="67">
                  <c:v>44033</c:v>
                </c:pt>
                <c:pt idx="68">
                  <c:v>44032</c:v>
                </c:pt>
                <c:pt idx="69">
                  <c:v>44029</c:v>
                </c:pt>
                <c:pt idx="70">
                  <c:v>44028</c:v>
                </c:pt>
                <c:pt idx="71">
                  <c:v>44027</c:v>
                </c:pt>
                <c:pt idx="72">
                  <c:v>44026</c:v>
                </c:pt>
                <c:pt idx="73">
                  <c:v>44025</c:v>
                </c:pt>
                <c:pt idx="74">
                  <c:v>44022</c:v>
                </c:pt>
                <c:pt idx="75">
                  <c:v>44021</c:v>
                </c:pt>
                <c:pt idx="76">
                  <c:v>44020</c:v>
                </c:pt>
                <c:pt idx="77">
                  <c:v>44019</c:v>
                </c:pt>
                <c:pt idx="78">
                  <c:v>44018</c:v>
                </c:pt>
                <c:pt idx="79">
                  <c:v>44015</c:v>
                </c:pt>
                <c:pt idx="80">
                  <c:v>44014</c:v>
                </c:pt>
                <c:pt idx="81">
                  <c:v>44013</c:v>
                </c:pt>
                <c:pt idx="82">
                  <c:v>44012</c:v>
                </c:pt>
                <c:pt idx="83">
                  <c:v>44011</c:v>
                </c:pt>
                <c:pt idx="84">
                  <c:v>44008</c:v>
                </c:pt>
                <c:pt idx="85">
                  <c:v>44007</c:v>
                </c:pt>
                <c:pt idx="86">
                  <c:v>44006</c:v>
                </c:pt>
                <c:pt idx="87">
                  <c:v>44005</c:v>
                </c:pt>
                <c:pt idx="88">
                  <c:v>44004</c:v>
                </c:pt>
                <c:pt idx="89">
                  <c:v>44001</c:v>
                </c:pt>
                <c:pt idx="90">
                  <c:v>44000</c:v>
                </c:pt>
                <c:pt idx="91">
                  <c:v>43999</c:v>
                </c:pt>
                <c:pt idx="92">
                  <c:v>43998</c:v>
                </c:pt>
                <c:pt idx="93">
                  <c:v>43997</c:v>
                </c:pt>
                <c:pt idx="94">
                  <c:v>43994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</c:numCache>
            </c:numRef>
          </c:cat>
          <c:val>
            <c:numRef>
              <c:f>charts!$AC$645:$OD$645</c:f>
              <c:numCache>
                <c:formatCode>0</c:formatCode>
                <c:ptCount val="3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48-4716-9588-6D27F551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135551"/>
        <c:axId val="1153172863"/>
      </c:lineChart>
      <c:dateAx>
        <c:axId val="70513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72863"/>
        <c:crosses val="autoZero"/>
        <c:auto val="1"/>
        <c:lblOffset val="100"/>
        <c:baseTimeUnit val="days"/>
      </c:dateAx>
      <c:valAx>
        <c:axId val="115317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3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../outputs/HTML/position_monitor_R_chart.html" TargetMode="External"/><Relationship Id="rId1" Type="http://schemas.openxmlformats.org/officeDocument/2006/relationships/hyperlink" Target="../outputs/HTML/position_monitor_R.html" TargetMode="External"/><Relationship Id="rId6" Type="http://schemas.openxmlformats.org/officeDocument/2006/relationships/hyperlink" Target="../outputs/HTML/position_monitor_R_issuer_slopes.htm" TargetMode="External"/><Relationship Id="rId5" Type="http://schemas.openxmlformats.org/officeDocument/2006/relationships/hyperlink" Target="../outputs/HTML/position_monitor_R_tradebook.htm" TargetMode="External"/><Relationship Id="rId4" Type="http://schemas.openxmlformats.org/officeDocument/2006/relationships/hyperlink" Target="../outputs/HTML/hybrids_curves.ht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../outputs/HTML/position_monitor_R_front.html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../outputs/HTML/position_monitor_R_front.html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21" Type="http://schemas.openxmlformats.org/officeDocument/2006/relationships/chart" Target="../charts/chart20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hyperlink" Target="../outputs/HTML/position_monitor_R_front.html" TargetMode="Externa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1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8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../outputs/HTML/position_monitor_R_front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368300</xdr:colOff>
      <xdr:row>8</xdr:row>
      <xdr:rowOff>158750</xdr:rowOff>
    </xdr:from>
    <xdr:to>
      <xdr:col>7</xdr:col>
      <xdr:colOff>292100</xdr:colOff>
      <xdr:row>12</xdr:row>
      <xdr:rowOff>63500</xdr:rowOff>
    </xdr:to>
    <xdr:sp macro="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CCC43E-EDDA-42F5-B3D3-5E16D04640A2}"/>
            </a:ext>
          </a:extLst>
        </xdr:cNvPr>
        <xdr:cNvSpPr/>
      </xdr:nvSpPr>
      <xdr:spPr>
        <a:xfrm>
          <a:off x="3416300" y="2616200"/>
          <a:ext cx="1143000" cy="641350"/>
        </a:xfrm>
        <a:prstGeom prst="rightArrow">
          <a:avLst/>
        </a:prstGeom>
        <a:solidFill>
          <a:schemeClr val="accent1">
            <a:lumMod val="20000"/>
            <a:lumOff val="80000"/>
          </a:schemeClr>
        </a:solidFill>
        <a:ln w="76200">
          <a:solidFill>
            <a:srgbClr val="D2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349250</xdr:colOff>
      <xdr:row>14</xdr:row>
      <xdr:rowOff>6350</xdr:rowOff>
    </xdr:from>
    <xdr:to>
      <xdr:col>7</xdr:col>
      <xdr:colOff>273050</xdr:colOff>
      <xdr:row>17</xdr:row>
      <xdr:rowOff>95250</xdr:rowOff>
    </xdr:to>
    <xdr:sp macro="" textlink="">
      <xdr:nvSpPr>
        <xdr:cNvPr id="3" name="Arrow: Righ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B12361-FDD4-4922-AD17-B80214F25205}"/>
            </a:ext>
          </a:extLst>
        </xdr:cNvPr>
        <xdr:cNvSpPr/>
      </xdr:nvSpPr>
      <xdr:spPr>
        <a:xfrm>
          <a:off x="3397250" y="3568700"/>
          <a:ext cx="1143000" cy="641350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rgbClr val="D2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3</xdr:col>
      <xdr:colOff>12700</xdr:colOff>
      <xdr:row>5</xdr:row>
      <xdr:rowOff>114149</xdr:rowOff>
    </xdr:from>
    <xdr:to>
      <xdr:col>7</xdr:col>
      <xdr:colOff>361950</xdr:colOff>
      <xdr:row>5</xdr:row>
      <xdr:rowOff>787400</xdr:rowOff>
    </xdr:to>
    <xdr:pic macro="[0]!calc_and_save">
      <xdr:nvPicPr>
        <xdr:cNvPr id="4" name="Picture 3">
          <a:extLst>
            <a:ext uri="{FF2B5EF4-FFF2-40B4-BE49-F238E27FC236}">
              <a16:creationId xmlns:a16="http://schemas.microsoft.com/office/drawing/2014/main" id="{AFF433BB-D268-4D49-AE75-7F5F85DDC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500" y="1034899"/>
          <a:ext cx="3670300" cy="673251"/>
        </a:xfrm>
        <a:prstGeom prst="rect">
          <a:avLst/>
        </a:prstGeom>
        <a:effectLst/>
      </xdr:spPr>
    </xdr:pic>
    <xdr:clientData/>
  </xdr:twoCellAnchor>
  <xdr:twoCellAnchor>
    <xdr:from>
      <xdr:col>9</xdr:col>
      <xdr:colOff>228600</xdr:colOff>
      <xdr:row>3</xdr:row>
      <xdr:rowOff>158750</xdr:rowOff>
    </xdr:from>
    <xdr:to>
      <xdr:col>10</xdr:col>
      <xdr:colOff>476250</xdr:colOff>
      <xdr:row>4</xdr:row>
      <xdr:rowOff>120650</xdr:rowOff>
    </xdr:to>
    <xdr:sp macro="[0]!calc_and_save" textlink="">
      <xdr:nvSpPr>
        <xdr:cNvPr id="5" name="TextBox 4">
          <a:extLst>
            <a:ext uri="{FF2B5EF4-FFF2-40B4-BE49-F238E27FC236}">
              <a16:creationId xmlns:a16="http://schemas.microsoft.com/office/drawing/2014/main" id="{4BE06C00-840A-42F5-AAD4-2718B08F69F7}"/>
            </a:ext>
          </a:extLst>
        </xdr:cNvPr>
        <xdr:cNvSpPr txBox="1"/>
      </xdr:nvSpPr>
      <xdr:spPr>
        <a:xfrm>
          <a:off x="6273800" y="711200"/>
          <a:ext cx="857250" cy="146050"/>
        </a:xfrm>
        <a:prstGeom prst="rect">
          <a:avLst/>
        </a:prstGeom>
        <a:solidFill>
          <a:srgbClr val="00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/>
            <a:t>live</a:t>
          </a:r>
          <a:endParaRPr lang="en-GB" sz="1100"/>
        </a:p>
      </xdr:txBody>
    </xdr:sp>
    <xdr:clientData/>
  </xdr:twoCellAnchor>
  <xdr:twoCellAnchor>
    <xdr:from>
      <xdr:col>5</xdr:col>
      <xdr:colOff>311150</xdr:colOff>
      <xdr:row>19</xdr:row>
      <xdr:rowOff>50800</xdr:rowOff>
    </xdr:from>
    <xdr:to>
      <xdr:col>7</xdr:col>
      <xdr:colOff>234950</xdr:colOff>
      <xdr:row>22</xdr:row>
      <xdr:rowOff>139700</xdr:rowOff>
    </xdr:to>
    <xdr:sp macro="" textlink="">
      <xdr:nvSpPr>
        <xdr:cNvPr id="8" name="Arrow: Right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B977E6-CA67-4540-AAEB-E57D4E975AA2}"/>
            </a:ext>
          </a:extLst>
        </xdr:cNvPr>
        <xdr:cNvSpPr/>
      </xdr:nvSpPr>
      <xdr:spPr>
        <a:xfrm>
          <a:off x="3359150" y="5289550"/>
          <a:ext cx="2025650" cy="793750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76200">
          <a:solidFill>
            <a:srgbClr val="D2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292100</xdr:colOff>
      <xdr:row>27</xdr:row>
      <xdr:rowOff>222250</xdr:rowOff>
    </xdr:from>
    <xdr:to>
      <xdr:col>7</xdr:col>
      <xdr:colOff>215900</xdr:colOff>
      <xdr:row>31</xdr:row>
      <xdr:rowOff>76200</xdr:rowOff>
    </xdr:to>
    <xdr:sp macro="" textlink="">
      <xdr:nvSpPr>
        <xdr:cNvPr id="7" name="Arrow: Right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6E9E67-C765-41BD-AF16-00518484F7E9}"/>
            </a:ext>
          </a:extLst>
        </xdr:cNvPr>
        <xdr:cNvSpPr/>
      </xdr:nvSpPr>
      <xdr:spPr>
        <a:xfrm>
          <a:off x="3340100" y="6400800"/>
          <a:ext cx="2025650" cy="793750"/>
        </a:xfrm>
        <a:prstGeom prst="rightArrow">
          <a:avLst/>
        </a:prstGeom>
        <a:solidFill>
          <a:schemeClr val="accent3">
            <a:lumMod val="20000"/>
            <a:lumOff val="80000"/>
          </a:schemeClr>
        </a:solidFill>
        <a:ln w="76200">
          <a:solidFill>
            <a:srgbClr val="D2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311150</xdr:colOff>
      <xdr:row>23</xdr:row>
      <xdr:rowOff>139700</xdr:rowOff>
    </xdr:from>
    <xdr:to>
      <xdr:col>7</xdr:col>
      <xdr:colOff>234950</xdr:colOff>
      <xdr:row>26</xdr:row>
      <xdr:rowOff>228600</xdr:rowOff>
    </xdr:to>
    <xdr:sp macro="" textlink="">
      <xdr:nvSpPr>
        <xdr:cNvPr id="9" name="Arrow: Right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1E834D4-60A6-4E2E-A435-129B98CB3B65}"/>
            </a:ext>
          </a:extLst>
        </xdr:cNvPr>
        <xdr:cNvSpPr/>
      </xdr:nvSpPr>
      <xdr:spPr>
        <a:xfrm>
          <a:off x="3359150" y="6318250"/>
          <a:ext cx="2025650" cy="793750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76200">
          <a:solidFill>
            <a:srgbClr val="D2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0</xdr:row>
      <xdr:rowOff>114300</xdr:rowOff>
    </xdr:from>
    <xdr:to>
      <xdr:col>3</xdr:col>
      <xdr:colOff>762000</xdr:colOff>
      <xdr:row>2</xdr:row>
      <xdr:rowOff>209550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7ED1085-6B9E-4AFE-98B5-556ADC88D426}"/>
            </a:ext>
          </a:extLst>
        </xdr:cNvPr>
        <xdr:cNvGrpSpPr/>
      </xdr:nvGrpSpPr>
      <xdr:grpSpPr>
        <a:xfrm>
          <a:off x="1949450" y="114300"/>
          <a:ext cx="654050" cy="425450"/>
          <a:chOff x="1771650" y="3638550"/>
          <a:chExt cx="654050" cy="361950"/>
        </a:xfrm>
      </xdr:grpSpPr>
      <xdr:sp macro="" textlink="">
        <xdr:nvSpPr>
          <xdr:cNvPr id="2" name="Arrow: Pentagon 1">
            <a:extLst>
              <a:ext uri="{FF2B5EF4-FFF2-40B4-BE49-F238E27FC236}">
                <a16:creationId xmlns:a16="http://schemas.microsoft.com/office/drawing/2014/main" id="{DC0805E8-ED84-4D79-A2E0-FD1EEEE35F6B}"/>
              </a:ext>
            </a:extLst>
          </xdr:cNvPr>
          <xdr:cNvSpPr/>
        </xdr:nvSpPr>
        <xdr:spPr>
          <a:xfrm rot="10800000">
            <a:off x="1771650" y="3638550"/>
            <a:ext cx="647700" cy="361950"/>
          </a:xfrm>
          <a:prstGeom prst="homePlat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3ADD420-EBB2-4ECB-941B-89F6D7217397}"/>
              </a:ext>
            </a:extLst>
          </xdr:cNvPr>
          <xdr:cNvSpPr txBox="1"/>
        </xdr:nvSpPr>
        <xdr:spPr>
          <a:xfrm>
            <a:off x="1879600" y="3695700"/>
            <a:ext cx="546100" cy="234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>
                <a:solidFill>
                  <a:srgbClr val="FF0000"/>
                </a:solidFill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654050</xdr:colOff>
      <xdr:row>2</xdr:row>
      <xdr:rowOff>177800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74422B-148A-4D4F-85A1-C3EC35B07C05}"/>
            </a:ext>
          </a:extLst>
        </xdr:cNvPr>
        <xdr:cNvGrpSpPr/>
      </xdr:nvGrpSpPr>
      <xdr:grpSpPr>
        <a:xfrm>
          <a:off x="762000" y="184150"/>
          <a:ext cx="654050" cy="361950"/>
          <a:chOff x="1771650" y="3638550"/>
          <a:chExt cx="654050" cy="361950"/>
        </a:xfrm>
      </xdr:grpSpPr>
      <xdr:sp macro="" textlink="">
        <xdr:nvSpPr>
          <xdr:cNvPr id="3" name="Arrow: Pentagon 2">
            <a:extLst>
              <a:ext uri="{FF2B5EF4-FFF2-40B4-BE49-F238E27FC236}">
                <a16:creationId xmlns:a16="http://schemas.microsoft.com/office/drawing/2014/main" id="{B593A47B-6C70-40B6-9C19-393817EED1B4}"/>
              </a:ext>
            </a:extLst>
          </xdr:cNvPr>
          <xdr:cNvSpPr/>
        </xdr:nvSpPr>
        <xdr:spPr>
          <a:xfrm rot="10800000">
            <a:off x="1771650" y="3638550"/>
            <a:ext cx="647700" cy="361950"/>
          </a:xfrm>
          <a:prstGeom prst="homePlat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TextBox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CEDAD8-193A-4EAB-B1CA-E64C7D5A502F}"/>
              </a:ext>
            </a:extLst>
          </xdr:cNvPr>
          <xdr:cNvSpPr txBox="1"/>
        </xdr:nvSpPr>
        <xdr:spPr>
          <a:xfrm>
            <a:off x="1879600" y="3695700"/>
            <a:ext cx="546100" cy="234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>
                <a:solidFill>
                  <a:srgbClr val="FF0000"/>
                </a:solidFill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10</xdr:row>
      <xdr:rowOff>3174</xdr:rowOff>
    </xdr:from>
    <xdr:to>
      <xdr:col>15</xdr:col>
      <xdr:colOff>393699</xdr:colOff>
      <xdr:row>40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F5C7E8-FAAB-4913-849A-CE8CB0232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145474</xdr:colOff>
      <xdr:row>80</xdr:row>
      <xdr:rowOff>3174</xdr:rowOff>
    </xdr:from>
    <xdr:to>
      <xdr:col>15</xdr:col>
      <xdr:colOff>393631</xdr:colOff>
      <xdr:row>109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3C2E49-4C47-4FBA-B02A-02E68E728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114013</xdr:colOff>
      <xdr:row>150</xdr:row>
      <xdr:rowOff>3174</xdr:rowOff>
    </xdr:from>
    <xdr:to>
      <xdr:col>15</xdr:col>
      <xdr:colOff>381001</xdr:colOff>
      <xdr:row>177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6BC10A-E4BE-44E1-8B92-6F0697A6E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116566</xdr:colOff>
      <xdr:row>220</xdr:row>
      <xdr:rowOff>3174</xdr:rowOff>
    </xdr:from>
    <xdr:to>
      <xdr:col>15</xdr:col>
      <xdr:colOff>357526</xdr:colOff>
      <xdr:row>247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054157-4574-4A86-9E7A-D5B2DA644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119121</xdr:colOff>
      <xdr:row>290</xdr:row>
      <xdr:rowOff>3174</xdr:rowOff>
    </xdr:from>
    <xdr:to>
      <xdr:col>15</xdr:col>
      <xdr:colOff>334051</xdr:colOff>
      <xdr:row>317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252E962-3EB4-493A-A746-3EDCC8193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119121</xdr:colOff>
      <xdr:row>360</xdr:row>
      <xdr:rowOff>3174</xdr:rowOff>
    </xdr:from>
    <xdr:to>
      <xdr:col>15</xdr:col>
      <xdr:colOff>334051</xdr:colOff>
      <xdr:row>388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52E342-2EF9-4D7D-A62D-86F1FD9FA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118268</xdr:colOff>
      <xdr:row>430</xdr:row>
      <xdr:rowOff>3174</xdr:rowOff>
    </xdr:from>
    <xdr:to>
      <xdr:col>15</xdr:col>
      <xdr:colOff>341875</xdr:colOff>
      <xdr:row>457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C83F84-2A14-4F56-912D-C5E7DD81D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120824</xdr:colOff>
      <xdr:row>500</xdr:row>
      <xdr:rowOff>3174</xdr:rowOff>
    </xdr:from>
    <xdr:to>
      <xdr:col>15</xdr:col>
      <xdr:colOff>318401</xdr:colOff>
      <xdr:row>527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1FB924-2291-4CED-974C-6669A7E06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108142</xdr:colOff>
      <xdr:row>41</xdr:row>
      <xdr:rowOff>57150</xdr:rowOff>
    </xdr:from>
    <xdr:to>
      <xdr:col>16</xdr:col>
      <xdr:colOff>12722</xdr:colOff>
      <xdr:row>68</xdr:row>
      <xdr:rowOff>79376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85619B-8532-4054-9AC7-A112268F9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130007</xdr:colOff>
      <xdr:row>110</xdr:row>
      <xdr:rowOff>50800</xdr:rowOff>
    </xdr:from>
    <xdr:to>
      <xdr:col>15</xdr:col>
      <xdr:colOff>373810</xdr:colOff>
      <xdr:row>136</xdr:row>
      <xdr:rowOff>66676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F11D799-2BD5-4B81-B05E-6282ED59B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100265</xdr:colOff>
      <xdr:row>178</xdr:row>
      <xdr:rowOff>44450</xdr:rowOff>
    </xdr:from>
    <xdr:to>
      <xdr:col>15</xdr:col>
      <xdr:colOff>345562</xdr:colOff>
      <xdr:row>206</xdr:row>
      <xdr:rowOff>66676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CF9797C-8388-44B1-8DCA-172F42F8A9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126518</xdr:colOff>
      <xdr:row>248</xdr:row>
      <xdr:rowOff>38100</xdr:rowOff>
    </xdr:from>
    <xdr:to>
      <xdr:col>15</xdr:col>
      <xdr:colOff>363138</xdr:colOff>
      <xdr:row>276</xdr:row>
      <xdr:rowOff>41276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3EB1554-A745-4C23-8260-F2C80C29D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105375</xdr:colOff>
      <xdr:row>317</xdr:row>
      <xdr:rowOff>76200</xdr:rowOff>
    </xdr:from>
    <xdr:to>
      <xdr:col>15</xdr:col>
      <xdr:colOff>298615</xdr:colOff>
      <xdr:row>346</xdr:row>
      <xdr:rowOff>66676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780FAF7-A041-4481-B8CE-A2E7FC49C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102820</xdr:colOff>
      <xdr:row>389</xdr:row>
      <xdr:rowOff>57150</xdr:rowOff>
    </xdr:from>
    <xdr:to>
      <xdr:col>15</xdr:col>
      <xdr:colOff>322088</xdr:colOff>
      <xdr:row>417</xdr:row>
      <xdr:rowOff>66676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0EC5B0A-5911-41CB-8A08-0F88D2FF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104523</xdr:colOff>
      <xdr:row>458</xdr:row>
      <xdr:rowOff>82550</xdr:rowOff>
    </xdr:from>
    <xdr:to>
      <xdr:col>15</xdr:col>
      <xdr:colOff>306438</xdr:colOff>
      <xdr:row>486</xdr:row>
      <xdr:rowOff>66676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D428D55-A340-414F-978F-D913B25D7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106226</xdr:colOff>
      <xdr:row>528</xdr:row>
      <xdr:rowOff>76200</xdr:rowOff>
    </xdr:from>
    <xdr:to>
      <xdr:col>15</xdr:col>
      <xdr:colOff>290788</xdr:colOff>
      <xdr:row>557</xdr:row>
      <xdr:rowOff>66676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11F8BB1-BB74-46F7-A4D0-45D582865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8</xdr:col>
      <xdr:colOff>654050</xdr:colOff>
      <xdr:row>0</xdr:row>
      <xdr:rowOff>361950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51F8AC5A-E65D-4AB2-A0B8-913070BF6977}"/>
            </a:ext>
          </a:extLst>
        </xdr:cNvPr>
        <xdr:cNvGrpSpPr/>
      </xdr:nvGrpSpPr>
      <xdr:grpSpPr>
        <a:xfrm>
          <a:off x="3149600" y="0"/>
          <a:ext cx="654050" cy="361950"/>
          <a:chOff x="1771650" y="3638550"/>
          <a:chExt cx="654050" cy="361950"/>
        </a:xfrm>
      </xdr:grpSpPr>
      <xdr:sp macro="" textlink="">
        <xdr:nvSpPr>
          <xdr:cNvPr id="39" name="Arrow: Pentagon 38">
            <a:extLst>
              <a:ext uri="{FF2B5EF4-FFF2-40B4-BE49-F238E27FC236}">
                <a16:creationId xmlns:a16="http://schemas.microsoft.com/office/drawing/2014/main" id="{3201E72A-0CAD-4A8A-AD35-F6D77F2912C7}"/>
              </a:ext>
            </a:extLst>
          </xdr:cNvPr>
          <xdr:cNvSpPr/>
        </xdr:nvSpPr>
        <xdr:spPr>
          <a:xfrm rot="10800000">
            <a:off x="1771650" y="3638550"/>
            <a:ext cx="647700" cy="361950"/>
          </a:xfrm>
          <a:prstGeom prst="homePlat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" name="TextBox 3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17D6396-8BB7-4832-A059-BEEF6CD1C828}"/>
              </a:ext>
            </a:extLst>
          </xdr:cNvPr>
          <xdr:cNvSpPr txBox="1"/>
        </xdr:nvSpPr>
        <xdr:spPr>
          <a:xfrm>
            <a:off x="1879600" y="3695700"/>
            <a:ext cx="546100" cy="234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>
                <a:solidFill>
                  <a:srgbClr val="FF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6</xdr:col>
      <xdr:colOff>101600</xdr:colOff>
      <xdr:row>570</xdr:row>
      <xdr:rowOff>0</xdr:rowOff>
    </xdr:from>
    <xdr:to>
      <xdr:col>15</xdr:col>
      <xdr:colOff>299177</xdr:colOff>
      <xdr:row>597</xdr:row>
      <xdr:rowOff>47626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D50BE93-DD9F-478D-B767-372B2B5F6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101600</xdr:colOff>
      <xdr:row>599</xdr:row>
      <xdr:rowOff>0</xdr:rowOff>
    </xdr:from>
    <xdr:to>
      <xdr:col>15</xdr:col>
      <xdr:colOff>286162</xdr:colOff>
      <xdr:row>627</xdr:row>
      <xdr:rowOff>123826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C3EAA59-C266-41E4-9889-D70BFE71B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101600</xdr:colOff>
      <xdr:row>640</xdr:row>
      <xdr:rowOff>0</xdr:rowOff>
    </xdr:from>
    <xdr:to>
      <xdr:col>15</xdr:col>
      <xdr:colOff>299177</xdr:colOff>
      <xdr:row>667</xdr:row>
      <xdr:rowOff>47626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DF7DA566-3973-48D4-8EFA-6DBECDE31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101600</xdr:colOff>
      <xdr:row>669</xdr:row>
      <xdr:rowOff>0</xdr:rowOff>
    </xdr:from>
    <xdr:to>
      <xdr:col>15</xdr:col>
      <xdr:colOff>286162</xdr:colOff>
      <xdr:row>697</xdr:row>
      <xdr:rowOff>123826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94F45DB-3873-4C41-889F-FCEB01CDC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</xdr:colOff>
      <xdr:row>4</xdr:row>
      <xdr:rowOff>63500</xdr:rowOff>
    </xdr:from>
    <xdr:to>
      <xdr:col>32</xdr:col>
      <xdr:colOff>12700</xdr:colOff>
      <xdr:row>10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89AA2A5-2D03-4A86-BB53-76D19253AA2D}"/>
            </a:ext>
          </a:extLst>
        </xdr:cNvPr>
        <xdr:cNvSpPr txBox="1"/>
      </xdr:nvSpPr>
      <xdr:spPr>
        <a:xfrm>
          <a:off x="13963650" y="247650"/>
          <a:ext cx="511175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Slopes on a</a:t>
          </a:r>
          <a:r>
            <a:rPr lang="en-GB" sz="1400" b="1" baseline="0"/>
            <a:t> selection of hybrid bonds from various sectors</a:t>
          </a:r>
          <a:r>
            <a:rPr lang="en-GB" sz="1100" baseline="0"/>
            <a:t>.</a:t>
          </a:r>
        </a:p>
        <a:p>
          <a:endParaRPr lang="en-GB" sz="1100" baseline="0"/>
        </a:p>
        <a:p>
          <a:r>
            <a:rPr lang="en-GB" sz="1100" baseline="0"/>
            <a:t>The sample space is from a pool of 200 bonds that RedHedge trades where there exists both as long and short dated bond for the same issuer.</a:t>
          </a:r>
          <a:endParaRPr lang="en-GB" sz="1100"/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23</xdr:col>
      <xdr:colOff>654050</xdr:colOff>
      <xdr:row>5</xdr:row>
      <xdr:rowOff>177800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F0F1BF9-683D-430E-8A89-0EDDD700EC08}"/>
            </a:ext>
          </a:extLst>
        </xdr:cNvPr>
        <xdr:cNvGrpSpPr/>
      </xdr:nvGrpSpPr>
      <xdr:grpSpPr>
        <a:xfrm>
          <a:off x="12592050" y="736600"/>
          <a:ext cx="654050" cy="361950"/>
          <a:chOff x="1771650" y="3638550"/>
          <a:chExt cx="654050" cy="361950"/>
        </a:xfrm>
      </xdr:grpSpPr>
      <xdr:sp macro="" textlink="">
        <xdr:nvSpPr>
          <xdr:cNvPr id="4" name="Arrow: Pentagon 3">
            <a:extLst>
              <a:ext uri="{FF2B5EF4-FFF2-40B4-BE49-F238E27FC236}">
                <a16:creationId xmlns:a16="http://schemas.microsoft.com/office/drawing/2014/main" id="{C5C94DF4-11E0-447A-800D-A790604F21B0}"/>
              </a:ext>
            </a:extLst>
          </xdr:cNvPr>
          <xdr:cNvSpPr/>
        </xdr:nvSpPr>
        <xdr:spPr>
          <a:xfrm rot="10800000">
            <a:off x="1771650" y="3638550"/>
            <a:ext cx="647700" cy="361950"/>
          </a:xfrm>
          <a:prstGeom prst="homePlat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24FB0D3-1DE7-4A4C-B775-FEF34682734F}"/>
              </a:ext>
            </a:extLst>
          </xdr:cNvPr>
          <xdr:cNvSpPr txBox="1"/>
        </xdr:nvSpPr>
        <xdr:spPr>
          <a:xfrm>
            <a:off x="1879600" y="3695700"/>
            <a:ext cx="546100" cy="234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>
                <a:solidFill>
                  <a:srgbClr val="FF0000"/>
                </a:solidFill>
              </a:rPr>
              <a:t>home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8E869BB-4B5C-481A-8300-22F6491E46B2}" autoFormatId="16" applyNumberFormats="0" applyBorderFormats="0" applyFontFormats="0" applyPatternFormats="0" applyAlignmentFormats="0" applyWidthHeightFormats="0">
  <queryTableRefresh nextId="33">
    <queryTableFields count="30">
      <queryTableField id="1" name="ID_ISIN" tableColumnId="1"/>
      <queryTableField id="28" name="pcs" tableColumnId="29"/>
      <queryTableField id="2" name="worksheet get" tableColumnId="2"/>
      <queryTableField id="3" name="security name" tableColumnId="3"/>
      <queryTableField id="4" name="ticker" tableColumnId="4"/>
      <queryTableField id="5" name="coupon" tableColumnId="5"/>
      <queryTableField id="6" name="nxt_call_dt" tableColumnId="6"/>
      <queryTableField id="7" name="mty_typ" tableColumnId="7"/>
      <queryTableField id="8" name="crncy" tableColumnId="8"/>
      <queryTableField id="9" name="years_since_issue" tableColumnId="9"/>
      <queryTableField id="10" name="amt_outstanding" tableColumnId="10"/>
      <queryTableField id="11" name="industry_sector" tableColumnId="11"/>
      <queryTableField id="12" name="unique lookup" tableColumnId="12"/>
      <queryTableField id="31" name="RH sector" tableColumnId="30"/>
      <queryTableField id="13" name="yas_ispread" tableColumnId="13"/>
      <queryTableField id="14" name="blp_i_sprd_mid" tableColumnId="14"/>
      <queryTableField id="15" name="yas/blp factor" tableColumnId="15"/>
      <queryTableField id="16" name="rtg_moody" tableColumnId="16"/>
      <queryTableField id="17" name="rtg_sp" tableColumnId="17"/>
      <queryTableField id="18" name="bb_composite" tableColumnId="18"/>
      <queryTableField id="19" name="nd" tableColumnId="19"/>
      <queryTableField id="20" name="av spread 30d" tableColumnId="20"/>
      <queryTableField id="21" name="st dev 30d" tableColumnId="21"/>
      <queryTableField id="22" name="low nd" tableColumnId="22"/>
      <queryTableField id="23" name="high nd" tableColumnId="23"/>
      <queryTableField id="24" name="green_bond_loan_indicator" tableColumnId="24"/>
      <queryTableField id="25" name="blank" tableColumnId="25"/>
      <queryTableField id="26" name="z-score" tableColumnId="26"/>
      <queryTableField id="27" name="%-ile" tableColumnId="27"/>
      <queryTableField id="30" name="avg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3AAA8E-C7EC-466D-85B3-B1E7FA991107}" autoFormatId="16" applyNumberFormats="0" applyBorderFormats="0" applyFontFormats="0" applyPatternFormats="0" applyAlignmentFormats="0" applyWidthHeightFormats="0">
  <queryTableRefresh nextId="23">
    <queryTableFields count="22">
      <queryTableField id="1" name="Column1" tableColumnId="1"/>
      <queryTableField id="2" name="Column2" tableColumnId="2"/>
      <queryTableField id="3" name="Input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8262A08-22DA-4FE1-8167-213E815F490F}" autoFormatId="16" applyNumberFormats="0" applyBorderFormats="0" applyFontFormats="0" applyPatternFormats="0" applyAlignmentFormats="0" applyWidthHeightFormats="0">
  <queryTableRefresh nextId="22">
    <queryTableFields count="21">
      <queryTableField id="1" name=" " tableColumnId="1"/>
      <queryTableField id="2" name=" _1" tableColumnId="2"/>
      <queryTableField id="3" name=" _2" tableColumnId="3"/>
      <queryTableField id="4" name=" _3" tableColumnId="4"/>
      <queryTableField id="5" name=" _4" tableColumnId="5"/>
      <queryTableField id="6" name="'Isin'" tableColumnId="6"/>
      <queryTableField id="7" name="'Security Ticker'" tableColumnId="7"/>
      <queryTableField id="8" name="'coupon'" tableColumnId="8"/>
      <queryTableField id="9" name="'Ccy'" tableColumnId="9"/>
      <queryTableField id="10" name="'Security Workout Date'" tableColumnId="10"/>
      <queryTableField id="11" name="'Position'" tableColumnId="11"/>
      <queryTableField id="12" name="'Unit Cost'" tableColumnId="12"/>
      <queryTableField id="13" name="'close'" tableColumnId="13"/>
      <queryTableField id="14" name="'Market Price'" tableColumnId="14"/>
      <queryTableField id="15" name="'DTD P/L'" tableColumnId="15"/>
      <queryTableField id="16" name="'DV01'" tableColumnId="16"/>
      <queryTableField id="17" name="'DV01 Exposure'" tableColumnId="17"/>
      <queryTableField id="18" name="'CR01'" tableColumnId="18"/>
      <queryTableField id="19" name="'CR01 Exposure'" tableColumnId="19"/>
      <queryTableField id="20" name="'Z Spread'" tableColumnId="20"/>
      <queryTableField id="21" name="'b Spread'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4689BC-1355-4D18-8611-98E80AC51A6B}" name="bonds" displayName="bonds" ref="A1:AD197" tableType="queryTable" totalsRowShown="0" headerRowDxfId="60" dataDxfId="59">
  <autoFilter ref="A1:AD197" xr:uid="{967A5842-BB6A-44EF-A917-C943BEA0D00E}"/>
  <tableColumns count="30">
    <tableColumn id="1" xr3:uid="{D6A1EBB3-86E7-4898-B76C-58838DC683FF}" uniqueName="1" name="ID_ISIN" queryTableFieldId="1" dataDxfId="58"/>
    <tableColumn id="29" xr3:uid="{249C8D53-717C-4EBA-8405-E4EAAE493CFC}" uniqueName="29" name="pcs" queryTableFieldId="28" dataDxfId="57"/>
    <tableColumn id="2" xr3:uid="{008E92CC-4D1B-4583-AEFC-9BA049FCF242}" uniqueName="2" name="worksheet get" queryTableFieldId="2" dataDxfId="56"/>
    <tableColumn id="3" xr3:uid="{8E3483F5-EA29-42F8-8090-F3683E86DA05}" uniqueName="3" name="security name" queryTableFieldId="3" dataDxfId="55"/>
    <tableColumn id="4" xr3:uid="{F1E64487-543B-43E0-BE48-6E9DC57E186E}" uniqueName="4" name="ticker" queryTableFieldId="4" dataDxfId="54"/>
    <tableColumn id="5" xr3:uid="{D8FD975D-314A-499C-8C41-69C968E89B5C}" uniqueName="5" name="coupon" queryTableFieldId="5" dataDxfId="53"/>
    <tableColumn id="6" xr3:uid="{AB5EE197-98FA-4D04-92EC-04702DCDA336}" uniqueName="6" name="nxt_call_dt" queryTableFieldId="6" dataDxfId="52"/>
    <tableColumn id="7" xr3:uid="{A744E364-492E-4876-8825-0B55A2FEC9BA}" uniqueName="7" name="mty_typ" queryTableFieldId="7" dataDxfId="51"/>
    <tableColumn id="8" xr3:uid="{ED547000-A46B-4D90-A608-69CC8251B3F2}" uniqueName="8" name="crncy" queryTableFieldId="8" dataDxfId="50"/>
    <tableColumn id="9" xr3:uid="{7350B377-25DF-4E56-B52E-E725EBE5437A}" uniqueName="9" name="years_since_issue" queryTableFieldId="9" dataDxfId="49"/>
    <tableColumn id="10" xr3:uid="{40389BA5-11A1-409A-B61A-CA997405FF3C}" uniqueName="10" name="amt_outstanding" queryTableFieldId="10" dataDxfId="48"/>
    <tableColumn id="11" xr3:uid="{8D326D96-1BCF-4701-993D-E395286B8E8A}" uniqueName="11" name="industry_sector" queryTableFieldId="11" dataDxfId="47"/>
    <tableColumn id="12" xr3:uid="{214DC2FF-9236-4BA3-8B1F-D3D0E92BAF0C}" uniqueName="12" name="unique lookup" queryTableFieldId="12" dataDxfId="46"/>
    <tableColumn id="30" xr3:uid="{65825AF2-7E89-47DE-A377-74F47BA7AD45}" uniqueName="30" name="RH sector" queryTableFieldId="31" dataDxfId="45"/>
    <tableColumn id="13" xr3:uid="{8E37216C-6E88-4E04-829C-B8B2B2427C8D}" uniqueName="13" name="yas_ispread" queryTableFieldId="13" dataDxfId="44"/>
    <tableColumn id="14" xr3:uid="{9F13D1E4-C49D-4E0A-810C-68728F8040C6}" uniqueName="14" name="blp_i_sprd_mid" queryTableFieldId="14" dataDxfId="43"/>
    <tableColumn id="15" xr3:uid="{A157695D-0714-44C1-A675-54456816CDD4}" uniqueName="15" name="yas/blp factor" queryTableFieldId="15" dataDxfId="42"/>
    <tableColumn id="16" xr3:uid="{C5D71FD7-0382-42DE-8CD9-025E19D7ACD9}" uniqueName="16" name="rtg_moody" queryTableFieldId="16" dataDxfId="41"/>
    <tableColumn id="17" xr3:uid="{D1D5CA93-83F2-4C95-A310-A7CE19472076}" uniqueName="17" name="rtg_sp" queryTableFieldId="17" dataDxfId="40"/>
    <tableColumn id="18" xr3:uid="{00096038-6C61-488E-AED3-9FB53D18BB91}" uniqueName="18" name="bb_composite" queryTableFieldId="18" dataDxfId="39"/>
    <tableColumn id="19" xr3:uid="{19C9ABE1-1379-4D21-A944-CBE74BF90C14}" uniqueName="19" name="nd" queryTableFieldId="19" dataDxfId="38"/>
    <tableColumn id="20" xr3:uid="{7E453DEA-FE03-4AE1-99C8-64374115AB8B}" uniqueName="20" name="av spread 30d" queryTableFieldId="20" dataDxfId="37"/>
    <tableColumn id="21" xr3:uid="{964DF9EC-7C27-4670-8DD3-8E312418AB56}" uniqueName="21" name="st dev 30d" queryTableFieldId="21" dataDxfId="36"/>
    <tableColumn id="22" xr3:uid="{E90BC22C-7C08-4800-9BB0-9E5F284B24B6}" uniqueName="22" name="low nd" queryTableFieldId="22" dataDxfId="35"/>
    <tableColumn id="23" xr3:uid="{401D19E5-35F7-4C7D-9D78-F0204DA07F6C}" uniqueName="23" name="high nd" queryTableFieldId="23" dataDxfId="34"/>
    <tableColumn id="24" xr3:uid="{8256DFE4-D3D1-4ED3-B33F-A73A860CBD36}" uniqueName="24" name="green_bond_loan_indicator" queryTableFieldId="24" dataDxfId="33"/>
    <tableColumn id="25" xr3:uid="{168D84C2-0F89-4C7E-A604-1F9ED44A45B9}" uniqueName="25" name="blank" queryTableFieldId="25" dataDxfId="32"/>
    <tableColumn id="26" xr3:uid="{4D81996A-913E-445D-842D-176B56A3F59A}" uniqueName="26" name="z-score" queryTableFieldId="26" dataDxfId="31"/>
    <tableColumn id="27" xr3:uid="{C027870B-2508-42B4-95B4-20C3CF3CFF7C}" uniqueName="27" name="%-ile" queryTableFieldId="27" dataDxfId="30"/>
    <tableColumn id="28" xr3:uid="{AF2EA6DB-CEB5-43EF-99AE-0936059B37D4}" uniqueName="28" name="avg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141F95-213D-4D44-BC6C-307DD36B1BA6}" name="Corp_Hybrids_List" displayName="Corp_Hybrids_List" ref="A1:V999" tableType="queryTable" totalsRowShown="0">
  <autoFilter ref="A1:V999" xr:uid="{4B3C856F-F9B1-4058-B9B8-1D6B08816E44}"/>
  <tableColumns count="22">
    <tableColumn id="1" xr3:uid="{351BD7C3-5E48-4723-995F-CCDF33A5C1AC}" uniqueName="1" name="Column1" queryTableFieldId="1"/>
    <tableColumn id="2" xr3:uid="{B98048DE-B611-4CC1-B3EF-98AE5D40F632}" uniqueName="2" name="Column2" queryTableFieldId="2" dataDxfId="29"/>
    <tableColumn id="3" xr3:uid="{5D4386FB-12EA-4BB1-BA0D-8E00D7E04894}" uniqueName="3" name="Inputs" queryTableFieldId="3" dataDxfId="28"/>
    <tableColumn id="4" xr3:uid="{ED3014CF-E694-4ECF-BEC9-0A57A6908498}" uniqueName="4" name="Column4" queryTableFieldId="4" dataDxfId="27"/>
    <tableColumn id="5" xr3:uid="{C15E940A-C289-4F8B-8F65-259C4C7A44F4}" uniqueName="5" name="Column5" queryTableFieldId="5"/>
    <tableColumn id="6" xr3:uid="{2322F427-2847-4B43-9E7D-9D6050DA3B5F}" uniqueName="6" name="Column6" queryTableFieldId="6" dataDxfId="26"/>
    <tableColumn id="7" xr3:uid="{2A3FC8FF-20A6-4A1D-BD7D-13F0A4FB33EA}" uniqueName="7" name="Column7" queryTableFieldId="7" dataDxfId="25"/>
    <tableColumn id="8" xr3:uid="{5D9BBCC3-98EF-410C-A5CC-1C5D8E86B2DA}" uniqueName="8" name="Column8" queryTableFieldId="8"/>
    <tableColumn id="9" xr3:uid="{F56B95ED-36C3-4E75-9640-BD405D5A1A5C}" uniqueName="9" name="Column9" queryTableFieldId="9" dataDxfId="24"/>
    <tableColumn id="10" xr3:uid="{7AB9C70A-67D4-4B14-A7D4-0FB82BC5A5BC}" uniqueName="10" name="Column10" queryTableFieldId="10" dataDxfId="23"/>
    <tableColumn id="11" xr3:uid="{FC03465D-4612-45BB-AA37-E5D3547BA9B0}" uniqueName="11" name="Column11" queryTableFieldId="11"/>
    <tableColumn id="12" xr3:uid="{FED4AC0B-A0CE-4989-A311-024B636B087F}" uniqueName="12" name="Column12" queryTableFieldId="12"/>
    <tableColumn id="13" xr3:uid="{58F24FB6-5EB2-4F12-B8D7-4FEDC00E40FB}" uniqueName="13" name="Column13" queryTableFieldId="13"/>
    <tableColumn id="14" xr3:uid="{C38B2F2F-7E90-427D-8FBB-7D7EF27D8A2F}" uniqueName="14" name="Column14" queryTableFieldId="14"/>
    <tableColumn id="15" xr3:uid="{29670CB7-03FA-405F-9064-9CBFB95445AC}" uniqueName="15" name="Column15" queryTableFieldId="15"/>
    <tableColumn id="16" xr3:uid="{194CA948-43C1-489C-A67C-13010199D71E}" uniqueName="16" name="Column16" queryTableFieldId="16"/>
    <tableColumn id="17" xr3:uid="{D1ACE302-3F34-496E-97EF-A1F8F77BDDDF}" uniqueName="17" name="Column17" queryTableFieldId="17"/>
    <tableColumn id="18" xr3:uid="{4A983964-4EE8-44FE-8883-8D5F8516AE3F}" uniqueName="18" name="Column18" queryTableFieldId="18"/>
    <tableColumn id="19" xr3:uid="{E7C8065B-D679-40D8-B1FD-26E879B2768B}" uniqueName="19" name="Column19" queryTableFieldId="19"/>
    <tableColumn id="20" xr3:uid="{C357ADE8-65A9-4179-B0C6-817DF11FE0C4}" uniqueName="20" name="Column20" queryTableFieldId="20"/>
    <tableColumn id="21" xr3:uid="{D9D94F33-5D16-4950-A322-E8D9755F19B0}" uniqueName="21" name="Column21" queryTableFieldId="21"/>
    <tableColumn id="22" xr3:uid="{257A24DB-262F-416C-BA69-56D315B8C0B8}" uniqueName="22" name="Column22" queryTableField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7F3372-0973-4620-A7CE-7ACEE8F0BD6D}" name="Portfolio_Master_DL" displayName="Portfolio_Master_DL" ref="A1:U383" tableType="queryTable" totalsRowShown="0">
  <autoFilter ref="A1:U383" xr:uid="{E1D83370-6409-47CF-89D5-A1600B0742D5}"/>
  <tableColumns count="21">
    <tableColumn id="1" xr3:uid="{E8FD511C-33FB-4BFA-B3B0-656D77FC26C5}" uniqueName="1" name=" " queryTableFieldId="1" dataDxfId="8"/>
    <tableColumn id="2" xr3:uid="{86D85E9A-74AB-412D-BC92-FE5FFE769089}" uniqueName="2" name=" _1" queryTableFieldId="2" dataDxfId="7"/>
    <tableColumn id="3" xr3:uid="{52AA2BCF-29CC-47FC-8187-87AC81465727}" uniqueName="3" name=" _2" queryTableFieldId="3" dataDxfId="6"/>
    <tableColumn id="4" xr3:uid="{494BE23E-4FE8-4E6E-97E1-D1C360AED4DA}" uniqueName="4" name=" _3" queryTableFieldId="4" dataDxfId="5"/>
    <tableColumn id="5" xr3:uid="{E7738A34-82FE-41AF-925E-6757FD3F2587}" uniqueName="5" name=" _4" queryTableFieldId="5" dataDxfId="4"/>
    <tableColumn id="6" xr3:uid="{8E6E0104-71E3-4B5A-BE25-AADE321BA2EB}" uniqueName="6" name="'Isin'" queryTableFieldId="6" dataDxfId="3"/>
    <tableColumn id="7" xr3:uid="{44EC5299-2659-4546-8A84-D9F6013A7857}" uniqueName="7" name="'Security Ticker'" queryTableFieldId="7" dataDxfId="2"/>
    <tableColumn id="8" xr3:uid="{83E7B767-805B-4D4D-954F-153EB4D77949}" uniqueName="8" name="'coupon'" queryTableFieldId="8"/>
    <tableColumn id="9" xr3:uid="{314DDD94-707D-465B-9E08-261BAFE9CDFA}" uniqueName="9" name="'Ccy'" queryTableFieldId="9" dataDxfId="1"/>
    <tableColumn id="10" xr3:uid="{4B2011E6-04AC-4C64-82F4-CCA0CF713861}" uniqueName="10" name="'Security Workout Date'" queryTableFieldId="10" dataDxfId="0"/>
    <tableColumn id="11" xr3:uid="{C1223DAC-84E0-45C8-B7F6-E938290D39E1}" uniqueName="11" name="'Position'" queryTableFieldId="11"/>
    <tableColumn id="12" xr3:uid="{ED2F31B3-9726-4B35-B1B5-C512E8597B53}" uniqueName="12" name="'Unit Cost'" queryTableFieldId="12"/>
    <tableColumn id="13" xr3:uid="{11E2D38F-16E3-4467-8760-7A47D1EAB4AE}" uniqueName="13" name="'close'" queryTableFieldId="13"/>
    <tableColumn id="14" xr3:uid="{76D68EE7-7E44-4F2A-8BAC-9FA4AAC6B92A}" uniqueName="14" name="'Market Price'" queryTableFieldId="14"/>
    <tableColumn id="15" xr3:uid="{95D66B11-1B81-4123-9999-6200278FC26C}" uniqueName="15" name="'DTD P/L'" queryTableFieldId="15"/>
    <tableColumn id="16" xr3:uid="{3BC8D08A-131B-4A31-939A-D15949EA6D64}" uniqueName="16" name="'DV01'" queryTableFieldId="16"/>
    <tableColumn id="17" xr3:uid="{B3594697-5652-4D9B-A29C-D8D2C9D95E5E}" uniqueName="17" name="'DV01 Exposure'" queryTableFieldId="17"/>
    <tableColumn id="18" xr3:uid="{DA41FF2A-38FC-49BD-BE4B-ED6F6F2BE4B9}" uniqueName="18" name="'CR01'" queryTableFieldId="18"/>
    <tableColumn id="19" xr3:uid="{2D6035AE-BF9F-4B06-AF5C-C4A7AF7DEAC5}" uniqueName="19" name="'CR01 Exposure'" queryTableFieldId="19"/>
    <tableColumn id="20" xr3:uid="{BF3E3858-2E54-4121-B25B-2C0425CCE436}" uniqueName="20" name="'Z Spread'" queryTableFieldId="20"/>
    <tableColumn id="21" xr3:uid="{166A5E8D-0D85-4816-9700-0B102521DEBE}" uniqueName="21" name="'b Spread'" queryTableFieldId="2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outputs\HTML\position_monitor_R_chart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outputs\HTML\position_monitor_R.htm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D17C9-7F06-4541-893F-08344AFE3C0B}">
  <sheetPr codeName="Sheet2"/>
  <dimension ref="C4:K38"/>
  <sheetViews>
    <sheetView showGridLines="0" tabSelected="1" workbookViewId="0">
      <selection activeCell="M23" sqref="M23"/>
    </sheetView>
  </sheetViews>
  <sheetFormatPr defaultRowHeight="14.5" x14ac:dyDescent="0.35"/>
  <cols>
    <col min="1" max="5" width="8.7265625" style="68"/>
    <col min="6" max="6" width="21.36328125" style="68" bestFit="1" customWidth="1"/>
    <col min="7" max="16384" width="8.7265625" style="68"/>
  </cols>
  <sheetData>
    <row r="4" spans="3:11" x14ac:dyDescent="0.35">
      <c r="C4" s="82"/>
      <c r="D4" s="83"/>
      <c r="E4" s="83"/>
      <c r="F4" s="83"/>
      <c r="G4" s="83"/>
      <c r="H4" s="83"/>
      <c r="I4" s="83"/>
      <c r="J4" s="83"/>
      <c r="K4" s="84"/>
    </row>
    <row r="5" spans="3:11" x14ac:dyDescent="0.35">
      <c r="C5" s="85"/>
      <c r="D5" s="86"/>
      <c r="E5" s="86"/>
      <c r="F5" s="86"/>
      <c r="G5" s="86"/>
      <c r="H5" s="86"/>
      <c r="I5" s="86"/>
      <c r="J5" s="86"/>
      <c r="K5" s="87"/>
    </row>
    <row r="6" spans="3:11" ht="92" x14ac:dyDescent="2">
      <c r="C6" s="85"/>
      <c r="D6" s="88"/>
      <c r="E6" s="86"/>
      <c r="F6" s="86"/>
      <c r="G6" s="86"/>
      <c r="H6" s="86"/>
      <c r="I6" s="86"/>
      <c r="J6" s="86"/>
      <c r="K6" s="87"/>
    </row>
    <row r="7" spans="3:11" ht="26" x14ac:dyDescent="0.6">
      <c r="C7" s="79"/>
      <c r="D7" s="89" t="s">
        <v>1377</v>
      </c>
      <c r="E7" s="80"/>
      <c r="F7" s="80"/>
      <c r="G7" s="80"/>
      <c r="H7" s="80"/>
      <c r="I7" s="80"/>
      <c r="J7" s="80"/>
      <c r="K7" s="81"/>
    </row>
    <row r="8" spans="3:11" ht="18.5" x14ac:dyDescent="0.45">
      <c r="C8" s="75"/>
      <c r="D8" s="76"/>
      <c r="E8" s="76"/>
      <c r="F8" s="76"/>
      <c r="G8" s="76"/>
      <c r="H8" s="76"/>
      <c r="I8" s="76"/>
      <c r="J8" s="76"/>
      <c r="K8" s="77"/>
    </row>
    <row r="9" spans="3:11" ht="18.5" x14ac:dyDescent="0.45">
      <c r="C9" s="75"/>
      <c r="D9" s="76"/>
      <c r="E9" s="76"/>
      <c r="F9" s="76"/>
      <c r="G9" s="76"/>
      <c r="H9" s="76"/>
      <c r="I9" s="76"/>
      <c r="J9" s="76"/>
      <c r="K9" s="77"/>
    </row>
    <row r="10" spans="3:11" ht="18.5" x14ac:dyDescent="0.45">
      <c r="C10" s="75"/>
      <c r="D10" s="76"/>
      <c r="E10" s="76"/>
      <c r="F10" s="76"/>
      <c r="G10" s="76"/>
      <c r="H10" s="76"/>
      <c r="I10" s="76"/>
      <c r="J10" s="76"/>
      <c r="K10" s="77"/>
    </row>
    <row r="11" spans="3:11" ht="18.5" x14ac:dyDescent="0.45">
      <c r="C11" s="75"/>
      <c r="D11" s="76" t="s">
        <v>1188</v>
      </c>
      <c r="E11" s="76"/>
      <c r="F11" s="76"/>
      <c r="G11" s="76"/>
      <c r="H11" s="76"/>
      <c r="I11" s="76"/>
      <c r="J11" s="76"/>
      <c r="K11" s="77"/>
    </row>
    <row r="12" spans="3:11" ht="18.5" x14ac:dyDescent="0.45">
      <c r="C12" s="75"/>
      <c r="D12" s="76"/>
      <c r="E12" s="76"/>
      <c r="F12" s="76"/>
      <c r="G12" s="76"/>
      <c r="H12" s="76"/>
      <c r="I12" s="76"/>
      <c r="J12" s="76"/>
      <c r="K12" s="77"/>
    </row>
    <row r="13" spans="3:11" ht="18.5" x14ac:dyDescent="0.45">
      <c r="C13" s="75"/>
      <c r="D13" s="76"/>
      <c r="E13" s="76"/>
      <c r="F13" s="76"/>
      <c r="G13" s="76"/>
      <c r="H13" s="76"/>
      <c r="I13" s="76"/>
      <c r="J13" s="76"/>
      <c r="K13" s="77"/>
    </row>
    <row r="14" spans="3:11" ht="18.5" x14ac:dyDescent="0.45">
      <c r="C14" s="75"/>
      <c r="D14" s="76"/>
      <c r="E14" s="76"/>
      <c r="F14" s="76"/>
      <c r="G14" s="76"/>
      <c r="H14" s="76"/>
      <c r="I14" s="76"/>
      <c r="J14" s="76"/>
      <c r="K14" s="77"/>
    </row>
    <row r="15" spans="3:11" ht="18.5" x14ac:dyDescent="0.45">
      <c r="C15" s="75"/>
      <c r="D15" s="76"/>
      <c r="E15" s="76"/>
      <c r="F15" s="76"/>
      <c r="G15" s="76"/>
      <c r="H15" s="76"/>
      <c r="I15" s="76"/>
      <c r="J15" s="76"/>
      <c r="K15" s="77"/>
    </row>
    <row r="16" spans="3:11" ht="18.5" x14ac:dyDescent="0.45">
      <c r="C16" s="75"/>
      <c r="D16" s="76" t="s">
        <v>1189</v>
      </c>
      <c r="E16" s="76"/>
      <c r="F16" s="76"/>
      <c r="G16" s="76"/>
      <c r="H16" s="76"/>
      <c r="I16" s="76"/>
      <c r="J16" s="76"/>
      <c r="K16" s="77"/>
    </row>
    <row r="17" spans="3:11" ht="18.5" x14ac:dyDescent="0.45">
      <c r="C17" s="75"/>
      <c r="D17" s="76"/>
      <c r="E17" s="76"/>
      <c r="F17" s="76"/>
      <c r="G17" s="76"/>
      <c r="H17" s="76"/>
      <c r="I17" s="76"/>
      <c r="J17" s="76"/>
      <c r="K17" s="77"/>
    </row>
    <row r="18" spans="3:11" ht="18.5" x14ac:dyDescent="0.45">
      <c r="C18" s="75"/>
      <c r="D18" s="76"/>
      <c r="E18" s="76"/>
      <c r="F18" s="76"/>
      <c r="G18" s="76"/>
      <c r="H18" s="76"/>
      <c r="I18" s="76"/>
      <c r="J18" s="76"/>
      <c r="K18" s="77"/>
    </row>
    <row r="19" spans="3:11" ht="18.5" x14ac:dyDescent="0.45">
      <c r="C19" s="75"/>
      <c r="D19" s="76"/>
      <c r="E19" s="76"/>
      <c r="F19" s="76"/>
      <c r="G19" s="76"/>
      <c r="H19" s="76"/>
      <c r="I19" s="76"/>
      <c r="J19" s="76"/>
      <c r="K19" s="77"/>
    </row>
    <row r="20" spans="3:11" ht="18.5" x14ac:dyDescent="0.45">
      <c r="C20" s="75"/>
      <c r="D20" s="76"/>
      <c r="E20" s="76"/>
      <c r="F20" s="76"/>
      <c r="G20" s="76"/>
      <c r="H20" s="76"/>
      <c r="I20" s="76"/>
      <c r="J20" s="76"/>
      <c r="K20" s="77"/>
    </row>
    <row r="21" spans="3:11" ht="18.5" x14ac:dyDescent="0.45">
      <c r="C21" s="75"/>
      <c r="D21" s="76" t="s">
        <v>1380</v>
      </c>
      <c r="E21" s="76"/>
      <c r="F21" s="76"/>
      <c r="G21" s="76"/>
      <c r="H21" s="76"/>
      <c r="I21" s="76"/>
      <c r="J21" s="76"/>
      <c r="K21" s="77"/>
    </row>
    <row r="22" spans="3:11" ht="18.5" x14ac:dyDescent="0.45">
      <c r="C22" s="75"/>
      <c r="D22" s="76"/>
      <c r="E22" s="76"/>
      <c r="F22" s="76"/>
      <c r="G22" s="76"/>
      <c r="H22" s="76"/>
      <c r="I22" s="76"/>
      <c r="J22" s="76"/>
      <c r="K22" s="77"/>
    </row>
    <row r="23" spans="3:11" ht="18.5" x14ac:dyDescent="0.45">
      <c r="C23" s="75"/>
      <c r="D23" s="76"/>
      <c r="E23" s="76"/>
      <c r="F23" s="76"/>
      <c r="G23" s="76"/>
      <c r="H23" s="76"/>
      <c r="I23" s="76"/>
      <c r="J23" s="76"/>
      <c r="K23" s="77"/>
    </row>
    <row r="24" spans="3:11" ht="18.5" x14ac:dyDescent="0.45">
      <c r="C24" s="75"/>
      <c r="D24" s="76"/>
      <c r="E24" s="76"/>
      <c r="F24" s="76"/>
      <c r="G24" s="76"/>
      <c r="H24" s="76"/>
      <c r="I24" s="76"/>
      <c r="J24" s="76"/>
      <c r="K24" s="77"/>
    </row>
    <row r="25" spans="3:11" ht="18.5" x14ac:dyDescent="0.45">
      <c r="C25" s="75"/>
      <c r="D25" s="76" t="s">
        <v>1727</v>
      </c>
      <c r="E25" s="76"/>
      <c r="F25" s="76"/>
      <c r="G25" s="76"/>
      <c r="H25" s="76"/>
      <c r="I25" s="76"/>
      <c r="J25" s="76"/>
      <c r="K25" s="77"/>
    </row>
    <row r="26" spans="3:11" ht="18.5" x14ac:dyDescent="0.45">
      <c r="C26" s="75"/>
      <c r="D26" s="76"/>
      <c r="E26" s="76"/>
      <c r="F26" s="76"/>
      <c r="G26" s="76"/>
      <c r="H26" s="76"/>
      <c r="I26" s="76"/>
      <c r="J26" s="76"/>
      <c r="K26" s="77"/>
    </row>
    <row r="27" spans="3:11" ht="18.5" x14ac:dyDescent="0.45">
      <c r="C27" s="75"/>
      <c r="D27" s="76"/>
      <c r="E27" s="76"/>
      <c r="F27" s="76"/>
      <c r="G27" s="76"/>
      <c r="H27" s="76"/>
      <c r="I27" s="76"/>
      <c r="J27" s="76"/>
      <c r="K27" s="77"/>
    </row>
    <row r="28" spans="3:11" ht="18.5" x14ac:dyDescent="0.45">
      <c r="C28" s="75"/>
      <c r="D28" s="76"/>
      <c r="E28" s="76"/>
      <c r="F28" s="76"/>
      <c r="G28" s="76"/>
      <c r="H28" s="76"/>
      <c r="I28" s="76"/>
      <c r="J28" s="76"/>
      <c r="K28" s="77"/>
    </row>
    <row r="29" spans="3:11" ht="18.5" x14ac:dyDescent="0.45">
      <c r="C29" s="75"/>
      <c r="E29" s="76"/>
      <c r="F29" s="76"/>
      <c r="G29" s="76"/>
      <c r="H29" s="76"/>
      <c r="I29" s="76"/>
      <c r="J29" s="76"/>
      <c r="K29" s="77"/>
    </row>
    <row r="30" spans="3:11" ht="18.5" x14ac:dyDescent="0.45">
      <c r="C30" s="75"/>
      <c r="D30" s="76" t="s">
        <v>1632</v>
      </c>
      <c r="E30" s="76"/>
      <c r="F30" s="76"/>
      <c r="G30" s="76"/>
      <c r="H30" s="76"/>
      <c r="I30" s="76"/>
      <c r="J30" s="76"/>
      <c r="K30" s="77"/>
    </row>
    <row r="31" spans="3:11" ht="18.5" x14ac:dyDescent="0.45">
      <c r="C31" s="75"/>
      <c r="D31" s="76"/>
      <c r="E31" s="76"/>
      <c r="F31" s="76"/>
      <c r="G31" s="76"/>
      <c r="H31" s="76"/>
      <c r="I31" s="76"/>
      <c r="J31" s="76"/>
      <c r="K31" s="77"/>
    </row>
    <row r="32" spans="3:11" ht="18.5" x14ac:dyDescent="0.45">
      <c r="C32" s="75"/>
      <c r="D32" s="76"/>
      <c r="E32" s="76"/>
      <c r="F32" s="76"/>
      <c r="G32" s="76"/>
      <c r="H32" s="76"/>
      <c r="I32" s="76"/>
      <c r="J32" s="76"/>
      <c r="K32" s="77"/>
    </row>
    <row r="33" spans="3:11" ht="18.5" x14ac:dyDescent="0.45">
      <c r="C33" s="75"/>
      <c r="D33" s="76"/>
      <c r="E33" s="76"/>
      <c r="F33" s="76"/>
      <c r="G33" s="76"/>
      <c r="H33" s="76"/>
      <c r="I33" s="76"/>
      <c r="J33" s="76"/>
      <c r="K33" s="77"/>
    </row>
    <row r="34" spans="3:11" ht="18.5" x14ac:dyDescent="0.45">
      <c r="C34" s="75"/>
      <c r="D34" s="76"/>
      <c r="E34" s="76"/>
      <c r="F34" s="76"/>
      <c r="G34" s="76"/>
      <c r="H34" s="76"/>
      <c r="I34" s="76"/>
      <c r="J34" s="76"/>
      <c r="K34" s="77"/>
    </row>
    <row r="35" spans="3:11" ht="18.5" x14ac:dyDescent="0.45">
      <c r="C35" s="75"/>
      <c r="D35" s="76"/>
      <c r="E35" s="76"/>
      <c r="F35" s="76"/>
      <c r="G35" s="76"/>
      <c r="H35" s="76"/>
      <c r="I35" s="76"/>
      <c r="J35" s="76"/>
      <c r="K35" s="77"/>
    </row>
    <row r="36" spans="3:11" ht="18.5" x14ac:dyDescent="0.45">
      <c r="C36" s="75"/>
      <c r="D36" s="76" t="s">
        <v>1242</v>
      </c>
      <c r="E36" s="76"/>
      <c r="F36" s="78">
        <f ca="1">NOW()</f>
        <v>44126.498492476851</v>
      </c>
      <c r="G36" s="76"/>
      <c r="H36" s="76"/>
      <c r="I36" s="76"/>
      <c r="J36" s="76"/>
      <c r="K36" s="77"/>
    </row>
    <row r="37" spans="3:11" ht="18.5" x14ac:dyDescent="0.45">
      <c r="C37" s="75"/>
      <c r="D37" s="76"/>
      <c r="E37" s="76"/>
      <c r="F37" s="76"/>
      <c r="G37" s="76"/>
      <c r="H37" s="76"/>
      <c r="I37" s="76"/>
      <c r="J37" s="76"/>
      <c r="K37" s="77"/>
    </row>
    <row r="38" spans="3:11" ht="18.5" x14ac:dyDescent="0.45">
      <c r="C38" s="79"/>
      <c r="D38" s="80"/>
      <c r="E38" s="80"/>
      <c r="F38" s="80"/>
      <c r="G38" s="80"/>
      <c r="H38" s="80"/>
      <c r="I38" s="80"/>
      <c r="J38" s="80"/>
      <c r="K38" s="81"/>
    </row>
  </sheetData>
  <pageMargins left="0.7" right="0.7" top="0.75" bottom="0.75" header="0.3" footer="0.3"/>
  <pageSetup paperSize="9" orientation="portrait" r:id="rId1"/>
  <drawing r:id="rId2"/>
  <webPublishItems count="1">
    <webPublishItem id="32398" divId="position_monitor_R_32398" sourceType="sheet" destinationFile="R:\Quant Tools\outputs\HTML\position_monitor_R_front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003"/>
  <sheetViews>
    <sheetView workbookViewId="0">
      <selection activeCell="D52" sqref="D52"/>
    </sheetView>
  </sheetViews>
  <sheetFormatPr defaultRowHeight="13" x14ac:dyDescent="0.3"/>
  <cols>
    <col min="1" max="1" width="10.6328125" style="32" customWidth="1"/>
    <col min="2" max="2" width="3.54296875" style="69" bestFit="1" customWidth="1"/>
    <col min="3" max="3" width="12.1796875" style="69" bestFit="1" customWidth="1"/>
    <col min="4" max="4" width="13.1796875" style="70" customWidth="1"/>
    <col min="5" max="5" width="25.7265625" style="42" bestFit="1" customWidth="1"/>
    <col min="6" max="6" width="11.7265625" style="63" bestFit="1" customWidth="1"/>
    <col min="7" max="7" width="5.6328125" style="126" customWidth="1"/>
    <col min="8" max="8" width="12.7265625" style="70" customWidth="1"/>
    <col min="9" max="9" width="25.7265625" style="42" bestFit="1" customWidth="1"/>
    <col min="10" max="10" width="11.7265625" style="42" bestFit="1" customWidth="1"/>
    <col min="11" max="11" width="5.6328125" style="126" customWidth="1"/>
    <col min="12" max="12" width="5.6328125" style="32" customWidth="1"/>
    <col min="13" max="13" width="5.6328125" style="33" customWidth="1"/>
    <col min="14" max="14" width="5.6328125" style="56" customWidth="1"/>
    <col min="15" max="15" width="5.6328125" style="130" customWidth="1"/>
    <col min="16" max="16" width="22.1796875" style="32" bestFit="1" customWidth="1"/>
    <col min="17" max="22" width="5.6328125" style="32" customWidth="1"/>
    <col min="23" max="23" width="33.08984375" style="32" bestFit="1" customWidth="1"/>
    <col min="24" max="31" width="6.6328125" style="32" customWidth="1"/>
    <col min="32" max="35" width="5.1796875" style="32" customWidth="1"/>
    <col min="36" max="38" width="5.453125" style="32" customWidth="1"/>
    <col min="39" max="39" width="10.453125" style="32" bestFit="1" customWidth="1"/>
    <col min="40" max="43" width="8" style="32" customWidth="1"/>
    <col min="44" max="45" width="9" style="32" customWidth="1"/>
    <col min="46" max="46" width="5.90625" style="32" customWidth="1"/>
    <col min="47" max="47" width="5.54296875" style="32" customWidth="1"/>
    <col min="48" max="51" width="5.6328125" style="32" customWidth="1"/>
    <col min="52" max="16384" width="8.7265625" style="32"/>
  </cols>
  <sheetData>
    <row r="1" spans="1:52" x14ac:dyDescent="0.3">
      <c r="I1" s="67">
        <f ca="1">NOW()</f>
        <v>44126.498492476851</v>
      </c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</row>
    <row r="3" spans="1:52" ht="52" x14ac:dyDescent="0.3">
      <c r="B3" s="69" t="s">
        <v>1164</v>
      </c>
      <c r="C3" s="109" t="s">
        <v>1407</v>
      </c>
      <c r="D3" s="71" t="s">
        <v>0</v>
      </c>
      <c r="E3" s="61" t="s">
        <v>1143</v>
      </c>
      <c r="F3" s="64" t="s">
        <v>1120</v>
      </c>
      <c r="G3" s="127" t="s">
        <v>1168</v>
      </c>
      <c r="H3" s="71" t="s">
        <v>1</v>
      </c>
      <c r="I3" s="61" t="s">
        <v>1144</v>
      </c>
      <c r="J3" s="61" t="s">
        <v>1121</v>
      </c>
      <c r="K3" s="127" t="s">
        <v>1169</v>
      </c>
      <c r="L3" s="35" t="s">
        <v>916</v>
      </c>
      <c r="M3" s="36" t="s">
        <v>914</v>
      </c>
      <c r="N3" s="57" t="s">
        <v>1162</v>
      </c>
      <c r="O3" s="131" t="s">
        <v>1243</v>
      </c>
      <c r="P3" s="44" t="s">
        <v>1214</v>
      </c>
      <c r="Q3" s="35" t="s">
        <v>1161</v>
      </c>
      <c r="R3" s="35" t="s">
        <v>1244</v>
      </c>
      <c r="S3" s="35" t="s">
        <v>1248</v>
      </c>
      <c r="T3" s="35" t="s">
        <v>1247</v>
      </c>
      <c r="U3" s="35" t="s">
        <v>1249</v>
      </c>
      <c r="V3" s="35"/>
      <c r="W3" s="37" t="s">
        <v>922</v>
      </c>
      <c r="X3" s="35" t="s">
        <v>909</v>
      </c>
      <c r="Y3" s="35" t="s">
        <v>910</v>
      </c>
      <c r="Z3" s="35" t="s">
        <v>907</v>
      </c>
      <c r="AA3" s="35" t="s">
        <v>908</v>
      </c>
      <c r="AB3" s="35" t="s">
        <v>912</v>
      </c>
      <c r="AC3" s="35" t="s">
        <v>913</v>
      </c>
      <c r="AD3" s="35" t="s">
        <v>915</v>
      </c>
      <c r="AE3" s="35" t="s">
        <v>919</v>
      </c>
      <c r="AF3" s="35" t="s">
        <v>1251</v>
      </c>
      <c r="AG3" s="35" t="s">
        <v>1252</v>
      </c>
      <c r="AH3" s="35" t="s">
        <v>1253</v>
      </c>
      <c r="AI3" s="35" t="s">
        <v>1250</v>
      </c>
      <c r="AJ3" s="35" t="s">
        <v>1645</v>
      </c>
      <c r="AK3" s="35" t="s">
        <v>1646</v>
      </c>
      <c r="AL3" s="35" t="s">
        <v>1647</v>
      </c>
      <c r="AM3" s="35" t="s">
        <v>1160</v>
      </c>
      <c r="AN3" s="35" t="s">
        <v>1245</v>
      </c>
      <c r="AO3" s="35" t="s">
        <v>1336</v>
      </c>
      <c r="AP3" s="35" t="s">
        <v>1337</v>
      </c>
      <c r="AQ3" s="35" t="s">
        <v>1246</v>
      </c>
      <c r="AR3" s="35" t="s">
        <v>1166</v>
      </c>
      <c r="AS3" s="35" t="s">
        <v>1167</v>
      </c>
      <c r="AT3" s="35" t="s">
        <v>1408</v>
      </c>
      <c r="AU3" s="35" t="s">
        <v>1409</v>
      </c>
      <c r="AV3" s="35" t="s">
        <v>1185</v>
      </c>
      <c r="AW3" s="37"/>
      <c r="AX3" s="35"/>
      <c r="AY3" s="35"/>
      <c r="AZ3" s="35"/>
    </row>
    <row r="4" spans="1:52" x14ac:dyDescent="0.3">
      <c r="D4" s="71"/>
      <c r="E4" s="61"/>
      <c r="F4" s="64"/>
      <c r="G4" s="127"/>
      <c r="H4" s="71"/>
      <c r="I4" s="61"/>
      <c r="J4" s="61"/>
      <c r="K4" s="127"/>
      <c r="L4" s="35"/>
      <c r="M4" s="36"/>
      <c r="N4" s="57"/>
      <c r="O4" s="131"/>
      <c r="P4" s="44"/>
      <c r="Q4" s="35"/>
      <c r="R4" s="35"/>
      <c r="S4" s="35"/>
      <c r="T4" s="35"/>
      <c r="U4" s="35"/>
      <c r="V4" s="35"/>
      <c r="W4" s="37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7"/>
      <c r="AX4" s="35"/>
      <c r="AY4" s="35"/>
      <c r="AZ4" s="35"/>
    </row>
    <row r="5" spans="1:52" x14ac:dyDescent="0.3">
      <c r="D5" s="71"/>
      <c r="E5" s="61"/>
      <c r="F5" s="64"/>
      <c r="G5" s="127"/>
      <c r="H5" s="71"/>
      <c r="I5" s="61"/>
      <c r="J5" s="61"/>
      <c r="K5" s="127"/>
      <c r="L5" s="35"/>
      <c r="M5" s="36"/>
      <c r="N5" s="57"/>
      <c r="O5" s="131"/>
      <c r="P5" s="44"/>
      <c r="Q5" s="35"/>
      <c r="R5" s="35"/>
      <c r="S5" s="35"/>
      <c r="T5" s="35"/>
      <c r="U5" s="35"/>
      <c r="V5" s="35"/>
      <c r="W5" s="37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7"/>
      <c r="AX5" s="35"/>
      <c r="AY5" s="35"/>
      <c r="AZ5" s="35"/>
    </row>
    <row r="6" spans="1:52" x14ac:dyDescent="0.3">
      <c r="A6" s="45"/>
      <c r="B6" s="69" t="str" cm="1">
        <f t="array" ref="B6:B1003">Corp_Hybrids_List[Column1]</f>
        <v>#</v>
      </c>
      <c r="C6" s="69" t="str">
        <f>IF(ISNUMBER(B6),_xlfn.XLOOKUP(B6,ideasLinked!A:A,ideasLinked!B:B),"-")</f>
        <v>-</v>
      </c>
      <c r="D6" s="72" t="str">
        <f>IF(ISNUMBER(B6),_xlfn.XLOOKUP(B6,ideasLinked!A:A,ideasLinked!C:C),"-")</f>
        <v>-</v>
      </c>
      <c r="E6" s="42" t="str">
        <f>IF(D6="-","-",_xlfn.XLOOKUP(D6,bonds[ID_ISIN],bonds[unique lookup]))</f>
        <v>-</v>
      </c>
      <c r="F6" s="65" t="str">
        <f>IF(D6="-","-",SUMIF(Portfolio_Master_DL[''Isin''],D6,Portfolio_Master_DL[''Position'']))</f>
        <v>-</v>
      </c>
      <c r="G6" s="128" t="str" cm="1">
        <f t="array" ref="G6">IF(D6="-","-",_xll.BDP(D6&amp;" corp","blp_i_sprd_mid","pcs="&amp;AR6))</f>
        <v>-</v>
      </c>
      <c r="H6" s="72" t="str">
        <f>IF(ISNUMBER(B6),_xlfn.XLOOKUP(B6,ideasLinked!A:A,ideasLinked!D:D),"-")</f>
        <v>-</v>
      </c>
      <c r="I6" s="42" t="str">
        <f>IF(H6="-","-",_xlfn.XLOOKUP(H6,bonds[ID_ISIN],bonds[unique lookup]))</f>
        <v>-</v>
      </c>
      <c r="J6" s="65" t="str">
        <f>IF(H6="-","-",SUMIF(Portfolio_Master_DL[''Isin''],H6,Portfolio_Master_DL[''Position'']))</f>
        <v>-</v>
      </c>
      <c r="K6" s="128" t="str" cm="1">
        <f t="array" ref="K6">IF(H6="-","-",_xll.BDP(H6&amp;" corp","blp_i_sprd_mid","pcs="&amp;AX6))</f>
        <v>-</v>
      </c>
      <c r="L6" s="49" t="str">
        <f t="shared" ref="L6:L7" si="0">IFERROR(G6-K6,"-")</f>
        <v>-</v>
      </c>
      <c r="M6" s="52" t="str">
        <f t="shared" ref="M6:M20" ca="1" si="1">IFERROR((L6-AB6)/AC6,"-")</f>
        <v>-</v>
      </c>
      <c r="N6" s="58" t="str">
        <f>IF(ISNUMBER(B6),_xlfn.XLOOKUP(B6,ideasLinked!A:A,ideasLinked!E:E),"-")</f>
        <v>-</v>
      </c>
      <c r="O6" s="130" t="str">
        <f t="shared" ref="O6:O41" si="2">IFERROR(L6-N6,"-")</f>
        <v>-</v>
      </c>
      <c r="P6" s="40" t="str">
        <f>IF(ISNUMBER(B6),IF(_xlfn.XLOOKUP(B6,ideasLinked!A:A,ideasLinked!G:G)=0,"-",_xlfn.XLOOKUP(B6,ideasLinked!A:A,ideasLinked!G:G)),"-")</f>
        <v>-</v>
      </c>
      <c r="Q6" s="51" t="str">
        <f t="shared" ref="Q6:Q41" ca="1" si="3">IF(AM6="-","-",(TODAY()-AM6))</f>
        <v>-</v>
      </c>
      <c r="R6" s="53" t="str">
        <f t="shared" ref="R6:R26" si="4">IF(ISNUMBER(B6),L6-AN6,"-")</f>
        <v>-</v>
      </c>
      <c r="S6" s="60" t="str">
        <f ca="1">IFERROR(M6-AQ6,"-")</f>
        <v>-</v>
      </c>
      <c r="T6" s="53" t="str">
        <f t="shared" ref="T6:T7" ca="1" si="5">IFERROR(L6-AG6,"-")</f>
        <v>-</v>
      </c>
      <c r="U6" s="50" t="str">
        <f t="shared" ref="U6:U7" ca="1" si="6">IFERROR(M6-AL6,"-")</f>
        <v>-</v>
      </c>
      <c r="V6" s="40"/>
      <c r="W6" s="32" t="str">
        <f t="shared" ref="W6:W7" si="7">IF(ISNUMBER(B6),(D6&amp;" Corp "&amp;H6&amp;" Corp"),"-")</f>
        <v>-</v>
      </c>
      <c r="X6" s="40" t="str">
        <f>IFERROR(MIN(ROUNDDOWN(MIN(_xlfn.XLOOKUP(D6,bonds[ID_ISIN],bonds[years_since_issue]),_xlfn.XLOOKUP(H6,bonds[ID_ISIN],bonds[years_since_issue]))*365,0),max_lookback)&amp;"d","-")</f>
        <v>-</v>
      </c>
      <c r="Y6" s="32" t="str">
        <f>IF(ISNUMBER(B6),"0d","-")</f>
        <v>-</v>
      </c>
      <c r="Z6" s="39" t="str">
        <f t="shared" ref="Z6:Z46" ca="1" si="8">IFERROR(MIN(dl_spread_between_two_bonds(D6,H6,isin_list,historicData)),"-")</f>
        <v>-</v>
      </c>
      <c r="AA6" s="39" t="str">
        <f t="shared" ref="AA6:AA46" ca="1" si="9">IFERROR(MAX(dl_spread_between_two_bonds(D6,H6,isin_list,historicData)),"-")</f>
        <v>-</v>
      </c>
      <c r="AB6" s="39" t="str">
        <f t="shared" ref="AB6:AB46" ca="1" si="10">IFERROR(AVERAGE(dl_spread_between_two_bonds(D6,H6,isin_list,historicData)),"-")</f>
        <v>-</v>
      </c>
      <c r="AC6" s="39" t="str">
        <f t="shared" ref="AC6:AC46" ca="1" si="11">IFERROR(_xlfn.STDEV.P(dl_spread_between_two_bonds(D6,H6,isin_list,historicData)),"-")</f>
        <v>-</v>
      </c>
      <c r="AD6" s="39" t="str">
        <f t="shared" ref="AD6:AD7" ca="1" si="12">IFERROR((L6-Z6)/(AA6-Z6)*100,"-")</f>
        <v>-</v>
      </c>
      <c r="AE6" s="33" t="str">
        <f>IF(ISNUMBER(B6),_xlfn.SINGLE(_xll.BQL.Query(" get(corr(SPREAD(SPREAD_TYPE='I'), VALUE(SPREAD(SPREAD_TYPE='I'), ['"&amp;D6&amp;" Corp']))) for(['"&amp;H6&amp;" Corp'])with(dates=range(-"&amp;X6&amp;","&amp;Y6&amp;"))")),"-")</f>
        <v>-</v>
      </c>
      <c r="AF6" s="39" t="str">
        <f t="shared" ref="AF6:AF46" ca="1" si="13">IFERROR(INDEX(dl_spread_between_two_bonds(D6,H6,isin_list,historicData),1,2),"-")</f>
        <v>-</v>
      </c>
      <c r="AG6" s="39" t="str">
        <f t="shared" ref="AG6:AG46" ca="1" si="14">IFERROR(INDEX(dl_spread_between_two_bonds(D6,H6,isin_list,historicData),1,5),"-")</f>
        <v>-</v>
      </c>
      <c r="AH6" s="39" t="str">
        <f t="shared" ref="AH6:AH46" ca="1" si="15">IFERROR(INDEX(dl_spread_between_two_bonds(D6,H6,isin_list,historicData),1,10),"-")</f>
        <v>-</v>
      </c>
      <c r="AI6" s="32" t="str">
        <f>IF(ISNUMBER(B6),"5d","-")</f>
        <v>-</v>
      </c>
      <c r="AJ6" s="39" t="str">
        <f ca="1">IFERROR(AVERAGE(dl_spread_between_two_bonds(D6,H6,isin_list,historicData_5d_ago)),"-")</f>
        <v>-</v>
      </c>
      <c r="AK6" s="39" t="str">
        <f ca="1">IFERROR(_xlfn.STDEV.P(dl_spread_between_two_bonds(D6,H6,isin_list,historicData_5d_ago)),"-")</f>
        <v>-</v>
      </c>
      <c r="AL6" s="33" t="str">
        <f t="shared" ref="AL6:AL7" ca="1" si="16">IFERROR((AG6-AJ6)/AK6,"-")</f>
        <v>-</v>
      </c>
      <c r="AM6" s="55" t="str">
        <f>IF(ISNUMBER(B6),_xlfn.XLOOKUP(B6,ideasLinked!A:A,ideasLinked!F:F),"-")</f>
        <v>-</v>
      </c>
      <c r="AN6" s="39" t="str" cm="1">
        <f t="array" aca="1" ref="AN6" ca="1">IFERROR(_xll.BDH(D6&amp;" corp","blp_i_sprd_mid",TODAY()-Q6,TODAY()-Q6,"days=a","fill=p")-_xll.BDH(H6&amp;" corp","blp_i_sprd_mid",TODAY()-Q6,TODAY()-Q6,"days=a","fill=p"),"-")</f>
        <v>-</v>
      </c>
      <c r="AO6" s="39" t="str" cm="1">
        <f t="array" ref="AO6">IF(ISNUMBER(B6),_xll.BQL.Query("let(#price=dropna(spread(st=i,dates=range(-"&amp;$X6&amp;",-"&amp;$Q6&amp;"d),side='mid',fill='prev', pricing_source='"&amp;$AR6&amp;"')).value;
#price2=value(#price,['"&amp;$H6&amp;" Corp']);
#spread=#price-#price2;)
Get(AVG(#spread))
for('"&amp;$D6&amp;" Corp')")+$AV6,"-")</f>
        <v>-</v>
      </c>
      <c r="AP6" s="39" t="str" cm="1">
        <f t="array" ref="AP6">IF(ISNUMBER(B6),_xll.BQL.Query("let(#price=dropna(spread(st=i,dates=range(-"&amp;$X6&amp;",-"&amp;$Q6&amp;"d),side='mid',fill='prev', pricing_source='"&amp;$AR6&amp;"')).value;
#price2=value(#price,['"&amp;$H6&amp;" Corp']);
#spread=#price-#price2;)
Get(STD(#spread))
for('"&amp;$D6&amp;" Corp')")+$AV6,"-")</f>
        <v>-</v>
      </c>
      <c r="AQ6" s="33" t="str">
        <f t="shared" ref="AQ6:AQ16" ca="1" si="17">IFERROR((AN6-AO6)/AP6,"-")</f>
        <v>-</v>
      </c>
      <c r="AR6" s="40" t="str">
        <f>IF(ISNUMBER(B6),_xlfn.XLOOKUP(D6,hist!A:A,hist!B:B),"-")</f>
        <v>-</v>
      </c>
      <c r="AS6" s="40" t="str">
        <f>IF(ISNUMBER(B6),_xlfn.XLOOKUP(H6,hist!A:A,hist!B:B),"-")</f>
        <v>-</v>
      </c>
      <c r="AT6" s="40" t="str">
        <f>IF(ISNUMBER(B6),_xlfn.XLOOKUP(D6,hist!A:A,hist!D:D),"-")</f>
        <v>-</v>
      </c>
      <c r="AU6" s="40" t="str">
        <f>IF(ISNUMBER(B6),_xlfn.XLOOKUP(H6,hist!A:A,hist!D:D),"-")</f>
        <v>-</v>
      </c>
      <c r="AV6" s="16"/>
      <c r="AW6" s="37"/>
      <c r="AX6" s="35"/>
      <c r="AY6" s="35"/>
      <c r="AZ6" s="35"/>
    </row>
    <row r="7" spans="1:52" x14ac:dyDescent="0.3">
      <c r="B7" s="69" t="str">
        <v/>
      </c>
      <c r="C7" s="69" t="str">
        <f>IF(ISNUMBER(B7),_xlfn.XLOOKUP(B7,ideasLinked!A:A,ideasLinked!B:B),"-")</f>
        <v>-</v>
      </c>
      <c r="D7" s="72" t="str">
        <f>IF(ISNUMBER(B7),_xlfn.XLOOKUP(B7,ideasLinked!A:A,ideasLinked!C:C),"-")</f>
        <v>-</v>
      </c>
      <c r="E7" s="42" t="str">
        <f>IF(D7="-","-",_xlfn.XLOOKUP(D7,bonds[ID_ISIN],bonds[unique lookup]))</f>
        <v>-</v>
      </c>
      <c r="F7" s="65" t="str">
        <f>IF(D7="-","-",SUMIF(Portfolio_Master_DL[''Isin''],D7,Portfolio_Master_DL[''Position'']))</f>
        <v>-</v>
      </c>
      <c r="G7" s="128" t="str" cm="1">
        <f t="array" ref="G7">IF(D7="-","-",_xll.BDP(D7&amp;" corp","blp_i_sprd_mid","pcs="&amp;AR7))</f>
        <v>-</v>
      </c>
      <c r="H7" s="72" t="str">
        <f>IF(ISNUMBER(B7),_xlfn.XLOOKUP(B7,ideasLinked!A:A,ideasLinked!D:D),"-")</f>
        <v>-</v>
      </c>
      <c r="I7" s="42" t="str">
        <f>IF(H7="-","-",_xlfn.XLOOKUP(H7,bonds[ID_ISIN],bonds[unique lookup]))</f>
        <v>-</v>
      </c>
      <c r="J7" s="65" t="str">
        <f>IF(H7="-","-",SUMIF(Portfolio_Master_DL[''Isin''],H7,Portfolio_Master_DL[''Position'']))</f>
        <v>-</v>
      </c>
      <c r="K7" s="128" t="str" cm="1">
        <f t="array" ref="K7">IF(H7="-","-",_xll.BDP(H7&amp;" corp","blp_i_sprd_mid","pcs="&amp;AX7))</f>
        <v>-</v>
      </c>
      <c r="L7" s="49" t="str">
        <f t="shared" si="0"/>
        <v>-</v>
      </c>
      <c r="M7" s="52" t="str">
        <f t="shared" ca="1" si="1"/>
        <v>-</v>
      </c>
      <c r="N7" s="58" t="str">
        <f>IF(ISNUMBER(B7),_xlfn.XLOOKUP(B7,ideasLinked!A:A,ideasLinked!E:E),"-")</f>
        <v>-</v>
      </c>
      <c r="O7" s="130" t="str">
        <f t="shared" si="2"/>
        <v>-</v>
      </c>
      <c r="P7" s="40" t="str">
        <f>IF(ISNUMBER(B7),IF(_xlfn.XLOOKUP(B7,ideasLinked!A:A,ideasLinked!G:G)=0,"-",_xlfn.XLOOKUP(B7,ideasLinked!A:A,ideasLinked!G:G)),"-")</f>
        <v>-</v>
      </c>
      <c r="Q7" s="51" t="str">
        <f t="shared" ca="1" si="3"/>
        <v>-</v>
      </c>
      <c r="R7" s="53" t="str">
        <f t="shared" si="4"/>
        <v>-</v>
      </c>
      <c r="S7" s="60" t="str">
        <f ca="1">IFERROR(M7-AQ7,"-")</f>
        <v>-</v>
      </c>
      <c r="T7" s="53" t="str">
        <f t="shared" ca="1" si="5"/>
        <v>-</v>
      </c>
      <c r="U7" s="50" t="str">
        <f t="shared" ca="1" si="6"/>
        <v>-</v>
      </c>
      <c r="V7" s="40"/>
      <c r="W7" s="32" t="str">
        <f t="shared" si="7"/>
        <v>-</v>
      </c>
      <c r="X7" s="40" t="str">
        <f>IFERROR(MIN(ROUNDDOWN(MIN(_xlfn.XLOOKUP(D7,bonds[ID_ISIN],bonds[years_since_issue]),_xlfn.XLOOKUP(H7,bonds[ID_ISIN],bonds[years_since_issue]))*365,0),max_lookback)&amp;"d","-")</f>
        <v>-</v>
      </c>
      <c r="Y7" s="32" t="str">
        <f t="shared" ref="Y7:Y42" si="18">IF(ISNUMBER(B7),"0d","-")</f>
        <v>-</v>
      </c>
      <c r="Z7" s="39" t="str">
        <f t="shared" ca="1" si="8"/>
        <v>-</v>
      </c>
      <c r="AA7" s="39" t="str">
        <f t="shared" ca="1" si="9"/>
        <v>-</v>
      </c>
      <c r="AB7" s="39" t="str">
        <f t="shared" ca="1" si="10"/>
        <v>-</v>
      </c>
      <c r="AC7" s="39" t="str">
        <f t="shared" ca="1" si="11"/>
        <v>-</v>
      </c>
      <c r="AD7" s="39" t="str">
        <f t="shared" ca="1" si="12"/>
        <v>-</v>
      </c>
      <c r="AE7" s="33" t="str">
        <f>IF(ISNUMBER(B7),_xlfn.SINGLE(_xll.BQL.Query(" get(corr(SPREAD(SPREAD_TYPE='I'), VALUE(SPREAD(SPREAD_TYPE='I'), ['"&amp;D7&amp;" Corp']))) for(['"&amp;H7&amp;" Corp'])with(dates=range(-"&amp;X7&amp;","&amp;Y7&amp;"))")),"-")</f>
        <v>-</v>
      </c>
      <c r="AF7" s="39" t="str">
        <f t="shared" ca="1" si="13"/>
        <v>-</v>
      </c>
      <c r="AG7" s="39" t="str">
        <f t="shared" ca="1" si="14"/>
        <v>-</v>
      </c>
      <c r="AH7" s="39" t="str">
        <f t="shared" ca="1" si="15"/>
        <v>-</v>
      </c>
      <c r="AI7" s="32" t="str">
        <f t="shared" ref="AI7:AI42" si="19">IF(ISNUMBER(B7),"5d","-")</f>
        <v>-</v>
      </c>
      <c r="AJ7" s="39" t="str">
        <f ca="1">IFERROR(AVERAGE(dl_spread_between_two_bonds(D7,H7,isin_list,historicData_5d_ago)),"-")</f>
        <v>-</v>
      </c>
      <c r="AK7" s="39" t="str">
        <f ca="1">IFERROR(_xlfn.STDEV.P(dl_spread_between_two_bonds(D7,H7,isin_list,historicData_5d_ago)),"-")</f>
        <v>-</v>
      </c>
      <c r="AL7" s="33" t="str">
        <f t="shared" ca="1" si="16"/>
        <v>-</v>
      </c>
      <c r="AM7" s="55" t="str">
        <f>IF(ISNUMBER(B7),_xlfn.XLOOKUP(B7,ideasLinked!A:A,ideasLinked!F:F),"-")</f>
        <v>-</v>
      </c>
      <c r="AN7" s="39" t="str" cm="1">
        <f t="array" aca="1" ref="AN7" ca="1">IFERROR(_xll.BDH(D7&amp;" corp","blp_i_sprd_mid",TODAY()-Q7,TODAY()-Q7,"days=a","fill=p")-_xll.BDH(H7&amp;" corp","blp_i_sprd_mid",TODAY()-Q7,TODAY()-Q7,"days=a","fill=p"),"-")</f>
        <v>-</v>
      </c>
      <c r="AO7" s="39" t="str" cm="1">
        <f t="array" ref="AO7">IF(ISNUMBER(B7),_xll.BQL.Query("let(#price=dropna(spread(st=i,dates=range(-"&amp;$X7&amp;",-"&amp;$Q7&amp;"d),side='mid',fill='prev', pricing_source='"&amp;$AR7&amp;"')).value;
#price2=value(#price,['"&amp;$H7&amp;" Corp']);
#spread=#price-#price2;)
Get(AVG(#spread))
for('"&amp;$D7&amp;" Corp')")+$AV7,"-")</f>
        <v>-</v>
      </c>
      <c r="AP7" s="39" t="str" cm="1">
        <f t="array" ref="AP7">IF(ISNUMBER(B7),_xll.BQL.Query("let(#price=dropna(spread(st=i,dates=range(-"&amp;$X7&amp;",-"&amp;$Q7&amp;"d),side='mid',fill='prev', pricing_source='"&amp;$AR7&amp;"')).value;
#price2=value(#price,['"&amp;$H7&amp;" Corp']);
#spread=#price-#price2;)
Get(STD(#spread))
for('"&amp;$D7&amp;" Corp')")+$AV7,"-")</f>
        <v>-</v>
      </c>
      <c r="AQ7" s="33" t="str">
        <f t="shared" ca="1" si="17"/>
        <v>-</v>
      </c>
      <c r="AR7" s="40" t="str">
        <f>IF(ISNUMBER(B7),_xlfn.XLOOKUP(D7,hist!A:A,hist!B:B),"-")</f>
        <v>-</v>
      </c>
      <c r="AS7" s="40" t="str">
        <f>IF(ISNUMBER(B7),_xlfn.XLOOKUP(H7,hist!A:A,hist!B:B),"-")</f>
        <v>-</v>
      </c>
      <c r="AT7" s="40" t="str">
        <f>IF(ISNUMBER(B7),_xlfn.XLOOKUP(D7,hist!A:A,hist!D:D),"-")</f>
        <v>-</v>
      </c>
      <c r="AU7" s="40" t="str">
        <f>IF(ISNUMBER(B7),_xlfn.XLOOKUP(H7,hist!A:A,hist!D:D),"-")</f>
        <v>-</v>
      </c>
      <c r="AV7" s="16"/>
      <c r="AW7" s="37"/>
      <c r="AX7" s="35"/>
      <c r="AY7" s="35"/>
      <c r="AZ7" s="35"/>
    </row>
    <row r="8" spans="1:52" x14ac:dyDescent="0.3">
      <c r="A8" s="38"/>
      <c r="B8" s="69">
        <v>1</v>
      </c>
      <c r="C8" s="69" t="str">
        <f>IF(ISNUMBER(B8),_xlfn.XLOOKUP(B8,ideasLinked!A:A,ideasLinked!B:B),"-")</f>
        <v>To Exit</v>
      </c>
      <c r="D8" s="72" t="str">
        <f>IF(ISNUMBER(B8),_xlfn.XLOOKUP(B8,ideasLinked!A:A,ideasLinked!C:C),"-")</f>
        <v>XS2225157424</v>
      </c>
      <c r="E8" s="42" t="str">
        <f>IF(D8="-","-",_xlfn.XLOOKUP(D8,bonds[ID_ISIN],bonds[unique lookup]))</f>
        <v>VOD 2 5/8 08/27/80 nc-26</v>
      </c>
      <c r="F8" s="65">
        <f>IF(D8="-","-",SUMIF(Portfolio_Master_DL[''Isin''],D8,Portfolio_Master_DL[''Position'']))</f>
        <v>4580000</v>
      </c>
      <c r="G8" s="128" cm="1">
        <f t="array" ref="G8">IF(D8="-","-",_xll.BDP(D8&amp;" corp","blp_i_sprd_mid","pcs="&amp;AR8))</f>
        <v>310.82894897460938</v>
      </c>
      <c r="H8" s="72" t="str">
        <f>IF(ISNUMBER(B8),_xlfn.XLOOKUP(B8,ideasLinked!A:A,ideasLinked!D:D),"-")</f>
        <v>XS1888179550</v>
      </c>
      <c r="I8" s="42" t="str">
        <f>IF(H8="-","-",_xlfn.XLOOKUP(H8,bonds[ID_ISIN],bonds[unique lookup]))</f>
        <v>VOD 4.2 10/03/78 nc-28</v>
      </c>
      <c r="J8" s="65">
        <f>IF(H8="-","-",SUMIF(Portfolio_Master_DL[''Isin''],H8,Portfolio_Master_DL[''Position'']))</f>
        <v>-272000</v>
      </c>
      <c r="K8" s="128" cm="1">
        <f t="array" ref="K8">IF(H8="-","-",_xll.BDP(H8&amp;" corp","blp_i_sprd_mid","pcs="&amp;AX8))</f>
        <v>307.92059326171875</v>
      </c>
      <c r="L8" s="49">
        <f t="shared" ref="L8:L41" si="20">IFERROR(G8-K8,"-")</f>
        <v>2.908355712890625</v>
      </c>
      <c r="M8" s="52">
        <f t="shared" ca="1" si="1"/>
        <v>-0.79569571857472032</v>
      </c>
      <c r="N8" s="58">
        <f>IF(ISNUMBER(B8),_xlfn.XLOOKUP(B8,ideasLinked!A:A,ideasLinked!E:E),"-")</f>
        <v>0</v>
      </c>
      <c r="O8" s="130">
        <f t="shared" si="2"/>
        <v>2.908355712890625</v>
      </c>
      <c r="P8" s="40" t="str">
        <f>IF(ISNUMBER(B8),IF(_xlfn.XLOOKUP(B8,ideasLinked!A:A,ideasLinked!G:G)=0,"-",_xlfn.XLOOKUP(B8,ideasLinked!A:A,ideasLinked!G:G)),"-")</f>
        <v>VOD 2.625 o/p, Reduce</v>
      </c>
      <c r="Q8" s="51">
        <f t="shared" ca="1" si="3"/>
        <v>31</v>
      </c>
      <c r="R8" s="53">
        <f t="shared" ca="1" si="4"/>
        <v>-5.994644287109395</v>
      </c>
      <c r="S8" s="60">
        <f t="shared" ref="S8:S42" ca="1" si="21">IFERROR(M8-AQ8,"-")</f>
        <v>8.7449435754421656E-2</v>
      </c>
      <c r="T8" s="53">
        <f ca="1">IFERROR(L8-AG8,"-")</f>
        <v>1.7063557128906268</v>
      </c>
      <c r="U8" s="50">
        <f ca="1">IFERROR(M8-AL8,"-")</f>
        <v>0.34884085765892714</v>
      </c>
      <c r="W8" s="32" t="str">
        <f>IF(ISNUMBER(B8),(D8&amp;" Corp "&amp;H8&amp;" Corp"),"-")</f>
        <v>XS2225157424 Corp XS1888179550 Corp</v>
      </c>
      <c r="X8" s="40" t="str">
        <f>IFERROR(MIN(ROUNDDOWN(MIN(_xlfn.XLOOKUP(D8,bonds[ID_ISIN],bonds[years_since_issue]),_xlfn.XLOOKUP(H8,bonds[ID_ISIN],bonds[years_since_issue]))*365,0),max_lookback)&amp;"d","-")</f>
        <v>54d</v>
      </c>
      <c r="Y8" s="32" t="str">
        <f t="shared" si="18"/>
        <v>0d</v>
      </c>
      <c r="Z8" s="39">
        <f t="shared" ca="1" si="8"/>
        <v>8.1999999999993634E-2</v>
      </c>
      <c r="AA8" s="39">
        <f t="shared" ca="1" si="9"/>
        <v>20.730000000000018</v>
      </c>
      <c r="AB8" s="39">
        <f t="shared" ca="1" si="10"/>
        <v>8.2044285714285738</v>
      </c>
      <c r="AC8" s="39">
        <f t="shared" ca="1" si="11"/>
        <v>6.6559021682615951</v>
      </c>
      <c r="AD8" s="39">
        <f ca="1">IFERROR((L8-Z8)/(AA8-Z8)*100,"-")</f>
        <v>13.688278346041399</v>
      </c>
      <c r="AE8" s="33">
        <f>IF(ISNUMBER(B8),_xlfn.SINGLE(_xll.BQL.Query(" get(corr(SPREAD(SPREAD_TYPE='I'), VALUE(SPREAD(SPREAD_TYPE='I'), ['"&amp;D8&amp;" Corp']))) for(['"&amp;H8&amp;" Corp'])with(dates=range(-"&amp;X8&amp;","&amp;Y8&amp;"))")),"-")</f>
        <v>0.86765138642212047</v>
      </c>
      <c r="AF8" s="39">
        <f t="shared" ca="1" si="13"/>
        <v>2.9900000000000091</v>
      </c>
      <c r="AG8" s="39">
        <f t="shared" ca="1" si="14"/>
        <v>1.2019999999999982</v>
      </c>
      <c r="AH8" s="39">
        <f t="shared" ca="1" si="15"/>
        <v>0.59100000000000819</v>
      </c>
      <c r="AI8" s="32" t="str">
        <f t="shared" si="19"/>
        <v>5d</v>
      </c>
      <c r="AJ8" s="39">
        <f ca="1">IFERROR(AVERAGE(dl_spread_between_two_bonds(D8,H8,isin_list,historicData_5d_ago)),"-")</f>
        <v>8.8438421052631604</v>
      </c>
      <c r="AK8" s="39">
        <f ca="1">IFERROR(_xlfn.STDEV.P(dl_spread_between_two_bonds(D8,H8,isin_list,historicData_5d_ago)),"-")</f>
        <v>6.676800256056775</v>
      </c>
      <c r="AL8" s="33">
        <f ca="1">IFERROR((AG8-AJ8)/AK8,"-")</f>
        <v>-1.1445365762336475</v>
      </c>
      <c r="AM8" s="55">
        <f>IF(ISNUMBER(B8),_xlfn.XLOOKUP(B8,ideasLinked!A:A,ideasLinked!F:F),"-")</f>
        <v>44095</v>
      </c>
      <c r="AN8" s="39" cm="1">
        <f t="array" aca="1" ref="AN8" ca="1">IFERROR(_xll.BDH(D8&amp;" corp","blp_i_sprd_mid",TODAY()-Q8,TODAY()-Q8,"days=a","fill=p")-_xll.BDH(H8&amp;" corp","blp_i_sprd_mid",TODAY()-Q8,TODAY()-Q8,"days=a","fill=p"),"-")</f>
        <v>8.90300000000002</v>
      </c>
      <c r="AO8" s="39" cm="1">
        <f t="array" aca="1" ref="AO8" ca="1">IF(ISNUMBER(B8),_xll.BQL.Query("let(#price=dropna(spread(st=i,dates=range(-"&amp;$X8&amp;",-"&amp;$Q8&amp;"d),side='mid',fill='prev', pricing_source='"&amp;$AR8&amp;"')).value;
#price2=value(#price,['"&amp;$H8&amp;" Corp']);
#spread=#price-#price2;)
Get(AVG(#spread))
for('"&amp;$D8&amp;" Corp')")+$AV8,"-")</f>
        <v>13.356421777637481</v>
      </c>
      <c r="AP8" s="39" cm="1">
        <f t="array" aca="1" ref="AP8" ca="1">IF(ISNUMBER(B8),_xll.BQL.Query("let(#price=dropna(spread(st=i,dates=range(-"&amp;$X8&amp;",-"&amp;$Q8&amp;"d),side='mid',fill='prev', pricing_source='"&amp;$AR8&amp;"')).value;
#price2=value(#price,['"&amp;$H8&amp;" Corp']);
#spread=#price-#price2;)
Get(STD(#spread))
for('"&amp;$D8&amp;" Corp')")+$AV8,"-")</f>
        <v>5.0426838168187489</v>
      </c>
      <c r="AQ8" s="33">
        <f t="shared" ca="1" si="17"/>
        <v>-0.88314515432914198</v>
      </c>
      <c r="AR8" s="40" t="str">
        <f>IF(ISNUMBER(B8),_xlfn.XLOOKUP(D8,hist!A:A,hist!B:B),"-")</f>
        <v>cbbt</v>
      </c>
      <c r="AS8" s="40" t="str">
        <f>IF(ISNUMBER(B8),_xlfn.XLOOKUP(H8,hist!A:A,hist!B:B),"-")</f>
        <v>cbbt</v>
      </c>
      <c r="AT8" s="40">
        <f ca="1">IF(ISNUMBER(B8),_xlfn.XLOOKUP(D8,hist!A:A,hist!D:D),"-")</f>
        <v>42</v>
      </c>
      <c r="AU8" s="40">
        <f ca="1">IF(ISNUMBER(B8),_xlfn.XLOOKUP(H8,hist!A:A,hist!D:D),"-")</f>
        <v>257</v>
      </c>
      <c r="AV8" s="10">
        <v>0</v>
      </c>
      <c r="AW8" s="39"/>
      <c r="AX8" s="39"/>
      <c r="AY8" s="33"/>
      <c r="AZ8" s="40"/>
    </row>
    <row r="9" spans="1:52" x14ac:dyDescent="0.3">
      <c r="A9" s="38"/>
      <c r="B9" s="69">
        <v>2</v>
      </c>
      <c r="C9" s="69" t="str">
        <f>IF(ISNUMBER(B9),_xlfn.XLOOKUP(B9,ideasLinked!A:A,ideasLinked!B:B),"-")</f>
        <v>To Exit</v>
      </c>
      <c r="D9" s="72" t="str">
        <f>IF(ISNUMBER(B9),_xlfn.XLOOKUP(B9,ideasLinked!A:A,ideasLinked!C:C),"-")</f>
        <v>XS2225157424</v>
      </c>
      <c r="E9" s="42" t="str">
        <f>IF(D9="-","-",_xlfn.XLOOKUP(D9,bonds[ID_ISIN],bonds[unique lookup]))</f>
        <v>VOD 2 5/8 08/27/80 nc-26</v>
      </c>
      <c r="F9" s="65">
        <f>IF(D9="-","-",SUMIF(Portfolio_Master_DL[''Isin''],D9,Portfolio_Master_DL[''Position'']))</f>
        <v>4580000</v>
      </c>
      <c r="G9" s="128" cm="1">
        <f t="array" ref="G9">IF(D9="-","-",_xll.BDP(D9&amp;" corp","blp_i_sprd_mid","pcs="&amp;AR9))</f>
        <v>310.82894897460938</v>
      </c>
      <c r="H9" s="72" t="str">
        <f>IF(ISNUMBER(B9),_xlfn.XLOOKUP(B9,ideasLinked!A:A,ideasLinked!D:D),"-")</f>
        <v>XS2193662728</v>
      </c>
      <c r="I9" s="42" t="str">
        <f>IF(H9="-","-",_xlfn.XLOOKUP(H9,bonds[ID_ISIN],bonds[unique lookup]))</f>
        <v>BPLN 3 5/8 PERP nc-29</v>
      </c>
      <c r="J9" s="65">
        <f>IF(H9="-","-",SUMIF(Portfolio_Master_DL[''Isin''],H9,Portfolio_Master_DL[''Position'']))</f>
        <v>0</v>
      </c>
      <c r="K9" s="128" cm="1">
        <f t="array" ref="K9">IF(H9="-","-",_xll.BDP(H9&amp;" corp","blp_i_sprd_mid","pcs="&amp;AX9))</f>
        <v>336.55599975585938</v>
      </c>
      <c r="L9" s="49">
        <f t="shared" si="20"/>
        <v>-25.72705078125</v>
      </c>
      <c r="M9" s="52">
        <f t="shared" ca="1" si="1"/>
        <v>0.20005800406307919</v>
      </c>
      <c r="N9" s="58">
        <f>IF(ISNUMBER(B9),_xlfn.XLOOKUP(B9,ideasLinked!A:A,ideasLinked!E:E),"-")</f>
        <v>-40</v>
      </c>
      <c r="O9" s="130">
        <f t="shared" si="2"/>
        <v>14.27294921875</v>
      </c>
      <c r="P9" s="40" t="str">
        <f>IF(ISNUMBER(B9),IF(_xlfn.XLOOKUP(B9,ideasLinked!A:A,ideasLinked!G:G)=0,"-",_xlfn.XLOOKUP(B9,ideasLinked!A:A,ideasLinked!G:G)),"-")</f>
        <v>-</v>
      </c>
      <c r="Q9" s="51">
        <f t="shared" ca="1" si="3"/>
        <v>31</v>
      </c>
      <c r="R9" s="53">
        <f t="shared" ca="1" si="4"/>
        <v>5.2019492187499736</v>
      </c>
      <c r="S9" s="60">
        <f t="shared" ca="1" si="21"/>
        <v>2.1077092428600848</v>
      </c>
      <c r="T9" s="53">
        <f t="shared" ref="T9:T42" ca="1" si="22">IFERROR(L9-AG9,"-")</f>
        <v>6.6099492187499891</v>
      </c>
      <c r="U9" s="50">
        <f t="shared" ref="U9:U42" ca="1" si="23">IFERROR(M9-AL9,"-")</f>
        <v>0.68330958799454611</v>
      </c>
      <c r="W9" s="32" t="str">
        <f t="shared" ref="W9:W42" si="24">IF(ISNUMBER(B9),(D9&amp;" Corp "&amp;H9&amp;" Corp"),"-")</f>
        <v>XS2225157424 Corp XS2193662728 Corp</v>
      </c>
      <c r="X9" s="40" t="str">
        <f>IFERROR(MIN(ROUNDDOWN(MIN(_xlfn.XLOOKUP(D9,bonds[ID_ISIN],bonds[years_since_issue]),_xlfn.XLOOKUP(H9,bonds[ID_ISIN],bonds[years_since_issue]))*365,0),max_lookback)&amp;"d","-")</f>
        <v>54d</v>
      </c>
      <c r="Y9" s="32" t="str">
        <f t="shared" si="18"/>
        <v>0d</v>
      </c>
      <c r="Z9" s="39">
        <f t="shared" ca="1" si="8"/>
        <v>-45.414000000000044</v>
      </c>
      <c r="AA9" s="39">
        <f t="shared" ca="1" si="9"/>
        <v>-14.137999999999977</v>
      </c>
      <c r="AB9" s="39">
        <f t="shared" ca="1" si="10"/>
        <v>-27.59809523809523</v>
      </c>
      <c r="AC9" s="39">
        <f t="shared" ca="1" si="11"/>
        <v>9.3525098663649615</v>
      </c>
      <c r="AD9" s="39">
        <f t="shared" ref="AD9:AD11" ca="1" si="25">IFERROR((L9-Z9)/(AA9-Z9)*100,"-")</f>
        <v>62.945866539039528</v>
      </c>
      <c r="AE9" s="33">
        <f>IF(ISNUMBER(B9),_xlfn.SINGLE(_xll.BQL.Query(" get(corr(SPREAD(SPREAD_TYPE='I'), VALUE(SPREAD(SPREAD_TYPE='I'), ['"&amp;D9&amp;" Corp']))) for(['"&amp;H9&amp;" Corp'])with(dates=range(-"&amp;X9&amp;","&amp;Y9&amp;"))")),"-")</f>
        <v>0.72749406094289482</v>
      </c>
      <c r="AF9" s="39">
        <f t="shared" ca="1" si="13"/>
        <v>-25.282999999999959</v>
      </c>
      <c r="AG9" s="39">
        <f t="shared" ca="1" si="14"/>
        <v>-32.336999999999989</v>
      </c>
      <c r="AH9" s="39">
        <f t="shared" ca="1" si="15"/>
        <v>-41.947999999999979</v>
      </c>
      <c r="AI9" s="32" t="str">
        <f t="shared" si="19"/>
        <v>5d</v>
      </c>
      <c r="AJ9" s="39">
        <f ca="1">IFERROR(AVERAGE(dl_spread_between_two_bonds(D9,H9,isin_list,historicData_5d_ago)),"-")</f>
        <v>-27.598105263157883</v>
      </c>
      <c r="AK9" s="39">
        <f ca="1">IFERROR(_xlfn.STDEV.P(dl_spread_between_two_bonds(D9,H9,isin_list,historicData_5d_ago)),"-")</f>
        <v>9.8062684001759202</v>
      </c>
      <c r="AL9" s="33">
        <f t="shared" ref="AL9:AL42" ca="1" si="26">IFERROR((AG9-AJ9)/AK9,"-")</f>
        <v>-0.48325158393146694</v>
      </c>
      <c r="AM9" s="55">
        <f>IF(ISNUMBER(B9),_xlfn.XLOOKUP(B9,ideasLinked!A:A,ideasLinked!F:F),"-")</f>
        <v>44095</v>
      </c>
      <c r="AN9" s="39" cm="1">
        <f t="array" aca="1" ref="AN9" ca="1">IFERROR(_xll.BDH(D9&amp;" corp","blp_i_sprd_mid",TODAY()-Q9,TODAY()-Q9,"days=a","fill=p")-_xll.BDH(H9&amp;" corp","blp_i_sprd_mid",TODAY()-Q9,TODAY()-Q9,"days=a","fill=p"),"-")</f>
        <v>-30.928999999999974</v>
      </c>
      <c r="AO9" s="39" cm="1">
        <f t="array" aca="1" ref="AO9" ca="1">IF(ISNUMBER(B9),_xll.BQL.Query("let(#price=dropna(spread(st=i,dates=range(-"&amp;$X9&amp;",-"&amp;$Q9&amp;"d),side='mid',fill='prev', pricing_source='"&amp;$AR9&amp;"')).value;
#price2=value(#price,['"&amp;$H9&amp;" Corp']);
#spread=#price-#price2;)
Get(AVG(#spread))
for('"&amp;$D9&amp;" Corp')")+$AV9,"-")</f>
        <v>-21.177694010872809</v>
      </c>
      <c r="AP9" s="39" cm="1">
        <f t="array" aca="1" ref="AP9" ca="1">IF(ISNUMBER(B9),_xll.BQL.Query("let(#price=dropna(spread(st=i,dates=range(-"&amp;$X9&amp;",-"&amp;$Q9&amp;"d),side='mid',fill='prev', pricing_source='"&amp;$AR9&amp;"')).value;
#price2=value(#price,['"&amp;$H9&amp;" Corp']);
#spread=#price-#price2;)
Get(STD(#spread))
for('"&amp;$D9&amp;" Corp')")+$AV9,"-")</f>
        <v>5.1116817323886146</v>
      </c>
      <c r="AQ9" s="33">
        <f t="shared" ca="1" si="17"/>
        <v>-1.9076512387970057</v>
      </c>
      <c r="AR9" s="40" t="str">
        <f>IF(ISNUMBER(B9),_xlfn.XLOOKUP(D9,hist!A:A,hist!B:B),"-")</f>
        <v>cbbt</v>
      </c>
      <c r="AS9" s="40" t="str">
        <f>IF(ISNUMBER(B9),_xlfn.XLOOKUP(H9,hist!A:A,hist!B:B),"-")</f>
        <v>cbbt</v>
      </c>
      <c r="AT9" s="40">
        <f ca="1">IF(ISNUMBER(B9),_xlfn.XLOOKUP(D9,hist!A:A,hist!D:D),"-")</f>
        <v>42</v>
      </c>
      <c r="AU9" s="40">
        <f ca="1">IF(ISNUMBER(B9),_xlfn.XLOOKUP(H9,hist!A:A,hist!D:D),"-")</f>
        <v>89</v>
      </c>
      <c r="AV9" s="10">
        <v>0</v>
      </c>
      <c r="AW9" s="39"/>
      <c r="AX9" s="39"/>
      <c r="AY9" s="33"/>
      <c r="AZ9" s="40"/>
    </row>
    <row r="10" spans="1:52" x14ac:dyDescent="0.3">
      <c r="A10" s="38"/>
      <c r="B10" s="69">
        <v>3</v>
      </c>
      <c r="C10" s="69" t="str">
        <f>IF(ISNUMBER(B10),_xlfn.XLOOKUP(B10,ideasLinked!A:A,ideasLinked!B:B),"-")</f>
        <v>To Exit</v>
      </c>
      <c r="D10" s="72" t="str">
        <f>IF(ISNUMBER(B10),_xlfn.XLOOKUP(B10,ideasLinked!A:A,ideasLinked!C:C),"-")</f>
        <v>XS1048428442</v>
      </c>
      <c r="E10" s="42" t="str">
        <f>IF(D10="-","-",_xlfn.XLOOKUP(D10,bonds[ID_ISIN],bonds[unique lookup]))</f>
        <v>VW 4 5/8 PERP nc-26</v>
      </c>
      <c r="F10" s="65">
        <f>IF(D10="-","-",SUMIF(Portfolio_Master_DL[''Isin''],D10,Portfolio_Master_DL[''Position'']))</f>
        <v>8000000</v>
      </c>
      <c r="G10" s="128" cm="1">
        <f t="array" ref="G10">IF(D10="-","-",_xll.BDP(D10&amp;" corp","blp_i_sprd_mid","pcs="&amp;AR10))</f>
        <v>359.790283203125</v>
      </c>
      <c r="H10" s="72" t="str">
        <f>IF(ISNUMBER(B10),_xlfn.XLOOKUP(B10,ideasLinked!A:A,ideasLinked!D:D),"-")</f>
        <v>XS1799939027</v>
      </c>
      <c r="I10" s="42" t="str">
        <f>IF(H10="-","-",_xlfn.XLOOKUP(H10,bonds[ID_ISIN],bonds[unique lookup]))</f>
        <v>VW 4 5/8 PERP nc-28</v>
      </c>
      <c r="J10" s="65">
        <f>IF(H10="-","-",SUMIF(Portfolio_Master_DL[''Isin''],H10,Portfolio_Master_DL[''Position'']))</f>
        <v>-15100000</v>
      </c>
      <c r="K10" s="128" cm="1">
        <f t="array" ref="K10">IF(H10="-","-",_xll.BDP(H10&amp;" corp","blp_i_sprd_mid","pcs="&amp;AX10))</f>
        <v>391.66744995117188</v>
      </c>
      <c r="L10" s="49">
        <f t="shared" si="20"/>
        <v>-31.877166748046875</v>
      </c>
      <c r="M10" s="52">
        <f t="shared" ca="1" si="1"/>
        <v>2.1463833205617878E-2</v>
      </c>
      <c r="N10" s="58">
        <f>IF(ISNUMBER(B10),_xlfn.XLOOKUP(B10,ideasLinked!A:A,ideasLinked!E:E),"-")</f>
        <v>-45</v>
      </c>
      <c r="O10" s="130">
        <f t="shared" si="2"/>
        <v>13.122833251953125</v>
      </c>
      <c r="P10" s="40" t="str">
        <f>IF(ISNUMBER(B10),IF(_xlfn.XLOOKUP(B10,ideasLinked!A:A,ideasLinked!G:G)=0,"-",_xlfn.XLOOKUP(B10,ideasLinked!A:A,ideasLinked!G:G)),"-")</f>
        <v>Flow to exit</v>
      </c>
      <c r="Q10" s="51">
        <f t="shared" ca="1" si="3"/>
        <v>14</v>
      </c>
      <c r="R10" s="53">
        <f t="shared" ca="1" si="4"/>
        <v>9.2928332519531409</v>
      </c>
      <c r="S10" s="60">
        <f t="shared" ca="1" si="21"/>
        <v>-0.21030633326276121</v>
      </c>
      <c r="T10" s="53">
        <f t="shared" ca="1" si="22"/>
        <v>2.8388332519531332</v>
      </c>
      <c r="U10" s="50">
        <f t="shared" ca="1" si="23"/>
        <v>0.18295365253885745</v>
      </c>
      <c r="W10" s="32" t="str">
        <f t="shared" si="24"/>
        <v>XS1048428442 Corp XS1799939027 Corp</v>
      </c>
      <c r="X10" s="40" t="str">
        <f>IFERROR(MIN(ROUNDDOWN(MIN(_xlfn.XLOOKUP(D10,bonds[ID_ISIN],bonds[years_since_issue]),_xlfn.XLOOKUP(H10,bonds[ID_ISIN],bonds[years_since_issue]))*365,0),max_lookback)&amp;"d","-")</f>
        <v>365d</v>
      </c>
      <c r="Y10" s="32" t="str">
        <f t="shared" si="18"/>
        <v>0d</v>
      </c>
      <c r="Z10" s="39">
        <f t="shared" ca="1" si="8"/>
        <v>-55.59699999999998</v>
      </c>
      <c r="AA10" s="39">
        <f t="shared" ca="1" si="9"/>
        <v>41.572999999999979</v>
      </c>
      <c r="AB10" s="39">
        <f t="shared" ca="1" si="10"/>
        <v>-32.207101167315173</v>
      </c>
      <c r="AC10" s="39">
        <f t="shared" ca="1" si="11"/>
        <v>15.371644762033558</v>
      </c>
      <c r="AD10" s="39">
        <f t="shared" ca="1" si="25"/>
        <v>24.410654782291978</v>
      </c>
      <c r="AE10" s="33">
        <f>IF(ISNUMBER(B10),_xlfn.SINGLE(_xll.BQL.Query(" get(corr(SPREAD(SPREAD_TYPE='I'), VALUE(SPREAD(SPREAD_TYPE='I'), ['"&amp;D10&amp;" Corp']))) for(['"&amp;H10&amp;" Corp'])with(dates=range(-"&amp;X10&amp;","&amp;Y10&amp;"))")),"-")</f>
        <v>0.99597842932279823</v>
      </c>
      <c r="AF10" s="39">
        <f t="shared" ca="1" si="13"/>
        <v>-30.501999999999953</v>
      </c>
      <c r="AG10" s="39">
        <f t="shared" ca="1" si="14"/>
        <v>-34.716000000000008</v>
      </c>
      <c r="AH10" s="39">
        <f t="shared" ca="1" si="15"/>
        <v>-39.683999999999969</v>
      </c>
      <c r="AI10" s="32" t="str">
        <f t="shared" si="19"/>
        <v>5d</v>
      </c>
      <c r="AJ10" s="39">
        <f ca="1">IFERROR(AVERAGE(dl_spread_between_two_bonds(D10,H10,isin_list,historicData_5d_ago)),"-")</f>
        <v>-32.214181818181821</v>
      </c>
      <c r="AK10" s="39">
        <f ca="1">IFERROR(_xlfn.STDEV.P(dl_spread_between_two_bonds(D10,H10,isin_list,historicData_5d_ago)),"-")</f>
        <v>15.492110847282595</v>
      </c>
      <c r="AL10" s="33">
        <f t="shared" ca="1" si="26"/>
        <v>-0.16148981933323958</v>
      </c>
      <c r="AM10" s="55">
        <f>IF(ISNUMBER(B10),_xlfn.XLOOKUP(B10,ideasLinked!A:A,ideasLinked!F:F),"-")</f>
        <v>44112</v>
      </c>
      <c r="AN10" s="39" cm="1">
        <f t="array" aca="1" ref="AN10" ca="1">IFERROR(_xll.BDH(D10&amp;" corp","blp_i_sprd_mid",TODAY()-Q10,TODAY()-Q10,"days=a","fill=p")-_xll.BDH(H10&amp;" corp","blp_i_sprd_mid",TODAY()-Q10,TODAY()-Q10,"days=a","fill=p"),"-")</f>
        <v>-41.170000000000016</v>
      </c>
      <c r="AO10" s="39" cm="1">
        <f t="array" aca="1" ref="AO10" ca="1">IF(ISNUMBER(B10),_xll.BQL.Query("let(#price=dropna(spread(st=i,dates=range(-"&amp;$X10&amp;",-"&amp;$Q10&amp;"d),side='mid',fill='prev', pricing_source='"&amp;$AR10&amp;"')).value;
#price2=value(#price,['"&amp;$H10&amp;" Corp']);
#spread=#price-#price2;)
Get(AVG(#spread))
for('"&amp;$D10&amp;" Corp')")+$AV10,"-")</f>
        <v>-49.529359126855667</v>
      </c>
      <c r="AP10" s="39" cm="1">
        <f t="array" aca="1" ref="AP10" ca="1">IF(ISNUMBER(B10),_xll.BQL.Query("let(#price=dropna(spread(st=i,dates=range(-"&amp;$X10&amp;",-"&amp;$Q10&amp;"d),side='mid',fill='prev', pricing_source='"&amp;$AR10&amp;"')).value;
#price2=value(#price,['"&amp;$H10&amp;" Corp']);
#spread=#price-#price2;)
Get(STD(#spread))
for('"&amp;$D10&amp;" Corp')")+$AV10,"-")</f>
        <v>36.067451019396565</v>
      </c>
      <c r="AQ10" s="33">
        <f t="shared" ca="1" si="17"/>
        <v>0.23177016646837909</v>
      </c>
      <c r="AR10" s="40" t="str">
        <f>IF(ISNUMBER(B10),_xlfn.XLOOKUP(D10,hist!A:A,hist!B:B),"-")</f>
        <v>cbbt</v>
      </c>
      <c r="AS10" s="40" t="str">
        <f>IF(ISNUMBER(B10),_xlfn.XLOOKUP(H10,hist!A:A,hist!B:B),"-")</f>
        <v>cbbt</v>
      </c>
      <c r="AT10" s="40">
        <f ca="1">IF(ISNUMBER(B10),_xlfn.XLOOKUP(D10,hist!A:A,hist!D:D),"-")</f>
        <v>257</v>
      </c>
      <c r="AU10" s="40">
        <f ca="1">IF(ISNUMBER(B10),_xlfn.XLOOKUP(H10,hist!A:A,hist!D:D),"-")</f>
        <v>257</v>
      </c>
      <c r="AV10" s="10">
        <v>0</v>
      </c>
      <c r="AW10" s="39"/>
      <c r="AX10" s="39"/>
      <c r="AY10" s="33"/>
      <c r="AZ10" s="40"/>
    </row>
    <row r="11" spans="1:52" x14ac:dyDescent="0.3">
      <c r="A11" s="38"/>
      <c r="B11" s="69" t="str">
        <v/>
      </c>
      <c r="C11" s="69" t="str">
        <f>IF(ISNUMBER(B11),_xlfn.XLOOKUP(B11,ideasLinked!A:A,ideasLinked!B:B),"-")</f>
        <v>-</v>
      </c>
      <c r="D11" s="72" t="str">
        <f>IF(ISNUMBER(B11),_xlfn.XLOOKUP(B11,ideasLinked!A:A,ideasLinked!C:C),"-")</f>
        <v>-</v>
      </c>
      <c r="E11" s="42" t="str">
        <f>IF(D11="-","-",_xlfn.XLOOKUP(D11,bonds[ID_ISIN],bonds[unique lookup]))</f>
        <v>-</v>
      </c>
      <c r="F11" s="65" t="str">
        <f>IF(D11="-","-",SUMIF(Portfolio_Master_DL[''Isin''],D11,Portfolio_Master_DL[''Position'']))</f>
        <v>-</v>
      </c>
      <c r="G11" s="128" t="str" cm="1">
        <f t="array" ref="G11">IF(D11="-","-",_xll.BDP(D11&amp;" corp","blp_i_sprd_mid","pcs="&amp;AR11))</f>
        <v>-</v>
      </c>
      <c r="H11" s="72" t="str">
        <f>IF(ISNUMBER(B11),_xlfn.XLOOKUP(B11,ideasLinked!A:A,ideasLinked!D:D),"-")</f>
        <v>-</v>
      </c>
      <c r="I11" s="42" t="str">
        <f>IF(H11="-","-",_xlfn.XLOOKUP(H11,bonds[ID_ISIN],bonds[unique lookup]))</f>
        <v>-</v>
      </c>
      <c r="J11" s="65" t="str">
        <f>IF(H11="-","-",SUMIF(Portfolio_Master_DL[''Isin''],H11,Portfolio_Master_DL[''Position'']))</f>
        <v>-</v>
      </c>
      <c r="K11" s="128" t="str" cm="1">
        <f t="array" ref="K11">IF(H11="-","-",_xll.BDP(H11&amp;" corp","blp_i_sprd_mid","pcs="&amp;AX11))</f>
        <v>-</v>
      </c>
      <c r="L11" s="49" t="str">
        <f t="shared" si="20"/>
        <v>-</v>
      </c>
      <c r="M11" s="52" t="str">
        <f t="shared" ca="1" si="1"/>
        <v>-</v>
      </c>
      <c r="N11" s="58" t="str">
        <f>IF(ISNUMBER(B11),_xlfn.XLOOKUP(B11,ideasLinked!A:A,ideasLinked!E:E),"-")</f>
        <v>-</v>
      </c>
      <c r="O11" s="130" t="str">
        <f t="shared" si="2"/>
        <v>-</v>
      </c>
      <c r="P11" s="40" t="str">
        <f>IF(ISNUMBER(B11),IF(_xlfn.XLOOKUP(B11,ideasLinked!A:A,ideasLinked!G:G)=0,"-",_xlfn.XLOOKUP(B11,ideasLinked!A:A,ideasLinked!G:G)),"-")</f>
        <v>-</v>
      </c>
      <c r="Q11" s="51" t="str">
        <f t="shared" ca="1" si="3"/>
        <v>-</v>
      </c>
      <c r="R11" s="53" t="str">
        <f t="shared" si="4"/>
        <v>-</v>
      </c>
      <c r="S11" s="60" t="str">
        <f t="shared" ca="1" si="21"/>
        <v>-</v>
      </c>
      <c r="T11" s="53" t="str">
        <f t="shared" ca="1" si="22"/>
        <v>-</v>
      </c>
      <c r="U11" s="50" t="str">
        <f t="shared" ca="1" si="23"/>
        <v>-</v>
      </c>
      <c r="W11" s="32" t="str">
        <f t="shared" si="24"/>
        <v>-</v>
      </c>
      <c r="X11" s="40" t="str">
        <f>IFERROR(MIN(ROUNDDOWN(MIN(_xlfn.XLOOKUP(D11,bonds[ID_ISIN],bonds[years_since_issue]),_xlfn.XLOOKUP(H11,bonds[ID_ISIN],bonds[years_since_issue]))*365,0),max_lookback)&amp;"d","-")</f>
        <v>-</v>
      </c>
      <c r="Y11" s="32" t="str">
        <f t="shared" si="18"/>
        <v>-</v>
      </c>
      <c r="Z11" s="39" t="str">
        <f t="shared" ca="1" si="8"/>
        <v>-</v>
      </c>
      <c r="AA11" s="39" t="str">
        <f t="shared" ca="1" si="9"/>
        <v>-</v>
      </c>
      <c r="AB11" s="39" t="str">
        <f t="shared" ca="1" si="10"/>
        <v>-</v>
      </c>
      <c r="AC11" s="39" t="str">
        <f t="shared" ca="1" si="11"/>
        <v>-</v>
      </c>
      <c r="AD11" s="39" t="str">
        <f t="shared" ca="1" si="25"/>
        <v>-</v>
      </c>
      <c r="AE11" s="33" t="str">
        <f>IF(ISNUMBER(B11),_xlfn.SINGLE(_xll.BQL.Query(" get(corr(SPREAD(SPREAD_TYPE='I'), VALUE(SPREAD(SPREAD_TYPE='I'), ['"&amp;D11&amp;" Corp']))) for(['"&amp;H11&amp;" Corp'])with(dates=range(-"&amp;X11&amp;","&amp;Y11&amp;"))")),"-")</f>
        <v>-</v>
      </c>
      <c r="AF11" s="39" t="str">
        <f t="shared" ca="1" si="13"/>
        <v>-</v>
      </c>
      <c r="AG11" s="39" t="str">
        <f t="shared" ca="1" si="14"/>
        <v>-</v>
      </c>
      <c r="AH11" s="39" t="str">
        <f t="shared" ca="1" si="15"/>
        <v>-</v>
      </c>
      <c r="AI11" s="32" t="str">
        <f t="shared" si="19"/>
        <v>-</v>
      </c>
      <c r="AJ11" s="39" t="str">
        <f ca="1">IFERROR(AVERAGE(dl_spread_between_two_bonds(D11,H11,isin_list,historicData_5d_ago)),"-")</f>
        <v>-</v>
      </c>
      <c r="AK11" s="39" t="str">
        <f ca="1">IFERROR(_xlfn.STDEV.P(dl_spread_between_two_bonds(D11,H11,isin_list,historicData_5d_ago)),"-")</f>
        <v>-</v>
      </c>
      <c r="AL11" s="33" t="str">
        <f t="shared" ca="1" si="26"/>
        <v>-</v>
      </c>
      <c r="AM11" s="55" t="str">
        <f>IF(ISNUMBER(B11),_xlfn.XLOOKUP(B11,ideasLinked!A:A,ideasLinked!F:F),"-")</f>
        <v>-</v>
      </c>
      <c r="AN11" s="39" t="str" cm="1">
        <f t="array" aca="1" ref="AN11" ca="1">IFERROR(_xll.BDH(D11&amp;" corp","blp_i_sprd_mid",TODAY()-Q11,TODAY()-Q11,"days=a","fill=p")-_xll.BDH(H11&amp;" corp","blp_i_sprd_mid",TODAY()-Q11,TODAY()-Q11,"days=a","fill=p"),"-")</f>
        <v>-</v>
      </c>
      <c r="AO11" s="39" t="str" cm="1">
        <f t="array" ref="AO11">IF(ISNUMBER(B11),_xll.BQL.Query("let(#price=dropna(spread(st=i,dates=range(-"&amp;$X11&amp;",-"&amp;$Q11&amp;"d),side='mid',fill='prev', pricing_source='"&amp;$AR11&amp;"')).value;
#price2=value(#price,['"&amp;$H11&amp;" Corp']);
#spread=#price-#price2;)
Get(AVG(#spread))
for('"&amp;$D11&amp;" Corp')")+$AV11,"-")</f>
        <v>-</v>
      </c>
      <c r="AP11" s="39" t="str" cm="1">
        <f t="array" ref="AP11">IF(ISNUMBER(B11),_xll.BQL.Query("let(#price=dropna(spread(st=i,dates=range(-"&amp;$X11&amp;",-"&amp;$Q11&amp;"d),side='mid',fill='prev', pricing_source='"&amp;$AR11&amp;"')).value;
#price2=value(#price,['"&amp;$H11&amp;" Corp']);
#spread=#price-#price2;)
Get(STD(#spread))
for('"&amp;$D11&amp;" Corp')")+$AV11,"-")</f>
        <v>-</v>
      </c>
      <c r="AQ11" s="33" t="str">
        <f t="shared" ca="1" si="17"/>
        <v>-</v>
      </c>
      <c r="AR11" s="40" t="str">
        <f>IF(ISNUMBER(B11),_xlfn.XLOOKUP(D11,hist!A:A,hist!B:B),"-")</f>
        <v>-</v>
      </c>
      <c r="AS11" s="40" t="str">
        <f>IF(ISNUMBER(B11),_xlfn.XLOOKUP(H11,hist!A:A,hist!B:B),"-")</f>
        <v>-</v>
      </c>
      <c r="AT11" s="40" t="str">
        <f>IF(ISNUMBER(B11),_xlfn.XLOOKUP(D11,hist!A:A,hist!D:D),"-")</f>
        <v>-</v>
      </c>
      <c r="AU11" s="40" t="str">
        <f>IF(ISNUMBER(B11),_xlfn.XLOOKUP(H11,hist!A:A,hist!D:D),"-")</f>
        <v>-</v>
      </c>
      <c r="AV11" s="10">
        <v>0</v>
      </c>
      <c r="AW11" s="39"/>
      <c r="AX11" s="39"/>
      <c r="AY11" s="33"/>
      <c r="AZ11" s="40"/>
    </row>
    <row r="12" spans="1:52" x14ac:dyDescent="0.3">
      <c r="A12" s="38"/>
      <c r="B12" s="69" t="str">
        <v/>
      </c>
      <c r="C12" s="69" t="str">
        <f>IF(ISNUMBER(B12),_xlfn.XLOOKUP(B12,ideasLinked!A:A,ideasLinked!B:B),"-")</f>
        <v>-</v>
      </c>
      <c r="D12" s="72" t="str">
        <f>IF(ISNUMBER(B12),_xlfn.XLOOKUP(B12,ideasLinked!A:A,ideasLinked!C:C),"-")</f>
        <v>-</v>
      </c>
      <c r="E12" s="42" t="str">
        <f>IF(D12="-","-",_xlfn.XLOOKUP(D12,bonds[ID_ISIN],bonds[unique lookup]))</f>
        <v>-</v>
      </c>
      <c r="F12" s="65" t="str">
        <f>IF(D12="-","-",SUMIF(Portfolio_Master_DL[''Isin''],D12,Portfolio_Master_DL[''Position'']))</f>
        <v>-</v>
      </c>
      <c r="G12" s="128" t="str" cm="1">
        <f t="array" ref="G12">IF(D12="-","-",_xll.BDP(D12&amp;" corp","blp_i_sprd_mid","pcs="&amp;AR12))</f>
        <v>-</v>
      </c>
      <c r="H12" s="72" t="str">
        <f>IF(ISNUMBER(B12),_xlfn.XLOOKUP(B12,ideasLinked!A:A,ideasLinked!D:D),"-")</f>
        <v>-</v>
      </c>
      <c r="I12" s="42" t="str">
        <f>IF(H12="-","-",_xlfn.XLOOKUP(H12,bonds[ID_ISIN],bonds[unique lookup]))</f>
        <v>-</v>
      </c>
      <c r="J12" s="65" t="str">
        <f>IF(H12="-","-",SUMIF(Portfolio_Master_DL[''Isin''],H12,Portfolio_Master_DL[''Position'']))</f>
        <v>-</v>
      </c>
      <c r="K12" s="128" t="str" cm="1">
        <f t="array" ref="K12">IF(H12="-","-",_xll.BDP(H12&amp;" corp","blp_i_sprd_mid","pcs="&amp;AX12))</f>
        <v>-</v>
      </c>
      <c r="L12" s="49" t="str">
        <f t="shared" si="20"/>
        <v>-</v>
      </c>
      <c r="M12" s="52" t="str">
        <f t="shared" ca="1" si="1"/>
        <v>-</v>
      </c>
      <c r="N12" s="58" t="str">
        <f>IF(ISNUMBER(B12),_xlfn.XLOOKUP(B12,ideasLinked!A:A,ideasLinked!E:E),"-")</f>
        <v>-</v>
      </c>
      <c r="O12" s="130" t="str">
        <f t="shared" si="2"/>
        <v>-</v>
      </c>
      <c r="P12" s="40" t="str">
        <f>IF(ISNUMBER(B12),IF(_xlfn.XLOOKUP(B12,ideasLinked!A:A,ideasLinked!G:G)=0,"-",_xlfn.XLOOKUP(B12,ideasLinked!A:A,ideasLinked!G:G)),"-")</f>
        <v>-</v>
      </c>
      <c r="Q12" s="51" t="str">
        <f t="shared" ca="1" si="3"/>
        <v>-</v>
      </c>
      <c r="R12" s="53" t="str">
        <f t="shared" si="4"/>
        <v>-</v>
      </c>
      <c r="S12" s="60" t="str">
        <f t="shared" ca="1" si="21"/>
        <v>-</v>
      </c>
      <c r="T12" s="53" t="str">
        <f t="shared" ca="1" si="22"/>
        <v>-</v>
      </c>
      <c r="U12" s="50" t="str">
        <f t="shared" ca="1" si="23"/>
        <v>-</v>
      </c>
      <c r="W12" s="32" t="str">
        <f t="shared" si="24"/>
        <v>-</v>
      </c>
      <c r="X12" s="40" t="str">
        <f>IFERROR(MIN(ROUNDDOWN(MIN(_xlfn.XLOOKUP(D12,bonds[ID_ISIN],bonds[years_since_issue]),_xlfn.XLOOKUP(H12,bonds[ID_ISIN],bonds[years_since_issue]))*365,0),max_lookback)&amp;"d","-")</f>
        <v>-</v>
      </c>
      <c r="Y12" s="32" t="str">
        <f t="shared" si="18"/>
        <v>-</v>
      </c>
      <c r="Z12" s="39" t="str">
        <f t="shared" ca="1" si="8"/>
        <v>-</v>
      </c>
      <c r="AA12" s="39" t="str">
        <f t="shared" ca="1" si="9"/>
        <v>-</v>
      </c>
      <c r="AB12" s="39" t="str">
        <f t="shared" ca="1" si="10"/>
        <v>-</v>
      </c>
      <c r="AC12" s="39" t="str">
        <f t="shared" ca="1" si="11"/>
        <v>-</v>
      </c>
      <c r="AD12" s="39" t="str">
        <f t="shared" ref="AD12:AD17" ca="1" si="27">IFERROR((L12-Z12)/(AA12-Z12)*100,"-")</f>
        <v>-</v>
      </c>
      <c r="AE12" s="33" t="str">
        <f>IF(ISNUMBER(B12),_xlfn.SINGLE(_xll.BQL.Query(" get(corr(SPREAD(SPREAD_TYPE='I'), VALUE(SPREAD(SPREAD_TYPE='I'), ['"&amp;D12&amp;" Corp']))) for(['"&amp;H12&amp;" Corp'])with(dates=range(-"&amp;X12&amp;","&amp;Y12&amp;"))")),"-")</f>
        <v>-</v>
      </c>
      <c r="AF12" s="39" t="str">
        <f t="shared" ca="1" si="13"/>
        <v>-</v>
      </c>
      <c r="AG12" s="39" t="str">
        <f t="shared" ca="1" si="14"/>
        <v>-</v>
      </c>
      <c r="AH12" s="39" t="str">
        <f t="shared" ca="1" si="15"/>
        <v>-</v>
      </c>
      <c r="AI12" s="32" t="str">
        <f t="shared" si="19"/>
        <v>-</v>
      </c>
      <c r="AJ12" s="39" t="str">
        <f ca="1">IFERROR(AVERAGE(dl_spread_between_two_bonds(D12,H12,isin_list,historicData_5d_ago)),"-")</f>
        <v>-</v>
      </c>
      <c r="AK12" s="39" t="str">
        <f ca="1">IFERROR(_xlfn.STDEV.P(dl_spread_between_two_bonds(D12,H12,isin_list,historicData_5d_ago)),"-")</f>
        <v>-</v>
      </c>
      <c r="AL12" s="33" t="str">
        <f t="shared" ca="1" si="26"/>
        <v>-</v>
      </c>
      <c r="AM12" s="55" t="str">
        <f>IF(ISNUMBER(B12),_xlfn.XLOOKUP(B12,ideasLinked!A:A,ideasLinked!F:F),"-")</f>
        <v>-</v>
      </c>
      <c r="AN12" s="39" t="str" cm="1">
        <f t="array" aca="1" ref="AN12" ca="1">IFERROR(_xll.BDH(D12&amp;" corp","blp_i_sprd_mid",TODAY()-Q12,TODAY()-Q12,"days=a","fill=p")-_xll.BDH(H12&amp;" corp","blp_i_sprd_mid",TODAY()-Q12,TODAY()-Q12,"days=a","fill=p"),"-")</f>
        <v>-</v>
      </c>
      <c r="AO12" s="39" t="str" cm="1">
        <f t="array" ref="AO12">IF(ISNUMBER(B12),_xll.BQL.Query("let(#price=dropna(spread(st=i,dates=range(-"&amp;$X12&amp;",-"&amp;$Q12&amp;"d),side='mid',fill='prev', pricing_source='"&amp;$AR12&amp;"')).value;
#price2=value(#price,['"&amp;$H12&amp;" Corp']);
#spread=#price-#price2;)
Get(AVG(#spread))
for('"&amp;$D12&amp;" Corp')")+$AV12,"-")</f>
        <v>-</v>
      </c>
      <c r="AP12" s="39" t="str" cm="1">
        <f t="array" ref="AP12">IF(ISNUMBER(B12),_xll.BQL.Query("let(#price=dropna(spread(st=i,dates=range(-"&amp;$X12&amp;",-"&amp;$Q12&amp;"d),side='mid',fill='prev', pricing_source='"&amp;$AR12&amp;"')).value;
#price2=value(#price,['"&amp;$H12&amp;" Corp']);
#spread=#price-#price2;)
Get(STD(#spread))
for('"&amp;$D12&amp;" Corp')")+$AV12,"-")</f>
        <v>-</v>
      </c>
      <c r="AQ12" s="33" t="str">
        <f t="shared" ca="1" si="17"/>
        <v>-</v>
      </c>
      <c r="AR12" s="40" t="str">
        <f>IF(ISNUMBER(B12),_xlfn.XLOOKUP(D12,hist!A:A,hist!B:B),"-")</f>
        <v>-</v>
      </c>
      <c r="AS12" s="40" t="str">
        <f>IF(ISNUMBER(B12),_xlfn.XLOOKUP(H12,hist!A:A,hist!B:B),"-")</f>
        <v>-</v>
      </c>
      <c r="AT12" s="40" t="str">
        <f>IF(ISNUMBER(B12),_xlfn.XLOOKUP(D12,hist!A:A,hist!D:D),"-")</f>
        <v>-</v>
      </c>
      <c r="AU12" s="40" t="str">
        <f>IF(ISNUMBER(B12),_xlfn.XLOOKUP(H12,hist!A:A,hist!D:D),"-")</f>
        <v>-</v>
      </c>
      <c r="AV12" s="10"/>
      <c r="AW12" s="39"/>
      <c r="AX12" s="39"/>
      <c r="AY12" s="33"/>
      <c r="AZ12" s="40"/>
    </row>
    <row r="13" spans="1:52" x14ac:dyDescent="0.3">
      <c r="A13" s="38"/>
      <c r="B13" s="69" t="str">
        <v/>
      </c>
      <c r="C13" s="69" t="str">
        <f>IF(ISNUMBER(B13),_xlfn.XLOOKUP(B13,ideasLinked!A:A,ideasLinked!B:B),"-")</f>
        <v>-</v>
      </c>
      <c r="D13" s="72" t="str">
        <f>IF(ISNUMBER(B13),_xlfn.XLOOKUP(B13,ideasLinked!A:A,ideasLinked!C:C),"-")</f>
        <v>-</v>
      </c>
      <c r="E13" s="42" t="str">
        <f>IF(D13="-","-",_xlfn.XLOOKUP(D13,bonds[ID_ISIN],bonds[unique lookup]))</f>
        <v>-</v>
      </c>
      <c r="F13" s="65" t="str">
        <f>IF(D13="-","-",SUMIF(Portfolio_Master_DL[''Isin''],D13,Portfolio_Master_DL[''Position'']))</f>
        <v>-</v>
      </c>
      <c r="G13" s="128" t="str" cm="1">
        <f t="array" ref="G13">IF(D13="-","-",_xll.BDP(D13&amp;" corp","blp_i_sprd_mid","pcs="&amp;AR13))</f>
        <v>-</v>
      </c>
      <c r="H13" s="72" t="str">
        <f>IF(ISNUMBER(B13),_xlfn.XLOOKUP(B13,ideasLinked!A:A,ideasLinked!D:D),"-")</f>
        <v>-</v>
      </c>
      <c r="I13" s="42" t="str">
        <f>IF(H13="-","-",_xlfn.XLOOKUP(H13,bonds[ID_ISIN],bonds[unique lookup]))</f>
        <v>-</v>
      </c>
      <c r="J13" s="65" t="str">
        <f>IF(H13="-","-",SUMIF(Portfolio_Master_DL[''Isin''],H13,Portfolio_Master_DL[''Position'']))</f>
        <v>-</v>
      </c>
      <c r="K13" s="128" t="str" cm="1">
        <f t="array" ref="K13">IF(H13="-","-",_xll.BDP(H13&amp;" corp","blp_i_sprd_mid","pcs="&amp;AX13))</f>
        <v>-</v>
      </c>
      <c r="L13" s="49" t="str">
        <f t="shared" si="20"/>
        <v>-</v>
      </c>
      <c r="M13" s="52" t="str">
        <f t="shared" ca="1" si="1"/>
        <v>-</v>
      </c>
      <c r="N13" s="58" t="str">
        <f>IF(ISNUMBER(B13),_xlfn.XLOOKUP(B13,ideasLinked!A:A,ideasLinked!E:E),"-")</f>
        <v>-</v>
      </c>
      <c r="O13" s="130" t="str">
        <f t="shared" si="2"/>
        <v>-</v>
      </c>
      <c r="P13" s="40" t="str">
        <f>IF(ISNUMBER(B13),IF(_xlfn.XLOOKUP(B13,ideasLinked!A:A,ideasLinked!G:G)=0,"-",_xlfn.XLOOKUP(B13,ideasLinked!A:A,ideasLinked!G:G)),"-")</f>
        <v>-</v>
      </c>
      <c r="Q13" s="51" t="str">
        <f t="shared" ca="1" si="3"/>
        <v>-</v>
      </c>
      <c r="R13" s="53" t="str">
        <f t="shared" si="4"/>
        <v>-</v>
      </c>
      <c r="S13" s="60" t="str">
        <f t="shared" ca="1" si="21"/>
        <v>-</v>
      </c>
      <c r="T13" s="53" t="str">
        <f t="shared" ca="1" si="22"/>
        <v>-</v>
      </c>
      <c r="U13" s="50" t="str">
        <f t="shared" ca="1" si="23"/>
        <v>-</v>
      </c>
      <c r="W13" s="32" t="str">
        <f t="shared" si="24"/>
        <v>-</v>
      </c>
      <c r="X13" s="40" t="str">
        <f>IFERROR(MIN(ROUNDDOWN(MIN(_xlfn.XLOOKUP(D13,bonds[ID_ISIN],bonds[years_since_issue]),_xlfn.XLOOKUP(H13,bonds[ID_ISIN],bonds[years_since_issue]))*365,0),max_lookback)&amp;"d","-")</f>
        <v>-</v>
      </c>
      <c r="Y13" s="32" t="str">
        <f t="shared" si="18"/>
        <v>-</v>
      </c>
      <c r="Z13" s="39" t="str">
        <f t="shared" ca="1" si="8"/>
        <v>-</v>
      </c>
      <c r="AA13" s="39" t="str">
        <f t="shared" ca="1" si="9"/>
        <v>-</v>
      </c>
      <c r="AB13" s="39" t="str">
        <f t="shared" ca="1" si="10"/>
        <v>-</v>
      </c>
      <c r="AC13" s="39" t="str">
        <f t="shared" ca="1" si="11"/>
        <v>-</v>
      </c>
      <c r="AD13" s="39" t="str">
        <f t="shared" ca="1" si="27"/>
        <v>-</v>
      </c>
      <c r="AE13" s="33" t="str">
        <f>IF(ISNUMBER(B13),_xlfn.SINGLE(_xll.BQL.Query(" get(corr(SPREAD(SPREAD_TYPE='I'), VALUE(SPREAD(SPREAD_TYPE='I'), ['"&amp;D13&amp;" Corp']))) for(['"&amp;H13&amp;" Corp'])with(dates=range(-"&amp;X13&amp;","&amp;Y13&amp;"))")),"-")</f>
        <v>-</v>
      </c>
      <c r="AF13" s="39" t="str">
        <f t="shared" ca="1" si="13"/>
        <v>-</v>
      </c>
      <c r="AG13" s="39" t="str">
        <f t="shared" ca="1" si="14"/>
        <v>-</v>
      </c>
      <c r="AH13" s="39" t="str">
        <f t="shared" ca="1" si="15"/>
        <v>-</v>
      </c>
      <c r="AI13" s="32" t="str">
        <f t="shared" si="19"/>
        <v>-</v>
      </c>
      <c r="AJ13" s="39" t="str">
        <f ca="1">IFERROR(AVERAGE(dl_spread_between_two_bonds(D13,H13,isin_list,historicData_5d_ago)),"-")</f>
        <v>-</v>
      </c>
      <c r="AK13" s="39" t="str">
        <f ca="1">IFERROR(_xlfn.STDEV.P(dl_spread_between_two_bonds(D13,H13,isin_list,historicData_5d_ago)),"-")</f>
        <v>-</v>
      </c>
      <c r="AL13" s="33" t="str">
        <f t="shared" ca="1" si="26"/>
        <v>-</v>
      </c>
      <c r="AM13" s="55" t="str">
        <f>IF(ISNUMBER(B13),_xlfn.XLOOKUP(B13,ideasLinked!A:A,ideasLinked!F:F),"-")</f>
        <v>-</v>
      </c>
      <c r="AN13" s="39" t="str" cm="1">
        <f t="array" aca="1" ref="AN13" ca="1">IFERROR(_xll.BDH(D13&amp;" corp","blp_i_sprd_mid",TODAY()-Q13,TODAY()-Q13,"days=a","fill=p")-_xll.BDH(H13&amp;" corp","blp_i_sprd_mid",TODAY()-Q13,TODAY()-Q13,"days=a","fill=p"),"-")</f>
        <v>-</v>
      </c>
      <c r="AO13" s="39" t="str" cm="1">
        <f t="array" ref="AO13">IF(ISNUMBER(B13),_xll.BQL.Query("let(#price=dropna(spread(st=i,dates=range(-"&amp;$X13&amp;",-"&amp;$Q13&amp;"d),side='mid',fill='prev', pricing_source='"&amp;$AR13&amp;"')).value;
#price2=value(#price,['"&amp;$H13&amp;" Corp']);
#spread=#price-#price2;)
Get(AVG(#spread))
for('"&amp;$D13&amp;" Corp')")+$AV13,"-")</f>
        <v>-</v>
      </c>
      <c r="AP13" s="39" t="str" cm="1">
        <f t="array" ref="AP13">IF(ISNUMBER(B13),_xll.BQL.Query("let(#price=dropna(spread(st=i,dates=range(-"&amp;$X13&amp;",-"&amp;$Q13&amp;"d),side='mid',fill='prev', pricing_source='"&amp;$AR13&amp;"')).value;
#price2=value(#price,['"&amp;$H13&amp;" Corp']);
#spread=#price-#price2;)
Get(STD(#spread))
for('"&amp;$D13&amp;" Corp')")+$AV13,"-")</f>
        <v>-</v>
      </c>
      <c r="AQ13" s="33" t="str">
        <f t="shared" ca="1" si="17"/>
        <v>-</v>
      </c>
      <c r="AR13" s="40" t="str">
        <f>IF(ISNUMBER(B13),_xlfn.XLOOKUP(D13,hist!A:A,hist!B:B),"-")</f>
        <v>-</v>
      </c>
      <c r="AS13" s="40" t="str">
        <f>IF(ISNUMBER(B13),_xlfn.XLOOKUP(H13,hist!A:A,hist!B:B),"-")</f>
        <v>-</v>
      </c>
      <c r="AT13" s="40" t="str">
        <f>IF(ISNUMBER(B13),_xlfn.XLOOKUP(D13,hist!A:A,hist!D:D),"-")</f>
        <v>-</v>
      </c>
      <c r="AU13" s="40" t="str">
        <f>IF(ISNUMBER(B13),_xlfn.XLOOKUP(H13,hist!A:A,hist!D:D),"-")</f>
        <v>-</v>
      </c>
      <c r="AV13" s="10"/>
      <c r="AW13" s="39"/>
      <c r="AX13" s="39"/>
      <c r="AY13" s="33"/>
      <c r="AZ13" s="40"/>
    </row>
    <row r="14" spans="1:52" x14ac:dyDescent="0.3">
      <c r="A14" s="38"/>
      <c r="B14" s="69" t="str">
        <v/>
      </c>
      <c r="C14" s="69" t="str">
        <f>IF(ISNUMBER(B14),_xlfn.XLOOKUP(B14,ideasLinked!A:A,ideasLinked!B:B),"-")</f>
        <v>-</v>
      </c>
      <c r="D14" s="72" t="str">
        <f>IF(ISNUMBER(B14),_xlfn.XLOOKUP(B14,ideasLinked!A:A,ideasLinked!C:C),"-")</f>
        <v>-</v>
      </c>
      <c r="E14" s="42" t="str">
        <f>IF(D14="-","-",_xlfn.XLOOKUP(D14,bonds[ID_ISIN],bonds[unique lookup]))</f>
        <v>-</v>
      </c>
      <c r="F14" s="65" t="str">
        <f>IF(D14="-","-",SUMIF(Portfolio_Master_DL[''Isin''],D14,Portfolio_Master_DL[''Position'']))</f>
        <v>-</v>
      </c>
      <c r="G14" s="128" t="str" cm="1">
        <f t="array" ref="G14">IF(D14="-","-",_xll.BDP(D14&amp;" corp","blp_i_sprd_mid","pcs="&amp;AR14))</f>
        <v>-</v>
      </c>
      <c r="H14" s="72" t="str">
        <f>IF(ISNUMBER(B14),_xlfn.XLOOKUP(B14,ideasLinked!A:A,ideasLinked!D:D),"-")</f>
        <v>-</v>
      </c>
      <c r="I14" s="42" t="str">
        <f>IF(H14="-","-",_xlfn.XLOOKUP(H14,bonds[ID_ISIN],bonds[unique lookup]))</f>
        <v>-</v>
      </c>
      <c r="J14" s="65" t="str">
        <f>IF(H14="-","-",SUMIF(Portfolio_Master_DL[''Isin''],H14,Portfolio_Master_DL[''Position'']))</f>
        <v>-</v>
      </c>
      <c r="K14" s="128" t="str" cm="1">
        <f t="array" ref="K14">IF(H14="-","-",_xll.BDP(H14&amp;" corp","blp_i_sprd_mid","pcs="&amp;AX14))</f>
        <v>-</v>
      </c>
      <c r="L14" s="49" t="str">
        <f t="shared" si="20"/>
        <v>-</v>
      </c>
      <c r="M14" s="52" t="str">
        <f t="shared" ca="1" si="1"/>
        <v>-</v>
      </c>
      <c r="N14" s="58" t="str">
        <f>IF(ISNUMBER(B14),_xlfn.XLOOKUP(B14,ideasLinked!A:A,ideasLinked!E:E),"-")</f>
        <v>-</v>
      </c>
      <c r="O14" s="130" t="str">
        <f t="shared" si="2"/>
        <v>-</v>
      </c>
      <c r="P14" s="40" t="str">
        <f>IF(ISNUMBER(B14),IF(_xlfn.XLOOKUP(B14,ideasLinked!A:A,ideasLinked!G:G)=0,"-",_xlfn.XLOOKUP(B14,ideasLinked!A:A,ideasLinked!G:G)),"-")</f>
        <v>-</v>
      </c>
      <c r="Q14" s="51" t="str">
        <f t="shared" ca="1" si="3"/>
        <v>-</v>
      </c>
      <c r="R14" s="53" t="str">
        <f t="shared" si="4"/>
        <v>-</v>
      </c>
      <c r="S14" s="60" t="str">
        <f t="shared" ca="1" si="21"/>
        <v>-</v>
      </c>
      <c r="T14" s="53" t="str">
        <f t="shared" ca="1" si="22"/>
        <v>-</v>
      </c>
      <c r="U14" s="50" t="str">
        <f t="shared" ca="1" si="23"/>
        <v>-</v>
      </c>
      <c r="W14" s="32" t="str">
        <f t="shared" si="24"/>
        <v>-</v>
      </c>
      <c r="X14" s="40" t="str">
        <f>IFERROR(MIN(ROUNDDOWN(MIN(_xlfn.XLOOKUP(D14,bonds[ID_ISIN],bonds[years_since_issue]),_xlfn.XLOOKUP(H14,bonds[ID_ISIN],bonds[years_since_issue]))*365,0),max_lookback)&amp;"d","-")</f>
        <v>-</v>
      </c>
      <c r="Y14" s="32" t="str">
        <f t="shared" si="18"/>
        <v>-</v>
      </c>
      <c r="Z14" s="39" t="str">
        <f t="shared" ca="1" si="8"/>
        <v>-</v>
      </c>
      <c r="AA14" s="39" t="str">
        <f t="shared" ca="1" si="9"/>
        <v>-</v>
      </c>
      <c r="AB14" s="39" t="str">
        <f t="shared" ca="1" si="10"/>
        <v>-</v>
      </c>
      <c r="AC14" s="39" t="str">
        <f t="shared" ca="1" si="11"/>
        <v>-</v>
      </c>
      <c r="AD14" s="39" t="str">
        <f t="shared" ca="1" si="27"/>
        <v>-</v>
      </c>
      <c r="AE14" s="33" t="str">
        <f>IF(ISNUMBER(B14),_xlfn.SINGLE(_xll.BQL.Query(" get(corr(SPREAD(SPREAD_TYPE='I'), VALUE(SPREAD(SPREAD_TYPE='I'), ['"&amp;D14&amp;" Corp']))) for(['"&amp;H14&amp;" Corp'])with(dates=range(-"&amp;X14&amp;","&amp;Y14&amp;"))")),"-")</f>
        <v>-</v>
      </c>
      <c r="AF14" s="39" t="str">
        <f t="shared" ca="1" si="13"/>
        <v>-</v>
      </c>
      <c r="AG14" s="39" t="str">
        <f t="shared" ca="1" si="14"/>
        <v>-</v>
      </c>
      <c r="AH14" s="39" t="str">
        <f t="shared" ca="1" si="15"/>
        <v>-</v>
      </c>
      <c r="AI14" s="32" t="str">
        <f t="shared" si="19"/>
        <v>-</v>
      </c>
      <c r="AJ14" s="39" t="str">
        <f ca="1">IFERROR(AVERAGE(dl_spread_between_two_bonds(D14,H14,isin_list,historicData_5d_ago)),"-")</f>
        <v>-</v>
      </c>
      <c r="AK14" s="39" t="str">
        <f ca="1">IFERROR(_xlfn.STDEV.P(dl_spread_between_two_bonds(D14,H14,isin_list,historicData_5d_ago)),"-")</f>
        <v>-</v>
      </c>
      <c r="AL14" s="33" t="str">
        <f t="shared" ca="1" si="26"/>
        <v>-</v>
      </c>
      <c r="AM14" s="55" t="str">
        <f>IF(ISNUMBER(B14),_xlfn.XLOOKUP(B14,ideasLinked!A:A,ideasLinked!F:F),"-")</f>
        <v>-</v>
      </c>
      <c r="AN14" s="39" t="str" cm="1">
        <f t="array" aca="1" ref="AN14" ca="1">IFERROR(_xll.BDH(D14&amp;" corp","blp_i_sprd_mid",TODAY()-Q14,TODAY()-Q14,"days=a","fill=p")-_xll.BDH(H14&amp;" corp","blp_i_sprd_mid",TODAY()-Q14,TODAY()-Q14,"days=a","fill=p"),"-")</f>
        <v>-</v>
      </c>
      <c r="AO14" s="39" t="str" cm="1">
        <f t="array" ref="AO14">IF(ISNUMBER(B14),_xll.BQL.Query("let(#price=dropna(spread(st=i,dates=range(-"&amp;$X14&amp;",-"&amp;$Q14&amp;"d),side='mid',fill='prev', pricing_source='"&amp;$AR14&amp;"')).value;
#price2=value(#price,['"&amp;$H14&amp;" Corp']);
#spread=#price-#price2;)
Get(AVG(#spread))
for('"&amp;$D14&amp;" Corp')")+$AV14,"-")</f>
        <v>-</v>
      </c>
      <c r="AP14" s="39" t="str" cm="1">
        <f t="array" ref="AP14">IF(ISNUMBER(B14),_xll.BQL.Query("let(#price=dropna(spread(st=i,dates=range(-"&amp;$X14&amp;",-"&amp;$Q14&amp;"d),side='mid',fill='prev', pricing_source='"&amp;$AR14&amp;"')).value;
#price2=value(#price,['"&amp;$H14&amp;" Corp']);
#spread=#price-#price2;)
Get(STD(#spread))
for('"&amp;$D14&amp;" Corp')")+$AV14,"-")</f>
        <v>-</v>
      </c>
      <c r="AQ14" s="33" t="str">
        <f t="shared" ca="1" si="17"/>
        <v>-</v>
      </c>
      <c r="AR14" s="40" t="str">
        <f>IF(ISNUMBER(B14),_xlfn.XLOOKUP(D14,hist!A:A,hist!B:B),"-")</f>
        <v>-</v>
      </c>
      <c r="AS14" s="40" t="str">
        <f>IF(ISNUMBER(B14),_xlfn.XLOOKUP(H14,hist!A:A,hist!B:B),"-")</f>
        <v>-</v>
      </c>
      <c r="AT14" s="40" t="str">
        <f>IF(ISNUMBER(B14),_xlfn.XLOOKUP(D14,hist!A:A,hist!D:D),"-")</f>
        <v>-</v>
      </c>
      <c r="AU14" s="40" t="str">
        <f>IF(ISNUMBER(B14),_xlfn.XLOOKUP(H14,hist!A:A,hist!D:D),"-")</f>
        <v>-</v>
      </c>
      <c r="AV14" s="10"/>
      <c r="AW14" s="39"/>
      <c r="AX14" s="39"/>
      <c r="AY14" s="33"/>
      <c r="AZ14" s="40"/>
    </row>
    <row r="15" spans="1:52" x14ac:dyDescent="0.3">
      <c r="A15" s="46"/>
      <c r="B15" s="69" t="str">
        <v/>
      </c>
      <c r="C15" s="69" t="str">
        <f>IF(ISNUMBER(B15),_xlfn.XLOOKUP(B15,ideasLinked!A:A,ideasLinked!B:B),"-")</f>
        <v>-</v>
      </c>
      <c r="D15" s="72" t="str">
        <f>IF(ISNUMBER(B15),_xlfn.XLOOKUP(B15,ideasLinked!A:A,ideasLinked!C:C),"-")</f>
        <v>-</v>
      </c>
      <c r="E15" s="42" t="str">
        <f>IF(D15="-","-",_xlfn.XLOOKUP(D15,bonds[ID_ISIN],bonds[unique lookup]))</f>
        <v>-</v>
      </c>
      <c r="F15" s="65" t="str">
        <f>IF(D15="-","-",SUMIF(Portfolio_Master_DL[''Isin''],D15,Portfolio_Master_DL[''Position'']))</f>
        <v>-</v>
      </c>
      <c r="G15" s="128" t="str" cm="1">
        <f t="array" ref="G15">IF(D15="-","-",_xll.BDP(D15&amp;" corp","blp_i_sprd_mid","pcs="&amp;AR15))</f>
        <v>-</v>
      </c>
      <c r="H15" s="72" t="str">
        <f>IF(ISNUMBER(B15),_xlfn.XLOOKUP(B15,ideasLinked!A:A,ideasLinked!D:D),"-")</f>
        <v>-</v>
      </c>
      <c r="I15" s="42" t="str">
        <f>IF(H15="-","-",_xlfn.XLOOKUP(H15,bonds[ID_ISIN],bonds[unique lookup]))</f>
        <v>-</v>
      </c>
      <c r="J15" s="65" t="str">
        <f>IF(H15="-","-",SUMIF(Portfolio_Master_DL[''Isin''],H15,Portfolio_Master_DL[''Position'']))</f>
        <v>-</v>
      </c>
      <c r="K15" s="128" t="str" cm="1">
        <f t="array" ref="K15">IF(H15="-","-",_xll.BDP(H15&amp;" corp","blp_i_sprd_mid","pcs="&amp;AX15))</f>
        <v>-</v>
      </c>
      <c r="L15" s="49" t="str">
        <f t="shared" si="20"/>
        <v>-</v>
      </c>
      <c r="M15" s="52" t="str">
        <f t="shared" ca="1" si="1"/>
        <v>-</v>
      </c>
      <c r="N15" s="58" t="str">
        <f>IF(ISNUMBER(B15),_xlfn.XLOOKUP(B15,ideasLinked!A:A,ideasLinked!E:E),"-")</f>
        <v>-</v>
      </c>
      <c r="O15" s="130" t="str">
        <f t="shared" si="2"/>
        <v>-</v>
      </c>
      <c r="P15" s="40" t="str">
        <f>IF(ISNUMBER(B15),IF(_xlfn.XLOOKUP(B15,ideasLinked!A:A,ideasLinked!G:G)=0,"-",_xlfn.XLOOKUP(B15,ideasLinked!A:A,ideasLinked!G:G)),"-")</f>
        <v>-</v>
      </c>
      <c r="Q15" s="51" t="str">
        <f t="shared" ca="1" si="3"/>
        <v>-</v>
      </c>
      <c r="R15" s="53" t="str">
        <f t="shared" si="4"/>
        <v>-</v>
      </c>
      <c r="S15" s="60" t="str">
        <f t="shared" ca="1" si="21"/>
        <v>-</v>
      </c>
      <c r="T15" s="53" t="str">
        <f t="shared" ca="1" si="22"/>
        <v>-</v>
      </c>
      <c r="U15" s="50" t="str">
        <f t="shared" ca="1" si="23"/>
        <v>-</v>
      </c>
      <c r="W15" s="32" t="str">
        <f t="shared" si="24"/>
        <v>-</v>
      </c>
      <c r="X15" s="40" t="str">
        <f>IFERROR(MIN(ROUNDDOWN(MIN(_xlfn.XLOOKUP(D15,bonds[ID_ISIN],bonds[years_since_issue]),_xlfn.XLOOKUP(H15,bonds[ID_ISIN],bonds[years_since_issue]))*365,0),max_lookback)&amp;"d","-")</f>
        <v>-</v>
      </c>
      <c r="Y15" s="32" t="str">
        <f t="shared" si="18"/>
        <v>-</v>
      </c>
      <c r="Z15" s="39" t="str">
        <f t="shared" ca="1" si="8"/>
        <v>-</v>
      </c>
      <c r="AA15" s="39" t="str">
        <f t="shared" ca="1" si="9"/>
        <v>-</v>
      </c>
      <c r="AB15" s="39" t="str">
        <f t="shared" ca="1" si="10"/>
        <v>-</v>
      </c>
      <c r="AC15" s="39" t="str">
        <f t="shared" ca="1" si="11"/>
        <v>-</v>
      </c>
      <c r="AD15" s="39" t="str">
        <f t="shared" ca="1" si="27"/>
        <v>-</v>
      </c>
      <c r="AE15" s="33" t="str">
        <f>IF(ISNUMBER(B15),_xlfn.SINGLE(_xll.BQL.Query(" get(corr(SPREAD(SPREAD_TYPE='I'), VALUE(SPREAD(SPREAD_TYPE='I'), ['"&amp;D15&amp;" Corp']))) for(['"&amp;H15&amp;" Corp'])with(dates=range(-"&amp;X15&amp;","&amp;Y15&amp;"))")),"-")</f>
        <v>-</v>
      </c>
      <c r="AF15" s="39" t="str">
        <f t="shared" ca="1" si="13"/>
        <v>-</v>
      </c>
      <c r="AG15" s="39" t="str">
        <f t="shared" ca="1" si="14"/>
        <v>-</v>
      </c>
      <c r="AH15" s="39" t="str">
        <f t="shared" ca="1" si="15"/>
        <v>-</v>
      </c>
      <c r="AI15" s="32" t="str">
        <f t="shared" si="19"/>
        <v>-</v>
      </c>
      <c r="AJ15" s="39" t="str">
        <f ca="1">IFERROR(AVERAGE(dl_spread_between_two_bonds(D15,H15,isin_list,historicData_5d_ago)),"-")</f>
        <v>-</v>
      </c>
      <c r="AK15" s="39" t="str">
        <f ca="1">IFERROR(_xlfn.STDEV.P(dl_spread_between_two_bonds(D15,H15,isin_list,historicData_5d_ago)),"-")</f>
        <v>-</v>
      </c>
      <c r="AL15" s="33" t="str">
        <f t="shared" ca="1" si="26"/>
        <v>-</v>
      </c>
      <c r="AM15" s="55" t="str">
        <f>IF(ISNUMBER(B15),_xlfn.XLOOKUP(B15,ideasLinked!A:A,ideasLinked!F:F),"-")</f>
        <v>-</v>
      </c>
      <c r="AN15" s="39" t="str" cm="1">
        <f t="array" aca="1" ref="AN15" ca="1">IFERROR(_xll.BDH(D15&amp;" corp","blp_i_sprd_mid",TODAY()-Q15,TODAY()-Q15,"days=a","fill=p")-_xll.BDH(H15&amp;" corp","blp_i_sprd_mid",TODAY()-Q15,TODAY()-Q15,"days=a","fill=p"),"-")</f>
        <v>-</v>
      </c>
      <c r="AO15" s="39" t="str" cm="1">
        <f t="array" ref="AO15">IF(ISNUMBER(B15),_xll.BQL.Query("let(#price=dropna(spread(st=i,dates=range(-"&amp;$X15&amp;",-"&amp;$Q15&amp;"d),side='mid',fill='prev', pricing_source='"&amp;$AR15&amp;"')).value;
#price2=value(#price,['"&amp;$H15&amp;" Corp']);
#spread=#price-#price2;)
Get(AVG(#spread))
for('"&amp;$D15&amp;" Corp')")+$AV15,"-")</f>
        <v>-</v>
      </c>
      <c r="AP15" s="39" t="str" cm="1">
        <f t="array" ref="AP15">IF(ISNUMBER(B15),_xll.BQL.Query("let(#price=dropna(spread(st=i,dates=range(-"&amp;$X15&amp;",-"&amp;$Q15&amp;"d),side='mid',fill='prev', pricing_source='"&amp;$AR15&amp;"')).value;
#price2=value(#price,['"&amp;$H15&amp;" Corp']);
#spread=#price-#price2;)
Get(STD(#spread))
for('"&amp;$D15&amp;" Corp')")+$AV15,"-")</f>
        <v>-</v>
      </c>
      <c r="AQ15" s="33" t="str">
        <f t="shared" ca="1" si="17"/>
        <v>-</v>
      </c>
      <c r="AR15" s="40" t="str">
        <f>IF(ISNUMBER(B15),_xlfn.XLOOKUP(D15,hist!A:A,hist!B:B),"-")</f>
        <v>-</v>
      </c>
      <c r="AS15" s="40" t="str">
        <f>IF(ISNUMBER(B15),_xlfn.XLOOKUP(H15,hist!A:A,hist!B:B),"-")</f>
        <v>-</v>
      </c>
      <c r="AT15" s="40" t="str">
        <f>IF(ISNUMBER(B15),_xlfn.XLOOKUP(D15,hist!A:A,hist!D:D),"-")</f>
        <v>-</v>
      </c>
      <c r="AU15" s="40" t="str">
        <f>IF(ISNUMBER(B15),_xlfn.XLOOKUP(H15,hist!A:A,hist!D:D),"-")</f>
        <v>-</v>
      </c>
      <c r="AV15" s="10"/>
      <c r="AW15" s="39"/>
      <c r="AX15" s="39"/>
      <c r="AY15" s="33"/>
      <c r="AZ15" s="40"/>
    </row>
    <row r="16" spans="1:52" x14ac:dyDescent="0.3">
      <c r="A16" s="38"/>
      <c r="B16" s="69" t="str">
        <v/>
      </c>
      <c r="C16" s="69" t="str">
        <f>IF(ISNUMBER(B16),_xlfn.XLOOKUP(B16,ideasLinked!A:A,ideasLinked!B:B),"-")</f>
        <v>-</v>
      </c>
      <c r="D16" s="72" t="str">
        <f>IF(ISNUMBER(B16),_xlfn.XLOOKUP(B16,ideasLinked!A:A,ideasLinked!C:C),"-")</f>
        <v>-</v>
      </c>
      <c r="E16" s="42" t="str">
        <f>IF(D16="-","-",_xlfn.XLOOKUP(D16,bonds[ID_ISIN],bonds[unique lookup]))</f>
        <v>-</v>
      </c>
      <c r="F16" s="65" t="str">
        <f>IF(D16="-","-",SUMIF(Portfolio_Master_DL[''Isin''],D16,Portfolio_Master_DL[''Position'']))</f>
        <v>-</v>
      </c>
      <c r="G16" s="128" t="str" cm="1">
        <f t="array" ref="G16">IF(D16="-","-",_xll.BDP(D16&amp;" corp","blp_i_sprd_mid","pcs="&amp;AR16))</f>
        <v>-</v>
      </c>
      <c r="H16" s="72" t="str">
        <f>IF(ISNUMBER(B16),_xlfn.XLOOKUP(B16,ideasLinked!A:A,ideasLinked!D:D),"-")</f>
        <v>-</v>
      </c>
      <c r="I16" s="42" t="str">
        <f>IF(H16="-","-",_xlfn.XLOOKUP(H16,bonds[ID_ISIN],bonds[unique lookup]))</f>
        <v>-</v>
      </c>
      <c r="J16" s="65" t="str">
        <f>IF(H16="-","-",SUMIF(Portfolio_Master_DL[''Isin''],H16,Portfolio_Master_DL[''Position'']))</f>
        <v>-</v>
      </c>
      <c r="K16" s="128" t="str" cm="1">
        <f t="array" ref="K16">IF(H16="-","-",_xll.BDP(H16&amp;" corp","blp_i_sprd_mid","pcs="&amp;AX16))</f>
        <v>-</v>
      </c>
      <c r="L16" s="49" t="str">
        <f t="shared" si="20"/>
        <v>-</v>
      </c>
      <c r="M16" s="52" t="str">
        <f t="shared" ca="1" si="1"/>
        <v>-</v>
      </c>
      <c r="N16" s="58" t="str">
        <f>IF(ISNUMBER(B16),_xlfn.XLOOKUP(B16,ideasLinked!A:A,ideasLinked!E:E),"-")</f>
        <v>-</v>
      </c>
      <c r="O16" s="130" t="str">
        <f t="shared" si="2"/>
        <v>-</v>
      </c>
      <c r="P16" s="40" t="str">
        <f>IF(ISNUMBER(B16),IF(_xlfn.XLOOKUP(B16,ideasLinked!A:A,ideasLinked!G:G)=0,"-",_xlfn.XLOOKUP(B16,ideasLinked!A:A,ideasLinked!G:G)),"-")</f>
        <v>-</v>
      </c>
      <c r="Q16" s="51" t="str">
        <f t="shared" ca="1" si="3"/>
        <v>-</v>
      </c>
      <c r="R16" s="53" t="str">
        <f t="shared" si="4"/>
        <v>-</v>
      </c>
      <c r="S16" s="60" t="str">
        <f t="shared" ca="1" si="21"/>
        <v>-</v>
      </c>
      <c r="T16" s="53" t="str">
        <f t="shared" ca="1" si="22"/>
        <v>-</v>
      </c>
      <c r="U16" s="50" t="str">
        <f t="shared" ca="1" si="23"/>
        <v>-</v>
      </c>
      <c r="W16" s="32" t="str">
        <f t="shared" si="24"/>
        <v>-</v>
      </c>
      <c r="X16" s="40" t="str">
        <f>IFERROR(MIN(ROUNDDOWN(MIN(_xlfn.XLOOKUP(D16,bonds[ID_ISIN],bonds[years_since_issue]),_xlfn.XLOOKUP(H16,bonds[ID_ISIN],bonds[years_since_issue]))*365,0),max_lookback)&amp;"d","-")</f>
        <v>-</v>
      </c>
      <c r="Y16" s="32" t="str">
        <f t="shared" si="18"/>
        <v>-</v>
      </c>
      <c r="Z16" s="39" t="str">
        <f t="shared" ca="1" si="8"/>
        <v>-</v>
      </c>
      <c r="AA16" s="39" t="str">
        <f t="shared" ca="1" si="9"/>
        <v>-</v>
      </c>
      <c r="AB16" s="39" t="str">
        <f t="shared" ca="1" si="10"/>
        <v>-</v>
      </c>
      <c r="AC16" s="39" t="str">
        <f t="shared" ca="1" si="11"/>
        <v>-</v>
      </c>
      <c r="AD16" s="39" t="str">
        <f t="shared" ca="1" si="27"/>
        <v>-</v>
      </c>
      <c r="AE16" s="33" t="str">
        <f>IF(ISNUMBER(B16),_xlfn.SINGLE(_xll.BQL.Query(" get(corr(SPREAD(SPREAD_TYPE='I'), VALUE(SPREAD(SPREAD_TYPE='I'), ['"&amp;D16&amp;" Corp']))) for(['"&amp;H16&amp;" Corp'])with(dates=range(-"&amp;X16&amp;","&amp;Y16&amp;"))")),"-")</f>
        <v>-</v>
      </c>
      <c r="AF16" s="39" t="str">
        <f t="shared" ca="1" si="13"/>
        <v>-</v>
      </c>
      <c r="AG16" s="39" t="str">
        <f t="shared" ca="1" si="14"/>
        <v>-</v>
      </c>
      <c r="AH16" s="39" t="str">
        <f t="shared" ca="1" si="15"/>
        <v>-</v>
      </c>
      <c r="AI16" s="32" t="str">
        <f t="shared" si="19"/>
        <v>-</v>
      </c>
      <c r="AJ16" s="39" t="str">
        <f ca="1">IFERROR(AVERAGE(dl_spread_between_two_bonds(D16,H16,isin_list,historicData_5d_ago)),"-")</f>
        <v>-</v>
      </c>
      <c r="AK16" s="39" t="str">
        <f ca="1">IFERROR(_xlfn.STDEV.P(dl_spread_between_two_bonds(D16,H16,isin_list,historicData_5d_ago)),"-")</f>
        <v>-</v>
      </c>
      <c r="AL16" s="33" t="str">
        <f t="shared" ca="1" si="26"/>
        <v>-</v>
      </c>
      <c r="AM16" s="55" t="str">
        <f>IF(ISNUMBER(B16),_xlfn.XLOOKUP(B16,ideasLinked!A:A,ideasLinked!F:F),"-")</f>
        <v>-</v>
      </c>
      <c r="AN16" s="39" t="str" cm="1">
        <f t="array" aca="1" ref="AN16" ca="1">IFERROR(_xll.BDH(D16&amp;" corp","blp_i_sprd_mid",TODAY()-Q16,TODAY()-Q16,"days=a","fill=p")-_xll.BDH(H16&amp;" corp","blp_i_sprd_mid",TODAY()-Q16,TODAY()-Q16,"days=a","fill=p"),"-")</f>
        <v>-</v>
      </c>
      <c r="AO16" s="39" t="str" cm="1">
        <f t="array" ref="AO16">IF(ISNUMBER(B16),_xll.BQL.Query("let(#price=dropna(spread(st=i,dates=range(-"&amp;$X16&amp;",-"&amp;$Q16&amp;"d),side='mid',fill='prev', pricing_source='"&amp;$AR16&amp;"')).value;
#price2=value(#price,['"&amp;$H16&amp;" Corp']);
#spread=#price-#price2;)
Get(AVG(#spread))
for('"&amp;$D16&amp;" Corp')")+$AV16,"-")</f>
        <v>-</v>
      </c>
      <c r="AP16" s="39" t="str" cm="1">
        <f t="array" ref="AP16">IF(ISNUMBER(B16),_xll.BQL.Query("let(#price=dropna(spread(st=i,dates=range(-"&amp;$X16&amp;",-"&amp;$Q16&amp;"d),side='mid',fill='prev', pricing_source='"&amp;$AR16&amp;"')).value;
#price2=value(#price,['"&amp;$H16&amp;" Corp']);
#spread=#price-#price2;)
Get(STD(#spread))
for('"&amp;$D16&amp;" Corp')")+$AV16,"-")</f>
        <v>-</v>
      </c>
      <c r="AQ16" s="33" t="str">
        <f t="shared" ca="1" si="17"/>
        <v>-</v>
      </c>
      <c r="AR16" s="40" t="str">
        <f>IF(ISNUMBER(B16),_xlfn.XLOOKUP(D16,hist!A:A,hist!B:B),"-")</f>
        <v>-</v>
      </c>
      <c r="AS16" s="40" t="str">
        <f>IF(ISNUMBER(B16),_xlfn.XLOOKUP(H16,hist!A:A,hist!B:B),"-")</f>
        <v>-</v>
      </c>
      <c r="AT16" s="40" t="str">
        <f>IF(ISNUMBER(B16),_xlfn.XLOOKUP(D16,hist!A:A,hist!D:D),"-")</f>
        <v>-</v>
      </c>
      <c r="AU16" s="40" t="str">
        <f>IF(ISNUMBER(B16),_xlfn.XLOOKUP(H16,hist!A:A,hist!D:D),"-")</f>
        <v>-</v>
      </c>
      <c r="AV16" s="10"/>
      <c r="AW16" s="39"/>
      <c r="AX16" s="39"/>
      <c r="AY16" s="33"/>
      <c r="AZ16" s="40"/>
    </row>
    <row r="17" spans="1:52" x14ac:dyDescent="0.3">
      <c r="A17" s="38"/>
      <c r="B17" s="69">
        <v>4</v>
      </c>
      <c r="C17" s="69" t="str">
        <f>IF(ISNUMBER(B17),_xlfn.XLOOKUP(B17,ideasLinked!A:A,ideasLinked!B:B),"-")</f>
        <v>To Monitor</v>
      </c>
      <c r="D17" s="72" t="str">
        <f>IF(ISNUMBER(B17),_xlfn.XLOOKUP(B17,ideasLinked!A:A,ideasLinked!C:C),"-")</f>
        <v>XS1731823255</v>
      </c>
      <c r="E17" s="42" t="str">
        <f>IF(D17="-","-",_xlfn.XLOOKUP(D17,bonds[ID_ISIN],bonds[unique lookup]))</f>
        <v>TELEFO 2 5/8 PERP nc-23</v>
      </c>
      <c r="F17" s="65">
        <f>IF(D17="-","-",SUMIF(Portfolio_Master_DL[''Isin''],D17,Portfolio_Master_DL[''Position'']))</f>
        <v>2700000</v>
      </c>
      <c r="G17" s="128" cm="1">
        <f t="array" ref="G17">IF(D17="-","-",_xll.BDP(D17&amp;" corp","blp_i_sprd_mid","pcs="&amp;AR17))</f>
        <v>329.50506591796875</v>
      </c>
      <c r="H17" s="72" t="str">
        <f>IF(ISNUMBER(B17),_xlfn.XLOOKUP(B17,ideasLinked!A:A,ideasLinked!D:D),"-")</f>
        <v>XS2056730679</v>
      </c>
      <c r="I17" s="42" t="str">
        <f>IF(H17="-","-",_xlfn.XLOOKUP(H17,bonds[ID_ISIN],bonds[unique lookup]))</f>
        <v>IFXGR 3 5/8 PERP nc-28</v>
      </c>
      <c r="J17" s="65">
        <f>IF(H17="-","-",SUMIF(Portfolio_Master_DL[''Isin''],H17,Portfolio_Master_DL[''Position'']))</f>
        <v>0</v>
      </c>
      <c r="K17" s="128" cm="1">
        <f t="array" ref="K17">IF(H17="-","-",_xll.BDP(H17&amp;" corp","blp_i_sprd_mid","pcs="&amp;AX17))</f>
        <v>346.06329345703125</v>
      </c>
      <c r="L17" s="49">
        <f t="shared" si="20"/>
        <v>-16.5582275390625</v>
      </c>
      <c r="M17" s="52">
        <f t="shared" ca="1" si="1"/>
        <v>0.60802840619041165</v>
      </c>
      <c r="N17" s="58">
        <f>IF(ISNUMBER(B17),_xlfn.XLOOKUP(B17,ideasLinked!A:A,ideasLinked!E:E),"-")</f>
        <v>-55</v>
      </c>
      <c r="O17" s="130">
        <f t="shared" si="2"/>
        <v>38.4417724609375</v>
      </c>
      <c r="P17" s="40" t="str">
        <f>IF(ISNUMBER(B17),IF(_xlfn.XLOOKUP(B17,ideasLinked!A:A,ideasLinked!G:G)=0,"-",_xlfn.XLOOKUP(B17,ideasLinked!A:A,ideasLinked!G:G)),"-")</f>
        <v>Tef performing vs IFX</v>
      </c>
      <c r="Q17" s="51">
        <f t="shared" ca="1" si="3"/>
        <v>31</v>
      </c>
      <c r="R17" s="53">
        <f t="shared" ca="1" si="4"/>
        <v>-19.953227539062482</v>
      </c>
      <c r="S17" s="60">
        <f t="shared" ca="1" si="21"/>
        <v>-0.86625035106044834</v>
      </c>
      <c r="T17" s="53">
        <f t="shared" ca="1" si="22"/>
        <v>-5.0562275390624905</v>
      </c>
      <c r="U17" s="50">
        <f t="shared" ca="1" si="23"/>
        <v>-9.3203457306082704E-2</v>
      </c>
      <c r="W17" s="32" t="str">
        <f t="shared" si="24"/>
        <v>XS1731823255 Corp XS2056730679 Corp</v>
      </c>
      <c r="X17" s="40" t="str">
        <f>IFERROR(MIN(ROUNDDOWN(MIN(_xlfn.XLOOKUP(D17,bonds[ID_ISIN],bonds[years_since_issue]),_xlfn.XLOOKUP(H17,bonds[ID_ISIN],bonds[years_since_issue]))*365,0),max_lookback)&amp;"d","-")</f>
        <v>365d</v>
      </c>
      <c r="Y17" s="32" t="str">
        <f t="shared" si="18"/>
        <v>0d</v>
      </c>
      <c r="Z17" s="39">
        <f t="shared" ca="1" si="8"/>
        <v>-172.24200000000002</v>
      </c>
      <c r="AA17" s="39">
        <f t="shared" ca="1" si="9"/>
        <v>166.66800000000001</v>
      </c>
      <c r="AB17" s="39">
        <f t="shared" ca="1" si="10"/>
        <v>-52.060609374999999</v>
      </c>
      <c r="AC17" s="39">
        <f t="shared" ca="1" si="11"/>
        <v>58.389347396410102</v>
      </c>
      <c r="AD17" s="39">
        <f t="shared" ca="1" si="27"/>
        <v>45.936612215909093</v>
      </c>
      <c r="AE17" s="33">
        <f>IF(ISNUMBER(B17),_xlfn.SINGLE(_xll.BQL.Query(" get(corr(SPREAD(SPREAD_TYPE='I'), VALUE(SPREAD(SPREAD_TYPE='I'), ['"&amp;D17&amp;" Corp']))) for(['"&amp;H17&amp;" Corp'])with(dates=range(-"&amp;X17&amp;","&amp;Y17&amp;"))")),"-")</f>
        <v>0.87113596516374814</v>
      </c>
      <c r="AF17" s="39">
        <f t="shared" ca="1" si="13"/>
        <v>-16.331000000000017</v>
      </c>
      <c r="AG17" s="39">
        <f t="shared" ca="1" si="14"/>
        <v>-11.50200000000001</v>
      </c>
      <c r="AH17" s="39">
        <f t="shared" ca="1" si="15"/>
        <v>-21.134999999999991</v>
      </c>
      <c r="AI17" s="32" t="str">
        <f t="shared" si="19"/>
        <v>5d</v>
      </c>
      <c r="AJ17" s="39">
        <f ca="1">IFERROR(AVERAGE(dl_spread_between_two_bonds(D17,H17,isin_list,historicData_5d_ago)),"-")</f>
        <v>-52.641246031746022</v>
      </c>
      <c r="AK17" s="39">
        <f ca="1">IFERROR(_xlfn.STDEV.P(dl_spread_between_two_bonds(D17,H17,isin_list,historicData_5d_ago)),"-")</f>
        <v>58.667108802809956</v>
      </c>
      <c r="AL17" s="33">
        <f t="shared" ca="1" si="26"/>
        <v>0.70123186349649436</v>
      </c>
      <c r="AM17" s="55">
        <f>IF(ISNUMBER(B17),_xlfn.XLOOKUP(B17,ideasLinked!A:A,ideasLinked!F:F),"-")</f>
        <v>44095</v>
      </c>
      <c r="AN17" s="39" cm="1">
        <f t="array" aca="1" ref="AN17" ca="1">IFERROR(_xll.BDH(D17&amp;" corp","blp_i_sprd_mid",TODAY()-Q17,TODAY()-Q17,"days=a","fill=p")-_xll.BDH(H17&amp;" corp","blp_i_sprd_mid",TODAY()-Q17,TODAY()-Q17,"days=a","fill=p"),"-")+AV17</f>
        <v>3.3949999999999818</v>
      </c>
      <c r="AO17" s="39" cm="1">
        <f t="array" aca="1" ref="AO17" ca="1">IF(ISNUMBER(B17),_xll.BQL.Query("let(#price=dropna(spread(st=i,dates=range(-"&amp;$X17&amp;",-"&amp;$Q17&amp;"d),side='mid',fill='prev', pricing_source='"&amp;$AR17&amp;"')).value;
#price2=value(#price,['"&amp;$H17&amp;" Corp']);
#spread=#price-#price2;)
Get(AVG(#spread))
for('"&amp;$D17&amp;" Corp')")+$AV17,"-")</f>
        <v>-111.58819400705252</v>
      </c>
      <c r="AP17" s="39" cm="1">
        <f t="array" aca="1" ref="AP17" ca="1">IF(ISNUMBER(B17),_xll.BQL.Query("let(#price=dropna(spread(st=i,dates=range(-"&amp;$X17&amp;",-"&amp;$Q17&amp;"d),side='mid',fill='prev', pricing_source='"&amp;$AR17&amp;"')).value;
#price2=value(#price,['"&amp;$H17&amp;" Corp']);
#spread=#price-#price2;)
Get(STD(#spread))
for('"&amp;$D17&amp;" Corp')")+$AV17,"-")</f>
        <v>77.992844597086744</v>
      </c>
      <c r="AQ17" s="33">
        <f ca="1">IFERROR((AN17-AO17)/AP17,"-")</f>
        <v>1.47427875725086</v>
      </c>
      <c r="AR17" s="40" t="str">
        <f>IF(ISNUMBER(B17),_xlfn.XLOOKUP(D17,hist!A:A,hist!B:B),"-")</f>
        <v>cbbt</v>
      </c>
      <c r="AS17" s="40" t="str">
        <f>IF(ISNUMBER(B17),_xlfn.XLOOKUP(H17,hist!A:A,hist!B:B),"-")</f>
        <v>cbbt</v>
      </c>
      <c r="AT17" s="40">
        <f ca="1">IF(ISNUMBER(B17),_xlfn.XLOOKUP(D17,hist!A:A,hist!D:D),"-")</f>
        <v>257</v>
      </c>
      <c r="AU17" s="40">
        <f ca="1">IF(ISNUMBER(B17),_xlfn.XLOOKUP(H17,hist!A:A,hist!D:D),"-")</f>
        <v>256</v>
      </c>
      <c r="AV17" s="10">
        <v>0</v>
      </c>
      <c r="AW17" s="39"/>
      <c r="AX17" s="39"/>
      <c r="AY17" s="33"/>
      <c r="AZ17" s="40"/>
    </row>
    <row r="18" spans="1:52" x14ac:dyDescent="0.3">
      <c r="A18" s="38"/>
      <c r="B18" s="69">
        <v>5</v>
      </c>
      <c r="C18" s="69" t="str">
        <f>IF(ISNUMBER(B18),_xlfn.XLOOKUP(B18,ideasLinked!A:A,ideasLinked!B:B),"-")</f>
        <v>To Monitor</v>
      </c>
      <c r="D18" s="72" t="str">
        <f>IF(ISNUMBER(B18),_xlfn.XLOOKUP(B18,ideasLinked!A:A,ideasLinked!C:C),"-")</f>
        <v>XS2207430120</v>
      </c>
      <c r="E18" s="42" t="str">
        <f>IF(D18="-","-",_xlfn.XLOOKUP(D18,bonds[ID_ISIN],bonds[unique lookup]))</f>
        <v>TENN 2.374 PERP nc-25</v>
      </c>
      <c r="F18" s="65">
        <f>IF(D18="-","-",SUMIF(Portfolio_Master_DL[''Isin''],D18,Portfolio_Master_DL[''Position'']))</f>
        <v>3230000</v>
      </c>
      <c r="G18" s="128" cm="1">
        <f t="array" ref="G18">IF(D18="-","-",_xll.BDP(D18&amp;" corp","blp_i_sprd_mid","pcs="&amp;AR18))</f>
        <v>247.06527709960938</v>
      </c>
      <c r="H18" s="72" t="str">
        <f>IF(ISNUMBER(B18),_xlfn.XLOOKUP(B18,ideasLinked!A:A,ideasLinked!D:D),"-")</f>
        <v>XS1591694481</v>
      </c>
      <c r="I18" s="42" t="str">
        <f>IF(H18="-","-",_xlfn.XLOOKUP(H18,bonds[ID_ISIN],bonds[unique lookup]))</f>
        <v>TENN 2.995 PERP nc-24</v>
      </c>
      <c r="J18" s="65">
        <f>IF(H18="-","-",SUMIF(Portfolio_Master_DL[''Isin''],H18,Portfolio_Master_DL[''Position'']))</f>
        <v>400000</v>
      </c>
      <c r="K18" s="128" cm="1">
        <f t="array" ref="K18">IF(H18="-","-",_xll.BDP(H18&amp;" corp","blp_i_sprd_mid","pcs="&amp;AX18))</f>
        <v>216.01716613769531</v>
      </c>
      <c r="L18" s="49">
        <f t="shared" si="20"/>
        <v>31.048110961914063</v>
      </c>
      <c r="M18" s="52">
        <f t="shared" ca="1" si="1"/>
        <v>-0.53083725459209552</v>
      </c>
      <c r="N18" s="58">
        <f>IF(ISNUMBER(B18),_xlfn.XLOOKUP(B18,ideasLinked!A:A,ideasLinked!E:E),"-")</f>
        <v>28</v>
      </c>
      <c r="O18" s="130">
        <f t="shared" si="2"/>
        <v>3.0481109619140625</v>
      </c>
      <c r="P18" s="40" t="str">
        <f>IF(ISNUMBER(B18),IF(_xlfn.XLOOKUP(B18,ideasLinked!A:A,ideasLinked!G:G)=0,"-",_xlfn.XLOOKUP(B18,ideasLinked!A:A,ideasLinked!G:G)),"-")</f>
        <v>-</v>
      </c>
      <c r="Q18" s="51">
        <f t="shared" ca="1" si="3"/>
        <v>31</v>
      </c>
      <c r="R18" s="53">
        <f t="shared" ca="1" si="4"/>
        <v>-4.6228890380859298</v>
      </c>
      <c r="S18" s="60">
        <f t="shared" ca="1" si="21"/>
        <v>-1.1947038725547627</v>
      </c>
      <c r="T18" s="53">
        <f t="shared" ca="1" si="22"/>
        <v>0.42411096191406727</v>
      </c>
      <c r="U18" s="50">
        <f t="shared" ca="1" si="23"/>
        <v>0.12022741847990215</v>
      </c>
      <c r="W18" s="32" t="str">
        <f t="shared" si="24"/>
        <v>XS2207430120 Corp XS1591694481 Corp</v>
      </c>
      <c r="X18" s="40" t="str">
        <f>IFERROR(MIN(ROUNDDOWN(MIN(_xlfn.XLOOKUP(D18,bonds[ID_ISIN],bonds[years_since_issue]),_xlfn.XLOOKUP(H18,bonds[ID_ISIN],bonds[years_since_issue]))*365,0),max_lookback)&amp;"d","-")</f>
        <v>90d</v>
      </c>
      <c r="Y18" s="32" t="str">
        <f t="shared" si="18"/>
        <v>0d</v>
      </c>
      <c r="Z18" s="39">
        <f t="shared" ca="1" si="8"/>
        <v>25.512999999999977</v>
      </c>
      <c r="AA18" s="39">
        <f t="shared" ca="1" si="9"/>
        <v>46.125</v>
      </c>
      <c r="AB18" s="39">
        <f t="shared" ca="1" si="10"/>
        <v>33.498928571428564</v>
      </c>
      <c r="AC18" s="39">
        <f t="shared" ca="1" si="11"/>
        <v>4.6168907481780872</v>
      </c>
      <c r="AD18" s="39">
        <f t="shared" ref="AD18" ca="1" si="28">IFERROR((L18-Z18)/(AA18-Z18)*100,"-")</f>
        <v>26.853827682486315</v>
      </c>
      <c r="AE18" s="33">
        <f>IF(ISNUMBER(B18),_xlfn.SINGLE(_xll.BQL.Query(" get(corr(SPREAD(SPREAD_TYPE='I'), VALUE(SPREAD(SPREAD_TYPE='I'), ['"&amp;D18&amp;" Corp']))) for(['"&amp;H18&amp;" Corp'])with(dates=range(-"&amp;X18&amp;","&amp;Y18&amp;"))")),"-")</f>
        <v>0.94122547612728791</v>
      </c>
      <c r="AF18" s="39">
        <f t="shared" ca="1" si="13"/>
        <v>30.861999999999995</v>
      </c>
      <c r="AG18" s="39">
        <f t="shared" ca="1" si="14"/>
        <v>30.623999999999995</v>
      </c>
      <c r="AH18" s="39">
        <f t="shared" ca="1" si="15"/>
        <v>35.122000000000014</v>
      </c>
      <c r="AI18" s="32" t="str">
        <f t="shared" si="19"/>
        <v>5d</v>
      </c>
      <c r="AJ18" s="39">
        <f ca="1">IFERROR(AVERAGE(dl_spread_between_two_bonds(D18,H18,isin_list,historicData_5d_ago)),"-")</f>
        <v>33.679499999999997</v>
      </c>
      <c r="AK18" s="39">
        <f ca="1">IFERROR(_xlfn.STDEV.P(dl_spread_between_two_bonds(D18,H18,isin_list,historicData_5d_ago)),"-")</f>
        <v>4.6930821566202701</v>
      </c>
      <c r="AL18" s="33">
        <f t="shared" ca="1" si="26"/>
        <v>-0.65106467307199767</v>
      </c>
      <c r="AM18" s="55">
        <f>IF(ISNUMBER(B18),_xlfn.XLOOKUP(B18,ideasLinked!A:A,ideasLinked!F:F),"-")</f>
        <v>44095</v>
      </c>
      <c r="AN18" s="39" cm="1">
        <f t="array" aca="1" ref="AN18" ca="1">IFERROR(_xll.BDH(D18&amp;" corp","blp_i_sprd_mid",TODAY()-Q18,TODAY()-Q18,"days=a","fill=p")-_xll.BDH(H18&amp;" corp","blp_i_sprd_mid",TODAY()-Q18,TODAY()-Q18,"days=a","fill=p"),"-")</f>
        <v>35.670999999999992</v>
      </c>
      <c r="AO18" s="39" cm="1">
        <f t="array" aca="1" ref="AO18" ca="1">IF(ISNUMBER(B18),_xll.BQL.Query("let(#price=dropna(spread(st=i,dates=range(-"&amp;$X18&amp;",-"&amp;$Q18&amp;"d),side='mid',fill='prev', pricing_source='"&amp;$AR18&amp;"')).value;
#price2=value(#price,['"&amp;$H18&amp;" Corp']);
#spread=#price-#price2;)
Get(AVG(#spread))
for('"&amp;$D18&amp;" Corp')")+$AV18,"-")</f>
        <v>32.660777079051137</v>
      </c>
      <c r="AP18" s="39" cm="1">
        <f t="array" aca="1" ref="AP18" ca="1">IF(ISNUMBER(B18),_xll.BQL.Query("let(#price=dropna(spread(st=i,dates=range(-"&amp;$X18&amp;",-"&amp;$Q18&amp;"d),side='mid',fill='prev', pricing_source='"&amp;$AR18&amp;"')).value;
#price2=value(#price,['"&amp;$H18&amp;" Corp']);
#spread=#price-#price2;)
Get(STD(#spread))
for('"&amp;$D18&amp;" Corp')")+$AV18,"-")</f>
        <v>4.5343791049275763</v>
      </c>
      <c r="AQ18" s="33">
        <f ca="1">IFERROR((AN18-AO18)/AP18,"-")</f>
        <v>0.6638666179626671</v>
      </c>
      <c r="AR18" s="40" t="str">
        <f>IF(ISNUMBER(B18),_xlfn.XLOOKUP(D18,hist!A:A,hist!B:B),"-")</f>
        <v>cbbt</v>
      </c>
      <c r="AS18" s="40" t="str">
        <f>IF(ISNUMBER(B18),_xlfn.XLOOKUP(H18,hist!A:A,hist!B:B),"-")</f>
        <v>cbbt</v>
      </c>
      <c r="AT18" s="40">
        <f ca="1">IF(ISNUMBER(B18),_xlfn.XLOOKUP(D18,hist!A:A,hist!D:D),"-")</f>
        <v>70</v>
      </c>
      <c r="AU18" s="40">
        <f ca="1">IF(ISNUMBER(B18),_xlfn.XLOOKUP(H18,hist!A:A,hist!D:D),"-")</f>
        <v>258</v>
      </c>
      <c r="AV18" s="10">
        <v>0</v>
      </c>
      <c r="AW18" s="39"/>
      <c r="AX18" s="39"/>
      <c r="AY18" s="33"/>
      <c r="AZ18" s="40"/>
    </row>
    <row r="19" spans="1:52" x14ac:dyDescent="0.3">
      <c r="A19" s="38"/>
      <c r="B19" s="69">
        <v>6</v>
      </c>
      <c r="C19" s="69" t="str">
        <f>IF(ISNUMBER(B19),_xlfn.XLOOKUP(B19,ideasLinked!A:A,ideasLinked!B:B),"-")</f>
        <v>To Monitor</v>
      </c>
      <c r="D19" s="72" t="str">
        <f>IF(ISNUMBER(B19),_xlfn.XLOOKUP(B19,ideasLinked!A:A,ideasLinked!C:C),"-")</f>
        <v>XS1501166869</v>
      </c>
      <c r="E19" s="42" t="str">
        <f>IF(D19="-","-",_xlfn.XLOOKUP(D19,bonds[ID_ISIN],bonds[unique lookup]))</f>
        <v>TOTAL 3.369 PERP nc-26</v>
      </c>
      <c r="F19" s="65">
        <f>IF(D19="-","-",SUMIF(Portfolio_Master_DL[''Isin''],D19,Portfolio_Master_DL[''Position'']))</f>
        <v>6348000</v>
      </c>
      <c r="G19" s="128" cm="1">
        <f t="array" ref="G19">IF(D19="-","-",_xll.BDP(D19&amp;" corp","blp_i_sprd_mid","pcs="&amp;AR19))</f>
        <v>214.99943542480469</v>
      </c>
      <c r="H19" s="72" t="str">
        <f>IF(ISNUMBER(B19),_xlfn.XLOOKUP(B19,ideasLinked!A:A,ideasLinked!D:D),"-")</f>
        <v>XS2238783422</v>
      </c>
      <c r="I19" s="42" t="str">
        <f>IF(H19="-","-",_xlfn.XLOOKUP(H19,bonds[ID_ISIN],bonds[unique lookup]))</f>
        <v>JAPTOB 2 3/8 04/07/81 nc-26</v>
      </c>
      <c r="J19" s="65">
        <f>IF(H19="-","-",SUMIF(Portfolio_Master_DL[''Isin''],H19,Portfolio_Master_DL[''Position'']))</f>
        <v>-1425000</v>
      </c>
      <c r="K19" s="128" cm="1">
        <f t="array" ref="K19">IF(H19="-","-",_xll.BDP(H19&amp;" corp","blp_i_sprd_mid","pcs="&amp;AX19))</f>
        <v>198.83592224121094</v>
      </c>
      <c r="L19" s="49">
        <f t="shared" si="20"/>
        <v>16.16351318359375</v>
      </c>
      <c r="M19" s="52">
        <f t="shared" ca="1" si="1"/>
        <v>0.26301664558086196</v>
      </c>
      <c r="N19" s="58">
        <f>IF(ISNUMBER(B19),_xlfn.XLOOKUP(B19,ideasLinked!A:A,ideasLinked!E:E),"-")</f>
        <v>0</v>
      </c>
      <c r="O19" s="130">
        <f t="shared" si="2"/>
        <v>16.16351318359375</v>
      </c>
      <c r="P19" s="40" t="str">
        <f>IF(ISNUMBER(B19),IF(_xlfn.XLOOKUP(B19,ideasLinked!A:A,ideasLinked!G:G)=0,"-",_xlfn.XLOOKUP(B19,ideasLinked!A:A,ideasLinked!G:G)),"-")</f>
        <v>JAPTOB through TOTAL</v>
      </c>
      <c r="Q19" s="51">
        <f t="shared" ca="1" si="3"/>
        <v>20</v>
      </c>
      <c r="R19" s="53">
        <f t="shared" ca="1" si="4"/>
        <v>4.7165131835937473</v>
      </c>
      <c r="S19" s="60" t="str">
        <f t="shared" ca="1" si="21"/>
        <v>-</v>
      </c>
      <c r="T19" s="53">
        <f t="shared" ca="1" si="22"/>
        <v>2.3125131835937509</v>
      </c>
      <c r="U19" s="50">
        <f t="shared" ca="1" si="23"/>
        <v>0.5732983949900281</v>
      </c>
      <c r="W19" s="32" t="str">
        <f t="shared" si="24"/>
        <v>XS1501166869 Corp XS2238783422 Corp</v>
      </c>
      <c r="X19" s="40" t="str">
        <f>IFERROR(MIN(ROUNDDOWN(MIN(_xlfn.XLOOKUP(D19,bonds[ID_ISIN],bonds[years_since_issue]),_xlfn.XLOOKUP(H19,bonds[ID_ISIN],bonds[years_since_issue]))*365,0),max_lookback)&amp;"d","-")</f>
        <v>13d</v>
      </c>
      <c r="Y19" s="32" t="str">
        <f t="shared" si="18"/>
        <v>0d</v>
      </c>
      <c r="Z19" s="39">
        <f t="shared" ca="1" si="8"/>
        <v>9.5910000000000082</v>
      </c>
      <c r="AA19" s="39">
        <f t="shared" ca="1" si="9"/>
        <v>22.97199999999998</v>
      </c>
      <c r="AB19" s="39">
        <f t="shared" ca="1" si="10"/>
        <v>15.107200000000001</v>
      </c>
      <c r="AC19" s="39">
        <f t="shared" ca="1" si="11"/>
        <v>4.0161457510072154</v>
      </c>
      <c r="AD19" s="39">
        <f t="shared" ref="AD19" ca="1" si="29">IFERROR((L19-Z19)/(AA19-Z19)*100,"-")</f>
        <v>49.118251129166396</v>
      </c>
      <c r="AE19" s="33">
        <f>IF(ISNUMBER(B19),_xlfn.SINGLE(_xll.BQL.Query(" get(corr(SPREAD(SPREAD_TYPE='I'), VALUE(SPREAD(SPREAD_TYPE='I'), ['"&amp;D19&amp;" Corp']))) for(['"&amp;H19&amp;" Corp'])with(dates=range(-"&amp;X19&amp;","&amp;Y19&amp;"))")),"-")</f>
        <v>0.95367884532293978</v>
      </c>
      <c r="AF19" s="39">
        <f t="shared" ca="1" si="13"/>
        <v>15.97999999999999</v>
      </c>
      <c r="AG19" s="39">
        <f t="shared" ca="1" si="14"/>
        <v>13.850999999999999</v>
      </c>
      <c r="AH19" s="39">
        <f t="shared" ca="1" si="15"/>
        <v>20.527000000000015</v>
      </c>
      <c r="AI19" s="32" t="str">
        <f t="shared" si="19"/>
        <v>5d</v>
      </c>
      <c r="AJ19" s="39">
        <f ca="1">IFERROR(AVERAGE(dl_spread_between_two_bonds(D19,H19,isin_list,historicData_5d_ago)),"-")</f>
        <v>15.277454545454548</v>
      </c>
      <c r="AK19" s="39">
        <f ca="1">IFERROR(_xlfn.STDEV.P(dl_spread_between_two_bonds(D19,H19,isin_list,historicData_5d_ago)),"-")</f>
        <v>4.5972879428802447</v>
      </c>
      <c r="AL19" s="33">
        <f t="shared" ca="1" si="26"/>
        <v>-0.31028174940916609</v>
      </c>
      <c r="AM19" s="55">
        <f>IF(ISNUMBER(B19),_xlfn.XLOOKUP(B19,ideasLinked!A:A,ideasLinked!F:F),"-")</f>
        <v>44106</v>
      </c>
      <c r="AN19" s="39" cm="1">
        <f t="array" aca="1" ref="AN19" ca="1">IFERROR(_xll.BDH(D19&amp;" corp","blp_i_sprd_mid",TODAY()-Q19,TODAY()-Q19,"days=a","fill=p")-_xll.BDH(H19&amp;" corp","blp_i_sprd_mid",TODAY()-Q19,TODAY()-Q19,"days=a","fill=p"),"-")</f>
        <v>11.447000000000003</v>
      </c>
      <c r="AO19" s="39" t="e" cm="1">
        <f t="array" aca="1" ref="AO19" ca="1">IF(ISNUMBER(B19),_xll.BQL.Query("let(#price=dropna(spread(st=i,dates=range(-"&amp;$X19&amp;",-"&amp;$Q19&amp;"d),side='mid',fill='prev', pricing_source='"&amp;$AR19&amp;"')).value;
#price2=value(#price,['"&amp;$H19&amp;" Corp']);
#spread=#price-#price2;)
Get(AVG(#spread))
for('"&amp;$D19&amp;" Corp')")+$AV19,"-")</f>
        <v>#N/A</v>
      </c>
      <c r="AP19" s="39" t="e" cm="1">
        <f t="array" aca="1" ref="AP19" ca="1">IF(ISNUMBER(B19),_xll.BQL.Query("let(#price=dropna(spread(st=i,dates=range(-"&amp;$X19&amp;",-"&amp;$Q19&amp;"d),side='mid',fill='prev', pricing_source='"&amp;$AR19&amp;"')).value;
#price2=value(#price,['"&amp;$H19&amp;" Corp']);
#spread=#price-#price2;)
Get(STD(#spread))
for('"&amp;$D19&amp;" Corp')")+$AV19,"-")</f>
        <v>#N/A</v>
      </c>
      <c r="AQ19" s="33" t="str">
        <f ca="1">IFERROR((AN19-AO19)/AP19,"-")</f>
        <v>-</v>
      </c>
      <c r="AR19" s="40" t="str">
        <f>IF(ISNUMBER(B19),_xlfn.XLOOKUP(D19,hist!A:A,hist!B:B),"-")</f>
        <v>cbbt</v>
      </c>
      <c r="AS19" s="40" t="str">
        <f>IF(ISNUMBER(B19),_xlfn.XLOOKUP(H19,hist!A:A,hist!B:B),"-")</f>
        <v>cbbt</v>
      </c>
      <c r="AT19" s="40">
        <f ca="1">IF(ISNUMBER(B19),_xlfn.XLOOKUP(D19,hist!A:A,hist!D:D),"-")</f>
        <v>258</v>
      </c>
      <c r="AU19" s="40">
        <f ca="1">IF(ISNUMBER(B19),_xlfn.XLOOKUP(H19,hist!A:A,hist!D:D),"-")</f>
        <v>15</v>
      </c>
      <c r="AV19" s="10">
        <v>0</v>
      </c>
      <c r="AW19" s="39"/>
      <c r="AX19" s="39"/>
      <c r="AY19" s="33"/>
      <c r="AZ19" s="40"/>
    </row>
    <row r="20" spans="1:52" x14ac:dyDescent="0.3">
      <c r="B20" s="69">
        <v>7</v>
      </c>
      <c r="C20" s="69" t="str">
        <f>IF(ISNUMBER(B20),_xlfn.XLOOKUP(B20,ideasLinked!A:A,ideasLinked!B:B),"-")</f>
        <v>To Monitor</v>
      </c>
      <c r="D20" s="72" t="str">
        <f>IF(ISNUMBER(B20),_xlfn.XLOOKUP(B20,ideasLinked!A:A,ideasLinked!C:C),"-")</f>
        <v>FR0013367612</v>
      </c>
      <c r="E20" s="42" t="str">
        <f>IF(D20="-","-",_xlfn.XLOOKUP(D20,bonds[ID_ISIN],bonds[unique lookup]))</f>
        <v>EDF 4 PERP nc-24</v>
      </c>
      <c r="F20" s="65">
        <f>IF(D20="-","-",SUMIF(Portfolio_Master_DL[''Isin''],D20,Portfolio_Master_DL[''Position'']))</f>
        <v>5000000</v>
      </c>
      <c r="G20" s="128" cm="1">
        <f t="array" ref="G20">IF(D20="-","-",_xll.BDP(D20&amp;" corp","blp_i_sprd_mid","pcs="&amp;AR20))</f>
        <v>305.64627075195313</v>
      </c>
      <c r="H20" s="72" t="str">
        <f>IF(ISNUMBER(B20),_xlfn.XLOOKUP(B20,ideasLinked!A:A,ideasLinked!D:D),"-")</f>
        <v>FR0011401751</v>
      </c>
      <c r="I20" s="42" t="str">
        <f>IF(H20="-","-",_xlfn.XLOOKUP(H20,bonds[ID_ISIN],bonds[unique lookup]))</f>
        <v>EDF 5 3/8 PERP nc-25</v>
      </c>
      <c r="J20" s="65">
        <f>IF(H20="-","-",SUMIF(Portfolio_Master_DL[''Isin''],H20,Portfolio_Master_DL[''Position'']))</f>
        <v>0</v>
      </c>
      <c r="K20" s="128" cm="1">
        <f t="array" ref="K20">IF(H20="-","-",_xll.BDP(H20&amp;" corp","blp_i_sprd_mid","pcs="&amp;AX20))</f>
        <v>314.83258056640625</v>
      </c>
      <c r="L20" s="49">
        <f t="shared" si="20"/>
        <v>-9.186309814453125</v>
      </c>
      <c r="M20" s="52">
        <f t="shared" ca="1" si="1"/>
        <v>1.1656810259435391</v>
      </c>
      <c r="N20" s="58">
        <f>IF(ISNUMBER(B20),_xlfn.XLOOKUP(B20,ideasLinked!A:A,ideasLinked!E:E),"-")</f>
        <v>-20</v>
      </c>
      <c r="O20" s="130">
        <f t="shared" si="2"/>
        <v>10.813690185546875</v>
      </c>
      <c r="P20" s="40" t="str">
        <f>IF(ISNUMBER(B20),IF(_xlfn.XLOOKUP(B20,ideasLinked!A:A,ideasLinked!G:G)=0,"-",_xlfn.XLOOKUP(B20,ideasLinked!A:A,ideasLinked!G:G)),"-")</f>
        <v>too flat edf 4 to 5,375</v>
      </c>
      <c r="Q20" s="51">
        <f t="shared" ca="1" si="3"/>
        <v>31</v>
      </c>
      <c r="R20" s="53">
        <f t="shared" ca="1" si="4"/>
        <v>0.19769018554688955</v>
      </c>
      <c r="S20" s="60">
        <f t="shared" ca="1" si="21"/>
        <v>0.48521214039492921</v>
      </c>
      <c r="T20" s="53">
        <f t="shared" ca="1" si="22"/>
        <v>-1.1483098144531141</v>
      </c>
      <c r="U20" s="50">
        <f t="shared" ca="1" si="23"/>
        <v>-0.16340635262420422</v>
      </c>
      <c r="W20" s="32" t="str">
        <f t="shared" si="24"/>
        <v>FR0013367612 Corp FR0011401751 Corp</v>
      </c>
      <c r="X20" s="40" t="str">
        <f>IFERROR(MIN(ROUNDDOWN(MIN(_xlfn.XLOOKUP(D20,bonds[ID_ISIN],bonds[years_since_issue]),_xlfn.XLOOKUP(H20,bonds[ID_ISIN],bonds[years_since_issue]))*365,0),max_lookback)&amp;"d","-")</f>
        <v>365d</v>
      </c>
      <c r="Y20" s="32" t="str">
        <f t="shared" si="18"/>
        <v>0d</v>
      </c>
      <c r="Z20" s="39">
        <f t="shared" ca="1" si="8"/>
        <v>-42.434000000000026</v>
      </c>
      <c r="AA20" s="39">
        <f t="shared" ca="1" si="9"/>
        <v>10.59599999999989</v>
      </c>
      <c r="AB20" s="39">
        <f t="shared" ca="1" si="10"/>
        <v>-18.473875486381335</v>
      </c>
      <c r="AC20" s="39">
        <f t="shared" ca="1" si="11"/>
        <v>7.9675017995686774</v>
      </c>
      <c r="AD20" s="39">
        <f t="shared" ref="AD20:AD26" ca="1" si="30">IFERROR((L20-Z20)/(AA20-Z20)*100,"-")</f>
        <v>62.696002612760616</v>
      </c>
      <c r="AE20" s="33">
        <f>IF(ISNUMBER(B20),_xlfn.SINGLE(_xll.BQL.Query(" get(corr(SPREAD(SPREAD_TYPE='I'), VALUE(SPREAD(SPREAD_TYPE='I'), ['"&amp;D20&amp;" Corp']))) for(['"&amp;H20&amp;" Corp'])with(dates=range(-"&amp;X20&amp;","&amp;Y20&amp;"))")),"-")</f>
        <v>0.99691501189136911</v>
      </c>
      <c r="AF20" s="39">
        <f t="shared" ca="1" si="13"/>
        <v>-11.118999999999971</v>
      </c>
      <c r="AG20" s="39">
        <f t="shared" ca="1" si="14"/>
        <v>-8.0380000000000109</v>
      </c>
      <c r="AH20" s="39">
        <f t="shared" ca="1" si="15"/>
        <v>-5.0390000000000441</v>
      </c>
      <c r="AI20" s="32" t="str">
        <f t="shared" si="19"/>
        <v>5d</v>
      </c>
      <c r="AJ20" s="39">
        <f ca="1">IFERROR(AVERAGE(dl_spread_between_two_bonds(D20,H20,isin_list,historicData_5d_ago)),"-")</f>
        <v>-18.610458498023725</v>
      </c>
      <c r="AK20" s="39">
        <f ca="1">IFERROR(_xlfn.STDEV.P(dl_spread_between_two_bonds(D20,H20,isin_list,historicData_5d_ago)),"-")</f>
        <v>7.9546752670368832</v>
      </c>
      <c r="AL20" s="33">
        <f t="shared" ca="1" si="26"/>
        <v>1.3290873785677433</v>
      </c>
      <c r="AM20" s="55">
        <f>IF(ISNUMBER(B20),_xlfn.XLOOKUP(B20,ideasLinked!A:A,ideasLinked!F:F),"-")</f>
        <v>44095</v>
      </c>
      <c r="AN20" s="39" cm="1">
        <f t="array" aca="1" ref="AN20" ca="1">IFERROR(_xll.BDH(D20&amp;" corp","blp_i_sprd_mid",TODAY()-Q20,TODAY()-Q20,"days=a","fill=p")-_xll.BDH(H20&amp;" corp","blp_i_sprd_mid",TODAY()-Q20,TODAY()-Q20,"days=a","fill=p"),"-")</f>
        <v>-9.3840000000000146</v>
      </c>
      <c r="AO20" s="39" cm="1">
        <f t="array" aca="1" ref="AO20" ca="1">IF(ISNUMBER(B20),_xll.BQL.Query("let(#price=dropna(spread(st=i,dates=range(-"&amp;$X20&amp;",-"&amp;$Q20&amp;"d),side='mid',fill='prev', pricing_source='"&amp;$AR20&amp;"')).value;
#price2=value(#price,['"&amp;$H20&amp;" Corp']);
#spread=#price-#price2;)
Get(AVG(#spread))
for('"&amp;$D20&amp;" Corp')")+$AV20,"-")</f>
        <v>-21.945891844460242</v>
      </c>
      <c r="AP20" s="39" cm="1">
        <f t="array" aca="1" ref="AP20" ca="1">IF(ISNUMBER(B20),_xll.BQL.Query("let(#price=dropna(spread(st=i,dates=range(-"&amp;$X20&amp;",-"&amp;$Q20&amp;"d),side='mid',fill='prev', pricing_source='"&amp;$AR20&amp;"')).value;
#price2=value(#price,['"&amp;$H20&amp;" Corp']);
#spread=#price-#price2;)
Get(STD(#spread))
for('"&amp;$D20&amp;" Corp')")+$AV20,"-")</f>
        <v>18.46064105389997</v>
      </c>
      <c r="AQ20" s="33">
        <f t="shared" ref="AQ20:AQ42" ca="1" si="31">IFERROR((AN20-AO20)/AP20,"-")</f>
        <v>0.68046888554860985</v>
      </c>
      <c r="AR20" s="40" t="str">
        <f>IF(ISNUMBER(B20),_xlfn.XLOOKUP(D20,hist!A:A,hist!B:B),"-")</f>
        <v>cbbt</v>
      </c>
      <c r="AS20" s="40" t="str">
        <f>IF(ISNUMBER(B20),_xlfn.XLOOKUP(H20,hist!A:A,hist!B:B),"-")</f>
        <v>cbbt</v>
      </c>
      <c r="AT20" s="40">
        <f ca="1">IF(ISNUMBER(B20),_xlfn.XLOOKUP(D20,hist!A:A,hist!D:D),"-")</f>
        <v>257</v>
      </c>
      <c r="AU20" s="40">
        <f ca="1">IF(ISNUMBER(B20),_xlfn.XLOOKUP(H20,hist!A:A,hist!D:D),"-")</f>
        <v>257</v>
      </c>
      <c r="AV20" s="10"/>
      <c r="AW20" s="39"/>
      <c r="AX20" s="39"/>
      <c r="AY20" s="33"/>
      <c r="AZ20" s="40"/>
    </row>
    <row r="21" spans="1:52" x14ac:dyDescent="0.3">
      <c r="B21" s="69">
        <v>8</v>
      </c>
      <c r="C21" s="69" t="str">
        <f>IF(ISNUMBER(B21),_xlfn.XLOOKUP(B21,ideasLinked!A:A,ideasLinked!B:B),"-")</f>
        <v>To Monitor</v>
      </c>
      <c r="D21" s="72" t="str">
        <f>IF(ISNUMBER(B21),_xlfn.XLOOKUP(B21,ideasLinked!A:A,ideasLinked!C:C),"-")</f>
        <v>XS2228373671</v>
      </c>
      <c r="E21" s="42" t="str">
        <f>IF(D21="-","-",_xlfn.XLOOKUP(D21,bonds[ID_ISIN],bonds[unique lookup]))</f>
        <v>ENELIM 2 1/4 PERP nc-26</v>
      </c>
      <c r="F21" s="65">
        <f>IF(D21="-","-",SUMIF(Portfolio_Master_DL[''Isin''],D21,Portfolio_Master_DL[''Position'']))</f>
        <v>4410000</v>
      </c>
      <c r="G21" s="128" cm="1">
        <f t="array" ref="G21">IF(D21="-","-",_xll.BDP(D21&amp;" corp","blp_i_sprd_mid","pcs="&amp;AR21))</f>
        <v>250.94320678710938</v>
      </c>
      <c r="H21" s="72" t="str">
        <f>IF(ISNUMBER(B21),_xlfn.XLOOKUP(B21,ideasLinked!A:A,ideasLinked!D:D),"-")</f>
        <v>XS1713463559</v>
      </c>
      <c r="I21" s="42" t="str">
        <f>IF(H21="-","-",_xlfn.XLOOKUP(H21,bonds[ID_ISIN],bonds[unique lookup]))</f>
        <v>ENELIM 3 3/8 11/24/81 nc-26</v>
      </c>
      <c r="J21" s="65">
        <f>IF(H21="-","-",SUMIF(Portfolio_Master_DL[''Isin''],H21,Portfolio_Master_DL[''Position'']))</f>
        <v>-800000</v>
      </c>
      <c r="K21" s="128" cm="1">
        <f t="array" ref="K21">IF(H21="-","-",_xll.BDP(H21&amp;" corp","blp_i_sprd_mid","pcs="&amp;AX21))</f>
        <v>243.427978515625</v>
      </c>
      <c r="L21" s="49">
        <f t="shared" si="20"/>
        <v>7.515228271484375</v>
      </c>
      <c r="M21" s="52">
        <f t="shared" ref="M21:M25" ca="1" si="32">IFERROR((L21-AB21)/AC21,"-")</f>
        <v>1.2275003677383414</v>
      </c>
      <c r="N21" s="58">
        <f>IF(ISNUMBER(B21),_xlfn.XLOOKUP(B21,ideasLinked!A:A,ideasLinked!E:E),"-")</f>
        <v>2</v>
      </c>
      <c r="O21" s="130">
        <f t="shared" si="2"/>
        <v>5.515228271484375</v>
      </c>
      <c r="P21" s="40" t="str">
        <f>IF(ISNUMBER(B21),IF(_xlfn.XLOOKUP(B21,ideasLinked!A:A,ideasLinked!G:G)=0,"-",_xlfn.XLOOKUP(B21,ideasLinked!A:A,ideasLinked!G:G)),"-")</f>
        <v>Pair moved agaisnt us</v>
      </c>
      <c r="Q21" s="51">
        <f t="shared" ca="1" si="3"/>
        <v>20</v>
      </c>
      <c r="R21" s="53">
        <f t="shared" ca="1" si="4"/>
        <v>3.9142282714843759</v>
      </c>
      <c r="S21" s="60">
        <f t="shared" ca="1" si="21"/>
        <v>1.5555093234877087</v>
      </c>
      <c r="T21" s="53">
        <f t="shared" ca="1" si="22"/>
        <v>0.26722827148435613</v>
      </c>
      <c r="U21" s="50">
        <f t="shared" ca="1" si="23"/>
        <v>-0.23739915633048314</v>
      </c>
      <c r="W21" s="32" t="str">
        <f t="shared" si="24"/>
        <v>XS2228373671 Corp XS1713463559 Corp</v>
      </c>
      <c r="X21" s="40" t="str">
        <f>IFERROR(MIN(ROUNDDOWN(MIN(_xlfn.XLOOKUP(D21,bonds[ID_ISIN],bonds[years_since_issue]),_xlfn.XLOOKUP(H21,bonds[ID_ISIN],bonds[years_since_issue]))*365,0),max_lookback)&amp;"d","-")</f>
        <v>40d</v>
      </c>
      <c r="Y21" s="32" t="str">
        <f t="shared" si="18"/>
        <v>0d</v>
      </c>
      <c r="Z21" s="39">
        <f t="shared" ca="1" si="8"/>
        <v>1.2720000000000198</v>
      </c>
      <c r="AA21" s="39">
        <f t="shared" ca="1" si="9"/>
        <v>8.9959999999999809</v>
      </c>
      <c r="AB21" s="39">
        <f t="shared" ca="1" si="10"/>
        <v>5.2206857142857181</v>
      </c>
      <c r="AC21" s="39">
        <f t="shared" ca="1" si="11"/>
        <v>1.8692805456558284</v>
      </c>
      <c r="AD21" s="39">
        <f t="shared" ca="1" si="30"/>
        <v>80.828952246043329</v>
      </c>
      <c r="AE21" s="33">
        <f>IF(ISNUMBER(B21),_xlfn.SINGLE(_xll.BQL.Query(" get(corr(SPREAD(SPREAD_TYPE='I'), VALUE(SPREAD(SPREAD_TYPE='I'), ['"&amp;D21&amp;" Corp']))) for(['"&amp;H21&amp;" Corp'])with(dates=range(-"&amp;X21&amp;","&amp;Y21&amp;"))")),"-")</f>
        <v>0.94670512255519912</v>
      </c>
      <c r="AF21" s="39">
        <f t="shared" ca="1" si="13"/>
        <v>7.7849999999999966</v>
      </c>
      <c r="AG21" s="39">
        <f t="shared" ca="1" si="14"/>
        <v>7.2480000000000189</v>
      </c>
      <c r="AH21" s="39">
        <f t="shared" ca="1" si="15"/>
        <v>3.5739999999999839</v>
      </c>
      <c r="AI21" s="32" t="str">
        <f t="shared" si="19"/>
        <v>5d</v>
      </c>
      <c r="AJ21" s="39">
        <f ca="1">IFERROR(AVERAGE(dl_spread_between_two_bonds(D21,H21,isin_list,historicData_5d_ago)),"-")</f>
        <v>4.847387096774197</v>
      </c>
      <c r="AK21" s="39">
        <f ca="1">IFERROR(_xlfn.STDEV.P(dl_spread_between_two_bonds(D21,H21,isin_list,historicData_5d_ago)),"-")</f>
        <v>1.6387560128069474</v>
      </c>
      <c r="AL21" s="33">
        <f t="shared" ca="1" si="26"/>
        <v>1.4648995240688245</v>
      </c>
      <c r="AM21" s="55">
        <f>IF(ISNUMBER(B21),_xlfn.XLOOKUP(B21,ideasLinked!A:A,ideasLinked!F:F),"-")</f>
        <v>44106</v>
      </c>
      <c r="AN21" s="39" cm="1">
        <f t="array" aca="1" ref="AN21" ca="1">IFERROR(_xll.BDH(D21&amp;" corp","blp_i_sprd_mid",TODAY()-Q21,TODAY()-Q21,"days=a","fill=p")-_xll.BDH(H21&amp;" corp","blp_i_sprd_mid",TODAY()-Q21,TODAY()-Q21,"days=a","fill=p"),"-")</f>
        <v>3.6009999999999991</v>
      </c>
      <c r="AO21" s="39" cm="1">
        <f t="array" aca="1" ref="AO21" ca="1">IF(ISNUMBER(B21),_xll.BQL.Query("let(#price=dropna(spread(st=i,dates=range(-"&amp;$X21&amp;",-"&amp;$Q21&amp;"d),side='mid',fill='prev', pricing_source='"&amp;$AR21&amp;"')).value;
#price2=value(#price,['"&amp;$H21&amp;" Corp']);
#spread=#price-#price2;)
Get(AVG(#spread))
for('"&amp;$D21&amp;" Corp')")+$AV21,"-")</f>
        <v>4.3282853536681607</v>
      </c>
      <c r="AP21" s="39" cm="1">
        <f t="array" aca="1" ref="AP21" ca="1">IF(ISNUMBER(B21),_xll.BQL.Query("let(#price=dropna(spread(st=i,dates=range(-"&amp;$X21&amp;",-"&amp;$Q21&amp;"d),side='mid',fill='prev', pricing_source='"&amp;$AR21&amp;"')).value;
#price2=value(#price,['"&amp;$H21&amp;" Corp']);
#spread=#price-#price2;)
Get(STD(#spread))
for('"&amp;$D21&amp;" Corp')")+$AV21,"-")</f>
        <v>2.2172728546591349</v>
      </c>
      <c r="AQ21" s="33">
        <f t="shared" ca="1" si="31"/>
        <v>-0.32800895574936734</v>
      </c>
      <c r="AR21" s="40" t="str">
        <f>IF(ISNUMBER(B21),_xlfn.XLOOKUP(D21,hist!A:A,hist!B:B),"-")</f>
        <v>cbbt</v>
      </c>
      <c r="AS21" s="40" t="str">
        <f>IF(ISNUMBER(B21),_xlfn.XLOOKUP(H21,hist!A:A,hist!B:B),"-")</f>
        <v>cbbt</v>
      </c>
      <c r="AT21" s="40">
        <f ca="1">IF(ISNUMBER(B21),_xlfn.XLOOKUP(D21,hist!A:A,hist!D:D),"-")</f>
        <v>35</v>
      </c>
      <c r="AU21" s="40">
        <f ca="1">IF(ISNUMBER(B21),_xlfn.XLOOKUP(H21,hist!A:A,hist!D:D),"-")</f>
        <v>257</v>
      </c>
      <c r="AV21" s="10"/>
      <c r="AW21" s="39"/>
      <c r="AX21" s="39"/>
      <c r="AY21" s="33"/>
      <c r="AZ21" s="40"/>
    </row>
    <row r="22" spans="1:52" x14ac:dyDescent="0.3">
      <c r="B22" s="69" t="str">
        <v/>
      </c>
      <c r="C22" s="69" t="str">
        <f>IF(ISNUMBER(B22),_xlfn.XLOOKUP(B22,ideasLinked!A:A,ideasLinked!B:B),"-")</f>
        <v>-</v>
      </c>
      <c r="D22" s="72" t="str">
        <f>IF(ISNUMBER(B22),_xlfn.XLOOKUP(B22,ideasLinked!A:A,ideasLinked!C:C),"-")</f>
        <v>-</v>
      </c>
      <c r="E22" s="42" t="str">
        <f>IF(D22="-","-",_xlfn.XLOOKUP(D22,bonds[ID_ISIN],bonds[unique lookup]))</f>
        <v>-</v>
      </c>
      <c r="F22" s="65" t="str">
        <f>IF(D22="-","-",SUMIF(Portfolio_Master_DL[''Isin''],D22,Portfolio_Master_DL[''Position'']))</f>
        <v>-</v>
      </c>
      <c r="G22" s="128" t="str" cm="1">
        <f t="array" ref="G22">IF(D22="-","-",_xll.BDP(D22&amp;" corp","blp_i_sprd_mid","pcs="&amp;AR22))</f>
        <v>-</v>
      </c>
      <c r="H22" s="72" t="str">
        <f>IF(ISNUMBER(B22),_xlfn.XLOOKUP(B22,ideasLinked!A:A,ideasLinked!D:D),"-")</f>
        <v>-</v>
      </c>
      <c r="I22" s="42" t="str">
        <f>IF(H22="-","-",_xlfn.XLOOKUP(H22,bonds[ID_ISIN],bonds[unique lookup]))</f>
        <v>-</v>
      </c>
      <c r="J22" s="65" t="str">
        <f>IF(H22="-","-",SUMIF(Portfolio_Master_DL[''Isin''],H22,Portfolio_Master_DL[''Position'']))</f>
        <v>-</v>
      </c>
      <c r="K22" s="128" t="str" cm="1">
        <f t="array" ref="K22">IF(H22="-","-",_xll.BDP(H22&amp;" corp","blp_i_sprd_mid","pcs="&amp;AX22))</f>
        <v>-</v>
      </c>
      <c r="L22" s="49" t="str">
        <f t="shared" si="20"/>
        <v>-</v>
      </c>
      <c r="M22" s="52" t="str">
        <f t="shared" ca="1" si="32"/>
        <v>-</v>
      </c>
      <c r="N22" s="58" t="str">
        <f>IF(ISNUMBER(B22),_xlfn.XLOOKUP(B22,ideasLinked!A:A,ideasLinked!E:E),"-")</f>
        <v>-</v>
      </c>
      <c r="O22" s="130" t="str">
        <f t="shared" si="2"/>
        <v>-</v>
      </c>
      <c r="P22" s="40" t="str">
        <f>IF(ISNUMBER(B22),IF(_xlfn.XLOOKUP(B22,ideasLinked!A:A,ideasLinked!G:G)=0,"-",_xlfn.XLOOKUP(B22,ideasLinked!A:A,ideasLinked!G:G)),"-")</f>
        <v>-</v>
      </c>
      <c r="Q22" s="51" t="str">
        <f t="shared" ca="1" si="3"/>
        <v>-</v>
      </c>
      <c r="R22" s="53" t="str">
        <f t="shared" si="4"/>
        <v>-</v>
      </c>
      <c r="S22" s="60" t="str">
        <f t="shared" ca="1" si="21"/>
        <v>-</v>
      </c>
      <c r="T22" s="53" t="str">
        <f t="shared" ca="1" si="22"/>
        <v>-</v>
      </c>
      <c r="U22" s="50" t="str">
        <f t="shared" ca="1" si="23"/>
        <v>-</v>
      </c>
      <c r="W22" s="32" t="str">
        <f t="shared" si="24"/>
        <v>-</v>
      </c>
      <c r="X22" s="40" t="str">
        <f>IFERROR(MIN(ROUNDDOWN(MIN(_xlfn.XLOOKUP(D22,bonds[ID_ISIN],bonds[years_since_issue]),_xlfn.XLOOKUP(H22,bonds[ID_ISIN],bonds[years_since_issue]))*365,0),max_lookback)&amp;"d","-")</f>
        <v>-</v>
      </c>
      <c r="Y22" s="32" t="str">
        <f t="shared" si="18"/>
        <v>-</v>
      </c>
      <c r="Z22" s="39" t="str">
        <f t="shared" ca="1" si="8"/>
        <v>-</v>
      </c>
      <c r="AA22" s="39" t="str">
        <f t="shared" ca="1" si="9"/>
        <v>-</v>
      </c>
      <c r="AB22" s="39" t="str">
        <f t="shared" ca="1" si="10"/>
        <v>-</v>
      </c>
      <c r="AC22" s="39" t="str">
        <f t="shared" ca="1" si="11"/>
        <v>-</v>
      </c>
      <c r="AD22" s="39" t="str">
        <f t="shared" ca="1" si="30"/>
        <v>-</v>
      </c>
      <c r="AE22" s="33" t="str">
        <f>IF(ISNUMBER(B22),_xlfn.SINGLE(_xll.BQL.Query(" get(corr(SPREAD(SPREAD_TYPE='I'), VALUE(SPREAD(SPREAD_TYPE='I'), ['"&amp;D22&amp;" Corp']))) for(['"&amp;H22&amp;" Corp'])with(dates=range(-"&amp;X22&amp;","&amp;Y22&amp;"))")),"-")</f>
        <v>-</v>
      </c>
      <c r="AF22" s="39" t="str">
        <f t="shared" ca="1" si="13"/>
        <v>-</v>
      </c>
      <c r="AG22" s="39" t="str">
        <f t="shared" ca="1" si="14"/>
        <v>-</v>
      </c>
      <c r="AH22" s="39" t="str">
        <f t="shared" ca="1" si="15"/>
        <v>-</v>
      </c>
      <c r="AI22" s="32" t="str">
        <f t="shared" si="19"/>
        <v>-</v>
      </c>
      <c r="AJ22" s="39" t="str">
        <f ca="1">IFERROR(AVERAGE(dl_spread_between_two_bonds(D22,H22,isin_list,historicData_5d_ago)),"-")</f>
        <v>-</v>
      </c>
      <c r="AK22" s="39" t="str">
        <f ca="1">IFERROR(_xlfn.STDEV.P(dl_spread_between_two_bonds(D22,H22,isin_list,historicData_5d_ago)),"-")</f>
        <v>-</v>
      </c>
      <c r="AL22" s="33" t="str">
        <f t="shared" ca="1" si="26"/>
        <v>-</v>
      </c>
      <c r="AM22" s="55" t="str">
        <f>IF(ISNUMBER(B22),_xlfn.XLOOKUP(B22,ideasLinked!A:A,ideasLinked!F:F),"-")</f>
        <v>-</v>
      </c>
      <c r="AN22" s="39" t="str" cm="1">
        <f t="array" aca="1" ref="AN22" ca="1">IFERROR(_xll.BDH(D22&amp;" corp","blp_i_sprd_mid",TODAY()-Q22,TODAY()-Q22,"days=a","fill=p")-_xll.BDH(H22&amp;" corp","blp_i_sprd_mid",TODAY()-Q22,TODAY()-Q22,"days=a","fill=p"),"-")</f>
        <v>-</v>
      </c>
      <c r="AO22" s="39" t="str" cm="1">
        <f t="array" ref="AO22">IF(ISNUMBER(B22),_xll.BQL.Query("let(#price=dropna(spread(st=i,dates=range(-"&amp;$X22&amp;",-"&amp;$Q22&amp;"d),side='mid',fill='prev', pricing_source='"&amp;$AR22&amp;"')).value;
#price2=value(#price,['"&amp;$H22&amp;" Corp']);
#spread=#price-#price2;)
Get(AVG(#spread))
for('"&amp;$D22&amp;" Corp')")+$AV22,"-")</f>
        <v>-</v>
      </c>
      <c r="AP22" s="39" t="str" cm="1">
        <f t="array" ref="AP22">IF(ISNUMBER(B22),_xll.BQL.Query("let(#price=dropna(spread(st=i,dates=range(-"&amp;$X22&amp;",-"&amp;$Q22&amp;"d),side='mid',fill='prev', pricing_source='"&amp;$AR22&amp;"')).value;
#price2=value(#price,['"&amp;$H22&amp;" Corp']);
#spread=#price-#price2;)
Get(STD(#spread))
for('"&amp;$D22&amp;" Corp')")+$AV22,"-")</f>
        <v>-</v>
      </c>
      <c r="AQ22" s="33" t="str">
        <f t="shared" ca="1" si="31"/>
        <v>-</v>
      </c>
      <c r="AR22" s="40" t="str">
        <f>IF(ISNUMBER(B22),_xlfn.XLOOKUP(D22,hist!A:A,hist!B:B),"-")</f>
        <v>-</v>
      </c>
      <c r="AS22" s="40" t="str">
        <f>IF(ISNUMBER(B22),_xlfn.XLOOKUP(H22,hist!A:A,hist!B:B),"-")</f>
        <v>-</v>
      </c>
      <c r="AT22" s="40" t="str">
        <f>IF(ISNUMBER(B22),_xlfn.XLOOKUP(D22,hist!A:A,hist!D:D),"-")</f>
        <v>-</v>
      </c>
      <c r="AU22" s="40" t="str">
        <f>IF(ISNUMBER(B22),_xlfn.XLOOKUP(H22,hist!A:A,hist!D:D),"-")</f>
        <v>-</v>
      </c>
      <c r="AV22" s="10"/>
      <c r="AW22" s="39"/>
      <c r="AX22" s="39"/>
      <c r="AY22" s="33"/>
      <c r="AZ22" s="40"/>
    </row>
    <row r="23" spans="1:52" x14ac:dyDescent="0.3">
      <c r="B23" s="69" t="str">
        <v/>
      </c>
      <c r="C23" s="69" t="str">
        <f>IF(ISNUMBER(B23),_xlfn.XLOOKUP(B23,ideasLinked!A:A,ideasLinked!B:B),"-")</f>
        <v>-</v>
      </c>
      <c r="D23" s="72" t="str">
        <f>IF(ISNUMBER(B23),_xlfn.XLOOKUP(B23,ideasLinked!A:A,ideasLinked!C:C),"-")</f>
        <v>-</v>
      </c>
      <c r="E23" s="42" t="str">
        <f>IF(D23="-","-",_xlfn.XLOOKUP(D23,bonds[ID_ISIN],bonds[unique lookup]))</f>
        <v>-</v>
      </c>
      <c r="F23" s="65" t="str">
        <f>IF(D23="-","-",SUMIF(Portfolio_Master_DL[''Isin''],D23,Portfolio_Master_DL[''Position'']))</f>
        <v>-</v>
      </c>
      <c r="G23" s="128" t="str" cm="1">
        <f t="array" ref="G23">IF(D23="-","-",_xll.BDP(D23&amp;" corp","blp_i_sprd_mid","pcs="&amp;AR23))</f>
        <v>-</v>
      </c>
      <c r="H23" s="72" t="str">
        <f>IF(ISNUMBER(B23),_xlfn.XLOOKUP(B23,ideasLinked!A:A,ideasLinked!D:D),"-")</f>
        <v>-</v>
      </c>
      <c r="I23" s="42" t="str">
        <f>IF(H23="-","-",_xlfn.XLOOKUP(H23,bonds[ID_ISIN],bonds[unique lookup]))</f>
        <v>-</v>
      </c>
      <c r="J23" s="65" t="str">
        <f>IF(H23="-","-",SUMIF(Portfolio_Master_DL[''Isin''],H23,Portfolio_Master_DL[''Position'']))</f>
        <v>-</v>
      </c>
      <c r="K23" s="128" t="str" cm="1">
        <f t="array" ref="K23">IF(H23="-","-",_xll.BDP(H23&amp;" corp","blp_i_sprd_mid","pcs="&amp;AX23))</f>
        <v>-</v>
      </c>
      <c r="L23" s="49" t="str">
        <f t="shared" si="20"/>
        <v>-</v>
      </c>
      <c r="M23" s="52" t="str">
        <f t="shared" ca="1" si="32"/>
        <v>-</v>
      </c>
      <c r="N23" s="58" t="str">
        <f>IF(ISNUMBER(B23),_xlfn.XLOOKUP(B23,ideasLinked!A:A,ideasLinked!E:E),"-")</f>
        <v>-</v>
      </c>
      <c r="O23" s="130" t="str">
        <f t="shared" si="2"/>
        <v>-</v>
      </c>
      <c r="P23" s="40" t="str">
        <f>IF(ISNUMBER(B23),IF(_xlfn.XLOOKUP(B23,ideasLinked!A:A,ideasLinked!G:G)=0,"-",_xlfn.XLOOKUP(B23,ideasLinked!A:A,ideasLinked!G:G)),"-")</f>
        <v>-</v>
      </c>
      <c r="Q23" s="51" t="str">
        <f t="shared" ca="1" si="3"/>
        <v>-</v>
      </c>
      <c r="R23" s="53" t="str">
        <f t="shared" si="4"/>
        <v>-</v>
      </c>
      <c r="S23" s="60" t="str">
        <f t="shared" ca="1" si="21"/>
        <v>-</v>
      </c>
      <c r="T23" s="53" t="str">
        <f t="shared" ca="1" si="22"/>
        <v>-</v>
      </c>
      <c r="U23" s="50" t="str">
        <f t="shared" ca="1" si="23"/>
        <v>-</v>
      </c>
      <c r="W23" s="32" t="str">
        <f t="shared" si="24"/>
        <v>-</v>
      </c>
      <c r="X23" s="40" t="str">
        <f>IFERROR(MIN(ROUNDDOWN(MIN(_xlfn.XLOOKUP(D23,bonds[ID_ISIN],bonds[years_since_issue]),_xlfn.XLOOKUP(H23,bonds[ID_ISIN],bonds[years_since_issue]))*365,0),max_lookback)&amp;"d","-")</f>
        <v>-</v>
      </c>
      <c r="Y23" s="32" t="str">
        <f t="shared" si="18"/>
        <v>-</v>
      </c>
      <c r="Z23" s="39" t="str">
        <f t="shared" ca="1" si="8"/>
        <v>-</v>
      </c>
      <c r="AA23" s="39" t="str">
        <f t="shared" ca="1" si="9"/>
        <v>-</v>
      </c>
      <c r="AB23" s="39" t="str">
        <f t="shared" ca="1" si="10"/>
        <v>-</v>
      </c>
      <c r="AC23" s="39" t="str">
        <f t="shared" ca="1" si="11"/>
        <v>-</v>
      </c>
      <c r="AD23" s="39" t="str">
        <f t="shared" ca="1" si="30"/>
        <v>-</v>
      </c>
      <c r="AE23" s="33" t="str">
        <f>IF(ISNUMBER(B23),_xlfn.SINGLE(_xll.BQL.Query(" get(corr(SPREAD(SPREAD_TYPE='I'), VALUE(SPREAD(SPREAD_TYPE='I'), ['"&amp;D23&amp;" Corp']))) for(['"&amp;H23&amp;" Corp'])with(dates=range(-"&amp;X23&amp;","&amp;Y23&amp;"))")),"-")</f>
        <v>-</v>
      </c>
      <c r="AF23" s="39" t="str">
        <f t="shared" ca="1" si="13"/>
        <v>-</v>
      </c>
      <c r="AG23" s="39" t="str">
        <f t="shared" ca="1" si="14"/>
        <v>-</v>
      </c>
      <c r="AH23" s="39" t="str">
        <f t="shared" ca="1" si="15"/>
        <v>-</v>
      </c>
      <c r="AI23" s="32" t="str">
        <f t="shared" si="19"/>
        <v>-</v>
      </c>
      <c r="AJ23" s="39" t="str">
        <f ca="1">IFERROR(AVERAGE(dl_spread_between_two_bonds(D23,H23,isin_list,historicData_5d_ago)),"-")</f>
        <v>-</v>
      </c>
      <c r="AK23" s="39" t="str">
        <f ca="1">IFERROR(_xlfn.STDEV.P(dl_spread_between_two_bonds(D23,H23,isin_list,historicData_5d_ago)),"-")</f>
        <v>-</v>
      </c>
      <c r="AL23" s="33" t="str">
        <f t="shared" ca="1" si="26"/>
        <v>-</v>
      </c>
      <c r="AM23" s="55" t="str">
        <f>IF(ISNUMBER(B23),_xlfn.XLOOKUP(B23,ideasLinked!A:A,ideasLinked!F:F),"-")</f>
        <v>-</v>
      </c>
      <c r="AN23" s="39" t="str" cm="1">
        <f t="array" aca="1" ref="AN23" ca="1">IFERROR(_xll.BDH(D23&amp;" corp","blp_i_sprd_mid",TODAY()-Q23,TODAY()-Q23,"days=a","fill=p")-_xll.BDH(H23&amp;" corp","blp_i_sprd_mid",TODAY()-Q23,TODAY()-Q23,"days=a","fill=p"),"-")</f>
        <v>-</v>
      </c>
      <c r="AO23" s="39" t="str" cm="1">
        <f t="array" ref="AO23">IF(ISNUMBER(B23),_xll.BQL.Query("let(#price=dropna(spread(st=i,dates=range(-"&amp;$X23&amp;",-"&amp;$Q23&amp;"d),side='mid',fill='prev', pricing_source='"&amp;$AR23&amp;"')).value;
#price2=value(#price,['"&amp;$H23&amp;" Corp']);
#spread=#price-#price2;)
Get(AVG(#spread))
for('"&amp;$D23&amp;" Corp')")+$AV23,"-")</f>
        <v>-</v>
      </c>
      <c r="AP23" s="39" t="str" cm="1">
        <f t="array" ref="AP23">IF(ISNUMBER(B23),_xll.BQL.Query("let(#price=dropna(spread(st=i,dates=range(-"&amp;$X23&amp;",-"&amp;$Q23&amp;"d),side='mid',fill='prev', pricing_source='"&amp;$AR23&amp;"')).value;
#price2=value(#price,['"&amp;$H23&amp;" Corp']);
#spread=#price-#price2;)
Get(STD(#spread))
for('"&amp;$D23&amp;" Corp')")+$AV23,"-")</f>
        <v>-</v>
      </c>
      <c r="AQ23" s="33" t="str">
        <f t="shared" ca="1" si="31"/>
        <v>-</v>
      </c>
      <c r="AR23" s="40" t="str">
        <f>IF(ISNUMBER(B23),_xlfn.XLOOKUP(D23,hist!A:A,hist!B:B),"-")</f>
        <v>-</v>
      </c>
      <c r="AS23" s="40" t="str">
        <f>IF(ISNUMBER(B23),_xlfn.XLOOKUP(H23,hist!A:A,hist!B:B),"-")</f>
        <v>-</v>
      </c>
      <c r="AT23" s="40" t="str">
        <f>IF(ISNUMBER(B23),_xlfn.XLOOKUP(D23,hist!A:A,hist!D:D),"-")</f>
        <v>-</v>
      </c>
      <c r="AU23" s="40" t="str">
        <f>IF(ISNUMBER(B23),_xlfn.XLOOKUP(H23,hist!A:A,hist!D:D),"-")</f>
        <v>-</v>
      </c>
      <c r="AV23" s="10"/>
      <c r="AW23" s="39"/>
      <c r="AX23" s="39"/>
      <c r="AY23" s="33"/>
      <c r="AZ23" s="40"/>
    </row>
    <row r="24" spans="1:52" x14ac:dyDescent="0.3">
      <c r="A24" s="47"/>
      <c r="B24" s="69" t="str">
        <v/>
      </c>
      <c r="C24" s="69" t="str">
        <f>IF(ISNUMBER(B24),_xlfn.XLOOKUP(B24,ideasLinked!A:A,ideasLinked!B:B),"-")</f>
        <v>-</v>
      </c>
      <c r="D24" s="72" t="str">
        <f>IF(ISNUMBER(B24),_xlfn.XLOOKUP(B24,ideasLinked!A:A,ideasLinked!C:C),"-")</f>
        <v>-</v>
      </c>
      <c r="E24" s="42" t="str">
        <f>IF(D24="-","-",_xlfn.XLOOKUP(D24,bonds[ID_ISIN],bonds[unique lookup]))</f>
        <v>-</v>
      </c>
      <c r="F24" s="65" t="str">
        <f>IF(D24="-","-",SUMIF(Portfolio_Master_DL[''Isin''],D24,Portfolio_Master_DL[''Position'']))</f>
        <v>-</v>
      </c>
      <c r="G24" s="128" t="str" cm="1">
        <f t="array" ref="G24">IF(D24="-","-",_xll.BDP(D24&amp;" corp","blp_i_sprd_mid","pcs="&amp;AR24))</f>
        <v>-</v>
      </c>
      <c r="H24" s="72" t="str">
        <f>IF(ISNUMBER(B24),_xlfn.XLOOKUP(B24,ideasLinked!A:A,ideasLinked!D:D),"-")</f>
        <v>-</v>
      </c>
      <c r="I24" s="42" t="str">
        <f>IF(H24="-","-",_xlfn.XLOOKUP(H24,bonds[ID_ISIN],bonds[unique lookup]))</f>
        <v>-</v>
      </c>
      <c r="J24" s="65" t="str">
        <f>IF(H24="-","-",SUMIF(Portfolio_Master_DL[''Isin''],H24,Portfolio_Master_DL[''Position'']))</f>
        <v>-</v>
      </c>
      <c r="K24" s="128" t="str" cm="1">
        <f t="array" ref="K24">IF(H24="-","-",_xll.BDP(H24&amp;" corp","blp_i_sprd_mid","pcs="&amp;AX24))</f>
        <v>-</v>
      </c>
      <c r="L24" s="49" t="str">
        <f t="shared" si="20"/>
        <v>-</v>
      </c>
      <c r="M24" s="52" t="str">
        <f t="shared" ca="1" si="32"/>
        <v>-</v>
      </c>
      <c r="N24" s="58" t="str">
        <f>IF(ISNUMBER(B24),_xlfn.XLOOKUP(B24,ideasLinked!A:A,ideasLinked!E:E),"-")</f>
        <v>-</v>
      </c>
      <c r="O24" s="130" t="str">
        <f t="shared" si="2"/>
        <v>-</v>
      </c>
      <c r="P24" s="40" t="str">
        <f>IF(ISNUMBER(B24),IF(_xlfn.XLOOKUP(B24,ideasLinked!A:A,ideasLinked!G:G)=0,"-",_xlfn.XLOOKUP(B24,ideasLinked!A:A,ideasLinked!G:G)),"-")</f>
        <v>-</v>
      </c>
      <c r="Q24" s="51" t="str">
        <f t="shared" ca="1" si="3"/>
        <v>-</v>
      </c>
      <c r="R24" s="53" t="str">
        <f t="shared" si="4"/>
        <v>-</v>
      </c>
      <c r="S24" s="60" t="str">
        <f t="shared" ca="1" si="21"/>
        <v>-</v>
      </c>
      <c r="T24" s="53" t="str">
        <f t="shared" ca="1" si="22"/>
        <v>-</v>
      </c>
      <c r="U24" s="50" t="str">
        <f t="shared" ca="1" si="23"/>
        <v>-</v>
      </c>
      <c r="W24" s="32" t="str">
        <f t="shared" si="24"/>
        <v>-</v>
      </c>
      <c r="X24" s="40" t="str">
        <f>IFERROR(MIN(ROUNDDOWN(MIN(_xlfn.XLOOKUP(D24,bonds[ID_ISIN],bonds[years_since_issue]),_xlfn.XLOOKUP(H24,bonds[ID_ISIN],bonds[years_since_issue]))*365,0),max_lookback)&amp;"d","-")</f>
        <v>-</v>
      </c>
      <c r="Y24" s="32" t="str">
        <f t="shared" si="18"/>
        <v>-</v>
      </c>
      <c r="Z24" s="39" t="str">
        <f t="shared" ca="1" si="8"/>
        <v>-</v>
      </c>
      <c r="AA24" s="39" t="str">
        <f t="shared" ca="1" si="9"/>
        <v>-</v>
      </c>
      <c r="AB24" s="39" t="str">
        <f t="shared" ca="1" si="10"/>
        <v>-</v>
      </c>
      <c r="AC24" s="39" t="str">
        <f t="shared" ca="1" si="11"/>
        <v>-</v>
      </c>
      <c r="AD24" s="39" t="str">
        <f t="shared" ca="1" si="30"/>
        <v>-</v>
      </c>
      <c r="AE24" s="33" t="str">
        <f>IF(ISNUMBER(B24),_xlfn.SINGLE(_xll.BQL.Query(" get(corr(SPREAD(SPREAD_TYPE='I'), VALUE(SPREAD(SPREAD_TYPE='I'), ['"&amp;D24&amp;" Corp']))) for(['"&amp;H24&amp;" Corp'])with(dates=range(-"&amp;X24&amp;","&amp;Y24&amp;"))")),"-")</f>
        <v>-</v>
      </c>
      <c r="AF24" s="39" t="str">
        <f t="shared" ca="1" si="13"/>
        <v>-</v>
      </c>
      <c r="AG24" s="39" t="str">
        <f t="shared" ca="1" si="14"/>
        <v>-</v>
      </c>
      <c r="AH24" s="39" t="str">
        <f t="shared" ca="1" si="15"/>
        <v>-</v>
      </c>
      <c r="AI24" s="32" t="str">
        <f t="shared" si="19"/>
        <v>-</v>
      </c>
      <c r="AJ24" s="39" t="str">
        <f ca="1">IFERROR(AVERAGE(dl_spread_between_two_bonds(D24,H24,isin_list,historicData_5d_ago)),"-")</f>
        <v>-</v>
      </c>
      <c r="AK24" s="39" t="str">
        <f ca="1">IFERROR(_xlfn.STDEV.P(dl_spread_between_two_bonds(D24,H24,isin_list,historicData_5d_ago)),"-")</f>
        <v>-</v>
      </c>
      <c r="AL24" s="33" t="str">
        <f t="shared" ca="1" si="26"/>
        <v>-</v>
      </c>
      <c r="AM24" s="55" t="str">
        <f>IF(ISNUMBER(B24),_xlfn.XLOOKUP(B24,ideasLinked!A:A,ideasLinked!F:F),"-")</f>
        <v>-</v>
      </c>
      <c r="AN24" s="39" t="str" cm="1">
        <f t="array" aca="1" ref="AN24" ca="1">IFERROR(_xll.BDH(D24&amp;" corp","blp_i_sprd_mid",TODAY()-Q24,TODAY()-Q24,"days=a","fill=p")-_xll.BDH(H24&amp;" corp","blp_i_sprd_mid",TODAY()-Q24,TODAY()-Q24,"days=a","fill=p"),"-")</f>
        <v>-</v>
      </c>
      <c r="AO24" s="39" t="str" cm="1">
        <f t="array" ref="AO24">IF(ISNUMBER(B24),_xll.BQL.Query("let(#price=dropna(spread(st=i,dates=range(-"&amp;$X24&amp;",-"&amp;$Q24&amp;"d),side='mid',fill='prev', pricing_source='"&amp;$AR24&amp;"')).value;
#price2=value(#price,['"&amp;$H24&amp;" Corp']);
#spread=#price-#price2;)
Get(AVG(#spread))
for('"&amp;$D24&amp;" Corp')")+$AV24,"-")</f>
        <v>-</v>
      </c>
      <c r="AP24" s="39" t="str" cm="1">
        <f t="array" ref="AP24">IF(ISNUMBER(B24),_xll.BQL.Query("let(#price=dropna(spread(st=i,dates=range(-"&amp;$X24&amp;",-"&amp;$Q24&amp;"d),side='mid',fill='prev', pricing_source='"&amp;$AR24&amp;"')).value;
#price2=value(#price,['"&amp;$H24&amp;" Corp']);
#spread=#price-#price2;)
Get(STD(#spread))
for('"&amp;$D24&amp;" Corp')")+$AV24,"-")</f>
        <v>-</v>
      </c>
      <c r="AQ24" s="33" t="str">
        <f t="shared" ca="1" si="31"/>
        <v>-</v>
      </c>
      <c r="AR24" s="40" t="str">
        <f>IF(ISNUMBER(B24),_xlfn.XLOOKUP(D24,hist!A:A,hist!B:B),"-")</f>
        <v>-</v>
      </c>
      <c r="AS24" s="40" t="str">
        <f>IF(ISNUMBER(B24),_xlfn.XLOOKUP(H24,hist!A:A,hist!B:B),"-")</f>
        <v>-</v>
      </c>
      <c r="AT24" s="40" t="str">
        <f>IF(ISNUMBER(B24),_xlfn.XLOOKUP(D24,hist!A:A,hist!D:D),"-")</f>
        <v>-</v>
      </c>
      <c r="AU24" s="40" t="str">
        <f>IF(ISNUMBER(B24),_xlfn.XLOOKUP(H24,hist!A:A,hist!D:D),"-")</f>
        <v>-</v>
      </c>
      <c r="AV24" s="10"/>
      <c r="AW24" s="39"/>
      <c r="AX24" s="39"/>
      <c r="AY24" s="33"/>
      <c r="AZ24" s="40"/>
    </row>
    <row r="25" spans="1:52" x14ac:dyDescent="0.3">
      <c r="B25" s="69" t="str">
        <v/>
      </c>
      <c r="C25" s="69" t="str">
        <f>IF(ISNUMBER(B25),_xlfn.XLOOKUP(B25,ideasLinked!A:A,ideasLinked!B:B),"-")</f>
        <v>-</v>
      </c>
      <c r="D25" s="72" t="str">
        <f>IF(ISNUMBER(B25),_xlfn.XLOOKUP(B25,ideasLinked!A:A,ideasLinked!C:C),"-")</f>
        <v>-</v>
      </c>
      <c r="E25" s="42" t="str">
        <f>IF(D25="-","-",_xlfn.XLOOKUP(D25,bonds[ID_ISIN],bonds[unique lookup]))</f>
        <v>-</v>
      </c>
      <c r="F25" s="65" t="str">
        <f>IF(D25="-","-",SUMIF(Portfolio_Master_DL[''Isin''],D25,Portfolio_Master_DL[''Position'']))</f>
        <v>-</v>
      </c>
      <c r="G25" s="128" t="str" cm="1">
        <f t="array" ref="G25">IF(D25="-","-",_xll.BDP(D25&amp;" corp","blp_i_sprd_mid","pcs="&amp;AR25))</f>
        <v>-</v>
      </c>
      <c r="H25" s="72" t="str">
        <f>IF(ISNUMBER(B25),_xlfn.XLOOKUP(B25,ideasLinked!A:A,ideasLinked!D:D),"-")</f>
        <v>-</v>
      </c>
      <c r="I25" s="42" t="str">
        <f>IF(H25="-","-",_xlfn.XLOOKUP(H25,bonds[ID_ISIN],bonds[unique lookup]))</f>
        <v>-</v>
      </c>
      <c r="J25" s="65" t="str">
        <f>IF(H25="-","-",SUMIF(Portfolio_Master_DL[''Isin''],H25,Portfolio_Master_DL[''Position'']))</f>
        <v>-</v>
      </c>
      <c r="K25" s="128" t="str" cm="1">
        <f t="array" ref="K25">IF(H25="-","-",_xll.BDP(H25&amp;" corp","blp_i_sprd_mid","pcs="&amp;AX25))</f>
        <v>-</v>
      </c>
      <c r="L25" s="49" t="str">
        <f t="shared" si="20"/>
        <v>-</v>
      </c>
      <c r="M25" s="52" t="str">
        <f t="shared" ca="1" si="32"/>
        <v>-</v>
      </c>
      <c r="N25" s="58" t="str">
        <f>IF(ISNUMBER(B25),_xlfn.XLOOKUP(B25,ideasLinked!A:A,ideasLinked!E:E),"-")</f>
        <v>-</v>
      </c>
      <c r="O25" s="130" t="str">
        <f t="shared" si="2"/>
        <v>-</v>
      </c>
      <c r="P25" s="40" t="str">
        <f>IF(ISNUMBER(B25),IF(_xlfn.XLOOKUP(B25,ideasLinked!A:A,ideasLinked!G:G)=0,"-",_xlfn.XLOOKUP(B25,ideasLinked!A:A,ideasLinked!G:G)),"-")</f>
        <v>-</v>
      </c>
      <c r="Q25" s="51" t="str">
        <f t="shared" ca="1" si="3"/>
        <v>-</v>
      </c>
      <c r="R25" s="53" t="str">
        <f t="shared" si="4"/>
        <v>-</v>
      </c>
      <c r="S25" s="60" t="str">
        <f t="shared" ca="1" si="21"/>
        <v>-</v>
      </c>
      <c r="T25" s="53" t="str">
        <f t="shared" ca="1" si="22"/>
        <v>-</v>
      </c>
      <c r="U25" s="50" t="str">
        <f t="shared" ca="1" si="23"/>
        <v>-</v>
      </c>
      <c r="W25" s="32" t="str">
        <f t="shared" si="24"/>
        <v>-</v>
      </c>
      <c r="X25" s="40" t="str">
        <f>IFERROR(MIN(ROUNDDOWN(MIN(_xlfn.XLOOKUP(D25,bonds[ID_ISIN],bonds[years_since_issue]),_xlfn.XLOOKUP(H25,bonds[ID_ISIN],bonds[years_since_issue]))*365,0),max_lookback)&amp;"d","-")</f>
        <v>-</v>
      </c>
      <c r="Y25" s="32" t="str">
        <f t="shared" si="18"/>
        <v>-</v>
      </c>
      <c r="Z25" s="39" t="str">
        <f t="shared" ca="1" si="8"/>
        <v>-</v>
      </c>
      <c r="AA25" s="39" t="str">
        <f t="shared" ca="1" si="9"/>
        <v>-</v>
      </c>
      <c r="AB25" s="39" t="str">
        <f t="shared" ca="1" si="10"/>
        <v>-</v>
      </c>
      <c r="AC25" s="39" t="str">
        <f t="shared" ca="1" si="11"/>
        <v>-</v>
      </c>
      <c r="AD25" s="39" t="str">
        <f t="shared" ca="1" si="30"/>
        <v>-</v>
      </c>
      <c r="AE25" s="33" t="str">
        <f>IF(ISNUMBER(B25),_xlfn.SINGLE(_xll.BQL.Query(" get(corr(SPREAD(SPREAD_TYPE='I'), VALUE(SPREAD(SPREAD_TYPE='I'), ['"&amp;D25&amp;" Corp']))) for(['"&amp;H25&amp;" Corp'])with(dates=range(-"&amp;X25&amp;","&amp;Y25&amp;"))")),"-")</f>
        <v>-</v>
      </c>
      <c r="AF25" s="39" t="str">
        <f t="shared" ca="1" si="13"/>
        <v>-</v>
      </c>
      <c r="AG25" s="39" t="str">
        <f t="shared" ca="1" si="14"/>
        <v>-</v>
      </c>
      <c r="AH25" s="39" t="str">
        <f t="shared" ca="1" si="15"/>
        <v>-</v>
      </c>
      <c r="AI25" s="32" t="str">
        <f t="shared" si="19"/>
        <v>-</v>
      </c>
      <c r="AJ25" s="39" t="str">
        <f ca="1">IFERROR(AVERAGE(dl_spread_between_two_bonds(D25,H25,isin_list,historicData_5d_ago)),"-")</f>
        <v>-</v>
      </c>
      <c r="AK25" s="39" t="str">
        <f ca="1">IFERROR(_xlfn.STDEV.P(dl_spread_between_two_bonds(D25,H25,isin_list,historicData_5d_ago)),"-")</f>
        <v>-</v>
      </c>
      <c r="AL25" s="33" t="str">
        <f t="shared" ca="1" si="26"/>
        <v>-</v>
      </c>
      <c r="AM25" s="55" t="str">
        <f>IF(ISNUMBER(B25),_xlfn.XLOOKUP(B25,ideasLinked!A:A,ideasLinked!F:F),"-")</f>
        <v>-</v>
      </c>
      <c r="AN25" s="39" t="str" cm="1">
        <f t="array" aca="1" ref="AN25" ca="1">IFERROR(_xll.BDH(D25&amp;" corp","blp_i_sprd_mid",TODAY()-Q25,TODAY()-Q25,"days=a","fill=p")-_xll.BDH(H25&amp;" corp","blp_i_sprd_mid",TODAY()-Q25,TODAY()-Q25,"days=a","fill=p"),"-")</f>
        <v>-</v>
      </c>
      <c r="AO25" s="39" t="str" cm="1">
        <f t="array" ref="AO25">IF(ISNUMBER(B25),_xll.BQL.Query("let(#price=dropna(spread(st=i,dates=range(-"&amp;$X25&amp;",-"&amp;$Q25&amp;"d),side='mid',fill='prev', pricing_source='"&amp;$AR25&amp;"')).value;
#price2=value(#price,['"&amp;$H25&amp;" Corp']);
#spread=#price-#price2;)
Get(AVG(#spread))
for('"&amp;$D25&amp;" Corp')")+$AV25,"-")</f>
        <v>-</v>
      </c>
      <c r="AP25" s="39" t="str" cm="1">
        <f t="array" ref="AP25">IF(ISNUMBER(B25),_xll.BQL.Query("let(#price=dropna(spread(st=i,dates=range(-"&amp;$X25&amp;",-"&amp;$Q25&amp;"d),side='mid',fill='prev', pricing_source='"&amp;$AR25&amp;"')).value;
#price2=value(#price,['"&amp;$H25&amp;" Corp']);
#spread=#price-#price2;)
Get(STD(#spread))
for('"&amp;$D25&amp;" Corp')")+$AV25,"-")</f>
        <v>-</v>
      </c>
      <c r="AQ25" s="33" t="str">
        <f t="shared" ca="1" si="31"/>
        <v>-</v>
      </c>
      <c r="AR25" s="40" t="str">
        <f>IF(ISNUMBER(B25),_xlfn.XLOOKUP(D25,hist!A:A,hist!B:B),"-")</f>
        <v>-</v>
      </c>
      <c r="AS25" s="40" t="str">
        <f>IF(ISNUMBER(B25),_xlfn.XLOOKUP(H25,hist!A:A,hist!B:B),"-")</f>
        <v>-</v>
      </c>
      <c r="AT25" s="40" t="str">
        <f>IF(ISNUMBER(B25),_xlfn.XLOOKUP(D25,hist!A:A,hist!D:D),"-")</f>
        <v>-</v>
      </c>
      <c r="AU25" s="40" t="str">
        <f>IF(ISNUMBER(B25),_xlfn.XLOOKUP(H25,hist!A:A,hist!D:D),"-")</f>
        <v>-</v>
      </c>
      <c r="AV25" s="10"/>
      <c r="AW25" s="39"/>
      <c r="AX25" s="39"/>
      <c r="AY25" s="33"/>
      <c r="AZ25" s="40"/>
    </row>
    <row r="26" spans="1:52" x14ac:dyDescent="0.3">
      <c r="A26" s="38"/>
      <c r="B26" s="69">
        <v>9</v>
      </c>
      <c r="C26" s="69" t="str">
        <f>IF(ISNUMBER(B26),_xlfn.XLOOKUP(B26,ideasLinked!A:A,ideasLinked!B:B),"-")</f>
        <v>Potential Ideas</v>
      </c>
      <c r="D26" s="72" t="str">
        <f>IF(ISNUMBER(B26),_xlfn.XLOOKUP(B26,ideasLinked!A:A,ideasLinked!C:C),"-")</f>
        <v>XS1721244371</v>
      </c>
      <c r="E26" s="42" t="str">
        <f>IF(D26="-","-",_xlfn.XLOOKUP(D26,bonds[ID_ISIN],bonds[unique lookup]))</f>
        <v>IBESM 1 7/8 PERP nc-23</v>
      </c>
      <c r="F26" s="65">
        <f>IF(D26="-","-",SUMIF(Portfolio_Master_DL[''Isin''],D26,Portfolio_Master_DL[''Position'']))</f>
        <v>0</v>
      </c>
      <c r="G26" s="128" cm="1">
        <f t="array" ref="G26">IF(D26="-","-",_xll.BDP(D26&amp;" corp","blp_i_sprd_mid","pcs="&amp;AR26))</f>
        <v>162.17953491210938</v>
      </c>
      <c r="H26" s="72" t="str">
        <f>IF(ISNUMBER(B26),_xlfn.XLOOKUP(B26,ideasLinked!A:A,ideasLinked!D:D),"-")</f>
        <v>FR0013310505</v>
      </c>
      <c r="I26" s="42" t="str">
        <f>IF(H26="-","-",_xlfn.XLOOKUP(H26,bonds[ID_ISIN],bonds[unique lookup]))</f>
        <v>ENGIFP 1 3/8 PERP nc-23</v>
      </c>
      <c r="J26" s="65">
        <f>IF(H26="-","-",SUMIF(Portfolio_Master_DL[''Isin''],H26,Portfolio_Master_DL[''Position'']))</f>
        <v>0</v>
      </c>
      <c r="K26" s="128" cm="1">
        <f t="array" ref="K26">IF(H26="-","-",_xll.BDP(H26&amp;" corp","blp_i_sprd_mid","pcs="&amp;AX26))</f>
        <v>169.93429565429688</v>
      </c>
      <c r="L26" s="49">
        <f t="shared" si="20"/>
        <v>-7.7547607421875</v>
      </c>
      <c r="M26" s="50">
        <f ca="1">IFERROR((L26-AB26)/AC26,"-")</f>
        <v>0.51437239944819491</v>
      </c>
      <c r="N26" s="58">
        <f>IF(ISNUMBER(B26),_xlfn.XLOOKUP(B26,ideasLinked!A:A,ideasLinked!E:E),"-")</f>
        <v>15</v>
      </c>
      <c r="O26" s="130">
        <f t="shared" si="2"/>
        <v>-22.7547607421875</v>
      </c>
      <c r="P26" s="40" t="str">
        <f>IF(ISNUMBER(B26),IF(_xlfn.XLOOKUP(B26,ideasLinked!A:A,ideasLinked!G:G)=0,"-",_xlfn.XLOOKUP(B26,ideasLinked!A:A,ideasLinked!G:G)),"-")</f>
        <v>-</v>
      </c>
      <c r="Q26" s="51">
        <f t="shared" ca="1" si="3"/>
        <v>31</v>
      </c>
      <c r="R26" s="53">
        <f t="shared" ca="1" si="4"/>
        <v>-2.6847607421874784</v>
      </c>
      <c r="S26" s="60">
        <f t="shared" ca="1" si="21"/>
        <v>0.26160328357229023</v>
      </c>
      <c r="T26" s="53">
        <f t="shared" ca="1" si="22"/>
        <v>-1.3707607421875139</v>
      </c>
      <c r="U26" s="50">
        <f t="shared" ca="1" si="23"/>
        <v>-6.4956241748450383E-2</v>
      </c>
      <c r="W26" s="32" t="str">
        <f t="shared" si="24"/>
        <v>XS1721244371 Corp FR0013310505 Corp</v>
      </c>
      <c r="X26" s="40" t="str">
        <f>IFERROR(MIN(ROUNDDOWN(MIN(_xlfn.XLOOKUP(D26,bonds[ID_ISIN],bonds[years_since_issue]),_xlfn.XLOOKUP(H26,bonds[ID_ISIN],bonds[years_since_issue]))*365,0),max_lookback)&amp;"d","-")</f>
        <v>365d</v>
      </c>
      <c r="Y26" s="32" t="str">
        <f t="shared" si="18"/>
        <v>0d</v>
      </c>
      <c r="Z26" s="39">
        <f t="shared" ca="1" si="8"/>
        <v>-80.243000000000023</v>
      </c>
      <c r="AA26" s="39">
        <f t="shared" ca="1" si="9"/>
        <v>36.089000000000055</v>
      </c>
      <c r="AB26" s="39">
        <f t="shared" ca="1" si="10"/>
        <v>-19.643708171206207</v>
      </c>
      <c r="AC26" s="39">
        <f t="shared" ca="1" si="11"/>
        <v>23.11350189429459</v>
      </c>
      <c r="AD26" s="39">
        <f t="shared" ca="1" si="30"/>
        <v>62.311521557105934</v>
      </c>
      <c r="AE26" s="33">
        <f>IF(ISNUMBER(B26),_xlfn.SINGLE(_xll.BQL.Query(" get(corr(SPREAD(SPREAD_TYPE='I'), VALUE(SPREAD(SPREAD_TYPE='I'), ['"&amp;D26&amp;" Corp']))) for(['"&amp;H26&amp;" Corp'])with(dates=range(-"&amp;X26&amp;","&amp;Y26&amp;"))")),"-")</f>
        <v>0.94931839235402615</v>
      </c>
      <c r="AF26" s="39">
        <f t="shared" ca="1" si="13"/>
        <v>-7.8069999999999879</v>
      </c>
      <c r="AG26" s="39">
        <f t="shared" ca="1" si="14"/>
        <v>-6.3839999999999861</v>
      </c>
      <c r="AH26" s="39">
        <f t="shared" ca="1" si="15"/>
        <v>-6.1740000000000066</v>
      </c>
      <c r="AI26" s="32" t="str">
        <f t="shared" si="19"/>
        <v>5d</v>
      </c>
      <c r="AJ26" s="39">
        <f ca="1">IFERROR(AVERAGE(dl_spread_between_two_bonds(D26,H26,isin_list,historicData_5d_ago)),"-")</f>
        <v>-19.84647430830038</v>
      </c>
      <c r="AK26" s="39">
        <f ca="1">IFERROR(_xlfn.STDEV.P(dl_spread_between_two_bonds(D26,H26,isin_list,historicData_5d_ago)),"-")</f>
        <v>23.238061008847549</v>
      </c>
      <c r="AL26" s="33">
        <f t="shared" ca="1" si="26"/>
        <v>0.57932864119664529</v>
      </c>
      <c r="AM26" s="55">
        <f>IF(ISNUMBER(B26),_xlfn.XLOOKUP(B26,ideasLinked!A:A,ideasLinked!F:F),"-")</f>
        <v>44095</v>
      </c>
      <c r="AN26" s="39" cm="1">
        <f t="array" aca="1" ref="AN26" ca="1">IFERROR(_xll.BDH(D26&amp;" corp","blp_i_sprd_mid",TODAY()-Q26,TODAY()-Q26,"days=a","fill=p")-_xll.BDH(H26&amp;" corp","blp_i_sprd_mid",TODAY()-Q26,TODAY()-Q26,"days=a","fill=p"),"-")</f>
        <v>-5.0700000000000216</v>
      </c>
      <c r="AO26" s="39" cm="1">
        <f t="array" aca="1" ref="AO26" ca="1">IF(ISNUMBER(B26),_xll.BQL.Query("let(#price=dropna(spread(st=i,dates=range(-"&amp;$X26&amp;",-"&amp;$Q26&amp;"d),side='mid',fill='prev', pricing_source='"&amp;$AR26&amp;"')).value;
#price2=value(#price,['"&amp;$H26&amp;" Corp']);
#spread=#price-#price2;)
Get(AVG(#spread))
for('"&amp;$D26&amp;" Corp')")+$AV26,"-")</f>
        <v>-17.013078342963563</v>
      </c>
      <c r="AP26" s="39" cm="1">
        <f t="array" aca="1" ref="AP26" ca="1">IF(ISNUMBER(B26),_xll.BQL.Query("let(#price=dropna(spread(st=i,dates=range(-"&amp;$X26&amp;",-"&amp;$Q26&amp;"d),side='mid',fill='prev', pricing_source='"&amp;$AR26&amp;"')).value;
#price2=value(#price,['"&amp;$H26&amp;" Corp']);
#spread=#price-#price2;)
Get(STD(#spread))
for('"&amp;$D26&amp;" Corp')")+$AV26,"-")</f>
        <v>47.248961969020449</v>
      </c>
      <c r="AQ26" s="33">
        <f t="shared" ca="1" si="31"/>
        <v>0.25276911587590467</v>
      </c>
      <c r="AR26" s="40" t="str">
        <f>IF(ISNUMBER(B26),_xlfn.XLOOKUP(D26,hist!A:A,hist!B:B),"-")</f>
        <v>cbbt</v>
      </c>
      <c r="AS26" s="40" t="str">
        <f>IF(ISNUMBER(B26),_xlfn.XLOOKUP(H26,hist!A:A,hist!B:B),"-")</f>
        <v>cbbt</v>
      </c>
      <c r="AT26" s="40">
        <f ca="1">IF(ISNUMBER(B26),_xlfn.XLOOKUP(D26,hist!A:A,hist!D:D),"-")</f>
        <v>257</v>
      </c>
      <c r="AU26" s="40">
        <f ca="1">IF(ISNUMBER(B26),_xlfn.XLOOKUP(H26,hist!A:A,hist!D:D),"-")</f>
        <v>257</v>
      </c>
      <c r="AV26" s="10">
        <v>0</v>
      </c>
      <c r="AW26" s="39"/>
      <c r="AX26" s="39"/>
      <c r="AY26" s="33"/>
      <c r="AZ26" s="40"/>
    </row>
    <row r="27" spans="1:52" x14ac:dyDescent="0.3">
      <c r="A27" s="38"/>
      <c r="B27" s="69">
        <v>10</v>
      </c>
      <c r="C27" s="69" t="str">
        <f>IF(ISNUMBER(B27),_xlfn.XLOOKUP(B27,ideasLinked!A:A,ideasLinked!B:B),"-")</f>
        <v>Potential Ideas</v>
      </c>
      <c r="D27" s="72" t="str">
        <f>IF(ISNUMBER(B27),_xlfn.XLOOKUP(B27,ideasLinked!A:A,ideasLinked!C:C),"-")</f>
        <v>XS1799939027</v>
      </c>
      <c r="E27" s="42" t="str">
        <f>IF(D27="-","-",_xlfn.XLOOKUP(D27,bonds[ID_ISIN],bonds[unique lookup]))</f>
        <v>VW 4 5/8 PERP nc-28</v>
      </c>
      <c r="F27" s="65">
        <f>IF(D27="-","-",SUMIF(Portfolio_Master_DL[''Isin''],D27,Portfolio_Master_DL[''Position'']))</f>
        <v>-15100000</v>
      </c>
      <c r="G27" s="128" cm="1">
        <f t="array" ref="G27">IF(D27="-","-",_xll.BDP(D27&amp;" corp","blp_i_sprd_mid","pcs="&amp;AR27))</f>
        <v>391.66744995117188</v>
      </c>
      <c r="H27" s="72" t="str">
        <f>IF(ISNUMBER(B27),_xlfn.XLOOKUP(B27,ideasLinked!A:A,ideasLinked!D:D),"-")</f>
        <v>XS2187689380</v>
      </c>
      <c r="I27" s="42" t="str">
        <f>IF(H27="-","-",_xlfn.XLOOKUP(H27,bonds[ID_ISIN],bonds[unique lookup]))</f>
        <v>VW 3 7/8 PERP nc-29</v>
      </c>
      <c r="J27" s="65">
        <f>IF(H27="-","-",SUMIF(Portfolio_Master_DL[''Isin''],H27,Portfolio_Master_DL[''Position'']))</f>
        <v>0</v>
      </c>
      <c r="K27" s="128" cm="1">
        <f t="array" ref="K27">IF(H27="-","-",_xll.BDP(H27&amp;" corp","blp_i_sprd_mid","pcs="&amp;AX27))</f>
        <v>391.41830444335938</v>
      </c>
      <c r="L27" s="49">
        <f t="shared" si="20"/>
        <v>0.2491455078125</v>
      </c>
      <c r="M27" s="50">
        <f t="shared" ref="M27:M36" ca="1" si="33">IFERROR((L27-AB27)/AC27,"-")</f>
        <v>0.35053733770535195</v>
      </c>
      <c r="N27" s="58">
        <f>IF(ISNUMBER(B27),_xlfn.XLOOKUP(B27,ideasLinked!A:A,ideasLinked!E:E),"-")</f>
        <v>10</v>
      </c>
      <c r="O27" s="130">
        <f t="shared" si="2"/>
        <v>-9.7508544921875</v>
      </c>
      <c r="P27" s="40" t="str">
        <f>IF(ISNUMBER(B27),IF(_xlfn.XLOOKUP(B27,ideasLinked!A:A,ideasLinked!G:G)=0,"-",_xlfn.XLOOKUP(B27,ideasLinked!A:A,ideasLinked!G:G)),"-")</f>
        <v>-</v>
      </c>
      <c r="Q27" s="51">
        <f t="shared" ca="1" si="3"/>
        <v>31</v>
      </c>
      <c r="R27" s="53">
        <f t="shared" ref="R27:R34" ca="1" si="34">IF(ISNUMBER(B27),L27-AN27,"-")</f>
        <v>-1.7218544921875036</v>
      </c>
      <c r="S27" s="60">
        <f t="shared" ca="1" si="21"/>
        <v>-0.40402119168037814</v>
      </c>
      <c r="T27" s="53">
        <f t="shared" ca="1" si="22"/>
        <v>-1.3378544921874891</v>
      </c>
      <c r="U27" s="50">
        <f t="shared" ca="1" si="23"/>
        <v>-0.20643912702975548</v>
      </c>
      <c r="W27" s="32" t="str">
        <f t="shared" si="24"/>
        <v>XS1799939027 Corp XS2187689380 Corp</v>
      </c>
      <c r="X27" s="40" t="str">
        <f>IFERROR(MIN(ROUNDDOWN(MIN(_xlfn.XLOOKUP(D27,bonds[ID_ISIN],bonds[years_since_issue]),_xlfn.XLOOKUP(H27,bonds[ID_ISIN],bonds[years_since_issue]))*365,0),max_lookback)&amp;"d","-")</f>
        <v>125d</v>
      </c>
      <c r="Y27" s="32" t="str">
        <f t="shared" si="18"/>
        <v>0d</v>
      </c>
      <c r="Z27" s="39">
        <f t="shared" ca="1" si="8"/>
        <v>-23.029999999999973</v>
      </c>
      <c r="AA27" s="39">
        <f t="shared" ca="1" si="9"/>
        <v>7.6990000000000123</v>
      </c>
      <c r="AB27" s="39">
        <f t="shared" ca="1" si="10"/>
        <v>-2.0650421052631551</v>
      </c>
      <c r="AC27" s="39">
        <f t="shared" ca="1" si="11"/>
        <v>6.601829146716665</v>
      </c>
      <c r="AD27" s="39">
        <f t="shared" ref="AD27:AD46" ca="1" si="35">IFERROR((L27-Z27)/(AA27-Z27)*100,"-")</f>
        <v>75.756274228944918</v>
      </c>
      <c r="AE27" s="33">
        <f>IF(ISNUMBER(B27),_xlfn.SINGLE(_xll.BQL.Query(" get(corr(SPREAD(SPREAD_TYPE='I'), VALUE(SPREAD(SPREAD_TYPE='I'), ['"&amp;D27&amp;" Corp']))) for(['"&amp;H27&amp;" Corp'])with(dates=range(-"&amp;X27&amp;","&amp;Y27&amp;"))")),"-")</f>
        <v>0.95143368286993057</v>
      </c>
      <c r="AF27" s="39">
        <f t="shared" ca="1" si="13"/>
        <v>-1.4440000000000168</v>
      </c>
      <c r="AG27" s="39">
        <f t="shared" ca="1" si="14"/>
        <v>1.5869999999999891</v>
      </c>
      <c r="AH27" s="39">
        <f t="shared" ca="1" si="15"/>
        <v>1.5810000000000173</v>
      </c>
      <c r="AI27" s="32" t="str">
        <f t="shared" si="19"/>
        <v>5d</v>
      </c>
      <c r="AJ27" s="39">
        <f ca="1">IFERROR(AVERAGE(dl_spread_between_two_bonds(D27,H27,isin_list,historicData_5d_ago)),"-")</f>
        <v>-2.1597032967032939</v>
      </c>
      <c r="AK27" s="39">
        <f ca="1">IFERROR(_xlfn.STDEV.P(dl_spread_between_two_bonds(D27,H27,isin_list,historicData_5d_ago)),"-")</f>
        <v>6.7268610685106394</v>
      </c>
      <c r="AL27" s="33">
        <f t="shared" ca="1" si="26"/>
        <v>0.55697646473510742</v>
      </c>
      <c r="AM27" s="55">
        <f>IF(ISNUMBER(B27),_xlfn.XLOOKUP(B27,ideasLinked!A:A,ideasLinked!F:F),"-")</f>
        <v>44095</v>
      </c>
      <c r="AN27" s="39" cm="1">
        <f t="array" aca="1" ref="AN27" ca="1">IFERROR(_xll.BDH(D27&amp;" corp","blp_i_sprd_mid",TODAY()-Q27,TODAY()-Q27,"days=a","fill=p")-_xll.BDH(H27&amp;" corp","blp_i_sprd_mid",TODAY()-Q27,TODAY()-Q27,"days=a","fill=p"),"-")</f>
        <v>1.9710000000000036</v>
      </c>
      <c r="AO27" s="39" cm="1">
        <f t="array" aca="1" ref="AO27" ca="1">IF(ISNUMBER(B27),_xll.BQL.Query("let(#price=dropna(spread(st=i,dates=range(-"&amp;$X27&amp;",-"&amp;$Q27&amp;"d),side='mid',fill='prev', pricing_source='"&amp;$AR27&amp;"')).value;
#price2=value(#price,['"&amp;$H27&amp;" Corp']);
#spread=#price-#price2;)
Get(AVG(#spread))
for('"&amp;$D27&amp;" Corp')")+$AV27,"-")</f>
        <v>-2.8034524651153716</v>
      </c>
      <c r="AP27" s="39" cm="1">
        <f t="array" aca="1" ref="AP27" ca="1">IF(ISNUMBER(B27),_xll.BQL.Query("let(#price=dropna(spread(st=i,dates=range(-"&amp;$X27&amp;",-"&amp;$Q27&amp;"d),side='mid',fill='prev', pricing_source='"&amp;$AR27&amp;"')).value;
#price2=value(#price,['"&amp;$H27&amp;" Corp']);
#spread=#price-#price2;)
Get(STD(#spread))
for('"&amp;$D27&amp;" Corp')")+$AV27,"-")</f>
        <v>6.3274779611889818</v>
      </c>
      <c r="AQ27" s="33">
        <f t="shared" ca="1" si="31"/>
        <v>0.75455852938573009</v>
      </c>
      <c r="AR27" s="40" t="str">
        <f>IF(ISNUMBER(B27),_xlfn.XLOOKUP(D27,hist!A:A,hist!B:B),"-")</f>
        <v>cbbt</v>
      </c>
      <c r="AS27" s="40" t="str">
        <f>IF(ISNUMBER(B27),_xlfn.XLOOKUP(H27,hist!A:A,hist!B:B),"-")</f>
        <v>cbbt</v>
      </c>
      <c r="AT27" s="40">
        <f ca="1">IF(ISNUMBER(B27),_xlfn.XLOOKUP(D27,hist!A:A,hist!D:D),"-")</f>
        <v>257</v>
      </c>
      <c r="AU27" s="40">
        <f ca="1">IF(ISNUMBER(B27),_xlfn.XLOOKUP(H27,hist!A:A,hist!D:D),"-")</f>
        <v>95</v>
      </c>
      <c r="AV27" s="10">
        <v>0</v>
      </c>
      <c r="AW27" s="39"/>
      <c r="AX27" s="39"/>
      <c r="AY27" s="33"/>
      <c r="AZ27" s="40"/>
    </row>
    <row r="28" spans="1:52" x14ac:dyDescent="0.3">
      <c r="A28" s="38"/>
      <c r="B28" s="69">
        <v>11</v>
      </c>
      <c r="C28" s="69" t="str">
        <f>IF(ISNUMBER(B28),_xlfn.XLOOKUP(B28,ideasLinked!A:A,ideasLinked!B:B),"-")</f>
        <v>Potential Ideas</v>
      </c>
      <c r="D28" s="72" t="str">
        <f>IF(ISNUMBER(B28),_xlfn.XLOOKUP(B28,ideasLinked!A:A,ideasLinked!C:C),"-")</f>
        <v>XS2056730323</v>
      </c>
      <c r="E28" s="42" t="str">
        <f>IF(D28="-","-",_xlfn.XLOOKUP(D28,bonds[ID_ISIN],bonds[unique lookup]))</f>
        <v>IFXGR 2 7/8 PERP nc-25</v>
      </c>
      <c r="F28" s="65">
        <f>IF(D28="-","-",SUMIF(Portfolio_Master_DL[''Isin''],D28,Portfolio_Master_DL[''Position'']))</f>
        <v>900000</v>
      </c>
      <c r="G28" s="128" cm="1">
        <f t="array" ref="G28">IF(D28="-","-",_xll.BDP(D28&amp;" corp","blp_i_sprd_mid","pcs="&amp;AR28))</f>
        <v>319.51641845703125</v>
      </c>
      <c r="H28" s="72" t="str">
        <f>IF(ISNUMBER(B28),_xlfn.XLOOKUP(B28,ideasLinked!A:A,ideasLinked!D:D),"-")</f>
        <v>XS2056730679</v>
      </c>
      <c r="I28" s="42" t="str">
        <f>IF(H28="-","-",_xlfn.XLOOKUP(H28,bonds[ID_ISIN],bonds[unique lookup]))</f>
        <v>IFXGR 3 5/8 PERP nc-28</v>
      </c>
      <c r="J28" s="65">
        <f>IF(H28="-","-",SUMIF(Portfolio_Master_DL[''Isin''],H28,Portfolio_Master_DL[''Position'']))</f>
        <v>0</v>
      </c>
      <c r="K28" s="128" cm="1">
        <f t="array" ref="K28">IF(H28="-","-",_xll.BDP(H28&amp;" corp","blp_i_sprd_mid","pcs="&amp;AX28))</f>
        <v>346.06329345703125</v>
      </c>
      <c r="L28" s="49">
        <f t="shared" si="20"/>
        <v>-26.546875</v>
      </c>
      <c r="M28" s="50">
        <f t="shared" ca="1" si="33"/>
        <v>0.6744414512058573</v>
      </c>
      <c r="N28" s="58">
        <f>IF(ISNUMBER(B28),_xlfn.XLOOKUP(B28,ideasLinked!A:A,ideasLinked!E:E),"-")</f>
        <v>-15</v>
      </c>
      <c r="O28" s="130">
        <f t="shared" si="2"/>
        <v>-11.546875</v>
      </c>
      <c r="P28" s="40" t="str">
        <f>IF(ISNUMBER(B28),IF(_xlfn.XLOOKUP(B28,ideasLinked!A:A,ideasLinked!G:G)=0,"-",_xlfn.XLOOKUP(B28,ideasLinked!A:A,ideasLinked!G:G)),"-")</f>
        <v>-</v>
      </c>
      <c r="Q28" s="51">
        <f t="shared" ca="1" si="3"/>
        <v>23</v>
      </c>
      <c r="R28" s="53">
        <f t="shared" ca="1" si="34"/>
        <v>-10.152874999999995</v>
      </c>
      <c r="S28" s="60">
        <f t="shared" ca="1" si="21"/>
        <v>-0.53635955776718192</v>
      </c>
      <c r="T28" s="53">
        <f t="shared" ca="1" si="22"/>
        <v>-0.60987499999998818</v>
      </c>
      <c r="U28" s="50">
        <f t="shared" ca="1" si="23"/>
        <v>-3.2602345282185086E-2</v>
      </c>
      <c r="W28" s="32" t="str">
        <f t="shared" si="24"/>
        <v>XS2056730323 Corp XS2056730679 Corp</v>
      </c>
      <c r="X28" s="40" t="str">
        <f>IFERROR(MIN(ROUNDDOWN(MIN(_xlfn.XLOOKUP(D28,bonds[ID_ISIN],bonds[years_since_issue]),_xlfn.XLOOKUP(H28,bonds[ID_ISIN],bonds[years_since_issue]))*365,0),max_lookback)&amp;"d","-")</f>
        <v>365d</v>
      </c>
      <c r="Y28" s="32" t="str">
        <f t="shared" si="18"/>
        <v>0d</v>
      </c>
      <c r="Z28" s="39">
        <f t="shared" ca="1" si="8"/>
        <v>-137.89799999999997</v>
      </c>
      <c r="AA28" s="39">
        <f t="shared" ca="1" si="9"/>
        <v>35.368999999999971</v>
      </c>
      <c r="AB28" s="39">
        <f t="shared" ca="1" si="10"/>
        <v>-42.882124999999995</v>
      </c>
      <c r="AC28" s="39">
        <f t="shared" ca="1" si="11"/>
        <v>24.220412269728726</v>
      </c>
      <c r="AD28" s="39">
        <f t="shared" ca="1" si="35"/>
        <v>64.265627615183504</v>
      </c>
      <c r="AE28" s="33">
        <f>IF(ISNUMBER(B28),_xlfn.SINGLE(_xll.BQL.Query(" get(corr(SPREAD(SPREAD_TYPE='I'), VALUE(SPREAD(SPREAD_TYPE='I'), ['"&amp;D28&amp;" Corp']))) for(['"&amp;H28&amp;" Corp'])with(dates=range(-"&amp;X28&amp;","&amp;Y28&amp;"))")),"-")</f>
        <v>0.96582073376265409</v>
      </c>
      <c r="AF28" s="39">
        <f t="shared" ca="1" si="13"/>
        <v>-26.66900000000004</v>
      </c>
      <c r="AG28" s="39">
        <f t="shared" ca="1" si="14"/>
        <v>-25.937000000000012</v>
      </c>
      <c r="AH28" s="39">
        <f t="shared" ca="1" si="15"/>
        <v>-26.593999999999994</v>
      </c>
      <c r="AI28" s="32" t="str">
        <f t="shared" si="19"/>
        <v>5d</v>
      </c>
      <c r="AJ28" s="39">
        <f ca="1">IFERROR(AVERAGE(dl_spread_between_two_bonds(D28,H28,isin_list,historicData_5d_ago)),"-")</f>
        <v>-43.136924603174599</v>
      </c>
      <c r="AK28" s="39">
        <f ca="1">IFERROR(_xlfn.STDEV.P(dl_spread_between_two_bonds(D28,H28,isin_list,historicData_5d_ago)),"-")</f>
        <v>24.326533502745292</v>
      </c>
      <c r="AL28" s="33">
        <f t="shared" ca="1" si="26"/>
        <v>0.70704379648804239</v>
      </c>
      <c r="AM28" s="55">
        <f>IF(ISNUMBER(B28),_xlfn.XLOOKUP(B28,ideasLinked!A:A,ideasLinked!F:F),"-")</f>
        <v>44103</v>
      </c>
      <c r="AN28" s="39" cm="1">
        <f t="array" aca="1" ref="AN28" ca="1">IFERROR(_xll.BDH(D28&amp;" corp","blp_i_sprd_mid",TODAY()-Q28,TODAY()-Q28,"days=a","fill=p")-_xll.BDH(H28&amp;" corp","blp_i_sprd_mid",TODAY()-Q28,TODAY()-Q28,"days=a","fill=p"),"-")</f>
        <v>-16.394000000000005</v>
      </c>
      <c r="AO28" s="39" cm="1">
        <f t="array" aca="1" ref="AO28" ca="1">IF(ISNUMBER(B28),_xll.BQL.Query("let(#price=dropna(spread(st=i,dates=range(-"&amp;$X28&amp;",-"&amp;$Q28&amp;"d),side='mid',fill='prev', pricing_source='"&amp;$AR28&amp;"')).value;
#price2=value(#price,['"&amp;$H28&amp;" Corp']);
#spread=#price-#price2;)
Get(AVG(#spread))
for('"&amp;$D28&amp;" Corp')")+$AV28,"-")</f>
        <v>-44.154296371832586</v>
      </c>
      <c r="AP28" s="39" cm="1">
        <f t="array" aca="1" ref="AP28" ca="1">IF(ISNUMBER(B28),_xll.BQL.Query("let(#price=dropna(spread(st=i,dates=range(-"&amp;$X28&amp;",-"&amp;$Q28&amp;"d),side='mid',fill='prev', pricing_source='"&amp;$AR28&amp;"')).value;
#price2=value(#price,['"&amp;$H28&amp;" Corp']);
#spread=#price-#price2;)
Get(STD(#spread))
for('"&amp;$D28&amp;" Corp')")+$AV28,"-")</f>
        <v>22.927216087619495</v>
      </c>
      <c r="AQ28" s="33">
        <f t="shared" ca="1" si="31"/>
        <v>1.2108010089730392</v>
      </c>
      <c r="AR28" s="40" t="str">
        <f>IF(ISNUMBER(B28),_xlfn.XLOOKUP(D28,hist!A:A,hist!B:B),"-")</f>
        <v>cbbt</v>
      </c>
      <c r="AS28" s="40" t="str">
        <f>IF(ISNUMBER(B28),_xlfn.XLOOKUP(H28,hist!A:A,hist!B:B),"-")</f>
        <v>cbbt</v>
      </c>
      <c r="AT28" s="40">
        <f ca="1">IF(ISNUMBER(B28),_xlfn.XLOOKUP(D28,hist!A:A,hist!D:D),"-")</f>
        <v>257</v>
      </c>
      <c r="AU28" s="40">
        <f ca="1">IF(ISNUMBER(B28),_xlfn.XLOOKUP(H28,hist!A:A,hist!D:D),"-")</f>
        <v>256</v>
      </c>
      <c r="AV28" s="10">
        <v>0</v>
      </c>
      <c r="AW28" s="39"/>
      <c r="AX28" s="39"/>
      <c r="AY28" s="33"/>
      <c r="AZ28" s="40"/>
    </row>
    <row r="29" spans="1:52" x14ac:dyDescent="0.3">
      <c r="A29" s="38"/>
      <c r="B29" s="69">
        <v>12</v>
      </c>
      <c r="C29" s="69" t="str">
        <f>IF(ISNUMBER(B29),_xlfn.XLOOKUP(B29,ideasLinked!A:A,ideasLinked!B:B),"-")</f>
        <v>Potential Ideas</v>
      </c>
      <c r="D29" s="72" t="str">
        <f>IF(ISNUMBER(B29),_xlfn.XLOOKUP(B29,ideasLinked!A:A,ideasLinked!C:C),"-")</f>
        <v>XS2056371334</v>
      </c>
      <c r="E29" s="42" t="str">
        <f>IF(D29="-","-",_xlfn.XLOOKUP(D29,bonds[ID_ISIN],bonds[unique lookup]))</f>
        <v>TELEFO 2 7/8 PERP nc-27</v>
      </c>
      <c r="F29" s="65">
        <f>IF(D29="-","-",SUMIF(Portfolio_Master_DL[''Isin''],D29,Portfolio_Master_DL[''Position'']))</f>
        <v>-400000</v>
      </c>
      <c r="G29" s="128" cm="1">
        <f t="array" ref="G29">IF(D29="-","-",_xll.BDP(D29&amp;" corp","blp_i_sprd_mid","pcs="&amp;AR29))</f>
        <v>382.98687744140625</v>
      </c>
      <c r="H29" s="72" t="str">
        <f>IF(ISNUMBER(B29),_xlfn.XLOOKUP(B29,ideasLinked!A:A,ideasLinked!D:D),"-")</f>
        <v>XS1795406658</v>
      </c>
      <c r="I29" s="42" t="str">
        <f>IF(H29="-","-",_xlfn.XLOOKUP(H29,bonds[ID_ISIN],bonds[unique lookup]))</f>
        <v>TELEFO 3 7/8 PERP nc-26</v>
      </c>
      <c r="J29" s="65">
        <f>IF(H29="-","-",SUMIF(Portfolio_Master_DL[''Isin''],H29,Portfolio_Master_DL[''Position'']))</f>
        <v>100000</v>
      </c>
      <c r="K29" s="128" cm="1">
        <f t="array" ref="K29">IF(H29="-","-",_xll.BDP(H29&amp;" corp","blp_i_sprd_mid","pcs="&amp;AX29))</f>
        <v>360.446533203125</v>
      </c>
      <c r="L29" s="49">
        <f t="shared" si="20"/>
        <v>22.54034423828125</v>
      </c>
      <c r="M29" s="50">
        <f t="shared" ca="1" si="33"/>
        <v>0.82167035917867293</v>
      </c>
      <c r="N29" s="58">
        <f>IF(ISNUMBER(B29),_xlfn.XLOOKUP(B29,ideasLinked!A:A,ideasLinked!E:E),"-")</f>
        <v>40</v>
      </c>
      <c r="O29" s="130">
        <f t="shared" si="2"/>
        <v>-17.45965576171875</v>
      </c>
      <c r="P29" s="40" t="str">
        <f>IF(ISNUMBER(B29),IF(_xlfn.XLOOKUP(B29,ideasLinked!A:A,ideasLinked!G:G)=0,"-",_xlfn.XLOOKUP(B29,ideasLinked!A:A,ideasLinked!G:G)),"-")</f>
        <v>TEF 2.875 cheap / steep</v>
      </c>
      <c r="Q29" s="51">
        <f t="shared" ca="1" si="3"/>
        <v>16</v>
      </c>
      <c r="R29" s="53">
        <f t="shared" ca="1" si="34"/>
        <v>-13.734655761718784</v>
      </c>
      <c r="S29" s="60">
        <f t="shared" ca="1" si="21"/>
        <v>1.0792552067245951</v>
      </c>
      <c r="T29" s="53">
        <f t="shared" ca="1" si="22"/>
        <v>-5.855655761718765</v>
      </c>
      <c r="U29" s="50">
        <f t="shared" ca="1" si="23"/>
        <v>-0.29614875212924918</v>
      </c>
      <c r="W29" s="32" t="str">
        <f t="shared" si="24"/>
        <v>XS2056371334 Corp XS1795406658 Corp</v>
      </c>
      <c r="X29" s="40" t="str">
        <f>IFERROR(MIN(ROUNDDOWN(MIN(_xlfn.XLOOKUP(D29,bonds[ID_ISIN],bonds[years_since_issue]),_xlfn.XLOOKUP(H29,bonds[ID_ISIN],bonds[years_since_issue]))*365,0),max_lookback)&amp;"d","-")</f>
        <v>365d</v>
      </c>
      <c r="Y29" s="32" t="str">
        <f t="shared" si="18"/>
        <v>0d</v>
      </c>
      <c r="Z29" s="39">
        <f t="shared" ca="1" si="8"/>
        <v>-37.768999999999949</v>
      </c>
      <c r="AA29" s="39">
        <f t="shared" ca="1" si="9"/>
        <v>110.55600000000004</v>
      </c>
      <c r="AB29" s="39">
        <f t="shared" ca="1" si="10"/>
        <v>5.6096342412451357</v>
      </c>
      <c r="AC29" s="39">
        <f t="shared" ca="1" si="11"/>
        <v>20.605233969933821</v>
      </c>
      <c r="AD29" s="39">
        <f t="shared" ca="1" si="35"/>
        <v>40.660269164524657</v>
      </c>
      <c r="AE29" s="33">
        <f>IF(ISNUMBER(B29),_xlfn.SINGLE(_xll.BQL.Query(" get(corr(SPREAD(SPREAD_TYPE='I'), VALUE(SPREAD(SPREAD_TYPE='I'), ['"&amp;D29&amp;" Corp']))) for(['"&amp;H29&amp;" Corp'])with(dates=range(-"&amp;X29&amp;","&amp;Y29&amp;"))")),"-")</f>
        <v>0.9807530207594678</v>
      </c>
      <c r="AF29" s="39">
        <f t="shared" ca="1" si="13"/>
        <v>22.567000000000007</v>
      </c>
      <c r="AG29" s="39">
        <f t="shared" ca="1" si="14"/>
        <v>28.396000000000015</v>
      </c>
      <c r="AH29" s="39">
        <f t="shared" ca="1" si="15"/>
        <v>31.932000000000016</v>
      </c>
      <c r="AI29" s="32" t="str">
        <f t="shared" si="19"/>
        <v>5d</v>
      </c>
      <c r="AJ29" s="39">
        <f ca="1">IFERROR(AVERAGE(dl_spread_between_two_bonds(D29,H29,isin_list,historicData_5d_ago)),"-")</f>
        <v>5.323940711462452</v>
      </c>
      <c r="AK29" s="39">
        <f ca="1">IFERROR(_xlfn.STDEV.P(dl_spread_between_two_bonds(D29,H29,isin_list,historicData_5d_ago)),"-")</f>
        <v>20.640244074501226</v>
      </c>
      <c r="AL29" s="33">
        <f t="shared" ca="1" si="26"/>
        <v>1.1178191113079221</v>
      </c>
      <c r="AM29" s="55">
        <f>IF(ISNUMBER(B29),_xlfn.XLOOKUP(B29,ideasLinked!A:A,ideasLinked!F:F),"-")</f>
        <v>44110</v>
      </c>
      <c r="AN29" s="39" cm="1">
        <f t="array" aca="1" ref="AN29" ca="1">IFERROR(_xll.BDH(D29&amp;" corp","blp_i_sprd_mid",TODAY()-Q29,TODAY()-Q29,"days=a","fill=p")-_xll.BDH(H29&amp;" corp","blp_i_sprd_mid",TODAY()-Q29,TODAY()-Q29,"days=a","fill=p"),"-")</f>
        <v>36.275000000000034</v>
      </c>
      <c r="AO29" s="39" cm="1">
        <f t="array" aca="1" ref="AO29" ca="1">IF(ISNUMBER(B29),_xll.BQL.Query("let(#price=dropna(spread(st=i,dates=range(-"&amp;$X29&amp;",-"&amp;$Q29&amp;"d),side='mid',fill='prev', pricing_source='"&amp;$AR29&amp;"')).value;
#price2=value(#price,['"&amp;$H29&amp;" Corp']);
#spread=#price-#price2;)
Get(AVG(#spread))
for('"&amp;$D29&amp;" Corp')")+$AV29,"-")</f>
        <v>53.725794753561026</v>
      </c>
      <c r="AP29" s="39" cm="1">
        <f t="array" aca="1" ref="AP29" ca="1">IF(ISNUMBER(B29),_xll.BQL.Query("let(#price=dropna(spread(st=i,dates=range(-"&amp;$X29&amp;",-"&amp;$Q29&amp;"d),side='mid',fill='prev', pricing_source='"&amp;$AR29&amp;"')).value;
#price2=value(#price,['"&amp;$H29&amp;" Corp']);
#spread=#price-#price2;)
Get(STD(#spread))
for('"&amp;$D29&amp;" Corp')")+$AV29,"-")</f>
        <v>67.7477534871296</v>
      </c>
      <c r="AQ29" s="33">
        <f t="shared" ca="1" si="31"/>
        <v>-0.25758484754592209</v>
      </c>
      <c r="AR29" s="40" t="str">
        <f>IF(ISNUMBER(B29),_xlfn.XLOOKUP(D29,hist!A:A,hist!B:B),"-")</f>
        <v>cbbt</v>
      </c>
      <c r="AS29" s="40" t="str">
        <f>IF(ISNUMBER(B29),_xlfn.XLOOKUP(H29,hist!A:A,hist!B:B),"-")</f>
        <v>cbbt</v>
      </c>
      <c r="AT29" s="40">
        <f ca="1">IF(ISNUMBER(B29),_xlfn.XLOOKUP(D29,hist!A:A,hist!D:D),"-")</f>
        <v>258</v>
      </c>
      <c r="AU29" s="40">
        <f ca="1">IF(ISNUMBER(B29),_xlfn.XLOOKUP(H29,hist!A:A,hist!D:D),"-")</f>
        <v>257</v>
      </c>
      <c r="AV29" s="10">
        <v>0</v>
      </c>
      <c r="AW29" s="39"/>
      <c r="AX29" s="39"/>
      <c r="AY29" s="33"/>
      <c r="AZ29" s="40"/>
    </row>
    <row r="30" spans="1:52" x14ac:dyDescent="0.3">
      <c r="A30" s="38"/>
      <c r="B30" s="69">
        <v>13</v>
      </c>
      <c r="C30" s="69" t="str">
        <f>IF(ISNUMBER(B30),_xlfn.XLOOKUP(B30,ideasLinked!A:A,ideasLinked!B:B),"-")</f>
        <v>Potential Ideas</v>
      </c>
      <c r="D30" s="72" t="str">
        <f>IF(ISNUMBER(B30),_xlfn.XLOOKUP(B30,ideasLinked!A:A,ideasLinked!C:C),"-")</f>
        <v>XS2109819859</v>
      </c>
      <c r="E30" s="42" t="str">
        <f>IF(D30="-","-",_xlfn.XLOOKUP(D30,bonds[ID_ISIN],bonds[unique lookup]))</f>
        <v>TELEFO 2.502 PERP nc-27</v>
      </c>
      <c r="F30" s="65">
        <f>IF(D30="-","-",SUMIF(Portfolio_Master_DL[''Isin''],D30,Portfolio_Master_DL[''Position'']))</f>
        <v>-100000</v>
      </c>
      <c r="G30" s="128" cm="1">
        <f t="array" ref="G30">IF(D30="-","-",_xll.BDP(D30&amp;" corp","blp_i_sprd_mid","pcs="&amp;AR30))</f>
        <v>349.187255859375</v>
      </c>
      <c r="H30" s="72" t="str">
        <f>IF(ISNUMBER(B30),_xlfn.XLOOKUP(B30,ideasLinked!A:A,ideasLinked!D:D),"-")</f>
        <v>XS1795406658</v>
      </c>
      <c r="I30" s="42" t="str">
        <f>IF(H30="-","-",_xlfn.XLOOKUP(H30,bonds[ID_ISIN],bonds[unique lookup]))</f>
        <v>TELEFO 3 7/8 PERP nc-26</v>
      </c>
      <c r="J30" s="65">
        <f>IF(H30="-","-",SUMIF(Portfolio_Master_DL[''Isin''],H30,Portfolio_Master_DL[''Position'']))</f>
        <v>100000</v>
      </c>
      <c r="K30" s="128" cm="1">
        <f t="array" ref="K30">IF(H30="-","-",_xll.BDP(H30&amp;" corp","blp_i_sprd_mid","pcs="&amp;AX30))</f>
        <v>360.446533203125</v>
      </c>
      <c r="L30" s="49">
        <f t="shared" si="20"/>
        <v>-11.25927734375</v>
      </c>
      <c r="M30" s="50">
        <f t="shared" ca="1" si="33"/>
        <v>0.5457245394748087</v>
      </c>
      <c r="N30" s="58">
        <f>IF(ISNUMBER(B30),_xlfn.XLOOKUP(B30,ideasLinked!A:A,ideasLinked!E:E),"-")</f>
        <v>0</v>
      </c>
      <c r="O30" s="130">
        <f t="shared" si="2"/>
        <v>-11.25927734375</v>
      </c>
      <c r="P30" s="40" t="str">
        <f>IF(ISNUMBER(B30),IF(_xlfn.XLOOKUP(B30,ideasLinked!A:A,ideasLinked!G:G)=0,"-",_xlfn.XLOOKUP(B30,ideasLinked!A:A,ideasLinked!G:G)),"-")</f>
        <v>TELEFO Green looks cheap</v>
      </c>
      <c r="Q30" s="51">
        <f t="shared" ca="1" si="3"/>
        <v>10</v>
      </c>
      <c r="R30" s="53">
        <f t="shared" ca="1" si="34"/>
        <v>-6.8272773437500405</v>
      </c>
      <c r="S30" s="60">
        <f t="shared" ca="1" si="21"/>
        <v>1.3921259906655441</v>
      </c>
      <c r="T30" s="53">
        <f t="shared" ca="1" si="22"/>
        <v>-3.6792773437500159</v>
      </c>
      <c r="U30" s="50">
        <f t="shared" ca="1" si="23"/>
        <v>-0.23318023785654785</v>
      </c>
      <c r="W30" s="32" t="str">
        <f t="shared" si="24"/>
        <v>XS2109819859 Corp XS1795406658 Corp</v>
      </c>
      <c r="X30" s="40" t="str">
        <f>IFERROR(MIN(ROUNDDOWN(MIN(_xlfn.XLOOKUP(D30,bonds[ID_ISIN],bonds[years_since_issue]),_xlfn.XLOOKUP(H30,bonds[ID_ISIN],bonds[years_since_issue]))*365,0),max_lookback)&amp;"d","-")</f>
        <v>258d</v>
      </c>
      <c r="Y30" s="32" t="str">
        <f t="shared" si="18"/>
        <v>0d</v>
      </c>
      <c r="Z30" s="39">
        <f t="shared" ca="1" si="8"/>
        <v>-57.269000000000005</v>
      </c>
      <c r="AA30" s="39">
        <f t="shared" ca="1" si="9"/>
        <v>10.030999999999949</v>
      </c>
      <c r="AB30" s="39">
        <f t="shared" ca="1" si="10"/>
        <v>-20.16650000000001</v>
      </c>
      <c r="AC30" s="39">
        <f t="shared" ca="1" si="11"/>
        <v>16.321829076665843</v>
      </c>
      <c r="AD30" s="39">
        <f t="shared" ca="1" si="35"/>
        <v>68.365115388187277</v>
      </c>
      <c r="AE30" s="33">
        <f>IF(ISNUMBER(B30),_xlfn.SINGLE(_xll.BQL.Query(" get(corr(SPREAD(SPREAD_TYPE='I'), VALUE(SPREAD(SPREAD_TYPE='I'), ['"&amp;D30&amp;" Corp']))) for(['"&amp;H30&amp;" Corp'])with(dates=range(-"&amp;X30&amp;","&amp;Y30&amp;"))")),"-")</f>
        <v>0.97441510883678562</v>
      </c>
      <c r="AF30" s="39">
        <f t="shared" ca="1" si="13"/>
        <v>-12.239000000000033</v>
      </c>
      <c r="AG30" s="39">
        <f t="shared" ca="1" si="14"/>
        <v>-7.5799999999999841</v>
      </c>
      <c r="AH30" s="39">
        <f t="shared" ca="1" si="15"/>
        <v>-4.5039999999999623</v>
      </c>
      <c r="AI30" s="32" t="str">
        <f t="shared" si="19"/>
        <v>5d</v>
      </c>
      <c r="AJ30" s="39">
        <f ca="1">IFERROR(AVERAGE(dl_spread_between_two_bonds(D30,H30,isin_list,historicData_5d_ago)),"-")</f>
        <v>-20.377655913978504</v>
      </c>
      <c r="AK30" s="39">
        <f ca="1">IFERROR(_xlfn.STDEV.P(dl_spread_between_two_bonds(D30,H30,isin_list,historicData_5d_ago)),"-")</f>
        <v>16.430321505826669</v>
      </c>
      <c r="AL30" s="33">
        <f t="shared" ca="1" si="26"/>
        <v>0.77890477733135655</v>
      </c>
      <c r="AM30" s="55">
        <f>IF(ISNUMBER(B30),_xlfn.XLOOKUP(B30,ideasLinked!A:A,ideasLinked!F:F),"-")</f>
        <v>44116</v>
      </c>
      <c r="AN30" s="39" cm="1">
        <f t="array" aca="1" ref="AN30" ca="1">IFERROR(_xll.BDH(D30&amp;" corp","blp_i_sprd_mid",TODAY()-Q30,TODAY()-Q30,"days=a","fill=p")-_xll.BDH(H30&amp;" corp","blp_i_sprd_mid",TODAY()-Q30,TODAY()-Q30,"days=a","fill=p"),"-")</f>
        <v>-4.4319999999999595</v>
      </c>
      <c r="AO30" s="39" cm="1">
        <f t="array" aca="1" ref="AO30" ca="1">IF(ISNUMBER(B30),_xll.BQL.Query("let(#price=dropna(spread(st=i,dates=range(-"&amp;$X30&amp;",-"&amp;$Q30&amp;"d),side='mid',fill='prev', pricing_source='"&amp;$AR30&amp;"')).value;
#price2=value(#price,['"&amp;$H30&amp;" Corp']);
#spread=#price-#price2;)
Get(AVG(#spread))
for('"&amp;$D30&amp;" Corp')")+$AV30,"-")</f>
        <v>51.013006647280335</v>
      </c>
      <c r="AP30" s="39" cm="1">
        <f t="array" aca="1" ref="AP30" ca="1">IF(ISNUMBER(B30),_xll.BQL.Query("let(#price=dropna(spread(st=i,dates=range(-"&amp;$X30&amp;",-"&amp;$Q30&amp;"d),side='mid',fill='prev', pricing_source='"&amp;$AR30&amp;"')).value;
#price2=value(#price,['"&amp;$H30&amp;" Corp']);
#spread=#price-#price2;)
Get(STD(#spread))
for('"&amp;$D30&amp;" Corp')")+$AV30,"-")</f>
        <v>65.506748091321313</v>
      </c>
      <c r="AQ30" s="33">
        <f t="shared" ca="1" si="31"/>
        <v>-0.8464014511907354</v>
      </c>
      <c r="AR30" s="40" t="str">
        <f>IF(ISNUMBER(B30),_xlfn.XLOOKUP(D30,hist!A:A,hist!B:B),"-")</f>
        <v>cbbt</v>
      </c>
      <c r="AS30" s="40" t="str">
        <f>IF(ISNUMBER(B30),_xlfn.XLOOKUP(H30,hist!A:A,hist!B:B),"-")</f>
        <v>cbbt</v>
      </c>
      <c r="AT30" s="40">
        <f ca="1">IF(ISNUMBER(B30),_xlfn.XLOOKUP(D30,hist!A:A,hist!D:D),"-")</f>
        <v>190</v>
      </c>
      <c r="AU30" s="40">
        <f ca="1">IF(ISNUMBER(B30),_xlfn.XLOOKUP(H30,hist!A:A,hist!D:D),"-")</f>
        <v>257</v>
      </c>
      <c r="AV30" s="10">
        <v>0</v>
      </c>
      <c r="AX30" s="40"/>
      <c r="AY30" s="40"/>
      <c r="AZ30" s="40"/>
    </row>
    <row r="31" spans="1:52" x14ac:dyDescent="0.3">
      <c r="A31" s="38"/>
      <c r="B31" s="69">
        <v>14</v>
      </c>
      <c r="C31" s="69" t="str">
        <f>IF(ISNUMBER(B31),_xlfn.XLOOKUP(B31,ideasLinked!A:A,ideasLinked!B:B),"-")</f>
        <v>Potential Ideas</v>
      </c>
      <c r="D31" s="72" t="str">
        <f>IF(ISNUMBER(B31),_xlfn.XLOOKUP(B31,ideasLinked!A:A,ideasLinked!C:C),"-")</f>
        <v>XS2082429890</v>
      </c>
      <c r="E31" s="42" t="str">
        <f>IF(D31="-","-",_xlfn.XLOOKUP(D31,bonds[ID_ISIN],bonds[unique lookup]))</f>
        <v>TELIAS 1 3/8 05/11/81 nc-26</v>
      </c>
      <c r="F31" s="65">
        <f>IF(D31="-","-",SUMIF(Portfolio_Master_DL[''Isin''],D31,Portfolio_Master_DL[''Position'']))</f>
        <v>-148000</v>
      </c>
      <c r="G31" s="128" cm="1">
        <f t="array" ref="G31">IF(D31="-","-",_xll.BDP(D31&amp;" corp","blp_i_sprd_mid","pcs="&amp;AR31))</f>
        <v>204.77113342285156</v>
      </c>
      <c r="H31" s="72" t="str">
        <f>IF(ISNUMBER(B31),_xlfn.XLOOKUP(B31,ideasLinked!A:A,ideasLinked!D:D),"-")</f>
        <v>XS1590787799</v>
      </c>
      <c r="I31" s="42" t="str">
        <f>IF(H31="-","-",_xlfn.XLOOKUP(H31,bonds[ID_ISIN],bonds[unique lookup]))</f>
        <v>TELIAS 3 04/04/78 nc-23</v>
      </c>
      <c r="J31" s="65">
        <f>IF(H31="-","-",SUMIF(Portfolio_Master_DL[''Isin''],H31,Portfolio_Master_DL[''Position'']))</f>
        <v>0</v>
      </c>
      <c r="K31" s="128" cm="1">
        <f t="array" ref="K31">IF(H31="-","-",_xll.BDP(H31&amp;" corp","blp_i_sprd_mid","pcs="&amp;AX31))</f>
        <v>156.96615600585938</v>
      </c>
      <c r="L31" s="49">
        <f t="shared" si="20"/>
        <v>47.804977416992188</v>
      </c>
      <c r="M31" s="50">
        <f t="shared" ca="1" si="33"/>
        <v>0.88046849020653861</v>
      </c>
      <c r="N31" s="58">
        <f>IF(ISNUMBER(B31),_xlfn.XLOOKUP(B31,ideasLinked!A:A,ideasLinked!E:E),"-")</f>
        <v>55</v>
      </c>
      <c r="O31" s="130">
        <f t="shared" si="2"/>
        <v>-7.1950225830078125</v>
      </c>
      <c r="P31" s="40" t="str">
        <f>IF(ISNUMBER(B31),IF(_xlfn.XLOOKUP(B31,ideasLinked!A:A,ideasLinked!G:G)=0,"-",_xlfn.XLOOKUP(B31,ideasLinked!A:A,ideasLinked!G:G)),"-")</f>
        <v>TELIAS is steep</v>
      </c>
      <c r="Q31" s="51">
        <f t="shared" ca="1" si="3"/>
        <v>14</v>
      </c>
      <c r="R31" s="53">
        <f t="shared" ca="1" si="34"/>
        <v>-4.9580225830077893</v>
      </c>
      <c r="S31" s="60">
        <f t="shared" ca="1" si="21"/>
        <v>-0.2299754201253249</v>
      </c>
      <c r="T31" s="53">
        <f t="shared" ca="1" si="22"/>
        <v>9.6977416992189092E-2</v>
      </c>
      <c r="U31" s="50">
        <f t="shared" ca="1" si="23"/>
        <v>-1.4919811545119566E-2</v>
      </c>
      <c r="W31" s="32" t="str">
        <f t="shared" si="24"/>
        <v>XS2082429890 Corp XS1590787799 Corp</v>
      </c>
      <c r="X31" s="40" t="str">
        <f>IFERROR(MIN(ROUNDDOWN(MIN(_xlfn.XLOOKUP(D31,bonds[ID_ISIN],bonds[years_since_issue]),_xlfn.XLOOKUP(H31,bonds[ID_ISIN],bonds[years_since_issue]))*365,0),max_lookback)&amp;"d","-")</f>
        <v>252d</v>
      </c>
      <c r="Y31" s="32" t="str">
        <f t="shared" si="18"/>
        <v>0d</v>
      </c>
      <c r="Z31" s="39">
        <f t="shared" ca="1" si="8"/>
        <v>-139.05100000000004</v>
      </c>
      <c r="AA31" s="39">
        <f t="shared" ca="1" si="9"/>
        <v>52.762999999999977</v>
      </c>
      <c r="AB31" s="39">
        <f t="shared" ca="1" si="10"/>
        <v>19.392896174863392</v>
      </c>
      <c r="AC31" s="39">
        <f t="shared" ca="1" si="11"/>
        <v>32.269276593264507</v>
      </c>
      <c r="AD31" s="39">
        <f t="shared" ca="1" si="35"/>
        <v>97.415192539122387</v>
      </c>
      <c r="AE31" s="33">
        <f>IF(ISNUMBER(B31),_xlfn.SINGLE(_xll.BQL.Query(" get(corr(SPREAD(SPREAD_TYPE='I'), VALUE(SPREAD(SPREAD_TYPE='I'), ['"&amp;D31&amp;" Corp']))) for(['"&amp;H31&amp;" Corp'])with(dates=range(-"&amp;X31&amp;","&amp;Y31&amp;"))")),"-")</f>
        <v>0.95863895781739339</v>
      </c>
      <c r="AF31" s="39">
        <f t="shared" ca="1" si="13"/>
        <v>47.854000000000013</v>
      </c>
      <c r="AG31" s="39">
        <f t="shared" ca="1" si="14"/>
        <v>47.707999999999998</v>
      </c>
      <c r="AH31" s="39">
        <f t="shared" ca="1" si="15"/>
        <v>46.289000000000016</v>
      </c>
      <c r="AI31" s="32" t="str">
        <f t="shared" si="19"/>
        <v>5d</v>
      </c>
      <c r="AJ31" s="39">
        <f ca="1">IFERROR(AVERAGE(dl_spread_between_two_bonds(D31,H31,isin_list,historicData_5d_ago)),"-")</f>
        <v>18.752318435754194</v>
      </c>
      <c r="AK31" s="39">
        <f ca="1">IFERROR(_xlfn.STDEV.P(dl_spread_between_two_bonds(D31,H31,isin_list,historicData_5d_ago)),"-")</f>
        <v>32.338686475576552</v>
      </c>
      <c r="AL31" s="33">
        <f t="shared" ca="1" si="26"/>
        <v>0.89538830175165818</v>
      </c>
      <c r="AM31" s="55">
        <f>IF(ISNUMBER(B31),_xlfn.XLOOKUP(B31,ideasLinked!A:A,ideasLinked!F:F),"-")</f>
        <v>44112</v>
      </c>
      <c r="AN31" s="39" cm="1">
        <f t="array" aca="1" ref="AN31" ca="1">IFERROR(_xll.BDH(D31&amp;" corp","blp_i_sprd_mid",TODAY()-Q31,TODAY()-Q31,"days=a","fill=p")-_xll.BDH(H31&amp;" corp","blp_i_sprd_mid",TODAY()-Q31,TODAY()-Q31,"days=a","fill=p"),"-")</f>
        <v>52.762999999999977</v>
      </c>
      <c r="AO31" s="39" cm="1">
        <f t="array" aca="1" ref="AO31" ca="1">IF(ISNUMBER(B31),_xll.BQL.Query("let(#price=dropna(spread(st=i,dates=range(-"&amp;$X31&amp;",-"&amp;$Q31&amp;"d),side='mid',fill='prev', pricing_source='"&amp;$AR31&amp;"')).value;
#price2=value(#price,['"&amp;$H31&amp;" Corp']);
#spread=#price-#price2;)
Get(AVG(#spread))
for('"&amp;$D31&amp;" Corp')")+$AV31,"-")</f>
        <v>15.306746839078244</v>
      </c>
      <c r="AP31" s="39" cm="1">
        <f t="array" aca="1" ref="AP31" ca="1">IF(ISNUMBER(B31),_xll.BQL.Query("let(#price=dropna(spread(st=i,dates=range(-"&amp;$X31&amp;",-"&amp;$Q31&amp;"d),side='mid',fill='prev', pricing_source='"&amp;$AR31&amp;"')).value;
#price2=value(#price,['"&amp;$H31&amp;" Corp']);
#spread=#price-#price2;)
Get(STD(#spread))
for('"&amp;$D31&amp;" Corp')")+$AV31,"-")</f>
        <v>33.730882588862755</v>
      </c>
      <c r="AQ31" s="33">
        <f t="shared" ca="1" si="31"/>
        <v>1.1104439103318635</v>
      </c>
      <c r="AR31" s="40" t="str">
        <f>IF(ISNUMBER(B31),_xlfn.XLOOKUP(D31,hist!A:A,hist!B:B),"-")</f>
        <v>cbbt</v>
      </c>
      <c r="AS31" s="40" t="str">
        <f>IF(ISNUMBER(B31),_xlfn.XLOOKUP(H31,hist!A:A,hist!B:B),"-")</f>
        <v>cbbt</v>
      </c>
      <c r="AT31" s="40">
        <f ca="1">IF(ISNUMBER(B31),_xlfn.XLOOKUP(D31,hist!A:A,hist!D:D),"-")</f>
        <v>183</v>
      </c>
      <c r="AU31" s="40">
        <f ca="1">IF(ISNUMBER(B31),_xlfn.XLOOKUP(H31,hist!A:A,hist!D:D),"-")</f>
        <v>258</v>
      </c>
      <c r="AV31" s="10">
        <v>0</v>
      </c>
      <c r="AX31" s="40"/>
      <c r="AY31" s="40"/>
      <c r="AZ31" s="40"/>
    </row>
    <row r="32" spans="1:52" x14ac:dyDescent="0.3">
      <c r="B32" s="69">
        <v>15</v>
      </c>
      <c r="C32" s="69" t="str">
        <f>IF(ISNUMBER(B32),_xlfn.XLOOKUP(B32,ideasLinked!A:A,ideasLinked!B:B),"-")</f>
        <v>Potential Ideas</v>
      </c>
      <c r="D32" s="72" t="str">
        <f>IF(ISNUMBER(B32),_xlfn.XLOOKUP(B32,ideasLinked!A:A,ideasLinked!C:C),"-")</f>
        <v>XS2218405772</v>
      </c>
      <c r="E32" s="42" t="str">
        <f>IF(D32="-","-",_xlfn.XLOOKUP(D32,bonds[ID_ISIN],bonds[unique lookup]))</f>
        <v>MRKGR 1 5/8 09/09/80 nc-26</v>
      </c>
      <c r="F32" s="65">
        <f>IF(D32="-","-",SUMIF(Portfolio_Master_DL[''Isin''],D32,Portfolio_Master_DL[''Position'']))</f>
        <v>500000</v>
      </c>
      <c r="G32" s="128" cm="1">
        <f t="array" ref="G32">IF(D32="-","-",_xll.BDP(D32&amp;" corp","blp_i_sprd_mid","pcs="&amp;AR32))</f>
        <v>203.64533996582031</v>
      </c>
      <c r="H32" s="72" t="str">
        <f>IF(ISNUMBER(B32),_xlfn.XLOOKUP(B32,ideasLinked!A:A,ideasLinked!D:D),"-")</f>
        <v>XS2011260531</v>
      </c>
      <c r="I32" s="42" t="str">
        <f>IF(H32="-","-",_xlfn.XLOOKUP(H32,bonds[ID_ISIN],bonds[unique lookup]))</f>
        <v>MRKGR 1 5/8 06/25/79 nc-24</v>
      </c>
      <c r="J32" s="65">
        <f>IF(H32="-","-",SUMIF(Portfolio_Master_DL[''Isin''],H32,Portfolio_Master_DL[''Position'']))</f>
        <v>0</v>
      </c>
      <c r="K32" s="128" cm="1">
        <f t="array" ref="K32">IF(H32="-","-",_xll.BDP(H32&amp;" corp","blp_i_sprd_mid","pcs="&amp;AX32))</f>
        <v>168.73219299316406</v>
      </c>
      <c r="L32" s="49">
        <f t="shared" si="20"/>
        <v>34.91314697265625</v>
      </c>
      <c r="M32" s="50">
        <f t="shared" ca="1" si="33"/>
        <v>1.7899455099261066</v>
      </c>
      <c r="N32" s="58">
        <f>IF(ISNUMBER(B32),_xlfn.XLOOKUP(B32,ideasLinked!A:A,ideasLinked!E:E),"-")</f>
        <v>33</v>
      </c>
      <c r="O32" s="130">
        <f t="shared" si="2"/>
        <v>1.91314697265625</v>
      </c>
      <c r="P32" s="40" t="str">
        <f>IF(ISNUMBER(B32),IF(_xlfn.XLOOKUP(B32,ideasLinked!A:A,ideasLinked!G:G)=0,"-",_xlfn.XLOOKUP(B32,ideasLinked!A:A,ideasLinked!G:G)),"-")</f>
        <v>MRKGR curve steepened</v>
      </c>
      <c r="Q32" s="51">
        <f t="shared" ca="1" si="3"/>
        <v>10</v>
      </c>
      <c r="R32" s="53">
        <f t="shared" ca="1" si="34"/>
        <v>2.467146972656252</v>
      </c>
      <c r="S32" s="60">
        <f t="shared" ca="1" si="21"/>
        <v>0.48490463118905502</v>
      </c>
      <c r="T32" s="53">
        <f t="shared" ca="1" si="22"/>
        <v>2.3101469726562414</v>
      </c>
      <c r="U32" s="50">
        <f t="shared" ca="1" si="23"/>
        <v>0.53560581672937624</v>
      </c>
      <c r="W32" s="32" t="str">
        <f t="shared" si="24"/>
        <v>XS2218405772 Corp XS2011260531 Corp</v>
      </c>
      <c r="X32" s="40" t="str">
        <f>IFERROR(MIN(ROUNDDOWN(MIN(_xlfn.XLOOKUP(D32,bonds[ID_ISIN],bonds[years_since_issue]),_xlfn.XLOOKUP(H32,bonds[ID_ISIN],bonds[years_since_issue]))*365,0),max_lookback)&amp;"d","-")</f>
        <v>41d</v>
      </c>
      <c r="Y32" s="32" t="str">
        <f t="shared" si="18"/>
        <v>0d</v>
      </c>
      <c r="Z32" s="39">
        <f t="shared" ca="1" si="8"/>
        <v>26.506999999999977</v>
      </c>
      <c r="AA32" s="39">
        <f t="shared" ca="1" si="9"/>
        <v>35.00800000000001</v>
      </c>
      <c r="AB32" s="39">
        <f t="shared" ca="1" si="10"/>
        <v>30.466142857142867</v>
      </c>
      <c r="AC32" s="39">
        <f t="shared" ca="1" si="11"/>
        <v>2.4844354707183052</v>
      </c>
      <c r="AD32" s="39">
        <f t="shared" ca="1" si="35"/>
        <v>98.884213300273387</v>
      </c>
      <c r="AE32" s="33">
        <f>IF(ISNUMBER(B32),_xlfn.SINGLE(_xll.BQL.Query(" get(corr(SPREAD(SPREAD_TYPE='I'), VALUE(SPREAD(SPREAD_TYPE='I'), ['"&amp;D32&amp;" Corp']))) for(['"&amp;H32&amp;" Corp'])with(dates=range(-"&amp;X32&amp;","&amp;Y32&amp;"))")),"-")</f>
        <v>0.93160386338525725</v>
      </c>
      <c r="AF32" s="39">
        <f t="shared" ca="1" si="13"/>
        <v>34.647999999999996</v>
      </c>
      <c r="AG32" s="39">
        <f t="shared" ca="1" si="14"/>
        <v>32.603000000000009</v>
      </c>
      <c r="AH32" s="39">
        <f t="shared" ca="1" si="15"/>
        <v>32.63900000000001</v>
      </c>
      <c r="AI32" s="32" t="str">
        <f t="shared" si="19"/>
        <v>5d</v>
      </c>
      <c r="AJ32" s="39">
        <f ca="1">IFERROR(AVERAGE(dl_spread_between_two_bonds(D32,H32,isin_list,historicData_5d_ago)),"-")</f>
        <v>29.940064516129034</v>
      </c>
      <c r="AK32" s="39">
        <f ca="1">IFERROR(_xlfn.STDEV.P(dl_spread_between_two_bonds(D32,H32,isin_list,historicData_5d_ago)),"-")</f>
        <v>2.1229779287972517</v>
      </c>
      <c r="AL32" s="33">
        <f t="shared" ca="1" si="26"/>
        <v>1.2543396931967303</v>
      </c>
      <c r="AM32" s="55">
        <f>IF(ISNUMBER(B32),_xlfn.XLOOKUP(B32,ideasLinked!A:A,ideasLinked!F:F),"-")</f>
        <v>44116</v>
      </c>
      <c r="AN32" s="39" cm="1">
        <f t="array" aca="1" ref="AN32" ca="1">IFERROR(_xll.BDH(D32&amp;" corp","blp_i_sprd_mid",TODAY()-Q32,TODAY()-Q32,"days=a","fill=p")-_xll.BDH(H32&amp;" corp","blp_i_sprd_mid",TODAY()-Q32,TODAY()-Q32,"days=a","fill=p"),"-")</f>
        <v>32.445999999999998</v>
      </c>
      <c r="AO32" s="39" cm="1">
        <f t="array" aca="1" ref="AO32" ca="1">IF(ISNUMBER(B32),_xll.BQL.Query("let(#price=dropna(spread(st=i,dates=range(-"&amp;$X32&amp;",-"&amp;$Q32&amp;"d),side='mid',fill='prev', pricing_source='"&amp;$AR32&amp;"')).value;
#price2=value(#price,['"&amp;$H32&amp;" Corp']);
#spread=#price-#price2;)
Get(AVG(#spread))
for('"&amp;$D32&amp;" Corp')")+$AV32,"-")</f>
        <v>29.032604545902288</v>
      </c>
      <c r="AP32" s="39" cm="1">
        <f t="array" aca="1" ref="AP32" ca="1">IF(ISNUMBER(B32),_xll.BQL.Query("let(#price=dropna(spread(st=i,dates=range(-"&amp;$X32&amp;",-"&amp;$Q32&amp;"d),side='mid',fill='prev', pricing_source='"&amp;$AR32&amp;"')).value;
#price2=value(#price,['"&amp;$H32&amp;" Corp']);
#spread=#price-#price2;)
Get(STD(#spread))
for('"&amp;$D32&amp;" Corp')")+$AV32,"-")</f>
        <v>2.6155467692330148</v>
      </c>
      <c r="AQ32" s="33">
        <f t="shared" ca="1" si="31"/>
        <v>1.3050408787370515</v>
      </c>
      <c r="AR32" s="40" t="str">
        <f>IF(ISNUMBER(B32),_xlfn.XLOOKUP(D32,hist!A:A,hist!B:B),"-")</f>
        <v>cbbt</v>
      </c>
      <c r="AS32" s="40" t="str">
        <f>IF(ISNUMBER(B32),_xlfn.XLOOKUP(H32,hist!A:A,hist!B:B),"-")</f>
        <v>cbbt</v>
      </c>
      <c r="AT32" s="40">
        <f ca="1">IF(ISNUMBER(B32),_xlfn.XLOOKUP(D32,hist!A:A,hist!D:D),"-")</f>
        <v>35</v>
      </c>
      <c r="AU32" s="40">
        <f ca="1">IF(ISNUMBER(B32),_xlfn.XLOOKUP(H32,hist!A:A,hist!D:D),"-")</f>
        <v>257</v>
      </c>
      <c r="AV32" s="10">
        <v>0</v>
      </c>
    </row>
    <row r="33" spans="1:52" x14ac:dyDescent="0.3">
      <c r="B33" s="69">
        <v>16</v>
      </c>
      <c r="C33" s="69" t="str">
        <f>IF(ISNUMBER(B33),_xlfn.XLOOKUP(B33,ideasLinked!A:A,ideasLinked!B:B),"-")</f>
        <v>Potential Ideas</v>
      </c>
      <c r="D33" s="72" t="str">
        <f>IF(ISNUMBER(B33),_xlfn.XLOOKUP(B33,ideasLinked!A:A,ideasLinked!C:C),"-")</f>
        <v>XS2011260705</v>
      </c>
      <c r="E33" s="42" t="str">
        <f>IF(D33="-","-",_xlfn.XLOOKUP(D33,bonds[ID_ISIN],bonds[unique lookup]))</f>
        <v>MRKGR 2 7/8 06/25/79 nc-29</v>
      </c>
      <c r="F33" s="65">
        <f>IF(D33="-","-",SUMIF(Portfolio_Master_DL[''Isin''],D33,Portfolio_Master_DL[''Position'']))</f>
        <v>0</v>
      </c>
      <c r="G33" s="128" cm="1">
        <f t="array" ref="G33">IF(D33="-","-",_xll.BDP(D33&amp;" corp","blp_i_sprd_mid","pcs="&amp;AR33))</f>
        <v>227.67022705078125</v>
      </c>
      <c r="H33" s="72" t="str">
        <f>IF(ISNUMBER(B33),_xlfn.XLOOKUP(B33,ideasLinked!A:A,ideasLinked!D:D),"-")</f>
        <v>XS2011260531</v>
      </c>
      <c r="I33" s="42" t="str">
        <f>IF(H33="-","-",_xlfn.XLOOKUP(H33,bonds[ID_ISIN],bonds[unique lookup]))</f>
        <v>MRKGR 1 5/8 06/25/79 nc-24</v>
      </c>
      <c r="J33" s="65">
        <f>IF(H33="-","-",SUMIF(Portfolio_Master_DL[''Isin''],H33,Portfolio_Master_DL[''Position'']))</f>
        <v>0</v>
      </c>
      <c r="K33" s="128" cm="1">
        <f t="array" ref="K33">IF(H33="-","-",_xll.BDP(H33&amp;" corp","blp_i_sprd_mid","pcs="&amp;AX33))</f>
        <v>168.73219299316406</v>
      </c>
      <c r="L33" s="49">
        <f t="shared" si="20"/>
        <v>58.938034057617188</v>
      </c>
      <c r="M33" s="50">
        <f t="shared" ca="1" si="33"/>
        <v>0.37774509122158889</v>
      </c>
      <c r="N33" s="58">
        <f>IF(ISNUMBER(B33),_xlfn.XLOOKUP(B33,ideasLinked!A:A,ideasLinked!E:E),"-")</f>
        <v>60</v>
      </c>
      <c r="O33" s="130">
        <f t="shared" si="2"/>
        <v>-1.0619659423828125</v>
      </c>
      <c r="P33" s="40" t="str">
        <f>IF(ISNUMBER(B33),IF(_xlfn.XLOOKUP(B33,ideasLinked!A:A,ideasLinked!G:G)=0,"-",_xlfn.XLOOKUP(B33,ideasLinked!A:A,ideasLinked!G:G)),"-")</f>
        <v>MRKGR curve steepened</v>
      </c>
      <c r="Q33" s="51">
        <f t="shared" ca="1" si="3"/>
        <v>10</v>
      </c>
      <c r="R33" s="53">
        <f t="shared" ca="1" si="34"/>
        <v>1.7230340576172125</v>
      </c>
      <c r="S33" s="60">
        <f t="shared" ca="1" si="21"/>
        <v>3.4611643637044998E-2</v>
      </c>
      <c r="T33" s="53">
        <f t="shared" ca="1" si="22"/>
        <v>2.405034057617172</v>
      </c>
      <c r="U33" s="50">
        <f t="shared" ca="1" si="23"/>
        <v>6.3771753302942047E-2</v>
      </c>
      <c r="W33" s="32" t="str">
        <f t="shared" si="24"/>
        <v>XS2011260705 Corp XS2011260531 Corp</v>
      </c>
      <c r="X33" s="40" t="str">
        <f>IFERROR(MIN(ROUNDDOWN(MIN(_xlfn.XLOOKUP(D33,bonds[ID_ISIN],bonds[years_since_issue]),_xlfn.XLOOKUP(H33,bonds[ID_ISIN],bonds[years_since_issue]))*365,0),max_lookback)&amp;"d","-")</f>
        <v>365d</v>
      </c>
      <c r="Y33" s="32" t="str">
        <f t="shared" si="18"/>
        <v>0d</v>
      </c>
      <c r="Z33" s="39">
        <f t="shared" ca="1" si="8"/>
        <v>-105.79899999999998</v>
      </c>
      <c r="AA33" s="39">
        <f t="shared" ca="1" si="9"/>
        <v>77.283999999999992</v>
      </c>
      <c r="AB33" s="39">
        <f t="shared" ca="1" si="10"/>
        <v>45.508357976653706</v>
      </c>
      <c r="AC33" s="39">
        <f t="shared" ca="1" si="11"/>
        <v>35.552218660296248</v>
      </c>
      <c r="AD33" s="39">
        <f t="shared" ca="1" si="35"/>
        <v>89.979426848815663</v>
      </c>
      <c r="AE33" s="33">
        <f>IF(ISNUMBER(B33),_xlfn.SINGLE(_xll.BQL.Query(" get(corr(SPREAD(SPREAD_TYPE='I'), VALUE(SPREAD(SPREAD_TYPE='I'), ['"&amp;D33&amp;" Corp']))) for(['"&amp;H33&amp;" Corp'])with(dates=range(-"&amp;X33&amp;","&amp;Y33&amp;"))")),"-")</f>
        <v>0.98797090551255184</v>
      </c>
      <c r="AF33" s="39">
        <f t="shared" ca="1" si="13"/>
        <v>59.078999999999979</v>
      </c>
      <c r="AG33" s="39">
        <f t="shared" ca="1" si="14"/>
        <v>56.533000000000015</v>
      </c>
      <c r="AH33" s="39">
        <f t="shared" ca="1" si="15"/>
        <v>57.924999999999983</v>
      </c>
      <c r="AI33" s="32" t="str">
        <f t="shared" si="19"/>
        <v>5d</v>
      </c>
      <c r="AJ33" s="39">
        <f ca="1">IFERROR(AVERAGE(dl_spread_between_two_bonds(D33,H33,isin_list,historicData_5d_ago)),"-")</f>
        <v>45.295426877470369</v>
      </c>
      <c r="AK33" s="39">
        <f ca="1">IFERROR(_xlfn.STDEV.P(dl_spread_between_two_bonds(D33,H33,isin_list,historicData_5d_ago)),"-")</f>
        <v>35.791488529008141</v>
      </c>
      <c r="AL33" s="33">
        <f t="shared" ca="1" si="26"/>
        <v>0.31397333791864684</v>
      </c>
      <c r="AM33" s="55">
        <f>IF(ISNUMBER(B33),_xlfn.XLOOKUP(B33,ideasLinked!A:A,ideasLinked!F:F),"-")</f>
        <v>44116</v>
      </c>
      <c r="AN33" s="39" cm="1">
        <f t="array" aca="1" ref="AN33" ca="1">IFERROR(_xll.BDH(D33&amp;" corp","blp_i_sprd_mid",TODAY()-Q33,TODAY()-Q33,"days=a","fill=p")-_xll.BDH(H33&amp;" corp","blp_i_sprd_mid",TODAY()-Q33,TODAY()-Q33,"days=a","fill=p"),"-")</f>
        <v>57.214999999999975</v>
      </c>
      <c r="AO33" s="39" cm="1">
        <f t="array" aca="1" ref="AO33" ca="1">IF(ISNUMBER(B33),_xll.BQL.Query("let(#price=dropna(spread(st=i,dates=range(-"&amp;$X33&amp;",-"&amp;$Q33&amp;"d),side='mid',fill='prev', pricing_source='"&amp;$AR33&amp;"')).value;
#price2=value(#price,['"&amp;$H33&amp;" Corp']);
#spread=#price-#price2;)
Get(AVG(#spread))
for('"&amp;$D33&amp;" Corp')")+$AV33,"-")</f>
        <v>44.380280149777867</v>
      </c>
      <c r="AP33" s="39" cm="1">
        <f t="array" aca="1" ref="AP33" ca="1">IF(ISNUMBER(B33),_xll.BQL.Query("let(#price=dropna(spread(st=i,dates=range(-"&amp;$X33&amp;",-"&amp;$Q33&amp;"d),side='mid',fill='prev', pricing_source='"&amp;$AR33&amp;"')).value;
#price2=value(#price,['"&amp;$H33&amp;" Corp']);
#spread=#price-#price2;)
Get(STD(#spread))
for('"&amp;$D33&amp;" Corp')")+$AV33,"-")</f>
        <v>37.404455731642976</v>
      </c>
      <c r="AQ33" s="33">
        <f t="shared" ca="1" si="31"/>
        <v>0.34313344758454389</v>
      </c>
      <c r="AR33" s="40" t="str">
        <f>IF(ISNUMBER(B33),_xlfn.XLOOKUP(D33,hist!A:A,hist!B:B),"-")</f>
        <v>cbbt</v>
      </c>
      <c r="AS33" s="40" t="str">
        <f>IF(ISNUMBER(B33),_xlfn.XLOOKUP(H33,hist!A:A,hist!B:B),"-")</f>
        <v>cbbt</v>
      </c>
      <c r="AT33" s="40">
        <f ca="1">IF(ISNUMBER(B33),_xlfn.XLOOKUP(D33,hist!A:A,hist!D:D),"-")</f>
        <v>257</v>
      </c>
      <c r="AU33" s="40">
        <f ca="1">IF(ISNUMBER(B33),_xlfn.XLOOKUP(H33,hist!A:A,hist!D:D),"-")</f>
        <v>257</v>
      </c>
      <c r="AV33" s="10">
        <v>0</v>
      </c>
    </row>
    <row r="34" spans="1:52" x14ac:dyDescent="0.3">
      <c r="B34" s="69">
        <v>17</v>
      </c>
      <c r="C34" s="69" t="str">
        <f>IF(ISNUMBER(B34),_xlfn.XLOOKUP(B34,ideasLinked!A:A,ideasLinked!B:B),"-")</f>
        <v>Potential Ideas</v>
      </c>
      <c r="D34" s="72" t="str">
        <f>IF(ISNUMBER(B34),_xlfn.XLOOKUP(B34,ideasLinked!A:A,ideasLinked!C:C),"-")</f>
        <v>US05565QDV77</v>
      </c>
      <c r="E34" s="42" t="str">
        <f>IF(D34="-","-",_xlfn.XLOOKUP(D34,bonds[ID_ISIN],bonds[unique lookup]))</f>
        <v>BPLN 4 7/8 PERP nc-30</v>
      </c>
      <c r="F34" s="65">
        <f>IF(D34="-","-",SUMIF(Portfolio_Master_DL[''Isin''],D34,Portfolio_Master_DL[''Position'']))</f>
        <v>-718000</v>
      </c>
      <c r="G34" s="128" cm="1">
        <f t="array" ref="G34">IF(D34="-","-",_xll.BDP(D34&amp;" corp","blp_i_sprd_mid","pcs="&amp;AR34))</f>
        <v>308.62252807617188</v>
      </c>
      <c r="H34" s="72" t="str">
        <f>IF(ISNUMBER(B34),_xlfn.XLOOKUP(B34,ideasLinked!A:A,ideasLinked!D:D),"-")</f>
        <v>US05565QDU94</v>
      </c>
      <c r="I34" s="42" t="str">
        <f>IF(H34="-","-",_xlfn.XLOOKUP(H34,bonds[ID_ISIN],bonds[unique lookup]))</f>
        <v>BPLN 4 3/8 PERP nc-25</v>
      </c>
      <c r="J34" s="65">
        <f>IF(H34="-","-",SUMIF(Portfolio_Master_DL[''Isin''],H34,Portfolio_Master_DL[''Position'']))</f>
        <v>-150000</v>
      </c>
      <c r="K34" s="128" cm="1">
        <f t="array" ref="K34">IF(H34="-","-",_xll.BDP(H34&amp;" corp","blp_i_sprd_mid","pcs="&amp;AX34))</f>
        <v>280.48123168945313</v>
      </c>
      <c r="L34" s="49">
        <f t="shared" si="20"/>
        <v>28.14129638671875</v>
      </c>
      <c r="M34" s="50">
        <f t="shared" ca="1" si="33"/>
        <v>0.41151984352013432</v>
      </c>
      <c r="N34" s="58">
        <f>IF(ISNUMBER(B34),_xlfn.XLOOKUP(B34,ideasLinked!A:A,ideasLinked!E:E),"-")</f>
        <v>40</v>
      </c>
      <c r="O34" s="130">
        <f t="shared" si="2"/>
        <v>-11.85870361328125</v>
      </c>
      <c r="P34" s="40" t="str">
        <f>IF(ISNUMBER(B34),IF(_xlfn.XLOOKUP(B34,ideasLinked!A:A,ideasLinked!G:G)=0,"-",_xlfn.XLOOKUP(B34,ideasLinked!A:A,ideasLinked!G:G)),"-")</f>
        <v>bp usd steepened recenlty</v>
      </c>
      <c r="Q34" s="51">
        <f t="shared" ca="1" si="3"/>
        <v>8</v>
      </c>
      <c r="R34" s="53">
        <f t="shared" ca="1" si="34"/>
        <v>-5.9177036132812759</v>
      </c>
      <c r="S34" s="60">
        <f t="shared" ca="1" si="21"/>
        <v>-0.73102710527933534</v>
      </c>
      <c r="T34" s="53">
        <f t="shared" ca="1" si="22"/>
        <v>-0.27770361328123272</v>
      </c>
      <c r="U34" s="50">
        <f t="shared" ca="1" si="23"/>
        <v>-5.217661601435597E-2</v>
      </c>
      <c r="W34" s="32" t="str">
        <f t="shared" si="24"/>
        <v>US05565QDV77 Corp US05565QDU94 Corp</v>
      </c>
      <c r="X34" s="40" t="str">
        <f>IFERROR(MIN(ROUNDDOWN(MIN(_xlfn.XLOOKUP(D34,bonds[ID_ISIN],bonds[years_since_issue]),_xlfn.XLOOKUP(H34,bonds[ID_ISIN],bonds[years_since_issue]))*365,0),max_lookback)&amp;"d","-")</f>
        <v>120d</v>
      </c>
      <c r="Y34" s="32" t="str">
        <f t="shared" si="18"/>
        <v>0d</v>
      </c>
      <c r="Z34" s="39">
        <f t="shared" ca="1" si="8"/>
        <v>3.5720000000000027</v>
      </c>
      <c r="AA34" s="39">
        <f t="shared" ca="1" si="9"/>
        <v>40.942999999999984</v>
      </c>
      <c r="AB34" s="39">
        <f t="shared" ca="1" si="10"/>
        <v>24.275670454545466</v>
      </c>
      <c r="AC34" s="39">
        <f t="shared" ca="1" si="11"/>
        <v>9.3935347056578848</v>
      </c>
      <c r="AD34" s="39">
        <f t="shared" ca="1" si="35"/>
        <v>65.744284034997079</v>
      </c>
      <c r="AE34" s="33">
        <f>IF(ISNUMBER(B34),_xlfn.SINGLE(_xll.BQL.Query(" get(corr(SPREAD(SPREAD_TYPE='I'), VALUE(SPREAD(SPREAD_TYPE='I'), ['"&amp;D34&amp;" Corp']))) for(['"&amp;H34&amp;" Corp'])with(dates=range(-"&amp;X34&amp;","&amp;Y34&amp;"))")),"-")</f>
        <v>0.92496615996880172</v>
      </c>
      <c r="AF34" s="39">
        <f t="shared" ca="1" si="13"/>
        <v>30.187000000000012</v>
      </c>
      <c r="AG34" s="39">
        <f t="shared" ca="1" si="14"/>
        <v>28.418999999999983</v>
      </c>
      <c r="AH34" s="39">
        <f t="shared" ca="1" si="15"/>
        <v>31.154999999999973</v>
      </c>
      <c r="AI34" s="32" t="str">
        <f t="shared" si="19"/>
        <v>5d</v>
      </c>
      <c r="AJ34" s="39">
        <f ca="1">IFERROR(AVERAGE(dl_spread_between_two_bonds(D34,H34,isin_list,historicData_5d_ago)),"-")</f>
        <v>24.002476190476191</v>
      </c>
      <c r="AK34" s="39">
        <f ca="1">IFERROR(_xlfn.STDEV.P(dl_spread_between_two_bonds(D34,H34,isin_list,historicData_5d_ago)),"-")</f>
        <v>9.5246011021037038</v>
      </c>
      <c r="AL34" s="33">
        <f t="shared" ca="1" si="26"/>
        <v>0.46369645953449029</v>
      </c>
      <c r="AM34" s="55">
        <f>IF(ISNUMBER(B34),_xlfn.XLOOKUP(B34,ideasLinked!A:A,ideasLinked!F:F),"-")</f>
        <v>44118</v>
      </c>
      <c r="AN34" s="39" cm="1">
        <f t="array" aca="1" ref="AN34" ca="1">IFERROR(_xll.BDH(D34&amp;" corp","blp_i_sprd_mid",TODAY()-Q34,TODAY()-Q34,"days=a","fill=p")-_xll.BDH(H34&amp;" corp","blp_i_sprd_mid",TODAY()-Q34,TODAY()-Q34,"days=a","fill=p"),"-")</f>
        <v>34.059000000000026</v>
      </c>
      <c r="AO34" s="39" cm="1">
        <f t="array" aca="1" ref="AO34" ca="1">IF(ISNUMBER(B34),_xll.BQL.Query("let(#price=dropna(spread(st=i,dates=range(-"&amp;$X34&amp;",-"&amp;$Q34&amp;"d),side='mid',fill='prev', pricing_source='"&amp;$AR34&amp;"')).value;
#price2=value(#price,['"&amp;$H34&amp;" Corp']);
#spread=#price-#price2;)
Get(AVG(#spread))
for('"&amp;$D34&amp;" Corp')")+$AV34,"-")</f>
        <v>23.881694297849386</v>
      </c>
      <c r="AP34" s="39" cm="1">
        <f t="array" aca="1" ref="AP34" ca="1">IF(ISNUMBER(B34),_xll.BQL.Query("let(#price=dropna(spread(st=i,dates=range(-"&amp;$X34&amp;",-"&amp;$Q34&amp;"d),side='mid',fill='prev', pricing_source='"&amp;$AR34&amp;"')).value;
#price2=value(#price,['"&amp;$H34&amp;" Corp']);
#spread=#price-#price2;)
Get(STD(#spread))
for('"&amp;$D34&amp;" Corp')")+$AV34,"-")</f>
        <v>8.9075601775878326</v>
      </c>
      <c r="AQ34" s="33">
        <f t="shared" ca="1" si="31"/>
        <v>1.1425469487994697</v>
      </c>
      <c r="AR34" s="40" t="str">
        <f>IF(ISNUMBER(B34),_xlfn.XLOOKUP(D34,hist!A:A,hist!B:B),"-")</f>
        <v>cbbt</v>
      </c>
      <c r="AS34" s="40" t="str">
        <f>IF(ISNUMBER(B34),_xlfn.XLOOKUP(H34,hist!A:A,hist!B:B),"-")</f>
        <v>cbbt</v>
      </c>
      <c r="AT34" s="40">
        <f ca="1">IF(ISNUMBER(B34),_xlfn.XLOOKUP(D34,hist!A:A,hist!D:D),"-")</f>
        <v>89</v>
      </c>
      <c r="AU34" s="40">
        <f ca="1">IF(ISNUMBER(B34),_xlfn.XLOOKUP(H34,hist!A:A,hist!D:D),"-")</f>
        <v>88</v>
      </c>
      <c r="AV34" s="10">
        <v>0</v>
      </c>
    </row>
    <row r="35" spans="1:52" x14ac:dyDescent="0.3">
      <c r="B35" s="69" t="str">
        <v/>
      </c>
      <c r="C35" s="69" t="str">
        <f>IF(ISNUMBER(B35),_xlfn.XLOOKUP(B35,ideasLinked!A:A,ideasLinked!B:B),"-")</f>
        <v>-</v>
      </c>
      <c r="D35" s="72" t="str">
        <f>IF(ISNUMBER(B35),_xlfn.XLOOKUP(B35,ideasLinked!A:A,ideasLinked!C:C),"-")</f>
        <v>-</v>
      </c>
      <c r="E35" s="42" t="str">
        <f>IF(D35="-","-",_xlfn.XLOOKUP(D35,bonds[ID_ISIN],bonds[unique lookup]))</f>
        <v>-</v>
      </c>
      <c r="F35" s="65" t="str">
        <f>IF(D35="-","-",SUMIF(Portfolio_Master_DL[''Isin''],D35,Portfolio_Master_DL[''Position'']))</f>
        <v>-</v>
      </c>
      <c r="G35" s="128" t="str" cm="1">
        <f t="array" ref="G35">IF(D35="-","-",_xll.BDP(D35&amp;" corp","blp_i_sprd_mid","pcs="&amp;AR35))</f>
        <v>-</v>
      </c>
      <c r="H35" s="72" t="str">
        <f>IF(ISNUMBER(B35),_xlfn.XLOOKUP(B35,ideasLinked!A:A,ideasLinked!D:D),"-")</f>
        <v>-</v>
      </c>
      <c r="I35" s="42" t="str">
        <f>IF(H35="-","-",_xlfn.XLOOKUP(H35,bonds[ID_ISIN],bonds[unique lookup]))</f>
        <v>-</v>
      </c>
      <c r="J35" s="65" t="str">
        <f>IF(H35="-","-",SUMIF(Portfolio_Master_DL[''Isin''],H35,Portfolio_Master_DL[''Position'']))</f>
        <v>-</v>
      </c>
      <c r="K35" s="128" t="str" cm="1">
        <f t="array" ref="K35">IF(H35="-","-",_xll.BDP(H35&amp;" corp","blp_i_sprd_mid","pcs="&amp;AX35))</f>
        <v>-</v>
      </c>
      <c r="L35" s="49" t="str">
        <f t="shared" si="20"/>
        <v>-</v>
      </c>
      <c r="M35" s="50" t="str">
        <f t="shared" ca="1" si="33"/>
        <v>-</v>
      </c>
      <c r="N35" s="58" t="str">
        <f>IF(ISNUMBER(B35),_xlfn.XLOOKUP(B35,ideasLinked!A:A,ideasLinked!E:E),"-")</f>
        <v>-</v>
      </c>
      <c r="O35" s="130" t="str">
        <f t="shared" si="2"/>
        <v>-</v>
      </c>
      <c r="P35" s="40" t="str">
        <f>IF(ISNUMBER(B35),IF(_xlfn.XLOOKUP(B35,ideasLinked!A:A,ideasLinked!G:G)=0,"-",_xlfn.XLOOKUP(B35,ideasLinked!A:A,ideasLinked!G:G)),"-")</f>
        <v>-</v>
      </c>
      <c r="Q35" s="51" t="str">
        <f t="shared" ca="1" si="3"/>
        <v>-</v>
      </c>
      <c r="R35" s="53" t="str">
        <f>IF(ISNUMBER(B35),L35-AN35,"-")</f>
        <v>-</v>
      </c>
      <c r="S35" s="60" t="str">
        <f t="shared" ca="1" si="21"/>
        <v>-</v>
      </c>
      <c r="T35" s="53" t="str">
        <f t="shared" ca="1" si="22"/>
        <v>-</v>
      </c>
      <c r="U35" s="50" t="str">
        <f t="shared" ca="1" si="23"/>
        <v>-</v>
      </c>
      <c r="W35" s="32" t="str">
        <f t="shared" si="24"/>
        <v>-</v>
      </c>
      <c r="X35" s="40" t="str">
        <f>IFERROR(MIN(ROUNDDOWN(MIN(_xlfn.XLOOKUP(D35,bonds[ID_ISIN],bonds[years_since_issue]),_xlfn.XLOOKUP(H35,bonds[ID_ISIN],bonds[years_since_issue]))*365,0),max_lookback)&amp;"d","-")</f>
        <v>-</v>
      </c>
      <c r="Y35" s="32" t="str">
        <f t="shared" si="18"/>
        <v>-</v>
      </c>
      <c r="Z35" s="39" t="str">
        <f t="shared" ca="1" si="8"/>
        <v>-</v>
      </c>
      <c r="AA35" s="39" t="str">
        <f t="shared" ca="1" si="9"/>
        <v>-</v>
      </c>
      <c r="AB35" s="39" t="str">
        <f t="shared" ca="1" si="10"/>
        <v>-</v>
      </c>
      <c r="AC35" s="39" t="str">
        <f t="shared" ca="1" si="11"/>
        <v>-</v>
      </c>
      <c r="AD35" s="39" t="str">
        <f t="shared" ca="1" si="35"/>
        <v>-</v>
      </c>
      <c r="AE35" s="33" t="str">
        <f>IF(ISNUMBER(B35),_xlfn.SINGLE(_xll.BQL.Query(" get(corr(SPREAD(SPREAD_TYPE='I'), VALUE(SPREAD(SPREAD_TYPE='I'), ['"&amp;D35&amp;" Corp']))) for(['"&amp;H35&amp;" Corp'])with(dates=range(-"&amp;X35&amp;","&amp;Y35&amp;"))")),"-")</f>
        <v>-</v>
      </c>
      <c r="AF35" s="39" t="str">
        <f t="shared" ca="1" si="13"/>
        <v>-</v>
      </c>
      <c r="AG35" s="39" t="str">
        <f t="shared" ca="1" si="14"/>
        <v>-</v>
      </c>
      <c r="AH35" s="39" t="str">
        <f t="shared" ca="1" si="15"/>
        <v>-</v>
      </c>
      <c r="AI35" s="32" t="str">
        <f t="shared" si="19"/>
        <v>-</v>
      </c>
      <c r="AJ35" s="39" t="str">
        <f ca="1">IFERROR(AVERAGE(dl_spread_between_two_bonds(D35,H35,isin_list,historicData_5d_ago)),"-")</f>
        <v>-</v>
      </c>
      <c r="AK35" s="39" t="str">
        <f ca="1">IFERROR(_xlfn.STDEV.P(dl_spread_between_two_bonds(D35,H35,isin_list,historicData_5d_ago)),"-")</f>
        <v>-</v>
      </c>
      <c r="AL35" s="33" t="str">
        <f t="shared" ca="1" si="26"/>
        <v>-</v>
      </c>
      <c r="AM35" s="55" t="str">
        <f>IF(ISNUMBER(B35),_xlfn.XLOOKUP(B35,ideasLinked!A:A,ideasLinked!F:F),"-")</f>
        <v>-</v>
      </c>
      <c r="AN35" s="39" t="str" cm="1">
        <f t="array" aca="1" ref="AN35" ca="1">IFERROR(_xll.BDH(D35&amp;" corp","blp_i_sprd_mid",TODAY()-Q35,TODAY()-Q35,"days=a","fill=p")-_xll.BDH(H35&amp;" corp","blp_i_sprd_mid",TODAY()-Q35,TODAY()-Q35,"days=a","fill=p"),"-")</f>
        <v>-</v>
      </c>
      <c r="AO35" s="39" t="str" cm="1">
        <f t="array" ref="AO35">IF(ISNUMBER(B35),_xll.BQL.Query("let(#price=dropna(spread(st=i,dates=range(-"&amp;$X35&amp;",-"&amp;$Q35&amp;"d),side='mid',fill='prev', pricing_source='"&amp;$AR35&amp;"')).value;
#price2=value(#price,['"&amp;$H35&amp;" Corp']);
#spread=#price-#price2;)
Get(AVG(#spread))
for('"&amp;$D35&amp;" Corp')")+$AV35,"-")</f>
        <v>-</v>
      </c>
      <c r="AP35" s="39" t="str" cm="1">
        <f t="array" ref="AP35">IF(ISNUMBER(B35),_xll.BQL.Query("let(#price=dropna(spread(st=i,dates=range(-"&amp;$X35&amp;",-"&amp;$Q35&amp;"d),side='mid',fill='prev', pricing_source='"&amp;$AR35&amp;"')).value;
#price2=value(#price,['"&amp;$H35&amp;" Corp']);
#spread=#price-#price2;)
Get(STD(#spread))
for('"&amp;$D35&amp;" Corp')")+$AV35,"-")</f>
        <v>-</v>
      </c>
      <c r="AQ35" s="33" t="str">
        <f t="shared" ca="1" si="31"/>
        <v>-</v>
      </c>
      <c r="AR35" s="40" t="str">
        <f>IF(ISNUMBER(B35),_xlfn.XLOOKUP(D35,hist!A:A,hist!B:B),"-")</f>
        <v>-</v>
      </c>
      <c r="AS35" s="40" t="str">
        <f>IF(ISNUMBER(B35),_xlfn.XLOOKUP(H35,hist!A:A,hist!B:B),"-")</f>
        <v>-</v>
      </c>
      <c r="AT35" s="40" t="str">
        <f>IF(ISNUMBER(B35),_xlfn.XLOOKUP(D35,hist!A:A,hist!D:D),"-")</f>
        <v>-</v>
      </c>
      <c r="AU35" s="40" t="str">
        <f>IF(ISNUMBER(B35),_xlfn.XLOOKUP(H35,hist!A:A,hist!D:D),"-")</f>
        <v>-</v>
      </c>
      <c r="AV35" s="10">
        <v>0</v>
      </c>
      <c r="AX35" s="40"/>
      <c r="AY35" s="40"/>
      <c r="AZ35" s="40"/>
    </row>
    <row r="36" spans="1:52" ht="13" customHeight="1" x14ac:dyDescent="0.3">
      <c r="B36" s="69" t="str">
        <v/>
      </c>
      <c r="C36" s="69" t="str">
        <f>IF(ISNUMBER(B36),_xlfn.XLOOKUP(B36,ideasLinked!A:A,ideasLinked!B:B),"-")</f>
        <v>-</v>
      </c>
      <c r="D36" s="72" t="str">
        <f>IF(ISNUMBER(B36),_xlfn.XLOOKUP(B36,ideasLinked!A:A,ideasLinked!C:C),"-")</f>
        <v>-</v>
      </c>
      <c r="E36" s="42" t="str">
        <f>IF(D36="-","-",_xlfn.XLOOKUP(D36,bonds[ID_ISIN],bonds[unique lookup]))</f>
        <v>-</v>
      </c>
      <c r="F36" s="65" t="str">
        <f>IF(D36="-","-",SUMIF(Portfolio_Master_DL[''Isin''],D36,Portfolio_Master_DL[''Position'']))</f>
        <v>-</v>
      </c>
      <c r="G36" s="128" t="str" cm="1">
        <f t="array" ref="G36">IF(D36="-","-",_xll.BDP(D36&amp;" corp","blp_i_sprd_mid","pcs="&amp;AR36))</f>
        <v>-</v>
      </c>
      <c r="H36" s="72" t="str">
        <f>IF(ISNUMBER(B36),_xlfn.XLOOKUP(B36,ideasLinked!A:A,ideasLinked!D:D),"-")</f>
        <v>-</v>
      </c>
      <c r="I36" s="42" t="str">
        <f>IF(H36="-","-",_xlfn.XLOOKUP(H36,bonds[ID_ISIN],bonds[unique lookup]))</f>
        <v>-</v>
      </c>
      <c r="J36" s="65" t="str">
        <f>IF(H36="-","-",SUMIF(Portfolio_Master_DL[''Isin''],H36,Portfolio_Master_DL[''Position'']))</f>
        <v>-</v>
      </c>
      <c r="K36" s="128" t="str" cm="1">
        <f t="array" ref="K36">IF(H36="-","-",_xll.BDP(H36&amp;" corp","blp_i_sprd_mid","pcs="&amp;AX36))</f>
        <v>-</v>
      </c>
      <c r="L36" s="49" t="str">
        <f t="shared" si="20"/>
        <v>-</v>
      </c>
      <c r="M36" s="52" t="str">
        <f t="shared" ca="1" si="33"/>
        <v>-</v>
      </c>
      <c r="N36" s="58" t="str">
        <f>IF(ISNUMBER(B36),_xlfn.XLOOKUP(B36,ideasLinked!A:A,ideasLinked!E:E),"-")</f>
        <v>-</v>
      </c>
      <c r="O36" s="130" t="str">
        <f t="shared" si="2"/>
        <v>-</v>
      </c>
      <c r="P36" s="40" t="str">
        <f>IF(ISNUMBER(B36),IF(_xlfn.XLOOKUP(B36,ideasLinked!A:A,ideasLinked!G:G)=0,"-",_xlfn.XLOOKUP(B36,ideasLinked!A:A,ideasLinked!G:G)),"-")</f>
        <v>-</v>
      </c>
      <c r="Q36" s="51" t="str">
        <f t="shared" ca="1" si="3"/>
        <v>-</v>
      </c>
      <c r="R36" s="53" t="str">
        <f t="shared" ref="R36:R42" si="36">IF(ISNUMBER(B36),L36-AN36,"-")</f>
        <v>-</v>
      </c>
      <c r="S36" s="60" t="str">
        <f t="shared" ca="1" si="21"/>
        <v>-</v>
      </c>
      <c r="T36" s="53" t="str">
        <f t="shared" ca="1" si="22"/>
        <v>-</v>
      </c>
      <c r="U36" s="50" t="str">
        <f t="shared" ca="1" si="23"/>
        <v>-</v>
      </c>
      <c r="V36" s="40"/>
      <c r="W36" s="32" t="str">
        <f t="shared" si="24"/>
        <v>-</v>
      </c>
      <c r="X36" s="40" t="str">
        <f>IFERROR(MIN(ROUNDDOWN(MIN(_xlfn.XLOOKUP(D36,bonds[ID_ISIN],bonds[years_since_issue]),_xlfn.XLOOKUP(H36,bonds[ID_ISIN],bonds[years_since_issue]))*365,0),max_lookback)&amp;"d","-")</f>
        <v>-</v>
      </c>
      <c r="Y36" s="32" t="str">
        <f t="shared" si="18"/>
        <v>-</v>
      </c>
      <c r="Z36" s="39" t="str">
        <f t="shared" ca="1" si="8"/>
        <v>-</v>
      </c>
      <c r="AA36" s="39" t="str">
        <f t="shared" ca="1" si="9"/>
        <v>-</v>
      </c>
      <c r="AB36" s="39" t="str">
        <f t="shared" ca="1" si="10"/>
        <v>-</v>
      </c>
      <c r="AC36" s="39" t="str">
        <f t="shared" ca="1" si="11"/>
        <v>-</v>
      </c>
      <c r="AD36" s="39" t="str">
        <f t="shared" ca="1" si="35"/>
        <v>-</v>
      </c>
      <c r="AE36" s="33" t="str">
        <f>IF(ISNUMBER(B36),_xlfn.SINGLE(_xll.BQL.Query(" get(corr(SPREAD(SPREAD_TYPE='I'), VALUE(SPREAD(SPREAD_TYPE='I'), ['"&amp;D36&amp;" Corp']))) for(['"&amp;H36&amp;" Corp'])with(dates=range(-"&amp;X36&amp;","&amp;Y36&amp;"))")),"-")</f>
        <v>-</v>
      </c>
      <c r="AF36" s="39" t="str">
        <f t="shared" ca="1" si="13"/>
        <v>-</v>
      </c>
      <c r="AG36" s="39" t="str">
        <f t="shared" ca="1" si="14"/>
        <v>-</v>
      </c>
      <c r="AH36" s="39" t="str">
        <f t="shared" ca="1" si="15"/>
        <v>-</v>
      </c>
      <c r="AI36" s="32" t="str">
        <f t="shared" si="19"/>
        <v>-</v>
      </c>
      <c r="AJ36" s="39" t="str">
        <f ca="1">IFERROR(AVERAGE(dl_spread_between_two_bonds(D36,H36,isin_list,historicData_5d_ago)),"-")</f>
        <v>-</v>
      </c>
      <c r="AK36" s="39" t="str">
        <f ca="1">IFERROR(_xlfn.STDEV.P(dl_spread_between_two_bonds(D36,H36,isin_list,historicData_5d_ago)),"-")</f>
        <v>-</v>
      </c>
      <c r="AL36" s="33" t="str">
        <f t="shared" ca="1" si="26"/>
        <v>-</v>
      </c>
      <c r="AM36" s="55" t="str">
        <f>IF(ISNUMBER(B36),_xlfn.XLOOKUP(B36,ideasLinked!A:A,ideasLinked!F:F),"-")</f>
        <v>-</v>
      </c>
      <c r="AN36" s="39" t="str" cm="1">
        <f t="array" aca="1" ref="AN36" ca="1">IFERROR(_xll.BDH(D36&amp;" corp","blp_i_sprd_mid",TODAY()-Q36,TODAY()-Q36,"days=a","fill=p")-_xll.BDH(H36&amp;" corp","blp_i_sprd_mid",TODAY()-Q36,TODAY()-Q36,"days=a","fill=p"),"-")</f>
        <v>-</v>
      </c>
      <c r="AO36" s="39" t="str" cm="1">
        <f t="array" ref="AO36">IF(ISNUMBER(B36),_xll.BQL.Query("let(#price=dropna(spread(st=i,dates=range(-"&amp;$X36&amp;",-"&amp;$Q36&amp;"d),side='mid',fill='prev', pricing_source='"&amp;$AR36&amp;"')).value;
#price2=value(#price,['"&amp;$H36&amp;" Corp']);
#spread=#price-#price2;)
Get(AVG(#spread))
for('"&amp;$D36&amp;" Corp')")+$AV36,"-")</f>
        <v>-</v>
      </c>
      <c r="AP36" s="39" t="str" cm="1">
        <f t="array" ref="AP36">IF(ISNUMBER(B36),_xll.BQL.Query("let(#price=dropna(spread(st=i,dates=range(-"&amp;$X36&amp;",-"&amp;$Q36&amp;"d),side='mid',fill='prev', pricing_source='"&amp;$AR36&amp;"')).value;
#price2=value(#price,['"&amp;$H36&amp;" Corp']);
#spread=#price-#price2;)
Get(STD(#spread))
for('"&amp;$D36&amp;" Corp')")+$AV36,"-")</f>
        <v>-</v>
      </c>
      <c r="AQ36" s="33" t="str">
        <f t="shared" ca="1" si="31"/>
        <v>-</v>
      </c>
      <c r="AR36" s="40" t="str">
        <f>IF(ISNUMBER(B36),_xlfn.XLOOKUP(D36,hist!A:A,hist!B:B),"-")</f>
        <v>-</v>
      </c>
      <c r="AS36" s="40" t="str">
        <f>IF(ISNUMBER(B36),_xlfn.XLOOKUP(H36,hist!A:A,hist!B:B),"-")</f>
        <v>-</v>
      </c>
      <c r="AT36" s="40" t="str">
        <f>IF(ISNUMBER(B36),_xlfn.XLOOKUP(D36,hist!A:A,hist!D:D),"-")</f>
        <v>-</v>
      </c>
      <c r="AU36" s="40" t="str">
        <f>IF(ISNUMBER(B36),_xlfn.XLOOKUP(H36,hist!A:A,hist!D:D),"-")</f>
        <v>-</v>
      </c>
      <c r="AV36" s="10">
        <v>0</v>
      </c>
      <c r="AX36" s="40"/>
      <c r="AY36" s="40"/>
      <c r="AZ36" s="40"/>
    </row>
    <row r="37" spans="1:52" x14ac:dyDescent="0.3">
      <c r="A37" s="38"/>
      <c r="B37" s="69" t="str">
        <v/>
      </c>
      <c r="C37" s="69" t="str">
        <f>IF(ISNUMBER(B37),_xlfn.XLOOKUP(B37,ideasLinked!A:A,ideasLinked!B:B),"-")</f>
        <v>-</v>
      </c>
      <c r="D37" s="72" t="str">
        <f>IF(ISNUMBER(B37),_xlfn.XLOOKUP(B37,ideasLinked!A:A,ideasLinked!C:C),"-")</f>
        <v>-</v>
      </c>
      <c r="E37" s="42" t="str">
        <f>IF(D37="-","-",_xlfn.XLOOKUP(D37,bonds[ID_ISIN],bonds[unique lookup]))</f>
        <v>-</v>
      </c>
      <c r="F37" s="65" t="str">
        <f>IF(D37="-","-",SUMIF(Portfolio_Master_DL[''Isin''],D37,Portfolio_Master_DL[''Position'']))</f>
        <v>-</v>
      </c>
      <c r="G37" s="128" t="str" cm="1">
        <f t="array" ref="G37">IF(D37="-","-",_xll.BDP(D37&amp;" corp","blp_i_sprd_mid","pcs="&amp;AR37))</f>
        <v>-</v>
      </c>
      <c r="H37" s="72" t="str">
        <f>IF(ISNUMBER(B37),_xlfn.XLOOKUP(B37,ideasLinked!A:A,ideasLinked!D:D),"-")</f>
        <v>-</v>
      </c>
      <c r="I37" s="42" t="str">
        <f>IF(H37="-","-",_xlfn.XLOOKUP(H37,bonds[ID_ISIN],bonds[unique lookup]))</f>
        <v>-</v>
      </c>
      <c r="J37" s="65" t="str">
        <f>IF(H37="-","-",SUMIF(Portfolio_Master_DL[''Isin''],H37,Portfolio_Master_DL[''Position'']))</f>
        <v>-</v>
      </c>
      <c r="K37" s="128" t="str" cm="1">
        <f t="array" ref="K37">IF(H37="-","-",_xll.BDP(H37&amp;" corp","blp_i_sprd_mid","pcs="&amp;AX37))</f>
        <v>-</v>
      </c>
      <c r="L37" s="49" t="str">
        <f t="shared" si="20"/>
        <v>-</v>
      </c>
      <c r="M37" s="52" t="str">
        <f t="shared" ref="M37:M42" ca="1" si="37">IFERROR((L37-AB37)/AC37,"-")</f>
        <v>-</v>
      </c>
      <c r="N37" s="58" t="str">
        <f>IF(ISNUMBER(B37),_xlfn.XLOOKUP(B37,ideasLinked!A:A,ideasLinked!E:E),"-")</f>
        <v>-</v>
      </c>
      <c r="O37" s="130" t="str">
        <f t="shared" si="2"/>
        <v>-</v>
      </c>
      <c r="P37" s="40" t="str">
        <f>IF(ISNUMBER(B37),IF(_xlfn.XLOOKUP(B37,ideasLinked!A:A,ideasLinked!G:G)=0,"-",_xlfn.XLOOKUP(B37,ideasLinked!A:A,ideasLinked!G:G)),"-")</f>
        <v>-</v>
      </c>
      <c r="Q37" s="51" t="str">
        <f t="shared" ca="1" si="3"/>
        <v>-</v>
      </c>
      <c r="R37" s="53" t="str">
        <f t="shared" si="36"/>
        <v>-</v>
      </c>
      <c r="S37" s="60" t="str">
        <f t="shared" ca="1" si="21"/>
        <v>-</v>
      </c>
      <c r="T37" s="53" t="str">
        <f t="shared" ca="1" si="22"/>
        <v>-</v>
      </c>
      <c r="U37" s="50" t="str">
        <f t="shared" ca="1" si="23"/>
        <v>-</v>
      </c>
      <c r="V37" s="40"/>
      <c r="W37" s="32" t="str">
        <f t="shared" si="24"/>
        <v>-</v>
      </c>
      <c r="X37" s="40" t="str">
        <f>IFERROR(MIN(ROUNDDOWN(MIN(_xlfn.XLOOKUP(D37,bonds[ID_ISIN],bonds[years_since_issue]),_xlfn.XLOOKUP(H37,bonds[ID_ISIN],bonds[years_since_issue]))*365,0),max_lookback)&amp;"d","-")</f>
        <v>-</v>
      </c>
      <c r="Y37" s="32" t="str">
        <f t="shared" si="18"/>
        <v>-</v>
      </c>
      <c r="Z37" s="39" t="str">
        <f t="shared" ca="1" si="8"/>
        <v>-</v>
      </c>
      <c r="AA37" s="39" t="str">
        <f t="shared" ca="1" si="9"/>
        <v>-</v>
      </c>
      <c r="AB37" s="39" t="str">
        <f t="shared" ca="1" si="10"/>
        <v>-</v>
      </c>
      <c r="AC37" s="39" t="str">
        <f t="shared" ca="1" si="11"/>
        <v>-</v>
      </c>
      <c r="AD37" s="39" t="str">
        <f t="shared" ca="1" si="35"/>
        <v>-</v>
      </c>
      <c r="AE37" s="33" t="str">
        <f>IF(ISNUMBER(B37),_xlfn.SINGLE(_xll.BQL.Query(" get(corr(SPREAD(SPREAD_TYPE='I'), VALUE(SPREAD(SPREAD_TYPE='I'), ['"&amp;D37&amp;" Corp']))) for(['"&amp;H37&amp;" Corp'])with(dates=range(-"&amp;X37&amp;","&amp;Y37&amp;"))")),"-")</f>
        <v>-</v>
      </c>
      <c r="AF37" s="39" t="str">
        <f t="shared" ca="1" si="13"/>
        <v>-</v>
      </c>
      <c r="AG37" s="39" t="str">
        <f t="shared" ca="1" si="14"/>
        <v>-</v>
      </c>
      <c r="AH37" s="39" t="str">
        <f t="shared" ca="1" si="15"/>
        <v>-</v>
      </c>
      <c r="AI37" s="32" t="str">
        <f t="shared" si="19"/>
        <v>-</v>
      </c>
      <c r="AJ37" s="39" t="str">
        <f ca="1">IFERROR(AVERAGE(dl_spread_between_two_bonds(D37,H37,isin_list,historicData_5d_ago)),"-")</f>
        <v>-</v>
      </c>
      <c r="AK37" s="39" t="str">
        <f ca="1">IFERROR(_xlfn.STDEV.P(dl_spread_between_two_bonds(D37,H37,isin_list,historicData_5d_ago)),"-")</f>
        <v>-</v>
      </c>
      <c r="AL37" s="33" t="str">
        <f t="shared" ca="1" si="26"/>
        <v>-</v>
      </c>
      <c r="AM37" s="55" t="str">
        <f>IF(ISNUMBER(B37),_xlfn.XLOOKUP(B37,ideasLinked!A:A,ideasLinked!F:F),"-")</f>
        <v>-</v>
      </c>
      <c r="AN37" s="39" t="str" cm="1">
        <f t="array" aca="1" ref="AN37" ca="1">IFERROR(_xll.BDH(D37&amp;" corp","blp_i_sprd_mid",TODAY()-Q37,TODAY()-Q37,"days=a","fill=p")-_xll.BDH(H37&amp;" corp","blp_i_sprd_mid",TODAY()-Q37,TODAY()-Q37,"days=a","fill=p"),"-")</f>
        <v>-</v>
      </c>
      <c r="AO37" s="39" t="str" cm="1">
        <f t="array" ref="AO37">IF(ISNUMBER(B37),_xll.BQL.Query("let(#price=dropna(spread(st=i,dates=range(-"&amp;$X37&amp;",-"&amp;$Q37&amp;"d),side='mid',fill='prev', pricing_source='"&amp;$AR37&amp;"')).value;
#price2=value(#price,['"&amp;$H37&amp;" Corp']);
#spread=#price-#price2;)
Get(AVG(#spread))
for('"&amp;$D37&amp;" Corp')")+$AV37,"-")</f>
        <v>-</v>
      </c>
      <c r="AP37" s="39" t="str" cm="1">
        <f t="array" ref="AP37">IF(ISNUMBER(B37),_xll.BQL.Query("let(#price=dropna(spread(st=i,dates=range(-"&amp;$X37&amp;",-"&amp;$Q37&amp;"d),side='mid',fill='prev', pricing_source='"&amp;$AR37&amp;"')).value;
#price2=value(#price,['"&amp;$H37&amp;" Corp']);
#spread=#price-#price2;)
Get(STD(#spread))
for('"&amp;$D37&amp;" Corp')")+$AV37,"-")</f>
        <v>-</v>
      </c>
      <c r="AQ37" s="33" t="str">
        <f t="shared" ca="1" si="31"/>
        <v>-</v>
      </c>
      <c r="AR37" s="40" t="str">
        <f>IF(ISNUMBER(B37),_xlfn.XLOOKUP(D37,hist!A:A,hist!B:B),"-")</f>
        <v>-</v>
      </c>
      <c r="AS37" s="40" t="str">
        <f>IF(ISNUMBER(B37),_xlfn.XLOOKUP(H37,hist!A:A,hist!B:B),"-")</f>
        <v>-</v>
      </c>
      <c r="AT37" s="40" t="str">
        <f>IF(ISNUMBER(B37),_xlfn.XLOOKUP(D37,hist!A:A,hist!D:D),"-")</f>
        <v>-</v>
      </c>
      <c r="AU37" s="40" t="str">
        <f>IF(ISNUMBER(B37),_xlfn.XLOOKUP(H37,hist!A:A,hist!D:D),"-")</f>
        <v>-</v>
      </c>
      <c r="AV37" s="10"/>
      <c r="AX37" s="40"/>
      <c r="AY37" s="40"/>
      <c r="AZ37" s="40"/>
    </row>
    <row r="38" spans="1:52" x14ac:dyDescent="0.3">
      <c r="A38" s="38"/>
      <c r="B38" s="69" t="str">
        <v/>
      </c>
      <c r="C38" s="69" t="str">
        <f>IF(ISNUMBER(B38),_xlfn.XLOOKUP(B38,ideasLinked!A:A,ideasLinked!B:B),"-")</f>
        <v>-</v>
      </c>
      <c r="D38" s="72" t="str">
        <f>IF(ISNUMBER(B38),_xlfn.XLOOKUP(B38,ideasLinked!A:A,ideasLinked!C:C),"-")</f>
        <v>-</v>
      </c>
      <c r="E38" s="42" t="str">
        <f>IF(D38="-","-",_xlfn.XLOOKUP(D38,bonds[ID_ISIN],bonds[unique lookup]))</f>
        <v>-</v>
      </c>
      <c r="F38" s="65" t="str">
        <f>IF(D38="-","-",SUMIF(Portfolio_Master_DL[''Isin''],D38,Portfolio_Master_DL[''Position'']))</f>
        <v>-</v>
      </c>
      <c r="G38" s="128" t="str" cm="1">
        <f t="array" ref="G38">IF(D38="-","-",_xll.BDP(D38&amp;" corp","blp_i_sprd_mid","pcs="&amp;AR38))</f>
        <v>-</v>
      </c>
      <c r="H38" s="72" t="str">
        <f>IF(ISNUMBER(B38),_xlfn.XLOOKUP(B38,ideasLinked!A:A,ideasLinked!D:D),"-")</f>
        <v>-</v>
      </c>
      <c r="I38" s="42" t="str">
        <f>IF(H38="-","-",_xlfn.XLOOKUP(H38,bonds[ID_ISIN],bonds[unique lookup]))</f>
        <v>-</v>
      </c>
      <c r="J38" s="65" t="str">
        <f>IF(H38="-","-",SUMIF(Portfolio_Master_DL[''Isin''],H38,Portfolio_Master_DL[''Position'']))</f>
        <v>-</v>
      </c>
      <c r="K38" s="128" t="str" cm="1">
        <f t="array" ref="K38">IF(H38="-","-",_xll.BDP(H38&amp;" corp","blp_i_sprd_mid","pcs="&amp;AX38))</f>
        <v>-</v>
      </c>
      <c r="L38" s="49" t="str">
        <f t="shared" si="20"/>
        <v>-</v>
      </c>
      <c r="M38" s="52" t="str">
        <f t="shared" ca="1" si="37"/>
        <v>-</v>
      </c>
      <c r="N38" s="58" t="str">
        <f>IF(ISNUMBER(B38),_xlfn.XLOOKUP(B38,ideasLinked!A:A,ideasLinked!E:E),"-")</f>
        <v>-</v>
      </c>
      <c r="O38" s="130" t="str">
        <f t="shared" si="2"/>
        <v>-</v>
      </c>
      <c r="P38" s="40" t="str">
        <f>IF(ISNUMBER(B38),IF(_xlfn.XLOOKUP(B38,ideasLinked!A:A,ideasLinked!G:G)=0,"-",_xlfn.XLOOKUP(B38,ideasLinked!A:A,ideasLinked!G:G)),"-")</f>
        <v>-</v>
      </c>
      <c r="Q38" s="51" t="str">
        <f t="shared" ca="1" si="3"/>
        <v>-</v>
      </c>
      <c r="R38" s="53" t="str">
        <f t="shared" si="36"/>
        <v>-</v>
      </c>
      <c r="S38" s="60" t="str">
        <f t="shared" ca="1" si="21"/>
        <v>-</v>
      </c>
      <c r="T38" s="53" t="str">
        <f t="shared" ca="1" si="22"/>
        <v>-</v>
      </c>
      <c r="U38" s="50" t="str">
        <f t="shared" ca="1" si="23"/>
        <v>-</v>
      </c>
      <c r="V38" s="40"/>
      <c r="W38" s="32" t="str">
        <f t="shared" si="24"/>
        <v>-</v>
      </c>
      <c r="X38" s="40" t="str">
        <f>IFERROR(MIN(ROUNDDOWN(MIN(_xlfn.XLOOKUP(D38,bonds[ID_ISIN],bonds[years_since_issue]),_xlfn.XLOOKUP(H38,bonds[ID_ISIN],bonds[years_since_issue]))*365,0),max_lookback)&amp;"d","-")</f>
        <v>-</v>
      </c>
      <c r="Y38" s="32" t="str">
        <f t="shared" si="18"/>
        <v>-</v>
      </c>
      <c r="Z38" s="39" t="str">
        <f t="shared" ca="1" si="8"/>
        <v>-</v>
      </c>
      <c r="AA38" s="39" t="str">
        <f t="shared" ca="1" si="9"/>
        <v>-</v>
      </c>
      <c r="AB38" s="39" t="str">
        <f t="shared" ca="1" si="10"/>
        <v>-</v>
      </c>
      <c r="AC38" s="39" t="str">
        <f t="shared" ca="1" si="11"/>
        <v>-</v>
      </c>
      <c r="AD38" s="39" t="str">
        <f t="shared" ca="1" si="35"/>
        <v>-</v>
      </c>
      <c r="AE38" s="33" t="str">
        <f>IF(ISNUMBER(B38),_xlfn.SINGLE(_xll.BQL.Query(" get(corr(SPREAD(SPREAD_TYPE='I'), VALUE(SPREAD(SPREAD_TYPE='I'), ['"&amp;D38&amp;" Corp']))) for(['"&amp;H38&amp;" Corp'])with(dates=range(-"&amp;X38&amp;","&amp;Y38&amp;"))")),"-")</f>
        <v>-</v>
      </c>
      <c r="AF38" s="39" t="str">
        <f t="shared" ca="1" si="13"/>
        <v>-</v>
      </c>
      <c r="AG38" s="39" t="str">
        <f t="shared" ca="1" si="14"/>
        <v>-</v>
      </c>
      <c r="AH38" s="39" t="str">
        <f t="shared" ca="1" si="15"/>
        <v>-</v>
      </c>
      <c r="AI38" s="32" t="str">
        <f t="shared" si="19"/>
        <v>-</v>
      </c>
      <c r="AJ38" s="39" t="str">
        <f ca="1">IFERROR(AVERAGE(dl_spread_between_two_bonds(D38,H38,isin_list,historicData_5d_ago)),"-")</f>
        <v>-</v>
      </c>
      <c r="AK38" s="39" t="str">
        <f ca="1">IFERROR(_xlfn.STDEV.P(dl_spread_between_two_bonds(D38,H38,isin_list,historicData_5d_ago)),"-")</f>
        <v>-</v>
      </c>
      <c r="AL38" s="33" t="str">
        <f t="shared" ca="1" si="26"/>
        <v>-</v>
      </c>
      <c r="AM38" s="55" t="str">
        <f>IF(ISNUMBER(B38),_xlfn.XLOOKUP(B38,ideasLinked!A:A,ideasLinked!F:F),"-")</f>
        <v>-</v>
      </c>
      <c r="AN38" s="39" t="str" cm="1">
        <f t="array" aca="1" ref="AN38" ca="1">IFERROR(_xll.BDH(D38&amp;" corp","blp_i_sprd_mid",TODAY()-Q38,TODAY()-Q38,"days=a","fill=p")-_xll.BDH(H38&amp;" corp","blp_i_sprd_mid",TODAY()-Q38,TODAY()-Q38,"days=a","fill=p"),"-")</f>
        <v>-</v>
      </c>
      <c r="AO38" s="39" t="str" cm="1">
        <f t="array" ref="AO38">IF(ISNUMBER(B38),_xll.BQL.Query("let(#price=dropna(spread(st=i,dates=range(-"&amp;$X38&amp;",-"&amp;$Q38&amp;"d),side='mid',fill='prev', pricing_source='"&amp;$AR38&amp;"')).value;
#price2=value(#price,['"&amp;$H38&amp;" Corp']);
#spread=#price-#price2;)
Get(AVG(#spread))
for('"&amp;$D38&amp;" Corp')")+$AV38,"-")</f>
        <v>-</v>
      </c>
      <c r="AP38" s="39" t="str" cm="1">
        <f t="array" ref="AP38">IF(ISNUMBER(B38),_xll.BQL.Query("let(#price=dropna(spread(st=i,dates=range(-"&amp;$X38&amp;",-"&amp;$Q38&amp;"d),side='mid',fill='prev', pricing_source='"&amp;$AR38&amp;"')).value;
#price2=value(#price,['"&amp;$H38&amp;" Corp']);
#spread=#price-#price2;)
Get(STD(#spread))
for('"&amp;$D38&amp;" Corp')")+$AV38,"-")</f>
        <v>-</v>
      </c>
      <c r="AQ38" s="33" t="str">
        <f t="shared" ca="1" si="31"/>
        <v>-</v>
      </c>
      <c r="AR38" s="40" t="str">
        <f>IF(ISNUMBER(B38),_xlfn.XLOOKUP(D38,hist!A:A,hist!B:B),"-")</f>
        <v>-</v>
      </c>
      <c r="AS38" s="40" t="str">
        <f>IF(ISNUMBER(B38),_xlfn.XLOOKUP(H38,hist!A:A,hist!B:B),"-")</f>
        <v>-</v>
      </c>
      <c r="AT38" s="40" t="str">
        <f>IF(ISNUMBER(B38),_xlfn.XLOOKUP(D38,hist!A:A,hist!D:D),"-")</f>
        <v>-</v>
      </c>
      <c r="AU38" s="40" t="str">
        <f>IF(ISNUMBER(B38),_xlfn.XLOOKUP(H38,hist!A:A,hist!D:D),"-")</f>
        <v>-</v>
      </c>
      <c r="AV38" s="10"/>
      <c r="AX38" s="40"/>
      <c r="AY38" s="40"/>
      <c r="AZ38" s="40"/>
    </row>
    <row r="39" spans="1:52" x14ac:dyDescent="0.3">
      <c r="A39" s="38"/>
      <c r="B39" s="69" t="str">
        <v/>
      </c>
      <c r="C39" s="69" t="str">
        <f>IF(ISNUMBER(B39),_xlfn.XLOOKUP(B39,ideasLinked!A:A,ideasLinked!B:B),"-")</f>
        <v>-</v>
      </c>
      <c r="D39" s="72" t="str">
        <f>IF(ISNUMBER(B39),_xlfn.XLOOKUP(B39,ideasLinked!A:A,ideasLinked!C:C),"-")</f>
        <v>-</v>
      </c>
      <c r="E39" s="42" t="str">
        <f>IF(D39="-","-",_xlfn.XLOOKUP(D39,bonds[ID_ISIN],bonds[unique lookup]))</f>
        <v>-</v>
      </c>
      <c r="F39" s="65" t="str">
        <f>IF(D39="-","-",SUMIF(Portfolio_Master_DL[''Isin''],D39,Portfolio_Master_DL[''Position'']))</f>
        <v>-</v>
      </c>
      <c r="G39" s="128" t="str" cm="1">
        <f t="array" ref="G39">IF(D39="-","-",_xll.BDP(D39&amp;" corp","blp_i_sprd_mid","pcs="&amp;AR39))</f>
        <v>-</v>
      </c>
      <c r="H39" s="72" t="str">
        <f>IF(ISNUMBER(B39),_xlfn.XLOOKUP(B39,ideasLinked!A:A,ideasLinked!D:D),"-")</f>
        <v>-</v>
      </c>
      <c r="I39" s="42" t="str">
        <f>IF(H39="-","-",_xlfn.XLOOKUP(H39,bonds[ID_ISIN],bonds[unique lookup]))</f>
        <v>-</v>
      </c>
      <c r="J39" s="65" t="str">
        <f>IF(H39="-","-",SUMIF(Portfolio_Master_DL[''Isin''],H39,Portfolio_Master_DL[''Position'']))</f>
        <v>-</v>
      </c>
      <c r="K39" s="128" t="str" cm="1">
        <f t="array" ref="K39">IF(H39="-","-",_xll.BDP(H39&amp;" corp","blp_i_sprd_mid","pcs="&amp;AX39))</f>
        <v>-</v>
      </c>
      <c r="L39" s="49" t="str">
        <f t="shared" si="20"/>
        <v>-</v>
      </c>
      <c r="M39" s="52" t="str">
        <f t="shared" ca="1" si="37"/>
        <v>-</v>
      </c>
      <c r="N39" s="58" t="str">
        <f>IF(ISNUMBER(B39),_xlfn.XLOOKUP(B39,ideasLinked!A:A,ideasLinked!E:E),"-")</f>
        <v>-</v>
      </c>
      <c r="O39" s="130" t="str">
        <f t="shared" si="2"/>
        <v>-</v>
      </c>
      <c r="P39" s="40" t="str">
        <f>IF(ISNUMBER(B39),IF(_xlfn.XLOOKUP(B39,ideasLinked!A:A,ideasLinked!G:G)=0,"-",_xlfn.XLOOKUP(B39,ideasLinked!A:A,ideasLinked!G:G)),"-")</f>
        <v>-</v>
      </c>
      <c r="Q39" s="51" t="str">
        <f t="shared" ca="1" si="3"/>
        <v>-</v>
      </c>
      <c r="R39" s="53" t="str">
        <f t="shared" si="36"/>
        <v>-</v>
      </c>
      <c r="S39" s="60" t="str">
        <f t="shared" ca="1" si="21"/>
        <v>-</v>
      </c>
      <c r="T39" s="53" t="str">
        <f t="shared" ca="1" si="22"/>
        <v>-</v>
      </c>
      <c r="U39" s="50" t="str">
        <f t="shared" ca="1" si="23"/>
        <v>-</v>
      </c>
      <c r="V39" s="40"/>
      <c r="W39" s="32" t="str">
        <f t="shared" si="24"/>
        <v>-</v>
      </c>
      <c r="X39" s="40" t="str">
        <f>IFERROR(MIN(ROUNDDOWN(MIN(_xlfn.XLOOKUP(D39,bonds[ID_ISIN],bonds[years_since_issue]),_xlfn.XLOOKUP(H39,bonds[ID_ISIN],bonds[years_since_issue]))*365,0),max_lookback)&amp;"d","-")</f>
        <v>-</v>
      </c>
      <c r="Y39" s="32" t="str">
        <f t="shared" si="18"/>
        <v>-</v>
      </c>
      <c r="Z39" s="39" t="str">
        <f t="shared" ca="1" si="8"/>
        <v>-</v>
      </c>
      <c r="AA39" s="39" t="str">
        <f t="shared" ca="1" si="9"/>
        <v>-</v>
      </c>
      <c r="AB39" s="39" t="str">
        <f t="shared" ca="1" si="10"/>
        <v>-</v>
      </c>
      <c r="AC39" s="39" t="str">
        <f t="shared" ca="1" si="11"/>
        <v>-</v>
      </c>
      <c r="AD39" s="39" t="str">
        <f t="shared" ca="1" si="35"/>
        <v>-</v>
      </c>
      <c r="AE39" s="33" t="str">
        <f>IF(ISNUMBER(B39),_xlfn.SINGLE(_xll.BQL.Query(" get(corr(SPREAD(SPREAD_TYPE='I'), VALUE(SPREAD(SPREAD_TYPE='I'), ['"&amp;D39&amp;" Corp']))) for(['"&amp;H39&amp;" Corp'])with(dates=range(-"&amp;X39&amp;","&amp;Y39&amp;"))")),"-")</f>
        <v>-</v>
      </c>
      <c r="AF39" s="39" t="str">
        <f t="shared" ca="1" si="13"/>
        <v>-</v>
      </c>
      <c r="AG39" s="39" t="str">
        <f t="shared" ca="1" si="14"/>
        <v>-</v>
      </c>
      <c r="AH39" s="39" t="str">
        <f t="shared" ca="1" si="15"/>
        <v>-</v>
      </c>
      <c r="AI39" s="32" t="str">
        <f t="shared" si="19"/>
        <v>-</v>
      </c>
      <c r="AJ39" s="39" t="str">
        <f ca="1">IFERROR(AVERAGE(dl_spread_between_two_bonds(D39,H39,isin_list,historicData_5d_ago)),"-")</f>
        <v>-</v>
      </c>
      <c r="AK39" s="39" t="str">
        <f ca="1">IFERROR(_xlfn.STDEV.P(dl_spread_between_two_bonds(D39,H39,isin_list,historicData_5d_ago)),"-")</f>
        <v>-</v>
      </c>
      <c r="AL39" s="33" t="str">
        <f t="shared" ca="1" si="26"/>
        <v>-</v>
      </c>
      <c r="AM39" s="55" t="str">
        <f>IF(ISNUMBER(B39),_xlfn.XLOOKUP(B39,ideasLinked!A:A,ideasLinked!F:F),"-")</f>
        <v>-</v>
      </c>
      <c r="AN39" s="39" t="str" cm="1">
        <f t="array" aca="1" ref="AN39" ca="1">IFERROR(_xll.BDH(D39&amp;" corp","blp_i_sprd_mid",TODAY()-Q39,TODAY()-Q39,"days=a","fill=p")-_xll.BDH(H39&amp;" corp","blp_i_sprd_mid",TODAY()-Q39,TODAY()-Q39,"days=a","fill=p"),"-")</f>
        <v>-</v>
      </c>
      <c r="AO39" s="39" t="str" cm="1">
        <f t="array" ref="AO39">IF(ISNUMBER(B39),_xll.BQL.Query("let(#price=dropna(spread(st=i,dates=range(-"&amp;$X39&amp;",-"&amp;$Q39&amp;"d),side='mid',fill='prev', pricing_source='"&amp;$AR39&amp;"')).value;
#price2=value(#price,['"&amp;$H39&amp;" Corp']);
#spread=#price-#price2;)
Get(AVG(#spread))
for('"&amp;$D39&amp;" Corp')")+$AV39,"-")</f>
        <v>-</v>
      </c>
      <c r="AP39" s="39" t="str" cm="1">
        <f t="array" ref="AP39">IF(ISNUMBER(B39),_xll.BQL.Query("let(#price=dropna(spread(st=i,dates=range(-"&amp;$X39&amp;",-"&amp;$Q39&amp;"d),side='mid',fill='prev', pricing_source='"&amp;$AR39&amp;"')).value;
#price2=value(#price,['"&amp;$H39&amp;" Corp']);
#spread=#price-#price2;)
Get(STD(#spread))
for('"&amp;$D39&amp;" Corp')")+$AV39,"-")</f>
        <v>-</v>
      </c>
      <c r="AQ39" s="33" t="str">
        <f t="shared" ca="1" si="31"/>
        <v>-</v>
      </c>
      <c r="AR39" s="40" t="str">
        <f>IF(ISNUMBER(B39),_xlfn.XLOOKUP(D39,hist!A:A,hist!B:B),"-")</f>
        <v>-</v>
      </c>
      <c r="AS39" s="40" t="str">
        <f>IF(ISNUMBER(B39),_xlfn.XLOOKUP(H39,hist!A:A,hist!B:B),"-")</f>
        <v>-</v>
      </c>
      <c r="AT39" s="40" t="str">
        <f>IF(ISNUMBER(B39),_xlfn.XLOOKUP(D39,hist!A:A,hist!D:D),"-")</f>
        <v>-</v>
      </c>
      <c r="AU39" s="40" t="str">
        <f>IF(ISNUMBER(B39),_xlfn.XLOOKUP(H39,hist!A:A,hist!D:D),"-")</f>
        <v>-</v>
      </c>
      <c r="AV39" s="10"/>
      <c r="AX39" s="40"/>
      <c r="AY39" s="40"/>
      <c r="AZ39" s="40"/>
    </row>
    <row r="40" spans="1:52" x14ac:dyDescent="0.3">
      <c r="A40" s="38"/>
      <c r="B40" s="69" t="str">
        <v/>
      </c>
      <c r="C40" s="69" t="str">
        <f>IF(ISNUMBER(B40),_xlfn.XLOOKUP(B40,ideasLinked!A:A,ideasLinked!B:B),"-")</f>
        <v>-</v>
      </c>
      <c r="D40" s="72" t="str">
        <f>IF(ISNUMBER(B40),_xlfn.XLOOKUP(B40,ideasLinked!A:A,ideasLinked!C:C),"-")</f>
        <v>-</v>
      </c>
      <c r="E40" s="42" t="str">
        <f>IF(D40="-","-",_xlfn.XLOOKUP(D40,bonds[ID_ISIN],bonds[unique lookup]))</f>
        <v>-</v>
      </c>
      <c r="F40" s="65" t="str">
        <f>IF(D40="-","-",SUMIF(Portfolio_Master_DL[''Isin''],D40,Portfolio_Master_DL[''Position'']))</f>
        <v>-</v>
      </c>
      <c r="G40" s="128" t="str" cm="1">
        <f t="array" ref="G40">IF(D40="-","-",_xll.BDP(D40&amp;" corp","blp_i_sprd_mid","pcs="&amp;AR40))</f>
        <v>-</v>
      </c>
      <c r="H40" s="72" t="str">
        <f>IF(ISNUMBER(B40),_xlfn.XLOOKUP(B40,ideasLinked!A:A,ideasLinked!D:D),"-")</f>
        <v>-</v>
      </c>
      <c r="I40" s="42" t="str">
        <f>IF(H40="-","-",_xlfn.XLOOKUP(H40,bonds[ID_ISIN],bonds[unique lookup]))</f>
        <v>-</v>
      </c>
      <c r="J40" s="65" t="str">
        <f>IF(H40="-","-",SUMIF(Portfolio_Master_DL[''Isin''],H40,Portfolio_Master_DL[''Position'']))</f>
        <v>-</v>
      </c>
      <c r="K40" s="128" t="str" cm="1">
        <f t="array" ref="K40">IF(H40="-","-",_xll.BDP(H40&amp;" corp","blp_i_sprd_mid","pcs="&amp;AX40))</f>
        <v>-</v>
      </c>
      <c r="L40" s="49" t="str">
        <f t="shared" si="20"/>
        <v>-</v>
      </c>
      <c r="M40" s="52" t="str">
        <f t="shared" ca="1" si="37"/>
        <v>-</v>
      </c>
      <c r="N40" s="58" t="str">
        <f>IF(ISNUMBER(B40),_xlfn.XLOOKUP(B40,ideasLinked!A:A,ideasLinked!E:E),"-")</f>
        <v>-</v>
      </c>
      <c r="O40" s="130" t="str">
        <f t="shared" si="2"/>
        <v>-</v>
      </c>
      <c r="P40" s="40" t="str">
        <f>IF(ISNUMBER(B40),IF(_xlfn.XLOOKUP(B40,ideasLinked!A:A,ideasLinked!G:G)=0,"-",_xlfn.XLOOKUP(B40,ideasLinked!A:A,ideasLinked!G:G)),"-")</f>
        <v>-</v>
      </c>
      <c r="Q40" s="51" t="str">
        <f t="shared" ca="1" si="3"/>
        <v>-</v>
      </c>
      <c r="R40" s="53" t="str">
        <f t="shared" si="36"/>
        <v>-</v>
      </c>
      <c r="S40" s="60" t="str">
        <f t="shared" ca="1" si="21"/>
        <v>-</v>
      </c>
      <c r="T40" s="53" t="str">
        <f t="shared" ca="1" si="22"/>
        <v>-</v>
      </c>
      <c r="U40" s="50" t="str">
        <f t="shared" ca="1" si="23"/>
        <v>-</v>
      </c>
      <c r="V40" s="40"/>
      <c r="W40" s="32" t="str">
        <f t="shared" si="24"/>
        <v>-</v>
      </c>
      <c r="X40" s="40" t="str">
        <f>IFERROR(MIN(ROUNDDOWN(MIN(_xlfn.XLOOKUP(D40,bonds[ID_ISIN],bonds[years_since_issue]),_xlfn.XLOOKUP(H40,bonds[ID_ISIN],bonds[years_since_issue]))*365,0),max_lookback)&amp;"d","-")</f>
        <v>-</v>
      </c>
      <c r="Y40" s="32" t="str">
        <f t="shared" si="18"/>
        <v>-</v>
      </c>
      <c r="Z40" s="39" t="str">
        <f t="shared" ca="1" si="8"/>
        <v>-</v>
      </c>
      <c r="AA40" s="39" t="str">
        <f t="shared" ca="1" si="9"/>
        <v>-</v>
      </c>
      <c r="AB40" s="39" t="str">
        <f t="shared" ca="1" si="10"/>
        <v>-</v>
      </c>
      <c r="AC40" s="39" t="str">
        <f t="shared" ca="1" si="11"/>
        <v>-</v>
      </c>
      <c r="AD40" s="39" t="str">
        <f t="shared" ca="1" si="35"/>
        <v>-</v>
      </c>
      <c r="AE40" s="33" t="str">
        <f>IF(ISNUMBER(B40),_xlfn.SINGLE(_xll.BQL.Query(" get(corr(SPREAD(SPREAD_TYPE='I'), VALUE(SPREAD(SPREAD_TYPE='I'), ['"&amp;D40&amp;" Corp']))) for(['"&amp;H40&amp;" Corp'])with(dates=range(-"&amp;X40&amp;","&amp;Y40&amp;"))")),"-")</f>
        <v>-</v>
      </c>
      <c r="AF40" s="39" t="str">
        <f t="shared" ca="1" si="13"/>
        <v>-</v>
      </c>
      <c r="AG40" s="39" t="str">
        <f t="shared" ca="1" si="14"/>
        <v>-</v>
      </c>
      <c r="AH40" s="39" t="str">
        <f t="shared" ca="1" si="15"/>
        <v>-</v>
      </c>
      <c r="AI40" s="32" t="str">
        <f t="shared" si="19"/>
        <v>-</v>
      </c>
      <c r="AJ40" s="39" t="str">
        <f ca="1">IFERROR(AVERAGE(dl_spread_between_two_bonds(D40,H40,isin_list,historicData_5d_ago)),"-")</f>
        <v>-</v>
      </c>
      <c r="AK40" s="39" t="str">
        <f ca="1">IFERROR(_xlfn.STDEV.P(dl_spread_between_two_bonds(D40,H40,isin_list,historicData_5d_ago)),"-")</f>
        <v>-</v>
      </c>
      <c r="AL40" s="33" t="str">
        <f t="shared" ca="1" si="26"/>
        <v>-</v>
      </c>
      <c r="AM40" s="55" t="str">
        <f>IF(ISNUMBER(B40),_xlfn.XLOOKUP(B40,ideasLinked!A:A,ideasLinked!F:F),"-")</f>
        <v>-</v>
      </c>
      <c r="AN40" s="39" t="str" cm="1">
        <f t="array" aca="1" ref="AN40" ca="1">IFERROR(_xll.BDH(D40&amp;" corp","blp_i_sprd_mid",TODAY()-Q40,TODAY()-Q40,"days=a","fill=p")-_xll.BDH(H40&amp;" corp","blp_i_sprd_mid",TODAY()-Q40,TODAY()-Q40,"days=a","fill=p"),"-")</f>
        <v>-</v>
      </c>
      <c r="AO40" s="39" t="str" cm="1">
        <f t="array" ref="AO40">IF(ISNUMBER(B40),_xll.BQL.Query("let(#price=dropna(spread(st=i,dates=range(-"&amp;$X40&amp;",-"&amp;$Q40&amp;"d),side='mid',fill='prev', pricing_source='"&amp;$AR40&amp;"')).value;
#price2=value(#price,['"&amp;$H40&amp;" Corp']);
#spread=#price-#price2;)
Get(AVG(#spread))
for('"&amp;$D40&amp;" Corp')")+$AV40,"-")</f>
        <v>-</v>
      </c>
      <c r="AP40" s="39" t="str" cm="1">
        <f t="array" ref="AP40">IF(ISNUMBER(B40),_xll.BQL.Query("let(#price=dropna(spread(st=i,dates=range(-"&amp;$X40&amp;",-"&amp;$Q40&amp;"d),side='mid',fill='prev', pricing_source='"&amp;$AR40&amp;"')).value;
#price2=value(#price,['"&amp;$H40&amp;" Corp']);
#spread=#price-#price2;)
Get(STD(#spread))
for('"&amp;$D40&amp;" Corp')")+$AV40,"-")</f>
        <v>-</v>
      </c>
      <c r="AQ40" s="33" t="str">
        <f t="shared" ca="1" si="31"/>
        <v>-</v>
      </c>
      <c r="AR40" s="40" t="str">
        <f>IF(ISNUMBER(B40),_xlfn.XLOOKUP(D40,hist!A:A,hist!B:B),"-")</f>
        <v>-</v>
      </c>
      <c r="AS40" s="40" t="str">
        <f>IF(ISNUMBER(B40),_xlfn.XLOOKUP(H40,hist!A:A,hist!B:B),"-")</f>
        <v>-</v>
      </c>
      <c r="AT40" s="40" t="str">
        <f>IF(ISNUMBER(B40),_xlfn.XLOOKUP(D40,hist!A:A,hist!D:D),"-")</f>
        <v>-</v>
      </c>
      <c r="AU40" s="40" t="str">
        <f>IF(ISNUMBER(B40),_xlfn.XLOOKUP(H40,hist!A:A,hist!D:D),"-")</f>
        <v>-</v>
      </c>
      <c r="AV40" s="10"/>
      <c r="AX40" s="40"/>
      <c r="AY40" s="40"/>
      <c r="AZ40" s="40"/>
    </row>
    <row r="41" spans="1:52" x14ac:dyDescent="0.3">
      <c r="A41" s="38"/>
      <c r="B41" s="69" t="str">
        <v/>
      </c>
      <c r="C41" s="69" t="str">
        <f>IF(ISNUMBER(B41),_xlfn.XLOOKUP(B41,ideasLinked!A:A,ideasLinked!B:B),"-")</f>
        <v>-</v>
      </c>
      <c r="D41" s="72" t="str">
        <f>IF(ISNUMBER(B41),_xlfn.XLOOKUP(B41,ideasLinked!A:A,ideasLinked!C:C),"-")</f>
        <v>-</v>
      </c>
      <c r="E41" s="42" t="str">
        <f>IF(D41="-","-",_xlfn.XLOOKUP(D41,bonds[ID_ISIN],bonds[unique lookup]))</f>
        <v>-</v>
      </c>
      <c r="F41" s="65" t="str">
        <f>IF(D41="-","-",SUMIF(Portfolio_Master_DL[''Isin''],D41,Portfolio_Master_DL[''Position'']))</f>
        <v>-</v>
      </c>
      <c r="G41" s="128" t="str" cm="1">
        <f t="array" ref="G41">IF(D41="-","-",_xll.BDP(D41&amp;" corp","blp_i_sprd_mid","pcs="&amp;AR41))</f>
        <v>-</v>
      </c>
      <c r="H41" s="72" t="str">
        <f>IF(ISNUMBER(B41),_xlfn.XLOOKUP(B41,ideasLinked!A:A,ideasLinked!D:D),"-")</f>
        <v>-</v>
      </c>
      <c r="I41" s="42" t="str">
        <f>IF(H41="-","-",_xlfn.XLOOKUP(H41,bonds[ID_ISIN],bonds[unique lookup]))</f>
        <v>-</v>
      </c>
      <c r="J41" s="65" t="str">
        <f>IF(H41="-","-",SUMIF(Portfolio_Master_DL[''Isin''],H41,Portfolio_Master_DL[''Position'']))</f>
        <v>-</v>
      </c>
      <c r="K41" s="128" t="str" cm="1">
        <f t="array" ref="K41">IF(H41="-","-",_xll.BDP(H41&amp;" corp","blp_i_sprd_mid","pcs="&amp;AX41))</f>
        <v>-</v>
      </c>
      <c r="L41" s="49" t="str">
        <f t="shared" si="20"/>
        <v>-</v>
      </c>
      <c r="M41" s="52" t="str">
        <f t="shared" ca="1" si="37"/>
        <v>-</v>
      </c>
      <c r="N41" s="58" t="str">
        <f>IF(ISNUMBER(B41),_xlfn.XLOOKUP(B41,ideasLinked!A:A,ideasLinked!E:E),"-")</f>
        <v>-</v>
      </c>
      <c r="O41" s="130" t="str">
        <f t="shared" si="2"/>
        <v>-</v>
      </c>
      <c r="P41" s="40" t="str">
        <f>IF(ISNUMBER(B41),IF(_xlfn.XLOOKUP(B41,ideasLinked!A:A,ideasLinked!G:G)=0,"-",_xlfn.XLOOKUP(B41,ideasLinked!A:A,ideasLinked!G:G)),"-")</f>
        <v>-</v>
      </c>
      <c r="Q41" s="51" t="str">
        <f t="shared" ca="1" si="3"/>
        <v>-</v>
      </c>
      <c r="R41" s="53" t="str">
        <f t="shared" si="36"/>
        <v>-</v>
      </c>
      <c r="S41" s="60" t="str">
        <f t="shared" ca="1" si="21"/>
        <v>-</v>
      </c>
      <c r="T41" s="53" t="str">
        <f t="shared" ca="1" si="22"/>
        <v>-</v>
      </c>
      <c r="U41" s="50" t="str">
        <f t="shared" ca="1" si="23"/>
        <v>-</v>
      </c>
      <c r="V41" s="40"/>
      <c r="W41" s="32" t="str">
        <f t="shared" si="24"/>
        <v>-</v>
      </c>
      <c r="X41" s="40" t="str">
        <f>IFERROR(MIN(ROUNDDOWN(MIN(_xlfn.XLOOKUP(D41,bonds[ID_ISIN],bonds[years_since_issue]),_xlfn.XLOOKUP(H41,bonds[ID_ISIN],bonds[years_since_issue]))*365,0),max_lookback)&amp;"d","-")</f>
        <v>-</v>
      </c>
      <c r="Y41" s="32" t="str">
        <f t="shared" si="18"/>
        <v>-</v>
      </c>
      <c r="Z41" s="39" t="str">
        <f t="shared" ca="1" si="8"/>
        <v>-</v>
      </c>
      <c r="AA41" s="39" t="str">
        <f t="shared" ca="1" si="9"/>
        <v>-</v>
      </c>
      <c r="AB41" s="39" t="str">
        <f t="shared" ca="1" si="10"/>
        <v>-</v>
      </c>
      <c r="AC41" s="39" t="str">
        <f t="shared" ca="1" si="11"/>
        <v>-</v>
      </c>
      <c r="AD41" s="39" t="str">
        <f t="shared" ca="1" si="35"/>
        <v>-</v>
      </c>
      <c r="AE41" s="33" t="str">
        <f>IF(ISNUMBER(B41),_xlfn.SINGLE(_xll.BQL.Query(" get(corr(SPREAD(SPREAD_TYPE='I'), VALUE(SPREAD(SPREAD_TYPE='I'), ['"&amp;D41&amp;" Corp']))) for(['"&amp;H41&amp;" Corp'])with(dates=range(-"&amp;X41&amp;","&amp;Y41&amp;"))")),"-")</f>
        <v>-</v>
      </c>
      <c r="AF41" s="39" t="str">
        <f t="shared" ca="1" si="13"/>
        <v>-</v>
      </c>
      <c r="AG41" s="39" t="str">
        <f t="shared" ca="1" si="14"/>
        <v>-</v>
      </c>
      <c r="AH41" s="39" t="str">
        <f t="shared" ca="1" si="15"/>
        <v>-</v>
      </c>
      <c r="AI41" s="32" t="str">
        <f t="shared" si="19"/>
        <v>-</v>
      </c>
      <c r="AJ41" s="39" t="str">
        <f ca="1">IFERROR(AVERAGE(dl_spread_between_two_bonds(D41,H41,isin_list,historicData_5d_ago)),"-")</f>
        <v>-</v>
      </c>
      <c r="AK41" s="39" t="str">
        <f ca="1">IFERROR(_xlfn.STDEV.P(dl_spread_between_two_bonds(D41,H41,isin_list,historicData_5d_ago)),"-")</f>
        <v>-</v>
      </c>
      <c r="AL41" s="33" t="str">
        <f t="shared" ca="1" si="26"/>
        <v>-</v>
      </c>
      <c r="AM41" s="55" t="str">
        <f>IF(ISNUMBER(B41),_xlfn.XLOOKUP(B41,ideasLinked!A:A,ideasLinked!F:F),"-")</f>
        <v>-</v>
      </c>
      <c r="AN41" s="39" t="str" cm="1">
        <f t="array" aca="1" ref="AN41" ca="1">IFERROR(_xll.BDH(D41&amp;" corp","blp_i_sprd_mid",TODAY()-Q41,TODAY()-Q41,"days=a","fill=p")-_xll.BDH(H41&amp;" corp","blp_i_sprd_mid",TODAY()-Q41,TODAY()-Q41,"days=a","fill=p"),"-")</f>
        <v>-</v>
      </c>
      <c r="AO41" s="39" t="str" cm="1">
        <f t="array" ref="AO41">IF(ISNUMBER(B41),_xll.BQL.Query("let(#price=dropna(spread(st=i,dates=range(-"&amp;$X41&amp;",-"&amp;$Q41&amp;"d),side='mid',fill='prev', pricing_source='"&amp;$AR41&amp;"')).value;
#price2=value(#price,['"&amp;$H41&amp;" Corp']);
#spread=#price-#price2;)
Get(AVG(#spread))
for('"&amp;$D41&amp;" Corp')")+$AV41,"-")</f>
        <v>-</v>
      </c>
      <c r="AP41" s="39" t="str" cm="1">
        <f t="array" ref="AP41">IF(ISNUMBER(B41),_xll.BQL.Query("let(#price=dropna(spread(st=i,dates=range(-"&amp;$X41&amp;",-"&amp;$Q41&amp;"d),side='mid',fill='prev', pricing_source='"&amp;$AR41&amp;"')).value;
#price2=value(#price,['"&amp;$H41&amp;" Corp']);
#spread=#price-#price2;)
Get(STD(#spread))
for('"&amp;$D41&amp;" Corp')")+$AV41,"-")</f>
        <v>-</v>
      </c>
      <c r="AQ41" s="33" t="str">
        <f t="shared" ca="1" si="31"/>
        <v>-</v>
      </c>
      <c r="AR41" s="40" t="str">
        <f>IF(ISNUMBER(B41),_xlfn.XLOOKUP(D41,hist!A:A,hist!B:B),"-")</f>
        <v>-</v>
      </c>
      <c r="AS41" s="40" t="str">
        <f>IF(ISNUMBER(B41),_xlfn.XLOOKUP(H41,hist!A:A,hist!B:B),"-")</f>
        <v>-</v>
      </c>
      <c r="AT41" s="40" t="str">
        <f>IF(ISNUMBER(B41),_xlfn.XLOOKUP(D41,hist!A:A,hist!D:D),"-")</f>
        <v>-</v>
      </c>
      <c r="AU41" s="40" t="str">
        <f>IF(ISNUMBER(B41),_xlfn.XLOOKUP(H41,hist!A:A,hist!D:D),"-")</f>
        <v>-</v>
      </c>
      <c r="AV41" s="10"/>
      <c r="AX41" s="40"/>
      <c r="AY41" s="40"/>
      <c r="AZ41" s="40"/>
    </row>
    <row r="42" spans="1:52" x14ac:dyDescent="0.3">
      <c r="A42" s="38"/>
      <c r="B42" s="69" t="str">
        <v/>
      </c>
      <c r="C42" s="69" t="str">
        <f>IF(ISNUMBER(B42),_xlfn.XLOOKUP(B42,ideasLinked!A:A,ideasLinked!B:B),"-")</f>
        <v>-</v>
      </c>
      <c r="D42" s="72" t="str">
        <f>IF(ISNUMBER(B42),_xlfn.XLOOKUP(B42,ideasLinked!A:A,ideasLinked!C:C),"-")</f>
        <v>-</v>
      </c>
      <c r="E42" s="42" t="str">
        <f>IF(D42="-","-",_xlfn.XLOOKUP(D42,bonds[ID_ISIN],bonds[unique lookup]))</f>
        <v>-</v>
      </c>
      <c r="F42" s="65" t="str">
        <f>IF(D42="-","-",SUMIF(Portfolio_Master_DL[''Isin''],D42,Portfolio_Master_DL[''Position'']))</f>
        <v>-</v>
      </c>
      <c r="G42" s="128" t="str" cm="1">
        <f t="array" ref="G42">IF(D42="-","-",_xll.BDP(D42&amp;" corp","blp_i_sprd_mid","pcs="&amp;AR42))</f>
        <v>-</v>
      </c>
      <c r="H42" s="72" t="str">
        <f>IF(ISNUMBER(B42),_xlfn.XLOOKUP(B42,ideasLinked!A:A,ideasLinked!D:D),"-")</f>
        <v>-</v>
      </c>
      <c r="I42" s="42" t="str">
        <f>IF(H42="-","-",_xlfn.XLOOKUP(H42,bonds[ID_ISIN],bonds[unique lookup]))</f>
        <v>-</v>
      </c>
      <c r="J42" s="65" t="str">
        <f>IF(H42="-","-",SUMIF(Portfolio_Master_DL[''Isin''],H42,Portfolio_Master_DL[''Position'']))</f>
        <v>-</v>
      </c>
      <c r="K42" s="128" t="str" cm="1">
        <f t="array" ref="K42">IF(H42="-","-",_xll.BDP(H42&amp;" corp","blp_i_sprd_mid","pcs="&amp;AX42))</f>
        <v>-</v>
      </c>
      <c r="L42" s="49" t="str">
        <f t="shared" ref="L42" si="38">IFERROR(G42-K42,"-")</f>
        <v>-</v>
      </c>
      <c r="M42" s="52" t="str">
        <f t="shared" ca="1" si="37"/>
        <v>-</v>
      </c>
      <c r="N42" s="58" t="str">
        <f>IF(ISNUMBER(B42),_xlfn.XLOOKUP(B42,ideasLinked!A:A,ideasLinked!E:E),"-")</f>
        <v>-</v>
      </c>
      <c r="O42" s="130" t="str">
        <f t="shared" ref="O42" si="39">IFERROR(L42-N42,"-")</f>
        <v>-</v>
      </c>
      <c r="P42" s="40" t="str">
        <f>IF(ISNUMBER(B42),IF(_xlfn.XLOOKUP(B42,ideasLinked!A:A,ideasLinked!G:G)=0,"-",_xlfn.XLOOKUP(B42,ideasLinked!A:A,ideasLinked!G:G)),"-")</f>
        <v>-</v>
      </c>
      <c r="Q42" s="51" t="str">
        <f t="shared" ref="Q42" ca="1" si="40">IF(AM42="-","-",(TODAY()-AM42))</f>
        <v>-</v>
      </c>
      <c r="R42" s="53" t="str">
        <f t="shared" si="36"/>
        <v>-</v>
      </c>
      <c r="S42" s="60" t="str">
        <f t="shared" ca="1" si="21"/>
        <v>-</v>
      </c>
      <c r="T42" s="53" t="str">
        <f t="shared" ca="1" si="22"/>
        <v>-</v>
      </c>
      <c r="U42" s="50" t="str">
        <f t="shared" ca="1" si="23"/>
        <v>-</v>
      </c>
      <c r="V42" s="40"/>
      <c r="W42" s="32" t="str">
        <f t="shared" si="24"/>
        <v>-</v>
      </c>
      <c r="X42" s="40" t="str">
        <f>IFERROR(MIN(ROUNDDOWN(MIN(_xlfn.XLOOKUP(D42,bonds[ID_ISIN],bonds[years_since_issue]),_xlfn.XLOOKUP(H42,bonds[ID_ISIN],bonds[years_since_issue]))*365,0),max_lookback)&amp;"d","-")</f>
        <v>-</v>
      </c>
      <c r="Y42" s="32" t="str">
        <f t="shared" si="18"/>
        <v>-</v>
      </c>
      <c r="Z42" s="39" t="str">
        <f t="shared" ca="1" si="8"/>
        <v>-</v>
      </c>
      <c r="AA42" s="39" t="str">
        <f t="shared" ca="1" si="9"/>
        <v>-</v>
      </c>
      <c r="AB42" s="39" t="str">
        <f t="shared" ca="1" si="10"/>
        <v>-</v>
      </c>
      <c r="AC42" s="39" t="str">
        <f t="shared" ca="1" si="11"/>
        <v>-</v>
      </c>
      <c r="AD42" s="39" t="str">
        <f t="shared" ca="1" si="35"/>
        <v>-</v>
      </c>
      <c r="AE42" s="33" t="str">
        <f>IF(ISNUMBER(B42),_xlfn.SINGLE(_xll.BQL.Query(" get(corr(SPREAD(SPREAD_TYPE='I'), VALUE(SPREAD(SPREAD_TYPE='I'), ['"&amp;D42&amp;" Corp']))) for(['"&amp;H42&amp;" Corp'])with(dates=range(-"&amp;X42&amp;","&amp;Y42&amp;"))")),"-")</f>
        <v>-</v>
      </c>
      <c r="AF42" s="39" t="str">
        <f t="shared" ca="1" si="13"/>
        <v>-</v>
      </c>
      <c r="AG42" s="39" t="str">
        <f t="shared" ca="1" si="14"/>
        <v>-</v>
      </c>
      <c r="AH42" s="39" t="str">
        <f t="shared" ca="1" si="15"/>
        <v>-</v>
      </c>
      <c r="AI42" s="32" t="str">
        <f t="shared" si="19"/>
        <v>-</v>
      </c>
      <c r="AJ42" s="39" t="str">
        <f ca="1">IFERROR(AVERAGE(dl_spread_between_two_bonds(D42,H42,isin_list,historicData_5d_ago)),"-")</f>
        <v>-</v>
      </c>
      <c r="AK42" s="39" t="str">
        <f ca="1">IFERROR(_xlfn.STDEV.P(dl_spread_between_two_bonds(D42,H42,isin_list,historicData_5d_ago)),"-")</f>
        <v>-</v>
      </c>
      <c r="AL42" s="33" t="str">
        <f t="shared" ca="1" si="26"/>
        <v>-</v>
      </c>
      <c r="AM42" s="55" t="str">
        <f>IF(ISNUMBER(B42),_xlfn.XLOOKUP(B42,ideasLinked!A:A,ideasLinked!F:F),"-")</f>
        <v>-</v>
      </c>
      <c r="AN42" s="39" t="str" cm="1">
        <f t="array" aca="1" ref="AN42" ca="1">IFERROR(_xll.BDH(D42&amp;" corp","blp_i_sprd_mid",TODAY()-Q42,TODAY()-Q42,"days=a","fill=p")-_xll.BDH(H42&amp;" corp","blp_i_sprd_mid",TODAY()-Q42,TODAY()-Q42,"days=a","fill=p"),"-")</f>
        <v>-</v>
      </c>
      <c r="AO42" s="39" t="str" cm="1">
        <f t="array" ref="AO42">IF(ISNUMBER(B42),_xll.BQL.Query("let(#price=dropna(spread(st=i,dates=range(-"&amp;$X42&amp;",-"&amp;$Q42&amp;"d),side='mid',fill='prev', pricing_source='"&amp;$AR42&amp;"')).value;
#price2=value(#price,['"&amp;$H42&amp;" Corp']);
#spread=#price-#price2;)
Get(AVG(#spread))
for('"&amp;$D42&amp;" Corp')")+$AV42,"-")</f>
        <v>-</v>
      </c>
      <c r="AP42" s="39" t="str" cm="1">
        <f t="array" ref="AP42">IF(ISNUMBER(B42),_xll.BQL.Query("let(#price=dropna(spread(st=i,dates=range(-"&amp;$X42&amp;",-"&amp;$Q42&amp;"d),side='mid',fill='prev', pricing_source='"&amp;$AR42&amp;"')).value;
#price2=value(#price,['"&amp;$H42&amp;" Corp']);
#spread=#price-#price2;)
Get(STD(#spread))
for('"&amp;$D42&amp;" Corp')")+$AV42,"-")</f>
        <v>-</v>
      </c>
      <c r="AQ42" s="33" t="str">
        <f t="shared" ca="1" si="31"/>
        <v>-</v>
      </c>
      <c r="AR42" s="40" t="str">
        <f>IF(ISNUMBER(B42),_xlfn.XLOOKUP(D42,hist!A:A,hist!B:B),"-")</f>
        <v>-</v>
      </c>
      <c r="AS42" s="40" t="str">
        <f>IF(ISNUMBER(B42),_xlfn.XLOOKUP(H42,hist!A:A,hist!B:B),"-")</f>
        <v>-</v>
      </c>
      <c r="AT42" s="40" t="str">
        <f>IF(ISNUMBER(B42),_xlfn.XLOOKUP(D42,hist!A:A,hist!D:D),"-")</f>
        <v>-</v>
      </c>
      <c r="AU42" s="40" t="str">
        <f>IF(ISNUMBER(B42),_xlfn.XLOOKUP(H42,hist!A:A,hist!D:D),"-")</f>
        <v>-</v>
      </c>
      <c r="AV42" s="10"/>
      <c r="AX42" s="40"/>
      <c r="AY42" s="40"/>
      <c r="AZ42" s="40"/>
    </row>
    <row r="43" spans="1:52" x14ac:dyDescent="0.3">
      <c r="B43" s="69" t="str">
        <v/>
      </c>
      <c r="C43" s="69" t="str">
        <f>IF(ISNUMBER(B43),_xlfn.XLOOKUP(B43,ideasLinked!A:A,ideasLinked!B:B),"-")</f>
        <v>-</v>
      </c>
      <c r="D43" s="72" t="str">
        <f>IF(ISNUMBER(B43),_xlfn.XLOOKUP(B43,ideasLinked!A:A,ideasLinked!C:C),"-")</f>
        <v>-</v>
      </c>
      <c r="E43" s="42" t="str">
        <f>IF(D43="-","-",_xlfn.XLOOKUP(D43,bonds[ID_ISIN],bonds[unique lookup]))</f>
        <v>-</v>
      </c>
      <c r="F43" s="65" t="str">
        <f>IF(D43="-","-",SUMIF(Portfolio_Master_DL[''Isin''],D43,Portfolio_Master_DL[''Position'']))</f>
        <v>-</v>
      </c>
      <c r="G43" s="128" t="str" cm="1">
        <f t="array" ref="G43">IF(D43="-","-",_xll.BDP(D43&amp;" corp","blp_i_sprd_mid","pcs="&amp;AR43))</f>
        <v>-</v>
      </c>
      <c r="H43" s="72" t="str">
        <f>IF(ISNUMBER(B43),_xlfn.XLOOKUP(B43,ideasLinked!A:A,ideasLinked!D:D),"-")</f>
        <v>-</v>
      </c>
      <c r="I43" s="42" t="str">
        <f>IF(H43="-","-",_xlfn.XLOOKUP(H43,bonds[ID_ISIN],bonds[unique lookup]))</f>
        <v>-</v>
      </c>
      <c r="J43" s="65" t="str">
        <f>IF(H43="-","-",SUMIF(Portfolio_Master_DL[''Isin''],H43,Portfolio_Master_DL[''Position'']))</f>
        <v>-</v>
      </c>
      <c r="K43" s="128" t="str" cm="1">
        <f t="array" ref="K43">IF(H43="-","-",_xll.BDP(H43&amp;" corp","blp_i_sprd_mid","pcs="&amp;AX43))</f>
        <v>-</v>
      </c>
      <c r="L43" s="49" t="str">
        <f t="shared" ref="L43:L46" si="41">IFERROR(G43-K43,"-")</f>
        <v>-</v>
      </c>
      <c r="M43" s="52" t="str">
        <f t="shared" ref="M43:M46" ca="1" si="42">IFERROR((L43-AB43)/AC43,"-")</f>
        <v>-</v>
      </c>
      <c r="N43" s="58" t="str">
        <f>IF(ISNUMBER(B43),_xlfn.XLOOKUP(B43,ideasLinked!A:A,ideasLinked!E:E),"-")</f>
        <v>-</v>
      </c>
      <c r="O43" s="130" t="str">
        <f t="shared" ref="O43:O46" si="43">IFERROR(L43-N43,"-")</f>
        <v>-</v>
      </c>
      <c r="P43" s="40" t="str">
        <f>IF(ISNUMBER(B43),IF(_xlfn.XLOOKUP(B43,ideasLinked!A:A,ideasLinked!G:G)=0,"-",_xlfn.XLOOKUP(B43,ideasLinked!A:A,ideasLinked!G:G)),"-")</f>
        <v>-</v>
      </c>
      <c r="Q43" s="51" t="str">
        <f t="shared" ref="Q43:Q46" ca="1" si="44">IF(AM43="-","-",(TODAY()-AM43))</f>
        <v>-</v>
      </c>
      <c r="R43" s="53" t="str">
        <f t="shared" ref="R43:R46" si="45">IF(ISNUMBER(B43),L43-AN43,"-")</f>
        <v>-</v>
      </c>
      <c r="S43" s="60" t="str">
        <f t="shared" ref="S43:S46" ca="1" si="46">IFERROR(M43-AQ43,"-")</f>
        <v>-</v>
      </c>
      <c r="T43" s="53" t="str">
        <f t="shared" ref="T43:T46" ca="1" si="47">IFERROR(L43-AG43,"-")</f>
        <v>-</v>
      </c>
      <c r="U43" s="50" t="str">
        <f t="shared" ref="U43:U46" ca="1" si="48">IFERROR(M43-AL43,"-")</f>
        <v>-</v>
      </c>
      <c r="V43" s="40"/>
      <c r="W43" s="32" t="str">
        <f t="shared" ref="W43:W46" si="49">IF(ISNUMBER(B43),(D43&amp;" Corp "&amp;H43&amp;" Corp"),"-")</f>
        <v>-</v>
      </c>
      <c r="X43" s="40" t="str">
        <f>IFERROR(MIN(ROUNDDOWN(MIN(_xlfn.XLOOKUP(D43,bonds[ID_ISIN],bonds[years_since_issue]),_xlfn.XLOOKUP(H43,bonds[ID_ISIN],bonds[years_since_issue]))*365,0),max_lookback)&amp;"d","-")</f>
        <v>-</v>
      </c>
      <c r="Y43" s="32" t="str">
        <f t="shared" ref="Y43:Y46" si="50">IF(ISNUMBER(B43),"0d","-")</f>
        <v>-</v>
      </c>
      <c r="Z43" s="39" t="str">
        <f t="shared" ca="1" si="8"/>
        <v>-</v>
      </c>
      <c r="AA43" s="39" t="str">
        <f t="shared" ca="1" si="9"/>
        <v>-</v>
      </c>
      <c r="AB43" s="39" t="str">
        <f t="shared" ca="1" si="10"/>
        <v>-</v>
      </c>
      <c r="AC43" s="39" t="str">
        <f t="shared" ca="1" si="11"/>
        <v>-</v>
      </c>
      <c r="AD43" s="39" t="str">
        <f t="shared" ca="1" si="35"/>
        <v>-</v>
      </c>
      <c r="AE43" s="33" t="str">
        <f>IF(ISNUMBER(B43),_xlfn.SINGLE(_xll.BQL.Query(" get(corr(SPREAD(SPREAD_TYPE='I'), VALUE(SPREAD(SPREAD_TYPE='I'), ['"&amp;D43&amp;" Corp']))) for(['"&amp;H43&amp;" Corp'])with(dates=range(-"&amp;X43&amp;","&amp;Y43&amp;"))")),"-")</f>
        <v>-</v>
      </c>
      <c r="AF43" s="39" t="str">
        <f t="shared" ca="1" si="13"/>
        <v>-</v>
      </c>
      <c r="AG43" s="39" t="str">
        <f t="shared" ca="1" si="14"/>
        <v>-</v>
      </c>
      <c r="AH43" s="39" t="str">
        <f t="shared" ca="1" si="15"/>
        <v>-</v>
      </c>
      <c r="AI43" s="32" t="str">
        <f t="shared" ref="AI43:AI46" si="51">IF(ISNUMBER(B43),"5d","-")</f>
        <v>-</v>
      </c>
      <c r="AJ43" s="39" t="str">
        <f ca="1">IFERROR(AVERAGE(dl_spread_between_two_bonds(D43,H43,isin_list,historicData_5d_ago)),"-")</f>
        <v>-</v>
      </c>
      <c r="AK43" s="39" t="str">
        <f ca="1">IFERROR(_xlfn.STDEV.P(dl_spread_between_two_bonds(D43,H43,isin_list,historicData_5d_ago)),"-")</f>
        <v>-</v>
      </c>
      <c r="AL43" s="33" t="str">
        <f t="shared" ref="AL43:AL46" ca="1" si="52">IFERROR((AG43-AJ43)/AK43,"-")</f>
        <v>-</v>
      </c>
      <c r="AM43" s="55" t="str">
        <f>IF(ISNUMBER(B43),_xlfn.XLOOKUP(B43,ideasLinked!A:A,ideasLinked!F:F),"-")</f>
        <v>-</v>
      </c>
      <c r="AN43" s="39" t="str" cm="1">
        <f t="array" aca="1" ref="AN43" ca="1">IFERROR(_xll.BDH(D43&amp;" corp","blp_i_sprd_mid",TODAY()-Q43,TODAY()-Q43,"days=a","fill=p")-_xll.BDH(H43&amp;" corp","blp_i_sprd_mid",TODAY()-Q43,TODAY()-Q43,"days=a","fill=p"),"-")</f>
        <v>-</v>
      </c>
      <c r="AO43" s="39" t="str" cm="1">
        <f t="array" ref="AO43">IF(ISNUMBER(B43),_xll.BQL.Query("let(#price=dropna(spread(st=i,dates=range(-"&amp;$X43&amp;",-"&amp;$Q43&amp;"d),side='mid',fill='prev', pricing_source='"&amp;$AR43&amp;"')).value;
#price2=value(#price,['"&amp;$H43&amp;" Corp']);
#spread=#price-#price2;)
Get(AVG(#spread))
for('"&amp;$D43&amp;" Corp')")+$AV43,"-")</f>
        <v>-</v>
      </c>
      <c r="AP43" s="39" t="str" cm="1">
        <f t="array" ref="AP43">IF(ISNUMBER(B43),_xll.BQL.Query("let(#price=dropna(spread(st=i,dates=range(-"&amp;$X43&amp;",-"&amp;$Q43&amp;"d),side='mid',fill='prev', pricing_source='"&amp;$AR43&amp;"')).value;
#price2=value(#price,['"&amp;$H43&amp;" Corp']);
#spread=#price-#price2;)
Get(STD(#spread))
for('"&amp;$D43&amp;" Corp')")+$AV43,"-")</f>
        <v>-</v>
      </c>
      <c r="AQ43" s="33" t="str">
        <f t="shared" ref="AQ43:AQ46" ca="1" si="53">IFERROR((AN43-AO43)/AP43,"-")</f>
        <v>-</v>
      </c>
      <c r="AR43" s="40" t="str">
        <f>IF(ISNUMBER(B43),_xlfn.XLOOKUP(D43,hist!A:A,hist!B:B),"-")</f>
        <v>-</v>
      </c>
      <c r="AS43" s="40" t="str">
        <f>IF(ISNUMBER(B43),_xlfn.XLOOKUP(H43,hist!A:A,hist!B:B),"-")</f>
        <v>-</v>
      </c>
      <c r="AT43" s="40" t="str">
        <f>IF(ISNUMBER(B43),_xlfn.XLOOKUP(D43,hist!A:A,hist!D:D),"-")</f>
        <v>-</v>
      </c>
      <c r="AU43" s="40" t="str">
        <f>IF(ISNUMBER(B43),_xlfn.XLOOKUP(H43,hist!A:A,hist!D:D),"-")</f>
        <v>-</v>
      </c>
      <c r="AV43" s="10"/>
      <c r="AX43" s="40"/>
      <c r="AY43" s="40"/>
      <c r="AZ43" s="40"/>
    </row>
    <row r="44" spans="1:52" x14ac:dyDescent="0.3">
      <c r="B44" s="69" t="str">
        <v/>
      </c>
      <c r="C44" s="69" t="str">
        <f>IF(ISNUMBER(B44),_xlfn.XLOOKUP(B44,ideasLinked!A:A,ideasLinked!B:B),"-")</f>
        <v>-</v>
      </c>
      <c r="D44" s="72" t="str">
        <f>IF(ISNUMBER(B44),_xlfn.XLOOKUP(B44,ideasLinked!A:A,ideasLinked!C:C),"-")</f>
        <v>-</v>
      </c>
      <c r="E44" s="42" t="str">
        <f>IF(D44="-","-",_xlfn.XLOOKUP(D44,bonds[ID_ISIN],bonds[unique lookup]))</f>
        <v>-</v>
      </c>
      <c r="F44" s="65" t="str">
        <f>IF(D44="-","-",SUMIF(Portfolio_Master_DL[''Isin''],D44,Portfolio_Master_DL[''Position'']))</f>
        <v>-</v>
      </c>
      <c r="G44" s="128" t="str" cm="1">
        <f t="array" ref="G44">IF(D44="-","-",_xll.BDP(D44&amp;" corp","blp_i_sprd_mid","pcs="&amp;AR44))</f>
        <v>-</v>
      </c>
      <c r="H44" s="72" t="str">
        <f>IF(ISNUMBER(B44),_xlfn.XLOOKUP(B44,ideasLinked!A:A,ideasLinked!D:D),"-")</f>
        <v>-</v>
      </c>
      <c r="I44" s="42" t="str">
        <f>IF(H44="-","-",_xlfn.XLOOKUP(H44,bonds[ID_ISIN],bonds[unique lookup]))</f>
        <v>-</v>
      </c>
      <c r="J44" s="65" t="str">
        <f>IF(H44="-","-",SUMIF(Portfolio_Master_DL[''Isin''],H44,Portfolio_Master_DL[''Position'']))</f>
        <v>-</v>
      </c>
      <c r="K44" s="128" t="str" cm="1">
        <f t="array" ref="K44">IF(H44="-","-",_xll.BDP(H44&amp;" corp","blp_i_sprd_mid","pcs="&amp;AX44))</f>
        <v>-</v>
      </c>
      <c r="L44" s="49" t="str">
        <f t="shared" si="41"/>
        <v>-</v>
      </c>
      <c r="M44" s="52" t="str">
        <f t="shared" ca="1" si="42"/>
        <v>-</v>
      </c>
      <c r="N44" s="58" t="str">
        <f>IF(ISNUMBER(B44),_xlfn.XLOOKUP(B44,ideasLinked!A:A,ideasLinked!E:E),"-")</f>
        <v>-</v>
      </c>
      <c r="O44" s="130" t="str">
        <f t="shared" si="43"/>
        <v>-</v>
      </c>
      <c r="P44" s="40" t="str">
        <f>IF(ISNUMBER(B44),IF(_xlfn.XLOOKUP(B44,ideasLinked!A:A,ideasLinked!G:G)=0,"-",_xlfn.XLOOKUP(B44,ideasLinked!A:A,ideasLinked!G:G)),"-")</f>
        <v>-</v>
      </c>
      <c r="Q44" s="51" t="str">
        <f t="shared" ca="1" si="44"/>
        <v>-</v>
      </c>
      <c r="R44" s="53" t="str">
        <f t="shared" si="45"/>
        <v>-</v>
      </c>
      <c r="S44" s="60" t="str">
        <f t="shared" ca="1" si="46"/>
        <v>-</v>
      </c>
      <c r="T44" s="53" t="str">
        <f t="shared" ca="1" si="47"/>
        <v>-</v>
      </c>
      <c r="U44" s="50" t="str">
        <f t="shared" ca="1" si="48"/>
        <v>-</v>
      </c>
      <c r="V44" s="40"/>
      <c r="W44" s="32" t="str">
        <f t="shared" si="49"/>
        <v>-</v>
      </c>
      <c r="X44" s="40" t="str">
        <f>IFERROR(MIN(ROUNDDOWN(MIN(_xlfn.XLOOKUP(D44,bonds[ID_ISIN],bonds[years_since_issue]),_xlfn.XLOOKUP(H44,bonds[ID_ISIN],bonds[years_since_issue]))*365,0),max_lookback)&amp;"d","-")</f>
        <v>-</v>
      </c>
      <c r="Y44" s="32" t="str">
        <f t="shared" si="50"/>
        <v>-</v>
      </c>
      <c r="Z44" s="39" t="str">
        <f t="shared" ca="1" si="8"/>
        <v>-</v>
      </c>
      <c r="AA44" s="39" t="str">
        <f t="shared" ca="1" si="9"/>
        <v>-</v>
      </c>
      <c r="AB44" s="39" t="str">
        <f t="shared" ca="1" si="10"/>
        <v>-</v>
      </c>
      <c r="AC44" s="39" t="str">
        <f t="shared" ca="1" si="11"/>
        <v>-</v>
      </c>
      <c r="AD44" s="39" t="str">
        <f t="shared" ca="1" si="35"/>
        <v>-</v>
      </c>
      <c r="AE44" s="33" t="str">
        <f>IF(ISNUMBER(B44),_xlfn.SINGLE(_xll.BQL.Query(" get(corr(SPREAD(SPREAD_TYPE='I'), VALUE(SPREAD(SPREAD_TYPE='I'), ['"&amp;D44&amp;" Corp']))) for(['"&amp;H44&amp;" Corp'])with(dates=range(-"&amp;X44&amp;","&amp;Y44&amp;"))")),"-")</f>
        <v>-</v>
      </c>
      <c r="AF44" s="39" t="str">
        <f t="shared" ca="1" si="13"/>
        <v>-</v>
      </c>
      <c r="AG44" s="39" t="str">
        <f t="shared" ca="1" si="14"/>
        <v>-</v>
      </c>
      <c r="AH44" s="39" t="str">
        <f t="shared" ca="1" si="15"/>
        <v>-</v>
      </c>
      <c r="AI44" s="32" t="str">
        <f t="shared" si="51"/>
        <v>-</v>
      </c>
      <c r="AJ44" s="39" t="str">
        <f ca="1">IFERROR(AVERAGE(dl_spread_between_two_bonds(D44,H44,isin_list,historicData_5d_ago)),"-")</f>
        <v>-</v>
      </c>
      <c r="AK44" s="39" t="str">
        <f ca="1">IFERROR(_xlfn.STDEV.P(dl_spread_between_two_bonds(D44,H44,isin_list,historicData_5d_ago)),"-")</f>
        <v>-</v>
      </c>
      <c r="AL44" s="33" t="str">
        <f t="shared" ca="1" si="52"/>
        <v>-</v>
      </c>
      <c r="AM44" s="55" t="str">
        <f>IF(ISNUMBER(B44),_xlfn.XLOOKUP(B44,ideasLinked!A:A,ideasLinked!F:F),"-")</f>
        <v>-</v>
      </c>
      <c r="AN44" s="39" t="str" cm="1">
        <f t="array" aca="1" ref="AN44" ca="1">IFERROR(_xll.BDH(D44&amp;" corp","blp_i_sprd_mid",TODAY()-Q44,TODAY()-Q44,"days=a","fill=p")-_xll.BDH(H44&amp;" corp","blp_i_sprd_mid",TODAY()-Q44,TODAY()-Q44,"days=a","fill=p"),"-")</f>
        <v>-</v>
      </c>
      <c r="AO44" s="39" t="str" cm="1">
        <f t="array" ref="AO44">IF(ISNUMBER(B44),_xll.BQL.Query("let(#price=dropna(spread(st=i,dates=range(-"&amp;$X44&amp;",-"&amp;$Q44&amp;"d),side='mid',fill='prev', pricing_source='"&amp;$AR44&amp;"')).value;
#price2=value(#price,['"&amp;$H44&amp;" Corp']);
#spread=#price-#price2;)
Get(AVG(#spread))
for('"&amp;$D44&amp;" Corp')")+$AV44,"-")</f>
        <v>-</v>
      </c>
      <c r="AP44" s="39" t="str" cm="1">
        <f t="array" ref="AP44">IF(ISNUMBER(B44),_xll.BQL.Query("let(#price=dropna(spread(st=i,dates=range(-"&amp;$X44&amp;",-"&amp;$Q44&amp;"d),side='mid',fill='prev', pricing_source='"&amp;$AR44&amp;"')).value;
#price2=value(#price,['"&amp;$H44&amp;" Corp']);
#spread=#price-#price2;)
Get(STD(#spread))
for('"&amp;$D44&amp;" Corp')")+$AV44,"-")</f>
        <v>-</v>
      </c>
      <c r="AQ44" s="33" t="str">
        <f t="shared" ca="1" si="53"/>
        <v>-</v>
      </c>
      <c r="AR44" s="40" t="str">
        <f>IF(ISNUMBER(B44),_xlfn.XLOOKUP(D44,hist!A:A,hist!B:B),"-")</f>
        <v>-</v>
      </c>
      <c r="AS44" s="40" t="str">
        <f>IF(ISNUMBER(B44),_xlfn.XLOOKUP(H44,hist!A:A,hist!B:B),"-")</f>
        <v>-</v>
      </c>
      <c r="AT44" s="40" t="str">
        <f>IF(ISNUMBER(B44),_xlfn.XLOOKUP(D44,hist!A:A,hist!D:D),"-")</f>
        <v>-</v>
      </c>
      <c r="AU44" s="40" t="str">
        <f>IF(ISNUMBER(B44),_xlfn.XLOOKUP(H44,hist!A:A,hist!D:D),"-")</f>
        <v>-</v>
      </c>
      <c r="AV44" s="10"/>
      <c r="AX44" s="40"/>
      <c r="AY44" s="40"/>
      <c r="AZ44" s="40"/>
    </row>
    <row r="45" spans="1:52" x14ac:dyDescent="0.3">
      <c r="B45" s="69" t="str">
        <v/>
      </c>
      <c r="C45" s="69" t="str">
        <f>IF(ISNUMBER(B45),_xlfn.XLOOKUP(B45,ideasLinked!A:A,ideasLinked!B:B),"-")</f>
        <v>-</v>
      </c>
      <c r="D45" s="72" t="str">
        <f>IF(ISNUMBER(B45),_xlfn.XLOOKUP(B45,ideasLinked!A:A,ideasLinked!C:C),"-")</f>
        <v>-</v>
      </c>
      <c r="E45" s="42" t="str">
        <f>IF(D45="-","-",_xlfn.XLOOKUP(D45,bonds[ID_ISIN],bonds[unique lookup]))</f>
        <v>-</v>
      </c>
      <c r="F45" s="65" t="str">
        <f>IF(D45="-","-",SUMIF(Portfolio_Master_DL[''Isin''],D45,Portfolio_Master_DL[''Position'']))</f>
        <v>-</v>
      </c>
      <c r="G45" s="128" t="str" cm="1">
        <f t="array" ref="G45">IF(D45="-","-",_xll.BDP(D45&amp;" corp","blp_i_sprd_mid","pcs="&amp;AR45))</f>
        <v>-</v>
      </c>
      <c r="H45" s="72" t="str">
        <f>IF(ISNUMBER(B45),_xlfn.XLOOKUP(B45,ideasLinked!A:A,ideasLinked!D:D),"-")</f>
        <v>-</v>
      </c>
      <c r="I45" s="42" t="str">
        <f>IF(H45="-","-",_xlfn.XLOOKUP(H45,bonds[ID_ISIN],bonds[unique lookup]))</f>
        <v>-</v>
      </c>
      <c r="J45" s="65" t="str">
        <f>IF(H45="-","-",SUMIF(Portfolio_Master_DL[''Isin''],H45,Portfolio_Master_DL[''Position'']))</f>
        <v>-</v>
      </c>
      <c r="K45" s="128" t="str" cm="1">
        <f t="array" ref="K45">IF(H45="-","-",_xll.BDP(H45&amp;" corp","blp_i_sprd_mid","pcs="&amp;AX45))</f>
        <v>-</v>
      </c>
      <c r="L45" s="49" t="str">
        <f t="shared" si="41"/>
        <v>-</v>
      </c>
      <c r="M45" s="52" t="str">
        <f t="shared" ca="1" si="42"/>
        <v>-</v>
      </c>
      <c r="N45" s="58" t="str">
        <f>IF(ISNUMBER(B45),_xlfn.XLOOKUP(B45,ideasLinked!A:A,ideasLinked!E:E),"-")</f>
        <v>-</v>
      </c>
      <c r="O45" s="130" t="str">
        <f t="shared" si="43"/>
        <v>-</v>
      </c>
      <c r="P45" s="40" t="str">
        <f>IF(ISNUMBER(B45),IF(_xlfn.XLOOKUP(B45,ideasLinked!A:A,ideasLinked!G:G)=0,"-",_xlfn.XLOOKUP(B45,ideasLinked!A:A,ideasLinked!G:G)),"-")</f>
        <v>-</v>
      </c>
      <c r="Q45" s="51" t="str">
        <f t="shared" ca="1" si="44"/>
        <v>-</v>
      </c>
      <c r="R45" s="53" t="str">
        <f t="shared" si="45"/>
        <v>-</v>
      </c>
      <c r="S45" s="60" t="str">
        <f t="shared" ca="1" si="46"/>
        <v>-</v>
      </c>
      <c r="T45" s="53" t="str">
        <f t="shared" ca="1" si="47"/>
        <v>-</v>
      </c>
      <c r="U45" s="50" t="str">
        <f t="shared" ca="1" si="48"/>
        <v>-</v>
      </c>
      <c r="V45" s="40"/>
      <c r="W45" s="32" t="str">
        <f t="shared" si="49"/>
        <v>-</v>
      </c>
      <c r="X45" s="40" t="str">
        <f>IFERROR(MIN(ROUNDDOWN(MIN(_xlfn.XLOOKUP(D45,bonds[ID_ISIN],bonds[years_since_issue]),_xlfn.XLOOKUP(H45,bonds[ID_ISIN],bonds[years_since_issue]))*365,0),max_lookback)&amp;"d","-")</f>
        <v>-</v>
      </c>
      <c r="Y45" s="32" t="str">
        <f t="shared" si="50"/>
        <v>-</v>
      </c>
      <c r="Z45" s="39" t="str">
        <f t="shared" ca="1" si="8"/>
        <v>-</v>
      </c>
      <c r="AA45" s="39" t="str">
        <f t="shared" ca="1" si="9"/>
        <v>-</v>
      </c>
      <c r="AB45" s="39" t="str">
        <f t="shared" ca="1" si="10"/>
        <v>-</v>
      </c>
      <c r="AC45" s="39" t="str">
        <f t="shared" ca="1" si="11"/>
        <v>-</v>
      </c>
      <c r="AD45" s="39" t="str">
        <f t="shared" ca="1" si="35"/>
        <v>-</v>
      </c>
      <c r="AE45" s="33" t="str">
        <f>IF(ISNUMBER(B45),_xlfn.SINGLE(_xll.BQL.Query(" get(corr(SPREAD(SPREAD_TYPE='I'), VALUE(SPREAD(SPREAD_TYPE='I'), ['"&amp;D45&amp;" Corp']))) for(['"&amp;H45&amp;" Corp'])with(dates=range(-"&amp;X45&amp;","&amp;Y45&amp;"))")),"-")</f>
        <v>-</v>
      </c>
      <c r="AF45" s="39" t="str">
        <f t="shared" ca="1" si="13"/>
        <v>-</v>
      </c>
      <c r="AG45" s="39" t="str">
        <f t="shared" ca="1" si="14"/>
        <v>-</v>
      </c>
      <c r="AH45" s="39" t="str">
        <f t="shared" ca="1" si="15"/>
        <v>-</v>
      </c>
      <c r="AI45" s="32" t="str">
        <f t="shared" si="51"/>
        <v>-</v>
      </c>
      <c r="AJ45" s="39" t="str">
        <f ca="1">IFERROR(AVERAGE(dl_spread_between_two_bonds(D45,H45,isin_list,historicData_5d_ago)),"-")</f>
        <v>-</v>
      </c>
      <c r="AK45" s="39" t="str">
        <f ca="1">IFERROR(_xlfn.STDEV.P(dl_spread_between_two_bonds(D45,H45,isin_list,historicData_5d_ago)),"-")</f>
        <v>-</v>
      </c>
      <c r="AL45" s="33" t="str">
        <f t="shared" ca="1" si="52"/>
        <v>-</v>
      </c>
      <c r="AM45" s="55" t="str">
        <f>IF(ISNUMBER(B45),_xlfn.XLOOKUP(B45,ideasLinked!A:A,ideasLinked!F:F),"-")</f>
        <v>-</v>
      </c>
      <c r="AN45" s="39" t="str" cm="1">
        <f t="array" aca="1" ref="AN45" ca="1">IFERROR(_xll.BDH(D45&amp;" corp","blp_i_sprd_mid",TODAY()-Q45,TODAY()-Q45,"days=a","fill=p")-_xll.BDH(H45&amp;" corp","blp_i_sprd_mid",TODAY()-Q45,TODAY()-Q45,"days=a","fill=p"),"-")</f>
        <v>-</v>
      </c>
      <c r="AO45" s="39" t="str" cm="1">
        <f t="array" ref="AO45">IF(ISNUMBER(B45),_xll.BQL.Query("let(#price=dropna(spread(st=i,dates=range(-"&amp;$X45&amp;",-"&amp;$Q45&amp;"d),side='mid',fill='prev', pricing_source='"&amp;$AR45&amp;"')).value;
#price2=value(#price,['"&amp;$H45&amp;" Corp']);
#spread=#price-#price2;)
Get(AVG(#spread))
for('"&amp;$D45&amp;" Corp')")+$AV45,"-")</f>
        <v>-</v>
      </c>
      <c r="AP45" s="39" t="str" cm="1">
        <f t="array" ref="AP45">IF(ISNUMBER(B45),_xll.BQL.Query("let(#price=dropna(spread(st=i,dates=range(-"&amp;$X45&amp;",-"&amp;$Q45&amp;"d),side='mid',fill='prev', pricing_source='"&amp;$AR45&amp;"')).value;
#price2=value(#price,['"&amp;$H45&amp;" Corp']);
#spread=#price-#price2;)
Get(STD(#spread))
for('"&amp;$D45&amp;" Corp')")+$AV45,"-")</f>
        <v>-</v>
      </c>
      <c r="AQ45" s="33" t="str">
        <f t="shared" ca="1" si="53"/>
        <v>-</v>
      </c>
      <c r="AR45" s="40" t="str">
        <f>IF(ISNUMBER(B45),_xlfn.XLOOKUP(D45,hist!A:A,hist!B:B),"-")</f>
        <v>-</v>
      </c>
      <c r="AS45" s="40" t="str">
        <f>IF(ISNUMBER(B45),_xlfn.XLOOKUP(H45,hist!A:A,hist!B:B),"-")</f>
        <v>-</v>
      </c>
      <c r="AT45" s="40" t="str">
        <f>IF(ISNUMBER(B45),_xlfn.XLOOKUP(D45,hist!A:A,hist!D:D),"-")</f>
        <v>-</v>
      </c>
      <c r="AU45" s="40" t="str">
        <f>IF(ISNUMBER(B45),_xlfn.XLOOKUP(H45,hist!A:A,hist!D:D),"-")</f>
        <v>-</v>
      </c>
      <c r="AV45" s="10"/>
      <c r="AX45" s="40"/>
      <c r="AY45" s="40"/>
      <c r="AZ45" s="40"/>
    </row>
    <row r="46" spans="1:52" x14ac:dyDescent="0.3">
      <c r="B46" s="69" t="str">
        <v/>
      </c>
      <c r="C46" s="69" t="str">
        <f>IF(ISNUMBER(B46),_xlfn.XLOOKUP(B46,ideasLinked!A:A,ideasLinked!B:B),"-")</f>
        <v>-</v>
      </c>
      <c r="D46" s="72" t="str">
        <f>IF(ISNUMBER(B46),_xlfn.XLOOKUP(B46,ideasLinked!A:A,ideasLinked!C:C),"-")</f>
        <v>-</v>
      </c>
      <c r="E46" s="42" t="str">
        <f>IF(D46="-","-",_xlfn.XLOOKUP(D46,bonds[ID_ISIN],bonds[unique lookup]))</f>
        <v>-</v>
      </c>
      <c r="F46" s="65" t="str">
        <f>IF(D46="-","-",SUMIF(Portfolio_Master_DL[''Isin''],D46,Portfolio_Master_DL[''Position'']))</f>
        <v>-</v>
      </c>
      <c r="G46" s="128" t="str" cm="1">
        <f t="array" ref="G46">IF(D46="-","-",_xll.BDP(D46&amp;" corp","blp_i_sprd_mid","pcs="&amp;AR46))</f>
        <v>-</v>
      </c>
      <c r="H46" s="72" t="str">
        <f>IF(ISNUMBER(B46),_xlfn.XLOOKUP(B46,ideasLinked!A:A,ideasLinked!D:D),"-")</f>
        <v>-</v>
      </c>
      <c r="I46" s="42" t="str">
        <f>IF(H46="-","-",_xlfn.XLOOKUP(H46,bonds[ID_ISIN],bonds[unique lookup]))</f>
        <v>-</v>
      </c>
      <c r="J46" s="65" t="str">
        <f>IF(H46="-","-",SUMIF(Portfolio_Master_DL[''Isin''],H46,Portfolio_Master_DL[''Position'']))</f>
        <v>-</v>
      </c>
      <c r="K46" s="128" t="str" cm="1">
        <f t="array" ref="K46">IF(H46="-","-",_xll.BDP(H46&amp;" corp","blp_i_sprd_mid","pcs="&amp;AX46))</f>
        <v>-</v>
      </c>
      <c r="L46" s="49" t="str">
        <f t="shared" si="41"/>
        <v>-</v>
      </c>
      <c r="M46" s="52" t="str">
        <f t="shared" ca="1" si="42"/>
        <v>-</v>
      </c>
      <c r="N46" s="58" t="str">
        <f>IF(ISNUMBER(B46),_xlfn.XLOOKUP(B46,ideasLinked!A:A,ideasLinked!E:E),"-")</f>
        <v>-</v>
      </c>
      <c r="O46" s="130" t="str">
        <f t="shared" si="43"/>
        <v>-</v>
      </c>
      <c r="P46" s="40" t="str">
        <f>IF(ISNUMBER(B46),IF(_xlfn.XLOOKUP(B46,ideasLinked!A:A,ideasLinked!G:G)=0,"-",_xlfn.XLOOKUP(B46,ideasLinked!A:A,ideasLinked!G:G)),"-")</f>
        <v>-</v>
      </c>
      <c r="Q46" s="51" t="str">
        <f t="shared" ca="1" si="44"/>
        <v>-</v>
      </c>
      <c r="R46" s="53" t="str">
        <f t="shared" si="45"/>
        <v>-</v>
      </c>
      <c r="S46" s="60" t="str">
        <f t="shared" ca="1" si="46"/>
        <v>-</v>
      </c>
      <c r="T46" s="53" t="str">
        <f t="shared" ca="1" si="47"/>
        <v>-</v>
      </c>
      <c r="U46" s="50" t="str">
        <f t="shared" ca="1" si="48"/>
        <v>-</v>
      </c>
      <c r="V46" s="40"/>
      <c r="W46" s="32" t="str">
        <f t="shared" si="49"/>
        <v>-</v>
      </c>
      <c r="X46" s="40" t="str">
        <f>IFERROR(MIN(ROUNDDOWN(MIN(_xlfn.XLOOKUP(D46,bonds[ID_ISIN],bonds[years_since_issue]),_xlfn.XLOOKUP(H46,bonds[ID_ISIN],bonds[years_since_issue]))*365,0),max_lookback)&amp;"d","-")</f>
        <v>-</v>
      </c>
      <c r="Y46" s="32" t="str">
        <f t="shared" si="50"/>
        <v>-</v>
      </c>
      <c r="Z46" s="39" t="str">
        <f t="shared" ca="1" si="8"/>
        <v>-</v>
      </c>
      <c r="AA46" s="39" t="str">
        <f t="shared" ca="1" si="9"/>
        <v>-</v>
      </c>
      <c r="AB46" s="39" t="str">
        <f t="shared" ca="1" si="10"/>
        <v>-</v>
      </c>
      <c r="AC46" s="39" t="str">
        <f t="shared" ca="1" si="11"/>
        <v>-</v>
      </c>
      <c r="AD46" s="39" t="str">
        <f t="shared" ca="1" si="35"/>
        <v>-</v>
      </c>
      <c r="AE46" s="33" t="str">
        <f>IF(ISNUMBER(B46),_xlfn.SINGLE(_xll.BQL.Query(" get(corr(SPREAD(SPREAD_TYPE='I'), VALUE(SPREAD(SPREAD_TYPE='I'), ['"&amp;D46&amp;" Corp']))) for(['"&amp;H46&amp;" Corp'])with(dates=range(-"&amp;X46&amp;","&amp;Y46&amp;"))")),"-")</f>
        <v>-</v>
      </c>
      <c r="AF46" s="39" t="str">
        <f t="shared" ca="1" si="13"/>
        <v>-</v>
      </c>
      <c r="AG46" s="39" t="str">
        <f t="shared" ca="1" si="14"/>
        <v>-</v>
      </c>
      <c r="AH46" s="39" t="str">
        <f t="shared" ca="1" si="15"/>
        <v>-</v>
      </c>
      <c r="AI46" s="32" t="str">
        <f t="shared" si="51"/>
        <v>-</v>
      </c>
      <c r="AJ46" s="39" t="str">
        <f ca="1">IFERROR(AVERAGE(dl_spread_between_two_bonds(D46,H46,isin_list,historicData_5d_ago)),"-")</f>
        <v>-</v>
      </c>
      <c r="AK46" s="39" t="str">
        <f ca="1">IFERROR(_xlfn.STDEV.P(dl_spread_between_two_bonds(D46,H46,isin_list,historicData_5d_ago)),"-")</f>
        <v>-</v>
      </c>
      <c r="AL46" s="33" t="str">
        <f t="shared" ca="1" si="52"/>
        <v>-</v>
      </c>
      <c r="AM46" s="55" t="str">
        <f>IF(ISNUMBER(B46),_xlfn.XLOOKUP(B46,ideasLinked!A:A,ideasLinked!F:F),"-")</f>
        <v>-</v>
      </c>
      <c r="AN46" s="39" t="str" cm="1">
        <f t="array" aca="1" ref="AN46" ca="1">IFERROR(_xll.BDH(D46&amp;" corp","blp_i_sprd_mid",TODAY()-Q46,TODAY()-Q46,"days=a","fill=p")-_xll.BDH(H46&amp;" corp","blp_i_sprd_mid",TODAY()-Q46,TODAY()-Q46,"days=a","fill=p"),"-")</f>
        <v>-</v>
      </c>
      <c r="AO46" s="39" t="str" cm="1">
        <f t="array" ref="AO46">IF(ISNUMBER(B46),_xll.BQL.Query("let(#price=dropna(spread(st=i,dates=range(-"&amp;$X46&amp;",-"&amp;$Q46&amp;"d),side='mid',fill='prev', pricing_source='"&amp;$AR46&amp;"')).value;
#price2=value(#price,['"&amp;$H46&amp;" Corp']);
#spread=#price-#price2;)
Get(AVG(#spread))
for('"&amp;$D46&amp;" Corp')")+$AV46,"-")</f>
        <v>-</v>
      </c>
      <c r="AP46" s="39" t="str" cm="1">
        <f t="array" ref="AP46">IF(ISNUMBER(B46),_xll.BQL.Query("let(#price=dropna(spread(st=i,dates=range(-"&amp;$X46&amp;",-"&amp;$Q46&amp;"d),side='mid',fill='prev', pricing_source='"&amp;$AR46&amp;"')).value;
#price2=value(#price,['"&amp;$H46&amp;" Corp']);
#spread=#price-#price2;)
Get(STD(#spread))
for('"&amp;$D46&amp;" Corp')")+$AV46,"-")</f>
        <v>-</v>
      </c>
      <c r="AQ46" s="33" t="str">
        <f t="shared" ca="1" si="53"/>
        <v>-</v>
      </c>
      <c r="AR46" s="40" t="str">
        <f>IF(ISNUMBER(B46),_xlfn.XLOOKUP(D46,hist!A:A,hist!B:B),"-")</f>
        <v>-</v>
      </c>
      <c r="AS46" s="40" t="str">
        <f>IF(ISNUMBER(B46),_xlfn.XLOOKUP(H46,hist!A:A,hist!B:B),"-")</f>
        <v>-</v>
      </c>
      <c r="AT46" s="40" t="str">
        <f>IF(ISNUMBER(B46),_xlfn.XLOOKUP(D46,hist!A:A,hist!D:D),"-")</f>
        <v>-</v>
      </c>
      <c r="AU46" s="40" t="str">
        <f>IF(ISNUMBER(B46),_xlfn.XLOOKUP(H46,hist!A:A,hist!D:D),"-")</f>
        <v>-</v>
      </c>
      <c r="AV46" s="10"/>
      <c r="AX46" s="40"/>
      <c r="AY46" s="40"/>
      <c r="AZ46" s="40"/>
    </row>
    <row r="47" spans="1:52" x14ac:dyDescent="0.3">
      <c r="B47" s="69" t="str">
        <v/>
      </c>
      <c r="C47" s="69" t="str">
        <f>IF(ISNUMBER(B47),_xlfn.XLOOKUP(B47,ideasLinked!A:A,ideasLinked!B:B),"-")</f>
        <v>-</v>
      </c>
      <c r="D47" s="72" t="str">
        <f>IF(ISNUMBER(B47),_xlfn.XLOOKUP(B47,ideasLinked!A:A,ideasLinked!C:C),"-")</f>
        <v>-</v>
      </c>
      <c r="E47" s="42" t="str">
        <f>IF(D47="-","-",_xlfn.XLOOKUP(D47,bonds[ID_ISIN],bonds[unique lookup]))</f>
        <v>-</v>
      </c>
      <c r="F47" s="65" t="str">
        <f>IF(D47="-","-",SUMIF(Portfolio_Master_DL[''Isin''],D47,Portfolio_Master_DL[''Position'']))</f>
        <v>-</v>
      </c>
      <c r="G47" s="128" t="str" cm="1">
        <f t="array" ref="G47">IF(D47="-","-",_xll.BDP(D47&amp;" corp","blp_i_sprd_mid","pcs="&amp;AR47))</f>
        <v>-</v>
      </c>
      <c r="H47" s="72" t="str">
        <f>IF(ISNUMBER(B47),_xlfn.XLOOKUP(B47,ideasLinked!A:A,ideasLinked!D:D),"-")</f>
        <v>-</v>
      </c>
      <c r="I47" s="42" t="str">
        <f>IF(H47="-","-",_xlfn.XLOOKUP(H47,bonds[ID_ISIN],bonds[unique lookup]))</f>
        <v>-</v>
      </c>
      <c r="J47" s="65" t="str">
        <f>IF(H47="-","-",SUMIF(Portfolio_Master_DL[''Isin''],H47,Portfolio_Master_DL[''Position'']))</f>
        <v>-</v>
      </c>
      <c r="K47" s="128" t="str" cm="1">
        <f t="array" ref="K47">IF(H47="-","-",_xll.BDP(H47&amp;" corp","blp_i_sprd_mid","pcs="&amp;AX47))</f>
        <v>-</v>
      </c>
      <c r="L47" s="49" t="str">
        <f t="shared" ref="L47:L50" si="54">IFERROR(G47-K47,"-")</f>
        <v>-</v>
      </c>
      <c r="M47" s="52" t="str">
        <f t="shared" ref="M47:M50" ca="1" si="55">IFERROR((L47-AB47)/AC47,"-")</f>
        <v>-</v>
      </c>
      <c r="N47" s="58" t="str">
        <f>IF(ISNUMBER(B47),_xlfn.XLOOKUP(B47,ideasLinked!A:A,ideasLinked!E:E),"-")</f>
        <v>-</v>
      </c>
      <c r="O47" s="130" t="str">
        <f t="shared" ref="O47:O50" si="56">IFERROR(L47-N47,"-")</f>
        <v>-</v>
      </c>
      <c r="P47" s="40" t="str">
        <f>IF(ISNUMBER(B47),IF(_xlfn.XLOOKUP(B47,ideasLinked!A:A,ideasLinked!G:G)=0,"-",_xlfn.XLOOKUP(B47,ideasLinked!A:A,ideasLinked!G:G)),"-")</f>
        <v>-</v>
      </c>
      <c r="Q47" s="51" t="str">
        <f t="shared" ref="Q47:Q50" ca="1" si="57">IF(AM47="-","-",(TODAY()-AM47))</f>
        <v>-</v>
      </c>
      <c r="R47" s="53" t="str">
        <f t="shared" ref="R47:R50" si="58">IF(ISNUMBER(B47),L47-AN47,"-")</f>
        <v>-</v>
      </c>
      <c r="S47" s="60" t="str">
        <f t="shared" ref="S47:S50" ca="1" si="59">IFERROR(M47-AQ47,"-")</f>
        <v>-</v>
      </c>
      <c r="T47" s="53" t="str">
        <f t="shared" ref="T47:T50" ca="1" si="60">IFERROR(L47-AG47,"-")</f>
        <v>-</v>
      </c>
      <c r="U47" s="50" t="str">
        <f t="shared" ref="U47:U50" ca="1" si="61">IFERROR(M47-AL47,"-")</f>
        <v>-</v>
      </c>
      <c r="V47" s="40"/>
      <c r="W47" s="32" t="str">
        <f t="shared" ref="W47:W50" si="62">IF(ISNUMBER(B47),(D47&amp;" Corp "&amp;H47&amp;" Corp"),"-")</f>
        <v>-</v>
      </c>
      <c r="X47" s="40" t="str">
        <f>IFERROR(MIN(ROUNDDOWN(MIN(_xlfn.XLOOKUP(D47,bonds[ID_ISIN],bonds[years_since_issue]),_xlfn.XLOOKUP(H47,bonds[ID_ISIN],bonds[years_since_issue]))*365,0),max_lookback)&amp;"d","-")</f>
        <v>-</v>
      </c>
      <c r="Y47" s="32" t="str">
        <f t="shared" ref="Y47:Y50" si="63">IF(ISNUMBER(B47),"0d","-")</f>
        <v>-</v>
      </c>
      <c r="Z47" s="39" t="str">
        <f t="shared" ref="Z47:Z50" ca="1" si="64">IFERROR(MIN(dl_spread_between_two_bonds(D47,H47,isin_list,historicData)),"-")</f>
        <v>-</v>
      </c>
      <c r="AA47" s="39" t="str">
        <f t="shared" ref="AA47:AA50" ca="1" si="65">IFERROR(MAX(dl_spread_between_two_bonds(D47,H47,isin_list,historicData)),"-")</f>
        <v>-</v>
      </c>
      <c r="AB47" s="39" t="str">
        <f t="shared" ref="AB47:AB50" ca="1" si="66">IFERROR(AVERAGE(dl_spread_between_two_bonds(D47,H47,isin_list,historicData)),"-")</f>
        <v>-</v>
      </c>
      <c r="AC47" s="39" t="str">
        <f t="shared" ref="AC47:AC50" ca="1" si="67">IFERROR(_xlfn.STDEV.P(dl_spread_between_two_bonds(D47,H47,isin_list,historicData)),"-")</f>
        <v>-</v>
      </c>
      <c r="AD47" s="39" t="str">
        <f t="shared" ref="AD47:AD50" ca="1" si="68">IFERROR((L47-Z47)/(AA47-Z47)*100,"-")</f>
        <v>-</v>
      </c>
      <c r="AE47" s="33" t="str">
        <f>IF(ISNUMBER(B47),_xlfn.SINGLE(_xll.BQL.Query(" get(corr(SPREAD(SPREAD_TYPE='I'), VALUE(SPREAD(SPREAD_TYPE='I'), ['"&amp;D47&amp;" Corp']))) for(['"&amp;H47&amp;" Corp'])with(dates=range(-"&amp;X47&amp;","&amp;Y47&amp;"))")),"-")</f>
        <v>-</v>
      </c>
      <c r="AF47" s="39" t="str">
        <f t="shared" ref="AF47:AF50" ca="1" si="69">IFERROR(INDEX(dl_spread_between_two_bonds(D47,H47,isin_list,historicData),1,2),"-")</f>
        <v>-</v>
      </c>
      <c r="AG47" s="39" t="str">
        <f t="shared" ref="AG47:AG50" ca="1" si="70">IFERROR(INDEX(dl_spread_between_two_bonds(D47,H47,isin_list,historicData),1,5),"-")</f>
        <v>-</v>
      </c>
      <c r="AH47" s="39" t="str">
        <f t="shared" ref="AH47:AH50" ca="1" si="71">IFERROR(INDEX(dl_spread_between_two_bonds(D47,H47,isin_list,historicData),1,10),"-")</f>
        <v>-</v>
      </c>
      <c r="AI47" s="32" t="str">
        <f t="shared" ref="AI47:AI50" si="72">IF(ISNUMBER(B47),"5d","-")</f>
        <v>-</v>
      </c>
      <c r="AJ47" s="39" t="str">
        <f ca="1">IFERROR(AVERAGE(dl_spread_between_two_bonds(D47,H47,isin_list,historicData_5d_ago)),"-")</f>
        <v>-</v>
      </c>
      <c r="AK47" s="39" t="str">
        <f ca="1">IFERROR(_xlfn.STDEV.P(dl_spread_between_two_bonds(D47,H47,isin_list,historicData_5d_ago)),"-")</f>
        <v>-</v>
      </c>
      <c r="AL47" s="33" t="str">
        <f t="shared" ref="AL47:AL50" ca="1" si="73">IFERROR((AG47-AJ47)/AK47,"-")</f>
        <v>-</v>
      </c>
      <c r="AM47" s="55" t="str">
        <f>IF(ISNUMBER(B47),_xlfn.XLOOKUP(B47,ideasLinked!A:A,ideasLinked!F:F),"-")</f>
        <v>-</v>
      </c>
      <c r="AN47" s="39" t="str" cm="1">
        <f t="array" aca="1" ref="AN47" ca="1">IFERROR(_xll.BDH(D47&amp;" corp","blp_i_sprd_mid",TODAY()-Q47,TODAY()-Q47,"days=a","fill=p")-_xll.BDH(H47&amp;" corp","blp_i_sprd_mid",TODAY()-Q47,TODAY()-Q47,"days=a","fill=p"),"-")</f>
        <v>-</v>
      </c>
      <c r="AO47" s="39" t="str" cm="1">
        <f t="array" ref="AO47">IF(ISNUMBER(B47),_xll.BQL.Query("let(#price=dropna(spread(st=i,dates=range(-"&amp;$X47&amp;",-"&amp;$Q47&amp;"d),side='mid',fill='prev', pricing_source='"&amp;$AR47&amp;"')).value;
#price2=value(#price,['"&amp;$H47&amp;" Corp']);
#spread=#price-#price2;)
Get(AVG(#spread))
for('"&amp;$D47&amp;" Corp')")+$AV47,"-")</f>
        <v>-</v>
      </c>
      <c r="AP47" s="39" t="str" cm="1">
        <f t="array" ref="AP47">IF(ISNUMBER(B47),_xll.BQL.Query("let(#price=dropna(spread(st=i,dates=range(-"&amp;$X47&amp;",-"&amp;$Q47&amp;"d),side='mid',fill='prev', pricing_source='"&amp;$AR47&amp;"')).value;
#price2=value(#price,['"&amp;$H47&amp;" Corp']);
#spread=#price-#price2;)
Get(STD(#spread))
for('"&amp;$D47&amp;" Corp')")+$AV47,"-")</f>
        <v>-</v>
      </c>
      <c r="AQ47" s="33" t="str">
        <f t="shared" ref="AQ47:AQ50" ca="1" si="74">IFERROR((AN47-AO47)/AP47,"-")</f>
        <v>-</v>
      </c>
      <c r="AR47" s="40" t="str">
        <f>IF(ISNUMBER(B47),_xlfn.XLOOKUP(D47,hist!A:A,hist!B:B),"-")</f>
        <v>-</v>
      </c>
      <c r="AS47" s="40" t="str">
        <f>IF(ISNUMBER(B47),_xlfn.XLOOKUP(H47,hist!A:A,hist!B:B),"-")</f>
        <v>-</v>
      </c>
      <c r="AT47" s="40" t="str">
        <f>IF(ISNUMBER(B47),_xlfn.XLOOKUP(D47,hist!A:A,hist!D:D),"-")</f>
        <v>-</v>
      </c>
      <c r="AU47" s="40" t="str">
        <f>IF(ISNUMBER(B47),_xlfn.XLOOKUP(H47,hist!A:A,hist!D:D),"-")</f>
        <v>-</v>
      </c>
      <c r="AV47" s="10"/>
      <c r="AX47" s="40"/>
      <c r="AY47" s="40"/>
      <c r="AZ47" s="40"/>
    </row>
    <row r="48" spans="1:52" x14ac:dyDescent="0.3">
      <c r="B48" s="69" t="str">
        <v/>
      </c>
      <c r="C48" s="69" t="str">
        <f>IF(ISNUMBER(B48),_xlfn.XLOOKUP(B48,ideasLinked!A:A,ideasLinked!B:B),"-")</f>
        <v>-</v>
      </c>
      <c r="D48" s="72" t="str">
        <f>IF(ISNUMBER(B48),_xlfn.XLOOKUP(B48,ideasLinked!A:A,ideasLinked!C:C),"-")</f>
        <v>-</v>
      </c>
      <c r="E48" s="42" t="str">
        <f>IF(D48="-","-",_xlfn.XLOOKUP(D48,bonds[ID_ISIN],bonds[unique lookup]))</f>
        <v>-</v>
      </c>
      <c r="F48" s="65" t="str">
        <f>IF(D48="-","-",SUMIF(Portfolio_Master_DL[''Isin''],D48,Portfolio_Master_DL[''Position'']))</f>
        <v>-</v>
      </c>
      <c r="G48" s="128" t="str" cm="1">
        <f t="array" ref="G48">IF(D48="-","-",_xll.BDP(D48&amp;" corp","blp_i_sprd_mid","pcs="&amp;AR48))</f>
        <v>-</v>
      </c>
      <c r="H48" s="72" t="str">
        <f>IF(ISNUMBER(B48),_xlfn.XLOOKUP(B48,ideasLinked!A:A,ideasLinked!D:D),"-")</f>
        <v>-</v>
      </c>
      <c r="I48" s="42" t="str">
        <f>IF(H48="-","-",_xlfn.XLOOKUP(H48,bonds[ID_ISIN],bonds[unique lookup]))</f>
        <v>-</v>
      </c>
      <c r="J48" s="65" t="str">
        <f>IF(H48="-","-",SUMIF(Portfolio_Master_DL[''Isin''],H48,Portfolio_Master_DL[''Position'']))</f>
        <v>-</v>
      </c>
      <c r="K48" s="128" t="str" cm="1">
        <f t="array" ref="K48">IF(H48="-","-",_xll.BDP(H48&amp;" corp","blp_i_sprd_mid","pcs="&amp;AX48))</f>
        <v>-</v>
      </c>
      <c r="L48" s="49" t="str">
        <f t="shared" si="54"/>
        <v>-</v>
      </c>
      <c r="M48" s="52" t="str">
        <f t="shared" ca="1" si="55"/>
        <v>-</v>
      </c>
      <c r="N48" s="58" t="str">
        <f>IF(ISNUMBER(B48),_xlfn.XLOOKUP(B48,ideasLinked!A:A,ideasLinked!E:E),"-")</f>
        <v>-</v>
      </c>
      <c r="O48" s="130" t="str">
        <f t="shared" si="56"/>
        <v>-</v>
      </c>
      <c r="P48" s="40" t="str">
        <f>IF(ISNUMBER(B48),IF(_xlfn.XLOOKUP(B48,ideasLinked!A:A,ideasLinked!G:G)=0,"-",_xlfn.XLOOKUP(B48,ideasLinked!A:A,ideasLinked!G:G)),"-")</f>
        <v>-</v>
      </c>
      <c r="Q48" s="51" t="str">
        <f t="shared" ca="1" si="57"/>
        <v>-</v>
      </c>
      <c r="R48" s="53" t="str">
        <f t="shared" si="58"/>
        <v>-</v>
      </c>
      <c r="S48" s="60" t="str">
        <f t="shared" ca="1" si="59"/>
        <v>-</v>
      </c>
      <c r="T48" s="53" t="str">
        <f t="shared" ca="1" si="60"/>
        <v>-</v>
      </c>
      <c r="U48" s="50" t="str">
        <f t="shared" ca="1" si="61"/>
        <v>-</v>
      </c>
      <c r="V48" s="40"/>
      <c r="W48" s="32" t="str">
        <f t="shared" si="62"/>
        <v>-</v>
      </c>
      <c r="X48" s="40" t="str">
        <f>IFERROR(MIN(ROUNDDOWN(MIN(_xlfn.XLOOKUP(D48,bonds[ID_ISIN],bonds[years_since_issue]),_xlfn.XLOOKUP(H48,bonds[ID_ISIN],bonds[years_since_issue]))*365,0),max_lookback)&amp;"d","-")</f>
        <v>-</v>
      </c>
      <c r="Y48" s="32" t="str">
        <f t="shared" si="63"/>
        <v>-</v>
      </c>
      <c r="Z48" s="39" t="str">
        <f t="shared" ca="1" si="64"/>
        <v>-</v>
      </c>
      <c r="AA48" s="39" t="str">
        <f t="shared" ca="1" si="65"/>
        <v>-</v>
      </c>
      <c r="AB48" s="39" t="str">
        <f t="shared" ca="1" si="66"/>
        <v>-</v>
      </c>
      <c r="AC48" s="39" t="str">
        <f t="shared" ca="1" si="67"/>
        <v>-</v>
      </c>
      <c r="AD48" s="39" t="str">
        <f t="shared" ca="1" si="68"/>
        <v>-</v>
      </c>
      <c r="AE48" s="33" t="str">
        <f>IF(ISNUMBER(B48),_xlfn.SINGLE(_xll.BQL.Query(" get(corr(SPREAD(SPREAD_TYPE='I'), VALUE(SPREAD(SPREAD_TYPE='I'), ['"&amp;D48&amp;" Corp']))) for(['"&amp;H48&amp;" Corp'])with(dates=range(-"&amp;X48&amp;","&amp;Y48&amp;"))")),"-")</f>
        <v>-</v>
      </c>
      <c r="AF48" s="39" t="str">
        <f t="shared" ca="1" si="69"/>
        <v>-</v>
      </c>
      <c r="AG48" s="39" t="str">
        <f t="shared" ca="1" si="70"/>
        <v>-</v>
      </c>
      <c r="AH48" s="39" t="str">
        <f t="shared" ca="1" si="71"/>
        <v>-</v>
      </c>
      <c r="AI48" s="32" t="str">
        <f t="shared" si="72"/>
        <v>-</v>
      </c>
      <c r="AJ48" s="39" t="str">
        <f ca="1">IFERROR(AVERAGE(dl_spread_between_two_bonds(D48,H48,isin_list,historicData_5d_ago)),"-")</f>
        <v>-</v>
      </c>
      <c r="AK48" s="39" t="str">
        <f ca="1">IFERROR(_xlfn.STDEV.P(dl_spread_between_two_bonds(D48,H48,isin_list,historicData_5d_ago)),"-")</f>
        <v>-</v>
      </c>
      <c r="AL48" s="33" t="str">
        <f t="shared" ca="1" si="73"/>
        <v>-</v>
      </c>
      <c r="AM48" s="55" t="str">
        <f>IF(ISNUMBER(B48),_xlfn.XLOOKUP(B48,ideasLinked!A:A,ideasLinked!F:F),"-")</f>
        <v>-</v>
      </c>
      <c r="AN48" s="39" t="str" cm="1">
        <f t="array" aca="1" ref="AN48" ca="1">IFERROR(_xll.BDH(D48&amp;" corp","blp_i_sprd_mid",TODAY()-Q48,TODAY()-Q48,"days=a","fill=p")-_xll.BDH(H48&amp;" corp","blp_i_sprd_mid",TODAY()-Q48,TODAY()-Q48,"days=a","fill=p"),"-")</f>
        <v>-</v>
      </c>
      <c r="AO48" s="39" t="str" cm="1">
        <f t="array" ref="AO48">IF(ISNUMBER(B48),_xll.BQL.Query("let(#price=dropna(spread(st=i,dates=range(-"&amp;$X48&amp;",-"&amp;$Q48&amp;"d),side='mid',fill='prev', pricing_source='"&amp;$AR48&amp;"')).value;
#price2=value(#price,['"&amp;$H48&amp;" Corp']);
#spread=#price-#price2;)
Get(AVG(#spread))
for('"&amp;$D48&amp;" Corp')")+$AV48,"-")</f>
        <v>-</v>
      </c>
      <c r="AP48" s="39" t="str" cm="1">
        <f t="array" ref="AP48">IF(ISNUMBER(B48),_xll.BQL.Query("let(#price=dropna(spread(st=i,dates=range(-"&amp;$X48&amp;",-"&amp;$Q48&amp;"d),side='mid',fill='prev', pricing_source='"&amp;$AR48&amp;"')).value;
#price2=value(#price,['"&amp;$H48&amp;" Corp']);
#spread=#price-#price2;)
Get(STD(#spread))
for('"&amp;$D48&amp;" Corp')")+$AV48,"-")</f>
        <v>-</v>
      </c>
      <c r="AQ48" s="33" t="str">
        <f t="shared" ca="1" si="74"/>
        <v>-</v>
      </c>
      <c r="AR48" s="40" t="str">
        <f>IF(ISNUMBER(B48),_xlfn.XLOOKUP(D48,hist!A:A,hist!B:B),"-")</f>
        <v>-</v>
      </c>
      <c r="AS48" s="40" t="str">
        <f>IF(ISNUMBER(B48),_xlfn.XLOOKUP(H48,hist!A:A,hist!B:B),"-")</f>
        <v>-</v>
      </c>
      <c r="AT48" s="40" t="str">
        <f>IF(ISNUMBER(B48),_xlfn.XLOOKUP(D48,hist!A:A,hist!D:D),"-")</f>
        <v>-</v>
      </c>
      <c r="AU48" s="40" t="str">
        <f>IF(ISNUMBER(B48),_xlfn.XLOOKUP(H48,hist!A:A,hist!D:D),"-")</f>
        <v>-</v>
      </c>
      <c r="AV48" s="10"/>
      <c r="AX48" s="40"/>
      <c r="AY48" s="40"/>
      <c r="AZ48" s="40"/>
    </row>
    <row r="49" spans="2:52" x14ac:dyDescent="0.3">
      <c r="B49" s="69" t="str">
        <v/>
      </c>
      <c r="C49" s="69" t="str">
        <f>IF(ISNUMBER(B49),_xlfn.XLOOKUP(B49,ideasLinked!A:A,ideasLinked!B:B),"-")</f>
        <v>-</v>
      </c>
      <c r="D49" s="72" t="str">
        <f>IF(ISNUMBER(B49),_xlfn.XLOOKUP(B49,ideasLinked!A:A,ideasLinked!C:C),"-")</f>
        <v>-</v>
      </c>
      <c r="E49" s="42" t="str">
        <f>IF(D49="-","-",_xlfn.XLOOKUP(D49,bonds[ID_ISIN],bonds[unique lookup]))</f>
        <v>-</v>
      </c>
      <c r="F49" s="65" t="str">
        <f>IF(D49="-","-",SUMIF(Portfolio_Master_DL[''Isin''],D49,Portfolio_Master_DL[''Position'']))</f>
        <v>-</v>
      </c>
      <c r="G49" s="128" t="str" cm="1">
        <f t="array" ref="G49">IF(D49="-","-",_xll.BDP(D49&amp;" corp","blp_i_sprd_mid","pcs="&amp;AR49))</f>
        <v>-</v>
      </c>
      <c r="H49" s="72" t="str">
        <f>IF(ISNUMBER(B49),_xlfn.XLOOKUP(B49,ideasLinked!A:A,ideasLinked!D:D),"-")</f>
        <v>-</v>
      </c>
      <c r="I49" s="42" t="str">
        <f>IF(H49="-","-",_xlfn.XLOOKUP(H49,bonds[ID_ISIN],bonds[unique lookup]))</f>
        <v>-</v>
      </c>
      <c r="J49" s="65" t="str">
        <f>IF(H49="-","-",SUMIF(Portfolio_Master_DL[''Isin''],H49,Portfolio_Master_DL[''Position'']))</f>
        <v>-</v>
      </c>
      <c r="K49" s="128" t="str" cm="1">
        <f t="array" ref="K49">IF(H49="-","-",_xll.BDP(H49&amp;" corp","blp_i_sprd_mid","pcs="&amp;AX49))</f>
        <v>-</v>
      </c>
      <c r="L49" s="49" t="str">
        <f t="shared" si="54"/>
        <v>-</v>
      </c>
      <c r="M49" s="52" t="str">
        <f t="shared" ca="1" si="55"/>
        <v>-</v>
      </c>
      <c r="N49" s="58" t="str">
        <f>IF(ISNUMBER(B49),_xlfn.XLOOKUP(B49,ideasLinked!A:A,ideasLinked!E:E),"-")</f>
        <v>-</v>
      </c>
      <c r="O49" s="130" t="str">
        <f t="shared" si="56"/>
        <v>-</v>
      </c>
      <c r="P49" s="40" t="str">
        <f>IF(ISNUMBER(B49),IF(_xlfn.XLOOKUP(B49,ideasLinked!A:A,ideasLinked!G:G)=0,"-",_xlfn.XLOOKUP(B49,ideasLinked!A:A,ideasLinked!G:G)),"-")</f>
        <v>-</v>
      </c>
      <c r="Q49" s="51" t="str">
        <f t="shared" ca="1" si="57"/>
        <v>-</v>
      </c>
      <c r="R49" s="53" t="str">
        <f t="shared" si="58"/>
        <v>-</v>
      </c>
      <c r="S49" s="60" t="str">
        <f t="shared" ca="1" si="59"/>
        <v>-</v>
      </c>
      <c r="T49" s="53" t="str">
        <f t="shared" ca="1" si="60"/>
        <v>-</v>
      </c>
      <c r="U49" s="50" t="str">
        <f t="shared" ca="1" si="61"/>
        <v>-</v>
      </c>
      <c r="V49" s="40"/>
      <c r="W49" s="32" t="str">
        <f t="shared" si="62"/>
        <v>-</v>
      </c>
      <c r="X49" s="40" t="str">
        <f>IFERROR(MIN(ROUNDDOWN(MIN(_xlfn.XLOOKUP(D49,bonds[ID_ISIN],bonds[years_since_issue]),_xlfn.XLOOKUP(H49,bonds[ID_ISIN],bonds[years_since_issue]))*365,0),max_lookback)&amp;"d","-")</f>
        <v>-</v>
      </c>
      <c r="Y49" s="32" t="str">
        <f t="shared" si="63"/>
        <v>-</v>
      </c>
      <c r="Z49" s="39" t="str">
        <f t="shared" ca="1" si="64"/>
        <v>-</v>
      </c>
      <c r="AA49" s="39" t="str">
        <f t="shared" ca="1" si="65"/>
        <v>-</v>
      </c>
      <c r="AB49" s="39" t="str">
        <f t="shared" ca="1" si="66"/>
        <v>-</v>
      </c>
      <c r="AC49" s="39" t="str">
        <f t="shared" ca="1" si="67"/>
        <v>-</v>
      </c>
      <c r="AD49" s="39" t="str">
        <f t="shared" ca="1" si="68"/>
        <v>-</v>
      </c>
      <c r="AE49" s="33" t="str">
        <f>IF(ISNUMBER(B49),_xlfn.SINGLE(_xll.BQL.Query(" get(corr(SPREAD(SPREAD_TYPE='I'), VALUE(SPREAD(SPREAD_TYPE='I'), ['"&amp;D49&amp;" Corp']))) for(['"&amp;H49&amp;" Corp'])with(dates=range(-"&amp;X49&amp;","&amp;Y49&amp;"))")),"-")</f>
        <v>-</v>
      </c>
      <c r="AF49" s="39" t="str">
        <f t="shared" ca="1" si="69"/>
        <v>-</v>
      </c>
      <c r="AG49" s="39" t="str">
        <f t="shared" ca="1" si="70"/>
        <v>-</v>
      </c>
      <c r="AH49" s="39" t="str">
        <f t="shared" ca="1" si="71"/>
        <v>-</v>
      </c>
      <c r="AI49" s="32" t="str">
        <f t="shared" si="72"/>
        <v>-</v>
      </c>
      <c r="AJ49" s="39" t="str">
        <f ca="1">IFERROR(AVERAGE(dl_spread_between_two_bonds(D49,H49,isin_list,historicData_5d_ago)),"-")</f>
        <v>-</v>
      </c>
      <c r="AK49" s="39" t="str">
        <f ca="1">IFERROR(_xlfn.STDEV.P(dl_spread_between_two_bonds(D49,H49,isin_list,historicData_5d_ago)),"-")</f>
        <v>-</v>
      </c>
      <c r="AL49" s="33" t="str">
        <f t="shared" ca="1" si="73"/>
        <v>-</v>
      </c>
      <c r="AM49" s="55" t="str">
        <f>IF(ISNUMBER(B49),_xlfn.XLOOKUP(B49,ideasLinked!A:A,ideasLinked!F:F),"-")</f>
        <v>-</v>
      </c>
      <c r="AN49" s="39" t="str" cm="1">
        <f t="array" aca="1" ref="AN49" ca="1">IFERROR(_xll.BDH(D49&amp;" corp","blp_i_sprd_mid",TODAY()-Q49,TODAY()-Q49,"days=a","fill=p")-_xll.BDH(H49&amp;" corp","blp_i_sprd_mid",TODAY()-Q49,TODAY()-Q49,"days=a","fill=p"),"-")</f>
        <v>-</v>
      </c>
      <c r="AO49" s="39" t="str" cm="1">
        <f t="array" ref="AO49">IF(ISNUMBER(B49),_xll.BQL.Query("let(#price=dropna(spread(st=i,dates=range(-"&amp;$X49&amp;",-"&amp;$Q49&amp;"d),side='mid',fill='prev', pricing_source='"&amp;$AR49&amp;"')).value;
#price2=value(#price,['"&amp;$H49&amp;" Corp']);
#spread=#price-#price2;)
Get(AVG(#spread))
for('"&amp;$D49&amp;" Corp')")+$AV49,"-")</f>
        <v>-</v>
      </c>
      <c r="AP49" s="39" t="str" cm="1">
        <f t="array" ref="AP49">IF(ISNUMBER(B49),_xll.BQL.Query("let(#price=dropna(spread(st=i,dates=range(-"&amp;$X49&amp;",-"&amp;$Q49&amp;"d),side='mid',fill='prev', pricing_source='"&amp;$AR49&amp;"')).value;
#price2=value(#price,['"&amp;$H49&amp;" Corp']);
#spread=#price-#price2;)
Get(STD(#spread))
for('"&amp;$D49&amp;" Corp')")+$AV49,"-")</f>
        <v>-</v>
      </c>
      <c r="AQ49" s="33" t="str">
        <f t="shared" ca="1" si="74"/>
        <v>-</v>
      </c>
      <c r="AR49" s="40" t="str">
        <f>IF(ISNUMBER(B49),_xlfn.XLOOKUP(D49,hist!A:A,hist!B:B),"-")</f>
        <v>-</v>
      </c>
      <c r="AS49" s="40" t="str">
        <f>IF(ISNUMBER(B49),_xlfn.XLOOKUP(H49,hist!A:A,hist!B:B),"-")</f>
        <v>-</v>
      </c>
      <c r="AT49" s="40" t="str">
        <f>IF(ISNUMBER(B49),_xlfn.XLOOKUP(D49,hist!A:A,hist!D:D),"-")</f>
        <v>-</v>
      </c>
      <c r="AU49" s="40" t="str">
        <f>IF(ISNUMBER(B49),_xlfn.XLOOKUP(H49,hist!A:A,hist!D:D),"-")</f>
        <v>-</v>
      </c>
      <c r="AV49" s="10"/>
      <c r="AX49" s="40"/>
      <c r="AY49" s="40"/>
      <c r="AZ49" s="40"/>
    </row>
    <row r="50" spans="2:52" x14ac:dyDescent="0.3">
      <c r="B50" s="69" t="str">
        <v/>
      </c>
      <c r="C50" s="69" t="str">
        <f>IF(ISNUMBER(B50),_xlfn.XLOOKUP(B50,ideasLinked!A:A,ideasLinked!B:B),"-")</f>
        <v>-</v>
      </c>
      <c r="D50" s="72" t="str">
        <f>IF(ISNUMBER(B50),_xlfn.XLOOKUP(B50,ideasLinked!A:A,ideasLinked!C:C),"-")</f>
        <v>-</v>
      </c>
      <c r="E50" s="42" t="str">
        <f>IF(D50="-","-",_xlfn.XLOOKUP(D50,bonds[ID_ISIN],bonds[unique lookup]))</f>
        <v>-</v>
      </c>
      <c r="F50" s="65" t="str">
        <f>IF(D50="-","-",SUMIF(Portfolio_Master_DL[''Isin''],D50,Portfolio_Master_DL[''Position'']))</f>
        <v>-</v>
      </c>
      <c r="G50" s="128" t="str" cm="1">
        <f t="array" ref="G50">IF(D50="-","-",_xll.BDP(D50&amp;" corp","blp_i_sprd_mid","pcs="&amp;AR50))</f>
        <v>-</v>
      </c>
      <c r="H50" s="72" t="str">
        <f>IF(ISNUMBER(B50),_xlfn.XLOOKUP(B50,ideasLinked!A:A,ideasLinked!D:D),"-")</f>
        <v>-</v>
      </c>
      <c r="I50" s="42" t="str">
        <f>IF(H50="-","-",_xlfn.XLOOKUP(H50,bonds[ID_ISIN],bonds[unique lookup]))</f>
        <v>-</v>
      </c>
      <c r="J50" s="65" t="str">
        <f>IF(H50="-","-",SUMIF(Portfolio_Master_DL[''Isin''],H50,Portfolio_Master_DL[''Position'']))</f>
        <v>-</v>
      </c>
      <c r="K50" s="128" t="str" cm="1">
        <f t="array" ref="K50">IF(H50="-","-",_xll.BDP(H50&amp;" corp","blp_i_sprd_mid","pcs="&amp;AX50))</f>
        <v>-</v>
      </c>
      <c r="L50" s="49" t="str">
        <f t="shared" si="54"/>
        <v>-</v>
      </c>
      <c r="M50" s="52" t="str">
        <f t="shared" ca="1" si="55"/>
        <v>-</v>
      </c>
      <c r="N50" s="58" t="str">
        <f>IF(ISNUMBER(B50),_xlfn.XLOOKUP(B50,ideasLinked!A:A,ideasLinked!E:E),"-")</f>
        <v>-</v>
      </c>
      <c r="O50" s="130" t="str">
        <f t="shared" si="56"/>
        <v>-</v>
      </c>
      <c r="P50" s="40" t="str">
        <f>IF(ISNUMBER(B50),IF(_xlfn.XLOOKUP(B50,ideasLinked!A:A,ideasLinked!G:G)=0,"-",_xlfn.XLOOKUP(B50,ideasLinked!A:A,ideasLinked!G:G)),"-")</f>
        <v>-</v>
      </c>
      <c r="Q50" s="51" t="str">
        <f t="shared" ca="1" si="57"/>
        <v>-</v>
      </c>
      <c r="R50" s="53" t="str">
        <f t="shared" si="58"/>
        <v>-</v>
      </c>
      <c r="S50" s="60" t="str">
        <f t="shared" ca="1" si="59"/>
        <v>-</v>
      </c>
      <c r="T50" s="53" t="str">
        <f t="shared" ca="1" si="60"/>
        <v>-</v>
      </c>
      <c r="U50" s="50" t="str">
        <f t="shared" ca="1" si="61"/>
        <v>-</v>
      </c>
      <c r="V50" s="40"/>
      <c r="W50" s="32" t="str">
        <f t="shared" si="62"/>
        <v>-</v>
      </c>
      <c r="X50" s="40" t="str">
        <f>IFERROR(MIN(ROUNDDOWN(MIN(_xlfn.XLOOKUP(D50,bonds[ID_ISIN],bonds[years_since_issue]),_xlfn.XLOOKUP(H50,bonds[ID_ISIN],bonds[years_since_issue]))*365,0),max_lookback)&amp;"d","-")</f>
        <v>-</v>
      </c>
      <c r="Y50" s="32" t="str">
        <f t="shared" si="63"/>
        <v>-</v>
      </c>
      <c r="Z50" s="39" t="str">
        <f t="shared" ca="1" si="64"/>
        <v>-</v>
      </c>
      <c r="AA50" s="39" t="str">
        <f t="shared" ca="1" si="65"/>
        <v>-</v>
      </c>
      <c r="AB50" s="39" t="str">
        <f t="shared" ca="1" si="66"/>
        <v>-</v>
      </c>
      <c r="AC50" s="39" t="str">
        <f t="shared" ca="1" si="67"/>
        <v>-</v>
      </c>
      <c r="AD50" s="39" t="str">
        <f t="shared" ca="1" si="68"/>
        <v>-</v>
      </c>
      <c r="AE50" s="33" t="str">
        <f>IF(ISNUMBER(B50),_xlfn.SINGLE(_xll.BQL.Query(" get(corr(SPREAD(SPREAD_TYPE='I'), VALUE(SPREAD(SPREAD_TYPE='I'), ['"&amp;D50&amp;" Corp']))) for(['"&amp;H50&amp;" Corp'])with(dates=range(-"&amp;X50&amp;","&amp;Y50&amp;"))")),"-")</f>
        <v>-</v>
      </c>
      <c r="AF50" s="39" t="str">
        <f t="shared" ca="1" si="69"/>
        <v>-</v>
      </c>
      <c r="AG50" s="39" t="str">
        <f t="shared" ca="1" si="70"/>
        <v>-</v>
      </c>
      <c r="AH50" s="39" t="str">
        <f t="shared" ca="1" si="71"/>
        <v>-</v>
      </c>
      <c r="AI50" s="32" t="str">
        <f t="shared" si="72"/>
        <v>-</v>
      </c>
      <c r="AJ50" s="39" t="str">
        <f ca="1">IFERROR(AVERAGE(dl_spread_between_two_bonds(D50,H50,isin_list,historicData_5d_ago)),"-")</f>
        <v>-</v>
      </c>
      <c r="AK50" s="39" t="str">
        <f ca="1">IFERROR(_xlfn.STDEV.P(dl_spread_between_two_bonds(D50,H50,isin_list,historicData_5d_ago)),"-")</f>
        <v>-</v>
      </c>
      <c r="AL50" s="33" t="str">
        <f t="shared" ca="1" si="73"/>
        <v>-</v>
      </c>
      <c r="AM50" s="55" t="str">
        <f>IF(ISNUMBER(B50),_xlfn.XLOOKUP(B50,ideasLinked!A:A,ideasLinked!F:F),"-")</f>
        <v>-</v>
      </c>
      <c r="AN50" s="39" t="str" cm="1">
        <f t="array" aca="1" ref="AN50" ca="1">IFERROR(_xll.BDH(D50&amp;" corp","blp_i_sprd_mid",TODAY()-Q50,TODAY()-Q50,"days=a","fill=p")-_xll.BDH(H50&amp;" corp","blp_i_sprd_mid",TODAY()-Q50,TODAY()-Q50,"days=a","fill=p"),"-")</f>
        <v>-</v>
      </c>
      <c r="AO50" s="39" t="str" cm="1">
        <f t="array" ref="AO50">IF(ISNUMBER(B50),_xll.BQL.Query("let(#price=dropna(spread(st=i,dates=range(-"&amp;$X50&amp;",-"&amp;$Q50&amp;"d),side='mid',fill='prev', pricing_source='"&amp;$AR50&amp;"')).value;
#price2=value(#price,['"&amp;$H50&amp;" Corp']);
#spread=#price-#price2;)
Get(AVG(#spread))
for('"&amp;$D50&amp;" Corp')")+$AV50,"-")</f>
        <v>-</v>
      </c>
      <c r="AP50" s="39" t="str" cm="1">
        <f t="array" ref="AP50">IF(ISNUMBER(B50),_xll.BQL.Query("let(#price=dropna(spread(st=i,dates=range(-"&amp;$X50&amp;",-"&amp;$Q50&amp;"d),side='mid',fill='prev', pricing_source='"&amp;$AR50&amp;"')).value;
#price2=value(#price,['"&amp;$H50&amp;" Corp']);
#spread=#price-#price2;)
Get(STD(#spread))
for('"&amp;$D50&amp;" Corp')")+$AV50,"-")</f>
        <v>-</v>
      </c>
      <c r="AQ50" s="33" t="str">
        <f t="shared" ca="1" si="74"/>
        <v>-</v>
      </c>
      <c r="AR50" s="40" t="str">
        <f>IF(ISNUMBER(B50),_xlfn.XLOOKUP(D50,hist!A:A,hist!B:B),"-")</f>
        <v>-</v>
      </c>
      <c r="AS50" s="40" t="str">
        <f>IF(ISNUMBER(B50),_xlfn.XLOOKUP(H50,hist!A:A,hist!B:B),"-")</f>
        <v>-</v>
      </c>
      <c r="AT50" s="40" t="str">
        <f>IF(ISNUMBER(B50),_xlfn.XLOOKUP(D50,hist!A:A,hist!D:D),"-")</f>
        <v>-</v>
      </c>
      <c r="AU50" s="40" t="str">
        <f>IF(ISNUMBER(B50),_xlfn.XLOOKUP(H50,hist!A:A,hist!D:D),"-")</f>
        <v>-</v>
      </c>
      <c r="AV50" s="10"/>
      <c r="AX50" s="40"/>
      <c r="AY50" s="40"/>
      <c r="AZ50" s="40"/>
    </row>
    <row r="51" spans="2:52" x14ac:dyDescent="0.3">
      <c r="B51" s="69" t="str">
        <v/>
      </c>
      <c r="D51" s="73"/>
      <c r="E51" s="62"/>
      <c r="F51" s="66"/>
      <c r="G51" s="129"/>
      <c r="H51" s="73"/>
      <c r="I51" s="62"/>
      <c r="J51" s="62"/>
      <c r="K51" s="129"/>
      <c r="L51" s="40"/>
      <c r="M51" s="41"/>
      <c r="N51" s="59"/>
      <c r="O51" s="132"/>
      <c r="P51" s="40"/>
      <c r="Q51" s="40"/>
      <c r="R51" s="40"/>
      <c r="S51" s="40"/>
      <c r="T51" s="40"/>
      <c r="U51" s="40"/>
      <c r="V51" s="40"/>
      <c r="Z51" s="39"/>
      <c r="AA51" s="39"/>
      <c r="AB51" s="39"/>
      <c r="AC51" s="39"/>
      <c r="AD51" s="39"/>
      <c r="AL51" s="33"/>
      <c r="AX51" s="40"/>
      <c r="AY51" s="40"/>
      <c r="AZ51" s="40"/>
    </row>
    <row r="52" spans="2:52" x14ac:dyDescent="0.3">
      <c r="B52" s="69" t="str">
        <v/>
      </c>
      <c r="D52" s="73"/>
      <c r="E52" s="62"/>
      <c r="F52" s="66"/>
      <c r="G52" s="129"/>
      <c r="H52" s="73"/>
      <c r="I52" s="62"/>
      <c r="J52" s="62"/>
      <c r="K52" s="129"/>
      <c r="L52" s="40"/>
      <c r="M52" s="41"/>
      <c r="N52" s="59"/>
      <c r="O52" s="132"/>
      <c r="P52" s="40"/>
      <c r="Q52" s="40"/>
      <c r="R52" s="40"/>
      <c r="S52" s="40"/>
      <c r="T52" s="40"/>
      <c r="U52" s="40"/>
      <c r="V52" s="40"/>
      <c r="Z52" s="39"/>
      <c r="AA52" s="39"/>
      <c r="AB52" s="39"/>
      <c r="AC52" s="39"/>
      <c r="AD52" s="39"/>
      <c r="AL52" s="33"/>
      <c r="AX52" s="40"/>
      <c r="AY52" s="40"/>
      <c r="AZ52" s="40"/>
    </row>
    <row r="53" spans="2:52" x14ac:dyDescent="0.3">
      <c r="B53" s="69" t="str">
        <v/>
      </c>
      <c r="D53" s="73"/>
      <c r="E53" s="62"/>
      <c r="F53" s="66"/>
      <c r="G53" s="129"/>
      <c r="H53" s="73"/>
      <c r="I53" s="62"/>
      <c r="J53" s="62"/>
      <c r="K53" s="129"/>
      <c r="L53" s="40"/>
      <c r="M53" s="41"/>
      <c r="N53" s="59"/>
      <c r="O53" s="132"/>
      <c r="P53" s="40"/>
      <c r="Q53" s="40"/>
      <c r="R53" s="40"/>
      <c r="S53" s="40"/>
      <c r="T53" s="40"/>
      <c r="U53" s="40"/>
      <c r="V53" s="40"/>
      <c r="Z53" s="39"/>
      <c r="AA53" s="39"/>
      <c r="AB53" s="39"/>
      <c r="AC53" s="39"/>
      <c r="AD53" s="39"/>
      <c r="AL53" s="33"/>
      <c r="AX53" s="40"/>
      <c r="AY53" s="40"/>
      <c r="AZ53" s="40"/>
    </row>
    <row r="54" spans="2:52" x14ac:dyDescent="0.3">
      <c r="B54" s="69" t="str">
        <v/>
      </c>
      <c r="D54" s="73"/>
      <c r="E54" s="62"/>
      <c r="F54" s="66"/>
      <c r="G54" s="129"/>
      <c r="H54" s="73"/>
      <c r="I54" s="62"/>
      <c r="J54" s="62"/>
      <c r="K54" s="129"/>
      <c r="L54" s="40"/>
      <c r="M54" s="41"/>
      <c r="N54" s="59"/>
      <c r="O54" s="132"/>
      <c r="P54" s="43" t="s">
        <v>1186</v>
      </c>
      <c r="Q54" s="40"/>
      <c r="R54" s="40"/>
      <c r="S54" s="40"/>
      <c r="T54" s="40"/>
      <c r="U54" s="40"/>
      <c r="V54" s="40"/>
      <c r="AX54" s="40"/>
      <c r="AY54" s="40"/>
      <c r="AZ54" s="40"/>
    </row>
    <row r="55" spans="2:52" x14ac:dyDescent="0.3">
      <c r="B55" s="69" t="str">
        <v/>
      </c>
      <c r="D55" s="73"/>
      <c r="E55" s="62"/>
      <c r="F55" s="66"/>
      <c r="G55" s="129"/>
      <c r="H55" s="73"/>
      <c r="I55" s="62"/>
      <c r="J55" s="62"/>
      <c r="K55" s="129"/>
      <c r="L55" s="40"/>
      <c r="M55" s="41"/>
      <c r="N55" s="59"/>
      <c r="O55" s="132"/>
      <c r="P55" s="40"/>
      <c r="Q55" s="40"/>
      <c r="R55" s="40"/>
      <c r="S55" s="40"/>
      <c r="T55" s="40"/>
      <c r="U55" s="40"/>
      <c r="V55" s="40"/>
      <c r="AX55" s="40"/>
      <c r="AY55" s="40"/>
      <c r="AZ55" s="40"/>
    </row>
    <row r="56" spans="2:52" x14ac:dyDescent="0.3">
      <c r="B56" s="69" t="str">
        <v/>
      </c>
      <c r="D56" s="73"/>
      <c r="E56" s="62"/>
      <c r="F56" s="66"/>
      <c r="G56" s="129"/>
      <c r="H56" s="73"/>
      <c r="I56" s="62"/>
      <c r="J56" s="62"/>
      <c r="K56" s="129"/>
      <c r="L56" s="40"/>
      <c r="M56" s="41"/>
      <c r="N56" s="59"/>
      <c r="O56" s="132"/>
      <c r="P56" s="40"/>
      <c r="Q56" s="40"/>
      <c r="R56" s="40"/>
      <c r="S56" s="40"/>
      <c r="T56" s="40"/>
      <c r="U56" s="40"/>
      <c r="V56" s="40"/>
      <c r="AX56" s="40"/>
      <c r="AY56" s="40"/>
      <c r="AZ56" s="40"/>
    </row>
    <row r="57" spans="2:52" x14ac:dyDescent="0.3">
      <c r="B57" s="69" t="str">
        <v/>
      </c>
      <c r="D57" s="73"/>
      <c r="E57" s="62"/>
      <c r="F57" s="66"/>
      <c r="G57" s="129"/>
      <c r="H57" s="73"/>
      <c r="I57" s="62"/>
      <c r="J57" s="62"/>
      <c r="K57" s="129"/>
      <c r="L57" s="40"/>
      <c r="M57" s="41"/>
      <c r="N57" s="59"/>
      <c r="O57" s="132"/>
      <c r="P57" s="40"/>
      <c r="Q57" s="40"/>
      <c r="R57" s="40"/>
      <c r="S57" s="40"/>
      <c r="T57" s="40"/>
      <c r="U57" s="40"/>
      <c r="V57" s="40"/>
      <c r="AX57" s="40"/>
      <c r="AY57" s="40"/>
      <c r="AZ57" s="40"/>
    </row>
    <row r="58" spans="2:52" x14ac:dyDescent="0.3">
      <c r="B58" s="69" t="str">
        <v/>
      </c>
      <c r="D58" s="73"/>
      <c r="E58" s="62"/>
      <c r="F58" s="66"/>
      <c r="G58" s="129"/>
      <c r="H58" s="73"/>
      <c r="I58" s="62"/>
      <c r="J58" s="62"/>
      <c r="K58" s="129"/>
      <c r="L58" s="40"/>
      <c r="M58" s="41"/>
      <c r="N58" s="59"/>
      <c r="O58" s="132"/>
      <c r="P58" s="40"/>
      <c r="Q58" s="40"/>
      <c r="R58" s="40"/>
      <c r="S58" s="40"/>
      <c r="T58" s="40"/>
      <c r="U58" s="40"/>
      <c r="V58" s="40"/>
      <c r="AX58" s="40"/>
      <c r="AY58" s="40"/>
      <c r="AZ58" s="40"/>
    </row>
    <row r="59" spans="2:52" x14ac:dyDescent="0.3">
      <c r="B59" s="69" t="str">
        <v/>
      </c>
      <c r="D59" s="73"/>
      <c r="E59" s="62"/>
      <c r="F59" s="66"/>
      <c r="G59" s="129"/>
      <c r="H59" s="73"/>
      <c r="I59" s="62"/>
      <c r="J59" s="62"/>
      <c r="K59" s="129"/>
      <c r="L59" s="40"/>
      <c r="M59" s="41"/>
      <c r="N59" s="59"/>
      <c r="O59" s="132"/>
      <c r="P59" s="40"/>
      <c r="Q59" s="40"/>
      <c r="R59" s="40"/>
      <c r="S59" s="40"/>
      <c r="T59" s="40"/>
      <c r="U59" s="40"/>
      <c r="V59" s="40"/>
      <c r="AX59" s="40"/>
      <c r="AY59" s="40"/>
      <c r="AZ59" s="40"/>
    </row>
    <row r="60" spans="2:52" x14ac:dyDescent="0.3">
      <c r="B60" s="69" t="str">
        <v/>
      </c>
      <c r="D60" s="73"/>
      <c r="E60" s="62"/>
      <c r="F60" s="66"/>
      <c r="G60" s="129"/>
      <c r="H60" s="73"/>
      <c r="I60" s="62"/>
      <c r="J60" s="62"/>
      <c r="K60" s="129"/>
      <c r="L60" s="40"/>
      <c r="M60" s="41"/>
      <c r="N60" s="59"/>
      <c r="O60" s="132"/>
      <c r="P60" s="40"/>
      <c r="Q60" s="40"/>
      <c r="R60" s="40"/>
      <c r="S60" s="40"/>
      <c r="T60" s="40"/>
      <c r="U60" s="40"/>
      <c r="V60" s="40"/>
      <c r="AX60" s="40"/>
      <c r="AY60" s="40"/>
      <c r="AZ60" s="40"/>
    </row>
    <row r="61" spans="2:52" x14ac:dyDescent="0.3">
      <c r="B61" s="69" t="str">
        <v/>
      </c>
      <c r="D61" s="73"/>
      <c r="E61" s="62"/>
      <c r="F61" s="66"/>
      <c r="G61" s="129"/>
      <c r="H61" s="73"/>
      <c r="I61" s="62"/>
      <c r="J61" s="62"/>
      <c r="K61" s="129"/>
      <c r="L61" s="40"/>
      <c r="M61" s="41"/>
      <c r="N61" s="59"/>
      <c r="O61" s="132"/>
      <c r="Q61" s="40"/>
      <c r="R61" s="40"/>
      <c r="S61" s="40"/>
      <c r="T61" s="40"/>
      <c r="U61" s="40"/>
      <c r="V61" s="40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X61" s="40"/>
      <c r="AY61" s="40"/>
      <c r="AZ61" s="40"/>
    </row>
    <row r="62" spans="2:52" x14ac:dyDescent="0.3">
      <c r="B62" s="69" t="str">
        <v/>
      </c>
      <c r="D62" s="73"/>
      <c r="E62" s="62"/>
      <c r="F62" s="66"/>
      <c r="G62" s="129"/>
      <c r="H62" s="73"/>
      <c r="I62" s="62"/>
      <c r="J62" s="62"/>
      <c r="K62" s="129"/>
      <c r="L62" s="40"/>
      <c r="M62" s="41"/>
      <c r="N62" s="59"/>
      <c r="O62" s="132"/>
      <c r="P62" s="40"/>
      <c r="Q62" s="40"/>
      <c r="R62" s="40"/>
      <c r="S62" s="40"/>
      <c r="T62" s="40"/>
      <c r="U62" s="40"/>
      <c r="V62" s="40"/>
      <c r="AX62" s="40"/>
      <c r="AY62" s="40"/>
      <c r="AZ62" s="40"/>
    </row>
    <row r="63" spans="2:52" x14ac:dyDescent="0.3">
      <c r="B63" s="69" t="str">
        <v/>
      </c>
      <c r="D63" s="73"/>
      <c r="E63" s="62"/>
      <c r="F63" s="66"/>
      <c r="G63" s="129"/>
      <c r="H63" s="73"/>
      <c r="I63" s="62"/>
      <c r="J63" s="62"/>
      <c r="K63" s="129"/>
      <c r="L63" s="40"/>
      <c r="M63" s="41"/>
      <c r="N63" s="59"/>
      <c r="O63" s="132"/>
      <c r="P63" s="40"/>
      <c r="Q63" s="40"/>
      <c r="R63" s="40"/>
      <c r="S63" s="40"/>
      <c r="T63" s="40"/>
      <c r="U63" s="40"/>
      <c r="V63" s="40"/>
      <c r="AX63" s="40"/>
      <c r="AY63" s="40"/>
      <c r="AZ63" s="40"/>
    </row>
    <row r="64" spans="2:52" x14ac:dyDescent="0.3">
      <c r="B64" s="69" t="str">
        <v/>
      </c>
      <c r="D64" s="73"/>
      <c r="E64" s="62"/>
      <c r="F64" s="66"/>
      <c r="G64" s="129"/>
      <c r="H64" s="73"/>
      <c r="I64" s="62"/>
      <c r="J64" s="62"/>
      <c r="K64" s="129"/>
      <c r="L64" s="40"/>
      <c r="M64" s="41"/>
      <c r="N64" s="59"/>
      <c r="O64" s="132"/>
      <c r="P64" s="40"/>
      <c r="Q64" s="40"/>
      <c r="R64" s="40"/>
      <c r="S64" s="40"/>
      <c r="T64" s="40"/>
      <c r="U64" s="40"/>
      <c r="V64" s="40"/>
      <c r="AX64" s="40"/>
      <c r="AY64" s="40"/>
      <c r="AZ64" s="40"/>
    </row>
    <row r="65" spans="2:2" x14ac:dyDescent="0.3">
      <c r="B65" s="69" t="str">
        <v/>
      </c>
    </row>
    <row r="66" spans="2:2" x14ac:dyDescent="0.3">
      <c r="B66" s="69" t="str">
        <v/>
      </c>
    </row>
    <row r="67" spans="2:2" x14ac:dyDescent="0.3">
      <c r="B67" s="69" t="str">
        <v/>
      </c>
    </row>
    <row r="68" spans="2:2" x14ac:dyDescent="0.3">
      <c r="B68" s="69" t="str">
        <v/>
      </c>
    </row>
    <row r="69" spans="2:2" x14ac:dyDescent="0.3">
      <c r="B69" s="69" t="str">
        <v/>
      </c>
    </row>
    <row r="70" spans="2:2" x14ac:dyDescent="0.3">
      <c r="B70" s="69" t="str">
        <v/>
      </c>
    </row>
    <row r="71" spans="2:2" x14ac:dyDescent="0.3">
      <c r="B71" s="69" t="str">
        <v/>
      </c>
    </row>
    <row r="72" spans="2:2" x14ac:dyDescent="0.3">
      <c r="B72" s="69" t="str">
        <v/>
      </c>
    </row>
    <row r="73" spans="2:2" x14ac:dyDescent="0.3">
      <c r="B73" s="69" t="str">
        <v/>
      </c>
    </row>
    <row r="74" spans="2:2" x14ac:dyDescent="0.3">
      <c r="B74" s="69" t="str">
        <v/>
      </c>
    </row>
    <row r="75" spans="2:2" x14ac:dyDescent="0.3">
      <c r="B75" s="69" t="str">
        <v/>
      </c>
    </row>
    <row r="76" spans="2:2" x14ac:dyDescent="0.3">
      <c r="B76" s="69" t="str">
        <v/>
      </c>
    </row>
    <row r="77" spans="2:2" x14ac:dyDescent="0.3">
      <c r="B77" s="69" t="str">
        <v/>
      </c>
    </row>
    <row r="78" spans="2:2" x14ac:dyDescent="0.3">
      <c r="B78" s="69" t="str">
        <v/>
      </c>
    </row>
    <row r="79" spans="2:2" x14ac:dyDescent="0.3">
      <c r="B79" s="69" t="str">
        <v/>
      </c>
    </row>
    <row r="80" spans="2:2" x14ac:dyDescent="0.3">
      <c r="B80" s="69" t="str">
        <v/>
      </c>
    </row>
    <row r="81" spans="2:2" x14ac:dyDescent="0.3">
      <c r="B81" s="69" t="str">
        <v/>
      </c>
    </row>
    <row r="82" spans="2:2" x14ac:dyDescent="0.3">
      <c r="B82" s="69" t="str">
        <v/>
      </c>
    </row>
    <row r="83" spans="2:2" x14ac:dyDescent="0.3">
      <c r="B83" s="69" t="str">
        <v/>
      </c>
    </row>
    <row r="84" spans="2:2" x14ac:dyDescent="0.3">
      <c r="B84" s="69" t="str">
        <v/>
      </c>
    </row>
    <row r="85" spans="2:2" x14ac:dyDescent="0.3">
      <c r="B85" s="69" t="str">
        <v/>
      </c>
    </row>
    <row r="86" spans="2:2" x14ac:dyDescent="0.3">
      <c r="B86" s="69" t="str">
        <v/>
      </c>
    </row>
    <row r="87" spans="2:2" x14ac:dyDescent="0.3">
      <c r="B87" s="69" t="str">
        <v/>
      </c>
    </row>
    <row r="88" spans="2:2" x14ac:dyDescent="0.3">
      <c r="B88" s="69" t="str">
        <v/>
      </c>
    </row>
    <row r="89" spans="2:2" x14ac:dyDescent="0.3">
      <c r="B89" s="69" t="str">
        <v/>
      </c>
    </row>
    <row r="90" spans="2:2" x14ac:dyDescent="0.3">
      <c r="B90" s="69" t="str">
        <v/>
      </c>
    </row>
    <row r="91" spans="2:2" x14ac:dyDescent="0.3">
      <c r="B91" s="69" t="str">
        <v/>
      </c>
    </row>
    <row r="92" spans="2:2" x14ac:dyDescent="0.3">
      <c r="B92" s="69" t="str">
        <v/>
      </c>
    </row>
    <row r="93" spans="2:2" x14ac:dyDescent="0.3">
      <c r="B93" s="69" t="str">
        <v/>
      </c>
    </row>
    <row r="94" spans="2:2" x14ac:dyDescent="0.3">
      <c r="B94" s="69" t="str">
        <v/>
      </c>
    </row>
    <row r="95" spans="2:2" x14ac:dyDescent="0.3">
      <c r="B95" s="69" t="str">
        <v/>
      </c>
    </row>
    <row r="96" spans="2:2" x14ac:dyDescent="0.3">
      <c r="B96" s="69" t="str">
        <v/>
      </c>
    </row>
    <row r="97" spans="2:2" x14ac:dyDescent="0.3">
      <c r="B97" s="69" t="str">
        <v/>
      </c>
    </row>
    <row r="98" spans="2:2" x14ac:dyDescent="0.3">
      <c r="B98" s="69" t="str">
        <v/>
      </c>
    </row>
    <row r="99" spans="2:2" x14ac:dyDescent="0.3">
      <c r="B99" s="69" t="str">
        <v/>
      </c>
    </row>
    <row r="100" spans="2:2" x14ac:dyDescent="0.3">
      <c r="B100" s="69" t="str">
        <v/>
      </c>
    </row>
    <row r="101" spans="2:2" x14ac:dyDescent="0.3">
      <c r="B101" s="69" t="str">
        <v/>
      </c>
    </row>
    <row r="102" spans="2:2" x14ac:dyDescent="0.3">
      <c r="B102" s="69" t="str">
        <v/>
      </c>
    </row>
    <row r="103" spans="2:2" x14ac:dyDescent="0.3">
      <c r="B103" s="69" t="str">
        <v/>
      </c>
    </row>
    <row r="104" spans="2:2" x14ac:dyDescent="0.3">
      <c r="B104" s="69" t="str">
        <v/>
      </c>
    </row>
    <row r="105" spans="2:2" x14ac:dyDescent="0.3">
      <c r="B105" s="69" t="str">
        <v/>
      </c>
    </row>
    <row r="106" spans="2:2" x14ac:dyDescent="0.3">
      <c r="B106" s="69" t="str">
        <v/>
      </c>
    </row>
    <row r="107" spans="2:2" x14ac:dyDescent="0.3">
      <c r="B107" s="69" t="str">
        <v/>
      </c>
    </row>
    <row r="108" spans="2:2" x14ac:dyDescent="0.3">
      <c r="B108" s="69" t="str">
        <v/>
      </c>
    </row>
    <row r="109" spans="2:2" x14ac:dyDescent="0.3">
      <c r="B109" s="69" t="str">
        <v/>
      </c>
    </row>
    <row r="110" spans="2:2" x14ac:dyDescent="0.3">
      <c r="B110" s="69" t="str">
        <v/>
      </c>
    </row>
    <row r="111" spans="2:2" x14ac:dyDescent="0.3">
      <c r="B111" s="69" t="str">
        <v/>
      </c>
    </row>
    <row r="112" spans="2:2" x14ac:dyDescent="0.3">
      <c r="B112" s="69" t="str">
        <v/>
      </c>
    </row>
    <row r="113" spans="2:2" x14ac:dyDescent="0.3">
      <c r="B113" s="69" t="str">
        <v/>
      </c>
    </row>
    <row r="114" spans="2:2" x14ac:dyDescent="0.3">
      <c r="B114" s="69" t="str">
        <v/>
      </c>
    </row>
    <row r="115" spans="2:2" x14ac:dyDescent="0.3">
      <c r="B115" s="69" t="str">
        <v/>
      </c>
    </row>
    <row r="116" spans="2:2" x14ac:dyDescent="0.3">
      <c r="B116" s="69" t="str">
        <v/>
      </c>
    </row>
    <row r="117" spans="2:2" x14ac:dyDescent="0.3">
      <c r="B117" s="69" t="str">
        <v/>
      </c>
    </row>
    <row r="118" spans="2:2" x14ac:dyDescent="0.3">
      <c r="B118" s="69" t="str">
        <v/>
      </c>
    </row>
    <row r="119" spans="2:2" x14ac:dyDescent="0.3">
      <c r="B119" s="69" t="str">
        <v/>
      </c>
    </row>
    <row r="120" spans="2:2" x14ac:dyDescent="0.3">
      <c r="B120" s="69" t="str">
        <v/>
      </c>
    </row>
    <row r="121" spans="2:2" x14ac:dyDescent="0.3">
      <c r="B121" s="69" t="str">
        <v/>
      </c>
    </row>
    <row r="122" spans="2:2" x14ac:dyDescent="0.3">
      <c r="B122" s="69" t="str">
        <v/>
      </c>
    </row>
    <row r="123" spans="2:2" x14ac:dyDescent="0.3">
      <c r="B123" s="69" t="str">
        <v/>
      </c>
    </row>
    <row r="124" spans="2:2" x14ac:dyDescent="0.3">
      <c r="B124" s="69" t="str">
        <v/>
      </c>
    </row>
    <row r="125" spans="2:2" x14ac:dyDescent="0.3">
      <c r="B125" s="69" t="str">
        <v/>
      </c>
    </row>
    <row r="126" spans="2:2" x14ac:dyDescent="0.3">
      <c r="B126" s="69" t="str">
        <v/>
      </c>
    </row>
    <row r="127" spans="2:2" x14ac:dyDescent="0.3">
      <c r="B127" s="69" t="str">
        <v/>
      </c>
    </row>
    <row r="128" spans="2:2" x14ac:dyDescent="0.3">
      <c r="B128" s="69" t="str">
        <v/>
      </c>
    </row>
    <row r="129" spans="2:2" x14ac:dyDescent="0.3">
      <c r="B129" s="69" t="str">
        <v/>
      </c>
    </row>
    <row r="130" spans="2:2" x14ac:dyDescent="0.3">
      <c r="B130" s="69" t="str">
        <v/>
      </c>
    </row>
    <row r="131" spans="2:2" x14ac:dyDescent="0.3">
      <c r="B131" s="69" t="str">
        <v/>
      </c>
    </row>
    <row r="132" spans="2:2" x14ac:dyDescent="0.3">
      <c r="B132" s="69" t="str">
        <v/>
      </c>
    </row>
    <row r="133" spans="2:2" x14ac:dyDescent="0.3">
      <c r="B133" s="69" t="str">
        <v/>
      </c>
    </row>
    <row r="134" spans="2:2" x14ac:dyDescent="0.3">
      <c r="B134" s="69" t="str">
        <v/>
      </c>
    </row>
    <row r="135" spans="2:2" x14ac:dyDescent="0.3">
      <c r="B135" s="69" t="str">
        <v/>
      </c>
    </row>
    <row r="136" spans="2:2" x14ac:dyDescent="0.3">
      <c r="B136" s="69" t="str">
        <v/>
      </c>
    </row>
    <row r="137" spans="2:2" x14ac:dyDescent="0.3">
      <c r="B137" s="69" t="str">
        <v/>
      </c>
    </row>
    <row r="138" spans="2:2" x14ac:dyDescent="0.3">
      <c r="B138" s="69" t="str">
        <v/>
      </c>
    </row>
    <row r="139" spans="2:2" x14ac:dyDescent="0.3">
      <c r="B139" s="69" t="str">
        <v/>
      </c>
    </row>
    <row r="140" spans="2:2" x14ac:dyDescent="0.3">
      <c r="B140" s="69" t="str">
        <v/>
      </c>
    </row>
    <row r="141" spans="2:2" x14ac:dyDescent="0.3">
      <c r="B141" s="69" t="str">
        <v/>
      </c>
    </row>
    <row r="142" spans="2:2" x14ac:dyDescent="0.3">
      <c r="B142" s="69" t="str">
        <v/>
      </c>
    </row>
    <row r="143" spans="2:2" x14ac:dyDescent="0.3">
      <c r="B143" s="69" t="str">
        <v/>
      </c>
    </row>
    <row r="144" spans="2:2" x14ac:dyDescent="0.3">
      <c r="B144" s="69" t="str">
        <v/>
      </c>
    </row>
    <row r="145" spans="2:2" x14ac:dyDescent="0.3">
      <c r="B145" s="69" t="str">
        <v/>
      </c>
    </row>
    <row r="146" spans="2:2" x14ac:dyDescent="0.3">
      <c r="B146" s="69" t="str">
        <v/>
      </c>
    </row>
    <row r="147" spans="2:2" x14ac:dyDescent="0.3">
      <c r="B147" s="69" t="str">
        <v/>
      </c>
    </row>
    <row r="148" spans="2:2" x14ac:dyDescent="0.3">
      <c r="B148" s="69" t="str">
        <v/>
      </c>
    </row>
    <row r="149" spans="2:2" x14ac:dyDescent="0.3">
      <c r="B149" s="69" t="str">
        <v/>
      </c>
    </row>
    <row r="150" spans="2:2" x14ac:dyDescent="0.3">
      <c r="B150" s="69" t="str">
        <v/>
      </c>
    </row>
    <row r="151" spans="2:2" x14ac:dyDescent="0.3">
      <c r="B151" s="69" t="str">
        <v/>
      </c>
    </row>
    <row r="152" spans="2:2" x14ac:dyDescent="0.3">
      <c r="B152" s="69" t="str">
        <v/>
      </c>
    </row>
    <row r="153" spans="2:2" x14ac:dyDescent="0.3">
      <c r="B153" s="69" t="str">
        <v/>
      </c>
    </row>
    <row r="154" spans="2:2" x14ac:dyDescent="0.3">
      <c r="B154" s="69" t="str">
        <v/>
      </c>
    </row>
    <row r="155" spans="2:2" x14ac:dyDescent="0.3">
      <c r="B155" s="69" t="str">
        <v/>
      </c>
    </row>
    <row r="156" spans="2:2" x14ac:dyDescent="0.3">
      <c r="B156" s="69" t="str">
        <v/>
      </c>
    </row>
    <row r="157" spans="2:2" x14ac:dyDescent="0.3">
      <c r="B157" s="69" t="str">
        <v/>
      </c>
    </row>
    <row r="158" spans="2:2" x14ac:dyDescent="0.3">
      <c r="B158" s="69" t="str">
        <v/>
      </c>
    </row>
    <row r="159" spans="2:2" x14ac:dyDescent="0.3">
      <c r="B159" s="69" t="str">
        <v/>
      </c>
    </row>
    <row r="160" spans="2:2" x14ac:dyDescent="0.3">
      <c r="B160" s="69" t="str">
        <v/>
      </c>
    </row>
    <row r="161" spans="2:2" x14ac:dyDescent="0.3">
      <c r="B161" s="69" t="str">
        <v/>
      </c>
    </row>
    <row r="162" spans="2:2" x14ac:dyDescent="0.3">
      <c r="B162" s="69" t="str">
        <v/>
      </c>
    </row>
    <row r="163" spans="2:2" x14ac:dyDescent="0.3">
      <c r="B163" s="69" t="str">
        <v/>
      </c>
    </row>
    <row r="164" spans="2:2" x14ac:dyDescent="0.3">
      <c r="B164" s="69" t="str">
        <v/>
      </c>
    </row>
    <row r="165" spans="2:2" x14ac:dyDescent="0.3">
      <c r="B165" s="69" t="str">
        <v/>
      </c>
    </row>
    <row r="166" spans="2:2" x14ac:dyDescent="0.3">
      <c r="B166" s="69" t="str">
        <v/>
      </c>
    </row>
    <row r="167" spans="2:2" x14ac:dyDescent="0.3">
      <c r="B167" s="69" t="str">
        <v/>
      </c>
    </row>
    <row r="168" spans="2:2" x14ac:dyDescent="0.3">
      <c r="B168" s="69" t="str">
        <v/>
      </c>
    </row>
    <row r="169" spans="2:2" x14ac:dyDescent="0.3">
      <c r="B169" s="69" t="str">
        <v/>
      </c>
    </row>
    <row r="170" spans="2:2" x14ac:dyDescent="0.3">
      <c r="B170" s="69" t="str">
        <v/>
      </c>
    </row>
    <row r="171" spans="2:2" x14ac:dyDescent="0.3">
      <c r="B171" s="69" t="str">
        <v/>
      </c>
    </row>
    <row r="172" spans="2:2" x14ac:dyDescent="0.3">
      <c r="B172" s="69" t="str">
        <v/>
      </c>
    </row>
    <row r="173" spans="2:2" x14ac:dyDescent="0.3">
      <c r="B173" s="69" t="str">
        <v/>
      </c>
    </row>
    <row r="174" spans="2:2" x14ac:dyDescent="0.3">
      <c r="B174" s="69" t="str">
        <v/>
      </c>
    </row>
    <row r="175" spans="2:2" x14ac:dyDescent="0.3">
      <c r="B175" s="69" t="str">
        <v/>
      </c>
    </row>
    <row r="176" spans="2:2" x14ac:dyDescent="0.3">
      <c r="B176" s="69" t="str">
        <v/>
      </c>
    </row>
    <row r="177" spans="2:2" x14ac:dyDescent="0.3">
      <c r="B177" s="69" t="str">
        <v/>
      </c>
    </row>
    <row r="178" spans="2:2" x14ac:dyDescent="0.3">
      <c r="B178" s="69" t="str">
        <v/>
      </c>
    </row>
    <row r="179" spans="2:2" x14ac:dyDescent="0.3">
      <c r="B179" s="69" t="str">
        <v/>
      </c>
    </row>
    <row r="180" spans="2:2" x14ac:dyDescent="0.3">
      <c r="B180" s="69" t="str">
        <v/>
      </c>
    </row>
    <row r="181" spans="2:2" x14ac:dyDescent="0.3">
      <c r="B181" s="69" t="str">
        <v/>
      </c>
    </row>
    <row r="182" spans="2:2" x14ac:dyDescent="0.3">
      <c r="B182" s="69" t="str">
        <v/>
      </c>
    </row>
    <row r="183" spans="2:2" x14ac:dyDescent="0.3">
      <c r="B183" s="69" t="str">
        <v/>
      </c>
    </row>
    <row r="184" spans="2:2" x14ac:dyDescent="0.3">
      <c r="B184" s="69" t="str">
        <v/>
      </c>
    </row>
    <row r="185" spans="2:2" x14ac:dyDescent="0.3">
      <c r="B185" s="69" t="str">
        <v/>
      </c>
    </row>
    <row r="186" spans="2:2" x14ac:dyDescent="0.3">
      <c r="B186" s="69" t="str">
        <v/>
      </c>
    </row>
    <row r="187" spans="2:2" x14ac:dyDescent="0.3">
      <c r="B187" s="69" t="str">
        <v/>
      </c>
    </row>
    <row r="188" spans="2:2" x14ac:dyDescent="0.3">
      <c r="B188" s="69" t="str">
        <v/>
      </c>
    </row>
    <row r="189" spans="2:2" x14ac:dyDescent="0.3">
      <c r="B189" s="69" t="str">
        <v/>
      </c>
    </row>
    <row r="190" spans="2:2" x14ac:dyDescent="0.3">
      <c r="B190" s="69" t="str">
        <v/>
      </c>
    </row>
    <row r="191" spans="2:2" x14ac:dyDescent="0.3">
      <c r="B191" s="69" t="str">
        <v/>
      </c>
    </row>
    <row r="192" spans="2:2" x14ac:dyDescent="0.3">
      <c r="B192" s="69" t="str">
        <v/>
      </c>
    </row>
    <row r="193" spans="2:2" x14ac:dyDescent="0.3">
      <c r="B193" s="69" t="str">
        <v/>
      </c>
    </row>
    <row r="194" spans="2:2" x14ac:dyDescent="0.3">
      <c r="B194" s="69" t="str">
        <v/>
      </c>
    </row>
    <row r="195" spans="2:2" x14ac:dyDescent="0.3">
      <c r="B195" s="69" t="str">
        <v/>
      </c>
    </row>
    <row r="196" spans="2:2" x14ac:dyDescent="0.3">
      <c r="B196" s="69" t="str">
        <v/>
      </c>
    </row>
    <row r="197" spans="2:2" x14ac:dyDescent="0.3">
      <c r="B197" s="69" t="str">
        <v/>
      </c>
    </row>
    <row r="198" spans="2:2" x14ac:dyDescent="0.3">
      <c r="B198" s="69" t="str">
        <v/>
      </c>
    </row>
    <row r="199" spans="2:2" x14ac:dyDescent="0.3">
      <c r="B199" s="69" t="str">
        <v/>
      </c>
    </row>
    <row r="200" spans="2:2" x14ac:dyDescent="0.3">
      <c r="B200" s="69" t="str">
        <v/>
      </c>
    </row>
    <row r="201" spans="2:2" x14ac:dyDescent="0.3">
      <c r="B201" s="69" t="str">
        <v/>
      </c>
    </row>
    <row r="202" spans="2:2" x14ac:dyDescent="0.3">
      <c r="B202" s="69" t="str">
        <v/>
      </c>
    </row>
    <row r="203" spans="2:2" x14ac:dyDescent="0.3">
      <c r="B203" s="69" t="str">
        <v/>
      </c>
    </row>
    <row r="204" spans="2:2" x14ac:dyDescent="0.3">
      <c r="B204" s="69" t="str">
        <v/>
      </c>
    </row>
    <row r="205" spans="2:2" x14ac:dyDescent="0.3">
      <c r="B205" s="69" t="str">
        <v/>
      </c>
    </row>
    <row r="206" spans="2:2" x14ac:dyDescent="0.3">
      <c r="B206" s="69" t="str">
        <v/>
      </c>
    </row>
    <row r="207" spans="2:2" x14ac:dyDescent="0.3">
      <c r="B207" s="69" t="str">
        <v/>
      </c>
    </row>
    <row r="208" spans="2:2" x14ac:dyDescent="0.3">
      <c r="B208" s="69" t="str">
        <v/>
      </c>
    </row>
    <row r="209" spans="2:2" x14ac:dyDescent="0.3">
      <c r="B209" s="69" t="str">
        <v/>
      </c>
    </row>
    <row r="210" spans="2:2" x14ac:dyDescent="0.3">
      <c r="B210" s="69" t="str">
        <v/>
      </c>
    </row>
    <row r="211" spans="2:2" x14ac:dyDescent="0.3">
      <c r="B211" s="69" t="str">
        <v/>
      </c>
    </row>
    <row r="212" spans="2:2" x14ac:dyDescent="0.3">
      <c r="B212" s="69" t="str">
        <v/>
      </c>
    </row>
    <row r="213" spans="2:2" x14ac:dyDescent="0.3">
      <c r="B213" s="69" t="str">
        <v/>
      </c>
    </row>
    <row r="214" spans="2:2" x14ac:dyDescent="0.3">
      <c r="B214" s="69" t="str">
        <v/>
      </c>
    </row>
    <row r="215" spans="2:2" x14ac:dyDescent="0.3">
      <c r="B215" s="69" t="str">
        <v/>
      </c>
    </row>
    <row r="216" spans="2:2" x14ac:dyDescent="0.3">
      <c r="B216" s="69" t="str">
        <v/>
      </c>
    </row>
    <row r="217" spans="2:2" x14ac:dyDescent="0.3">
      <c r="B217" s="69" t="str">
        <v/>
      </c>
    </row>
    <row r="218" spans="2:2" x14ac:dyDescent="0.3">
      <c r="B218" s="69" t="str">
        <v/>
      </c>
    </row>
    <row r="219" spans="2:2" x14ac:dyDescent="0.3">
      <c r="B219" s="69" t="str">
        <v/>
      </c>
    </row>
    <row r="220" spans="2:2" x14ac:dyDescent="0.3">
      <c r="B220" s="69" t="str">
        <v/>
      </c>
    </row>
    <row r="221" spans="2:2" x14ac:dyDescent="0.3">
      <c r="B221" s="69" t="str">
        <v/>
      </c>
    </row>
    <row r="222" spans="2:2" x14ac:dyDescent="0.3">
      <c r="B222" s="69" t="str">
        <v/>
      </c>
    </row>
    <row r="223" spans="2:2" x14ac:dyDescent="0.3">
      <c r="B223" s="69" t="str">
        <v/>
      </c>
    </row>
    <row r="224" spans="2:2" x14ac:dyDescent="0.3">
      <c r="B224" s="69" t="str">
        <v/>
      </c>
    </row>
    <row r="225" spans="2:2" x14ac:dyDescent="0.3">
      <c r="B225" s="69" t="str">
        <v/>
      </c>
    </row>
    <row r="226" spans="2:2" x14ac:dyDescent="0.3">
      <c r="B226" s="69" t="str">
        <v/>
      </c>
    </row>
    <row r="227" spans="2:2" x14ac:dyDescent="0.3">
      <c r="B227" s="69" t="str">
        <v/>
      </c>
    </row>
    <row r="228" spans="2:2" x14ac:dyDescent="0.3">
      <c r="B228" s="69" t="str">
        <v/>
      </c>
    </row>
    <row r="229" spans="2:2" x14ac:dyDescent="0.3">
      <c r="B229" s="69" t="str">
        <v/>
      </c>
    </row>
    <row r="230" spans="2:2" x14ac:dyDescent="0.3">
      <c r="B230" s="69" t="str">
        <v/>
      </c>
    </row>
    <row r="231" spans="2:2" x14ac:dyDescent="0.3">
      <c r="B231" s="69" t="str">
        <v/>
      </c>
    </row>
    <row r="232" spans="2:2" x14ac:dyDescent="0.3">
      <c r="B232" s="69" t="str">
        <v/>
      </c>
    </row>
    <row r="233" spans="2:2" x14ac:dyDescent="0.3">
      <c r="B233" s="69" t="str">
        <v/>
      </c>
    </row>
    <row r="234" spans="2:2" x14ac:dyDescent="0.3">
      <c r="B234" s="69" t="str">
        <v/>
      </c>
    </row>
    <row r="235" spans="2:2" x14ac:dyDescent="0.3">
      <c r="B235" s="69" t="str">
        <v/>
      </c>
    </row>
    <row r="236" spans="2:2" x14ac:dyDescent="0.3">
      <c r="B236" s="69" t="str">
        <v/>
      </c>
    </row>
    <row r="237" spans="2:2" x14ac:dyDescent="0.3">
      <c r="B237" s="69" t="str">
        <v/>
      </c>
    </row>
    <row r="238" spans="2:2" x14ac:dyDescent="0.3">
      <c r="B238" s="69" t="str">
        <v/>
      </c>
    </row>
    <row r="239" spans="2:2" x14ac:dyDescent="0.3">
      <c r="B239" s="69" t="str">
        <v/>
      </c>
    </row>
    <row r="240" spans="2:2" x14ac:dyDescent="0.3">
      <c r="B240" s="69" t="str">
        <v/>
      </c>
    </row>
    <row r="241" spans="2:2" x14ac:dyDescent="0.3">
      <c r="B241" s="69" t="str">
        <v/>
      </c>
    </row>
    <row r="242" spans="2:2" x14ac:dyDescent="0.3">
      <c r="B242" s="69" t="str">
        <v/>
      </c>
    </row>
    <row r="243" spans="2:2" x14ac:dyDescent="0.3">
      <c r="B243" s="69" t="str">
        <v/>
      </c>
    </row>
    <row r="244" spans="2:2" x14ac:dyDescent="0.3">
      <c r="B244" s="69" t="str">
        <v/>
      </c>
    </row>
    <row r="245" spans="2:2" x14ac:dyDescent="0.3">
      <c r="B245" s="69" t="str">
        <v/>
      </c>
    </row>
    <row r="246" spans="2:2" x14ac:dyDescent="0.3">
      <c r="B246" s="69" t="str">
        <v/>
      </c>
    </row>
    <row r="247" spans="2:2" x14ac:dyDescent="0.3">
      <c r="B247" s="69" t="str">
        <v/>
      </c>
    </row>
    <row r="248" spans="2:2" x14ac:dyDescent="0.3">
      <c r="B248" s="69" t="str">
        <v/>
      </c>
    </row>
    <row r="249" spans="2:2" x14ac:dyDescent="0.3">
      <c r="B249" s="69" t="str">
        <v/>
      </c>
    </row>
    <row r="250" spans="2:2" x14ac:dyDescent="0.3">
      <c r="B250" s="69" t="str">
        <v/>
      </c>
    </row>
    <row r="251" spans="2:2" x14ac:dyDescent="0.3">
      <c r="B251" s="69" t="str">
        <v/>
      </c>
    </row>
    <row r="252" spans="2:2" x14ac:dyDescent="0.3">
      <c r="B252" s="69" t="str">
        <v/>
      </c>
    </row>
    <row r="253" spans="2:2" x14ac:dyDescent="0.3">
      <c r="B253" s="69" t="str">
        <v/>
      </c>
    </row>
    <row r="254" spans="2:2" x14ac:dyDescent="0.3">
      <c r="B254" s="69" t="str">
        <v/>
      </c>
    </row>
    <row r="255" spans="2:2" x14ac:dyDescent="0.3">
      <c r="B255" s="69" t="str">
        <v/>
      </c>
    </row>
    <row r="256" spans="2:2" x14ac:dyDescent="0.3">
      <c r="B256" s="69" t="str">
        <v/>
      </c>
    </row>
    <row r="257" spans="2:2" x14ac:dyDescent="0.3">
      <c r="B257" s="69" t="str">
        <v/>
      </c>
    </row>
    <row r="258" spans="2:2" x14ac:dyDescent="0.3">
      <c r="B258" s="69" t="str">
        <v/>
      </c>
    </row>
    <row r="259" spans="2:2" x14ac:dyDescent="0.3">
      <c r="B259" s="69" t="str">
        <v/>
      </c>
    </row>
    <row r="260" spans="2:2" x14ac:dyDescent="0.3">
      <c r="B260" s="69" t="str">
        <v/>
      </c>
    </row>
    <row r="261" spans="2:2" x14ac:dyDescent="0.3">
      <c r="B261" s="69" t="str">
        <v/>
      </c>
    </row>
    <row r="262" spans="2:2" x14ac:dyDescent="0.3">
      <c r="B262" s="69" t="str">
        <v/>
      </c>
    </row>
    <row r="263" spans="2:2" x14ac:dyDescent="0.3">
      <c r="B263" s="69" t="str">
        <v/>
      </c>
    </row>
    <row r="264" spans="2:2" x14ac:dyDescent="0.3">
      <c r="B264" s="69" t="str">
        <v/>
      </c>
    </row>
    <row r="265" spans="2:2" x14ac:dyDescent="0.3">
      <c r="B265" s="69" t="str">
        <v/>
      </c>
    </row>
    <row r="266" spans="2:2" x14ac:dyDescent="0.3">
      <c r="B266" s="69" t="str">
        <v/>
      </c>
    </row>
    <row r="267" spans="2:2" x14ac:dyDescent="0.3">
      <c r="B267" s="69" t="str">
        <v/>
      </c>
    </row>
    <row r="268" spans="2:2" x14ac:dyDescent="0.3">
      <c r="B268" s="69" t="str">
        <v/>
      </c>
    </row>
    <row r="269" spans="2:2" x14ac:dyDescent="0.3">
      <c r="B269" s="69" t="str">
        <v/>
      </c>
    </row>
    <row r="270" spans="2:2" x14ac:dyDescent="0.3">
      <c r="B270" s="69" t="str">
        <v/>
      </c>
    </row>
    <row r="271" spans="2:2" x14ac:dyDescent="0.3">
      <c r="B271" s="69" t="str">
        <v/>
      </c>
    </row>
    <row r="272" spans="2:2" x14ac:dyDescent="0.3">
      <c r="B272" s="69" t="str">
        <v/>
      </c>
    </row>
    <row r="273" spans="2:2" x14ac:dyDescent="0.3">
      <c r="B273" s="69" t="str">
        <v/>
      </c>
    </row>
    <row r="274" spans="2:2" x14ac:dyDescent="0.3">
      <c r="B274" s="69" t="str">
        <v/>
      </c>
    </row>
    <row r="275" spans="2:2" x14ac:dyDescent="0.3">
      <c r="B275" s="69" t="str">
        <v/>
      </c>
    </row>
    <row r="276" spans="2:2" x14ac:dyDescent="0.3">
      <c r="B276" s="69" t="str">
        <v/>
      </c>
    </row>
    <row r="277" spans="2:2" x14ac:dyDescent="0.3">
      <c r="B277" s="69" t="str">
        <v/>
      </c>
    </row>
    <row r="278" spans="2:2" x14ac:dyDescent="0.3">
      <c r="B278" s="69" t="str">
        <v/>
      </c>
    </row>
    <row r="279" spans="2:2" x14ac:dyDescent="0.3">
      <c r="B279" s="69" t="str">
        <v/>
      </c>
    </row>
    <row r="280" spans="2:2" x14ac:dyDescent="0.3">
      <c r="B280" s="69" t="str">
        <v/>
      </c>
    </row>
    <row r="281" spans="2:2" x14ac:dyDescent="0.3">
      <c r="B281" s="69" t="str">
        <v/>
      </c>
    </row>
    <row r="282" spans="2:2" x14ac:dyDescent="0.3">
      <c r="B282" s="69" t="str">
        <v/>
      </c>
    </row>
    <row r="283" spans="2:2" x14ac:dyDescent="0.3">
      <c r="B283" s="69" t="str">
        <v/>
      </c>
    </row>
    <row r="284" spans="2:2" x14ac:dyDescent="0.3">
      <c r="B284" s="69" t="str">
        <v/>
      </c>
    </row>
    <row r="285" spans="2:2" x14ac:dyDescent="0.3">
      <c r="B285" s="69" t="str">
        <v/>
      </c>
    </row>
    <row r="286" spans="2:2" x14ac:dyDescent="0.3">
      <c r="B286" s="69" t="str">
        <v/>
      </c>
    </row>
    <row r="287" spans="2:2" x14ac:dyDescent="0.3">
      <c r="B287" s="69" t="str">
        <v/>
      </c>
    </row>
    <row r="288" spans="2:2" x14ac:dyDescent="0.3">
      <c r="B288" s="69" t="str">
        <v/>
      </c>
    </row>
    <row r="289" spans="2:2" x14ac:dyDescent="0.3">
      <c r="B289" s="69" t="str">
        <v/>
      </c>
    </row>
    <row r="290" spans="2:2" x14ac:dyDescent="0.3">
      <c r="B290" s="69" t="str">
        <v/>
      </c>
    </row>
    <row r="291" spans="2:2" x14ac:dyDescent="0.3">
      <c r="B291" s="69" t="str">
        <v/>
      </c>
    </row>
    <row r="292" spans="2:2" x14ac:dyDescent="0.3">
      <c r="B292" s="69" t="str">
        <v/>
      </c>
    </row>
    <row r="293" spans="2:2" x14ac:dyDescent="0.3">
      <c r="B293" s="69" t="str">
        <v/>
      </c>
    </row>
    <row r="294" spans="2:2" x14ac:dyDescent="0.3">
      <c r="B294" s="69" t="str">
        <v/>
      </c>
    </row>
    <row r="295" spans="2:2" x14ac:dyDescent="0.3">
      <c r="B295" s="69" t="str">
        <v/>
      </c>
    </row>
    <row r="296" spans="2:2" x14ac:dyDescent="0.3">
      <c r="B296" s="69" t="str">
        <v/>
      </c>
    </row>
    <row r="297" spans="2:2" x14ac:dyDescent="0.3">
      <c r="B297" s="69" t="str">
        <v/>
      </c>
    </row>
    <row r="298" spans="2:2" x14ac:dyDescent="0.3">
      <c r="B298" s="69" t="str">
        <v/>
      </c>
    </row>
    <row r="299" spans="2:2" x14ac:dyDescent="0.3">
      <c r="B299" s="69" t="str">
        <v/>
      </c>
    </row>
    <row r="300" spans="2:2" x14ac:dyDescent="0.3">
      <c r="B300" s="69" t="str">
        <v/>
      </c>
    </row>
    <row r="301" spans="2:2" x14ac:dyDescent="0.3">
      <c r="B301" s="69" t="str">
        <v/>
      </c>
    </row>
    <row r="302" spans="2:2" x14ac:dyDescent="0.3">
      <c r="B302" s="69" t="str">
        <v/>
      </c>
    </row>
    <row r="303" spans="2:2" x14ac:dyDescent="0.3">
      <c r="B303" s="69" t="str">
        <v/>
      </c>
    </row>
    <row r="304" spans="2:2" x14ac:dyDescent="0.3">
      <c r="B304" s="69" t="str">
        <v/>
      </c>
    </row>
    <row r="305" spans="2:2" x14ac:dyDescent="0.3">
      <c r="B305" s="69" t="str">
        <v/>
      </c>
    </row>
    <row r="306" spans="2:2" x14ac:dyDescent="0.3">
      <c r="B306" s="69" t="str">
        <v/>
      </c>
    </row>
    <row r="307" spans="2:2" x14ac:dyDescent="0.3">
      <c r="B307" s="69" t="str">
        <v/>
      </c>
    </row>
    <row r="308" spans="2:2" x14ac:dyDescent="0.3">
      <c r="B308" s="69" t="str">
        <v/>
      </c>
    </row>
    <row r="309" spans="2:2" x14ac:dyDescent="0.3">
      <c r="B309" s="69" t="str">
        <v/>
      </c>
    </row>
    <row r="310" spans="2:2" x14ac:dyDescent="0.3">
      <c r="B310" s="69" t="str">
        <v/>
      </c>
    </row>
    <row r="311" spans="2:2" x14ac:dyDescent="0.3">
      <c r="B311" s="69" t="str">
        <v/>
      </c>
    </row>
    <row r="312" spans="2:2" x14ac:dyDescent="0.3">
      <c r="B312" s="69" t="str">
        <v/>
      </c>
    </row>
    <row r="313" spans="2:2" x14ac:dyDescent="0.3">
      <c r="B313" s="69" t="str">
        <v/>
      </c>
    </row>
    <row r="314" spans="2:2" x14ac:dyDescent="0.3">
      <c r="B314" s="69" t="str">
        <v/>
      </c>
    </row>
    <row r="315" spans="2:2" x14ac:dyDescent="0.3">
      <c r="B315" s="69" t="str">
        <v/>
      </c>
    </row>
    <row r="316" spans="2:2" x14ac:dyDescent="0.3">
      <c r="B316" s="69" t="str">
        <v/>
      </c>
    </row>
    <row r="317" spans="2:2" x14ac:dyDescent="0.3">
      <c r="B317" s="69" t="str">
        <v/>
      </c>
    </row>
    <row r="318" spans="2:2" x14ac:dyDescent="0.3">
      <c r="B318" s="69" t="str">
        <v/>
      </c>
    </row>
    <row r="319" spans="2:2" x14ac:dyDescent="0.3">
      <c r="B319" s="69" t="str">
        <v/>
      </c>
    </row>
    <row r="320" spans="2:2" x14ac:dyDescent="0.3">
      <c r="B320" s="69" t="str">
        <v/>
      </c>
    </row>
    <row r="321" spans="2:2" x14ac:dyDescent="0.3">
      <c r="B321" s="69" t="str">
        <v/>
      </c>
    </row>
    <row r="322" spans="2:2" x14ac:dyDescent="0.3">
      <c r="B322" s="69" t="str">
        <v/>
      </c>
    </row>
    <row r="323" spans="2:2" x14ac:dyDescent="0.3">
      <c r="B323" s="69" t="str">
        <v/>
      </c>
    </row>
    <row r="324" spans="2:2" x14ac:dyDescent="0.3">
      <c r="B324" s="69" t="str">
        <v/>
      </c>
    </row>
    <row r="325" spans="2:2" x14ac:dyDescent="0.3">
      <c r="B325" s="69" t="str">
        <v/>
      </c>
    </row>
    <row r="326" spans="2:2" x14ac:dyDescent="0.3">
      <c r="B326" s="69" t="str">
        <v/>
      </c>
    </row>
    <row r="327" spans="2:2" x14ac:dyDescent="0.3">
      <c r="B327" s="69" t="str">
        <v/>
      </c>
    </row>
    <row r="328" spans="2:2" x14ac:dyDescent="0.3">
      <c r="B328" s="69" t="str">
        <v/>
      </c>
    </row>
    <row r="329" spans="2:2" x14ac:dyDescent="0.3">
      <c r="B329" s="69" t="str">
        <v/>
      </c>
    </row>
    <row r="330" spans="2:2" x14ac:dyDescent="0.3">
      <c r="B330" s="69" t="str">
        <v/>
      </c>
    </row>
    <row r="331" spans="2:2" x14ac:dyDescent="0.3">
      <c r="B331" s="69" t="str">
        <v/>
      </c>
    </row>
    <row r="332" spans="2:2" x14ac:dyDescent="0.3">
      <c r="B332" s="69" t="str">
        <v/>
      </c>
    </row>
    <row r="333" spans="2:2" x14ac:dyDescent="0.3">
      <c r="B333" s="69" t="str">
        <v/>
      </c>
    </row>
    <row r="334" spans="2:2" x14ac:dyDescent="0.3">
      <c r="B334" s="69" t="str">
        <v/>
      </c>
    </row>
    <row r="335" spans="2:2" x14ac:dyDescent="0.3">
      <c r="B335" s="69" t="str">
        <v/>
      </c>
    </row>
    <row r="336" spans="2:2" x14ac:dyDescent="0.3">
      <c r="B336" s="69" t="str">
        <v/>
      </c>
    </row>
    <row r="337" spans="2:2" x14ac:dyDescent="0.3">
      <c r="B337" s="69" t="str">
        <v/>
      </c>
    </row>
    <row r="338" spans="2:2" x14ac:dyDescent="0.3">
      <c r="B338" s="69" t="str">
        <v/>
      </c>
    </row>
    <row r="339" spans="2:2" x14ac:dyDescent="0.3">
      <c r="B339" s="69" t="str">
        <v/>
      </c>
    </row>
    <row r="340" spans="2:2" x14ac:dyDescent="0.3">
      <c r="B340" s="69" t="str">
        <v/>
      </c>
    </row>
    <row r="341" spans="2:2" x14ac:dyDescent="0.3">
      <c r="B341" s="69" t="str">
        <v/>
      </c>
    </row>
    <row r="342" spans="2:2" x14ac:dyDescent="0.3">
      <c r="B342" s="69" t="str">
        <v/>
      </c>
    </row>
    <row r="343" spans="2:2" x14ac:dyDescent="0.3">
      <c r="B343" s="69" t="str">
        <v/>
      </c>
    </row>
    <row r="344" spans="2:2" x14ac:dyDescent="0.3">
      <c r="B344" s="69" t="str">
        <v/>
      </c>
    </row>
    <row r="345" spans="2:2" x14ac:dyDescent="0.3">
      <c r="B345" s="69" t="str">
        <v/>
      </c>
    </row>
    <row r="346" spans="2:2" x14ac:dyDescent="0.3">
      <c r="B346" s="69" t="str">
        <v/>
      </c>
    </row>
    <row r="347" spans="2:2" x14ac:dyDescent="0.3">
      <c r="B347" s="69" t="str">
        <v/>
      </c>
    </row>
    <row r="348" spans="2:2" x14ac:dyDescent="0.3">
      <c r="B348" s="69" t="str">
        <v/>
      </c>
    </row>
    <row r="349" spans="2:2" x14ac:dyDescent="0.3">
      <c r="B349" s="69" t="str">
        <v/>
      </c>
    </row>
    <row r="350" spans="2:2" x14ac:dyDescent="0.3">
      <c r="B350" s="69" t="str">
        <v/>
      </c>
    </row>
    <row r="351" spans="2:2" x14ac:dyDescent="0.3">
      <c r="B351" s="69" t="str">
        <v/>
      </c>
    </row>
    <row r="352" spans="2:2" x14ac:dyDescent="0.3">
      <c r="B352" s="69" t="str">
        <v/>
      </c>
    </row>
    <row r="353" spans="2:2" x14ac:dyDescent="0.3">
      <c r="B353" s="69" t="str">
        <v/>
      </c>
    </row>
    <row r="354" spans="2:2" x14ac:dyDescent="0.3">
      <c r="B354" s="69" t="str">
        <v/>
      </c>
    </row>
    <row r="355" spans="2:2" x14ac:dyDescent="0.3">
      <c r="B355" s="69" t="str">
        <v/>
      </c>
    </row>
    <row r="356" spans="2:2" x14ac:dyDescent="0.3">
      <c r="B356" s="69" t="str">
        <v/>
      </c>
    </row>
    <row r="357" spans="2:2" x14ac:dyDescent="0.3">
      <c r="B357" s="69" t="str">
        <v/>
      </c>
    </row>
    <row r="358" spans="2:2" x14ac:dyDescent="0.3">
      <c r="B358" s="69" t="str">
        <v/>
      </c>
    </row>
    <row r="359" spans="2:2" x14ac:dyDescent="0.3">
      <c r="B359" s="69" t="str">
        <v/>
      </c>
    </row>
    <row r="360" spans="2:2" x14ac:dyDescent="0.3">
      <c r="B360" s="69" t="str">
        <v/>
      </c>
    </row>
    <row r="361" spans="2:2" x14ac:dyDescent="0.3">
      <c r="B361" s="69" t="str">
        <v/>
      </c>
    </row>
    <row r="362" spans="2:2" x14ac:dyDescent="0.3">
      <c r="B362" s="69" t="str">
        <v/>
      </c>
    </row>
    <row r="363" spans="2:2" x14ac:dyDescent="0.3">
      <c r="B363" s="69" t="str">
        <v/>
      </c>
    </row>
    <row r="364" spans="2:2" x14ac:dyDescent="0.3">
      <c r="B364" s="69" t="str">
        <v/>
      </c>
    </row>
    <row r="365" spans="2:2" x14ac:dyDescent="0.3">
      <c r="B365" s="69" t="str">
        <v/>
      </c>
    </row>
    <row r="366" spans="2:2" x14ac:dyDescent="0.3">
      <c r="B366" s="69" t="str">
        <v/>
      </c>
    </row>
    <row r="367" spans="2:2" x14ac:dyDescent="0.3">
      <c r="B367" s="69" t="str">
        <v/>
      </c>
    </row>
    <row r="368" spans="2:2" x14ac:dyDescent="0.3">
      <c r="B368" s="69" t="str">
        <v/>
      </c>
    </row>
    <row r="369" spans="2:2" x14ac:dyDescent="0.3">
      <c r="B369" s="69" t="str">
        <v/>
      </c>
    </row>
    <row r="370" spans="2:2" x14ac:dyDescent="0.3">
      <c r="B370" s="69" t="str">
        <v/>
      </c>
    </row>
    <row r="371" spans="2:2" x14ac:dyDescent="0.3">
      <c r="B371" s="69" t="str">
        <v/>
      </c>
    </row>
    <row r="372" spans="2:2" x14ac:dyDescent="0.3">
      <c r="B372" s="69" t="str">
        <v/>
      </c>
    </row>
    <row r="373" spans="2:2" x14ac:dyDescent="0.3">
      <c r="B373" s="69" t="str">
        <v/>
      </c>
    </row>
    <row r="374" spans="2:2" x14ac:dyDescent="0.3">
      <c r="B374" s="69" t="str">
        <v/>
      </c>
    </row>
    <row r="375" spans="2:2" x14ac:dyDescent="0.3">
      <c r="B375" s="69" t="str">
        <v/>
      </c>
    </row>
    <row r="376" spans="2:2" x14ac:dyDescent="0.3">
      <c r="B376" s="69" t="str">
        <v/>
      </c>
    </row>
    <row r="377" spans="2:2" x14ac:dyDescent="0.3">
      <c r="B377" s="69" t="str">
        <v/>
      </c>
    </row>
    <row r="378" spans="2:2" x14ac:dyDescent="0.3">
      <c r="B378" s="69" t="str">
        <v/>
      </c>
    </row>
    <row r="379" spans="2:2" x14ac:dyDescent="0.3">
      <c r="B379" s="69" t="str">
        <v/>
      </c>
    </row>
    <row r="380" spans="2:2" x14ac:dyDescent="0.3">
      <c r="B380" s="69" t="str">
        <v/>
      </c>
    </row>
    <row r="381" spans="2:2" x14ac:dyDescent="0.3">
      <c r="B381" s="69" t="str">
        <v/>
      </c>
    </row>
    <row r="382" spans="2:2" x14ac:dyDescent="0.3">
      <c r="B382" s="69" t="str">
        <v/>
      </c>
    </row>
    <row r="383" spans="2:2" x14ac:dyDescent="0.3">
      <c r="B383" s="69" t="str">
        <v/>
      </c>
    </row>
    <row r="384" spans="2:2" x14ac:dyDescent="0.3">
      <c r="B384" s="69" t="str">
        <v/>
      </c>
    </row>
    <row r="385" spans="2:2" x14ac:dyDescent="0.3">
      <c r="B385" s="69" t="str">
        <v/>
      </c>
    </row>
    <row r="386" spans="2:2" x14ac:dyDescent="0.3">
      <c r="B386" s="69" t="str">
        <v/>
      </c>
    </row>
    <row r="387" spans="2:2" x14ac:dyDescent="0.3">
      <c r="B387" s="69" t="str">
        <v/>
      </c>
    </row>
    <row r="388" spans="2:2" x14ac:dyDescent="0.3">
      <c r="B388" s="69" t="str">
        <v/>
      </c>
    </row>
    <row r="389" spans="2:2" x14ac:dyDescent="0.3">
      <c r="B389" s="69" t="str">
        <v/>
      </c>
    </row>
    <row r="390" spans="2:2" x14ac:dyDescent="0.3">
      <c r="B390" s="69" t="str">
        <v/>
      </c>
    </row>
    <row r="391" spans="2:2" x14ac:dyDescent="0.3">
      <c r="B391" s="69" t="str">
        <v/>
      </c>
    </row>
    <row r="392" spans="2:2" x14ac:dyDescent="0.3">
      <c r="B392" s="69" t="str">
        <v/>
      </c>
    </row>
    <row r="393" spans="2:2" x14ac:dyDescent="0.3">
      <c r="B393" s="69" t="str">
        <v/>
      </c>
    </row>
    <row r="394" spans="2:2" x14ac:dyDescent="0.3">
      <c r="B394" s="69" t="str">
        <v/>
      </c>
    </row>
    <row r="395" spans="2:2" x14ac:dyDescent="0.3">
      <c r="B395" s="69" t="str">
        <v/>
      </c>
    </row>
    <row r="396" spans="2:2" x14ac:dyDescent="0.3">
      <c r="B396" s="69" t="str">
        <v/>
      </c>
    </row>
    <row r="397" spans="2:2" x14ac:dyDescent="0.3">
      <c r="B397" s="69" t="str">
        <v/>
      </c>
    </row>
    <row r="398" spans="2:2" x14ac:dyDescent="0.3">
      <c r="B398" s="69" t="str">
        <v/>
      </c>
    </row>
    <row r="399" spans="2:2" x14ac:dyDescent="0.3">
      <c r="B399" s="69" t="str">
        <v/>
      </c>
    </row>
    <row r="400" spans="2:2" x14ac:dyDescent="0.3">
      <c r="B400" s="69" t="str">
        <v/>
      </c>
    </row>
    <row r="401" spans="2:2" x14ac:dyDescent="0.3">
      <c r="B401" s="69" t="str">
        <v/>
      </c>
    </row>
    <row r="402" spans="2:2" x14ac:dyDescent="0.3">
      <c r="B402" s="69" t="str">
        <v/>
      </c>
    </row>
    <row r="403" spans="2:2" x14ac:dyDescent="0.3">
      <c r="B403" s="69" t="str">
        <v/>
      </c>
    </row>
    <row r="404" spans="2:2" x14ac:dyDescent="0.3">
      <c r="B404" s="69" t="str">
        <v/>
      </c>
    </row>
    <row r="405" spans="2:2" x14ac:dyDescent="0.3">
      <c r="B405" s="69" t="str">
        <v/>
      </c>
    </row>
    <row r="406" spans="2:2" x14ac:dyDescent="0.3">
      <c r="B406" s="69" t="str">
        <v/>
      </c>
    </row>
    <row r="407" spans="2:2" x14ac:dyDescent="0.3">
      <c r="B407" s="69" t="str">
        <v/>
      </c>
    </row>
    <row r="408" spans="2:2" x14ac:dyDescent="0.3">
      <c r="B408" s="69" t="str">
        <v/>
      </c>
    </row>
    <row r="409" spans="2:2" x14ac:dyDescent="0.3">
      <c r="B409" s="69" t="str">
        <v/>
      </c>
    </row>
    <row r="410" spans="2:2" x14ac:dyDescent="0.3">
      <c r="B410" s="69" t="str">
        <v/>
      </c>
    </row>
    <row r="411" spans="2:2" x14ac:dyDescent="0.3">
      <c r="B411" s="69" t="str">
        <v/>
      </c>
    </row>
    <row r="412" spans="2:2" x14ac:dyDescent="0.3">
      <c r="B412" s="69" t="str">
        <v/>
      </c>
    </row>
    <row r="413" spans="2:2" x14ac:dyDescent="0.3">
      <c r="B413" s="69" t="str">
        <v/>
      </c>
    </row>
    <row r="414" spans="2:2" x14ac:dyDescent="0.3">
      <c r="B414" s="69" t="str">
        <v/>
      </c>
    </row>
    <row r="415" spans="2:2" x14ac:dyDescent="0.3">
      <c r="B415" s="69" t="str">
        <v/>
      </c>
    </row>
    <row r="416" spans="2:2" x14ac:dyDescent="0.3">
      <c r="B416" s="69" t="str">
        <v/>
      </c>
    </row>
    <row r="417" spans="2:2" x14ac:dyDescent="0.3">
      <c r="B417" s="69" t="str">
        <v/>
      </c>
    </row>
    <row r="418" spans="2:2" x14ac:dyDescent="0.3">
      <c r="B418" s="69" t="str">
        <v/>
      </c>
    </row>
    <row r="419" spans="2:2" x14ac:dyDescent="0.3">
      <c r="B419" s="69" t="str">
        <v/>
      </c>
    </row>
    <row r="420" spans="2:2" x14ac:dyDescent="0.3">
      <c r="B420" s="69" t="str">
        <v/>
      </c>
    </row>
    <row r="421" spans="2:2" x14ac:dyDescent="0.3">
      <c r="B421" s="69" t="str">
        <v/>
      </c>
    </row>
    <row r="422" spans="2:2" x14ac:dyDescent="0.3">
      <c r="B422" s="69" t="str">
        <v/>
      </c>
    </row>
    <row r="423" spans="2:2" x14ac:dyDescent="0.3">
      <c r="B423" s="69" t="str">
        <v/>
      </c>
    </row>
    <row r="424" spans="2:2" x14ac:dyDescent="0.3">
      <c r="B424" s="69" t="str">
        <v/>
      </c>
    </row>
    <row r="425" spans="2:2" x14ac:dyDescent="0.3">
      <c r="B425" s="69" t="str">
        <v/>
      </c>
    </row>
    <row r="426" spans="2:2" x14ac:dyDescent="0.3">
      <c r="B426" s="69" t="str">
        <v/>
      </c>
    </row>
    <row r="427" spans="2:2" x14ac:dyDescent="0.3">
      <c r="B427" s="69" t="str">
        <v/>
      </c>
    </row>
    <row r="428" spans="2:2" x14ac:dyDescent="0.3">
      <c r="B428" s="69" t="str">
        <v/>
      </c>
    </row>
    <row r="429" spans="2:2" x14ac:dyDescent="0.3">
      <c r="B429" s="69" t="str">
        <v/>
      </c>
    </row>
    <row r="430" spans="2:2" x14ac:dyDescent="0.3">
      <c r="B430" s="69" t="str">
        <v/>
      </c>
    </row>
    <row r="431" spans="2:2" x14ac:dyDescent="0.3">
      <c r="B431" s="69" t="str">
        <v/>
      </c>
    </row>
    <row r="432" spans="2:2" x14ac:dyDescent="0.3">
      <c r="B432" s="69" t="str">
        <v/>
      </c>
    </row>
    <row r="433" spans="2:2" x14ac:dyDescent="0.3">
      <c r="B433" s="69" t="str">
        <v/>
      </c>
    </row>
    <row r="434" spans="2:2" x14ac:dyDescent="0.3">
      <c r="B434" s="69" t="str">
        <v/>
      </c>
    </row>
    <row r="435" spans="2:2" x14ac:dyDescent="0.3">
      <c r="B435" s="69" t="str">
        <v/>
      </c>
    </row>
    <row r="436" spans="2:2" x14ac:dyDescent="0.3">
      <c r="B436" s="69" t="str">
        <v/>
      </c>
    </row>
    <row r="437" spans="2:2" x14ac:dyDescent="0.3">
      <c r="B437" s="69" t="str">
        <v/>
      </c>
    </row>
    <row r="438" spans="2:2" x14ac:dyDescent="0.3">
      <c r="B438" s="69" t="str">
        <v/>
      </c>
    </row>
    <row r="439" spans="2:2" x14ac:dyDescent="0.3">
      <c r="B439" s="69" t="str">
        <v/>
      </c>
    </row>
    <row r="440" spans="2:2" x14ac:dyDescent="0.3">
      <c r="B440" s="69" t="str">
        <v/>
      </c>
    </row>
    <row r="441" spans="2:2" x14ac:dyDescent="0.3">
      <c r="B441" s="69" t="str">
        <v/>
      </c>
    </row>
    <row r="442" spans="2:2" x14ac:dyDescent="0.3">
      <c r="B442" s="69" t="str">
        <v/>
      </c>
    </row>
    <row r="443" spans="2:2" x14ac:dyDescent="0.3">
      <c r="B443" s="69" t="str">
        <v/>
      </c>
    </row>
    <row r="444" spans="2:2" x14ac:dyDescent="0.3">
      <c r="B444" s="69" t="str">
        <v/>
      </c>
    </row>
    <row r="445" spans="2:2" x14ac:dyDescent="0.3">
      <c r="B445" s="69" t="str">
        <v/>
      </c>
    </row>
    <row r="446" spans="2:2" x14ac:dyDescent="0.3">
      <c r="B446" s="69" t="str">
        <v/>
      </c>
    </row>
    <row r="447" spans="2:2" x14ac:dyDescent="0.3">
      <c r="B447" s="69" t="str">
        <v/>
      </c>
    </row>
    <row r="448" spans="2:2" x14ac:dyDescent="0.3">
      <c r="B448" s="69" t="str">
        <v/>
      </c>
    </row>
    <row r="449" spans="2:2" x14ac:dyDescent="0.3">
      <c r="B449" s="69" t="str">
        <v/>
      </c>
    </row>
    <row r="450" spans="2:2" x14ac:dyDescent="0.3">
      <c r="B450" s="69" t="str">
        <v/>
      </c>
    </row>
    <row r="451" spans="2:2" x14ac:dyDescent="0.3">
      <c r="B451" s="69" t="str">
        <v/>
      </c>
    </row>
    <row r="452" spans="2:2" x14ac:dyDescent="0.3">
      <c r="B452" s="69" t="str">
        <v/>
      </c>
    </row>
    <row r="453" spans="2:2" x14ac:dyDescent="0.3">
      <c r="B453" s="69" t="str">
        <v/>
      </c>
    </row>
    <row r="454" spans="2:2" x14ac:dyDescent="0.3">
      <c r="B454" s="69" t="str">
        <v/>
      </c>
    </row>
    <row r="455" spans="2:2" x14ac:dyDescent="0.3">
      <c r="B455" s="69" t="str">
        <v/>
      </c>
    </row>
    <row r="456" spans="2:2" x14ac:dyDescent="0.3">
      <c r="B456" s="69" t="str">
        <v/>
      </c>
    </row>
    <row r="457" spans="2:2" x14ac:dyDescent="0.3">
      <c r="B457" s="69" t="str">
        <v/>
      </c>
    </row>
    <row r="458" spans="2:2" x14ac:dyDescent="0.3">
      <c r="B458" s="69" t="str">
        <v/>
      </c>
    </row>
    <row r="459" spans="2:2" x14ac:dyDescent="0.3">
      <c r="B459" s="69" t="str">
        <v/>
      </c>
    </row>
    <row r="460" spans="2:2" x14ac:dyDescent="0.3">
      <c r="B460" s="69" t="str">
        <v/>
      </c>
    </row>
    <row r="461" spans="2:2" x14ac:dyDescent="0.3">
      <c r="B461" s="69" t="str">
        <v/>
      </c>
    </row>
    <row r="462" spans="2:2" x14ac:dyDescent="0.3">
      <c r="B462" s="69" t="str">
        <v/>
      </c>
    </row>
    <row r="463" spans="2:2" x14ac:dyDescent="0.3">
      <c r="B463" s="69" t="str">
        <v/>
      </c>
    </row>
    <row r="464" spans="2:2" x14ac:dyDescent="0.3">
      <c r="B464" s="69" t="str">
        <v/>
      </c>
    </row>
    <row r="465" spans="2:2" x14ac:dyDescent="0.3">
      <c r="B465" s="69" t="str">
        <v/>
      </c>
    </row>
    <row r="466" spans="2:2" x14ac:dyDescent="0.3">
      <c r="B466" s="69" t="str">
        <v/>
      </c>
    </row>
    <row r="467" spans="2:2" x14ac:dyDescent="0.3">
      <c r="B467" s="69" t="str">
        <v/>
      </c>
    </row>
    <row r="468" spans="2:2" x14ac:dyDescent="0.3">
      <c r="B468" s="69" t="str">
        <v/>
      </c>
    </row>
    <row r="469" spans="2:2" x14ac:dyDescent="0.3">
      <c r="B469" s="69" t="str">
        <v/>
      </c>
    </row>
    <row r="470" spans="2:2" x14ac:dyDescent="0.3">
      <c r="B470" s="69" t="str">
        <v/>
      </c>
    </row>
    <row r="471" spans="2:2" x14ac:dyDescent="0.3">
      <c r="B471" s="69" t="str">
        <v/>
      </c>
    </row>
    <row r="472" spans="2:2" x14ac:dyDescent="0.3">
      <c r="B472" s="69" t="str">
        <v/>
      </c>
    </row>
    <row r="473" spans="2:2" x14ac:dyDescent="0.3">
      <c r="B473" s="69" t="str">
        <v/>
      </c>
    </row>
    <row r="474" spans="2:2" x14ac:dyDescent="0.3">
      <c r="B474" s="69" t="str">
        <v/>
      </c>
    </row>
    <row r="475" spans="2:2" x14ac:dyDescent="0.3">
      <c r="B475" s="69" t="str">
        <v/>
      </c>
    </row>
    <row r="476" spans="2:2" x14ac:dyDescent="0.3">
      <c r="B476" s="69" t="str">
        <v/>
      </c>
    </row>
    <row r="477" spans="2:2" x14ac:dyDescent="0.3">
      <c r="B477" s="69" t="str">
        <v/>
      </c>
    </row>
    <row r="478" spans="2:2" x14ac:dyDescent="0.3">
      <c r="B478" s="69" t="str">
        <v/>
      </c>
    </row>
    <row r="479" spans="2:2" x14ac:dyDescent="0.3">
      <c r="B479" s="69" t="str">
        <v/>
      </c>
    </row>
    <row r="480" spans="2:2" x14ac:dyDescent="0.3">
      <c r="B480" s="69" t="str">
        <v/>
      </c>
    </row>
    <row r="481" spans="2:2" x14ac:dyDescent="0.3">
      <c r="B481" s="69" t="str">
        <v/>
      </c>
    </row>
    <row r="482" spans="2:2" x14ac:dyDescent="0.3">
      <c r="B482" s="69" t="str">
        <v/>
      </c>
    </row>
    <row r="483" spans="2:2" x14ac:dyDescent="0.3">
      <c r="B483" s="69" t="str">
        <v/>
      </c>
    </row>
    <row r="484" spans="2:2" x14ac:dyDescent="0.3">
      <c r="B484" s="69" t="str">
        <v/>
      </c>
    </row>
    <row r="485" spans="2:2" x14ac:dyDescent="0.3">
      <c r="B485" s="69" t="str">
        <v/>
      </c>
    </row>
    <row r="486" spans="2:2" x14ac:dyDescent="0.3">
      <c r="B486" s="69" t="str">
        <v/>
      </c>
    </row>
    <row r="487" spans="2:2" x14ac:dyDescent="0.3">
      <c r="B487" s="69" t="str">
        <v/>
      </c>
    </row>
    <row r="488" spans="2:2" x14ac:dyDescent="0.3">
      <c r="B488" s="69" t="str">
        <v/>
      </c>
    </row>
    <row r="489" spans="2:2" x14ac:dyDescent="0.3">
      <c r="B489" s="69" t="str">
        <v/>
      </c>
    </row>
    <row r="490" spans="2:2" x14ac:dyDescent="0.3">
      <c r="B490" s="69" t="str">
        <v/>
      </c>
    </row>
    <row r="491" spans="2:2" x14ac:dyDescent="0.3">
      <c r="B491" s="69" t="str">
        <v/>
      </c>
    </row>
    <row r="492" spans="2:2" x14ac:dyDescent="0.3">
      <c r="B492" s="69" t="str">
        <v/>
      </c>
    </row>
    <row r="493" spans="2:2" x14ac:dyDescent="0.3">
      <c r="B493" s="69" t="str">
        <v/>
      </c>
    </row>
    <row r="494" spans="2:2" x14ac:dyDescent="0.3">
      <c r="B494" s="69" t="str">
        <v/>
      </c>
    </row>
    <row r="495" spans="2:2" x14ac:dyDescent="0.3">
      <c r="B495" s="69" t="str">
        <v/>
      </c>
    </row>
    <row r="496" spans="2:2" x14ac:dyDescent="0.3">
      <c r="B496" s="69" t="str">
        <v/>
      </c>
    </row>
    <row r="497" spans="2:2" x14ac:dyDescent="0.3">
      <c r="B497" s="69" t="str">
        <v/>
      </c>
    </row>
    <row r="498" spans="2:2" x14ac:dyDescent="0.3">
      <c r="B498" s="69" t="str">
        <v/>
      </c>
    </row>
    <row r="499" spans="2:2" x14ac:dyDescent="0.3">
      <c r="B499" s="69" t="str">
        <v/>
      </c>
    </row>
    <row r="500" spans="2:2" x14ac:dyDescent="0.3">
      <c r="B500" s="69" t="str">
        <v/>
      </c>
    </row>
    <row r="501" spans="2:2" x14ac:dyDescent="0.3">
      <c r="B501" s="69" t="str">
        <v/>
      </c>
    </row>
    <row r="502" spans="2:2" x14ac:dyDescent="0.3">
      <c r="B502" s="69" t="str">
        <v/>
      </c>
    </row>
    <row r="503" spans="2:2" x14ac:dyDescent="0.3">
      <c r="B503" s="69" t="str">
        <v/>
      </c>
    </row>
    <row r="504" spans="2:2" x14ac:dyDescent="0.3">
      <c r="B504" s="69" t="str">
        <v/>
      </c>
    </row>
    <row r="505" spans="2:2" x14ac:dyDescent="0.3">
      <c r="B505" s="69" t="str">
        <v/>
      </c>
    </row>
    <row r="506" spans="2:2" x14ac:dyDescent="0.3">
      <c r="B506" s="69" t="str">
        <v/>
      </c>
    </row>
    <row r="507" spans="2:2" x14ac:dyDescent="0.3">
      <c r="B507" s="69" t="str">
        <v/>
      </c>
    </row>
    <row r="508" spans="2:2" x14ac:dyDescent="0.3">
      <c r="B508" s="69" t="str">
        <v/>
      </c>
    </row>
    <row r="509" spans="2:2" x14ac:dyDescent="0.3">
      <c r="B509" s="69" t="str">
        <v/>
      </c>
    </row>
    <row r="510" spans="2:2" x14ac:dyDescent="0.3">
      <c r="B510" s="69" t="str">
        <v/>
      </c>
    </row>
    <row r="511" spans="2:2" x14ac:dyDescent="0.3">
      <c r="B511" s="69" t="str">
        <v/>
      </c>
    </row>
    <row r="512" spans="2:2" x14ac:dyDescent="0.3">
      <c r="B512" s="69" t="str">
        <v/>
      </c>
    </row>
    <row r="513" spans="2:2" x14ac:dyDescent="0.3">
      <c r="B513" s="69" t="str">
        <v/>
      </c>
    </row>
    <row r="514" spans="2:2" x14ac:dyDescent="0.3">
      <c r="B514" s="69" t="str">
        <v/>
      </c>
    </row>
    <row r="515" spans="2:2" x14ac:dyDescent="0.3">
      <c r="B515" s="69" t="str">
        <v/>
      </c>
    </row>
    <row r="516" spans="2:2" x14ac:dyDescent="0.3">
      <c r="B516" s="69" t="str">
        <v/>
      </c>
    </row>
    <row r="517" spans="2:2" x14ac:dyDescent="0.3">
      <c r="B517" s="69" t="str">
        <v/>
      </c>
    </row>
    <row r="518" spans="2:2" x14ac:dyDescent="0.3">
      <c r="B518" s="69" t="str">
        <v/>
      </c>
    </row>
    <row r="519" spans="2:2" x14ac:dyDescent="0.3">
      <c r="B519" s="69" t="str">
        <v/>
      </c>
    </row>
    <row r="520" spans="2:2" x14ac:dyDescent="0.3">
      <c r="B520" s="69" t="str">
        <v/>
      </c>
    </row>
    <row r="521" spans="2:2" x14ac:dyDescent="0.3">
      <c r="B521" s="69" t="str">
        <v/>
      </c>
    </row>
    <row r="522" spans="2:2" x14ac:dyDescent="0.3">
      <c r="B522" s="69" t="str">
        <v/>
      </c>
    </row>
    <row r="523" spans="2:2" x14ac:dyDescent="0.3">
      <c r="B523" s="69" t="str">
        <v/>
      </c>
    </row>
    <row r="524" spans="2:2" x14ac:dyDescent="0.3">
      <c r="B524" s="69" t="str">
        <v/>
      </c>
    </row>
    <row r="525" spans="2:2" x14ac:dyDescent="0.3">
      <c r="B525" s="69" t="str">
        <v/>
      </c>
    </row>
    <row r="526" spans="2:2" x14ac:dyDescent="0.3">
      <c r="B526" s="69" t="str">
        <v/>
      </c>
    </row>
    <row r="527" spans="2:2" x14ac:dyDescent="0.3">
      <c r="B527" s="69" t="str">
        <v/>
      </c>
    </row>
    <row r="528" spans="2:2" x14ac:dyDescent="0.3">
      <c r="B528" s="69" t="str">
        <v/>
      </c>
    </row>
    <row r="529" spans="2:2" x14ac:dyDescent="0.3">
      <c r="B529" s="69" t="str">
        <v/>
      </c>
    </row>
    <row r="530" spans="2:2" x14ac:dyDescent="0.3">
      <c r="B530" s="69" t="str">
        <v/>
      </c>
    </row>
    <row r="531" spans="2:2" x14ac:dyDescent="0.3">
      <c r="B531" s="69" t="str">
        <v/>
      </c>
    </row>
    <row r="532" spans="2:2" x14ac:dyDescent="0.3">
      <c r="B532" s="69" t="str">
        <v/>
      </c>
    </row>
    <row r="533" spans="2:2" x14ac:dyDescent="0.3">
      <c r="B533" s="69" t="str">
        <v/>
      </c>
    </row>
    <row r="534" spans="2:2" x14ac:dyDescent="0.3">
      <c r="B534" s="69" t="str">
        <v/>
      </c>
    </row>
    <row r="535" spans="2:2" x14ac:dyDescent="0.3">
      <c r="B535" s="69" t="str">
        <v/>
      </c>
    </row>
    <row r="536" spans="2:2" x14ac:dyDescent="0.3">
      <c r="B536" s="69" t="str">
        <v/>
      </c>
    </row>
    <row r="537" spans="2:2" x14ac:dyDescent="0.3">
      <c r="B537" s="69" t="str">
        <v/>
      </c>
    </row>
    <row r="538" spans="2:2" x14ac:dyDescent="0.3">
      <c r="B538" s="69" t="str">
        <v/>
      </c>
    </row>
    <row r="539" spans="2:2" x14ac:dyDescent="0.3">
      <c r="B539" s="69" t="str">
        <v/>
      </c>
    </row>
    <row r="540" spans="2:2" x14ac:dyDescent="0.3">
      <c r="B540" s="69" t="str">
        <v/>
      </c>
    </row>
    <row r="541" spans="2:2" x14ac:dyDescent="0.3">
      <c r="B541" s="69" t="str">
        <v/>
      </c>
    </row>
    <row r="542" spans="2:2" x14ac:dyDescent="0.3">
      <c r="B542" s="69" t="str">
        <v/>
      </c>
    </row>
    <row r="543" spans="2:2" x14ac:dyDescent="0.3">
      <c r="B543" s="69" t="str">
        <v/>
      </c>
    </row>
    <row r="544" spans="2:2" x14ac:dyDescent="0.3">
      <c r="B544" s="69" t="str">
        <v/>
      </c>
    </row>
    <row r="545" spans="2:2" x14ac:dyDescent="0.3">
      <c r="B545" s="69" t="str">
        <v/>
      </c>
    </row>
    <row r="546" spans="2:2" x14ac:dyDescent="0.3">
      <c r="B546" s="69" t="str">
        <v/>
      </c>
    </row>
    <row r="547" spans="2:2" x14ac:dyDescent="0.3">
      <c r="B547" s="69" t="str">
        <v/>
      </c>
    </row>
    <row r="548" spans="2:2" x14ac:dyDescent="0.3">
      <c r="B548" s="69" t="str">
        <v/>
      </c>
    </row>
    <row r="549" spans="2:2" x14ac:dyDescent="0.3">
      <c r="B549" s="69" t="str">
        <v/>
      </c>
    </row>
    <row r="550" spans="2:2" x14ac:dyDescent="0.3">
      <c r="B550" s="69" t="str">
        <v/>
      </c>
    </row>
    <row r="551" spans="2:2" x14ac:dyDescent="0.3">
      <c r="B551" s="69" t="str">
        <v/>
      </c>
    </row>
    <row r="552" spans="2:2" x14ac:dyDescent="0.3">
      <c r="B552" s="69" t="str">
        <v/>
      </c>
    </row>
    <row r="553" spans="2:2" x14ac:dyDescent="0.3">
      <c r="B553" s="69" t="str">
        <v/>
      </c>
    </row>
    <row r="554" spans="2:2" x14ac:dyDescent="0.3">
      <c r="B554" s="69" t="str">
        <v/>
      </c>
    </row>
    <row r="555" spans="2:2" x14ac:dyDescent="0.3">
      <c r="B555" s="69" t="str">
        <v/>
      </c>
    </row>
    <row r="556" spans="2:2" x14ac:dyDescent="0.3">
      <c r="B556" s="69" t="str">
        <v/>
      </c>
    </row>
    <row r="557" spans="2:2" x14ac:dyDescent="0.3">
      <c r="B557" s="69" t="str">
        <v/>
      </c>
    </row>
    <row r="558" spans="2:2" x14ac:dyDescent="0.3">
      <c r="B558" s="69" t="str">
        <v/>
      </c>
    </row>
    <row r="559" spans="2:2" x14ac:dyDescent="0.3">
      <c r="B559" s="69" t="str">
        <v/>
      </c>
    </row>
    <row r="560" spans="2:2" x14ac:dyDescent="0.3">
      <c r="B560" s="69" t="str">
        <v/>
      </c>
    </row>
    <row r="561" spans="2:2" x14ac:dyDescent="0.3">
      <c r="B561" s="69" t="str">
        <v/>
      </c>
    </row>
    <row r="562" spans="2:2" x14ac:dyDescent="0.3">
      <c r="B562" s="69" t="str">
        <v/>
      </c>
    </row>
    <row r="563" spans="2:2" x14ac:dyDescent="0.3">
      <c r="B563" s="69" t="str">
        <v/>
      </c>
    </row>
    <row r="564" spans="2:2" x14ac:dyDescent="0.3">
      <c r="B564" s="69" t="str">
        <v/>
      </c>
    </row>
    <row r="565" spans="2:2" x14ac:dyDescent="0.3">
      <c r="B565" s="69" t="str">
        <v/>
      </c>
    </row>
    <row r="566" spans="2:2" x14ac:dyDescent="0.3">
      <c r="B566" s="69" t="str">
        <v/>
      </c>
    </row>
    <row r="567" spans="2:2" x14ac:dyDescent="0.3">
      <c r="B567" s="69" t="str">
        <v/>
      </c>
    </row>
    <row r="568" spans="2:2" x14ac:dyDescent="0.3">
      <c r="B568" s="69" t="str">
        <v/>
      </c>
    </row>
    <row r="569" spans="2:2" x14ac:dyDescent="0.3">
      <c r="B569" s="69" t="str">
        <v/>
      </c>
    </row>
    <row r="570" spans="2:2" x14ac:dyDescent="0.3">
      <c r="B570" s="69" t="str">
        <v/>
      </c>
    </row>
    <row r="571" spans="2:2" x14ac:dyDescent="0.3">
      <c r="B571" s="69" t="str">
        <v/>
      </c>
    </row>
    <row r="572" spans="2:2" x14ac:dyDescent="0.3">
      <c r="B572" s="69" t="str">
        <v/>
      </c>
    </row>
    <row r="573" spans="2:2" x14ac:dyDescent="0.3">
      <c r="B573" s="69" t="str">
        <v/>
      </c>
    </row>
    <row r="574" spans="2:2" x14ac:dyDescent="0.3">
      <c r="B574" s="69" t="str">
        <v/>
      </c>
    </row>
    <row r="575" spans="2:2" x14ac:dyDescent="0.3">
      <c r="B575" s="69" t="str">
        <v/>
      </c>
    </row>
    <row r="576" spans="2:2" x14ac:dyDescent="0.3">
      <c r="B576" s="69" t="str">
        <v/>
      </c>
    </row>
    <row r="577" spans="2:2" x14ac:dyDescent="0.3">
      <c r="B577" s="69" t="str">
        <v/>
      </c>
    </row>
    <row r="578" spans="2:2" x14ac:dyDescent="0.3">
      <c r="B578" s="69" t="str">
        <v/>
      </c>
    </row>
    <row r="579" spans="2:2" x14ac:dyDescent="0.3">
      <c r="B579" s="69" t="str">
        <v/>
      </c>
    </row>
    <row r="580" spans="2:2" x14ac:dyDescent="0.3">
      <c r="B580" s="69" t="str">
        <v/>
      </c>
    </row>
    <row r="581" spans="2:2" x14ac:dyDescent="0.3">
      <c r="B581" s="69" t="str">
        <v/>
      </c>
    </row>
    <row r="582" spans="2:2" x14ac:dyDescent="0.3">
      <c r="B582" s="69" t="str">
        <v/>
      </c>
    </row>
    <row r="583" spans="2:2" x14ac:dyDescent="0.3">
      <c r="B583" s="69" t="str">
        <v/>
      </c>
    </row>
    <row r="584" spans="2:2" x14ac:dyDescent="0.3">
      <c r="B584" s="69" t="str">
        <v/>
      </c>
    </row>
    <row r="585" spans="2:2" x14ac:dyDescent="0.3">
      <c r="B585" s="69" t="str">
        <v/>
      </c>
    </row>
    <row r="586" spans="2:2" x14ac:dyDescent="0.3">
      <c r="B586" s="69" t="str">
        <v/>
      </c>
    </row>
    <row r="587" spans="2:2" x14ac:dyDescent="0.3">
      <c r="B587" s="69" t="str">
        <v/>
      </c>
    </row>
    <row r="588" spans="2:2" x14ac:dyDescent="0.3">
      <c r="B588" s="69" t="str">
        <v/>
      </c>
    </row>
    <row r="589" spans="2:2" x14ac:dyDescent="0.3">
      <c r="B589" s="69" t="str">
        <v/>
      </c>
    </row>
    <row r="590" spans="2:2" x14ac:dyDescent="0.3">
      <c r="B590" s="69" t="str">
        <v/>
      </c>
    </row>
    <row r="591" spans="2:2" x14ac:dyDescent="0.3">
      <c r="B591" s="69" t="str">
        <v/>
      </c>
    </row>
    <row r="592" spans="2:2" x14ac:dyDescent="0.3">
      <c r="B592" s="69" t="str">
        <v/>
      </c>
    </row>
    <row r="593" spans="2:2" x14ac:dyDescent="0.3">
      <c r="B593" s="69" t="str">
        <v/>
      </c>
    </row>
    <row r="594" spans="2:2" x14ac:dyDescent="0.3">
      <c r="B594" s="69" t="str">
        <v/>
      </c>
    </row>
    <row r="595" spans="2:2" x14ac:dyDescent="0.3">
      <c r="B595" s="69" t="str">
        <v/>
      </c>
    </row>
    <row r="596" spans="2:2" x14ac:dyDescent="0.3">
      <c r="B596" s="69" t="str">
        <v/>
      </c>
    </row>
    <row r="597" spans="2:2" x14ac:dyDescent="0.3">
      <c r="B597" s="69" t="str">
        <v/>
      </c>
    </row>
    <row r="598" spans="2:2" x14ac:dyDescent="0.3">
      <c r="B598" s="69" t="str">
        <v/>
      </c>
    </row>
    <row r="599" spans="2:2" x14ac:dyDescent="0.3">
      <c r="B599" s="69" t="str">
        <v/>
      </c>
    </row>
    <row r="600" spans="2:2" x14ac:dyDescent="0.3">
      <c r="B600" s="69" t="str">
        <v/>
      </c>
    </row>
    <row r="601" spans="2:2" x14ac:dyDescent="0.3">
      <c r="B601" s="69" t="str">
        <v/>
      </c>
    </row>
    <row r="602" spans="2:2" x14ac:dyDescent="0.3">
      <c r="B602" s="69" t="str">
        <v/>
      </c>
    </row>
    <row r="603" spans="2:2" x14ac:dyDescent="0.3">
      <c r="B603" s="69" t="str">
        <v/>
      </c>
    </row>
    <row r="604" spans="2:2" x14ac:dyDescent="0.3">
      <c r="B604" s="69" t="str">
        <v/>
      </c>
    </row>
    <row r="605" spans="2:2" x14ac:dyDescent="0.3">
      <c r="B605" s="69" t="str">
        <v/>
      </c>
    </row>
    <row r="606" spans="2:2" x14ac:dyDescent="0.3">
      <c r="B606" s="69" t="str">
        <v/>
      </c>
    </row>
    <row r="607" spans="2:2" x14ac:dyDescent="0.3">
      <c r="B607" s="69" t="str">
        <v/>
      </c>
    </row>
    <row r="608" spans="2:2" x14ac:dyDescent="0.3">
      <c r="B608" s="69" t="str">
        <v/>
      </c>
    </row>
    <row r="609" spans="2:2" x14ac:dyDescent="0.3">
      <c r="B609" s="69" t="str">
        <v/>
      </c>
    </row>
    <row r="610" spans="2:2" x14ac:dyDescent="0.3">
      <c r="B610" s="69" t="str">
        <v/>
      </c>
    </row>
    <row r="611" spans="2:2" x14ac:dyDescent="0.3">
      <c r="B611" s="69" t="str">
        <v/>
      </c>
    </row>
    <row r="612" spans="2:2" x14ac:dyDescent="0.3">
      <c r="B612" s="69" t="str">
        <v/>
      </c>
    </row>
    <row r="613" spans="2:2" x14ac:dyDescent="0.3">
      <c r="B613" s="69" t="str">
        <v/>
      </c>
    </row>
    <row r="614" spans="2:2" x14ac:dyDescent="0.3">
      <c r="B614" s="69" t="str">
        <v/>
      </c>
    </row>
    <row r="615" spans="2:2" x14ac:dyDescent="0.3">
      <c r="B615" s="69" t="str">
        <v/>
      </c>
    </row>
    <row r="616" spans="2:2" x14ac:dyDescent="0.3">
      <c r="B616" s="69" t="str">
        <v/>
      </c>
    </row>
    <row r="617" spans="2:2" x14ac:dyDescent="0.3">
      <c r="B617" s="69" t="str">
        <v/>
      </c>
    </row>
    <row r="618" spans="2:2" x14ac:dyDescent="0.3">
      <c r="B618" s="69" t="str">
        <v/>
      </c>
    </row>
    <row r="619" spans="2:2" x14ac:dyDescent="0.3">
      <c r="B619" s="69" t="str">
        <v/>
      </c>
    </row>
    <row r="620" spans="2:2" x14ac:dyDescent="0.3">
      <c r="B620" s="69" t="str">
        <v/>
      </c>
    </row>
    <row r="621" spans="2:2" x14ac:dyDescent="0.3">
      <c r="B621" s="69" t="str">
        <v/>
      </c>
    </row>
    <row r="622" spans="2:2" x14ac:dyDescent="0.3">
      <c r="B622" s="69" t="str">
        <v/>
      </c>
    </row>
    <row r="623" spans="2:2" x14ac:dyDescent="0.3">
      <c r="B623" s="69" t="str">
        <v/>
      </c>
    </row>
    <row r="624" spans="2:2" x14ac:dyDescent="0.3">
      <c r="B624" s="69" t="str">
        <v/>
      </c>
    </row>
    <row r="625" spans="2:2" x14ac:dyDescent="0.3">
      <c r="B625" s="69" t="str">
        <v/>
      </c>
    </row>
    <row r="626" spans="2:2" x14ac:dyDescent="0.3">
      <c r="B626" s="69" t="str">
        <v/>
      </c>
    </row>
    <row r="627" spans="2:2" x14ac:dyDescent="0.3">
      <c r="B627" s="69" t="str">
        <v/>
      </c>
    </row>
    <row r="628" spans="2:2" x14ac:dyDescent="0.3">
      <c r="B628" s="69" t="str">
        <v/>
      </c>
    </row>
    <row r="629" spans="2:2" x14ac:dyDescent="0.3">
      <c r="B629" s="69" t="str">
        <v/>
      </c>
    </row>
    <row r="630" spans="2:2" x14ac:dyDescent="0.3">
      <c r="B630" s="69" t="str">
        <v/>
      </c>
    </row>
    <row r="631" spans="2:2" x14ac:dyDescent="0.3">
      <c r="B631" s="69" t="str">
        <v/>
      </c>
    </row>
    <row r="632" spans="2:2" x14ac:dyDescent="0.3">
      <c r="B632" s="69" t="str">
        <v/>
      </c>
    </row>
    <row r="633" spans="2:2" x14ac:dyDescent="0.3">
      <c r="B633" s="69" t="str">
        <v/>
      </c>
    </row>
    <row r="634" spans="2:2" x14ac:dyDescent="0.3">
      <c r="B634" s="69" t="str">
        <v/>
      </c>
    </row>
    <row r="635" spans="2:2" x14ac:dyDescent="0.3">
      <c r="B635" s="69" t="str">
        <v/>
      </c>
    </row>
    <row r="636" spans="2:2" x14ac:dyDescent="0.3">
      <c r="B636" s="69" t="str">
        <v/>
      </c>
    </row>
    <row r="637" spans="2:2" x14ac:dyDescent="0.3">
      <c r="B637" s="69" t="str">
        <v/>
      </c>
    </row>
    <row r="638" spans="2:2" x14ac:dyDescent="0.3">
      <c r="B638" s="69" t="str">
        <v/>
      </c>
    </row>
    <row r="639" spans="2:2" x14ac:dyDescent="0.3">
      <c r="B639" s="69" t="str">
        <v/>
      </c>
    </row>
    <row r="640" spans="2:2" x14ac:dyDescent="0.3">
      <c r="B640" s="69" t="str">
        <v/>
      </c>
    </row>
    <row r="641" spans="2:2" x14ac:dyDescent="0.3">
      <c r="B641" s="69" t="str">
        <v/>
      </c>
    </row>
    <row r="642" spans="2:2" x14ac:dyDescent="0.3">
      <c r="B642" s="69" t="str">
        <v/>
      </c>
    </row>
    <row r="643" spans="2:2" x14ac:dyDescent="0.3">
      <c r="B643" s="69" t="str">
        <v/>
      </c>
    </row>
    <row r="644" spans="2:2" x14ac:dyDescent="0.3">
      <c r="B644" s="69" t="str">
        <v/>
      </c>
    </row>
    <row r="645" spans="2:2" x14ac:dyDescent="0.3">
      <c r="B645" s="69" t="str">
        <v/>
      </c>
    </row>
    <row r="646" spans="2:2" x14ac:dyDescent="0.3">
      <c r="B646" s="69" t="str">
        <v/>
      </c>
    </row>
    <row r="647" spans="2:2" x14ac:dyDescent="0.3">
      <c r="B647" s="69" t="str">
        <v/>
      </c>
    </row>
    <row r="648" spans="2:2" x14ac:dyDescent="0.3">
      <c r="B648" s="69" t="str">
        <v/>
      </c>
    </row>
    <row r="649" spans="2:2" x14ac:dyDescent="0.3">
      <c r="B649" s="69" t="str">
        <v/>
      </c>
    </row>
    <row r="650" spans="2:2" x14ac:dyDescent="0.3">
      <c r="B650" s="69" t="str">
        <v/>
      </c>
    </row>
    <row r="651" spans="2:2" x14ac:dyDescent="0.3">
      <c r="B651" s="69" t="str">
        <v/>
      </c>
    </row>
    <row r="652" spans="2:2" x14ac:dyDescent="0.3">
      <c r="B652" s="69" t="str">
        <v/>
      </c>
    </row>
    <row r="653" spans="2:2" x14ac:dyDescent="0.3">
      <c r="B653" s="69" t="str">
        <v/>
      </c>
    </row>
    <row r="654" spans="2:2" x14ac:dyDescent="0.3">
      <c r="B654" s="69" t="str">
        <v/>
      </c>
    </row>
    <row r="655" spans="2:2" x14ac:dyDescent="0.3">
      <c r="B655" s="69" t="str">
        <v/>
      </c>
    </row>
    <row r="656" spans="2:2" x14ac:dyDescent="0.3">
      <c r="B656" s="69" t="str">
        <v/>
      </c>
    </row>
    <row r="657" spans="2:2" x14ac:dyDescent="0.3">
      <c r="B657" s="69" t="str">
        <v/>
      </c>
    </row>
    <row r="658" spans="2:2" x14ac:dyDescent="0.3">
      <c r="B658" s="69" t="str">
        <v/>
      </c>
    </row>
    <row r="659" spans="2:2" x14ac:dyDescent="0.3">
      <c r="B659" s="69" t="str">
        <v/>
      </c>
    </row>
    <row r="660" spans="2:2" x14ac:dyDescent="0.3">
      <c r="B660" s="69" t="str">
        <v/>
      </c>
    </row>
    <row r="661" spans="2:2" x14ac:dyDescent="0.3">
      <c r="B661" s="69" t="str">
        <v/>
      </c>
    </row>
    <row r="662" spans="2:2" x14ac:dyDescent="0.3">
      <c r="B662" s="69" t="str">
        <v/>
      </c>
    </row>
    <row r="663" spans="2:2" x14ac:dyDescent="0.3">
      <c r="B663" s="69" t="str">
        <v/>
      </c>
    </row>
    <row r="664" spans="2:2" x14ac:dyDescent="0.3">
      <c r="B664" s="69" t="str">
        <v/>
      </c>
    </row>
    <row r="665" spans="2:2" x14ac:dyDescent="0.3">
      <c r="B665" s="69" t="str">
        <v/>
      </c>
    </row>
    <row r="666" spans="2:2" x14ac:dyDescent="0.3">
      <c r="B666" s="69" t="str">
        <v/>
      </c>
    </row>
    <row r="667" spans="2:2" x14ac:dyDescent="0.3">
      <c r="B667" s="69" t="str">
        <v/>
      </c>
    </row>
    <row r="668" spans="2:2" x14ac:dyDescent="0.3">
      <c r="B668" s="69" t="str">
        <v/>
      </c>
    </row>
    <row r="669" spans="2:2" x14ac:dyDescent="0.3">
      <c r="B669" s="69" t="str">
        <v/>
      </c>
    </row>
    <row r="670" spans="2:2" x14ac:dyDescent="0.3">
      <c r="B670" s="69" t="str">
        <v/>
      </c>
    </row>
    <row r="671" spans="2:2" x14ac:dyDescent="0.3">
      <c r="B671" s="69" t="str">
        <v/>
      </c>
    </row>
    <row r="672" spans="2:2" x14ac:dyDescent="0.3">
      <c r="B672" s="69" t="str">
        <v/>
      </c>
    </row>
    <row r="673" spans="2:2" x14ac:dyDescent="0.3">
      <c r="B673" s="69" t="str">
        <v/>
      </c>
    </row>
    <row r="674" spans="2:2" x14ac:dyDescent="0.3">
      <c r="B674" s="69" t="str">
        <v/>
      </c>
    </row>
    <row r="675" spans="2:2" x14ac:dyDescent="0.3">
      <c r="B675" s="69" t="str">
        <v/>
      </c>
    </row>
    <row r="676" spans="2:2" x14ac:dyDescent="0.3">
      <c r="B676" s="69" t="str">
        <v/>
      </c>
    </row>
    <row r="677" spans="2:2" x14ac:dyDescent="0.3">
      <c r="B677" s="69" t="str">
        <v/>
      </c>
    </row>
    <row r="678" spans="2:2" x14ac:dyDescent="0.3">
      <c r="B678" s="69" t="str">
        <v/>
      </c>
    </row>
    <row r="679" spans="2:2" x14ac:dyDescent="0.3">
      <c r="B679" s="69" t="str">
        <v/>
      </c>
    </row>
    <row r="680" spans="2:2" x14ac:dyDescent="0.3">
      <c r="B680" s="69" t="str">
        <v/>
      </c>
    </row>
    <row r="681" spans="2:2" x14ac:dyDescent="0.3">
      <c r="B681" s="69" t="str">
        <v/>
      </c>
    </row>
    <row r="682" spans="2:2" x14ac:dyDescent="0.3">
      <c r="B682" s="69" t="str">
        <v/>
      </c>
    </row>
    <row r="683" spans="2:2" x14ac:dyDescent="0.3">
      <c r="B683" s="69" t="str">
        <v/>
      </c>
    </row>
    <row r="684" spans="2:2" x14ac:dyDescent="0.3">
      <c r="B684" s="69" t="str">
        <v/>
      </c>
    </row>
    <row r="685" spans="2:2" x14ac:dyDescent="0.3">
      <c r="B685" s="69" t="str">
        <v/>
      </c>
    </row>
    <row r="686" spans="2:2" x14ac:dyDescent="0.3">
      <c r="B686" s="69" t="str">
        <v/>
      </c>
    </row>
    <row r="687" spans="2:2" x14ac:dyDescent="0.3">
      <c r="B687" s="69" t="str">
        <v/>
      </c>
    </row>
    <row r="688" spans="2:2" x14ac:dyDescent="0.3">
      <c r="B688" s="69" t="str">
        <v/>
      </c>
    </row>
    <row r="689" spans="2:2" x14ac:dyDescent="0.3">
      <c r="B689" s="69" t="str">
        <v/>
      </c>
    </row>
    <row r="690" spans="2:2" x14ac:dyDescent="0.3">
      <c r="B690" s="69" t="str">
        <v/>
      </c>
    </row>
    <row r="691" spans="2:2" x14ac:dyDescent="0.3">
      <c r="B691" s="69" t="str">
        <v/>
      </c>
    </row>
    <row r="692" spans="2:2" x14ac:dyDescent="0.3">
      <c r="B692" s="69" t="str">
        <v/>
      </c>
    </row>
    <row r="693" spans="2:2" x14ac:dyDescent="0.3">
      <c r="B693" s="69" t="str">
        <v/>
      </c>
    </row>
    <row r="694" spans="2:2" x14ac:dyDescent="0.3">
      <c r="B694" s="69" t="str">
        <v/>
      </c>
    </row>
    <row r="695" spans="2:2" x14ac:dyDescent="0.3">
      <c r="B695" s="69" t="str">
        <v/>
      </c>
    </row>
    <row r="696" spans="2:2" x14ac:dyDescent="0.3">
      <c r="B696" s="69" t="str">
        <v/>
      </c>
    </row>
    <row r="697" spans="2:2" x14ac:dyDescent="0.3">
      <c r="B697" s="69" t="str">
        <v/>
      </c>
    </row>
    <row r="698" spans="2:2" x14ac:dyDescent="0.3">
      <c r="B698" s="69" t="str">
        <v/>
      </c>
    </row>
    <row r="699" spans="2:2" x14ac:dyDescent="0.3">
      <c r="B699" s="69" t="str">
        <v/>
      </c>
    </row>
    <row r="700" spans="2:2" x14ac:dyDescent="0.3">
      <c r="B700" s="69" t="str">
        <v/>
      </c>
    </row>
    <row r="701" spans="2:2" x14ac:dyDescent="0.3">
      <c r="B701" s="69" t="str">
        <v/>
      </c>
    </row>
    <row r="702" spans="2:2" x14ac:dyDescent="0.3">
      <c r="B702" s="69" t="str">
        <v/>
      </c>
    </row>
    <row r="703" spans="2:2" x14ac:dyDescent="0.3">
      <c r="B703" s="69" t="str">
        <v/>
      </c>
    </row>
    <row r="704" spans="2:2" x14ac:dyDescent="0.3">
      <c r="B704" s="69" t="str">
        <v/>
      </c>
    </row>
    <row r="705" spans="2:2" x14ac:dyDescent="0.3">
      <c r="B705" s="69" t="str">
        <v/>
      </c>
    </row>
    <row r="706" spans="2:2" x14ac:dyDescent="0.3">
      <c r="B706" s="69" t="str">
        <v/>
      </c>
    </row>
    <row r="707" spans="2:2" x14ac:dyDescent="0.3">
      <c r="B707" s="69" t="str">
        <v/>
      </c>
    </row>
    <row r="708" spans="2:2" x14ac:dyDescent="0.3">
      <c r="B708" s="69" t="str">
        <v/>
      </c>
    </row>
    <row r="709" spans="2:2" x14ac:dyDescent="0.3">
      <c r="B709" s="69" t="str">
        <v/>
      </c>
    </row>
    <row r="710" spans="2:2" x14ac:dyDescent="0.3">
      <c r="B710" s="69" t="str">
        <v/>
      </c>
    </row>
    <row r="711" spans="2:2" x14ac:dyDescent="0.3">
      <c r="B711" s="69" t="str">
        <v/>
      </c>
    </row>
    <row r="712" spans="2:2" x14ac:dyDescent="0.3">
      <c r="B712" s="69" t="str">
        <v/>
      </c>
    </row>
    <row r="713" spans="2:2" x14ac:dyDescent="0.3">
      <c r="B713" s="69" t="str">
        <v/>
      </c>
    </row>
    <row r="714" spans="2:2" x14ac:dyDescent="0.3">
      <c r="B714" s="69" t="str">
        <v/>
      </c>
    </row>
    <row r="715" spans="2:2" x14ac:dyDescent="0.3">
      <c r="B715" s="69" t="str">
        <v/>
      </c>
    </row>
    <row r="716" spans="2:2" x14ac:dyDescent="0.3">
      <c r="B716" s="69" t="str">
        <v/>
      </c>
    </row>
    <row r="717" spans="2:2" x14ac:dyDescent="0.3">
      <c r="B717" s="69" t="str">
        <v/>
      </c>
    </row>
    <row r="718" spans="2:2" x14ac:dyDescent="0.3">
      <c r="B718" s="69" t="str">
        <v/>
      </c>
    </row>
    <row r="719" spans="2:2" x14ac:dyDescent="0.3">
      <c r="B719" s="69" t="str">
        <v/>
      </c>
    </row>
    <row r="720" spans="2:2" x14ac:dyDescent="0.3">
      <c r="B720" s="69" t="str">
        <v/>
      </c>
    </row>
    <row r="721" spans="2:2" x14ac:dyDescent="0.3">
      <c r="B721" s="69" t="str">
        <v/>
      </c>
    </row>
    <row r="722" spans="2:2" x14ac:dyDescent="0.3">
      <c r="B722" s="69" t="str">
        <v/>
      </c>
    </row>
    <row r="723" spans="2:2" x14ac:dyDescent="0.3">
      <c r="B723" s="69" t="str">
        <v/>
      </c>
    </row>
    <row r="724" spans="2:2" x14ac:dyDescent="0.3">
      <c r="B724" s="69" t="str">
        <v/>
      </c>
    </row>
    <row r="725" spans="2:2" x14ac:dyDescent="0.3">
      <c r="B725" s="69" t="str">
        <v/>
      </c>
    </row>
    <row r="726" spans="2:2" x14ac:dyDescent="0.3">
      <c r="B726" s="69" t="str">
        <v/>
      </c>
    </row>
    <row r="727" spans="2:2" x14ac:dyDescent="0.3">
      <c r="B727" s="69" t="str">
        <v/>
      </c>
    </row>
    <row r="728" spans="2:2" x14ac:dyDescent="0.3">
      <c r="B728" s="69" t="str">
        <v/>
      </c>
    </row>
    <row r="729" spans="2:2" x14ac:dyDescent="0.3">
      <c r="B729" s="69" t="str">
        <v/>
      </c>
    </row>
    <row r="730" spans="2:2" x14ac:dyDescent="0.3">
      <c r="B730" s="69" t="str">
        <v/>
      </c>
    </row>
    <row r="731" spans="2:2" x14ac:dyDescent="0.3">
      <c r="B731" s="69" t="str">
        <v/>
      </c>
    </row>
    <row r="732" spans="2:2" x14ac:dyDescent="0.3">
      <c r="B732" s="69" t="str">
        <v/>
      </c>
    </row>
    <row r="733" spans="2:2" x14ac:dyDescent="0.3">
      <c r="B733" s="69" t="str">
        <v/>
      </c>
    </row>
    <row r="734" spans="2:2" x14ac:dyDescent="0.3">
      <c r="B734" s="69" t="str">
        <v/>
      </c>
    </row>
    <row r="735" spans="2:2" x14ac:dyDescent="0.3">
      <c r="B735" s="69" t="str">
        <v/>
      </c>
    </row>
    <row r="736" spans="2:2" x14ac:dyDescent="0.3">
      <c r="B736" s="69" t="str">
        <v/>
      </c>
    </row>
    <row r="737" spans="2:2" x14ac:dyDescent="0.3">
      <c r="B737" s="69" t="str">
        <v/>
      </c>
    </row>
    <row r="738" spans="2:2" x14ac:dyDescent="0.3">
      <c r="B738" s="69" t="str">
        <v/>
      </c>
    </row>
    <row r="739" spans="2:2" x14ac:dyDescent="0.3">
      <c r="B739" s="69" t="str">
        <v/>
      </c>
    </row>
    <row r="740" spans="2:2" x14ac:dyDescent="0.3">
      <c r="B740" s="69" t="str">
        <v/>
      </c>
    </row>
    <row r="741" spans="2:2" x14ac:dyDescent="0.3">
      <c r="B741" s="69" t="str">
        <v/>
      </c>
    </row>
    <row r="742" spans="2:2" x14ac:dyDescent="0.3">
      <c r="B742" s="69" t="str">
        <v/>
      </c>
    </row>
    <row r="743" spans="2:2" x14ac:dyDescent="0.3">
      <c r="B743" s="69" t="str">
        <v/>
      </c>
    </row>
    <row r="744" spans="2:2" x14ac:dyDescent="0.3">
      <c r="B744" s="69" t="str">
        <v/>
      </c>
    </row>
    <row r="745" spans="2:2" x14ac:dyDescent="0.3">
      <c r="B745" s="69" t="str">
        <v/>
      </c>
    </row>
    <row r="746" spans="2:2" x14ac:dyDescent="0.3">
      <c r="B746" s="69" t="str">
        <v/>
      </c>
    </row>
    <row r="747" spans="2:2" x14ac:dyDescent="0.3">
      <c r="B747" s="69" t="str">
        <v/>
      </c>
    </row>
    <row r="748" spans="2:2" x14ac:dyDescent="0.3">
      <c r="B748" s="69" t="str">
        <v/>
      </c>
    </row>
    <row r="749" spans="2:2" x14ac:dyDescent="0.3">
      <c r="B749" s="69" t="str">
        <v/>
      </c>
    </row>
    <row r="750" spans="2:2" x14ac:dyDescent="0.3">
      <c r="B750" s="69" t="str">
        <v/>
      </c>
    </row>
    <row r="751" spans="2:2" x14ac:dyDescent="0.3">
      <c r="B751" s="69" t="str">
        <v/>
      </c>
    </row>
    <row r="752" spans="2:2" x14ac:dyDescent="0.3">
      <c r="B752" s="69" t="str">
        <v/>
      </c>
    </row>
    <row r="753" spans="2:2" x14ac:dyDescent="0.3">
      <c r="B753" s="69" t="str">
        <v/>
      </c>
    </row>
    <row r="754" spans="2:2" x14ac:dyDescent="0.3">
      <c r="B754" s="69" t="str">
        <v/>
      </c>
    </row>
    <row r="755" spans="2:2" x14ac:dyDescent="0.3">
      <c r="B755" s="69" t="str">
        <v/>
      </c>
    </row>
    <row r="756" spans="2:2" x14ac:dyDescent="0.3">
      <c r="B756" s="69" t="str">
        <v/>
      </c>
    </row>
    <row r="757" spans="2:2" x14ac:dyDescent="0.3">
      <c r="B757" s="69" t="str">
        <v/>
      </c>
    </row>
    <row r="758" spans="2:2" x14ac:dyDescent="0.3">
      <c r="B758" s="69" t="str">
        <v/>
      </c>
    </row>
    <row r="759" spans="2:2" x14ac:dyDescent="0.3">
      <c r="B759" s="69" t="str">
        <v/>
      </c>
    </row>
    <row r="760" spans="2:2" x14ac:dyDescent="0.3">
      <c r="B760" s="69" t="str">
        <v/>
      </c>
    </row>
    <row r="761" spans="2:2" x14ac:dyDescent="0.3">
      <c r="B761" s="69" t="str">
        <v/>
      </c>
    </row>
    <row r="762" spans="2:2" x14ac:dyDescent="0.3">
      <c r="B762" s="69" t="str">
        <v/>
      </c>
    </row>
    <row r="763" spans="2:2" x14ac:dyDescent="0.3">
      <c r="B763" s="69" t="str">
        <v/>
      </c>
    </row>
    <row r="764" spans="2:2" x14ac:dyDescent="0.3">
      <c r="B764" s="69" t="str">
        <v/>
      </c>
    </row>
    <row r="765" spans="2:2" x14ac:dyDescent="0.3">
      <c r="B765" s="69" t="str">
        <v/>
      </c>
    </row>
    <row r="766" spans="2:2" x14ac:dyDescent="0.3">
      <c r="B766" s="69" t="str">
        <v/>
      </c>
    </row>
    <row r="767" spans="2:2" x14ac:dyDescent="0.3">
      <c r="B767" s="69" t="str">
        <v/>
      </c>
    </row>
    <row r="768" spans="2:2" x14ac:dyDescent="0.3">
      <c r="B768" s="69" t="str">
        <v/>
      </c>
    </row>
    <row r="769" spans="2:2" x14ac:dyDescent="0.3">
      <c r="B769" s="69" t="str">
        <v/>
      </c>
    </row>
    <row r="770" spans="2:2" x14ac:dyDescent="0.3">
      <c r="B770" s="69" t="str">
        <v/>
      </c>
    </row>
    <row r="771" spans="2:2" x14ac:dyDescent="0.3">
      <c r="B771" s="69" t="str">
        <v/>
      </c>
    </row>
    <row r="772" spans="2:2" x14ac:dyDescent="0.3">
      <c r="B772" s="69" t="str">
        <v/>
      </c>
    </row>
    <row r="773" spans="2:2" x14ac:dyDescent="0.3">
      <c r="B773" s="69" t="str">
        <v/>
      </c>
    </row>
    <row r="774" spans="2:2" x14ac:dyDescent="0.3">
      <c r="B774" s="69" t="str">
        <v/>
      </c>
    </row>
    <row r="775" spans="2:2" x14ac:dyDescent="0.3">
      <c r="B775" s="69" t="str">
        <v/>
      </c>
    </row>
    <row r="776" spans="2:2" x14ac:dyDescent="0.3">
      <c r="B776" s="69" t="str">
        <v/>
      </c>
    </row>
    <row r="777" spans="2:2" x14ac:dyDescent="0.3">
      <c r="B777" s="69" t="str">
        <v/>
      </c>
    </row>
    <row r="778" spans="2:2" x14ac:dyDescent="0.3">
      <c r="B778" s="69" t="str">
        <v/>
      </c>
    </row>
    <row r="779" spans="2:2" x14ac:dyDescent="0.3">
      <c r="B779" s="69" t="str">
        <v/>
      </c>
    </row>
    <row r="780" spans="2:2" x14ac:dyDescent="0.3">
      <c r="B780" s="69" t="str">
        <v/>
      </c>
    </row>
    <row r="781" spans="2:2" x14ac:dyDescent="0.3">
      <c r="B781" s="69" t="str">
        <v/>
      </c>
    </row>
    <row r="782" spans="2:2" x14ac:dyDescent="0.3">
      <c r="B782" s="69" t="str">
        <v/>
      </c>
    </row>
    <row r="783" spans="2:2" x14ac:dyDescent="0.3">
      <c r="B783" s="69" t="str">
        <v/>
      </c>
    </row>
    <row r="784" spans="2:2" x14ac:dyDescent="0.3">
      <c r="B784" s="69" t="str">
        <v/>
      </c>
    </row>
    <row r="785" spans="2:2" x14ac:dyDescent="0.3">
      <c r="B785" s="69" t="str">
        <v/>
      </c>
    </row>
    <row r="786" spans="2:2" x14ac:dyDescent="0.3">
      <c r="B786" s="69" t="str">
        <v/>
      </c>
    </row>
    <row r="787" spans="2:2" x14ac:dyDescent="0.3">
      <c r="B787" s="69" t="str">
        <v/>
      </c>
    </row>
    <row r="788" spans="2:2" x14ac:dyDescent="0.3">
      <c r="B788" s="69" t="str">
        <v/>
      </c>
    </row>
    <row r="789" spans="2:2" x14ac:dyDescent="0.3">
      <c r="B789" s="69" t="str">
        <v/>
      </c>
    </row>
    <row r="790" spans="2:2" x14ac:dyDescent="0.3">
      <c r="B790" s="69" t="str">
        <v/>
      </c>
    </row>
    <row r="791" spans="2:2" x14ac:dyDescent="0.3">
      <c r="B791" s="69" t="str">
        <v/>
      </c>
    </row>
    <row r="792" spans="2:2" x14ac:dyDescent="0.3">
      <c r="B792" s="69" t="str">
        <v/>
      </c>
    </row>
    <row r="793" spans="2:2" x14ac:dyDescent="0.3">
      <c r="B793" s="69" t="str">
        <v/>
      </c>
    </row>
    <row r="794" spans="2:2" x14ac:dyDescent="0.3">
      <c r="B794" s="69" t="str">
        <v/>
      </c>
    </row>
    <row r="795" spans="2:2" x14ac:dyDescent="0.3">
      <c r="B795" s="69" t="str">
        <v/>
      </c>
    </row>
    <row r="796" spans="2:2" x14ac:dyDescent="0.3">
      <c r="B796" s="69" t="str">
        <v/>
      </c>
    </row>
    <row r="797" spans="2:2" x14ac:dyDescent="0.3">
      <c r="B797" s="69" t="str">
        <v/>
      </c>
    </row>
    <row r="798" spans="2:2" x14ac:dyDescent="0.3">
      <c r="B798" s="69" t="str">
        <v/>
      </c>
    </row>
    <row r="799" spans="2:2" x14ac:dyDescent="0.3">
      <c r="B799" s="69" t="str">
        <v/>
      </c>
    </row>
    <row r="800" spans="2:2" x14ac:dyDescent="0.3">
      <c r="B800" s="69" t="str">
        <v/>
      </c>
    </row>
    <row r="801" spans="2:2" x14ac:dyDescent="0.3">
      <c r="B801" s="69" t="str">
        <v/>
      </c>
    </row>
    <row r="802" spans="2:2" x14ac:dyDescent="0.3">
      <c r="B802" s="69" t="str">
        <v/>
      </c>
    </row>
    <row r="803" spans="2:2" x14ac:dyDescent="0.3">
      <c r="B803" s="69" t="str">
        <v/>
      </c>
    </row>
    <row r="804" spans="2:2" x14ac:dyDescent="0.3">
      <c r="B804" s="69" t="str">
        <v/>
      </c>
    </row>
    <row r="805" spans="2:2" x14ac:dyDescent="0.3">
      <c r="B805" s="69" t="str">
        <v/>
      </c>
    </row>
    <row r="806" spans="2:2" x14ac:dyDescent="0.3">
      <c r="B806" s="69" t="str">
        <v/>
      </c>
    </row>
    <row r="807" spans="2:2" x14ac:dyDescent="0.3">
      <c r="B807" s="69" t="str">
        <v/>
      </c>
    </row>
    <row r="808" spans="2:2" x14ac:dyDescent="0.3">
      <c r="B808" s="69" t="str">
        <v/>
      </c>
    </row>
    <row r="809" spans="2:2" x14ac:dyDescent="0.3">
      <c r="B809" s="69" t="str">
        <v/>
      </c>
    </row>
    <row r="810" spans="2:2" x14ac:dyDescent="0.3">
      <c r="B810" s="69" t="str">
        <v/>
      </c>
    </row>
    <row r="811" spans="2:2" x14ac:dyDescent="0.3">
      <c r="B811" s="69" t="str">
        <v/>
      </c>
    </row>
    <row r="812" spans="2:2" x14ac:dyDescent="0.3">
      <c r="B812" s="69" t="str">
        <v/>
      </c>
    </row>
    <row r="813" spans="2:2" x14ac:dyDescent="0.3">
      <c r="B813" s="69" t="str">
        <v/>
      </c>
    </row>
    <row r="814" spans="2:2" x14ac:dyDescent="0.3">
      <c r="B814" s="69" t="str">
        <v/>
      </c>
    </row>
    <row r="815" spans="2:2" x14ac:dyDescent="0.3">
      <c r="B815" s="69" t="str">
        <v/>
      </c>
    </row>
    <row r="816" spans="2:2" x14ac:dyDescent="0.3">
      <c r="B816" s="69" t="str">
        <v/>
      </c>
    </row>
    <row r="817" spans="2:2" x14ac:dyDescent="0.3">
      <c r="B817" s="69" t="str">
        <v/>
      </c>
    </row>
    <row r="818" spans="2:2" x14ac:dyDescent="0.3">
      <c r="B818" s="69" t="str">
        <v/>
      </c>
    </row>
    <row r="819" spans="2:2" x14ac:dyDescent="0.3">
      <c r="B819" s="69" t="str">
        <v/>
      </c>
    </row>
    <row r="820" spans="2:2" x14ac:dyDescent="0.3">
      <c r="B820" s="69" t="str">
        <v/>
      </c>
    </row>
    <row r="821" spans="2:2" x14ac:dyDescent="0.3">
      <c r="B821" s="69" t="str">
        <v/>
      </c>
    </row>
    <row r="822" spans="2:2" x14ac:dyDescent="0.3">
      <c r="B822" s="69" t="str">
        <v/>
      </c>
    </row>
    <row r="823" spans="2:2" x14ac:dyDescent="0.3">
      <c r="B823" s="69" t="str">
        <v/>
      </c>
    </row>
    <row r="824" spans="2:2" x14ac:dyDescent="0.3">
      <c r="B824" s="69" t="str">
        <v/>
      </c>
    </row>
    <row r="825" spans="2:2" x14ac:dyDescent="0.3">
      <c r="B825" s="69" t="str">
        <v/>
      </c>
    </row>
    <row r="826" spans="2:2" x14ac:dyDescent="0.3">
      <c r="B826" s="69" t="str">
        <v/>
      </c>
    </row>
    <row r="827" spans="2:2" x14ac:dyDescent="0.3">
      <c r="B827" s="69" t="str">
        <v/>
      </c>
    </row>
    <row r="828" spans="2:2" x14ac:dyDescent="0.3">
      <c r="B828" s="69" t="str">
        <v/>
      </c>
    </row>
    <row r="829" spans="2:2" x14ac:dyDescent="0.3">
      <c r="B829" s="69" t="str">
        <v/>
      </c>
    </row>
    <row r="830" spans="2:2" x14ac:dyDescent="0.3">
      <c r="B830" s="69" t="str">
        <v/>
      </c>
    </row>
    <row r="831" spans="2:2" x14ac:dyDescent="0.3">
      <c r="B831" s="69" t="str">
        <v/>
      </c>
    </row>
    <row r="832" spans="2:2" x14ac:dyDescent="0.3">
      <c r="B832" s="69" t="str">
        <v/>
      </c>
    </row>
    <row r="833" spans="2:2" x14ac:dyDescent="0.3">
      <c r="B833" s="69" t="str">
        <v/>
      </c>
    </row>
    <row r="834" spans="2:2" x14ac:dyDescent="0.3">
      <c r="B834" s="69" t="str">
        <v/>
      </c>
    </row>
    <row r="835" spans="2:2" x14ac:dyDescent="0.3">
      <c r="B835" s="69" t="str">
        <v/>
      </c>
    </row>
    <row r="836" spans="2:2" x14ac:dyDescent="0.3">
      <c r="B836" s="69" t="str">
        <v/>
      </c>
    </row>
    <row r="837" spans="2:2" x14ac:dyDescent="0.3">
      <c r="B837" s="69" t="str">
        <v/>
      </c>
    </row>
    <row r="838" spans="2:2" x14ac:dyDescent="0.3">
      <c r="B838" s="69" t="str">
        <v/>
      </c>
    </row>
    <row r="839" spans="2:2" x14ac:dyDescent="0.3">
      <c r="B839" s="69" t="str">
        <v/>
      </c>
    </row>
    <row r="840" spans="2:2" x14ac:dyDescent="0.3">
      <c r="B840" s="69" t="str">
        <v/>
      </c>
    </row>
    <row r="841" spans="2:2" x14ac:dyDescent="0.3">
      <c r="B841" s="69" t="str">
        <v/>
      </c>
    </row>
    <row r="842" spans="2:2" x14ac:dyDescent="0.3">
      <c r="B842" s="69" t="str">
        <v/>
      </c>
    </row>
    <row r="843" spans="2:2" x14ac:dyDescent="0.3">
      <c r="B843" s="69" t="str">
        <v/>
      </c>
    </row>
    <row r="844" spans="2:2" x14ac:dyDescent="0.3">
      <c r="B844" s="69" t="str">
        <v/>
      </c>
    </row>
    <row r="845" spans="2:2" x14ac:dyDescent="0.3">
      <c r="B845" s="69" t="str">
        <v/>
      </c>
    </row>
    <row r="846" spans="2:2" x14ac:dyDescent="0.3">
      <c r="B846" s="69" t="str">
        <v/>
      </c>
    </row>
    <row r="847" spans="2:2" x14ac:dyDescent="0.3">
      <c r="B847" s="69" t="str">
        <v/>
      </c>
    </row>
    <row r="848" spans="2:2" x14ac:dyDescent="0.3">
      <c r="B848" s="69" t="str">
        <v/>
      </c>
    </row>
    <row r="849" spans="2:2" x14ac:dyDescent="0.3">
      <c r="B849" s="69" t="str">
        <v/>
      </c>
    </row>
    <row r="850" spans="2:2" x14ac:dyDescent="0.3">
      <c r="B850" s="69" t="str">
        <v/>
      </c>
    </row>
    <row r="851" spans="2:2" x14ac:dyDescent="0.3">
      <c r="B851" s="69" t="str">
        <v/>
      </c>
    </row>
    <row r="852" spans="2:2" x14ac:dyDescent="0.3">
      <c r="B852" s="69" t="str">
        <v/>
      </c>
    </row>
    <row r="853" spans="2:2" x14ac:dyDescent="0.3">
      <c r="B853" s="69" t="str">
        <v/>
      </c>
    </row>
    <row r="854" spans="2:2" x14ac:dyDescent="0.3">
      <c r="B854" s="69" t="str">
        <v/>
      </c>
    </row>
    <row r="855" spans="2:2" x14ac:dyDescent="0.3">
      <c r="B855" s="69" t="str">
        <v/>
      </c>
    </row>
    <row r="856" spans="2:2" x14ac:dyDescent="0.3">
      <c r="B856" s="69" t="str">
        <v/>
      </c>
    </row>
    <row r="857" spans="2:2" x14ac:dyDescent="0.3">
      <c r="B857" s="69" t="str">
        <v/>
      </c>
    </row>
    <row r="858" spans="2:2" x14ac:dyDescent="0.3">
      <c r="B858" s="69" t="str">
        <v/>
      </c>
    </row>
    <row r="859" spans="2:2" x14ac:dyDescent="0.3">
      <c r="B859" s="69" t="str">
        <v/>
      </c>
    </row>
    <row r="860" spans="2:2" x14ac:dyDescent="0.3">
      <c r="B860" s="69" t="str">
        <v/>
      </c>
    </row>
    <row r="861" spans="2:2" x14ac:dyDescent="0.3">
      <c r="B861" s="69" t="str">
        <v/>
      </c>
    </row>
    <row r="862" spans="2:2" x14ac:dyDescent="0.3">
      <c r="B862" s="69" t="str">
        <v/>
      </c>
    </row>
    <row r="863" spans="2:2" x14ac:dyDescent="0.3">
      <c r="B863" s="69" t="str">
        <v/>
      </c>
    </row>
    <row r="864" spans="2:2" x14ac:dyDescent="0.3">
      <c r="B864" s="69" t="str">
        <v/>
      </c>
    </row>
    <row r="865" spans="2:2" x14ac:dyDescent="0.3">
      <c r="B865" s="69" t="str">
        <v/>
      </c>
    </row>
    <row r="866" spans="2:2" x14ac:dyDescent="0.3">
      <c r="B866" s="69" t="str">
        <v/>
      </c>
    </row>
    <row r="867" spans="2:2" x14ac:dyDescent="0.3">
      <c r="B867" s="69" t="str">
        <v/>
      </c>
    </row>
    <row r="868" spans="2:2" x14ac:dyDescent="0.3">
      <c r="B868" s="69" t="str">
        <v/>
      </c>
    </row>
    <row r="869" spans="2:2" x14ac:dyDescent="0.3">
      <c r="B869" s="69" t="str">
        <v/>
      </c>
    </row>
    <row r="870" spans="2:2" x14ac:dyDescent="0.3">
      <c r="B870" s="69" t="str">
        <v/>
      </c>
    </row>
    <row r="871" spans="2:2" x14ac:dyDescent="0.3">
      <c r="B871" s="69" t="str">
        <v/>
      </c>
    </row>
    <row r="872" spans="2:2" x14ac:dyDescent="0.3">
      <c r="B872" s="69" t="str">
        <v/>
      </c>
    </row>
    <row r="873" spans="2:2" x14ac:dyDescent="0.3">
      <c r="B873" s="69" t="str">
        <v/>
      </c>
    </row>
    <row r="874" spans="2:2" x14ac:dyDescent="0.3">
      <c r="B874" s="69" t="str">
        <v/>
      </c>
    </row>
    <row r="875" spans="2:2" x14ac:dyDescent="0.3">
      <c r="B875" s="69" t="str">
        <v/>
      </c>
    </row>
    <row r="876" spans="2:2" x14ac:dyDescent="0.3">
      <c r="B876" s="69" t="str">
        <v/>
      </c>
    </row>
    <row r="877" spans="2:2" x14ac:dyDescent="0.3">
      <c r="B877" s="69" t="str">
        <v/>
      </c>
    </row>
    <row r="878" spans="2:2" x14ac:dyDescent="0.3">
      <c r="B878" s="69" t="str">
        <v/>
      </c>
    </row>
    <row r="879" spans="2:2" x14ac:dyDescent="0.3">
      <c r="B879" s="69" t="str">
        <v/>
      </c>
    </row>
    <row r="880" spans="2:2" x14ac:dyDescent="0.3">
      <c r="B880" s="69" t="str">
        <v/>
      </c>
    </row>
    <row r="881" spans="2:2" x14ac:dyDescent="0.3">
      <c r="B881" s="69" t="str">
        <v/>
      </c>
    </row>
    <row r="882" spans="2:2" x14ac:dyDescent="0.3">
      <c r="B882" s="69" t="str">
        <v/>
      </c>
    </row>
    <row r="883" spans="2:2" x14ac:dyDescent="0.3">
      <c r="B883" s="69" t="str">
        <v/>
      </c>
    </row>
    <row r="884" spans="2:2" x14ac:dyDescent="0.3">
      <c r="B884" s="69" t="str">
        <v/>
      </c>
    </row>
    <row r="885" spans="2:2" x14ac:dyDescent="0.3">
      <c r="B885" s="69" t="str">
        <v/>
      </c>
    </row>
    <row r="886" spans="2:2" x14ac:dyDescent="0.3">
      <c r="B886" s="69" t="str">
        <v/>
      </c>
    </row>
    <row r="887" spans="2:2" x14ac:dyDescent="0.3">
      <c r="B887" s="69" t="str">
        <v/>
      </c>
    </row>
    <row r="888" spans="2:2" x14ac:dyDescent="0.3">
      <c r="B888" s="69" t="str">
        <v/>
      </c>
    </row>
    <row r="889" spans="2:2" x14ac:dyDescent="0.3">
      <c r="B889" s="69" t="str">
        <v/>
      </c>
    </row>
    <row r="890" spans="2:2" x14ac:dyDescent="0.3">
      <c r="B890" s="69" t="str">
        <v/>
      </c>
    </row>
    <row r="891" spans="2:2" x14ac:dyDescent="0.3">
      <c r="B891" s="69" t="str">
        <v/>
      </c>
    </row>
    <row r="892" spans="2:2" x14ac:dyDescent="0.3">
      <c r="B892" s="69" t="str">
        <v/>
      </c>
    </row>
    <row r="893" spans="2:2" x14ac:dyDescent="0.3">
      <c r="B893" s="69" t="str">
        <v/>
      </c>
    </row>
    <row r="894" spans="2:2" x14ac:dyDescent="0.3">
      <c r="B894" s="69" t="str">
        <v/>
      </c>
    </row>
    <row r="895" spans="2:2" x14ac:dyDescent="0.3">
      <c r="B895" s="69" t="str">
        <v/>
      </c>
    </row>
    <row r="896" spans="2:2" x14ac:dyDescent="0.3">
      <c r="B896" s="69" t="str">
        <v/>
      </c>
    </row>
    <row r="897" spans="2:2" x14ac:dyDescent="0.3">
      <c r="B897" s="69" t="str">
        <v/>
      </c>
    </row>
    <row r="898" spans="2:2" x14ac:dyDescent="0.3">
      <c r="B898" s="69" t="str">
        <v/>
      </c>
    </row>
    <row r="899" spans="2:2" x14ac:dyDescent="0.3">
      <c r="B899" s="69" t="str">
        <v/>
      </c>
    </row>
    <row r="900" spans="2:2" x14ac:dyDescent="0.3">
      <c r="B900" s="69" t="str">
        <v/>
      </c>
    </row>
    <row r="901" spans="2:2" x14ac:dyDescent="0.3">
      <c r="B901" s="69" t="str">
        <v/>
      </c>
    </row>
    <row r="902" spans="2:2" x14ac:dyDescent="0.3">
      <c r="B902" s="69" t="str">
        <v/>
      </c>
    </row>
    <row r="903" spans="2:2" x14ac:dyDescent="0.3">
      <c r="B903" s="69" t="str">
        <v/>
      </c>
    </row>
    <row r="904" spans="2:2" x14ac:dyDescent="0.3">
      <c r="B904" s="69" t="str">
        <v/>
      </c>
    </row>
    <row r="905" spans="2:2" x14ac:dyDescent="0.3">
      <c r="B905" s="69" t="str">
        <v/>
      </c>
    </row>
    <row r="906" spans="2:2" x14ac:dyDescent="0.3">
      <c r="B906" s="69" t="str">
        <v/>
      </c>
    </row>
    <row r="907" spans="2:2" x14ac:dyDescent="0.3">
      <c r="B907" s="69" t="str">
        <v/>
      </c>
    </row>
    <row r="908" spans="2:2" x14ac:dyDescent="0.3">
      <c r="B908" s="69" t="str">
        <v/>
      </c>
    </row>
    <row r="909" spans="2:2" x14ac:dyDescent="0.3">
      <c r="B909" s="69" t="str">
        <v/>
      </c>
    </row>
    <row r="910" spans="2:2" x14ac:dyDescent="0.3">
      <c r="B910" s="69" t="str">
        <v/>
      </c>
    </row>
    <row r="911" spans="2:2" x14ac:dyDescent="0.3">
      <c r="B911" s="69" t="str">
        <v/>
      </c>
    </row>
    <row r="912" spans="2:2" x14ac:dyDescent="0.3">
      <c r="B912" s="69" t="str">
        <v/>
      </c>
    </row>
    <row r="913" spans="2:2" x14ac:dyDescent="0.3">
      <c r="B913" s="69" t="str">
        <v/>
      </c>
    </row>
    <row r="914" spans="2:2" x14ac:dyDescent="0.3">
      <c r="B914" s="69" t="str">
        <v/>
      </c>
    </row>
    <row r="915" spans="2:2" x14ac:dyDescent="0.3">
      <c r="B915" s="69" t="str">
        <v/>
      </c>
    </row>
    <row r="916" spans="2:2" x14ac:dyDescent="0.3">
      <c r="B916" s="69" t="str">
        <v/>
      </c>
    </row>
    <row r="917" spans="2:2" x14ac:dyDescent="0.3">
      <c r="B917" s="69" t="str">
        <v/>
      </c>
    </row>
    <row r="918" spans="2:2" x14ac:dyDescent="0.3">
      <c r="B918" s="69" t="str">
        <v/>
      </c>
    </row>
    <row r="919" spans="2:2" x14ac:dyDescent="0.3">
      <c r="B919" s="69" t="str">
        <v/>
      </c>
    </row>
    <row r="920" spans="2:2" x14ac:dyDescent="0.3">
      <c r="B920" s="69" t="str">
        <v/>
      </c>
    </row>
    <row r="921" spans="2:2" x14ac:dyDescent="0.3">
      <c r="B921" s="69" t="str">
        <v/>
      </c>
    </row>
    <row r="922" spans="2:2" x14ac:dyDescent="0.3">
      <c r="B922" s="69" t="str">
        <v/>
      </c>
    </row>
    <row r="923" spans="2:2" x14ac:dyDescent="0.3">
      <c r="B923" s="69" t="str">
        <v/>
      </c>
    </row>
    <row r="924" spans="2:2" x14ac:dyDescent="0.3">
      <c r="B924" s="69" t="str">
        <v/>
      </c>
    </row>
    <row r="925" spans="2:2" x14ac:dyDescent="0.3">
      <c r="B925" s="69" t="str">
        <v/>
      </c>
    </row>
    <row r="926" spans="2:2" x14ac:dyDescent="0.3">
      <c r="B926" s="69" t="str">
        <v/>
      </c>
    </row>
    <row r="927" spans="2:2" x14ac:dyDescent="0.3">
      <c r="B927" s="69" t="str">
        <v/>
      </c>
    </row>
    <row r="928" spans="2:2" x14ac:dyDescent="0.3">
      <c r="B928" s="69" t="str">
        <v/>
      </c>
    </row>
    <row r="929" spans="2:2" x14ac:dyDescent="0.3">
      <c r="B929" s="69" t="str">
        <v/>
      </c>
    </row>
    <row r="930" spans="2:2" x14ac:dyDescent="0.3">
      <c r="B930" s="69" t="str">
        <v/>
      </c>
    </row>
    <row r="931" spans="2:2" x14ac:dyDescent="0.3">
      <c r="B931" s="69" t="str">
        <v/>
      </c>
    </row>
    <row r="932" spans="2:2" x14ac:dyDescent="0.3">
      <c r="B932" s="69" t="str">
        <v/>
      </c>
    </row>
    <row r="933" spans="2:2" x14ac:dyDescent="0.3">
      <c r="B933" s="69" t="str">
        <v/>
      </c>
    </row>
    <row r="934" spans="2:2" x14ac:dyDescent="0.3">
      <c r="B934" s="69" t="str">
        <v/>
      </c>
    </row>
    <row r="935" spans="2:2" x14ac:dyDescent="0.3">
      <c r="B935" s="69" t="str">
        <v/>
      </c>
    </row>
    <row r="936" spans="2:2" x14ac:dyDescent="0.3">
      <c r="B936" s="69" t="str">
        <v/>
      </c>
    </row>
    <row r="937" spans="2:2" x14ac:dyDescent="0.3">
      <c r="B937" s="69" t="str">
        <v/>
      </c>
    </row>
    <row r="938" spans="2:2" x14ac:dyDescent="0.3">
      <c r="B938" s="69" t="str">
        <v/>
      </c>
    </row>
    <row r="939" spans="2:2" x14ac:dyDescent="0.3">
      <c r="B939" s="69" t="str">
        <v/>
      </c>
    </row>
    <row r="940" spans="2:2" x14ac:dyDescent="0.3">
      <c r="B940" s="69" t="str">
        <v/>
      </c>
    </row>
    <row r="941" spans="2:2" x14ac:dyDescent="0.3">
      <c r="B941" s="69" t="str">
        <v/>
      </c>
    </row>
    <row r="942" spans="2:2" x14ac:dyDescent="0.3">
      <c r="B942" s="69" t="str">
        <v/>
      </c>
    </row>
    <row r="943" spans="2:2" x14ac:dyDescent="0.3">
      <c r="B943" s="69" t="str">
        <v/>
      </c>
    </row>
    <row r="944" spans="2:2" x14ac:dyDescent="0.3">
      <c r="B944" s="69" t="str">
        <v/>
      </c>
    </row>
    <row r="945" spans="2:2" x14ac:dyDescent="0.3">
      <c r="B945" s="69" t="str">
        <v/>
      </c>
    </row>
    <row r="946" spans="2:2" x14ac:dyDescent="0.3">
      <c r="B946" s="69" t="str">
        <v/>
      </c>
    </row>
    <row r="947" spans="2:2" x14ac:dyDescent="0.3">
      <c r="B947" s="69" t="str">
        <v/>
      </c>
    </row>
    <row r="948" spans="2:2" x14ac:dyDescent="0.3">
      <c r="B948" s="69" t="str">
        <v/>
      </c>
    </row>
    <row r="949" spans="2:2" x14ac:dyDescent="0.3">
      <c r="B949" s="69" t="str">
        <v/>
      </c>
    </row>
    <row r="950" spans="2:2" x14ac:dyDescent="0.3">
      <c r="B950" s="69" t="str">
        <v/>
      </c>
    </row>
    <row r="951" spans="2:2" x14ac:dyDescent="0.3">
      <c r="B951" s="69" t="str">
        <v/>
      </c>
    </row>
    <row r="952" spans="2:2" x14ac:dyDescent="0.3">
      <c r="B952" s="69" t="str">
        <v/>
      </c>
    </row>
    <row r="953" spans="2:2" x14ac:dyDescent="0.3">
      <c r="B953" s="69" t="str">
        <v/>
      </c>
    </row>
    <row r="954" spans="2:2" x14ac:dyDescent="0.3">
      <c r="B954" s="69" t="str">
        <v/>
      </c>
    </row>
    <row r="955" spans="2:2" x14ac:dyDescent="0.3">
      <c r="B955" s="69" t="str">
        <v/>
      </c>
    </row>
    <row r="956" spans="2:2" x14ac:dyDescent="0.3">
      <c r="B956" s="69" t="str">
        <v/>
      </c>
    </row>
    <row r="957" spans="2:2" x14ac:dyDescent="0.3">
      <c r="B957" s="69" t="str">
        <v/>
      </c>
    </row>
    <row r="958" spans="2:2" x14ac:dyDescent="0.3">
      <c r="B958" s="69" t="str">
        <v/>
      </c>
    </row>
    <row r="959" spans="2:2" x14ac:dyDescent="0.3">
      <c r="B959" s="69" t="str">
        <v/>
      </c>
    </row>
    <row r="960" spans="2:2" x14ac:dyDescent="0.3">
      <c r="B960" s="69" t="str">
        <v/>
      </c>
    </row>
    <row r="961" spans="2:2" x14ac:dyDescent="0.3">
      <c r="B961" s="69" t="str">
        <v/>
      </c>
    </row>
    <row r="962" spans="2:2" x14ac:dyDescent="0.3">
      <c r="B962" s="69" t="str">
        <v/>
      </c>
    </row>
    <row r="963" spans="2:2" x14ac:dyDescent="0.3">
      <c r="B963" s="69" t="str">
        <v/>
      </c>
    </row>
    <row r="964" spans="2:2" x14ac:dyDescent="0.3">
      <c r="B964" s="69" t="str">
        <v/>
      </c>
    </row>
    <row r="965" spans="2:2" x14ac:dyDescent="0.3">
      <c r="B965" s="69" t="str">
        <v/>
      </c>
    </row>
    <row r="966" spans="2:2" x14ac:dyDescent="0.3">
      <c r="B966" s="69" t="str">
        <v/>
      </c>
    </row>
    <row r="967" spans="2:2" x14ac:dyDescent="0.3">
      <c r="B967" s="69" t="str">
        <v/>
      </c>
    </row>
    <row r="968" spans="2:2" x14ac:dyDescent="0.3">
      <c r="B968" s="69" t="str">
        <v/>
      </c>
    </row>
    <row r="969" spans="2:2" x14ac:dyDescent="0.3">
      <c r="B969" s="69" t="str">
        <v/>
      </c>
    </row>
    <row r="970" spans="2:2" x14ac:dyDescent="0.3">
      <c r="B970" s="69" t="str">
        <v/>
      </c>
    </row>
    <row r="971" spans="2:2" x14ac:dyDescent="0.3">
      <c r="B971" s="69" t="str">
        <v/>
      </c>
    </row>
    <row r="972" spans="2:2" x14ac:dyDescent="0.3">
      <c r="B972" s="69" t="str">
        <v/>
      </c>
    </row>
    <row r="973" spans="2:2" x14ac:dyDescent="0.3">
      <c r="B973" s="69" t="str">
        <v/>
      </c>
    </row>
    <row r="974" spans="2:2" x14ac:dyDescent="0.3">
      <c r="B974" s="69" t="str">
        <v/>
      </c>
    </row>
    <row r="975" spans="2:2" x14ac:dyDescent="0.3">
      <c r="B975" s="69" t="str">
        <v/>
      </c>
    </row>
    <row r="976" spans="2:2" x14ac:dyDescent="0.3">
      <c r="B976" s="69" t="str">
        <v/>
      </c>
    </row>
    <row r="977" spans="2:2" x14ac:dyDescent="0.3">
      <c r="B977" s="69" t="str">
        <v/>
      </c>
    </row>
    <row r="978" spans="2:2" x14ac:dyDescent="0.3">
      <c r="B978" s="69" t="str">
        <v/>
      </c>
    </row>
    <row r="979" spans="2:2" x14ac:dyDescent="0.3">
      <c r="B979" s="69" t="str">
        <v/>
      </c>
    </row>
    <row r="980" spans="2:2" x14ac:dyDescent="0.3">
      <c r="B980" s="69" t="str">
        <v/>
      </c>
    </row>
    <row r="981" spans="2:2" x14ac:dyDescent="0.3">
      <c r="B981" s="69" t="str">
        <v/>
      </c>
    </row>
    <row r="982" spans="2:2" x14ac:dyDescent="0.3">
      <c r="B982" s="69" t="str">
        <v/>
      </c>
    </row>
    <row r="983" spans="2:2" x14ac:dyDescent="0.3">
      <c r="B983" s="69" t="str">
        <v/>
      </c>
    </row>
    <row r="984" spans="2:2" x14ac:dyDescent="0.3">
      <c r="B984" s="69" t="str">
        <v/>
      </c>
    </row>
    <row r="985" spans="2:2" x14ac:dyDescent="0.3">
      <c r="B985" s="69" t="str">
        <v/>
      </c>
    </row>
    <row r="986" spans="2:2" x14ac:dyDescent="0.3">
      <c r="B986" s="69" t="str">
        <v/>
      </c>
    </row>
    <row r="987" spans="2:2" x14ac:dyDescent="0.3">
      <c r="B987" s="69" t="str">
        <v/>
      </c>
    </row>
    <row r="988" spans="2:2" x14ac:dyDescent="0.3">
      <c r="B988" s="69" t="str">
        <v/>
      </c>
    </row>
    <row r="989" spans="2:2" x14ac:dyDescent="0.3">
      <c r="B989" s="69" t="str">
        <v/>
      </c>
    </row>
    <row r="990" spans="2:2" x14ac:dyDescent="0.3">
      <c r="B990" s="69" t="str">
        <v/>
      </c>
    </row>
    <row r="991" spans="2:2" x14ac:dyDescent="0.3">
      <c r="B991" s="69" t="str">
        <v/>
      </c>
    </row>
    <row r="992" spans="2:2" x14ac:dyDescent="0.3">
      <c r="B992" s="69" t="str">
        <v/>
      </c>
    </row>
    <row r="993" spans="2:2" x14ac:dyDescent="0.3">
      <c r="B993" s="69" t="str">
        <v/>
      </c>
    </row>
    <row r="994" spans="2:2" x14ac:dyDescent="0.3">
      <c r="B994" s="69" t="str">
        <v/>
      </c>
    </row>
    <row r="995" spans="2:2" x14ac:dyDescent="0.3">
      <c r="B995" s="69" t="str">
        <v/>
      </c>
    </row>
    <row r="996" spans="2:2" x14ac:dyDescent="0.3">
      <c r="B996" s="69" t="str">
        <v/>
      </c>
    </row>
    <row r="997" spans="2:2" x14ac:dyDescent="0.3">
      <c r="B997" s="69" t="str">
        <v/>
      </c>
    </row>
    <row r="998" spans="2:2" x14ac:dyDescent="0.3">
      <c r="B998" s="69" t="str">
        <v/>
      </c>
    </row>
    <row r="999" spans="2:2" x14ac:dyDescent="0.3">
      <c r="B999" s="69" t="str">
        <v/>
      </c>
    </row>
    <row r="1000" spans="2:2" x14ac:dyDescent="0.3">
      <c r="B1000" s="69" t="str">
        <v/>
      </c>
    </row>
    <row r="1001" spans="2:2" x14ac:dyDescent="0.3">
      <c r="B1001" s="69" t="str">
        <v/>
      </c>
    </row>
    <row r="1002" spans="2:2" x14ac:dyDescent="0.3">
      <c r="B1002" s="69" t="str">
        <v/>
      </c>
    </row>
    <row r="1003" spans="2:2" x14ac:dyDescent="0.3">
      <c r="B1003" s="69" t="str">
        <v/>
      </c>
    </row>
  </sheetData>
  <conditionalFormatting sqref="N51:O1048576 N1:O2">
    <cfRule type="colorScale" priority="39">
      <colorScale>
        <cfvo type="min"/>
        <cfvo type="num" val="0"/>
        <cfvo type="max"/>
        <color rgb="FF63BE7B"/>
        <color rgb="FFFCFCFF"/>
        <color rgb="FFF8696B"/>
      </colorScale>
    </cfRule>
  </conditionalFormatting>
  <conditionalFormatting sqref="M1:M42 M51:M1048576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:D42 D51:D1048576">
    <cfRule type="expression" dxfId="22" priority="17">
      <formula>ISNUMBER(B1)</formula>
    </cfRule>
  </conditionalFormatting>
  <conditionalFormatting sqref="F1:F42 F51:F1048576">
    <cfRule type="expression" dxfId="21" priority="15">
      <formula>ISNUMBER(B1)</formula>
    </cfRule>
  </conditionalFormatting>
  <conditionalFormatting sqref="G1:G42 G51:G1048576">
    <cfRule type="expression" dxfId="20" priority="14">
      <formula>ISNUMBER(B1)</formula>
    </cfRule>
  </conditionalFormatting>
  <conditionalFormatting sqref="M43:M46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43:D46">
    <cfRule type="expression" dxfId="19" priority="11">
      <formula>ISNUMBER(B43)</formula>
    </cfRule>
  </conditionalFormatting>
  <conditionalFormatting sqref="E1:E46 E51:E1048576">
    <cfRule type="expression" dxfId="18" priority="10">
      <formula>ISNUMBER(B1)</formula>
    </cfRule>
  </conditionalFormatting>
  <conditionalFormatting sqref="F43:F46">
    <cfRule type="expression" dxfId="17" priority="9">
      <formula>ISNUMBER(B43)</formula>
    </cfRule>
  </conditionalFormatting>
  <conditionalFormatting sqref="G43:G46">
    <cfRule type="expression" dxfId="16" priority="8">
      <formula>ISNUMBER(B43)</formula>
    </cfRule>
  </conditionalFormatting>
  <conditionalFormatting sqref="H1:K46 H51:K1048576">
    <cfRule type="expression" dxfId="15" priority="7">
      <formula>ISNUMBER($B1)</formula>
    </cfRule>
  </conditionalFormatting>
  <conditionalFormatting sqref="M47:M50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47:D50">
    <cfRule type="expression" dxfId="14" priority="5">
      <formula>ISNUMBER(B47)</formula>
    </cfRule>
  </conditionalFormatting>
  <conditionalFormatting sqref="E47:E50">
    <cfRule type="expression" dxfId="13" priority="4">
      <formula>ISNUMBER(B47)</formula>
    </cfRule>
  </conditionalFormatting>
  <conditionalFormatting sqref="F47:F50">
    <cfRule type="expression" dxfId="12" priority="3">
      <formula>ISNUMBER(B47)</formula>
    </cfRule>
  </conditionalFormatting>
  <conditionalFormatting sqref="G47:G50">
    <cfRule type="expression" dxfId="11" priority="2">
      <formula>ISNUMBER(B47)</formula>
    </cfRule>
  </conditionalFormatting>
  <conditionalFormatting sqref="H47:K50">
    <cfRule type="expression" dxfId="10" priority="1">
      <formula>ISNUMBER($B47)</formula>
    </cfRule>
  </conditionalFormatting>
  <hyperlinks>
    <hyperlink ref="P54" r:id="rId1" xr:uid="{0860AAD8-2DA6-4697-8DFA-FE8A0B18BD73}"/>
  </hyperlinks>
  <pageMargins left="0.7" right="0.7" top="0.75" bottom="0.75" header="0.3" footer="0.3"/>
  <pageSetup paperSize="9" orientation="portrait" r:id="rId2"/>
  <drawing r:id="rId3"/>
  <webPublishItems count="1">
    <webPublishItem id="16592" divId="position_monitor_16592" sourceType="sheet" destinationFile="R:\Quant Tools\outputs\HTML\position_monitor_R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9D11-EB68-4A06-B16C-705DC472CF5B}">
  <sheetPr codeName="Sheet14"/>
  <dimension ref="D7:U215"/>
  <sheetViews>
    <sheetView workbookViewId="0">
      <selection activeCell="M28" sqref="M28"/>
    </sheetView>
  </sheetViews>
  <sheetFormatPr defaultRowHeight="14.5" x14ac:dyDescent="0.35"/>
  <cols>
    <col min="1" max="3" width="3.6328125" style="112" customWidth="1"/>
    <col min="4" max="4" width="16" style="112" bestFit="1" customWidth="1"/>
    <col min="5" max="5" width="23.08984375" style="115" customWidth="1"/>
    <col min="6" max="6" width="8.7265625" style="112"/>
    <col min="7" max="7" width="13.08984375" style="114" bestFit="1" customWidth="1"/>
    <col min="8" max="8" width="8.7265625" style="112"/>
    <col min="9" max="9" width="8.7265625" style="114"/>
    <col min="10" max="12" width="3.6328125" style="112" customWidth="1"/>
    <col min="13" max="13" width="8.7265625" style="112"/>
    <col min="14" max="14" width="11.1796875" style="112" bestFit="1" customWidth="1"/>
    <col min="15" max="18" width="3.6328125" style="112" customWidth="1"/>
    <col min="19" max="20" width="8.7265625" style="112"/>
    <col min="21" max="21" width="10.453125" style="113" bestFit="1" customWidth="1"/>
    <col min="22" max="16384" width="8.7265625" style="112"/>
  </cols>
  <sheetData>
    <row r="7" spans="4:21" s="116" customFormat="1" x14ac:dyDescent="0.35">
      <c r="D7" s="116" t="s">
        <v>1173</v>
      </c>
      <c r="E7" s="118" t="s">
        <v>1627</v>
      </c>
      <c r="F7" s="116" t="s">
        <v>1626</v>
      </c>
      <c r="G7" s="119" t="s">
        <v>1156</v>
      </c>
      <c r="H7" s="116" t="s">
        <v>1628</v>
      </c>
      <c r="I7" s="119" t="s">
        <v>1629</v>
      </c>
      <c r="S7" s="116" t="s">
        <v>29</v>
      </c>
      <c r="T7" s="116" t="s">
        <v>30</v>
      </c>
      <c r="U7" s="117" t="s">
        <v>1625</v>
      </c>
    </row>
    <row r="8" spans="4:21" x14ac:dyDescent="0.35">
      <c r="D8" s="112" t="str" cm="1">
        <f t="array" ref="D8:D215">_xlfn._xlws.FILTER(_xlfn.UNIQUE(Portfolio_Master_DL[''Isin'']),_xlfn.UNIQUE(Portfolio_Master_DL[''Isin''])&lt;&gt;"")</f>
        <v>XS1216020161</v>
      </c>
      <c r="E8" s="115" t="str" cm="1">
        <f t="array" ref="E8:E215">_xlfn.XLOOKUP(_xlfn.ANCHORARRAY($D8),Portfolio_Master_DL[''Isin''],Portfolio_Master_DL[''Security Ticker''],"-",0)</f>
        <v>CNALN 3 04/10/76</v>
      </c>
      <c r="F8" s="112" t="str" cm="1">
        <f t="array" ref="F8:F215">_xlfn.XLOOKUP(_xlfn.ANCHORARRAY($D8),bonds[ID_ISIN],bonds[crncy],"-",0)</f>
        <v>EUR</v>
      </c>
      <c r="G8" s="114" cm="1">
        <f t="array" ref="G8:G215">SUMIF(Portfolio_Master_DL[''Isin''],_xlfn.ANCHORARRAY(D8),Portfolio_Master_DL[''Position''])</f>
        <v>12558000</v>
      </c>
      <c r="H8" s="112" cm="1">
        <f t="array" ref="H8:H215">_xlfn.XLOOKUP(_xlfn.ANCHORARRAY(D8),Portfolio_Master_DL[''Isin''],Portfolio_Master_DL[''DV01''])</f>
        <v>0</v>
      </c>
      <c r="I8" s="114" cm="1">
        <f t="array" ref="I8:I215">_xlfn.ANCHORARRAY(G8)*_xlfn.ANCHORARRAY(H8)/100</f>
        <v>0</v>
      </c>
      <c r="M8" s="112" t="s">
        <v>1630</v>
      </c>
      <c r="N8" s="114" cm="1">
        <f t="array" ref="N8">SUM(ABS(_xlfn.ANCHORARRAY(G8)))</f>
        <v>503080178</v>
      </c>
      <c r="O8" s="114"/>
      <c r="P8" s="114"/>
      <c r="Q8" s="114"/>
      <c r="S8" s="112" t="str" cm="1">
        <f t="array" ref="S8:S215">_xlfn.XLOOKUP(_xlfn.ANCHORARRAY($D8),bonds[ID_ISIN],bonds[ticker],"-",0)</f>
        <v>CNALN</v>
      </c>
      <c r="U8" s="113" cm="1">
        <f t="array" ref="U8:U215">_xlfn.XLOOKUP(_xlfn.ANCHORARRAY($D8),bonds[ID_ISIN],bonds[nxt_call_dt],"-",0)</f>
        <v>44296</v>
      </c>
    </row>
    <row r="9" spans="4:21" x14ac:dyDescent="0.35">
      <c r="D9" s="112" t="str">
        <v>ITXEB534</v>
      </c>
      <c r="E9" s="115" t="str">
        <v>ITXEB534_JP_2025-12-20</v>
      </c>
      <c r="F9" s="112" t="str">
        <v>-</v>
      </c>
      <c r="G9" s="114">
        <v>10000000</v>
      </c>
      <c r="H9" s="112">
        <v>0</v>
      </c>
      <c r="I9" s="114">
        <v>0</v>
      </c>
      <c r="M9" s="112" t="s">
        <v>1631</v>
      </c>
      <c r="N9" s="114">
        <f>SUM(_xlfn.ANCHORARRAY(G8))</f>
        <v>82293582</v>
      </c>
      <c r="O9" s="114"/>
      <c r="P9" s="114"/>
      <c r="Q9" s="114"/>
      <c r="S9" s="112" t="str">
        <v>-</v>
      </c>
      <c r="U9" s="113" t="str">
        <v>-</v>
      </c>
    </row>
    <row r="10" spans="4:21" x14ac:dyDescent="0.35">
      <c r="D10" s="112" t="str">
        <v>XS2242728041</v>
      </c>
      <c r="E10" s="115" t="str">
        <v>ENBW 0 1/4 10/19/30</v>
      </c>
      <c r="F10" s="112" t="str">
        <v>-</v>
      </c>
      <c r="G10" s="114">
        <v>10000000</v>
      </c>
      <c r="H10" s="112">
        <v>0.1</v>
      </c>
      <c r="I10" s="114">
        <v>10000</v>
      </c>
      <c r="M10" s="112" t="s">
        <v>1629</v>
      </c>
      <c r="N10" s="114">
        <f>SUM(_xlfn.ANCHORARRAY(I8))</f>
        <v>9863.9581000000035</v>
      </c>
      <c r="O10" s="114"/>
      <c r="P10" s="114"/>
      <c r="Q10" s="114"/>
      <c r="S10" s="112" t="str">
        <v>-</v>
      </c>
      <c r="U10" s="113" t="str">
        <v>-</v>
      </c>
    </row>
    <row r="11" spans="4:21" x14ac:dyDescent="0.35">
      <c r="D11" s="112" t="str">
        <v>XS2242931603</v>
      </c>
      <c r="E11" s="115" t="str">
        <v>ENIIM 3 3/8 PERP</v>
      </c>
      <c r="F11" s="112" t="str">
        <v>-</v>
      </c>
      <c r="G11" s="114">
        <v>9500000</v>
      </c>
      <c r="H11" s="112">
        <v>7.0000000000000007E-2</v>
      </c>
      <c r="I11" s="114">
        <v>6650.0000000000009</v>
      </c>
      <c r="S11" s="112" t="str">
        <v>-</v>
      </c>
      <c r="U11" s="113" t="str">
        <v>-</v>
      </c>
    </row>
    <row r="12" spans="4:21" x14ac:dyDescent="0.35">
      <c r="D12" s="112" t="str">
        <v>FR0013331949</v>
      </c>
      <c r="E12" s="115" t="str">
        <v>FRPTT 3 1/8 PERP</v>
      </c>
      <c r="F12" s="112" t="str">
        <v>-</v>
      </c>
      <c r="G12" s="114">
        <v>8600000</v>
      </c>
      <c r="H12" s="112">
        <v>0.05</v>
      </c>
      <c r="I12" s="114">
        <v>4300</v>
      </c>
      <c r="S12" s="112" t="str">
        <v>-</v>
      </c>
      <c r="U12" s="113" t="str">
        <v>-</v>
      </c>
    </row>
    <row r="13" spans="4:21" x14ac:dyDescent="0.35">
      <c r="D13" s="112" t="str">
        <v>XS1048428442</v>
      </c>
      <c r="E13" s="115" t="str">
        <v>VW 4 5/8 PERP</v>
      </c>
      <c r="F13" s="112" t="str">
        <v>EUR</v>
      </c>
      <c r="G13" s="114">
        <v>8000000</v>
      </c>
      <c r="H13" s="112">
        <v>0.05</v>
      </c>
      <c r="I13" s="114">
        <v>4000</v>
      </c>
      <c r="S13" s="112" t="str">
        <v>VW</v>
      </c>
      <c r="U13" s="113">
        <v>46105</v>
      </c>
    </row>
    <row r="14" spans="4:21" x14ac:dyDescent="0.35">
      <c r="D14" s="112" t="str">
        <v>XS2049090595</v>
      </c>
      <c r="E14" s="115" t="str">
        <v>VGASDE 0 1/8 09/10/29</v>
      </c>
      <c r="F14" s="112" t="str">
        <v>-</v>
      </c>
      <c r="G14" s="114">
        <v>8000000</v>
      </c>
      <c r="H14" s="112">
        <v>0.09</v>
      </c>
      <c r="I14" s="114">
        <v>7200</v>
      </c>
      <c r="S14" s="112" t="str">
        <v>-</v>
      </c>
      <c r="U14" s="113" t="str">
        <v>-</v>
      </c>
    </row>
    <row r="15" spans="4:21" x14ac:dyDescent="0.35">
      <c r="D15" s="112" t="str">
        <v>FR00140007L3</v>
      </c>
      <c r="E15" s="115" t="str">
        <v>VIEFP 2 1/2 PERP</v>
      </c>
      <c r="F15" s="112" t="str">
        <v>-</v>
      </c>
      <c r="G15" s="114">
        <v>6500000</v>
      </c>
      <c r="H15" s="112">
        <v>7.0000000000000007E-2</v>
      </c>
      <c r="I15" s="114">
        <v>4550.0000000000009</v>
      </c>
      <c r="S15" s="112" t="str">
        <v>-</v>
      </c>
      <c r="U15" s="113" t="str">
        <v>-</v>
      </c>
    </row>
    <row r="16" spans="4:21" x14ac:dyDescent="0.35">
      <c r="D16" s="112" t="str">
        <v>XS1572349865</v>
      </c>
      <c r="E16" s="115" t="str">
        <v>SSELN 3 5/8 09/16/77</v>
      </c>
      <c r="F16" s="112" t="str">
        <v>GBP</v>
      </c>
      <c r="G16" s="114">
        <v>6350000</v>
      </c>
      <c r="H16" s="112">
        <v>0.02</v>
      </c>
      <c r="I16" s="114">
        <v>1270</v>
      </c>
      <c r="S16" s="112" t="str">
        <v>SSELN</v>
      </c>
      <c r="U16" s="113">
        <v>44728</v>
      </c>
    </row>
    <row r="17" spans="4:21" x14ac:dyDescent="0.35">
      <c r="D17" s="112" t="str">
        <v>XS1501166869</v>
      </c>
      <c r="E17" s="115" t="str">
        <v>TOTAL 3.369 PERP</v>
      </c>
      <c r="F17" s="112" t="str">
        <v>EUR</v>
      </c>
      <c r="G17" s="114">
        <v>6348000</v>
      </c>
      <c r="H17" s="112">
        <v>0.06</v>
      </c>
      <c r="I17" s="114">
        <v>3808.8</v>
      </c>
      <c r="S17" s="112" t="str">
        <v>TOTAL</v>
      </c>
      <c r="U17" s="113">
        <v>46301</v>
      </c>
    </row>
    <row r="18" spans="4:21" x14ac:dyDescent="0.35">
      <c r="D18" s="112" t="str">
        <v>XS2200215213</v>
      </c>
      <c r="E18" s="115" t="str">
        <v>INWIM 1 7/8 07/08/26</v>
      </c>
      <c r="F18" s="112" t="str">
        <v>-</v>
      </c>
      <c r="G18" s="114">
        <v>6000000</v>
      </c>
      <c r="H18" s="112">
        <v>0.06</v>
      </c>
      <c r="I18" s="114">
        <v>3600</v>
      </c>
      <c r="S18" s="112" t="str">
        <v>-</v>
      </c>
      <c r="U18" s="113" t="str">
        <v>-</v>
      </c>
    </row>
    <row r="19" spans="4:21" x14ac:dyDescent="0.35">
      <c r="D19" s="112" t="str">
        <v>XS1596739364</v>
      </c>
      <c r="E19" s="115" t="str">
        <v>MRDGF 1 3/8 04/11/25</v>
      </c>
      <c r="F19" s="112" t="str">
        <v>-</v>
      </c>
      <c r="G19" s="114">
        <v>5659000</v>
      </c>
      <c r="H19" s="112">
        <v>0.04</v>
      </c>
      <c r="I19" s="114">
        <v>2263.6</v>
      </c>
      <c r="S19" s="112" t="str">
        <v>-</v>
      </c>
      <c r="U19" s="113" t="str">
        <v>-</v>
      </c>
    </row>
    <row r="20" spans="4:21" x14ac:dyDescent="0.35">
      <c r="D20" s="112" t="str">
        <v>XS1044811591</v>
      </c>
      <c r="E20" s="115" t="str">
        <v>ENBW 3 5/8 04/02/76</v>
      </c>
      <c r="F20" s="112" t="str">
        <v>EUR</v>
      </c>
      <c r="G20" s="114">
        <v>5305000</v>
      </c>
      <c r="H20" s="112">
        <v>0</v>
      </c>
      <c r="I20" s="114">
        <v>0</v>
      </c>
      <c r="S20" s="112" t="str">
        <v>ENBW</v>
      </c>
      <c r="U20" s="113">
        <v>44288</v>
      </c>
    </row>
    <row r="21" spans="4:21" x14ac:dyDescent="0.35">
      <c r="D21" s="112" t="str">
        <v>FR0013367612</v>
      </c>
      <c r="E21" s="115" t="str">
        <v>EDF 4 PERP</v>
      </c>
      <c r="F21" s="112" t="str">
        <v>EUR</v>
      </c>
      <c r="G21" s="114">
        <v>5000000</v>
      </c>
      <c r="H21" s="112">
        <v>0.04</v>
      </c>
      <c r="I21" s="114">
        <v>2000</v>
      </c>
      <c r="S21" s="112" t="str">
        <v>EDF</v>
      </c>
      <c r="U21" s="113">
        <v>45477</v>
      </c>
    </row>
    <row r="22" spans="4:21" x14ac:dyDescent="0.35">
      <c r="D22" s="112" t="str">
        <v>XS1497755360</v>
      </c>
      <c r="E22" s="115" t="str">
        <v>INTNED 6 7/8 PERP</v>
      </c>
      <c r="F22" s="112" t="str">
        <v>-</v>
      </c>
      <c r="G22" s="114">
        <v>5000000</v>
      </c>
      <c r="H22" s="112">
        <v>0.01</v>
      </c>
      <c r="I22" s="114">
        <v>500</v>
      </c>
      <c r="S22" s="112" t="str">
        <v>-</v>
      </c>
      <c r="U22" s="113" t="str">
        <v>-</v>
      </c>
    </row>
    <row r="23" spans="4:21" x14ac:dyDescent="0.35">
      <c r="D23" s="112" t="str">
        <v>FR0013152899</v>
      </c>
      <c r="E23" s="115" t="str">
        <v>RTEFRA 1 10/19/26</v>
      </c>
      <c r="F23" s="112" t="str">
        <v>-</v>
      </c>
      <c r="G23" s="114">
        <v>5000000</v>
      </c>
      <c r="H23" s="112">
        <v>0.06</v>
      </c>
      <c r="I23" s="114">
        <v>3000</v>
      </c>
      <c r="S23" s="112" t="str">
        <v>-</v>
      </c>
      <c r="U23" s="113" t="str">
        <v>-</v>
      </c>
    </row>
    <row r="24" spans="4:21" x14ac:dyDescent="0.35">
      <c r="D24" s="112" t="str">
        <v>XS1713462403</v>
      </c>
      <c r="E24" s="115" t="str">
        <v>OMVAV 2 7/8 PERP</v>
      </c>
      <c r="F24" s="112" t="str">
        <v>EUR</v>
      </c>
      <c r="G24" s="114">
        <v>5000000</v>
      </c>
      <c r="H24" s="112">
        <v>0.03</v>
      </c>
      <c r="I24" s="114">
        <v>1500</v>
      </c>
      <c r="S24" s="112" t="str">
        <v>OMVAV</v>
      </c>
      <c r="U24" s="113">
        <v>45370</v>
      </c>
    </row>
    <row r="25" spans="4:21" x14ac:dyDescent="0.35">
      <c r="D25" s="112" t="str">
        <v>PTEDPKOM0034</v>
      </c>
      <c r="E25" s="115" t="str">
        <v>EDPPL 4.496 04/30/79</v>
      </c>
      <c r="F25" s="112" t="str">
        <v>EUR</v>
      </c>
      <c r="G25" s="114">
        <v>4900000</v>
      </c>
      <c r="H25" s="112">
        <v>0.03</v>
      </c>
      <c r="I25" s="114">
        <v>1470</v>
      </c>
      <c r="S25" s="112" t="str">
        <v>EDPPL</v>
      </c>
      <c r="U25" s="113">
        <v>45321</v>
      </c>
    </row>
    <row r="26" spans="4:21" x14ac:dyDescent="0.35">
      <c r="D26" s="112" t="str">
        <v>XS1222590488</v>
      </c>
      <c r="E26" s="115" t="str">
        <v>EDPPL 2 04/22/25</v>
      </c>
      <c r="F26" s="112" t="str">
        <v>-</v>
      </c>
      <c r="G26" s="114">
        <v>4784000</v>
      </c>
      <c r="H26" s="112">
        <v>0.05</v>
      </c>
      <c r="I26" s="114">
        <v>2392</v>
      </c>
      <c r="S26" s="112" t="str">
        <v>-</v>
      </c>
      <c r="U26" s="113" t="str">
        <v>-</v>
      </c>
    </row>
    <row r="27" spans="4:21" x14ac:dyDescent="0.35">
      <c r="D27" s="112" t="str">
        <v>XS1490960942</v>
      </c>
      <c r="E27" s="115" t="str">
        <v>TELEFO 3 3/4 PERP</v>
      </c>
      <c r="F27" s="112" t="str">
        <v>EUR</v>
      </c>
      <c r="G27" s="114">
        <v>4700000</v>
      </c>
      <c r="H27" s="112">
        <v>0.01</v>
      </c>
      <c r="I27" s="114">
        <v>470</v>
      </c>
      <c r="S27" s="112" t="str">
        <v>TELEFO</v>
      </c>
      <c r="U27" s="113">
        <v>44635</v>
      </c>
    </row>
    <row r="28" spans="4:21" x14ac:dyDescent="0.35">
      <c r="D28" s="112" t="str">
        <v>XS2225157424</v>
      </c>
      <c r="E28" s="115" t="str">
        <v>VOD 2 5/8 08/27/80</v>
      </c>
      <c r="F28" s="112" t="str">
        <v>EUR</v>
      </c>
      <c r="G28" s="114">
        <v>4580000</v>
      </c>
      <c r="H28" s="112">
        <v>0.05</v>
      </c>
      <c r="I28" s="114">
        <v>2290</v>
      </c>
      <c r="S28" s="112" t="str">
        <v>VOD</v>
      </c>
      <c r="U28" s="113">
        <v>46169</v>
      </c>
    </row>
    <row r="29" spans="4:21" x14ac:dyDescent="0.35">
      <c r="D29" s="112" t="str">
        <v>XS2228373671</v>
      </c>
      <c r="E29" s="115" t="str">
        <v>ENELIM 2 1/4 PERP</v>
      </c>
      <c r="F29" s="112" t="str">
        <v>EUR</v>
      </c>
      <c r="G29" s="114">
        <v>4410000</v>
      </c>
      <c r="H29" s="112">
        <v>0.06</v>
      </c>
      <c r="I29" s="114">
        <v>2646</v>
      </c>
      <c r="S29" s="112" t="str">
        <v>ENELIM</v>
      </c>
      <c r="U29" s="113">
        <v>46366</v>
      </c>
    </row>
    <row r="30" spans="4:21" x14ac:dyDescent="0.35">
      <c r="D30" s="112" t="str">
        <v>FR0013431244</v>
      </c>
      <c r="E30" s="115" t="str">
        <v>ENGIFP 1 5/8 PERP</v>
      </c>
      <c r="F30" s="112" t="str">
        <v>EUR</v>
      </c>
      <c r="G30" s="114">
        <v>4400000</v>
      </c>
      <c r="H30" s="112">
        <v>0.04</v>
      </c>
      <c r="I30" s="114">
        <v>1760</v>
      </c>
      <c r="S30" s="112" t="str">
        <v>ENGIFP</v>
      </c>
      <c r="U30" s="113">
        <v>45755</v>
      </c>
    </row>
    <row r="31" spans="4:21" x14ac:dyDescent="0.35">
      <c r="D31" s="112" t="str">
        <v>XS1767087866</v>
      </c>
      <c r="E31" s="115" t="str">
        <v>ACEIM 1 1/2 06/08/27</v>
      </c>
      <c r="F31" s="112" t="str">
        <v>-</v>
      </c>
      <c r="G31" s="114">
        <v>6400000</v>
      </c>
      <c r="H31" s="112">
        <v>7.0000000000000007E-2</v>
      </c>
      <c r="I31" s="114">
        <v>4480.0000000000009</v>
      </c>
      <c r="S31" s="112" t="str">
        <v>-</v>
      </c>
      <c r="U31" s="113" t="str">
        <v>-</v>
      </c>
    </row>
    <row r="32" spans="4:21" x14ac:dyDescent="0.35">
      <c r="D32" s="112" t="str">
        <v>XS1048428012</v>
      </c>
      <c r="E32" s="115" t="str">
        <v>VW 3 3/4 PERP</v>
      </c>
      <c r="F32" s="112" t="str">
        <v>EUR</v>
      </c>
      <c r="G32" s="114">
        <v>4000000</v>
      </c>
      <c r="H32" s="112">
        <v>0</v>
      </c>
      <c r="I32" s="114">
        <v>0</v>
      </c>
      <c r="S32" s="112" t="str">
        <v>VW</v>
      </c>
      <c r="U32" s="113">
        <v>44279</v>
      </c>
    </row>
    <row r="33" spans="4:21" x14ac:dyDescent="0.35">
      <c r="D33" s="112" t="str">
        <v>XS1292988984</v>
      </c>
      <c r="E33" s="115" t="str">
        <v>ENIIM 1 3/4 01/18/24</v>
      </c>
      <c r="F33" s="112" t="str">
        <v>-</v>
      </c>
      <c r="G33" s="114">
        <v>4000000</v>
      </c>
      <c r="H33" s="112">
        <v>0.03</v>
      </c>
      <c r="I33" s="114">
        <v>1200</v>
      </c>
      <c r="S33" s="112" t="str">
        <v>-</v>
      </c>
      <c r="U33" s="113" t="str">
        <v>-</v>
      </c>
    </row>
    <row r="34" spans="4:21" x14ac:dyDescent="0.35">
      <c r="D34" s="112" t="str">
        <v>XS2153405118</v>
      </c>
      <c r="E34" s="115" t="str">
        <v>IBESM 0 7/8 06/16/25</v>
      </c>
      <c r="F34" s="112" t="str">
        <v>-</v>
      </c>
      <c r="G34" s="114">
        <v>4000000</v>
      </c>
      <c r="H34" s="112">
        <v>0.05</v>
      </c>
      <c r="I34" s="114">
        <v>2000</v>
      </c>
      <c r="S34" s="112" t="str">
        <v>-</v>
      </c>
      <c r="U34" s="113" t="str">
        <v>-</v>
      </c>
    </row>
    <row r="35" spans="4:21" x14ac:dyDescent="0.35">
      <c r="D35" s="112" t="str">
        <v>FR0013248523</v>
      </c>
      <c r="E35" s="115" t="str">
        <v>SEVFP 1 1/2 04/03/29</v>
      </c>
      <c r="F35" s="112" t="str">
        <v>-</v>
      </c>
      <c r="G35" s="114">
        <v>4000000</v>
      </c>
      <c r="H35" s="112">
        <v>0.09</v>
      </c>
      <c r="I35" s="114">
        <v>3600</v>
      </c>
      <c r="S35" s="112" t="str">
        <v>-</v>
      </c>
      <c r="U35" s="113" t="str">
        <v>-</v>
      </c>
    </row>
    <row r="36" spans="4:21" x14ac:dyDescent="0.35">
      <c r="D36" s="112" t="str">
        <v>XS1527758145</v>
      </c>
      <c r="E36" s="115" t="str">
        <v>IBESM 1 03/07/24</v>
      </c>
      <c r="F36" s="112" t="str">
        <v>-</v>
      </c>
      <c r="G36" s="114">
        <v>3700000</v>
      </c>
      <c r="H36" s="112">
        <v>0.03</v>
      </c>
      <c r="I36" s="114">
        <v>1110</v>
      </c>
      <c r="S36" s="112" t="str">
        <v>-</v>
      </c>
      <c r="U36" s="113" t="str">
        <v>-</v>
      </c>
    </row>
    <row r="37" spans="4:21" x14ac:dyDescent="0.35">
      <c r="D37" s="112" t="str">
        <v>XS1219499032</v>
      </c>
      <c r="E37" s="115" t="str">
        <v>RWE 3 1/2 04/21/75</v>
      </c>
      <c r="F37" s="112" t="str">
        <v>EUR</v>
      </c>
      <c r="G37" s="114">
        <v>3398000</v>
      </c>
      <c r="H37" s="112">
        <v>0.05</v>
      </c>
      <c r="I37" s="114">
        <v>1699</v>
      </c>
      <c r="S37" s="112" t="str">
        <v>RWE</v>
      </c>
      <c r="U37" s="113">
        <v>45768</v>
      </c>
    </row>
    <row r="38" spans="4:21" x14ac:dyDescent="0.35">
      <c r="D38" s="112" t="str">
        <v>XS2207430120</v>
      </c>
      <c r="E38" s="115" t="str">
        <v>TENN 2.374 PERP</v>
      </c>
      <c r="F38" s="112" t="str">
        <v>EUR</v>
      </c>
      <c r="G38" s="114">
        <v>3230000</v>
      </c>
      <c r="H38" s="112">
        <v>0.05</v>
      </c>
      <c r="I38" s="114">
        <v>1615</v>
      </c>
      <c r="S38" s="112" t="str">
        <v>TENN</v>
      </c>
      <c r="U38" s="113">
        <v>45860</v>
      </c>
    </row>
    <row r="39" spans="4:21" x14ac:dyDescent="0.35">
      <c r="D39" s="112" t="str">
        <v>XS2225204010</v>
      </c>
      <c r="E39" s="115" t="str">
        <v>VOD 3 08/27/80</v>
      </c>
      <c r="F39" s="112" t="str">
        <v>EUR</v>
      </c>
      <c r="G39" s="114">
        <v>3200000</v>
      </c>
      <c r="H39" s="112">
        <v>0.08</v>
      </c>
      <c r="I39" s="114">
        <v>2560</v>
      </c>
      <c r="S39" s="112" t="str">
        <v>VOD</v>
      </c>
      <c r="U39" s="113">
        <v>47630</v>
      </c>
    </row>
    <row r="40" spans="4:21" x14ac:dyDescent="0.35">
      <c r="D40" s="112" t="str">
        <v>XS1014987355</v>
      </c>
      <c r="E40" s="115" t="str">
        <v>ENELIM 6 5/8 09/15/76</v>
      </c>
      <c r="F40" s="112" t="str">
        <v>GBP</v>
      </c>
      <c r="G40" s="114">
        <v>3015000</v>
      </c>
      <c r="H40" s="112">
        <v>0.01</v>
      </c>
      <c r="I40" s="114">
        <v>301.5</v>
      </c>
      <c r="S40" s="112" t="str">
        <v>ENELIM</v>
      </c>
      <c r="U40" s="113">
        <v>44454</v>
      </c>
    </row>
    <row r="41" spans="4:21" x14ac:dyDescent="0.35">
      <c r="D41" s="112" t="str">
        <v>XS1048529041</v>
      </c>
      <c r="E41" s="115" t="str">
        <v>RDSALN 2 1/2 03/24/26</v>
      </c>
      <c r="F41" s="112" t="str">
        <v>-</v>
      </c>
      <c r="G41" s="114">
        <v>3000000</v>
      </c>
      <c r="H41" s="112">
        <v>0.06</v>
      </c>
      <c r="I41" s="114">
        <v>1800</v>
      </c>
      <c r="S41" s="112" t="str">
        <v>-</v>
      </c>
      <c r="U41" s="113" t="str">
        <v>-</v>
      </c>
    </row>
    <row r="42" spans="4:21" x14ac:dyDescent="0.35">
      <c r="D42" s="112" t="str">
        <v>XS1135277140</v>
      </c>
      <c r="E42" s="115" t="str">
        <v>RDSALN 1 5/8 01/20/27</v>
      </c>
      <c r="F42" s="112" t="str">
        <v>-</v>
      </c>
      <c r="G42" s="114">
        <v>3000000</v>
      </c>
      <c r="H42" s="112">
        <v>7.0000000000000007E-2</v>
      </c>
      <c r="I42" s="114">
        <v>2100.0000000000005</v>
      </c>
      <c r="S42" s="112" t="str">
        <v>-</v>
      </c>
      <c r="U42" s="113" t="str">
        <v>-</v>
      </c>
    </row>
    <row r="43" spans="4:21" x14ac:dyDescent="0.35">
      <c r="D43" s="112" t="str">
        <v>XS2152899584</v>
      </c>
      <c r="E43" s="115" t="str">
        <v>EOANGR 1 10/07/25</v>
      </c>
      <c r="F43" s="112" t="str">
        <v>-</v>
      </c>
      <c r="G43" s="114">
        <v>3000000</v>
      </c>
      <c r="H43" s="112">
        <v>0.05</v>
      </c>
      <c r="I43" s="114">
        <v>1500</v>
      </c>
      <c r="S43" s="112" t="str">
        <v>-</v>
      </c>
      <c r="U43" s="113" t="str">
        <v>-</v>
      </c>
    </row>
    <row r="44" spans="4:21" x14ac:dyDescent="0.35">
      <c r="D44" s="112" t="str">
        <v>FR0013534351</v>
      </c>
      <c r="E44" s="115" t="str">
        <v>EDF 2 7/8 PERP</v>
      </c>
      <c r="F44" s="112" t="str">
        <v>-</v>
      </c>
      <c r="G44" s="114">
        <v>3000000</v>
      </c>
      <c r="H44" s="112">
        <v>0.05</v>
      </c>
      <c r="I44" s="114">
        <v>1500</v>
      </c>
      <c r="S44" s="112" t="str">
        <v>-</v>
      </c>
      <c r="U44" s="113" t="str">
        <v>-</v>
      </c>
    </row>
    <row r="45" spans="4:21" x14ac:dyDescent="0.35">
      <c r="D45" s="112" t="str">
        <v>ITXEX534</v>
      </c>
      <c r="E45" s="115" t="str">
        <v>ITXEX534_JP_2025-12-20</v>
      </c>
      <c r="F45" s="112" t="str">
        <v>-</v>
      </c>
      <c r="G45" s="114">
        <v>3000000</v>
      </c>
      <c r="H45" s="112">
        <v>0</v>
      </c>
      <c r="I45" s="114">
        <v>0</v>
      </c>
      <c r="S45" s="112" t="str">
        <v>-</v>
      </c>
      <c r="U45" s="113" t="str">
        <v>-</v>
      </c>
    </row>
    <row r="46" spans="4:21" x14ac:dyDescent="0.35">
      <c r="D46" s="112" t="str">
        <v>XS2241090088</v>
      </c>
      <c r="E46" s="115" t="str">
        <v>REPSM 0 1/8 10/05/24</v>
      </c>
      <c r="F46" s="112" t="str">
        <v>-</v>
      </c>
      <c r="G46" s="114">
        <v>3000000</v>
      </c>
      <c r="H46" s="112">
        <v>0.04</v>
      </c>
      <c r="I46" s="114">
        <v>1200</v>
      </c>
      <c r="S46" s="112" t="str">
        <v>-</v>
      </c>
      <c r="U46" s="113" t="str">
        <v>-</v>
      </c>
    </row>
    <row r="47" spans="4:21" x14ac:dyDescent="0.35">
      <c r="D47" s="112" t="str">
        <v>FR0013173432</v>
      </c>
      <c r="E47" s="115" t="str">
        <v>SEVFP 1 1/4 05/19/28</v>
      </c>
      <c r="F47" s="112" t="str">
        <v>-</v>
      </c>
      <c r="G47" s="114">
        <v>3000000</v>
      </c>
      <c r="H47" s="112">
        <v>0.08</v>
      </c>
      <c r="I47" s="114">
        <v>2400</v>
      </c>
      <c r="S47" s="112" t="str">
        <v>-</v>
      </c>
      <c r="U47" s="113" t="str">
        <v>-</v>
      </c>
    </row>
    <row r="48" spans="4:21" x14ac:dyDescent="0.35">
      <c r="D48" s="112" t="str">
        <v>XS2244941063</v>
      </c>
      <c r="E48" s="115" t="str">
        <v>IBESM 1.874 PERP</v>
      </c>
      <c r="F48" s="112" t="str">
        <v>-</v>
      </c>
      <c r="G48" s="114">
        <v>3000000</v>
      </c>
      <c r="H48" s="112">
        <v>0.05</v>
      </c>
      <c r="I48" s="114">
        <v>1500</v>
      </c>
      <c r="S48" s="112" t="str">
        <v>-</v>
      </c>
      <c r="U48" s="113" t="str">
        <v>-</v>
      </c>
    </row>
    <row r="49" spans="4:21" x14ac:dyDescent="0.35">
      <c r="D49" s="112" t="str">
        <v>XS2077670003</v>
      </c>
      <c r="E49" s="115" t="str">
        <v>BAYNGR 2 3/8 11/12/79</v>
      </c>
      <c r="F49" s="112" t="str">
        <v>EUR</v>
      </c>
      <c r="G49" s="114">
        <v>2900000</v>
      </c>
      <c r="H49" s="112">
        <v>0.04</v>
      </c>
      <c r="I49" s="114">
        <v>1160</v>
      </c>
      <c r="S49" s="112" t="str">
        <v>BAYNGR</v>
      </c>
      <c r="U49" s="113">
        <v>45700</v>
      </c>
    </row>
    <row r="50" spans="4:21" x14ac:dyDescent="0.35">
      <c r="D50" s="112" t="str">
        <v>XS1731823255</v>
      </c>
      <c r="E50" s="115" t="str">
        <v>TELEFO 2 5/8 PERP</v>
      </c>
      <c r="F50" s="112" t="str">
        <v>EUR</v>
      </c>
      <c r="G50" s="114">
        <v>2700000</v>
      </c>
      <c r="H50" s="112">
        <v>0.02</v>
      </c>
      <c r="I50" s="114">
        <v>540</v>
      </c>
      <c r="S50" s="112" t="str">
        <v>TELEFO</v>
      </c>
      <c r="U50" s="113">
        <v>44992</v>
      </c>
    </row>
    <row r="51" spans="4:21" x14ac:dyDescent="0.35">
      <c r="D51" s="112" t="str">
        <v>XS1504194173</v>
      </c>
      <c r="E51" s="115" t="str">
        <v>HERIM 0 7/8 10/14/26</v>
      </c>
      <c r="F51" s="112" t="str">
        <v>-</v>
      </c>
      <c r="G51" s="114">
        <v>2700000</v>
      </c>
      <c r="H51" s="112">
        <v>0.06</v>
      </c>
      <c r="I51" s="114">
        <v>1620</v>
      </c>
      <c r="S51" s="112" t="str">
        <v>-</v>
      </c>
      <c r="U51" s="113" t="str">
        <v>-</v>
      </c>
    </row>
    <row r="52" spans="4:21" x14ac:dyDescent="0.35">
      <c r="D52" s="112" t="str">
        <v>XS1205618470</v>
      </c>
      <c r="E52" s="115" t="str">
        <v>VATFAL 3 03/19/77</v>
      </c>
      <c r="F52" s="112" t="str">
        <v>EUR</v>
      </c>
      <c r="G52" s="114">
        <v>2678000</v>
      </c>
      <c r="H52" s="112">
        <v>0.06</v>
      </c>
      <c r="I52" s="114">
        <v>1606.8</v>
      </c>
      <c r="S52" s="112" t="str">
        <v>VATFAL</v>
      </c>
      <c r="U52" s="113">
        <v>46465</v>
      </c>
    </row>
    <row r="53" spans="4:21" x14ac:dyDescent="0.35">
      <c r="D53" s="112" t="str">
        <v>FR0012199065</v>
      </c>
      <c r="E53" s="115" t="str">
        <v>RTEFRA 1 5/8 10/08/24</v>
      </c>
      <c r="F53" s="112" t="str">
        <v>-</v>
      </c>
      <c r="G53" s="114">
        <v>2600000</v>
      </c>
      <c r="H53" s="112">
        <v>0.04</v>
      </c>
      <c r="I53" s="114">
        <v>1040</v>
      </c>
      <c r="S53" s="112" t="str">
        <v>-</v>
      </c>
      <c r="U53" s="113" t="str">
        <v>-</v>
      </c>
    </row>
    <row r="54" spans="4:21" x14ac:dyDescent="0.35">
      <c r="D54" s="112" t="str">
        <v>XS1828037827</v>
      </c>
      <c r="E54" s="115" t="str">
        <v>TENN 2 06/05/34</v>
      </c>
      <c r="F54" s="112" t="str">
        <v>-</v>
      </c>
      <c r="G54" s="114">
        <v>2500000</v>
      </c>
      <c r="H54" s="112">
        <v>0.15</v>
      </c>
      <c r="I54" s="114">
        <v>3750</v>
      </c>
      <c r="S54" s="112" t="str">
        <v>-</v>
      </c>
      <c r="U54" s="113" t="str">
        <v>-</v>
      </c>
    </row>
    <row r="55" spans="4:21" x14ac:dyDescent="0.35">
      <c r="D55" s="112" t="str">
        <v>XS2244936659</v>
      </c>
      <c r="E55" s="115" t="str">
        <v>INWIM 1 5/8 10/21/28</v>
      </c>
      <c r="F55" s="112" t="str">
        <v>-</v>
      </c>
      <c r="G55" s="114">
        <v>2500000</v>
      </c>
      <c r="H55" s="112">
        <v>0.08</v>
      </c>
      <c r="I55" s="114">
        <v>2000</v>
      </c>
      <c r="S55" s="112" t="str">
        <v>-</v>
      </c>
      <c r="U55" s="113" t="str">
        <v>-</v>
      </c>
    </row>
    <row r="56" spans="4:21" x14ac:dyDescent="0.35">
      <c r="D56" s="112" t="str">
        <v>XS1207058733</v>
      </c>
      <c r="E56" s="115" t="str">
        <v>REPSM 4 1/2 03/25/75</v>
      </c>
      <c r="F56" s="112" t="str">
        <v>EUR</v>
      </c>
      <c r="G56" s="114">
        <v>2400000</v>
      </c>
      <c r="H56" s="112">
        <v>0.04</v>
      </c>
      <c r="I56" s="114">
        <v>960</v>
      </c>
      <c r="S56" s="112" t="str">
        <v>REPSM</v>
      </c>
      <c r="U56" s="113">
        <v>45741</v>
      </c>
    </row>
    <row r="57" spans="4:21" x14ac:dyDescent="0.35">
      <c r="D57" s="112" t="str">
        <v>XS1396767854</v>
      </c>
      <c r="E57" s="115" t="str">
        <v>NTGYSM 1 1/4 04/19/26</v>
      </c>
      <c r="F57" s="112" t="str">
        <v>-</v>
      </c>
      <c r="G57" s="114">
        <v>2300000</v>
      </c>
      <c r="H57" s="112">
        <v>0.06</v>
      </c>
      <c r="I57" s="114">
        <v>1380</v>
      </c>
      <c r="S57" s="112" t="str">
        <v>-</v>
      </c>
      <c r="U57" s="113" t="str">
        <v>-</v>
      </c>
    </row>
    <row r="58" spans="4:21" x14ac:dyDescent="0.35">
      <c r="D58" s="112" t="str">
        <v>XS0954675129</v>
      </c>
      <c r="E58" s="115" t="str">
        <v>ENELIM 5.451 01/10/74</v>
      </c>
      <c r="F58" s="112" t="str">
        <v>EUR</v>
      </c>
      <c r="G58" s="114">
        <v>2269000</v>
      </c>
      <c r="H58" s="112">
        <v>0.03</v>
      </c>
      <c r="I58" s="114">
        <v>680.7</v>
      </c>
      <c r="S58" s="112" t="str">
        <v>ENELIM</v>
      </c>
      <c r="U58" s="113">
        <v>45301</v>
      </c>
    </row>
    <row r="59" spans="4:21" x14ac:dyDescent="0.35">
      <c r="D59" s="112" t="str">
        <v>XS1874122770</v>
      </c>
      <c r="E59" s="115" t="str">
        <v>TOTAL 1.023 03/04/27</v>
      </c>
      <c r="F59" s="112" t="str">
        <v>-</v>
      </c>
      <c r="G59" s="114">
        <v>2100000</v>
      </c>
      <c r="H59" s="112">
        <v>7.0000000000000007E-2</v>
      </c>
      <c r="I59" s="114">
        <v>1470</v>
      </c>
      <c r="S59" s="112" t="str">
        <v>-</v>
      </c>
      <c r="U59" s="113" t="str">
        <v>-</v>
      </c>
    </row>
    <row r="60" spans="4:21" x14ac:dyDescent="0.35">
      <c r="D60" s="112" t="str">
        <v>XS1050461034</v>
      </c>
      <c r="E60" s="115" t="str">
        <v>TELEFO 5 7/8 PERP</v>
      </c>
      <c r="F60" s="112" t="str">
        <v>EUR</v>
      </c>
      <c r="G60" s="114">
        <v>2000000</v>
      </c>
      <c r="H60" s="112">
        <v>0.03</v>
      </c>
      <c r="I60" s="114">
        <v>600</v>
      </c>
      <c r="S60" s="112" t="str">
        <v>TELEFO</v>
      </c>
      <c r="U60" s="113">
        <v>45382</v>
      </c>
    </row>
    <row r="61" spans="4:21" x14ac:dyDescent="0.35">
      <c r="D61" s="112" t="str">
        <v>XS2056371334</v>
      </c>
      <c r="E61" s="115" t="str">
        <v>TELEFO 2 7/8 PERP</v>
      </c>
      <c r="F61" s="112" t="str">
        <v>EUR</v>
      </c>
      <c r="G61" s="114">
        <v>-400000</v>
      </c>
      <c r="H61" s="112">
        <v>0.06</v>
      </c>
      <c r="I61" s="114">
        <v>-240</v>
      </c>
      <c r="S61" s="112" t="str">
        <v>TELEFO</v>
      </c>
      <c r="U61" s="113">
        <v>46562</v>
      </c>
    </row>
    <row r="62" spans="4:21" x14ac:dyDescent="0.35">
      <c r="D62" s="112" t="str">
        <v>FR0013292828</v>
      </c>
      <c r="E62" s="115" t="str">
        <v>BNFP 1 3/4 PERP</v>
      </c>
      <c r="F62" s="112" t="str">
        <v>EUR</v>
      </c>
      <c r="G62" s="114">
        <v>-1200000</v>
      </c>
      <c r="H62" s="112">
        <v>0.02</v>
      </c>
      <c r="I62" s="114">
        <v>-240</v>
      </c>
      <c r="S62" s="112" t="str">
        <v>BNFP</v>
      </c>
      <c r="U62" s="113">
        <v>45012</v>
      </c>
    </row>
    <row r="63" spans="4:21" x14ac:dyDescent="0.35">
      <c r="D63" s="112" t="str">
        <v>ES0813211010</v>
      </c>
      <c r="E63" s="115" t="str">
        <v>BBVASM 6 PERP</v>
      </c>
      <c r="F63" s="112" t="str">
        <v>-</v>
      </c>
      <c r="G63" s="114">
        <v>2000000</v>
      </c>
      <c r="H63" s="112">
        <v>0.03</v>
      </c>
      <c r="I63" s="114">
        <v>600</v>
      </c>
      <c r="S63" s="112" t="str">
        <v>-</v>
      </c>
      <c r="U63" s="113" t="str">
        <v>-</v>
      </c>
    </row>
    <row r="64" spans="4:21" x14ac:dyDescent="0.35">
      <c r="D64" s="112" t="str">
        <v>XS2193663619</v>
      </c>
      <c r="E64" s="115" t="str">
        <v>BPLN 4 1/4 PERP</v>
      </c>
      <c r="F64" s="112" t="str">
        <v>GBP</v>
      </c>
      <c r="G64" s="114">
        <v>2000000</v>
      </c>
      <c r="H64" s="112">
        <v>0.06</v>
      </c>
      <c r="I64" s="114">
        <v>1200</v>
      </c>
      <c r="S64" s="112" t="str">
        <v>BPLN</v>
      </c>
      <c r="U64" s="113">
        <v>46468</v>
      </c>
    </row>
    <row r="65" spans="4:21" x14ac:dyDescent="0.35">
      <c r="D65" s="112" t="str">
        <v>BE0002466416</v>
      </c>
      <c r="E65" s="115" t="str">
        <v>ELIATB 3 04/07/29</v>
      </c>
      <c r="F65" s="112" t="str">
        <v>-</v>
      </c>
      <c r="G65" s="114">
        <v>2000000</v>
      </c>
      <c r="H65" s="112">
        <v>0.1</v>
      </c>
      <c r="I65" s="114">
        <v>2000</v>
      </c>
      <c r="S65" s="112" t="str">
        <v>-</v>
      </c>
      <c r="U65" s="113" t="str">
        <v>-</v>
      </c>
    </row>
    <row r="66" spans="4:21" x14ac:dyDescent="0.35">
      <c r="D66" s="112" t="str">
        <v>XS1243251375</v>
      </c>
      <c r="E66" s="115" t="str">
        <v>EUROGR 1 7/8 06/10/25</v>
      </c>
      <c r="F66" s="112" t="str">
        <v>-</v>
      </c>
      <c r="G66" s="114">
        <v>2000000</v>
      </c>
      <c r="H66" s="112">
        <v>0.05</v>
      </c>
      <c r="I66" s="114">
        <v>1000</v>
      </c>
      <c r="S66" s="112" t="str">
        <v>-</v>
      </c>
      <c r="U66" s="113" t="str">
        <v>-</v>
      </c>
    </row>
    <row r="67" spans="4:21" x14ac:dyDescent="0.35">
      <c r="D67" s="112" t="str">
        <v>XS1177459531</v>
      </c>
      <c r="E67" s="115" t="str">
        <v>ENGSM 1 1/4 02/06/25</v>
      </c>
      <c r="F67" s="112" t="str">
        <v>-</v>
      </c>
      <c r="G67" s="114">
        <v>1800000</v>
      </c>
      <c r="H67" s="112">
        <v>0.04</v>
      </c>
      <c r="I67" s="114">
        <v>720</v>
      </c>
      <c r="S67" s="112" t="str">
        <v>-</v>
      </c>
      <c r="U67" s="113" t="str">
        <v>-</v>
      </c>
    </row>
    <row r="68" spans="4:21" x14ac:dyDescent="0.35">
      <c r="D68" s="112" t="str">
        <v>XS1396367911</v>
      </c>
      <c r="E68" s="115" t="str">
        <v>ENEXIS 0 7/8 04/28/26</v>
      </c>
      <c r="F68" s="112" t="str">
        <v>-</v>
      </c>
      <c r="G68" s="114">
        <v>1800000</v>
      </c>
      <c r="H68" s="112">
        <v>0.06</v>
      </c>
      <c r="I68" s="114">
        <v>1080</v>
      </c>
      <c r="S68" s="112" t="str">
        <v>-</v>
      </c>
      <c r="U68" s="113" t="str">
        <v>-</v>
      </c>
    </row>
    <row r="69" spans="4:21" x14ac:dyDescent="0.35">
      <c r="D69" s="112" t="str">
        <v>CT413383_251220</v>
      </c>
      <c r="E69" s="115" t="str">
        <v>RBS_JP_2025-12-20</v>
      </c>
      <c r="F69" s="112" t="str">
        <v>-</v>
      </c>
      <c r="G69" s="114">
        <v>1750000</v>
      </c>
      <c r="H69" s="112">
        <v>0</v>
      </c>
      <c r="I69" s="114">
        <v>0</v>
      </c>
      <c r="S69" s="112" t="str">
        <v>-</v>
      </c>
      <c r="U69" s="113" t="str">
        <v>-</v>
      </c>
    </row>
    <row r="70" spans="4:21" x14ac:dyDescent="0.35">
      <c r="D70" s="112" t="str">
        <v>XS1139315581</v>
      </c>
      <c r="E70" s="115" t="str">
        <v>TOTAL 1 3/8 03/19/25</v>
      </c>
      <c r="F70" s="112" t="str">
        <v>-</v>
      </c>
      <c r="G70" s="114">
        <v>1500000</v>
      </c>
      <c r="H70" s="112">
        <v>0.05</v>
      </c>
      <c r="I70" s="114">
        <v>750</v>
      </c>
      <c r="S70" s="112" t="str">
        <v>-</v>
      </c>
      <c r="U70" s="113" t="str">
        <v>-</v>
      </c>
    </row>
    <row r="71" spans="4:21" x14ac:dyDescent="0.35">
      <c r="D71" s="112" t="str">
        <v>XS2052320954</v>
      </c>
      <c r="E71" s="115" t="str">
        <v>VZ 0 7/8 03/19/32</v>
      </c>
      <c r="F71" s="112" t="str">
        <v>-</v>
      </c>
      <c r="G71" s="114">
        <v>1500000</v>
      </c>
      <c r="H71" s="112">
        <v>0.11</v>
      </c>
      <c r="I71" s="114">
        <v>1650</v>
      </c>
      <c r="S71" s="112" t="str">
        <v>-</v>
      </c>
      <c r="U71" s="113" t="str">
        <v>-</v>
      </c>
    </row>
    <row r="72" spans="4:21" x14ac:dyDescent="0.35">
      <c r="D72" s="112" t="str">
        <v>ITXEU534</v>
      </c>
      <c r="E72" s="115" t="str">
        <v>ITXEU534_JP_2025-12-20</v>
      </c>
      <c r="F72" s="112" t="str">
        <v>-</v>
      </c>
      <c r="G72" s="114">
        <v>1500000</v>
      </c>
      <c r="H72" s="112">
        <v>0</v>
      </c>
      <c r="I72" s="114">
        <v>0</v>
      </c>
      <c r="S72" s="112" t="str">
        <v>-</v>
      </c>
      <c r="U72" s="113" t="str">
        <v>-</v>
      </c>
    </row>
    <row r="73" spans="4:21" x14ac:dyDescent="0.35">
      <c r="D73" s="112" t="str">
        <v>FR00140007J7</v>
      </c>
      <c r="E73" s="115" t="str">
        <v>BFCM 0 5/8 02/21/31</v>
      </c>
      <c r="F73" s="112" t="str">
        <v>-</v>
      </c>
      <c r="G73" s="114">
        <v>1500000</v>
      </c>
      <c r="H73" s="112">
        <v>0.1</v>
      </c>
      <c r="I73" s="114">
        <v>1500</v>
      </c>
      <c r="S73" s="112" t="str">
        <v>-</v>
      </c>
      <c r="U73" s="113" t="str">
        <v>-</v>
      </c>
    </row>
    <row r="74" spans="4:21" x14ac:dyDescent="0.35">
      <c r="D74" s="112" t="str">
        <v>XS1901055472</v>
      </c>
      <c r="E74" s="115" t="str">
        <v>ENBW 1 7/8 10/31/33</v>
      </c>
      <c r="F74" s="112" t="str">
        <v>-</v>
      </c>
      <c r="G74" s="114">
        <v>1245000</v>
      </c>
      <c r="H74" s="112">
        <v>0.14000000000000001</v>
      </c>
      <c r="I74" s="114">
        <v>1743.0000000000002</v>
      </c>
      <c r="S74" s="112" t="str">
        <v>-</v>
      </c>
      <c r="U74" s="113" t="str">
        <v>-</v>
      </c>
    </row>
    <row r="75" spans="4:21" x14ac:dyDescent="0.35">
      <c r="D75" s="112" t="str">
        <v>XS2192431380</v>
      </c>
      <c r="E75" s="115" t="str">
        <v>IGIM 0 1/4 06/24/25</v>
      </c>
      <c r="F75" s="112" t="str">
        <v>-</v>
      </c>
      <c r="G75" s="114">
        <v>1090000</v>
      </c>
      <c r="H75" s="112">
        <v>0.05</v>
      </c>
      <c r="I75" s="114">
        <v>545</v>
      </c>
      <c r="S75" s="112" t="str">
        <v>-</v>
      </c>
      <c r="U75" s="113" t="str">
        <v>-</v>
      </c>
    </row>
    <row r="76" spans="4:21" x14ac:dyDescent="0.35">
      <c r="D76" s="112" t="str">
        <v>USF2R125CF03</v>
      </c>
      <c r="E76" s="115" t="str">
        <v>ACAFP 6 7/8 PERP</v>
      </c>
      <c r="F76" s="112" t="str">
        <v>-</v>
      </c>
      <c r="G76" s="114">
        <v>1000000</v>
      </c>
      <c r="H76" s="112">
        <v>0.04</v>
      </c>
      <c r="I76" s="114">
        <v>400</v>
      </c>
      <c r="S76" s="112" t="str">
        <v>-</v>
      </c>
      <c r="U76" s="113" t="str">
        <v>-</v>
      </c>
    </row>
    <row r="77" spans="4:21" x14ac:dyDescent="0.35">
      <c r="D77" s="112" t="str">
        <v>XS1596740453</v>
      </c>
      <c r="E77" s="115" t="str">
        <v>MRDGF 2 1/4 04/11/29</v>
      </c>
      <c r="F77" s="112" t="str">
        <v>-</v>
      </c>
      <c r="G77" s="114">
        <v>1000000</v>
      </c>
      <c r="H77" s="112">
        <v>0.08</v>
      </c>
      <c r="I77" s="114">
        <v>800</v>
      </c>
      <c r="S77" s="112" t="str">
        <v>-</v>
      </c>
      <c r="U77" s="113" t="str">
        <v>-</v>
      </c>
    </row>
    <row r="78" spans="4:21" x14ac:dyDescent="0.35">
      <c r="D78" s="112" t="str">
        <v>PTEDPLOM0017</v>
      </c>
      <c r="E78" s="115" t="str">
        <v>EDPPL 1.7 07/20/80</v>
      </c>
      <c r="F78" s="112" t="str">
        <v>EUR</v>
      </c>
      <c r="G78" s="114">
        <v>1000000</v>
      </c>
      <c r="H78" s="112">
        <v>0.04</v>
      </c>
      <c r="I78" s="114">
        <v>400</v>
      </c>
      <c r="S78" s="112" t="str">
        <v>EDPPL</v>
      </c>
      <c r="U78" s="113">
        <v>45767</v>
      </c>
    </row>
    <row r="79" spans="4:21" x14ac:dyDescent="0.35">
      <c r="D79" s="112" t="str">
        <v>XS1196713298</v>
      </c>
      <c r="E79" s="115" t="str">
        <v>SSELN 2 3/8 PERP</v>
      </c>
      <c r="F79" s="112" t="str">
        <v>EUR</v>
      </c>
      <c r="G79" s="114">
        <v>1000000</v>
      </c>
      <c r="H79" s="112">
        <v>0</v>
      </c>
      <c r="I79" s="114">
        <v>0</v>
      </c>
      <c r="S79" s="112" t="str">
        <v>SSELN</v>
      </c>
      <c r="U79" s="113">
        <v>44287</v>
      </c>
    </row>
    <row r="80" spans="4:21" x14ac:dyDescent="0.35">
      <c r="D80" s="112" t="str">
        <v>FR0013365285</v>
      </c>
      <c r="E80" s="115" t="str">
        <v>ENGIFP 0 7/8 09/19/25</v>
      </c>
      <c r="F80" s="112" t="str">
        <v>-</v>
      </c>
      <c r="G80" s="114">
        <v>1000000</v>
      </c>
      <c r="H80" s="112">
        <v>0.05</v>
      </c>
      <c r="I80" s="114">
        <v>500</v>
      </c>
      <c r="S80" s="112" t="str">
        <v>-</v>
      </c>
      <c r="U80" s="113" t="str">
        <v>-</v>
      </c>
    </row>
    <row r="81" spans="4:21" x14ac:dyDescent="0.35">
      <c r="D81" s="112" t="str">
        <v>BE6320936287</v>
      </c>
      <c r="E81" s="115" t="str">
        <v>ABIBB 3.7 04/02/40</v>
      </c>
      <c r="F81" s="112" t="str">
        <v>-</v>
      </c>
      <c r="G81" s="114">
        <v>1000000</v>
      </c>
      <c r="H81" s="112">
        <v>0.2</v>
      </c>
      <c r="I81" s="114">
        <v>2000</v>
      </c>
      <c r="S81" s="112" t="str">
        <v>-</v>
      </c>
      <c r="U81" s="113" t="str">
        <v>-</v>
      </c>
    </row>
    <row r="82" spans="4:21" x14ac:dyDescent="0.35">
      <c r="D82" s="112" t="str">
        <v>XS2004381674</v>
      </c>
      <c r="E82" s="115" t="str">
        <v>TOTAL 0.696 05/31/28</v>
      </c>
      <c r="F82" s="112" t="str">
        <v>-</v>
      </c>
      <c r="G82" s="114">
        <v>1000000</v>
      </c>
      <c r="H82" s="112">
        <v>0.08</v>
      </c>
      <c r="I82" s="114">
        <v>800</v>
      </c>
      <c r="S82" s="112" t="str">
        <v>-</v>
      </c>
      <c r="U82" s="113" t="str">
        <v>-</v>
      </c>
    </row>
    <row r="83" spans="4:21" x14ac:dyDescent="0.35">
      <c r="D83" s="112" t="str">
        <v>US912828ZT04</v>
      </c>
      <c r="E83" s="115" t="str">
        <v>T 0 1/4 05/31/25</v>
      </c>
      <c r="F83" s="112" t="str">
        <v>-</v>
      </c>
      <c r="G83" s="114">
        <v>1000000</v>
      </c>
      <c r="H83" s="112">
        <v>0.05</v>
      </c>
      <c r="I83" s="114">
        <v>500</v>
      </c>
      <c r="S83" s="112" t="str">
        <v>-</v>
      </c>
      <c r="U83" s="113" t="str">
        <v>-</v>
      </c>
    </row>
    <row r="84" spans="4:21" x14ac:dyDescent="0.35">
      <c r="D84" s="112" t="str">
        <v>XS1615079974</v>
      </c>
      <c r="E84" s="115" t="str">
        <v>JPM 1.638 05/18/28</v>
      </c>
      <c r="F84" s="112" t="str">
        <v>-</v>
      </c>
      <c r="G84" s="114">
        <v>1000000</v>
      </c>
      <c r="H84" s="112">
        <v>7.0000000000000007E-2</v>
      </c>
      <c r="I84" s="114">
        <v>700</v>
      </c>
      <c r="S84" s="112" t="str">
        <v>-</v>
      </c>
      <c r="U84" s="113" t="str">
        <v>-</v>
      </c>
    </row>
    <row r="85" spans="4:21" x14ac:dyDescent="0.35">
      <c r="D85" s="112" t="str">
        <v>XS1385395121</v>
      </c>
      <c r="E85" s="115" t="str">
        <v>EDPPL 2 3/8 03/23/23</v>
      </c>
      <c r="F85" s="112" t="str">
        <v>-</v>
      </c>
      <c r="G85" s="114">
        <v>1000000</v>
      </c>
      <c r="H85" s="112">
        <v>0.03</v>
      </c>
      <c r="I85" s="114">
        <v>300</v>
      </c>
      <c r="S85" s="112" t="str">
        <v>-</v>
      </c>
      <c r="U85" s="113" t="str">
        <v>-</v>
      </c>
    </row>
    <row r="86" spans="4:21" x14ac:dyDescent="0.35">
      <c r="D86" s="112" t="str">
        <v>FR0012602761</v>
      </c>
      <c r="E86" s="115" t="str">
        <v>ENGIFP 1 03/13/26</v>
      </c>
      <c r="F86" s="112" t="str">
        <v>-</v>
      </c>
      <c r="G86" s="114">
        <v>1000000</v>
      </c>
      <c r="H86" s="112">
        <v>0.06</v>
      </c>
      <c r="I86" s="114">
        <v>600</v>
      </c>
      <c r="S86" s="112" t="str">
        <v>-</v>
      </c>
      <c r="U86" s="113" t="str">
        <v>-</v>
      </c>
    </row>
    <row r="87" spans="4:21" x14ac:dyDescent="0.35">
      <c r="D87" s="112" t="str">
        <v>XS2154347293</v>
      </c>
      <c r="E87" s="115" t="str">
        <v>OMVAV 1 1/2 04/09/24</v>
      </c>
      <c r="F87" s="112" t="str">
        <v>-</v>
      </c>
      <c r="G87" s="114">
        <v>1000000</v>
      </c>
      <c r="H87" s="112">
        <v>0.04</v>
      </c>
      <c r="I87" s="114">
        <v>400</v>
      </c>
      <c r="S87" s="112" t="str">
        <v>-</v>
      </c>
      <c r="U87" s="113" t="str">
        <v>-</v>
      </c>
    </row>
    <row r="88" spans="4:21" x14ac:dyDescent="0.35">
      <c r="D88" s="112" t="str">
        <v>FR0011697028</v>
      </c>
      <c r="E88" s="115" t="str">
        <v>EDF 5 PERP</v>
      </c>
      <c r="F88" s="112" t="str">
        <v>EUR</v>
      </c>
      <c r="G88" s="114">
        <v>900000</v>
      </c>
      <c r="H88" s="112">
        <v>0.05</v>
      </c>
      <c r="I88" s="114">
        <v>450</v>
      </c>
      <c r="S88" s="112" t="str">
        <v>EDF</v>
      </c>
      <c r="U88" s="113">
        <v>46044</v>
      </c>
    </row>
    <row r="89" spans="4:21" x14ac:dyDescent="0.35">
      <c r="D89" s="112" t="str">
        <v>XS2056730323</v>
      </c>
      <c r="E89" s="115" t="str">
        <v>IFXGR 2 7/8 PERP</v>
      </c>
      <c r="F89" s="112" t="str">
        <v>EUR</v>
      </c>
      <c r="G89" s="114">
        <v>900000</v>
      </c>
      <c r="H89" s="112">
        <v>0.04</v>
      </c>
      <c r="I89" s="114">
        <v>360</v>
      </c>
      <c r="S89" s="112" t="str">
        <v>IFXGR</v>
      </c>
      <c r="U89" s="113">
        <v>45658</v>
      </c>
    </row>
    <row r="90" spans="4:21" x14ac:dyDescent="0.35">
      <c r="D90" s="112" t="str">
        <v>XS1933828433</v>
      </c>
      <c r="E90" s="115" t="str">
        <v>TELEFO 4 3/8 PERP</v>
      </c>
      <c r="F90" s="112" t="str">
        <v>EUR</v>
      </c>
      <c r="G90" s="114">
        <v>900000</v>
      </c>
      <c r="H90" s="112">
        <v>0.04</v>
      </c>
      <c r="I90" s="114">
        <v>360</v>
      </c>
      <c r="S90" s="112" t="str">
        <v>TELEFO</v>
      </c>
      <c r="U90" s="113">
        <v>45640</v>
      </c>
    </row>
    <row r="91" spans="4:21" x14ac:dyDescent="0.35">
      <c r="D91" s="112" t="str">
        <v>XS1498442521</v>
      </c>
      <c r="E91" s="115" t="str">
        <v>ENBW 5 1/8 04/05/77</v>
      </c>
      <c r="F91" s="112" t="str">
        <v>USD</v>
      </c>
      <c r="G91" s="114">
        <v>900000</v>
      </c>
      <c r="H91" s="112">
        <v>0.01</v>
      </c>
      <c r="I91" s="114">
        <v>90</v>
      </c>
      <c r="S91" s="112" t="str">
        <v>ENBW</v>
      </c>
      <c r="U91" s="113">
        <v>44566</v>
      </c>
    </row>
    <row r="92" spans="4:21" x14ac:dyDescent="0.35">
      <c r="D92" s="112" t="str">
        <v>FR0013210408</v>
      </c>
      <c r="E92" s="115" t="str">
        <v>VIEFP 0.314 10/04/23</v>
      </c>
      <c r="F92" s="112" t="str">
        <v>-</v>
      </c>
      <c r="G92" s="114">
        <v>900000</v>
      </c>
      <c r="H92" s="112">
        <v>0.03</v>
      </c>
      <c r="I92" s="114">
        <v>270</v>
      </c>
      <c r="S92" s="112" t="str">
        <v>-</v>
      </c>
      <c r="U92" s="113" t="str">
        <v>-</v>
      </c>
    </row>
    <row r="93" spans="4:21" x14ac:dyDescent="0.35">
      <c r="D93" s="112" t="str">
        <v>XS1216019585</v>
      </c>
      <c r="E93" s="115" t="str">
        <v>CNALN 5 1/4 04/10/75</v>
      </c>
      <c r="F93" s="112" t="str">
        <v>GBP</v>
      </c>
      <c r="G93" s="114">
        <v>800000</v>
      </c>
      <c r="H93" s="112">
        <v>0.04</v>
      </c>
      <c r="I93" s="114">
        <v>320</v>
      </c>
      <c r="S93" s="112" t="str">
        <v>CNALN</v>
      </c>
      <c r="U93" s="113">
        <v>45757</v>
      </c>
    </row>
    <row r="94" spans="4:21" x14ac:dyDescent="0.35">
      <c r="D94" s="112" t="str">
        <v>FR0011224963</v>
      </c>
      <c r="E94" s="115" t="str">
        <v>VIEFP 4 5/8 03/30/27</v>
      </c>
      <c r="F94" s="112" t="str">
        <v>-</v>
      </c>
      <c r="G94" s="114">
        <v>800000</v>
      </c>
      <c r="H94" s="112">
        <v>7.0000000000000007E-2</v>
      </c>
      <c r="I94" s="114">
        <v>560.00000000000011</v>
      </c>
      <c r="S94" s="112" t="str">
        <v>-</v>
      </c>
      <c r="U94" s="113" t="str">
        <v>-</v>
      </c>
    </row>
    <row r="95" spans="4:21" x14ac:dyDescent="0.35">
      <c r="D95" s="112" t="str">
        <v>FR0013504693</v>
      </c>
      <c r="E95" s="115" t="str">
        <v>ENGIFP 2 1/8 03/30/32</v>
      </c>
      <c r="F95" s="112" t="str">
        <v>-</v>
      </c>
      <c r="G95" s="114">
        <v>700000</v>
      </c>
      <c r="H95" s="112">
        <v>0.12</v>
      </c>
      <c r="I95" s="114">
        <v>840</v>
      </c>
      <c r="S95" s="112" t="str">
        <v>-</v>
      </c>
      <c r="U95" s="113" t="str">
        <v>-</v>
      </c>
    </row>
    <row r="96" spans="4:21" x14ac:dyDescent="0.35">
      <c r="D96" s="112" t="str">
        <v>XS2077546682</v>
      </c>
      <c r="E96" s="115" t="str">
        <v>EOANGR 0 5/8 11/07/31</v>
      </c>
      <c r="F96" s="112" t="str">
        <v>-</v>
      </c>
      <c r="G96" s="114">
        <v>700000</v>
      </c>
      <c r="H96" s="112">
        <v>0.11</v>
      </c>
      <c r="I96" s="114">
        <v>770</v>
      </c>
      <c r="S96" s="112" t="str">
        <v>-</v>
      </c>
      <c r="U96" s="113" t="str">
        <v>-</v>
      </c>
    </row>
    <row r="97" spans="4:21" x14ac:dyDescent="0.35">
      <c r="D97" s="112" t="str">
        <v>XS1957442541</v>
      </c>
      <c r="E97" s="115" t="str">
        <v>SRGIM 1 1/4 08/28/25</v>
      </c>
      <c r="F97" s="112" t="str">
        <v>-</v>
      </c>
      <c r="G97" s="114">
        <v>587000</v>
      </c>
      <c r="H97" s="112">
        <v>0.05</v>
      </c>
      <c r="I97" s="114">
        <v>293.5</v>
      </c>
      <c r="S97" s="112" t="str">
        <v>-</v>
      </c>
      <c r="U97" s="113" t="str">
        <v>-</v>
      </c>
    </row>
    <row r="98" spans="4:21" x14ac:dyDescent="0.35">
      <c r="D98" s="112" t="str">
        <v>XS1551068676</v>
      </c>
      <c r="E98" s="115" t="str">
        <v>ENIIM 1 1/2 01/17/27</v>
      </c>
      <c r="F98" s="112" t="str">
        <v>-</v>
      </c>
      <c r="G98" s="114">
        <v>575000</v>
      </c>
      <c r="H98" s="112">
        <v>0.06</v>
      </c>
      <c r="I98" s="114">
        <v>345</v>
      </c>
      <c r="S98" s="112" t="str">
        <v>-</v>
      </c>
      <c r="U98" s="113" t="str">
        <v>-</v>
      </c>
    </row>
    <row r="99" spans="4:21" x14ac:dyDescent="0.35">
      <c r="D99" s="112" t="str">
        <v>XS1405777746</v>
      </c>
      <c r="E99" s="115" t="str">
        <v>SESGFP 4 5/8 PERP</v>
      </c>
      <c r="F99" s="112" t="str">
        <v>EUR</v>
      </c>
      <c r="G99" s="114">
        <v>552000</v>
      </c>
      <c r="H99" s="112">
        <v>0.01</v>
      </c>
      <c r="I99" s="114">
        <v>55.2</v>
      </c>
      <c r="S99" s="112" t="str">
        <v>SESGFP</v>
      </c>
      <c r="U99" s="113">
        <v>44563</v>
      </c>
    </row>
    <row r="100" spans="4:21" x14ac:dyDescent="0.35">
      <c r="D100" s="112" t="str">
        <v>XS1405763019</v>
      </c>
      <c r="E100" s="115" t="str">
        <v>LXSGR 4 1/2 12/06/76</v>
      </c>
      <c r="F100" s="112" t="str">
        <v>EUR</v>
      </c>
      <c r="G100" s="114">
        <v>538000</v>
      </c>
      <c r="H100" s="112">
        <v>0.03</v>
      </c>
      <c r="I100" s="114">
        <v>161.4</v>
      </c>
      <c r="S100" s="112" t="str">
        <v>LXSGR</v>
      </c>
      <c r="U100" s="113">
        <v>45083</v>
      </c>
    </row>
    <row r="101" spans="4:21" x14ac:dyDescent="0.35">
      <c r="D101" s="112" t="str">
        <v>XS1956051145</v>
      </c>
      <c r="E101" s="115" t="str">
        <v>INTNED 6 3/4 PERP</v>
      </c>
      <c r="F101" s="112" t="str">
        <v>-</v>
      </c>
      <c r="G101" s="114">
        <v>-500000</v>
      </c>
      <c r="H101" s="112">
        <v>0.03</v>
      </c>
      <c r="I101" s="114">
        <v>-150</v>
      </c>
      <c r="S101" s="112" t="str">
        <v>-</v>
      </c>
      <c r="U101" s="113" t="str">
        <v>-</v>
      </c>
    </row>
    <row r="102" spans="4:21" x14ac:dyDescent="0.35">
      <c r="D102" s="112" t="str">
        <v>XS1677911825</v>
      </c>
      <c r="E102" s="115" t="str">
        <v>BALDER 3 03/07/78</v>
      </c>
      <c r="F102" s="112" t="str">
        <v>EUR</v>
      </c>
      <c r="G102" s="114">
        <v>500000</v>
      </c>
      <c r="H102" s="112">
        <v>0.02</v>
      </c>
      <c r="I102" s="114">
        <v>100</v>
      </c>
      <c r="S102" s="112" t="str">
        <v>BALDER</v>
      </c>
      <c r="U102" s="113">
        <v>44992</v>
      </c>
    </row>
    <row r="103" spans="4:21" x14ac:dyDescent="0.35">
      <c r="D103" s="112" t="str">
        <v>XS1195202822</v>
      </c>
      <c r="E103" s="115" t="str">
        <v>TOTAL 2 5/8 PERP</v>
      </c>
      <c r="F103" s="112" t="str">
        <v>EUR</v>
      </c>
      <c r="G103" s="114">
        <v>500000</v>
      </c>
      <c r="H103" s="112">
        <v>0.04</v>
      </c>
      <c r="I103" s="114">
        <v>200</v>
      </c>
      <c r="S103" s="112" t="str">
        <v>TOTAL</v>
      </c>
      <c r="U103" s="113">
        <v>45714</v>
      </c>
    </row>
    <row r="104" spans="4:21" x14ac:dyDescent="0.35">
      <c r="D104" s="112" t="str">
        <v>XS1471646965</v>
      </c>
      <c r="E104" s="115" t="str">
        <v>EDPPL 1 1/8 02/12/24</v>
      </c>
      <c r="F104" s="112" t="str">
        <v>-</v>
      </c>
      <c r="G104" s="114">
        <v>500000</v>
      </c>
      <c r="H104" s="112">
        <v>0.03</v>
      </c>
      <c r="I104" s="114">
        <v>150</v>
      </c>
      <c r="S104" s="112" t="str">
        <v>-</v>
      </c>
      <c r="U104" s="113" t="str">
        <v>-</v>
      </c>
    </row>
    <row r="105" spans="4:21" x14ac:dyDescent="0.35">
      <c r="D105" s="112" t="str">
        <v>XS2218405772</v>
      </c>
      <c r="E105" s="115" t="str">
        <v>MRKGR 1 5/8 09/09/80</v>
      </c>
      <c r="F105" s="112" t="str">
        <v>EUR</v>
      </c>
      <c r="G105" s="114">
        <v>500000</v>
      </c>
      <c r="H105" s="112">
        <v>0.05</v>
      </c>
      <c r="I105" s="114">
        <v>250</v>
      </c>
      <c r="S105" s="112" t="str">
        <v>MRKGR</v>
      </c>
      <c r="U105" s="113">
        <v>46090</v>
      </c>
    </row>
    <row r="106" spans="4:21" x14ac:dyDescent="0.35">
      <c r="D106" s="112" t="str">
        <v>XS2247936342</v>
      </c>
      <c r="E106" s="115" t="str">
        <v>SANTAN 1 5/8 10/22/30</v>
      </c>
      <c r="F106" s="112" t="str">
        <v>-</v>
      </c>
      <c r="G106" s="114">
        <v>500000</v>
      </c>
      <c r="H106" s="112">
        <v>0.09</v>
      </c>
      <c r="I106" s="114">
        <v>450</v>
      </c>
      <c r="S106" s="112" t="str">
        <v>-</v>
      </c>
      <c r="U106" s="113" t="str">
        <v>-</v>
      </c>
    </row>
    <row r="107" spans="4:21" x14ac:dyDescent="0.35">
      <c r="D107" s="112" t="str">
        <v>XS1974787480</v>
      </c>
      <c r="E107" s="115" t="str">
        <v>TOTAL 1 3/4 PERP</v>
      </c>
      <c r="F107" s="112" t="str">
        <v>EUR</v>
      </c>
      <c r="G107" s="114">
        <v>450000</v>
      </c>
      <c r="H107" s="112">
        <v>0.03</v>
      </c>
      <c r="I107" s="114">
        <v>135</v>
      </c>
      <c r="S107" s="112" t="str">
        <v>TOTAL</v>
      </c>
      <c r="U107" s="113">
        <v>45386</v>
      </c>
    </row>
    <row r="108" spans="4:21" x14ac:dyDescent="0.35">
      <c r="D108" s="112" t="str">
        <v>XS1591694481</v>
      </c>
      <c r="E108" s="115" t="str">
        <v>TENN 2.995 PERP</v>
      </c>
      <c r="F108" s="112" t="str">
        <v>EUR</v>
      </c>
      <c r="G108" s="114">
        <v>400000</v>
      </c>
      <c r="H108" s="112">
        <v>0.03</v>
      </c>
      <c r="I108" s="114">
        <v>120</v>
      </c>
      <c r="S108" s="112" t="str">
        <v>TENN</v>
      </c>
      <c r="U108" s="113">
        <v>45352</v>
      </c>
    </row>
    <row r="109" spans="4:21" x14ac:dyDescent="0.35">
      <c r="D109" s="112" t="str">
        <v>XS1795406575</v>
      </c>
      <c r="E109" s="115" t="str">
        <v>TELEFO 3 PERP</v>
      </c>
      <c r="F109" s="112" t="str">
        <v>EUR</v>
      </c>
      <c r="G109" s="114">
        <v>300000</v>
      </c>
      <c r="H109" s="112">
        <v>0.03</v>
      </c>
      <c r="I109" s="114">
        <v>90</v>
      </c>
      <c r="S109" s="112" t="str">
        <v>TELEFO</v>
      </c>
      <c r="U109" s="113">
        <v>45173</v>
      </c>
    </row>
    <row r="110" spans="4:21" x14ac:dyDescent="0.35">
      <c r="D110" s="112" t="str">
        <v>XS1890845875</v>
      </c>
      <c r="E110" s="115" t="str">
        <v>IBESM 3 1/4 PERP</v>
      </c>
      <c r="F110" s="112" t="str">
        <v>EUR</v>
      </c>
      <c r="G110" s="114">
        <v>-2700000</v>
      </c>
      <c r="H110" s="112">
        <v>0.04</v>
      </c>
      <c r="I110" s="114">
        <v>-1080</v>
      </c>
      <c r="S110" s="112" t="str">
        <v>IBESM</v>
      </c>
      <c r="U110" s="113">
        <v>45608</v>
      </c>
    </row>
    <row r="111" spans="4:21" x14ac:dyDescent="0.35">
      <c r="D111" s="112" t="str">
        <v>FR0010033381</v>
      </c>
      <c r="E111" s="115" t="str">
        <v>VIEFP 6 1/8 11/25/33</v>
      </c>
      <c r="F111" s="112" t="str">
        <v>-</v>
      </c>
      <c r="G111" s="114">
        <v>300000</v>
      </c>
      <c r="H111" s="112">
        <v>0.17</v>
      </c>
      <c r="I111" s="114">
        <v>510.00000000000006</v>
      </c>
      <c r="S111" s="112" t="str">
        <v>-</v>
      </c>
      <c r="U111" s="113" t="str">
        <v>-</v>
      </c>
    </row>
    <row r="112" spans="4:21" x14ac:dyDescent="0.35">
      <c r="D112" s="112" t="str">
        <v>USF1R15XK938</v>
      </c>
      <c r="E112" s="115" t="str">
        <v>BNP 6 5/8 PERP</v>
      </c>
      <c r="F112" s="112" t="str">
        <v>-</v>
      </c>
      <c r="G112" s="114">
        <v>500000</v>
      </c>
      <c r="H112" s="112">
        <v>0.03</v>
      </c>
      <c r="I112" s="114">
        <v>150</v>
      </c>
      <c r="S112" s="112" t="str">
        <v>-</v>
      </c>
      <c r="U112" s="113" t="str">
        <v>-</v>
      </c>
    </row>
    <row r="113" spans="4:21" x14ac:dyDescent="0.35">
      <c r="D113" s="112" t="str">
        <v>IE00BD3WYB25</v>
      </c>
      <c r="E113" s="115" t="str">
        <v/>
      </c>
      <c r="F113" s="112" t="str">
        <v>-</v>
      </c>
      <c r="G113" s="114">
        <v>262913</v>
      </c>
      <c r="H113" s="112">
        <v>0</v>
      </c>
      <c r="I113" s="114">
        <v>0</v>
      </c>
      <c r="S113" s="112" t="str">
        <v>-</v>
      </c>
      <c r="U113" s="113" t="str">
        <v>-</v>
      </c>
    </row>
    <row r="114" spans="4:21" x14ac:dyDescent="0.35">
      <c r="D114" s="112" t="str">
        <v>USF2893TAF33</v>
      </c>
      <c r="E114" s="115" t="str">
        <v>EDF 5 1/4 PERP</v>
      </c>
      <c r="F114" s="112" t="str">
        <v>USD</v>
      </c>
      <c r="G114" s="114">
        <v>230000</v>
      </c>
      <c r="H114" s="112">
        <v>0.02</v>
      </c>
      <c r="I114" s="114">
        <v>46</v>
      </c>
      <c r="S114" s="112" t="str">
        <v>EDF</v>
      </c>
      <c r="U114" s="113">
        <v>44955</v>
      </c>
    </row>
    <row r="115" spans="4:21" x14ac:dyDescent="0.35">
      <c r="D115" s="112" t="str">
        <v>XS2027946610</v>
      </c>
      <c r="E115" s="115" t="str">
        <v>ARNDTN 2 7/8 PERP</v>
      </c>
      <c r="F115" s="112" t="str">
        <v>EUR</v>
      </c>
      <c r="G115" s="114">
        <v>200000</v>
      </c>
      <c r="H115" s="112">
        <v>0.04</v>
      </c>
      <c r="I115" s="114">
        <v>80</v>
      </c>
      <c r="S115" s="112" t="str">
        <v>ARNDTN</v>
      </c>
      <c r="U115" s="113">
        <v>45669</v>
      </c>
    </row>
    <row r="116" spans="4:21" x14ac:dyDescent="0.35">
      <c r="D116" s="112" t="str">
        <v>XS1571333811</v>
      </c>
      <c r="E116" s="115" t="str">
        <v>BACR 7 1/4 PERP</v>
      </c>
      <c r="F116" s="112" t="str">
        <v>-</v>
      </c>
      <c r="G116" s="114">
        <v>200000</v>
      </c>
      <c r="H116" s="112">
        <v>0.02</v>
      </c>
      <c r="I116" s="114">
        <v>40</v>
      </c>
      <c r="S116" s="112" t="str">
        <v>-</v>
      </c>
      <c r="U116" s="113" t="str">
        <v>-</v>
      </c>
    </row>
    <row r="117" spans="4:21" x14ac:dyDescent="0.35">
      <c r="D117" s="112" t="str">
        <v>XS2187689034</v>
      </c>
      <c r="E117" s="115" t="str">
        <v>VW 3 1/2 PERP</v>
      </c>
      <c r="F117" s="112" t="str">
        <v>EUR</v>
      </c>
      <c r="G117" s="114">
        <v>200000</v>
      </c>
      <c r="H117" s="112">
        <v>0.04</v>
      </c>
      <c r="I117" s="114">
        <v>80</v>
      </c>
      <c r="S117" s="112" t="str">
        <v>VW</v>
      </c>
      <c r="U117" s="113">
        <v>45825</v>
      </c>
    </row>
    <row r="118" spans="4:21" x14ac:dyDescent="0.35">
      <c r="D118" s="112" t="str">
        <v>XS2125121769</v>
      </c>
      <c r="E118" s="115" t="str">
        <v>HEIBOS 3 3/8 PERP</v>
      </c>
      <c r="F118" s="112" t="str">
        <v>-</v>
      </c>
      <c r="G118" s="114">
        <v>200000</v>
      </c>
      <c r="H118" s="112">
        <v>0.05</v>
      </c>
      <c r="I118" s="114">
        <v>100</v>
      </c>
      <c r="S118" s="112" t="str">
        <v>-</v>
      </c>
      <c r="U118" s="113" t="str">
        <v>-</v>
      </c>
    </row>
    <row r="119" spans="4:21" x14ac:dyDescent="0.35">
      <c r="D119" s="112" t="str">
        <v>XS1795406658</v>
      </c>
      <c r="E119" s="115" t="str">
        <v>TELEFO 3 7/8 PERP</v>
      </c>
      <c r="F119" s="112" t="str">
        <v>EUR</v>
      </c>
      <c r="G119" s="114">
        <v>100000</v>
      </c>
      <c r="H119" s="112">
        <v>0.05</v>
      </c>
      <c r="I119" s="114">
        <v>50</v>
      </c>
      <c r="S119" s="112" t="str">
        <v>TELEFO</v>
      </c>
      <c r="U119" s="113">
        <v>46195</v>
      </c>
    </row>
    <row r="120" spans="4:21" x14ac:dyDescent="0.35">
      <c r="D120" s="112" t="str">
        <v>XS2010032618</v>
      </c>
      <c r="E120" s="115" t="str">
        <v>SBBBSS 2.624 PERP</v>
      </c>
      <c r="F120" s="112" t="str">
        <v>EUR</v>
      </c>
      <c r="G120" s="114">
        <v>100000</v>
      </c>
      <c r="H120" s="112">
        <v>0.04</v>
      </c>
      <c r="I120" s="114">
        <v>40</v>
      </c>
      <c r="S120" s="112" t="str">
        <v>SBBBSS</v>
      </c>
      <c r="U120" s="113">
        <v>45687</v>
      </c>
    </row>
    <row r="121" spans="4:21" x14ac:dyDescent="0.35">
      <c r="D121" s="112" t="str">
        <v>XS1720192696</v>
      </c>
      <c r="E121" s="115" t="str">
        <v>ORSTED 2 1/4 11/24/17</v>
      </c>
      <c r="F121" s="112" t="str">
        <v>EUR</v>
      </c>
      <c r="G121" s="114">
        <v>70000</v>
      </c>
      <c r="H121" s="112">
        <v>0.04</v>
      </c>
      <c r="I121" s="114">
        <v>28</v>
      </c>
      <c r="S121" s="112" t="str">
        <v>ORSTED</v>
      </c>
      <c r="U121" s="113">
        <v>45528</v>
      </c>
    </row>
    <row r="122" spans="4:21" x14ac:dyDescent="0.35">
      <c r="D122" s="112" t="str">
        <v>IE00BL6XZW69</v>
      </c>
      <c r="E122" s="115" t="str">
        <v>TTRX LN</v>
      </c>
      <c r="F122" s="112" t="str">
        <v>-</v>
      </c>
      <c r="G122" s="114">
        <v>50500</v>
      </c>
      <c r="H122" s="112">
        <v>0.05</v>
      </c>
      <c r="I122" s="114">
        <v>25.25</v>
      </c>
      <c r="S122" s="112" t="str">
        <v>-</v>
      </c>
      <c r="U122" s="113" t="str">
        <v>-</v>
      </c>
    </row>
    <row r="123" spans="4:21" x14ac:dyDescent="0.35">
      <c r="D123" s="112" t="str">
        <v>US456837AR44</v>
      </c>
      <c r="E123" s="115" t="str">
        <v>INTNED 5 3/4 PERP</v>
      </c>
      <c r="F123" s="112" t="str">
        <v>-</v>
      </c>
      <c r="G123" s="114">
        <v>-2950000</v>
      </c>
      <c r="H123" s="112">
        <v>0.05</v>
      </c>
      <c r="I123" s="114">
        <v>-1475</v>
      </c>
      <c r="S123" s="112" t="str">
        <v>-</v>
      </c>
      <c r="U123" s="113" t="str">
        <v>-</v>
      </c>
    </row>
    <row r="124" spans="4:21" x14ac:dyDescent="0.35">
      <c r="D124" s="112" t="str">
        <v>MT7000016820</v>
      </c>
      <c r="E124" s="115" t="str">
        <v/>
      </c>
      <c r="F124" s="112" t="str">
        <v>-</v>
      </c>
      <c r="G124" s="114">
        <v>2348</v>
      </c>
      <c r="H124" s="112">
        <v>0</v>
      </c>
      <c r="I124" s="114">
        <v>0</v>
      </c>
      <c r="S124" s="112" t="str">
        <v>-</v>
      </c>
      <c r="U124" s="113" t="str">
        <v>-</v>
      </c>
    </row>
    <row r="125" spans="4:21" x14ac:dyDescent="0.35">
      <c r="D125" s="112" t="str">
        <v>ECZ0</v>
      </c>
      <c r="E125" s="115" t="str">
        <v>ECZ0 Curncy</v>
      </c>
      <c r="F125" s="112" t="str">
        <v>-</v>
      </c>
      <c r="G125" s="114">
        <v>76</v>
      </c>
      <c r="H125" s="112">
        <v>0</v>
      </c>
      <c r="I125" s="114">
        <v>0</v>
      </c>
      <c r="S125" s="112" t="str">
        <v>-</v>
      </c>
      <c r="U125" s="113" t="str">
        <v>-</v>
      </c>
    </row>
    <row r="126" spans="4:21" x14ac:dyDescent="0.35">
      <c r="D126" s="112" t="str">
        <v>RPZ0</v>
      </c>
      <c r="E126" s="115" t="str">
        <v>RPZ0 Curncy</v>
      </c>
      <c r="F126" s="112" t="str">
        <v>-</v>
      </c>
      <c r="G126" s="114">
        <v>40</v>
      </c>
      <c r="H126" s="112">
        <v>0</v>
      </c>
      <c r="I126" s="114">
        <v>0</v>
      </c>
      <c r="S126" s="112" t="str">
        <v>-</v>
      </c>
      <c r="U126" s="113" t="str">
        <v>-</v>
      </c>
    </row>
    <row r="127" spans="4:21" x14ac:dyDescent="0.35">
      <c r="D127" s="112" t="str">
        <v>OEZ0</v>
      </c>
      <c r="E127" s="115" t="str">
        <v>OEZ0 Comdty</v>
      </c>
      <c r="F127" s="112" t="str">
        <v>-</v>
      </c>
      <c r="G127" s="114">
        <v>-114</v>
      </c>
      <c r="H127" s="112">
        <v>0.06</v>
      </c>
      <c r="I127" s="114">
        <v>-6.8400000000000002E-2</v>
      </c>
      <c r="S127" s="112" t="str">
        <v>-</v>
      </c>
      <c r="U127" s="113" t="str">
        <v>-</v>
      </c>
    </row>
    <row r="128" spans="4:21" x14ac:dyDescent="0.35">
      <c r="D128" s="112" t="str">
        <v>UBZ0</v>
      </c>
      <c r="E128" s="115" t="str">
        <v>UBZ0 Comdty</v>
      </c>
      <c r="F128" s="112" t="str">
        <v>-</v>
      </c>
      <c r="G128" s="114">
        <v>3</v>
      </c>
      <c r="H128" s="112">
        <v>0.5</v>
      </c>
      <c r="I128" s="114">
        <v>1.4999999999999999E-2</v>
      </c>
      <c r="S128" s="112" t="str">
        <v>-</v>
      </c>
      <c r="U128" s="113" t="str">
        <v>-</v>
      </c>
    </row>
    <row r="129" spans="4:21" x14ac:dyDescent="0.35">
      <c r="D129" s="112" t="str">
        <v>RXZ0</v>
      </c>
      <c r="E129" s="115" t="str">
        <v>RXZ0 Comdty</v>
      </c>
      <c r="F129" s="112" t="str">
        <v>-</v>
      </c>
      <c r="G129" s="114">
        <v>-59</v>
      </c>
      <c r="H129" s="112">
        <v>0.15</v>
      </c>
      <c r="I129" s="114">
        <v>-8.8499999999999995E-2</v>
      </c>
      <c r="S129" s="112" t="str">
        <v>-</v>
      </c>
      <c r="U129" s="113" t="str">
        <v>-</v>
      </c>
    </row>
    <row r="130" spans="4:21" x14ac:dyDescent="0.35">
      <c r="D130" s="112" t="str">
        <v>DUZ0</v>
      </c>
      <c r="E130" s="115" t="str">
        <v>DUZ0 Comdty</v>
      </c>
      <c r="F130" s="112" t="str">
        <v>-</v>
      </c>
      <c r="G130" s="114">
        <v>-75</v>
      </c>
      <c r="H130" s="112">
        <v>0.02</v>
      </c>
      <c r="I130" s="114">
        <v>-1.4999999999999999E-2</v>
      </c>
      <c r="S130" s="112" t="str">
        <v>-</v>
      </c>
      <c r="U130" s="113" t="str">
        <v>-</v>
      </c>
    </row>
    <row r="131" spans="4:21" x14ac:dyDescent="0.35">
      <c r="D131" s="112" t="str">
        <v>IE00B3F81R35</v>
      </c>
      <c r="E131" s="115" t="str">
        <v>IEAC LN</v>
      </c>
      <c r="F131" s="112" t="str">
        <v>-</v>
      </c>
      <c r="G131" s="114">
        <v>-38050</v>
      </c>
      <c r="H131" s="112">
        <v>7.07</v>
      </c>
      <c r="I131" s="114">
        <v>-2690.1350000000002</v>
      </c>
      <c r="S131" s="112" t="str">
        <v>-</v>
      </c>
      <c r="U131" s="113" t="str">
        <v>-</v>
      </c>
    </row>
    <row r="132" spans="4:21" x14ac:dyDescent="0.35">
      <c r="D132" s="112" t="str">
        <v>XS2077670342</v>
      </c>
      <c r="E132" s="115" t="str">
        <v>BAYNGR 3 1/8 11/12/79</v>
      </c>
      <c r="F132" s="112" t="str">
        <v>EUR</v>
      </c>
      <c r="G132" s="114">
        <v>-100000</v>
      </c>
      <c r="H132" s="112">
        <v>0.06</v>
      </c>
      <c r="I132" s="114">
        <v>-60</v>
      </c>
      <c r="S132" s="112" t="str">
        <v>BAYNGR</v>
      </c>
      <c r="U132" s="113">
        <v>46611</v>
      </c>
    </row>
    <row r="133" spans="4:21" x14ac:dyDescent="0.35">
      <c r="D133" s="112" t="str">
        <v>FR0011401728</v>
      </c>
      <c r="E133" s="115" t="str">
        <v>EDF 6 PERP</v>
      </c>
      <c r="F133" s="112" t="str">
        <v>GBP</v>
      </c>
      <c r="G133" s="114">
        <v>-100000</v>
      </c>
      <c r="H133" s="112">
        <v>0.05</v>
      </c>
      <c r="I133" s="114">
        <v>-50</v>
      </c>
      <c r="S133" s="112" t="str">
        <v>EDF</v>
      </c>
      <c r="U133" s="113">
        <v>46051</v>
      </c>
    </row>
    <row r="134" spans="4:21" x14ac:dyDescent="0.35">
      <c r="D134" s="112" t="str">
        <v>XS2109819859</v>
      </c>
      <c r="E134" s="115" t="str">
        <v>TELEFO 2.502 PERP</v>
      </c>
      <c r="F134" s="112" t="str">
        <v>EUR</v>
      </c>
      <c r="G134" s="114">
        <v>-100000</v>
      </c>
      <c r="H134" s="112">
        <v>0.06</v>
      </c>
      <c r="I134" s="114">
        <v>-60</v>
      </c>
      <c r="S134" s="112" t="str">
        <v>TELEFO</v>
      </c>
      <c r="U134" s="113">
        <v>46423</v>
      </c>
    </row>
    <row r="135" spans="4:21" x14ac:dyDescent="0.35">
      <c r="D135" s="112" t="str">
        <v>XS2082429890</v>
      </c>
      <c r="E135" s="115" t="str">
        <v>TELIAS 1 3/8 05/11/81</v>
      </c>
      <c r="F135" s="112" t="str">
        <v>EUR</v>
      </c>
      <c r="G135" s="114">
        <v>-148000</v>
      </c>
      <c r="H135" s="112">
        <v>0.05</v>
      </c>
      <c r="I135" s="114">
        <v>-74</v>
      </c>
      <c r="S135" s="112" t="str">
        <v>TELIAS</v>
      </c>
      <c r="U135" s="113">
        <v>46064</v>
      </c>
    </row>
    <row r="136" spans="4:21" x14ac:dyDescent="0.35">
      <c r="D136" s="112" t="str">
        <v>US05565QDU94</v>
      </c>
      <c r="E136" s="115" t="str">
        <v>BPLN 4 3/8 PERP</v>
      </c>
      <c r="F136" s="112" t="str">
        <v>USD</v>
      </c>
      <c r="G136" s="114">
        <v>-150000</v>
      </c>
      <c r="H136" s="112">
        <v>0.04</v>
      </c>
      <c r="I136" s="114">
        <v>-60</v>
      </c>
      <c r="S136" s="112" t="str">
        <v>BPLN</v>
      </c>
      <c r="U136" s="113">
        <v>45830</v>
      </c>
    </row>
    <row r="137" spans="4:21" x14ac:dyDescent="0.35">
      <c r="D137" s="112" t="str">
        <v>XS2010039548</v>
      </c>
      <c r="E137" s="115" t="str">
        <v>DBHNGR 1.6 PERP</v>
      </c>
      <c r="F137" s="112" t="str">
        <v>EUR</v>
      </c>
      <c r="G137" s="114">
        <v>-200000</v>
      </c>
      <c r="H137" s="112">
        <v>0.08</v>
      </c>
      <c r="I137" s="114">
        <v>-160</v>
      </c>
      <c r="S137" s="112" t="str">
        <v>DBHNGR</v>
      </c>
      <c r="U137" s="113">
        <v>47317</v>
      </c>
    </row>
    <row r="138" spans="4:21" x14ac:dyDescent="0.35">
      <c r="D138" s="112" t="str">
        <v>XS1658012023</v>
      </c>
      <c r="E138" s="115" t="str">
        <v>BACR 5 7/8 PERP</v>
      </c>
      <c r="F138" s="112" t="str">
        <v>-</v>
      </c>
      <c r="G138" s="114">
        <v>-200000</v>
      </c>
      <c r="H138" s="112">
        <v>0.03</v>
      </c>
      <c r="I138" s="114">
        <v>-60</v>
      </c>
      <c r="S138" s="112" t="str">
        <v>-</v>
      </c>
      <c r="U138" s="113" t="str">
        <v>-</v>
      </c>
    </row>
    <row r="139" spans="4:21" x14ac:dyDescent="0.35">
      <c r="D139" s="112" t="str">
        <v>XS1888179550</v>
      </c>
      <c r="E139" s="115" t="str">
        <v>VOD 4.2 10/03/78</v>
      </c>
      <c r="F139" s="112" t="str">
        <v>EUR</v>
      </c>
      <c r="G139" s="114">
        <v>-272000</v>
      </c>
      <c r="H139" s="112">
        <v>7.0000000000000007E-2</v>
      </c>
      <c r="I139" s="114">
        <v>-190.4</v>
      </c>
      <c r="S139" s="112" t="str">
        <v>VOD</v>
      </c>
      <c r="U139" s="113">
        <v>46937</v>
      </c>
    </row>
    <row r="140" spans="4:21" x14ac:dyDescent="0.35">
      <c r="D140" s="112" t="str">
        <v>XS1293571425</v>
      </c>
      <c r="E140" s="115" t="str">
        <v>STATK 1 1/2 09/21/23</v>
      </c>
      <c r="F140" s="112" t="str">
        <v>-</v>
      </c>
      <c r="G140" s="114">
        <v>-274000</v>
      </c>
      <c r="H140" s="112">
        <v>0.03</v>
      </c>
      <c r="I140" s="114">
        <v>-82.2</v>
      </c>
      <c r="S140" s="112" t="str">
        <v>-</v>
      </c>
      <c r="U140" s="113" t="str">
        <v>-</v>
      </c>
    </row>
    <row r="141" spans="4:21" x14ac:dyDescent="0.35">
      <c r="D141" s="112" t="str">
        <v>FR0013398229</v>
      </c>
      <c r="E141" s="115" t="str">
        <v>ENGIFP 3 1/4 PERP</v>
      </c>
      <c r="F141" s="112" t="str">
        <v>EUR</v>
      </c>
      <c r="G141" s="114">
        <v>-300000</v>
      </c>
      <c r="H141" s="112">
        <v>0.04</v>
      </c>
      <c r="I141" s="114">
        <v>-120</v>
      </c>
      <c r="S141" s="112" t="str">
        <v>ENGIFP</v>
      </c>
      <c r="U141" s="113">
        <v>45624</v>
      </c>
    </row>
    <row r="142" spans="4:21" x14ac:dyDescent="0.35">
      <c r="D142" s="112" t="str">
        <v>XS1071551391</v>
      </c>
      <c r="E142" s="115" t="str">
        <v>DB 7 1/8 PERP</v>
      </c>
      <c r="F142" s="112" t="str">
        <v>-</v>
      </c>
      <c r="G142" s="114">
        <v>-300000</v>
      </c>
      <c r="H142" s="112">
        <v>0.04</v>
      </c>
      <c r="I142" s="114">
        <v>-120</v>
      </c>
      <c r="S142" s="112" t="str">
        <v>-</v>
      </c>
      <c r="U142" s="113" t="str">
        <v>-</v>
      </c>
    </row>
    <row r="143" spans="4:21" x14ac:dyDescent="0.35">
      <c r="D143" s="112" t="str">
        <v>FR0012881555</v>
      </c>
      <c r="E143" s="115" t="str">
        <v>TTLINF 2.2 08/05/25</v>
      </c>
      <c r="F143" s="112" t="str">
        <v>-</v>
      </c>
      <c r="G143" s="114">
        <v>-300000</v>
      </c>
      <c r="H143" s="112">
        <v>0.05</v>
      </c>
      <c r="I143" s="114">
        <v>-150</v>
      </c>
      <c r="S143" s="112" t="str">
        <v>-</v>
      </c>
      <c r="U143" s="113" t="str">
        <v>-</v>
      </c>
    </row>
    <row r="144" spans="4:21" x14ac:dyDescent="0.35">
      <c r="D144" s="112" t="str">
        <v>XS2224439971</v>
      </c>
      <c r="E144" s="115" t="str">
        <v>OMVAV 2 7/8 PERP</v>
      </c>
      <c r="F144" s="112" t="str">
        <v>EUR</v>
      </c>
      <c r="G144" s="114">
        <v>-300000</v>
      </c>
      <c r="H144" s="112">
        <v>7.0000000000000007E-2</v>
      </c>
      <c r="I144" s="114">
        <v>-210.00000000000003</v>
      </c>
      <c r="S144" s="112" t="str">
        <v>OMVAV</v>
      </c>
      <c r="U144" s="113">
        <v>47270</v>
      </c>
    </row>
    <row r="145" spans="4:21" x14ac:dyDescent="0.35">
      <c r="D145" s="112" t="str">
        <v>XS2010044977</v>
      </c>
      <c r="E145" s="115" t="str">
        <v>NGGLN 1 5/8 12/05/79</v>
      </c>
      <c r="F145" s="112" t="str">
        <v>EUR</v>
      </c>
      <c r="G145" s="114">
        <v>-362000</v>
      </c>
      <c r="H145" s="112">
        <v>0.04</v>
      </c>
      <c r="I145" s="114">
        <v>-144.80000000000001</v>
      </c>
      <c r="S145" s="112" t="str">
        <v>NGGLN</v>
      </c>
      <c r="U145" s="113">
        <v>45540</v>
      </c>
    </row>
    <row r="146" spans="4:21" x14ac:dyDescent="0.35">
      <c r="D146" s="112" t="str">
        <v>XS2196322312</v>
      </c>
      <c r="E146" s="115" t="str">
        <v>XOM 0.524 06/26/28</v>
      </c>
      <c r="F146" s="112" t="str">
        <v>-</v>
      </c>
      <c r="G146" s="114">
        <v>-400000</v>
      </c>
      <c r="H146" s="112">
        <v>0.08</v>
      </c>
      <c r="I146" s="114">
        <v>-320</v>
      </c>
      <c r="S146" s="112" t="str">
        <v>-</v>
      </c>
      <c r="U146" s="113" t="str">
        <v>-</v>
      </c>
    </row>
    <row r="147" spans="4:21" x14ac:dyDescent="0.35">
      <c r="D147" s="112" t="str">
        <v>XS1734548487</v>
      </c>
      <c r="E147" s="115" t="str">
        <v>VW 0 3/4 06/15/23</v>
      </c>
      <c r="F147" s="112" t="str">
        <v>-</v>
      </c>
      <c r="G147" s="114">
        <v>-410000</v>
      </c>
      <c r="H147" s="112">
        <v>0.03</v>
      </c>
      <c r="I147" s="114">
        <v>-123</v>
      </c>
      <c r="S147" s="112" t="str">
        <v>-</v>
      </c>
      <c r="U147" s="113" t="str">
        <v>-</v>
      </c>
    </row>
    <row r="148" spans="4:21" x14ac:dyDescent="0.35">
      <c r="D148" s="112" t="str">
        <v>XS1858912915</v>
      </c>
      <c r="E148" s="115" t="str">
        <v>TRNIM 1 07/23/23</v>
      </c>
      <c r="F148" s="112" t="str">
        <v>-</v>
      </c>
      <c r="G148" s="114">
        <v>-436000</v>
      </c>
      <c r="H148" s="112">
        <v>0.03</v>
      </c>
      <c r="I148" s="114">
        <v>-130.80000000000001</v>
      </c>
      <c r="S148" s="112" t="str">
        <v>-</v>
      </c>
      <c r="U148" s="113" t="str">
        <v>-</v>
      </c>
    </row>
    <row r="149" spans="4:21" x14ac:dyDescent="0.35">
      <c r="D149" s="112" t="str">
        <v>FR0013447877</v>
      </c>
      <c r="E149" s="115" t="str">
        <v>ORAFP 1 3/4 PERP</v>
      </c>
      <c r="F149" s="112" t="str">
        <v>EUR</v>
      </c>
      <c r="G149" s="114">
        <v>-500000</v>
      </c>
      <c r="H149" s="112">
        <v>0.06</v>
      </c>
      <c r="I149" s="114">
        <v>-300</v>
      </c>
      <c r="S149" s="112" t="str">
        <v>ORAFP</v>
      </c>
      <c r="U149" s="113">
        <v>46375</v>
      </c>
    </row>
    <row r="150" spans="4:21" x14ac:dyDescent="0.35">
      <c r="D150" s="112" t="str">
        <v>XS2193661324</v>
      </c>
      <c r="E150" s="115" t="str">
        <v>BPLN 3 1/4 PERP</v>
      </c>
      <c r="F150" s="112" t="str">
        <v>EUR</v>
      </c>
      <c r="G150" s="114">
        <v>-500000</v>
      </c>
      <c r="H150" s="112">
        <v>0.05</v>
      </c>
      <c r="I150" s="114">
        <v>-250</v>
      </c>
      <c r="S150" s="112" t="str">
        <v>BPLN</v>
      </c>
      <c r="U150" s="113">
        <v>46103</v>
      </c>
    </row>
    <row r="151" spans="4:21" x14ac:dyDescent="0.35">
      <c r="D151" s="112" t="str">
        <v>XS1693822634</v>
      </c>
      <c r="E151" s="115" t="str">
        <v>ABNANV 4 3/4 PERP</v>
      </c>
      <c r="F151" s="112" t="str">
        <v>-</v>
      </c>
      <c r="G151" s="114">
        <v>-500000</v>
      </c>
      <c r="H151" s="112">
        <v>0.06</v>
      </c>
      <c r="I151" s="114">
        <v>-300</v>
      </c>
      <c r="S151" s="112" t="str">
        <v>-</v>
      </c>
      <c r="U151" s="113" t="str">
        <v>-</v>
      </c>
    </row>
    <row r="152" spans="4:21" x14ac:dyDescent="0.35">
      <c r="D152" s="112" t="str">
        <v>XS1888180996</v>
      </c>
      <c r="E152" s="115" t="str">
        <v>VOD 4 7/8 10/03/78</v>
      </c>
      <c r="F152" s="112" t="str">
        <v>GBP</v>
      </c>
      <c r="G152" s="114">
        <v>-600000</v>
      </c>
      <c r="H152" s="112">
        <v>0.04</v>
      </c>
      <c r="I152" s="114">
        <v>-240</v>
      </c>
      <c r="S152" s="112" t="str">
        <v>VOD</v>
      </c>
      <c r="U152" s="113">
        <v>45841</v>
      </c>
    </row>
    <row r="153" spans="4:21" x14ac:dyDescent="0.35">
      <c r="D153" s="112" t="str">
        <v>XS2196328608</v>
      </c>
      <c r="E153" s="115" t="str">
        <v>ENBW 1 7/8 06/29/80</v>
      </c>
      <c r="F153" s="112" t="str">
        <v>EUR</v>
      </c>
      <c r="G153" s="114">
        <v>-600000</v>
      </c>
      <c r="H153" s="112">
        <v>0.05</v>
      </c>
      <c r="I153" s="114">
        <v>-300</v>
      </c>
      <c r="S153" s="112" t="str">
        <v>ENBW</v>
      </c>
      <c r="U153" s="113">
        <v>46111</v>
      </c>
    </row>
    <row r="154" spans="4:21" x14ac:dyDescent="0.35">
      <c r="D154" s="112" t="str">
        <v>XS1190974011</v>
      </c>
      <c r="E154" s="115" t="str">
        <v>BPLN 1.573 02/16/27</v>
      </c>
      <c r="F154" s="112" t="str">
        <v>-</v>
      </c>
      <c r="G154" s="114">
        <v>-629000</v>
      </c>
      <c r="H154" s="112">
        <v>7.0000000000000007E-2</v>
      </c>
      <c r="I154" s="114">
        <v>-440.30000000000007</v>
      </c>
      <c r="S154" s="112" t="str">
        <v>-</v>
      </c>
      <c r="U154" s="113" t="str">
        <v>-</v>
      </c>
    </row>
    <row r="155" spans="4:21" x14ac:dyDescent="0.35">
      <c r="D155" s="112" t="str">
        <v>US05565QDV77</v>
      </c>
      <c r="E155" s="115" t="str">
        <v>BPLN 4 7/8 PERP</v>
      </c>
      <c r="F155" s="112" t="str">
        <v>USD</v>
      </c>
      <c r="G155" s="114">
        <v>-718000</v>
      </c>
      <c r="H155" s="112">
        <v>0.08</v>
      </c>
      <c r="I155" s="114">
        <v>-574.4</v>
      </c>
      <c r="S155" s="112" t="str">
        <v>BPLN</v>
      </c>
      <c r="U155" s="113">
        <v>47564</v>
      </c>
    </row>
    <row r="156" spans="4:21" x14ac:dyDescent="0.35">
      <c r="D156" s="112" t="str">
        <v>XS1713463559</v>
      </c>
      <c r="E156" s="115" t="str">
        <v>ENELIM 3 3/8 11/24/81</v>
      </c>
      <c r="F156" s="112" t="str">
        <v>EUR</v>
      </c>
      <c r="G156" s="114">
        <v>-800000</v>
      </c>
      <c r="H156" s="112">
        <v>0.06</v>
      </c>
      <c r="I156" s="114">
        <v>-480</v>
      </c>
      <c r="S156" s="112" t="str">
        <v>ENELIM</v>
      </c>
      <c r="U156" s="113">
        <v>46258</v>
      </c>
    </row>
    <row r="157" spans="4:21" x14ac:dyDescent="0.35">
      <c r="D157" s="112" t="str">
        <v>XS1048519679</v>
      </c>
      <c r="E157" s="115" t="str">
        <v>TOTAL 2 1/2 03/25/26</v>
      </c>
      <c r="F157" s="112" t="str">
        <v>-</v>
      </c>
      <c r="G157" s="114">
        <v>-900000</v>
      </c>
      <c r="H157" s="112">
        <v>0.06</v>
      </c>
      <c r="I157" s="114">
        <v>-540</v>
      </c>
      <c r="S157" s="112" t="str">
        <v>-</v>
      </c>
      <c r="U157" s="113" t="str">
        <v>-</v>
      </c>
    </row>
    <row r="158" spans="4:21" x14ac:dyDescent="0.35">
      <c r="D158" s="112" t="str">
        <v>XS2010036874</v>
      </c>
      <c r="E158" s="115" t="str">
        <v>ORSTED 1 3/4 12/09/19</v>
      </c>
      <c r="F158" s="112" t="str">
        <v>EUR</v>
      </c>
      <c r="G158" s="114">
        <v>-965000</v>
      </c>
      <c r="H158" s="112">
        <v>7.0000000000000007E-2</v>
      </c>
      <c r="I158" s="114">
        <v>-675.5</v>
      </c>
      <c r="S158" s="112" t="str">
        <v>ORSTED</v>
      </c>
      <c r="U158" s="113">
        <v>46639</v>
      </c>
    </row>
    <row r="159" spans="4:21" x14ac:dyDescent="0.35">
      <c r="D159" s="112" t="str">
        <v>XS2010045511</v>
      </c>
      <c r="E159" s="115" t="str">
        <v>NGGLN 2 1/8 09/05/82</v>
      </c>
      <c r="F159" s="112" t="str">
        <v>EUR</v>
      </c>
      <c r="G159" s="114">
        <v>-1000000</v>
      </c>
      <c r="H159" s="112">
        <v>0.06</v>
      </c>
      <c r="I159" s="114">
        <v>-600</v>
      </c>
      <c r="S159" s="112" t="str">
        <v>NGGLN</v>
      </c>
      <c r="U159" s="113">
        <v>46543</v>
      </c>
    </row>
    <row r="160" spans="4:21" x14ac:dyDescent="0.35">
      <c r="D160" s="112" t="str">
        <v>XS1572343744</v>
      </c>
      <c r="E160" s="115" t="str">
        <v>SSELN 4 3/4 09/16/77</v>
      </c>
      <c r="F160" s="112" t="str">
        <v>USD</v>
      </c>
      <c r="G160" s="114">
        <v>-1000000</v>
      </c>
      <c r="H160" s="112">
        <v>0.02</v>
      </c>
      <c r="I160" s="114">
        <v>-200</v>
      </c>
      <c r="S160" s="112" t="str">
        <v>SSELN</v>
      </c>
      <c r="U160" s="113">
        <v>44728</v>
      </c>
    </row>
    <row r="161" spans="4:21" x14ac:dyDescent="0.35">
      <c r="D161" s="112" t="str">
        <v>XS1405765659</v>
      </c>
      <c r="E161" s="115" t="str">
        <v>SESGFP 5 5/8 PERP</v>
      </c>
      <c r="F161" s="112" t="str">
        <v>EUR</v>
      </c>
      <c r="G161" s="114">
        <v>-1000000</v>
      </c>
      <c r="H161" s="112">
        <v>0.03</v>
      </c>
      <c r="I161" s="114">
        <v>-300</v>
      </c>
      <c r="S161" s="112" t="str">
        <v>SESGFP</v>
      </c>
      <c r="U161" s="113">
        <v>45320</v>
      </c>
    </row>
    <row r="162" spans="4:21" x14ac:dyDescent="0.35">
      <c r="D162" s="112" t="str">
        <v>XS2101349723</v>
      </c>
      <c r="E162" s="115" t="str">
        <v>BBVASM 0 1/2 01/14/27</v>
      </c>
      <c r="F162" s="112" t="str">
        <v>-</v>
      </c>
      <c r="G162" s="114">
        <v>-1000000</v>
      </c>
      <c r="H162" s="112">
        <v>0.06</v>
      </c>
      <c r="I162" s="114">
        <v>-600</v>
      </c>
      <c r="S162" s="112" t="str">
        <v>-</v>
      </c>
      <c r="U162" s="113" t="str">
        <v>-</v>
      </c>
    </row>
    <row r="163" spans="4:21" x14ac:dyDescent="0.35">
      <c r="D163" s="112" t="str">
        <v>XS1139494493</v>
      </c>
      <c r="E163" s="115" t="str">
        <v>NTGYSM 4 1/8 PERP</v>
      </c>
      <c r="F163" s="112" t="str">
        <v>EUR</v>
      </c>
      <c r="G163" s="114">
        <v>-1000000</v>
      </c>
      <c r="H163" s="112">
        <v>0.02</v>
      </c>
      <c r="I163" s="114">
        <v>-200</v>
      </c>
      <c r="S163" s="112" t="str">
        <v>NTGYSM</v>
      </c>
      <c r="U163" s="113">
        <v>44883</v>
      </c>
    </row>
    <row r="164" spans="4:21" x14ac:dyDescent="0.35">
      <c r="D164" s="112" t="str">
        <v>XS2153406868</v>
      </c>
      <c r="E164" s="115" t="str">
        <v>TOTAL 1.491 04/08/27</v>
      </c>
      <c r="F164" s="112" t="str">
        <v>-</v>
      </c>
      <c r="G164" s="114">
        <v>-1000000</v>
      </c>
      <c r="H164" s="112">
        <v>7.0000000000000007E-2</v>
      </c>
      <c r="I164" s="114">
        <v>-700</v>
      </c>
      <c r="S164" s="112" t="str">
        <v>-</v>
      </c>
      <c r="U164" s="113" t="str">
        <v>-</v>
      </c>
    </row>
    <row r="165" spans="4:21" x14ac:dyDescent="0.35">
      <c r="D165" s="112" t="str">
        <v>XS2051660509</v>
      </c>
      <c r="E165" s="115" t="str">
        <v>SRGIM 1 09/12/34</v>
      </c>
      <c r="F165" s="112" t="str">
        <v>-</v>
      </c>
      <c r="G165" s="114">
        <v>-1000000</v>
      </c>
      <c r="H165" s="112">
        <v>0.14000000000000001</v>
      </c>
      <c r="I165" s="114">
        <v>-1400</v>
      </c>
      <c r="S165" s="112" t="str">
        <v>-</v>
      </c>
      <c r="U165" s="113" t="str">
        <v>-</v>
      </c>
    </row>
    <row r="166" spans="4:21" x14ac:dyDescent="0.35">
      <c r="D166" s="112" t="str">
        <v>XS1917590959</v>
      </c>
      <c r="E166" s="115" t="str">
        <v>OMVAV 1 7/8 12/04/28</v>
      </c>
      <c r="F166" s="112" t="str">
        <v>-</v>
      </c>
      <c r="G166" s="114">
        <v>-1000000</v>
      </c>
      <c r="H166" s="112">
        <v>0.09</v>
      </c>
      <c r="I166" s="114">
        <v>-900</v>
      </c>
      <c r="S166" s="112" t="str">
        <v>-</v>
      </c>
      <c r="U166" s="113" t="str">
        <v>-</v>
      </c>
    </row>
    <row r="167" spans="4:21" x14ac:dyDescent="0.35">
      <c r="D167" s="112" t="str">
        <v>XS2177580508</v>
      </c>
      <c r="E167" s="115" t="str">
        <v>EOANGR 0 7/8 08/20/31</v>
      </c>
      <c r="F167" s="112" t="str">
        <v>-</v>
      </c>
      <c r="G167" s="114">
        <v>-1000000</v>
      </c>
      <c r="H167" s="112">
        <v>0.11</v>
      </c>
      <c r="I167" s="114">
        <v>-1100</v>
      </c>
      <c r="S167" s="112" t="str">
        <v>-</v>
      </c>
      <c r="U167" s="113" t="str">
        <v>-</v>
      </c>
    </row>
    <row r="168" spans="4:21" x14ac:dyDescent="0.35">
      <c r="D168" s="112" t="str">
        <v>XS0647298883</v>
      </c>
      <c r="E168" s="115" t="str">
        <v>ENELIM 5 07/12/21</v>
      </c>
      <c r="F168" s="112" t="str">
        <v>-</v>
      </c>
      <c r="G168" s="114">
        <v>-1200000</v>
      </c>
      <c r="H168" s="112">
        <v>0.01</v>
      </c>
      <c r="I168" s="114">
        <v>-120</v>
      </c>
      <c r="S168" s="112" t="str">
        <v>-</v>
      </c>
      <c r="U168" s="113" t="str">
        <v>-</v>
      </c>
    </row>
    <row r="169" spans="4:21" x14ac:dyDescent="0.35">
      <c r="D169" s="112" t="str">
        <v>XS1634523754</v>
      </c>
      <c r="E169" s="115" t="str">
        <v>ARNDTN 5 1/4 PERP</v>
      </c>
      <c r="F169" s="112" t="str">
        <v>USD</v>
      </c>
      <c r="G169" s="114">
        <v>-1250000</v>
      </c>
      <c r="H169" s="112">
        <v>0.03</v>
      </c>
      <c r="I169" s="114">
        <v>-375</v>
      </c>
      <c r="S169" s="112" t="str">
        <v>ARNDTN</v>
      </c>
      <c r="U169" s="113">
        <v>45128</v>
      </c>
    </row>
    <row r="170" spans="4:21" x14ac:dyDescent="0.35">
      <c r="D170" s="112" t="str">
        <v>XS1705553250</v>
      </c>
      <c r="E170" s="115" t="str">
        <v>STEDIN 0 7/8 10/24/25</v>
      </c>
      <c r="F170" s="112" t="str">
        <v>-</v>
      </c>
      <c r="G170" s="114">
        <v>-1285000</v>
      </c>
      <c r="H170" s="112">
        <v>0.05</v>
      </c>
      <c r="I170" s="114">
        <v>-642.5</v>
      </c>
      <c r="S170" s="112" t="str">
        <v>-</v>
      </c>
      <c r="U170" s="113" t="str">
        <v>-</v>
      </c>
    </row>
    <row r="171" spans="4:21" x14ac:dyDescent="0.35">
      <c r="D171" s="112" t="str">
        <v>XS2052321093</v>
      </c>
      <c r="E171" s="115" t="str">
        <v>VZ 1 1/2 09/19/39</v>
      </c>
      <c r="F171" s="112" t="str">
        <v>-</v>
      </c>
      <c r="G171" s="114">
        <v>-1300000</v>
      </c>
      <c r="H171" s="112">
        <v>0.18</v>
      </c>
      <c r="I171" s="114">
        <v>-2340</v>
      </c>
      <c r="S171" s="112" t="str">
        <v>-</v>
      </c>
      <c r="U171" s="113" t="str">
        <v>-</v>
      </c>
    </row>
    <row r="172" spans="4:21" x14ac:dyDescent="0.35">
      <c r="D172" s="112" t="str">
        <v>FR0013252061</v>
      </c>
      <c r="E172" s="115" t="str">
        <v>SEVFP 2 7/8 PERP</v>
      </c>
      <c r="F172" s="112" t="str">
        <v>EUR</v>
      </c>
      <c r="G172" s="114">
        <v>-1300000</v>
      </c>
      <c r="H172" s="112">
        <v>0.03</v>
      </c>
      <c r="I172" s="114">
        <v>-390</v>
      </c>
      <c r="S172" s="112" t="str">
        <v>SEVFP</v>
      </c>
      <c r="U172" s="113">
        <v>45310</v>
      </c>
    </row>
    <row r="173" spans="4:21" x14ac:dyDescent="0.35">
      <c r="D173" s="112" t="str">
        <v>XS1190624038</v>
      </c>
      <c r="E173" s="115" t="str">
        <v>EQNR 1 1/4 02/17/27</v>
      </c>
      <c r="F173" s="112" t="str">
        <v>-</v>
      </c>
      <c r="G173" s="114">
        <v>-1400000</v>
      </c>
      <c r="H173" s="112">
        <v>7.0000000000000007E-2</v>
      </c>
      <c r="I173" s="114">
        <v>-980.00000000000011</v>
      </c>
      <c r="S173" s="112" t="str">
        <v>-</v>
      </c>
      <c r="U173" s="113" t="str">
        <v>-</v>
      </c>
    </row>
    <row r="174" spans="4:21" x14ac:dyDescent="0.35">
      <c r="D174" s="112" t="str">
        <v>XS2238783422</v>
      </c>
      <c r="E174" s="115" t="str">
        <v>JAPTOB 2 3/8 04/07/81</v>
      </c>
      <c r="F174" s="112" t="str">
        <v>EUR</v>
      </c>
      <c r="G174" s="114">
        <v>-1425000</v>
      </c>
      <c r="H174" s="112">
        <v>0.05</v>
      </c>
      <c r="I174" s="114">
        <v>-712.5</v>
      </c>
      <c r="S174" s="112" t="str">
        <v>JAPTOB</v>
      </c>
      <c r="U174" s="113">
        <v>46029</v>
      </c>
    </row>
    <row r="175" spans="4:21" x14ac:dyDescent="0.35">
      <c r="D175" s="112" t="str">
        <v>XS2054210252</v>
      </c>
      <c r="E175" s="115" t="str">
        <v>WNTRDE 1.332 09/25/28</v>
      </c>
      <c r="F175" s="112" t="str">
        <v>-</v>
      </c>
      <c r="G175" s="114">
        <v>-1500000</v>
      </c>
      <c r="H175" s="112">
        <v>7.0000000000000007E-2</v>
      </c>
      <c r="I175" s="114">
        <v>-1050.0000000000002</v>
      </c>
      <c r="S175" s="112" t="str">
        <v>-</v>
      </c>
      <c r="U175" s="113" t="str">
        <v>-</v>
      </c>
    </row>
    <row r="176" spans="4:21" x14ac:dyDescent="0.35">
      <c r="D176" s="112" t="str">
        <v>BE6320935271</v>
      </c>
      <c r="E176" s="115" t="str">
        <v>ABIBB 2 7/8 04/02/32</v>
      </c>
      <c r="F176" s="112" t="str">
        <v>-</v>
      </c>
      <c r="G176" s="114">
        <v>-1500000</v>
      </c>
      <c r="H176" s="112">
        <v>0.12</v>
      </c>
      <c r="I176" s="114">
        <v>-1800</v>
      </c>
      <c r="S176" s="112" t="str">
        <v>-</v>
      </c>
      <c r="U176" s="113" t="str">
        <v>-</v>
      </c>
    </row>
    <row r="177" spans="4:21" x14ac:dyDescent="0.35">
      <c r="D177" s="112" t="str">
        <v>XS0969572204</v>
      </c>
      <c r="E177" s="115" t="str">
        <v>EQNR 2 7/8 09/10/25</v>
      </c>
      <c r="F177" s="112" t="str">
        <v>-</v>
      </c>
      <c r="G177" s="114">
        <v>-1515000</v>
      </c>
      <c r="H177" s="112">
        <v>0.05</v>
      </c>
      <c r="I177" s="114">
        <v>-757.5</v>
      </c>
      <c r="S177" s="112" t="str">
        <v>-</v>
      </c>
      <c r="U177" s="113" t="str">
        <v>-</v>
      </c>
    </row>
    <row r="178" spans="4:21" x14ac:dyDescent="0.35">
      <c r="D178" s="112" t="str">
        <v>XS1629774230</v>
      </c>
      <c r="E178" s="115" t="str">
        <v>VW 3 7/8 PERP</v>
      </c>
      <c r="F178" s="112" t="str">
        <v>EUR</v>
      </c>
      <c r="G178" s="114">
        <v>-1600000</v>
      </c>
      <c r="H178" s="112">
        <v>0.06</v>
      </c>
      <c r="I178" s="114">
        <v>-960</v>
      </c>
      <c r="S178" s="112" t="str">
        <v>VW</v>
      </c>
      <c r="U178" s="113">
        <v>46552</v>
      </c>
    </row>
    <row r="179" spans="4:21" x14ac:dyDescent="0.35">
      <c r="D179" s="112" t="str">
        <v>XS1493320656</v>
      </c>
      <c r="E179" s="115" t="str">
        <v>CDTFIN 0 5/8 09/22/24</v>
      </c>
      <c r="F179" s="112" t="str">
        <v>-</v>
      </c>
      <c r="G179" s="114">
        <v>-1600000</v>
      </c>
      <c r="H179" s="112">
        <v>0.04</v>
      </c>
      <c r="I179" s="114">
        <v>-640</v>
      </c>
      <c r="S179" s="112" t="str">
        <v>-</v>
      </c>
      <c r="U179" s="113" t="str">
        <v>-</v>
      </c>
    </row>
    <row r="180" spans="4:21" x14ac:dyDescent="0.35">
      <c r="D180" s="112" t="str">
        <v>XS2001278899</v>
      </c>
      <c r="E180" s="115" t="str">
        <v>ACEIM 1 3/4 05/23/28</v>
      </c>
      <c r="F180" s="112" t="str">
        <v>-</v>
      </c>
      <c r="G180" s="114">
        <v>-1610000</v>
      </c>
      <c r="H180" s="112">
        <v>0.08</v>
      </c>
      <c r="I180" s="114">
        <v>-1288</v>
      </c>
      <c r="S180" s="112" t="str">
        <v>-</v>
      </c>
      <c r="U180" s="113" t="str">
        <v>-</v>
      </c>
    </row>
    <row r="181" spans="4:21" x14ac:dyDescent="0.35">
      <c r="D181" s="112" t="str">
        <v>XS2156583259</v>
      </c>
      <c r="E181" s="115" t="str">
        <v>REPSM 2 5/8 04/15/30</v>
      </c>
      <c r="F181" s="112" t="str">
        <v>-</v>
      </c>
      <c r="G181" s="114">
        <v>-1800000</v>
      </c>
      <c r="H181" s="112">
        <v>0.1</v>
      </c>
      <c r="I181" s="114">
        <v>-1800</v>
      </c>
      <c r="S181" s="112" t="str">
        <v>-</v>
      </c>
      <c r="U181" s="113" t="str">
        <v>-</v>
      </c>
    </row>
    <row r="182" spans="4:21" x14ac:dyDescent="0.35">
      <c r="D182" s="112" t="str">
        <v>XS1411401083</v>
      </c>
      <c r="E182" s="115" t="str">
        <v>RDSALN 1 1/4 05/12/28</v>
      </c>
      <c r="F182" s="112" t="str">
        <v>-</v>
      </c>
      <c r="G182" s="114">
        <v>-1815000</v>
      </c>
      <c r="H182" s="112">
        <v>0.08</v>
      </c>
      <c r="I182" s="114">
        <v>-1452</v>
      </c>
      <c r="S182" s="112" t="str">
        <v>-</v>
      </c>
      <c r="U182" s="113" t="str">
        <v>-</v>
      </c>
    </row>
    <row r="183" spans="4:21" x14ac:dyDescent="0.35">
      <c r="D183" s="112" t="str">
        <v>XS2000719992</v>
      </c>
      <c r="E183" s="115" t="str">
        <v>ENELIM 3 1/2 05/24/80</v>
      </c>
      <c r="F183" s="112" t="str">
        <v>EUR</v>
      </c>
      <c r="G183" s="114">
        <v>-1970000</v>
      </c>
      <c r="H183" s="112">
        <v>0.04</v>
      </c>
      <c r="I183" s="114">
        <v>-788</v>
      </c>
      <c r="S183" s="112" t="str">
        <v>ENELIM</v>
      </c>
      <c r="U183" s="113">
        <v>45712</v>
      </c>
    </row>
    <row r="184" spans="4:21" x14ac:dyDescent="0.35">
      <c r="D184" s="112" t="str">
        <v>US780099CK11</v>
      </c>
      <c r="E184" s="115" t="str">
        <v>NWG 8 PERP</v>
      </c>
      <c r="F184" s="112" t="str">
        <v>-</v>
      </c>
      <c r="G184" s="114">
        <v>-2000000</v>
      </c>
      <c r="H184" s="112">
        <v>0.05</v>
      </c>
      <c r="I184" s="114">
        <v>-1000</v>
      </c>
      <c r="S184" s="112" t="str">
        <v>-</v>
      </c>
      <c r="U184" s="113" t="str">
        <v>-</v>
      </c>
    </row>
    <row r="185" spans="4:21" x14ac:dyDescent="0.35">
      <c r="D185" s="112" t="str">
        <v>FR0013246733</v>
      </c>
      <c r="E185" s="115" t="str">
        <v>VIEFP 1.496 11/30/26</v>
      </c>
      <c r="F185" s="112" t="str">
        <v>-</v>
      </c>
      <c r="G185" s="114">
        <v>-2000000</v>
      </c>
      <c r="H185" s="112">
        <v>0.06</v>
      </c>
      <c r="I185" s="114">
        <v>-1200</v>
      </c>
      <c r="S185" s="112" t="str">
        <v>-</v>
      </c>
      <c r="U185" s="113" t="str">
        <v>-</v>
      </c>
    </row>
    <row r="186" spans="4:21" x14ac:dyDescent="0.35">
      <c r="D186" s="112" t="str">
        <v>FR0012949923</v>
      </c>
      <c r="E186" s="115" t="str">
        <v>SEVFP 1 3/4 09/10/25</v>
      </c>
      <c r="F186" s="112" t="str">
        <v>-</v>
      </c>
      <c r="G186" s="114">
        <v>-2000000</v>
      </c>
      <c r="H186" s="112">
        <v>0.05</v>
      </c>
      <c r="I186" s="114">
        <v>-1000</v>
      </c>
      <c r="S186" s="112" t="str">
        <v>-</v>
      </c>
      <c r="U186" s="113" t="str">
        <v>-</v>
      </c>
    </row>
    <row r="187" spans="4:21" x14ac:dyDescent="0.35">
      <c r="D187" s="112" t="str">
        <v>ITXES534</v>
      </c>
      <c r="E187" s="115" t="str">
        <v>ITXES534_JP_2025-12-20</v>
      </c>
      <c r="F187" s="112" t="str">
        <v>-</v>
      </c>
      <c r="G187" s="114">
        <v>-2000000</v>
      </c>
      <c r="H187" s="112">
        <v>0</v>
      </c>
      <c r="I187" s="114">
        <v>0</v>
      </c>
      <c r="S187" s="112" t="str">
        <v>-</v>
      </c>
      <c r="U187" s="113" t="str">
        <v>-</v>
      </c>
    </row>
    <row r="188" spans="4:21" x14ac:dyDescent="0.35">
      <c r="D188" s="112" t="str">
        <v>XS2244941147</v>
      </c>
      <c r="E188" s="115" t="str">
        <v>IBESM 2 1/4 PERP</v>
      </c>
      <c r="F188" s="112" t="str">
        <v>-</v>
      </c>
      <c r="G188" s="114">
        <v>-2000000</v>
      </c>
      <c r="H188" s="112">
        <v>7.0000000000000007E-2</v>
      </c>
      <c r="I188" s="114">
        <v>-1400</v>
      </c>
      <c r="S188" s="112" t="str">
        <v>-</v>
      </c>
      <c r="U188" s="113" t="str">
        <v>-</v>
      </c>
    </row>
    <row r="189" spans="4:21" x14ac:dyDescent="0.35">
      <c r="D189" s="112" t="str">
        <v>FR0013504677</v>
      </c>
      <c r="E189" s="115" t="str">
        <v>ENGIFP 1 3/4 03/27/28</v>
      </c>
      <c r="F189" s="112" t="str">
        <v>-</v>
      </c>
      <c r="G189" s="114">
        <v>-2000000</v>
      </c>
      <c r="H189" s="112">
        <v>0.08</v>
      </c>
      <c r="I189" s="114">
        <v>-1600</v>
      </c>
      <c r="S189" s="112" t="str">
        <v>-</v>
      </c>
      <c r="U189" s="113" t="str">
        <v>-</v>
      </c>
    </row>
    <row r="190" spans="4:21" x14ac:dyDescent="0.35">
      <c r="D190" s="112" t="str">
        <v>XS2035564975</v>
      </c>
      <c r="E190" s="115" t="str">
        <v>ENBW 1 1/8 11/05/79</v>
      </c>
      <c r="F190" s="112" t="str">
        <v>EUR</v>
      </c>
      <c r="G190" s="114">
        <v>-2300000</v>
      </c>
      <c r="H190" s="112">
        <v>0.04</v>
      </c>
      <c r="I190" s="114">
        <v>-920</v>
      </c>
      <c r="S190" s="112" t="str">
        <v>ENBW</v>
      </c>
      <c r="U190" s="113">
        <v>45509</v>
      </c>
    </row>
    <row r="191" spans="4:21" x14ac:dyDescent="0.35">
      <c r="D191" s="112" t="str">
        <v>FR0013507704</v>
      </c>
      <c r="E191" s="115" t="str">
        <v>VIEFP 1 1/4 04/15/28</v>
      </c>
      <c r="F191" s="112" t="str">
        <v>-</v>
      </c>
      <c r="G191" s="114">
        <v>-2300000</v>
      </c>
      <c r="H191" s="112">
        <v>0.08</v>
      </c>
      <c r="I191" s="114">
        <v>-1840</v>
      </c>
      <c r="S191" s="112" t="str">
        <v>-</v>
      </c>
      <c r="U191" s="113" t="str">
        <v>-</v>
      </c>
    </row>
    <row r="192" spans="4:21" x14ac:dyDescent="0.35">
      <c r="D192" s="112" t="str">
        <v>FR0011911247</v>
      </c>
      <c r="E192" s="115" t="str">
        <v>ENGIFP 2 3/8 05/19/26</v>
      </c>
      <c r="F192" s="112" t="str">
        <v>-</v>
      </c>
      <c r="G192" s="114">
        <v>-5400000</v>
      </c>
      <c r="H192" s="112">
        <v>0.06</v>
      </c>
      <c r="I192" s="114">
        <v>-3240</v>
      </c>
      <c r="S192" s="112" t="str">
        <v>-</v>
      </c>
      <c r="U192" s="113" t="str">
        <v>-</v>
      </c>
    </row>
    <row r="193" spans="4:21" x14ac:dyDescent="0.35">
      <c r="D193" s="112" t="str">
        <v>FR00140005L7</v>
      </c>
      <c r="E193" s="115" t="str">
        <v>ORAFP 1 3/4 PERP</v>
      </c>
      <c r="F193" s="112" t="str">
        <v>-</v>
      </c>
      <c r="G193" s="114">
        <v>-2400000</v>
      </c>
      <c r="H193" s="112">
        <v>7.0000000000000007E-2</v>
      </c>
      <c r="I193" s="114">
        <v>-1680.0000000000002</v>
      </c>
      <c r="S193" s="112" t="str">
        <v>-</v>
      </c>
      <c r="U193" s="113" t="str">
        <v>-</v>
      </c>
    </row>
    <row r="194" spans="4:21" x14ac:dyDescent="0.35">
      <c r="D194" s="112" t="str">
        <v>XS1403388694</v>
      </c>
      <c r="E194" s="115" t="str">
        <v>ENGSM 1 3/8 05/05/28</v>
      </c>
      <c r="F194" s="112" t="str">
        <v>-</v>
      </c>
      <c r="G194" s="114">
        <v>-2600000</v>
      </c>
      <c r="H194" s="112">
        <v>0.08</v>
      </c>
      <c r="I194" s="114">
        <v>-2080</v>
      </c>
      <c r="S194" s="112" t="str">
        <v>-</v>
      </c>
      <c r="U194" s="113" t="str">
        <v>-</v>
      </c>
    </row>
    <row r="195" spans="4:21" x14ac:dyDescent="0.35">
      <c r="D195" s="112" t="str">
        <v>XS2196317742</v>
      </c>
      <c r="E195" s="115" t="str">
        <v>SESGFP 2 07/02/28</v>
      </c>
      <c r="F195" s="112" t="str">
        <v>-</v>
      </c>
      <c r="G195" s="114">
        <v>-2600000</v>
      </c>
      <c r="H195" s="112">
        <v>0.08</v>
      </c>
      <c r="I195" s="114">
        <v>-2080</v>
      </c>
      <c r="S195" s="112" t="str">
        <v>-</v>
      </c>
      <c r="U195" s="113" t="str">
        <v>-</v>
      </c>
    </row>
    <row r="196" spans="4:21" x14ac:dyDescent="0.35">
      <c r="D196" s="112" t="str">
        <v>XS1115498260</v>
      </c>
      <c r="E196" s="115" t="str">
        <v>ORAFP 5 PERP</v>
      </c>
      <c r="F196" s="112" t="str">
        <v>EUR</v>
      </c>
      <c r="G196" s="114">
        <v>-2621000</v>
      </c>
      <c r="H196" s="112">
        <v>0.06</v>
      </c>
      <c r="I196" s="114">
        <v>-1572.6</v>
      </c>
      <c r="S196" s="112" t="str">
        <v>ORAFP</v>
      </c>
      <c r="U196" s="113">
        <v>46296</v>
      </c>
    </row>
    <row r="197" spans="4:21" x14ac:dyDescent="0.35">
      <c r="D197" s="112" t="str">
        <v>XS2156506854</v>
      </c>
      <c r="E197" s="115" t="str">
        <v>NTGYSM 1 1/4 01/15/26</v>
      </c>
      <c r="F197" s="112" t="str">
        <v>-</v>
      </c>
      <c r="G197" s="114">
        <v>-3000000</v>
      </c>
      <c r="H197" s="112">
        <v>0.05</v>
      </c>
      <c r="I197" s="114">
        <v>-1500</v>
      </c>
      <c r="S197" s="112" t="str">
        <v>-</v>
      </c>
      <c r="U197" s="113" t="str">
        <v>-</v>
      </c>
    </row>
    <row r="198" spans="4:21" x14ac:dyDescent="0.35">
      <c r="D198" s="112" t="str">
        <v>XS1493328477</v>
      </c>
      <c r="E198" s="115" t="str">
        <v>ENIIM 1 1/8 09/19/28</v>
      </c>
      <c r="F198" s="112" t="str">
        <v>-</v>
      </c>
      <c r="G198" s="114">
        <v>-3380000</v>
      </c>
      <c r="H198" s="112">
        <v>0.08</v>
      </c>
      <c r="I198" s="114">
        <v>-2704</v>
      </c>
      <c r="S198" s="112" t="str">
        <v>-</v>
      </c>
      <c r="U198" s="113" t="str">
        <v>-</v>
      </c>
    </row>
    <row r="199" spans="4:21" x14ac:dyDescent="0.35">
      <c r="D199" s="112" t="str">
        <v>XS0903532090</v>
      </c>
      <c r="E199" s="115" t="str">
        <v>NGGLN 5 5/8 06/18/73</v>
      </c>
      <c r="F199" s="112" t="str">
        <v>GBP</v>
      </c>
      <c r="G199" s="114">
        <v>-3659000</v>
      </c>
      <c r="H199" s="112">
        <v>0.05</v>
      </c>
      <c r="I199" s="114">
        <v>-1829.5</v>
      </c>
      <c r="S199" s="112" t="str">
        <v>NGGLN</v>
      </c>
      <c r="U199" s="113">
        <v>45826</v>
      </c>
    </row>
    <row r="200" spans="4:21" x14ac:dyDescent="0.35">
      <c r="D200" s="112" t="str">
        <v>XS2153409029</v>
      </c>
      <c r="E200" s="115" t="str">
        <v>TOTAL 1.994 04/08/32</v>
      </c>
      <c r="F200" s="112" t="str">
        <v>-</v>
      </c>
      <c r="G200" s="114">
        <v>-4000000</v>
      </c>
      <c r="H200" s="112">
        <v>0.12</v>
      </c>
      <c r="I200" s="114">
        <v>-4800</v>
      </c>
      <c r="S200" s="112" t="str">
        <v>-</v>
      </c>
      <c r="U200" s="113" t="str">
        <v>-</v>
      </c>
    </row>
    <row r="201" spans="4:21" x14ac:dyDescent="0.35">
      <c r="D201" s="112" t="str">
        <v>XS1992927902</v>
      </c>
      <c r="E201" s="115" t="str">
        <v>BPLN 1.231 05/08/31</v>
      </c>
      <c r="F201" s="112" t="str">
        <v>-</v>
      </c>
      <c r="G201" s="114">
        <v>-4200000</v>
      </c>
      <c r="H201" s="112">
        <v>0.1</v>
      </c>
      <c r="I201" s="114">
        <v>-4200</v>
      </c>
      <c r="S201" s="112" t="str">
        <v>-</v>
      </c>
      <c r="U201" s="113" t="str">
        <v>-</v>
      </c>
    </row>
    <row r="202" spans="4:21" x14ac:dyDescent="0.35">
      <c r="D202" s="112" t="str">
        <v>XS2135799679</v>
      </c>
      <c r="E202" s="115" t="str">
        <v>BPLN 2.519 04/07/28</v>
      </c>
      <c r="F202" s="112" t="str">
        <v>-</v>
      </c>
      <c r="G202" s="114">
        <v>-4500000</v>
      </c>
      <c r="H202" s="112">
        <v>0.08</v>
      </c>
      <c r="I202" s="114">
        <v>-3600</v>
      </c>
      <c r="S202" s="112" t="str">
        <v>-</v>
      </c>
      <c r="U202" s="113" t="str">
        <v>-</v>
      </c>
    </row>
    <row r="203" spans="4:21" x14ac:dyDescent="0.35">
      <c r="D203" s="112" t="str">
        <v>XS2238783778</v>
      </c>
      <c r="E203" s="115" t="str">
        <v>JAPTOB 2 7/8 10/07/83</v>
      </c>
      <c r="F203" s="112" t="str">
        <v>-</v>
      </c>
      <c r="G203" s="114">
        <v>-4900000</v>
      </c>
      <c r="H203" s="112">
        <v>0.08</v>
      </c>
      <c r="I203" s="114">
        <v>-3920</v>
      </c>
      <c r="S203" s="112" t="str">
        <v>-</v>
      </c>
      <c r="U203" s="113" t="str">
        <v>-</v>
      </c>
    </row>
    <row r="204" spans="4:21" x14ac:dyDescent="0.35">
      <c r="D204" s="112" t="str">
        <v>US92857WBQ24</v>
      </c>
      <c r="E204" s="115" t="str">
        <v>VOD 7 04/04/79</v>
      </c>
      <c r="F204" s="112" t="str">
        <v>USD</v>
      </c>
      <c r="G204" s="114">
        <v>-5000000</v>
      </c>
      <c r="H204" s="112">
        <v>0.08</v>
      </c>
      <c r="I204" s="114">
        <v>-4000</v>
      </c>
      <c r="S204" s="112" t="str">
        <v>VOD</v>
      </c>
      <c r="U204" s="113">
        <v>47122</v>
      </c>
    </row>
    <row r="205" spans="4:21" x14ac:dyDescent="0.35">
      <c r="D205" s="112" t="str">
        <v>ITXES533</v>
      </c>
      <c r="E205" s="115" t="str">
        <v>ITXES533_JP_2025-06-20</v>
      </c>
      <c r="F205" s="112" t="str">
        <v>-</v>
      </c>
      <c r="G205" s="114">
        <v>-5000000</v>
      </c>
      <c r="H205" s="112">
        <v>0</v>
      </c>
      <c r="I205" s="114">
        <v>0</v>
      </c>
      <c r="S205" s="112" t="str">
        <v>-</v>
      </c>
      <c r="U205" s="113" t="str">
        <v>-</v>
      </c>
    </row>
    <row r="206" spans="4:21" x14ac:dyDescent="0.35">
      <c r="D206" s="112" t="str">
        <v>XS1139688268</v>
      </c>
      <c r="E206" s="115" t="str">
        <v>BGGRP 1 1/4 11/21/22</v>
      </c>
      <c r="F206" s="112" t="str">
        <v>-</v>
      </c>
      <c r="G206" s="114">
        <v>-5000000</v>
      </c>
      <c r="H206" s="112">
        <v>0.02</v>
      </c>
      <c r="I206" s="114">
        <v>-1000</v>
      </c>
      <c r="S206" s="112" t="str">
        <v>-</v>
      </c>
      <c r="U206" s="113" t="str">
        <v>-</v>
      </c>
    </row>
    <row r="207" spans="4:21" x14ac:dyDescent="0.35">
      <c r="D207" s="112" t="str">
        <v>XS1309436910</v>
      </c>
      <c r="E207" s="115" t="str">
        <v>BHP 5 5/8 10/22/79</v>
      </c>
      <c r="F207" s="112" t="str">
        <v>EUR</v>
      </c>
      <c r="G207" s="114">
        <v>-6186000</v>
      </c>
      <c r="H207" s="112">
        <v>0.04</v>
      </c>
      <c r="I207" s="114">
        <v>-2474.4</v>
      </c>
      <c r="S207" s="112" t="str">
        <v>BHP</v>
      </c>
      <c r="U207" s="113">
        <v>45587</v>
      </c>
    </row>
    <row r="208" spans="4:21" x14ac:dyDescent="0.35">
      <c r="D208" s="112" t="str">
        <v>FR0013248507</v>
      </c>
      <c r="E208" s="115" t="str">
        <v>SEVFP 1 04/03/25</v>
      </c>
      <c r="F208" s="112" t="str">
        <v>-</v>
      </c>
      <c r="G208" s="114">
        <v>-6800000</v>
      </c>
      <c r="H208" s="112">
        <v>0.05</v>
      </c>
      <c r="I208" s="114">
        <v>-3400</v>
      </c>
      <c r="S208" s="112" t="str">
        <v>-</v>
      </c>
      <c r="U208" s="113" t="str">
        <v>-</v>
      </c>
    </row>
    <row r="209" spans="4:21" x14ac:dyDescent="0.35">
      <c r="D209" s="112" t="str">
        <v>XS1888180640</v>
      </c>
      <c r="E209" s="115" t="str">
        <v>VOD 6 1/4 10/03/78</v>
      </c>
      <c r="F209" s="112" t="str">
        <v>USD</v>
      </c>
      <c r="G209" s="114">
        <v>-7458000</v>
      </c>
      <c r="H209" s="112">
        <v>0.04</v>
      </c>
      <c r="I209" s="114">
        <v>-2983.2</v>
      </c>
      <c r="S209" s="112" t="str">
        <v>VOD</v>
      </c>
      <c r="U209" s="113">
        <v>45476</v>
      </c>
    </row>
    <row r="210" spans="4:21" x14ac:dyDescent="0.35">
      <c r="D210" s="112" t="str">
        <v>XS1981060624</v>
      </c>
      <c r="E210" s="115" t="str">
        <v>ERGIM 1 7/8 04/11/25</v>
      </c>
      <c r="F210" s="112" t="str">
        <v>-</v>
      </c>
      <c r="G210" s="114">
        <v>-8000000</v>
      </c>
      <c r="H210" s="112">
        <v>0.05</v>
      </c>
      <c r="I210" s="114">
        <v>-4000</v>
      </c>
      <c r="S210" s="112" t="str">
        <v>-</v>
      </c>
      <c r="U210" s="113" t="str">
        <v>-</v>
      </c>
    </row>
    <row r="211" spans="4:21" x14ac:dyDescent="0.35">
      <c r="D211" s="112" t="str">
        <v>XS2242929532</v>
      </c>
      <c r="E211" s="115" t="str">
        <v>ENIIM 2 5/8 PERP</v>
      </c>
      <c r="F211" s="112" t="str">
        <v>-</v>
      </c>
      <c r="G211" s="114">
        <v>-9300000</v>
      </c>
      <c r="H211" s="112">
        <v>0.05</v>
      </c>
      <c r="I211" s="114">
        <v>-4650</v>
      </c>
      <c r="S211" s="112" t="str">
        <v>-</v>
      </c>
      <c r="U211" s="113" t="str">
        <v>-</v>
      </c>
    </row>
    <row r="212" spans="4:21" x14ac:dyDescent="0.35">
      <c r="D212" s="112" t="str">
        <v>FR0013534336</v>
      </c>
      <c r="E212" s="115" t="str">
        <v>EDF 3 3/8 PERP</v>
      </c>
      <c r="F212" s="112" t="str">
        <v>-</v>
      </c>
      <c r="G212" s="114">
        <v>-9400000</v>
      </c>
      <c r="H212" s="112">
        <v>0.08</v>
      </c>
      <c r="I212" s="114">
        <v>-7520</v>
      </c>
      <c r="S212" s="112" t="str">
        <v>-</v>
      </c>
      <c r="U212" s="113" t="str">
        <v>-</v>
      </c>
    </row>
    <row r="213" spans="4:21" x14ac:dyDescent="0.35">
      <c r="D213" s="112" t="str">
        <v>DE000A289N78</v>
      </c>
      <c r="E213" s="115" t="str">
        <v>DBOERS 1 1/4 06/16/47</v>
      </c>
      <c r="F213" s="112" t="str">
        <v>EUR</v>
      </c>
      <c r="G213" s="114">
        <v>-10200000</v>
      </c>
      <c r="H213" s="112">
        <v>0.06</v>
      </c>
      <c r="I213" s="114">
        <v>-6120</v>
      </c>
      <c r="S213" s="112" t="str">
        <v>DBOERS</v>
      </c>
      <c r="U213" s="113">
        <v>46462</v>
      </c>
    </row>
    <row r="214" spans="4:21" x14ac:dyDescent="0.35">
      <c r="D214" s="112" t="str">
        <v>XS2020608548</v>
      </c>
      <c r="E214" s="115" t="str">
        <v>HERIM 0 7/8 07/05/27</v>
      </c>
      <c r="F214" s="112" t="str">
        <v>-</v>
      </c>
      <c r="G214" s="114">
        <v>-11167000</v>
      </c>
      <c r="H214" s="112">
        <v>7.0000000000000007E-2</v>
      </c>
      <c r="I214" s="114">
        <v>-7816.9000000000015</v>
      </c>
      <c r="S214" s="112" t="str">
        <v>-</v>
      </c>
      <c r="U214" s="113" t="str">
        <v>-</v>
      </c>
    </row>
    <row r="215" spans="4:21" x14ac:dyDescent="0.35">
      <c r="D215" s="112" t="str">
        <v>XS1799939027</v>
      </c>
      <c r="E215" s="115" t="str">
        <v>VW 4 5/8 PERP</v>
      </c>
      <c r="F215" s="112" t="str">
        <v>EUR</v>
      </c>
      <c r="G215" s="114">
        <v>-15100000</v>
      </c>
      <c r="H215" s="112">
        <v>7.0000000000000007E-2</v>
      </c>
      <c r="I215" s="114">
        <v>-10570</v>
      </c>
      <c r="S215" s="112" t="str">
        <v>VW</v>
      </c>
      <c r="U215" s="113">
        <v>46931</v>
      </c>
    </row>
  </sheetData>
  <conditionalFormatting sqref="I1:I1048576">
    <cfRule type="colorScale" priority="1">
      <colorScale>
        <cfvo type="min"/>
        <cfvo type="percentile" val="50"/>
        <cfvo type="max"/>
        <color theme="9" tint="0.59999389629810485"/>
        <color rgb="FFFCFCFF"/>
        <color theme="5" tint="0.59999389629810485"/>
      </colorScale>
    </cfRule>
  </conditionalFormatting>
  <pageMargins left="0.7" right="0.7" top="0.75" bottom="0.75" header="0.3" footer="0.3"/>
  <pageSetup paperSize="9" orientation="portrait" r:id="rId1"/>
  <drawing r:id="rId2"/>
  <webPublishItems count="1">
    <webPublishItem id="30662" divId="position_monitor_R_30662" sourceType="printArea" destinationFile="R:\Quant Tools\outputs\HTML\position_monitor_R_tradebook.htm" autoRepublish="1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FC520-558E-4F85-9331-0C3422A1467F}">
  <sheetPr codeName="Sheet4"/>
  <dimension ref="C1:OG1485"/>
  <sheetViews>
    <sheetView zoomScaleNormal="100" workbookViewId="0">
      <pane ySplit="1" topLeftCell="A2" activePane="bottomLeft" state="frozen"/>
      <selection pane="bottomLeft" activeCell="T27" sqref="T27"/>
    </sheetView>
  </sheetViews>
  <sheetFormatPr defaultRowHeight="16" x14ac:dyDescent="0.4"/>
  <cols>
    <col min="1" max="4" width="5.6328125" style="1" customWidth="1"/>
    <col min="5" max="8" width="5.6328125" style="90" customWidth="1"/>
    <col min="9" max="9" width="15.08984375" style="90" bestFit="1" customWidth="1"/>
    <col min="10" max="10" width="16.36328125" style="90" bestFit="1" customWidth="1"/>
    <col min="11" max="11" width="35.90625" style="92" bestFit="1" customWidth="1"/>
    <col min="12" max="12" width="11.1796875" style="92" bestFit="1" customWidth="1"/>
    <col min="13" max="13" width="16.36328125" style="94" customWidth="1"/>
    <col min="14" max="18" width="5.6328125" style="90" customWidth="1"/>
    <col min="19" max="19" width="5.6328125" style="1" customWidth="1"/>
    <col min="20" max="20" width="21.08984375" style="1" bestFit="1" customWidth="1"/>
    <col min="21" max="21" width="7.1796875" style="1" bestFit="1" customWidth="1"/>
    <col min="22" max="24" width="5.6328125" style="1" customWidth="1"/>
    <col min="25" max="25" width="16.36328125" style="1" customWidth="1"/>
    <col min="26" max="31" width="8.7265625" style="23"/>
    <col min="32" max="32" width="8.7265625" style="25"/>
    <col min="33" max="35" width="8.7265625" style="23"/>
    <col min="36" max="36" width="9.90625" style="23" bestFit="1" customWidth="1"/>
    <col min="37" max="288" width="8.7265625" style="23"/>
    <col min="289" max="395" width="3.6328125" style="23" customWidth="1"/>
    <col min="396" max="397" width="8.7265625" style="23"/>
    <col min="398" max="16384" width="8.7265625" style="1"/>
  </cols>
  <sheetData>
    <row r="1" spans="3:396" ht="34" customHeight="1" x14ac:dyDescent="0.4">
      <c r="K1" s="91">
        <f ca="1">NOW()</f>
        <v>44126.498492476851</v>
      </c>
      <c r="M1" s="93" t="s">
        <v>1187</v>
      </c>
      <c r="AC1" s="23">
        <v>1</v>
      </c>
      <c r="AD1" s="23">
        <f>AC1+1</f>
        <v>2</v>
      </c>
      <c r="AE1" s="23">
        <f t="shared" ref="AE1:CP1" si="0">AD1+1</f>
        <v>3</v>
      </c>
      <c r="AF1" s="23">
        <f t="shared" si="0"/>
        <v>4</v>
      </c>
      <c r="AG1" s="23">
        <f t="shared" si="0"/>
        <v>5</v>
      </c>
      <c r="AH1" s="23">
        <f t="shared" si="0"/>
        <v>6</v>
      </c>
      <c r="AI1" s="23">
        <f t="shared" si="0"/>
        <v>7</v>
      </c>
      <c r="AJ1" s="23">
        <f t="shared" si="0"/>
        <v>8</v>
      </c>
      <c r="AK1" s="23">
        <f t="shared" si="0"/>
        <v>9</v>
      </c>
      <c r="AL1" s="23">
        <f t="shared" si="0"/>
        <v>10</v>
      </c>
      <c r="AM1" s="23">
        <f t="shared" si="0"/>
        <v>11</v>
      </c>
      <c r="AN1" s="23">
        <f t="shared" si="0"/>
        <v>12</v>
      </c>
      <c r="AO1" s="23">
        <f t="shared" si="0"/>
        <v>13</v>
      </c>
      <c r="AP1" s="23">
        <f t="shared" si="0"/>
        <v>14</v>
      </c>
      <c r="AQ1" s="23">
        <f t="shared" si="0"/>
        <v>15</v>
      </c>
      <c r="AR1" s="23">
        <f t="shared" si="0"/>
        <v>16</v>
      </c>
      <c r="AS1" s="23">
        <f t="shared" si="0"/>
        <v>17</v>
      </c>
      <c r="AT1" s="23">
        <f t="shared" si="0"/>
        <v>18</v>
      </c>
      <c r="AU1" s="23">
        <f t="shared" si="0"/>
        <v>19</v>
      </c>
      <c r="AV1" s="23">
        <f t="shared" si="0"/>
        <v>20</v>
      </c>
      <c r="AW1" s="23">
        <f t="shared" si="0"/>
        <v>21</v>
      </c>
      <c r="AX1" s="23">
        <f t="shared" si="0"/>
        <v>22</v>
      </c>
      <c r="AY1" s="23">
        <f t="shared" si="0"/>
        <v>23</v>
      </c>
      <c r="AZ1" s="23">
        <f t="shared" si="0"/>
        <v>24</v>
      </c>
      <c r="BA1" s="23">
        <f t="shared" si="0"/>
        <v>25</v>
      </c>
      <c r="BB1" s="23">
        <f t="shared" si="0"/>
        <v>26</v>
      </c>
      <c r="BC1" s="23">
        <f t="shared" si="0"/>
        <v>27</v>
      </c>
      <c r="BD1" s="23">
        <f t="shared" si="0"/>
        <v>28</v>
      </c>
      <c r="BE1" s="23">
        <f t="shared" si="0"/>
        <v>29</v>
      </c>
      <c r="BF1" s="23">
        <f t="shared" si="0"/>
        <v>30</v>
      </c>
      <c r="BG1" s="23">
        <f t="shared" si="0"/>
        <v>31</v>
      </c>
      <c r="BH1" s="23">
        <f t="shared" si="0"/>
        <v>32</v>
      </c>
      <c r="BI1" s="23">
        <f t="shared" si="0"/>
        <v>33</v>
      </c>
      <c r="BJ1" s="23">
        <f t="shared" si="0"/>
        <v>34</v>
      </c>
      <c r="BK1" s="23">
        <f t="shared" si="0"/>
        <v>35</v>
      </c>
      <c r="BL1" s="23">
        <f t="shared" si="0"/>
        <v>36</v>
      </c>
      <c r="BM1" s="23">
        <f t="shared" si="0"/>
        <v>37</v>
      </c>
      <c r="BN1" s="23">
        <f t="shared" si="0"/>
        <v>38</v>
      </c>
      <c r="BO1" s="23">
        <f t="shared" si="0"/>
        <v>39</v>
      </c>
      <c r="BP1" s="23">
        <f t="shared" si="0"/>
        <v>40</v>
      </c>
      <c r="BQ1" s="23">
        <f t="shared" si="0"/>
        <v>41</v>
      </c>
      <c r="BR1" s="23">
        <f t="shared" si="0"/>
        <v>42</v>
      </c>
      <c r="BS1" s="23">
        <f t="shared" si="0"/>
        <v>43</v>
      </c>
      <c r="BT1" s="23">
        <f t="shared" si="0"/>
        <v>44</v>
      </c>
      <c r="BU1" s="23">
        <f t="shared" si="0"/>
        <v>45</v>
      </c>
      <c r="BV1" s="23">
        <f t="shared" si="0"/>
        <v>46</v>
      </c>
      <c r="BW1" s="23">
        <f t="shared" si="0"/>
        <v>47</v>
      </c>
      <c r="BX1" s="23">
        <f t="shared" si="0"/>
        <v>48</v>
      </c>
      <c r="BY1" s="23">
        <f t="shared" si="0"/>
        <v>49</v>
      </c>
      <c r="BZ1" s="23">
        <f t="shared" si="0"/>
        <v>50</v>
      </c>
      <c r="CA1" s="23">
        <f t="shared" si="0"/>
        <v>51</v>
      </c>
      <c r="CB1" s="23">
        <f t="shared" si="0"/>
        <v>52</v>
      </c>
      <c r="CC1" s="23">
        <f t="shared" si="0"/>
        <v>53</v>
      </c>
      <c r="CD1" s="23">
        <f t="shared" si="0"/>
        <v>54</v>
      </c>
      <c r="CE1" s="23">
        <f t="shared" si="0"/>
        <v>55</v>
      </c>
      <c r="CF1" s="23">
        <f t="shared" si="0"/>
        <v>56</v>
      </c>
      <c r="CG1" s="23">
        <f t="shared" si="0"/>
        <v>57</v>
      </c>
      <c r="CH1" s="23">
        <f t="shared" si="0"/>
        <v>58</v>
      </c>
      <c r="CI1" s="23">
        <f t="shared" si="0"/>
        <v>59</v>
      </c>
      <c r="CJ1" s="23">
        <f t="shared" si="0"/>
        <v>60</v>
      </c>
      <c r="CK1" s="23">
        <f t="shared" si="0"/>
        <v>61</v>
      </c>
      <c r="CL1" s="23">
        <f t="shared" si="0"/>
        <v>62</v>
      </c>
      <c r="CM1" s="23">
        <f t="shared" si="0"/>
        <v>63</v>
      </c>
      <c r="CN1" s="23">
        <f t="shared" si="0"/>
        <v>64</v>
      </c>
      <c r="CO1" s="23">
        <f t="shared" si="0"/>
        <v>65</v>
      </c>
      <c r="CP1" s="23">
        <f t="shared" si="0"/>
        <v>66</v>
      </c>
      <c r="CQ1" s="23">
        <f t="shared" ref="CQ1:FB1" si="1">CP1+1</f>
        <v>67</v>
      </c>
      <c r="CR1" s="23">
        <f t="shared" si="1"/>
        <v>68</v>
      </c>
      <c r="CS1" s="23">
        <f t="shared" si="1"/>
        <v>69</v>
      </c>
      <c r="CT1" s="23">
        <f t="shared" si="1"/>
        <v>70</v>
      </c>
      <c r="CU1" s="23">
        <f t="shared" si="1"/>
        <v>71</v>
      </c>
      <c r="CV1" s="23">
        <f t="shared" si="1"/>
        <v>72</v>
      </c>
      <c r="CW1" s="23">
        <f t="shared" si="1"/>
        <v>73</v>
      </c>
      <c r="CX1" s="23">
        <f t="shared" si="1"/>
        <v>74</v>
      </c>
      <c r="CY1" s="23">
        <f t="shared" si="1"/>
        <v>75</v>
      </c>
      <c r="CZ1" s="23">
        <f t="shared" si="1"/>
        <v>76</v>
      </c>
      <c r="DA1" s="23">
        <f t="shared" si="1"/>
        <v>77</v>
      </c>
      <c r="DB1" s="23">
        <f t="shared" si="1"/>
        <v>78</v>
      </c>
      <c r="DC1" s="23">
        <f t="shared" si="1"/>
        <v>79</v>
      </c>
      <c r="DD1" s="23">
        <f t="shared" si="1"/>
        <v>80</v>
      </c>
      <c r="DE1" s="23">
        <f t="shared" si="1"/>
        <v>81</v>
      </c>
      <c r="DF1" s="23">
        <f t="shared" si="1"/>
        <v>82</v>
      </c>
      <c r="DG1" s="23">
        <f t="shared" si="1"/>
        <v>83</v>
      </c>
      <c r="DH1" s="23">
        <f t="shared" si="1"/>
        <v>84</v>
      </c>
      <c r="DI1" s="23">
        <f t="shared" si="1"/>
        <v>85</v>
      </c>
      <c r="DJ1" s="23">
        <f t="shared" si="1"/>
        <v>86</v>
      </c>
      <c r="DK1" s="23">
        <f t="shared" si="1"/>
        <v>87</v>
      </c>
      <c r="DL1" s="23">
        <f t="shared" si="1"/>
        <v>88</v>
      </c>
      <c r="DM1" s="23">
        <f t="shared" si="1"/>
        <v>89</v>
      </c>
      <c r="DN1" s="23">
        <f t="shared" si="1"/>
        <v>90</v>
      </c>
      <c r="DO1" s="23">
        <f t="shared" si="1"/>
        <v>91</v>
      </c>
      <c r="DP1" s="23">
        <f t="shared" si="1"/>
        <v>92</v>
      </c>
      <c r="DQ1" s="23">
        <f t="shared" si="1"/>
        <v>93</v>
      </c>
      <c r="DR1" s="23">
        <f t="shared" si="1"/>
        <v>94</v>
      </c>
      <c r="DS1" s="23">
        <f t="shared" si="1"/>
        <v>95</v>
      </c>
      <c r="DT1" s="23">
        <f t="shared" si="1"/>
        <v>96</v>
      </c>
      <c r="DU1" s="23">
        <f t="shared" si="1"/>
        <v>97</v>
      </c>
      <c r="DV1" s="23">
        <f t="shared" si="1"/>
        <v>98</v>
      </c>
      <c r="DW1" s="23">
        <f t="shared" si="1"/>
        <v>99</v>
      </c>
      <c r="DX1" s="23">
        <f t="shared" si="1"/>
        <v>100</v>
      </c>
      <c r="DY1" s="23">
        <f t="shared" si="1"/>
        <v>101</v>
      </c>
      <c r="DZ1" s="23">
        <f t="shared" si="1"/>
        <v>102</v>
      </c>
      <c r="EA1" s="23">
        <f t="shared" si="1"/>
        <v>103</v>
      </c>
      <c r="EB1" s="23">
        <f t="shared" si="1"/>
        <v>104</v>
      </c>
      <c r="EC1" s="23">
        <f t="shared" si="1"/>
        <v>105</v>
      </c>
      <c r="ED1" s="23">
        <f t="shared" si="1"/>
        <v>106</v>
      </c>
      <c r="EE1" s="23">
        <f t="shared" si="1"/>
        <v>107</v>
      </c>
      <c r="EF1" s="23">
        <f t="shared" si="1"/>
        <v>108</v>
      </c>
      <c r="EG1" s="23">
        <f t="shared" si="1"/>
        <v>109</v>
      </c>
      <c r="EH1" s="23">
        <f t="shared" si="1"/>
        <v>110</v>
      </c>
      <c r="EI1" s="23">
        <f t="shared" si="1"/>
        <v>111</v>
      </c>
      <c r="EJ1" s="23">
        <f t="shared" si="1"/>
        <v>112</v>
      </c>
      <c r="EK1" s="23">
        <f t="shared" si="1"/>
        <v>113</v>
      </c>
      <c r="EL1" s="23">
        <f t="shared" si="1"/>
        <v>114</v>
      </c>
      <c r="EM1" s="23">
        <f t="shared" si="1"/>
        <v>115</v>
      </c>
      <c r="EN1" s="23">
        <f t="shared" si="1"/>
        <v>116</v>
      </c>
      <c r="EO1" s="23">
        <f t="shared" si="1"/>
        <v>117</v>
      </c>
      <c r="EP1" s="23">
        <f t="shared" si="1"/>
        <v>118</v>
      </c>
      <c r="EQ1" s="23">
        <f t="shared" si="1"/>
        <v>119</v>
      </c>
      <c r="ER1" s="23">
        <f t="shared" si="1"/>
        <v>120</v>
      </c>
      <c r="ES1" s="23">
        <f t="shared" si="1"/>
        <v>121</v>
      </c>
      <c r="ET1" s="23">
        <f t="shared" si="1"/>
        <v>122</v>
      </c>
      <c r="EU1" s="23">
        <f t="shared" si="1"/>
        <v>123</v>
      </c>
      <c r="EV1" s="23">
        <f t="shared" si="1"/>
        <v>124</v>
      </c>
      <c r="EW1" s="23">
        <f t="shared" si="1"/>
        <v>125</v>
      </c>
      <c r="EX1" s="23">
        <f t="shared" si="1"/>
        <v>126</v>
      </c>
      <c r="EY1" s="23">
        <f t="shared" si="1"/>
        <v>127</v>
      </c>
      <c r="EZ1" s="23">
        <f t="shared" si="1"/>
        <v>128</v>
      </c>
      <c r="FA1" s="23">
        <f t="shared" si="1"/>
        <v>129</v>
      </c>
      <c r="FB1" s="23">
        <f t="shared" si="1"/>
        <v>130</v>
      </c>
      <c r="FC1" s="23">
        <f t="shared" ref="FC1:HN1" si="2">FB1+1</f>
        <v>131</v>
      </c>
      <c r="FD1" s="23">
        <f t="shared" si="2"/>
        <v>132</v>
      </c>
      <c r="FE1" s="23">
        <f t="shared" si="2"/>
        <v>133</v>
      </c>
      <c r="FF1" s="23">
        <f t="shared" si="2"/>
        <v>134</v>
      </c>
      <c r="FG1" s="23">
        <f t="shared" si="2"/>
        <v>135</v>
      </c>
      <c r="FH1" s="23">
        <f t="shared" si="2"/>
        <v>136</v>
      </c>
      <c r="FI1" s="23">
        <f t="shared" si="2"/>
        <v>137</v>
      </c>
      <c r="FJ1" s="23">
        <f t="shared" si="2"/>
        <v>138</v>
      </c>
      <c r="FK1" s="23">
        <f t="shared" si="2"/>
        <v>139</v>
      </c>
      <c r="FL1" s="23">
        <f t="shared" si="2"/>
        <v>140</v>
      </c>
      <c r="FM1" s="23">
        <f t="shared" si="2"/>
        <v>141</v>
      </c>
      <c r="FN1" s="23">
        <f t="shared" si="2"/>
        <v>142</v>
      </c>
      <c r="FO1" s="23">
        <f t="shared" si="2"/>
        <v>143</v>
      </c>
      <c r="FP1" s="23">
        <f t="shared" si="2"/>
        <v>144</v>
      </c>
      <c r="FQ1" s="23">
        <f t="shared" si="2"/>
        <v>145</v>
      </c>
      <c r="FR1" s="23">
        <f t="shared" si="2"/>
        <v>146</v>
      </c>
      <c r="FS1" s="23">
        <f t="shared" si="2"/>
        <v>147</v>
      </c>
      <c r="FT1" s="23">
        <f t="shared" si="2"/>
        <v>148</v>
      </c>
      <c r="FU1" s="23">
        <f t="shared" si="2"/>
        <v>149</v>
      </c>
      <c r="FV1" s="23">
        <f t="shared" si="2"/>
        <v>150</v>
      </c>
      <c r="FW1" s="23">
        <f t="shared" si="2"/>
        <v>151</v>
      </c>
      <c r="FX1" s="23">
        <f t="shared" si="2"/>
        <v>152</v>
      </c>
      <c r="FY1" s="23">
        <f t="shared" si="2"/>
        <v>153</v>
      </c>
      <c r="FZ1" s="23">
        <f t="shared" si="2"/>
        <v>154</v>
      </c>
      <c r="GA1" s="23">
        <f t="shared" si="2"/>
        <v>155</v>
      </c>
      <c r="GB1" s="23">
        <f t="shared" si="2"/>
        <v>156</v>
      </c>
      <c r="GC1" s="23">
        <f t="shared" si="2"/>
        <v>157</v>
      </c>
      <c r="GD1" s="23">
        <f t="shared" si="2"/>
        <v>158</v>
      </c>
      <c r="GE1" s="23">
        <f t="shared" si="2"/>
        <v>159</v>
      </c>
      <c r="GF1" s="23">
        <f t="shared" si="2"/>
        <v>160</v>
      </c>
      <c r="GG1" s="23">
        <f t="shared" si="2"/>
        <v>161</v>
      </c>
      <c r="GH1" s="23">
        <f t="shared" si="2"/>
        <v>162</v>
      </c>
      <c r="GI1" s="23">
        <f t="shared" si="2"/>
        <v>163</v>
      </c>
      <c r="GJ1" s="23">
        <f t="shared" si="2"/>
        <v>164</v>
      </c>
      <c r="GK1" s="23">
        <f t="shared" si="2"/>
        <v>165</v>
      </c>
      <c r="GL1" s="23">
        <f t="shared" si="2"/>
        <v>166</v>
      </c>
      <c r="GM1" s="23">
        <f t="shared" si="2"/>
        <v>167</v>
      </c>
      <c r="GN1" s="23">
        <f t="shared" si="2"/>
        <v>168</v>
      </c>
      <c r="GO1" s="23">
        <f t="shared" si="2"/>
        <v>169</v>
      </c>
      <c r="GP1" s="23">
        <f t="shared" si="2"/>
        <v>170</v>
      </c>
      <c r="GQ1" s="23">
        <f t="shared" si="2"/>
        <v>171</v>
      </c>
      <c r="GR1" s="23">
        <f t="shared" si="2"/>
        <v>172</v>
      </c>
      <c r="GS1" s="23">
        <f t="shared" si="2"/>
        <v>173</v>
      </c>
      <c r="GT1" s="23">
        <f t="shared" si="2"/>
        <v>174</v>
      </c>
      <c r="GU1" s="23">
        <f t="shared" si="2"/>
        <v>175</v>
      </c>
      <c r="GV1" s="23">
        <f t="shared" si="2"/>
        <v>176</v>
      </c>
      <c r="GW1" s="23">
        <f t="shared" si="2"/>
        <v>177</v>
      </c>
      <c r="GX1" s="23">
        <f t="shared" si="2"/>
        <v>178</v>
      </c>
      <c r="GY1" s="23">
        <f t="shared" si="2"/>
        <v>179</v>
      </c>
      <c r="GZ1" s="23">
        <f t="shared" si="2"/>
        <v>180</v>
      </c>
      <c r="HA1" s="23">
        <f t="shared" si="2"/>
        <v>181</v>
      </c>
      <c r="HB1" s="23">
        <f t="shared" si="2"/>
        <v>182</v>
      </c>
      <c r="HC1" s="23">
        <f t="shared" si="2"/>
        <v>183</v>
      </c>
      <c r="HD1" s="23">
        <f t="shared" si="2"/>
        <v>184</v>
      </c>
      <c r="HE1" s="23">
        <f t="shared" si="2"/>
        <v>185</v>
      </c>
      <c r="HF1" s="23">
        <f t="shared" si="2"/>
        <v>186</v>
      </c>
      <c r="HG1" s="23">
        <f t="shared" si="2"/>
        <v>187</v>
      </c>
      <c r="HH1" s="23">
        <f t="shared" si="2"/>
        <v>188</v>
      </c>
      <c r="HI1" s="23">
        <f t="shared" si="2"/>
        <v>189</v>
      </c>
      <c r="HJ1" s="23">
        <f t="shared" si="2"/>
        <v>190</v>
      </c>
      <c r="HK1" s="23">
        <f t="shared" si="2"/>
        <v>191</v>
      </c>
      <c r="HL1" s="23">
        <f t="shared" si="2"/>
        <v>192</v>
      </c>
      <c r="HM1" s="23">
        <f t="shared" si="2"/>
        <v>193</v>
      </c>
      <c r="HN1" s="23">
        <f t="shared" si="2"/>
        <v>194</v>
      </c>
      <c r="HO1" s="23">
        <f t="shared" ref="HO1:JZ1" si="3">HN1+1</f>
        <v>195</v>
      </c>
      <c r="HP1" s="23">
        <f t="shared" si="3"/>
        <v>196</v>
      </c>
      <c r="HQ1" s="23">
        <f t="shared" si="3"/>
        <v>197</v>
      </c>
      <c r="HR1" s="23">
        <f t="shared" si="3"/>
        <v>198</v>
      </c>
      <c r="HS1" s="23">
        <f t="shared" si="3"/>
        <v>199</v>
      </c>
      <c r="HT1" s="23">
        <f t="shared" si="3"/>
        <v>200</v>
      </c>
      <c r="HU1" s="23">
        <f t="shared" si="3"/>
        <v>201</v>
      </c>
      <c r="HV1" s="23">
        <f t="shared" si="3"/>
        <v>202</v>
      </c>
      <c r="HW1" s="23">
        <f t="shared" si="3"/>
        <v>203</v>
      </c>
      <c r="HX1" s="23">
        <f t="shared" si="3"/>
        <v>204</v>
      </c>
      <c r="HY1" s="23">
        <f t="shared" si="3"/>
        <v>205</v>
      </c>
      <c r="HZ1" s="23">
        <f t="shared" si="3"/>
        <v>206</v>
      </c>
      <c r="IA1" s="23">
        <f t="shared" si="3"/>
        <v>207</v>
      </c>
      <c r="IB1" s="23">
        <f t="shared" si="3"/>
        <v>208</v>
      </c>
      <c r="IC1" s="23">
        <f t="shared" si="3"/>
        <v>209</v>
      </c>
      <c r="ID1" s="23">
        <f t="shared" si="3"/>
        <v>210</v>
      </c>
      <c r="IE1" s="23">
        <f t="shared" si="3"/>
        <v>211</v>
      </c>
      <c r="IF1" s="23">
        <f t="shared" si="3"/>
        <v>212</v>
      </c>
      <c r="IG1" s="23">
        <f t="shared" si="3"/>
        <v>213</v>
      </c>
      <c r="IH1" s="23">
        <f t="shared" si="3"/>
        <v>214</v>
      </c>
      <c r="II1" s="23">
        <f t="shared" si="3"/>
        <v>215</v>
      </c>
      <c r="IJ1" s="23">
        <f t="shared" si="3"/>
        <v>216</v>
      </c>
      <c r="IK1" s="23">
        <f t="shared" si="3"/>
        <v>217</v>
      </c>
      <c r="IL1" s="23">
        <f t="shared" si="3"/>
        <v>218</v>
      </c>
      <c r="IM1" s="23">
        <f t="shared" si="3"/>
        <v>219</v>
      </c>
      <c r="IN1" s="23">
        <f t="shared" si="3"/>
        <v>220</v>
      </c>
      <c r="IO1" s="23">
        <f t="shared" si="3"/>
        <v>221</v>
      </c>
      <c r="IP1" s="23">
        <f t="shared" si="3"/>
        <v>222</v>
      </c>
      <c r="IQ1" s="23">
        <f t="shared" si="3"/>
        <v>223</v>
      </c>
      <c r="IR1" s="23">
        <f t="shared" si="3"/>
        <v>224</v>
      </c>
      <c r="IS1" s="23">
        <f t="shared" si="3"/>
        <v>225</v>
      </c>
      <c r="IT1" s="23">
        <f t="shared" si="3"/>
        <v>226</v>
      </c>
      <c r="IU1" s="23">
        <f t="shared" si="3"/>
        <v>227</v>
      </c>
      <c r="IV1" s="23">
        <f t="shared" si="3"/>
        <v>228</v>
      </c>
      <c r="IW1" s="23">
        <f t="shared" si="3"/>
        <v>229</v>
      </c>
      <c r="IX1" s="23">
        <f t="shared" si="3"/>
        <v>230</v>
      </c>
      <c r="IY1" s="23">
        <f t="shared" si="3"/>
        <v>231</v>
      </c>
      <c r="IZ1" s="23">
        <f t="shared" si="3"/>
        <v>232</v>
      </c>
      <c r="JA1" s="23">
        <f t="shared" si="3"/>
        <v>233</v>
      </c>
      <c r="JB1" s="23">
        <f t="shared" si="3"/>
        <v>234</v>
      </c>
      <c r="JC1" s="23">
        <f t="shared" si="3"/>
        <v>235</v>
      </c>
      <c r="JD1" s="23">
        <f t="shared" si="3"/>
        <v>236</v>
      </c>
      <c r="JE1" s="23">
        <f t="shared" si="3"/>
        <v>237</v>
      </c>
      <c r="JF1" s="23">
        <f t="shared" si="3"/>
        <v>238</v>
      </c>
      <c r="JG1" s="23">
        <f t="shared" si="3"/>
        <v>239</v>
      </c>
      <c r="JH1" s="23">
        <f t="shared" si="3"/>
        <v>240</v>
      </c>
      <c r="JI1" s="23">
        <f t="shared" si="3"/>
        <v>241</v>
      </c>
      <c r="JJ1" s="23">
        <f t="shared" si="3"/>
        <v>242</v>
      </c>
      <c r="JK1" s="23">
        <f t="shared" si="3"/>
        <v>243</v>
      </c>
      <c r="JL1" s="23">
        <f t="shared" si="3"/>
        <v>244</v>
      </c>
      <c r="JM1" s="23">
        <f t="shared" si="3"/>
        <v>245</v>
      </c>
      <c r="JN1" s="23">
        <f t="shared" si="3"/>
        <v>246</v>
      </c>
      <c r="JO1" s="23">
        <f t="shared" si="3"/>
        <v>247</v>
      </c>
      <c r="JP1" s="23">
        <f t="shared" si="3"/>
        <v>248</v>
      </c>
      <c r="JQ1" s="23">
        <f t="shared" si="3"/>
        <v>249</v>
      </c>
      <c r="JR1" s="23">
        <f t="shared" si="3"/>
        <v>250</v>
      </c>
      <c r="JS1" s="23">
        <f t="shared" si="3"/>
        <v>251</v>
      </c>
      <c r="JT1" s="23">
        <f t="shared" si="3"/>
        <v>252</v>
      </c>
      <c r="JU1" s="23">
        <f t="shared" si="3"/>
        <v>253</v>
      </c>
      <c r="JV1" s="23">
        <f t="shared" si="3"/>
        <v>254</v>
      </c>
      <c r="JW1" s="23">
        <f t="shared" si="3"/>
        <v>255</v>
      </c>
      <c r="JX1" s="23">
        <f t="shared" si="3"/>
        <v>256</v>
      </c>
      <c r="JY1" s="23">
        <f t="shared" si="3"/>
        <v>257</v>
      </c>
      <c r="JZ1" s="23">
        <f t="shared" si="3"/>
        <v>258</v>
      </c>
      <c r="KA1" s="23">
        <f t="shared" ref="KA1:ML1" si="4">JZ1+1</f>
        <v>259</v>
      </c>
      <c r="KB1" s="23">
        <f t="shared" si="4"/>
        <v>260</v>
      </c>
      <c r="KC1" s="23">
        <f t="shared" si="4"/>
        <v>261</v>
      </c>
      <c r="KD1" s="23">
        <f t="shared" si="4"/>
        <v>262</v>
      </c>
      <c r="KE1" s="23">
        <f t="shared" si="4"/>
        <v>263</v>
      </c>
      <c r="KF1" s="23">
        <f t="shared" si="4"/>
        <v>264</v>
      </c>
      <c r="KG1" s="23">
        <f t="shared" si="4"/>
        <v>265</v>
      </c>
      <c r="KH1" s="23">
        <f t="shared" si="4"/>
        <v>266</v>
      </c>
      <c r="KI1" s="23">
        <f t="shared" si="4"/>
        <v>267</v>
      </c>
      <c r="KJ1" s="23">
        <f t="shared" si="4"/>
        <v>268</v>
      </c>
      <c r="KK1" s="23">
        <f t="shared" si="4"/>
        <v>269</v>
      </c>
      <c r="KL1" s="23">
        <f t="shared" si="4"/>
        <v>270</v>
      </c>
      <c r="KM1" s="23">
        <f t="shared" si="4"/>
        <v>271</v>
      </c>
      <c r="KN1" s="23">
        <f t="shared" si="4"/>
        <v>272</v>
      </c>
      <c r="KO1" s="23">
        <f t="shared" si="4"/>
        <v>273</v>
      </c>
      <c r="KP1" s="23">
        <f t="shared" si="4"/>
        <v>274</v>
      </c>
      <c r="KQ1" s="23">
        <f t="shared" si="4"/>
        <v>275</v>
      </c>
      <c r="KR1" s="23">
        <f t="shared" si="4"/>
        <v>276</v>
      </c>
      <c r="KS1" s="23">
        <f t="shared" si="4"/>
        <v>277</v>
      </c>
      <c r="KT1" s="23">
        <f t="shared" si="4"/>
        <v>278</v>
      </c>
      <c r="KU1" s="23">
        <f t="shared" si="4"/>
        <v>279</v>
      </c>
      <c r="KV1" s="23">
        <f t="shared" si="4"/>
        <v>280</v>
      </c>
      <c r="KW1" s="23">
        <f t="shared" si="4"/>
        <v>281</v>
      </c>
      <c r="KX1" s="23">
        <f t="shared" si="4"/>
        <v>282</v>
      </c>
      <c r="KY1" s="23">
        <f t="shared" si="4"/>
        <v>283</v>
      </c>
      <c r="KZ1" s="23">
        <f t="shared" si="4"/>
        <v>284</v>
      </c>
      <c r="LA1" s="23">
        <f t="shared" si="4"/>
        <v>285</v>
      </c>
      <c r="LB1" s="23">
        <f t="shared" si="4"/>
        <v>286</v>
      </c>
      <c r="LC1" s="23">
        <f t="shared" si="4"/>
        <v>287</v>
      </c>
      <c r="LD1" s="23">
        <f t="shared" si="4"/>
        <v>288</v>
      </c>
      <c r="LE1" s="23">
        <f t="shared" si="4"/>
        <v>289</v>
      </c>
      <c r="LF1" s="23">
        <f t="shared" si="4"/>
        <v>290</v>
      </c>
      <c r="LG1" s="23">
        <f t="shared" si="4"/>
        <v>291</v>
      </c>
      <c r="LH1" s="23">
        <f t="shared" si="4"/>
        <v>292</v>
      </c>
      <c r="LI1" s="23">
        <f t="shared" si="4"/>
        <v>293</v>
      </c>
      <c r="LJ1" s="23">
        <f t="shared" si="4"/>
        <v>294</v>
      </c>
      <c r="LK1" s="23">
        <f t="shared" si="4"/>
        <v>295</v>
      </c>
      <c r="LL1" s="23">
        <f t="shared" si="4"/>
        <v>296</v>
      </c>
      <c r="LM1" s="23">
        <f t="shared" si="4"/>
        <v>297</v>
      </c>
      <c r="LN1" s="23">
        <f t="shared" si="4"/>
        <v>298</v>
      </c>
      <c r="LO1" s="23">
        <f t="shared" si="4"/>
        <v>299</v>
      </c>
      <c r="LP1" s="23">
        <f t="shared" si="4"/>
        <v>300</v>
      </c>
      <c r="LQ1" s="23">
        <f t="shared" si="4"/>
        <v>301</v>
      </c>
      <c r="LR1" s="23">
        <f t="shared" si="4"/>
        <v>302</v>
      </c>
      <c r="LS1" s="23">
        <f t="shared" si="4"/>
        <v>303</v>
      </c>
      <c r="LT1" s="23">
        <f t="shared" si="4"/>
        <v>304</v>
      </c>
      <c r="LU1" s="23">
        <f t="shared" si="4"/>
        <v>305</v>
      </c>
      <c r="LV1" s="23">
        <f t="shared" si="4"/>
        <v>306</v>
      </c>
      <c r="LW1" s="23">
        <f t="shared" si="4"/>
        <v>307</v>
      </c>
      <c r="LX1" s="23">
        <f t="shared" si="4"/>
        <v>308</v>
      </c>
      <c r="LY1" s="23">
        <f t="shared" si="4"/>
        <v>309</v>
      </c>
      <c r="LZ1" s="23">
        <f t="shared" si="4"/>
        <v>310</v>
      </c>
      <c r="MA1" s="23">
        <f t="shared" si="4"/>
        <v>311</v>
      </c>
      <c r="MB1" s="23">
        <f t="shared" si="4"/>
        <v>312</v>
      </c>
      <c r="MC1" s="23">
        <f t="shared" si="4"/>
        <v>313</v>
      </c>
      <c r="MD1" s="23">
        <f t="shared" si="4"/>
        <v>314</v>
      </c>
      <c r="ME1" s="23">
        <f t="shared" si="4"/>
        <v>315</v>
      </c>
      <c r="MF1" s="23">
        <f t="shared" si="4"/>
        <v>316</v>
      </c>
      <c r="MG1" s="23">
        <f t="shared" si="4"/>
        <v>317</v>
      </c>
      <c r="MH1" s="23">
        <f t="shared" si="4"/>
        <v>318</v>
      </c>
      <c r="MI1" s="23">
        <f t="shared" si="4"/>
        <v>319</v>
      </c>
      <c r="MJ1" s="23">
        <f t="shared" si="4"/>
        <v>320</v>
      </c>
      <c r="MK1" s="23">
        <f t="shared" si="4"/>
        <v>321</v>
      </c>
      <c r="ML1" s="23">
        <f t="shared" si="4"/>
        <v>322</v>
      </c>
      <c r="MM1" s="23">
        <f t="shared" ref="MM1:NY1" si="5">ML1+1</f>
        <v>323</v>
      </c>
      <c r="MN1" s="23">
        <f t="shared" si="5"/>
        <v>324</v>
      </c>
      <c r="MO1" s="23">
        <f t="shared" si="5"/>
        <v>325</v>
      </c>
      <c r="MP1" s="23">
        <f t="shared" si="5"/>
        <v>326</v>
      </c>
      <c r="MQ1" s="23">
        <f t="shared" si="5"/>
        <v>327</v>
      </c>
      <c r="MR1" s="23">
        <f t="shared" si="5"/>
        <v>328</v>
      </c>
      <c r="MS1" s="23">
        <f t="shared" si="5"/>
        <v>329</v>
      </c>
      <c r="MT1" s="23">
        <f t="shared" si="5"/>
        <v>330</v>
      </c>
      <c r="MU1" s="23">
        <f t="shared" si="5"/>
        <v>331</v>
      </c>
      <c r="MV1" s="23">
        <f t="shared" si="5"/>
        <v>332</v>
      </c>
      <c r="MW1" s="23">
        <f t="shared" si="5"/>
        <v>333</v>
      </c>
      <c r="MX1" s="23">
        <f t="shared" si="5"/>
        <v>334</v>
      </c>
      <c r="MY1" s="23">
        <f t="shared" si="5"/>
        <v>335</v>
      </c>
      <c r="MZ1" s="23">
        <f t="shared" si="5"/>
        <v>336</v>
      </c>
      <c r="NA1" s="23">
        <f t="shared" si="5"/>
        <v>337</v>
      </c>
      <c r="NB1" s="23">
        <f t="shared" si="5"/>
        <v>338</v>
      </c>
      <c r="NC1" s="23">
        <f t="shared" si="5"/>
        <v>339</v>
      </c>
      <c r="ND1" s="23">
        <f t="shared" si="5"/>
        <v>340</v>
      </c>
      <c r="NE1" s="23">
        <f t="shared" si="5"/>
        <v>341</v>
      </c>
      <c r="NF1" s="23">
        <f t="shared" si="5"/>
        <v>342</v>
      </c>
      <c r="NG1" s="23">
        <f t="shared" si="5"/>
        <v>343</v>
      </c>
      <c r="NH1" s="23">
        <f t="shared" si="5"/>
        <v>344</v>
      </c>
      <c r="NI1" s="23">
        <f t="shared" si="5"/>
        <v>345</v>
      </c>
      <c r="NJ1" s="23">
        <f t="shared" si="5"/>
        <v>346</v>
      </c>
      <c r="NK1" s="23">
        <f t="shared" si="5"/>
        <v>347</v>
      </c>
      <c r="NL1" s="23">
        <f t="shared" si="5"/>
        <v>348</v>
      </c>
      <c r="NM1" s="23">
        <f t="shared" si="5"/>
        <v>349</v>
      </c>
      <c r="NN1" s="23">
        <f t="shared" si="5"/>
        <v>350</v>
      </c>
      <c r="NO1" s="23">
        <f t="shared" si="5"/>
        <v>351</v>
      </c>
      <c r="NP1" s="23">
        <f t="shared" si="5"/>
        <v>352</v>
      </c>
      <c r="NQ1" s="23">
        <f t="shared" si="5"/>
        <v>353</v>
      </c>
      <c r="NR1" s="23">
        <f t="shared" si="5"/>
        <v>354</v>
      </c>
      <c r="NS1" s="23">
        <f t="shared" si="5"/>
        <v>355</v>
      </c>
      <c r="NT1" s="23">
        <f t="shared" si="5"/>
        <v>356</v>
      </c>
      <c r="NU1" s="23">
        <f t="shared" si="5"/>
        <v>357</v>
      </c>
      <c r="NV1" s="23">
        <f t="shared" si="5"/>
        <v>358</v>
      </c>
      <c r="NW1" s="23">
        <f t="shared" si="5"/>
        <v>359</v>
      </c>
      <c r="NX1" s="23">
        <f t="shared" si="5"/>
        <v>360</v>
      </c>
      <c r="NY1" s="23">
        <f t="shared" si="5"/>
        <v>361</v>
      </c>
      <c r="NZ1" s="23">
        <f t="shared" ref="NZ1:OE1" si="6">NY1+1</f>
        <v>362</v>
      </c>
      <c r="OA1" s="23">
        <f t="shared" si="6"/>
        <v>363</v>
      </c>
      <c r="OB1" s="23">
        <f t="shared" si="6"/>
        <v>364</v>
      </c>
      <c r="OC1" s="23">
        <f t="shared" si="6"/>
        <v>365</v>
      </c>
      <c r="OD1" s="23">
        <f t="shared" si="6"/>
        <v>366</v>
      </c>
      <c r="OE1" s="23">
        <f t="shared" si="6"/>
        <v>367</v>
      </c>
      <c r="OF1" s="23" t="s">
        <v>910</v>
      </c>
    </row>
    <row r="2" spans="3:396" x14ac:dyDescent="0.4">
      <c r="D2" s="74" t="s">
        <v>1174</v>
      </c>
      <c r="S2" s="74" t="s">
        <v>1174</v>
      </c>
      <c r="OF2" s="23" t="s">
        <v>910</v>
      </c>
    </row>
    <row r="3" spans="3:396" x14ac:dyDescent="0.4">
      <c r="D3" s="74" t="s">
        <v>1174</v>
      </c>
      <c r="S3" s="74" t="s">
        <v>1174</v>
      </c>
      <c r="OF3" s="23" t="s">
        <v>910</v>
      </c>
    </row>
    <row r="4" spans="3:396" x14ac:dyDescent="0.4">
      <c r="C4" s="1">
        <v>1</v>
      </c>
      <c r="D4" s="74" t="s">
        <v>1174</v>
      </c>
      <c r="I4" s="90" t="s">
        <v>1165</v>
      </c>
      <c r="J4" s="95">
        <v>1</v>
      </c>
      <c r="K4" s="92" t="s">
        <v>28</v>
      </c>
      <c r="L4" s="92" t="s">
        <v>1155</v>
      </c>
      <c r="M4" s="94" t="s">
        <v>1156</v>
      </c>
      <c r="S4" s="74" t="s">
        <v>1174</v>
      </c>
      <c r="T4" s="1" t="s">
        <v>1413</v>
      </c>
      <c r="U4" s="1">
        <f ca="1">_xlfn.XLOOKUP(J4,monitor!B:B,monitor!AT:AT)</f>
        <v>42</v>
      </c>
      <c r="AC4" s="24"/>
      <c r="AD4" s="24"/>
      <c r="AE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3" t="s">
        <v>910</v>
      </c>
    </row>
    <row r="5" spans="3:396" x14ac:dyDescent="0.4">
      <c r="C5" s="1">
        <f>C4+1</f>
        <v>2</v>
      </c>
      <c r="D5" s="74" t="s">
        <v>1174</v>
      </c>
      <c r="I5" s="96" t="s">
        <v>1153</v>
      </c>
      <c r="J5" s="97" t="str">
        <f>_xlfn.XLOOKUP(J4,monitor!B:B,monitor!D:D,"-")</f>
        <v>XS2225157424</v>
      </c>
      <c r="K5" s="97" t="str">
        <f>_xlfn.XLOOKUP(J5,bonds[ID_ISIN],bonds[unique lookup])</f>
        <v>VOD 2 5/8 08/27/80 nc-26</v>
      </c>
      <c r="L5" s="98">
        <f>_xlfn.XLOOKUP(J4,monitor!B:B,monitor!G:G)</f>
        <v>310.82894897460938</v>
      </c>
      <c r="M5" s="99">
        <f>_xlfn.XLOOKUP(J4,monitor!B:B,monitor!F:F)</f>
        <v>4580000</v>
      </c>
      <c r="S5" s="74" t="s">
        <v>1174</v>
      </c>
      <c r="T5" s="1" t="s">
        <v>1414</v>
      </c>
      <c r="U5" s="1">
        <f ca="1">_xlfn.XLOOKUP(J4,monitor!B:B,monitor!AU:AU)</f>
        <v>257</v>
      </c>
      <c r="AB5" s="23" t="s">
        <v>1410</v>
      </c>
      <c r="AC5" s="24" cm="1">
        <f t="array" aca="1" ref="AC5:JZ5" ca="1">dl_Get_Hist("isin",isin_list,historicData)*1</f>
        <v>44126</v>
      </c>
      <c r="AD5" s="24">
        <f ca="1"/>
        <v>44125</v>
      </c>
      <c r="AE5" s="24">
        <f ca="1"/>
        <v>44124</v>
      </c>
      <c r="AF5" s="24">
        <f ca="1"/>
        <v>44123</v>
      </c>
      <c r="AG5" s="24">
        <f ca="1"/>
        <v>44120</v>
      </c>
      <c r="AH5" s="24">
        <f ca="1"/>
        <v>44119</v>
      </c>
      <c r="AI5" s="24">
        <f ca="1"/>
        <v>44118</v>
      </c>
      <c r="AJ5" s="24">
        <f ca="1"/>
        <v>44117</v>
      </c>
      <c r="AK5" s="24">
        <f ca="1"/>
        <v>44116</v>
      </c>
      <c r="AL5" s="24">
        <f ca="1"/>
        <v>44113</v>
      </c>
      <c r="AM5" s="24">
        <f ca="1"/>
        <v>44112</v>
      </c>
      <c r="AN5" s="24">
        <f ca="1"/>
        <v>44111</v>
      </c>
      <c r="AO5" s="24">
        <f ca="1"/>
        <v>44110</v>
      </c>
      <c r="AP5" s="24">
        <f ca="1"/>
        <v>44109</v>
      </c>
      <c r="AQ5" s="24">
        <f ca="1"/>
        <v>44106</v>
      </c>
      <c r="AR5" s="24">
        <f ca="1"/>
        <v>44105</v>
      </c>
      <c r="AS5" s="24">
        <f ca="1"/>
        <v>44104</v>
      </c>
      <c r="AT5" s="24">
        <f ca="1"/>
        <v>44103</v>
      </c>
      <c r="AU5" s="24">
        <f ca="1"/>
        <v>44102</v>
      </c>
      <c r="AV5" s="24">
        <f ca="1"/>
        <v>44099</v>
      </c>
      <c r="AW5" s="24">
        <f ca="1"/>
        <v>44098</v>
      </c>
      <c r="AX5" s="24">
        <f ca="1"/>
        <v>44097</v>
      </c>
      <c r="AY5" s="24">
        <f ca="1"/>
        <v>44096</v>
      </c>
      <c r="AZ5" s="24">
        <f ca="1"/>
        <v>44095</v>
      </c>
      <c r="BA5" s="24">
        <f ca="1"/>
        <v>44092</v>
      </c>
      <c r="BB5" s="24">
        <f ca="1"/>
        <v>44091</v>
      </c>
      <c r="BC5" s="24">
        <f ca="1"/>
        <v>44090</v>
      </c>
      <c r="BD5" s="24">
        <f ca="1"/>
        <v>44089</v>
      </c>
      <c r="BE5" s="24">
        <f ca="1"/>
        <v>44088</v>
      </c>
      <c r="BF5" s="24">
        <f ca="1"/>
        <v>44085</v>
      </c>
      <c r="BG5" s="24">
        <f ca="1"/>
        <v>44084</v>
      </c>
      <c r="BH5" s="24">
        <f ca="1"/>
        <v>44083</v>
      </c>
      <c r="BI5" s="24">
        <f ca="1"/>
        <v>44082</v>
      </c>
      <c r="BJ5" s="24">
        <f ca="1"/>
        <v>44081</v>
      </c>
      <c r="BK5" s="24">
        <f ca="1"/>
        <v>44078</v>
      </c>
      <c r="BL5" s="24">
        <f ca="1"/>
        <v>44077</v>
      </c>
      <c r="BM5" s="24">
        <f ca="1"/>
        <v>44076</v>
      </c>
      <c r="BN5" s="24">
        <f ca="1"/>
        <v>44075</v>
      </c>
      <c r="BO5" s="24">
        <f ca="1"/>
        <v>44074</v>
      </c>
      <c r="BP5" s="24">
        <f ca="1"/>
        <v>44071</v>
      </c>
      <c r="BQ5" s="24">
        <f ca="1"/>
        <v>44070</v>
      </c>
      <c r="BR5" s="24">
        <f ca="1"/>
        <v>44069</v>
      </c>
      <c r="BS5" s="24">
        <f ca="1"/>
        <v>44068</v>
      </c>
      <c r="BT5" s="24">
        <f ca="1"/>
        <v>44067</v>
      </c>
      <c r="BU5" s="24">
        <f ca="1"/>
        <v>44064</v>
      </c>
      <c r="BV5" s="24">
        <f ca="1"/>
        <v>44063</v>
      </c>
      <c r="BW5" s="24">
        <f ca="1"/>
        <v>44062</v>
      </c>
      <c r="BX5" s="24">
        <f ca="1"/>
        <v>44061</v>
      </c>
      <c r="BY5" s="24">
        <f ca="1"/>
        <v>44060</v>
      </c>
      <c r="BZ5" s="24">
        <f ca="1"/>
        <v>44057</v>
      </c>
      <c r="CA5" s="24">
        <f ca="1"/>
        <v>44056</v>
      </c>
      <c r="CB5" s="24">
        <f ca="1"/>
        <v>44055</v>
      </c>
      <c r="CC5" s="24">
        <f ca="1"/>
        <v>44054</v>
      </c>
      <c r="CD5" s="24">
        <f ca="1"/>
        <v>44053</v>
      </c>
      <c r="CE5" s="24">
        <f ca="1"/>
        <v>44050</v>
      </c>
      <c r="CF5" s="24">
        <f ca="1"/>
        <v>44049</v>
      </c>
      <c r="CG5" s="24">
        <f ca="1"/>
        <v>44048</v>
      </c>
      <c r="CH5" s="24">
        <f ca="1"/>
        <v>44047</v>
      </c>
      <c r="CI5" s="24">
        <f ca="1"/>
        <v>44046</v>
      </c>
      <c r="CJ5" s="24">
        <f ca="1"/>
        <v>44043</v>
      </c>
      <c r="CK5" s="24">
        <f ca="1"/>
        <v>44042</v>
      </c>
      <c r="CL5" s="24">
        <f ca="1"/>
        <v>44041</v>
      </c>
      <c r="CM5" s="24">
        <f ca="1"/>
        <v>44040</v>
      </c>
      <c r="CN5" s="24">
        <f ca="1"/>
        <v>44039</v>
      </c>
      <c r="CO5" s="24">
        <f ca="1"/>
        <v>44036</v>
      </c>
      <c r="CP5" s="24">
        <f ca="1"/>
        <v>44035</v>
      </c>
      <c r="CQ5" s="24">
        <f ca="1"/>
        <v>44034</v>
      </c>
      <c r="CR5" s="24">
        <f ca="1"/>
        <v>44033</v>
      </c>
      <c r="CS5" s="24">
        <f ca="1"/>
        <v>44032</v>
      </c>
      <c r="CT5" s="24">
        <f ca="1"/>
        <v>44029</v>
      </c>
      <c r="CU5" s="24">
        <f ca="1"/>
        <v>44028</v>
      </c>
      <c r="CV5" s="24">
        <f ca="1"/>
        <v>44027</v>
      </c>
      <c r="CW5" s="24">
        <f ca="1"/>
        <v>44026</v>
      </c>
      <c r="CX5" s="24">
        <f ca="1"/>
        <v>44025</v>
      </c>
      <c r="CY5" s="24">
        <f ca="1"/>
        <v>44022</v>
      </c>
      <c r="CZ5" s="24">
        <f ca="1"/>
        <v>44021</v>
      </c>
      <c r="DA5" s="24">
        <f ca="1"/>
        <v>44020</v>
      </c>
      <c r="DB5" s="24">
        <f ca="1"/>
        <v>44019</v>
      </c>
      <c r="DC5" s="24">
        <f ca="1"/>
        <v>44018</v>
      </c>
      <c r="DD5" s="24">
        <f ca="1"/>
        <v>44015</v>
      </c>
      <c r="DE5" s="24">
        <f ca="1"/>
        <v>44014</v>
      </c>
      <c r="DF5" s="24">
        <f ca="1"/>
        <v>44013</v>
      </c>
      <c r="DG5" s="24">
        <f ca="1"/>
        <v>44012</v>
      </c>
      <c r="DH5" s="24">
        <f ca="1"/>
        <v>44011</v>
      </c>
      <c r="DI5" s="24">
        <f ca="1"/>
        <v>44008</v>
      </c>
      <c r="DJ5" s="24">
        <f ca="1"/>
        <v>44007</v>
      </c>
      <c r="DK5" s="24">
        <f ca="1"/>
        <v>44006</v>
      </c>
      <c r="DL5" s="24">
        <f ca="1"/>
        <v>44005</v>
      </c>
      <c r="DM5" s="24">
        <f ca="1"/>
        <v>44004</v>
      </c>
      <c r="DN5" s="24">
        <f ca="1"/>
        <v>44001</v>
      </c>
      <c r="DO5" s="24">
        <f ca="1"/>
        <v>44000</v>
      </c>
      <c r="DP5" s="24">
        <f ca="1"/>
        <v>43999</v>
      </c>
      <c r="DQ5" s="24">
        <f ca="1"/>
        <v>43998</v>
      </c>
      <c r="DR5" s="24">
        <f ca="1"/>
        <v>43997</v>
      </c>
      <c r="DS5" s="24">
        <f ca="1"/>
        <v>43994</v>
      </c>
      <c r="DT5" s="24">
        <f ca="1"/>
        <v>43993</v>
      </c>
      <c r="DU5" s="24">
        <f ca="1"/>
        <v>43992</v>
      </c>
      <c r="DV5" s="24">
        <f ca="1"/>
        <v>43991</v>
      </c>
      <c r="DW5" s="24">
        <f ca="1"/>
        <v>43990</v>
      </c>
      <c r="DX5" s="24">
        <f ca="1"/>
        <v>43987</v>
      </c>
      <c r="DY5" s="24">
        <f ca="1"/>
        <v>43986</v>
      </c>
      <c r="DZ5" s="24">
        <f ca="1"/>
        <v>43985</v>
      </c>
      <c r="EA5" s="24">
        <f ca="1"/>
        <v>43984</v>
      </c>
      <c r="EB5" s="24">
        <f ca="1"/>
        <v>43983</v>
      </c>
      <c r="EC5" s="24">
        <f ca="1"/>
        <v>43980</v>
      </c>
      <c r="ED5" s="24">
        <f ca="1"/>
        <v>43979</v>
      </c>
      <c r="EE5" s="24">
        <f ca="1"/>
        <v>43978</v>
      </c>
      <c r="EF5" s="24">
        <f ca="1"/>
        <v>43977</v>
      </c>
      <c r="EG5" s="24">
        <f ca="1"/>
        <v>43976</v>
      </c>
      <c r="EH5" s="24">
        <f ca="1"/>
        <v>43973</v>
      </c>
      <c r="EI5" s="24">
        <f ca="1"/>
        <v>43972</v>
      </c>
      <c r="EJ5" s="24">
        <f ca="1"/>
        <v>43971</v>
      </c>
      <c r="EK5" s="24">
        <f ca="1"/>
        <v>43970</v>
      </c>
      <c r="EL5" s="24">
        <f ca="1"/>
        <v>43969</v>
      </c>
      <c r="EM5" s="24">
        <f ca="1"/>
        <v>43966</v>
      </c>
      <c r="EN5" s="24">
        <f ca="1"/>
        <v>43965</v>
      </c>
      <c r="EO5" s="24">
        <f ca="1"/>
        <v>43964</v>
      </c>
      <c r="EP5" s="24">
        <f ca="1"/>
        <v>43963</v>
      </c>
      <c r="EQ5" s="24">
        <f ca="1"/>
        <v>43962</v>
      </c>
      <c r="ER5" s="24">
        <f ca="1"/>
        <v>43959</v>
      </c>
      <c r="ES5" s="24">
        <f ca="1"/>
        <v>43958</v>
      </c>
      <c r="ET5" s="24">
        <f ca="1"/>
        <v>43957</v>
      </c>
      <c r="EU5" s="24">
        <f ca="1"/>
        <v>43956</v>
      </c>
      <c r="EV5" s="24">
        <f ca="1"/>
        <v>43955</v>
      </c>
      <c r="EW5" s="24">
        <f ca="1"/>
        <v>43952</v>
      </c>
      <c r="EX5" s="24">
        <f ca="1"/>
        <v>43951</v>
      </c>
      <c r="EY5" s="24">
        <f ca="1"/>
        <v>43950</v>
      </c>
      <c r="EZ5" s="24">
        <f ca="1"/>
        <v>43949</v>
      </c>
      <c r="FA5" s="24">
        <f ca="1"/>
        <v>43948</v>
      </c>
      <c r="FB5" s="24">
        <f ca="1"/>
        <v>43945</v>
      </c>
      <c r="FC5" s="24">
        <f ca="1"/>
        <v>43944</v>
      </c>
      <c r="FD5" s="24">
        <f ca="1"/>
        <v>43943</v>
      </c>
      <c r="FE5" s="24">
        <f ca="1"/>
        <v>43942</v>
      </c>
      <c r="FF5" s="24">
        <f ca="1"/>
        <v>43941</v>
      </c>
      <c r="FG5" s="24">
        <f ca="1"/>
        <v>43938</v>
      </c>
      <c r="FH5" s="24">
        <f ca="1"/>
        <v>43937</v>
      </c>
      <c r="FI5" s="24">
        <f ca="1"/>
        <v>43936</v>
      </c>
      <c r="FJ5" s="24">
        <f ca="1"/>
        <v>43935</v>
      </c>
      <c r="FK5" s="24">
        <f ca="1"/>
        <v>43934</v>
      </c>
      <c r="FL5" s="24">
        <f ca="1"/>
        <v>43931</v>
      </c>
      <c r="FM5" s="24">
        <f ca="1"/>
        <v>43930</v>
      </c>
      <c r="FN5" s="24">
        <f ca="1"/>
        <v>43929</v>
      </c>
      <c r="FO5" s="24">
        <f ca="1"/>
        <v>43928</v>
      </c>
      <c r="FP5" s="24">
        <f ca="1"/>
        <v>43927</v>
      </c>
      <c r="FQ5" s="24">
        <f ca="1"/>
        <v>43924</v>
      </c>
      <c r="FR5" s="24">
        <f ca="1"/>
        <v>43923</v>
      </c>
      <c r="FS5" s="24">
        <f ca="1"/>
        <v>43922</v>
      </c>
      <c r="FT5" s="24">
        <f ca="1"/>
        <v>43921</v>
      </c>
      <c r="FU5" s="24">
        <f ca="1"/>
        <v>43920</v>
      </c>
      <c r="FV5" s="24">
        <f ca="1"/>
        <v>43917</v>
      </c>
      <c r="FW5" s="24">
        <f ca="1"/>
        <v>43916</v>
      </c>
      <c r="FX5" s="24">
        <f ca="1"/>
        <v>43915</v>
      </c>
      <c r="FY5" s="24">
        <f ca="1"/>
        <v>43914</v>
      </c>
      <c r="FZ5" s="24">
        <f ca="1"/>
        <v>43913</v>
      </c>
      <c r="GA5" s="24">
        <f ca="1"/>
        <v>43910</v>
      </c>
      <c r="GB5" s="24">
        <f ca="1"/>
        <v>43909</v>
      </c>
      <c r="GC5" s="24">
        <f ca="1"/>
        <v>43908</v>
      </c>
      <c r="GD5" s="24">
        <f ca="1"/>
        <v>43907</v>
      </c>
      <c r="GE5" s="24">
        <f ca="1"/>
        <v>43906</v>
      </c>
      <c r="GF5" s="24">
        <f ca="1"/>
        <v>43903</v>
      </c>
      <c r="GG5" s="24">
        <f ca="1"/>
        <v>43902</v>
      </c>
      <c r="GH5" s="24">
        <f ca="1"/>
        <v>43901</v>
      </c>
      <c r="GI5" s="24">
        <f ca="1"/>
        <v>43900</v>
      </c>
      <c r="GJ5" s="24">
        <f ca="1"/>
        <v>43899</v>
      </c>
      <c r="GK5" s="24">
        <f ca="1"/>
        <v>43896</v>
      </c>
      <c r="GL5" s="24">
        <f ca="1"/>
        <v>43895</v>
      </c>
      <c r="GM5" s="24">
        <f ca="1"/>
        <v>43894</v>
      </c>
      <c r="GN5" s="24">
        <f ca="1"/>
        <v>43893</v>
      </c>
      <c r="GO5" s="24">
        <f ca="1"/>
        <v>43892</v>
      </c>
      <c r="GP5" s="24">
        <f ca="1"/>
        <v>43889</v>
      </c>
      <c r="GQ5" s="24">
        <f ca="1"/>
        <v>43888</v>
      </c>
      <c r="GR5" s="24">
        <f ca="1"/>
        <v>43887</v>
      </c>
      <c r="GS5" s="24">
        <f ca="1"/>
        <v>43886</v>
      </c>
      <c r="GT5" s="24">
        <f ca="1"/>
        <v>43885</v>
      </c>
      <c r="GU5" s="24">
        <f ca="1"/>
        <v>43882</v>
      </c>
      <c r="GV5" s="24">
        <f ca="1"/>
        <v>43881</v>
      </c>
      <c r="GW5" s="24">
        <f ca="1"/>
        <v>43880</v>
      </c>
      <c r="GX5" s="24">
        <f ca="1"/>
        <v>43879</v>
      </c>
      <c r="GY5" s="24">
        <f ca="1"/>
        <v>43878</v>
      </c>
      <c r="GZ5" s="24">
        <f ca="1"/>
        <v>43875</v>
      </c>
      <c r="HA5" s="24">
        <f ca="1"/>
        <v>43874</v>
      </c>
      <c r="HB5" s="24">
        <f ca="1"/>
        <v>43873</v>
      </c>
      <c r="HC5" s="24">
        <f ca="1"/>
        <v>43872</v>
      </c>
      <c r="HD5" s="24">
        <f ca="1"/>
        <v>43871</v>
      </c>
      <c r="HE5" s="24">
        <f ca="1"/>
        <v>43868</v>
      </c>
      <c r="HF5" s="24">
        <f ca="1"/>
        <v>43867</v>
      </c>
      <c r="HG5" s="24">
        <f ca="1"/>
        <v>43866</v>
      </c>
      <c r="HH5" s="24">
        <f ca="1"/>
        <v>43865</v>
      </c>
      <c r="HI5" s="24">
        <f ca="1"/>
        <v>43864</v>
      </c>
      <c r="HJ5" s="24">
        <f ca="1"/>
        <v>43861</v>
      </c>
      <c r="HK5" s="24">
        <f ca="1"/>
        <v>43860</v>
      </c>
      <c r="HL5" s="24">
        <f ca="1"/>
        <v>43859</v>
      </c>
      <c r="HM5" s="24">
        <f ca="1"/>
        <v>43858</v>
      </c>
      <c r="HN5" s="24">
        <f ca="1"/>
        <v>43857</v>
      </c>
      <c r="HO5" s="24">
        <f ca="1"/>
        <v>43854</v>
      </c>
      <c r="HP5" s="24">
        <f ca="1"/>
        <v>43853</v>
      </c>
      <c r="HQ5" s="24">
        <f ca="1"/>
        <v>43852</v>
      </c>
      <c r="HR5" s="24">
        <f ca="1"/>
        <v>43851</v>
      </c>
      <c r="HS5" s="24">
        <f ca="1"/>
        <v>43850</v>
      </c>
      <c r="HT5" s="24">
        <f ca="1"/>
        <v>43847</v>
      </c>
      <c r="HU5" s="24">
        <f ca="1"/>
        <v>43846</v>
      </c>
      <c r="HV5" s="24">
        <f ca="1"/>
        <v>43845</v>
      </c>
      <c r="HW5" s="24">
        <f ca="1"/>
        <v>43844</v>
      </c>
      <c r="HX5" s="24">
        <f ca="1"/>
        <v>43843</v>
      </c>
      <c r="HY5" s="24">
        <f ca="1"/>
        <v>43840</v>
      </c>
      <c r="HZ5" s="24">
        <f ca="1"/>
        <v>43839</v>
      </c>
      <c r="IA5" s="24">
        <f ca="1"/>
        <v>43838</v>
      </c>
      <c r="IB5" s="24">
        <f ca="1"/>
        <v>43837</v>
      </c>
      <c r="IC5" s="24">
        <f ca="1"/>
        <v>43836</v>
      </c>
      <c r="ID5" s="24">
        <f ca="1"/>
        <v>43833</v>
      </c>
      <c r="IE5" s="24">
        <f ca="1"/>
        <v>43832</v>
      </c>
      <c r="IF5" s="24">
        <f ca="1"/>
        <v>43831</v>
      </c>
      <c r="IG5" s="24">
        <f ca="1"/>
        <v>43830</v>
      </c>
      <c r="IH5" s="24">
        <f ca="1"/>
        <v>43829</v>
      </c>
      <c r="II5" s="24">
        <f ca="1"/>
        <v>43826</v>
      </c>
      <c r="IJ5" s="24">
        <f ca="1"/>
        <v>43825</v>
      </c>
      <c r="IK5" s="24">
        <f ca="1"/>
        <v>43824</v>
      </c>
      <c r="IL5" s="24">
        <f ca="1"/>
        <v>43823</v>
      </c>
      <c r="IM5" s="24">
        <f ca="1"/>
        <v>43822</v>
      </c>
      <c r="IN5" s="24">
        <f ca="1"/>
        <v>43819</v>
      </c>
      <c r="IO5" s="24">
        <f ca="1"/>
        <v>43818</v>
      </c>
      <c r="IP5" s="24">
        <f ca="1"/>
        <v>43817</v>
      </c>
      <c r="IQ5" s="24">
        <f ca="1"/>
        <v>43816</v>
      </c>
      <c r="IR5" s="24">
        <f ca="1"/>
        <v>43815</v>
      </c>
      <c r="IS5" s="24">
        <f ca="1"/>
        <v>43812</v>
      </c>
      <c r="IT5" s="24">
        <f ca="1"/>
        <v>43811</v>
      </c>
      <c r="IU5" s="24">
        <f ca="1"/>
        <v>43810</v>
      </c>
      <c r="IV5" s="24">
        <f ca="1"/>
        <v>43809</v>
      </c>
      <c r="IW5" s="24">
        <f ca="1"/>
        <v>43808</v>
      </c>
      <c r="IX5" s="24">
        <f ca="1"/>
        <v>43805</v>
      </c>
      <c r="IY5" s="24">
        <f ca="1"/>
        <v>43804</v>
      </c>
      <c r="IZ5" s="24">
        <f ca="1"/>
        <v>43803</v>
      </c>
      <c r="JA5" s="24">
        <f ca="1"/>
        <v>43802</v>
      </c>
      <c r="JB5" s="24">
        <f ca="1"/>
        <v>43801</v>
      </c>
      <c r="JC5" s="24">
        <f ca="1"/>
        <v>43798</v>
      </c>
      <c r="JD5" s="24">
        <f ca="1"/>
        <v>43797</v>
      </c>
      <c r="JE5" s="24">
        <f ca="1"/>
        <v>43796</v>
      </c>
      <c r="JF5" s="24">
        <f ca="1"/>
        <v>43795</v>
      </c>
      <c r="JG5" s="24">
        <f ca="1"/>
        <v>43794</v>
      </c>
      <c r="JH5" s="24">
        <f ca="1"/>
        <v>43791</v>
      </c>
      <c r="JI5" s="24">
        <f ca="1"/>
        <v>43790</v>
      </c>
      <c r="JJ5" s="24">
        <f ca="1"/>
        <v>43789</v>
      </c>
      <c r="JK5" s="24">
        <f ca="1"/>
        <v>43788</v>
      </c>
      <c r="JL5" s="24">
        <f ca="1"/>
        <v>43787</v>
      </c>
      <c r="JM5" s="24">
        <f ca="1"/>
        <v>43784</v>
      </c>
      <c r="JN5" s="24">
        <f ca="1"/>
        <v>43783</v>
      </c>
      <c r="JO5" s="24">
        <f ca="1"/>
        <v>43782</v>
      </c>
      <c r="JP5" s="24">
        <f ca="1"/>
        <v>43781</v>
      </c>
      <c r="JQ5" s="24">
        <f ca="1"/>
        <v>43780</v>
      </c>
      <c r="JR5" s="24">
        <f ca="1"/>
        <v>43777</v>
      </c>
      <c r="JS5" s="24">
        <f ca="1"/>
        <v>43776</v>
      </c>
      <c r="JT5" s="24">
        <f ca="1"/>
        <v>43775</v>
      </c>
      <c r="JU5" s="24">
        <f ca="1"/>
        <v>43774</v>
      </c>
      <c r="JV5" s="24">
        <f ca="1"/>
        <v>43773</v>
      </c>
      <c r="JW5" s="24">
        <f ca="1"/>
        <v>43770</v>
      </c>
      <c r="JX5" s="24">
        <f ca="1"/>
        <v>43769</v>
      </c>
      <c r="JY5" s="24">
        <f ca="1"/>
        <v>43768</v>
      </c>
      <c r="JZ5" s="24">
        <f ca="1"/>
        <v>43767</v>
      </c>
      <c r="OF5" s="23" t="s">
        <v>910</v>
      </c>
    </row>
    <row r="6" spans="3:396" x14ac:dyDescent="0.4">
      <c r="C6" s="1">
        <f t="shared" ref="C6:C69" si="7">C5+1</f>
        <v>3</v>
      </c>
      <c r="D6" s="74" t="s">
        <v>1174</v>
      </c>
      <c r="I6" s="100" t="s">
        <v>1154</v>
      </c>
      <c r="J6" s="101" t="str">
        <f>_xlfn.XLOOKUP(J4,monitor!B:B,monitor!H:H,"-")</f>
        <v>XS1888179550</v>
      </c>
      <c r="K6" s="101" t="str">
        <f>_xlfn.XLOOKUP(J6,bonds[ID_ISIN],bonds[unique lookup])</f>
        <v>VOD 4.2 10/03/78 nc-28</v>
      </c>
      <c r="L6" s="102">
        <f>_xlfn.XLOOKUP(J4,monitor!B:B,monitor!K:K)</f>
        <v>307.92059326171875</v>
      </c>
      <c r="M6" s="103">
        <f>_xlfn.XLOOKUP(J4,monitor!B:B,monitor!J:J)</f>
        <v>-272000</v>
      </c>
      <c r="S6" s="74" t="s">
        <v>1174</v>
      </c>
      <c r="T6" s="1" t="s">
        <v>912</v>
      </c>
      <c r="U6" s="5">
        <f ca="1">_xlfn.XLOOKUP(J4,monitor!B:B,monitor!AB:AB,"-")</f>
        <v>8.2044285714285738</v>
      </c>
      <c r="AB6" s="23" t="str">
        <f>J5</f>
        <v>XS2225157424</v>
      </c>
      <c r="AC6" s="23" cm="1">
        <f t="array" aca="1" ref="AC6:JZ6" ca="1">dl_Get_Hist(AB6,isin_list,historicData)</f>
        <v>310.82900000000001</v>
      </c>
      <c r="AD6" s="23">
        <f ca="1"/>
        <v>310.93200000000002</v>
      </c>
      <c r="AE6" s="23">
        <f ca="1"/>
        <v>311.22699999999998</v>
      </c>
      <c r="AF6" s="25">
        <f ca="1"/>
        <v>312.11700000000002</v>
      </c>
      <c r="AG6" s="23">
        <f ca="1"/>
        <v>315.54700000000003</v>
      </c>
      <c r="AH6" s="23">
        <f ca="1"/>
        <v>316.58199999999999</v>
      </c>
      <c r="AI6" s="23">
        <f ca="1"/>
        <v>310.28199999999998</v>
      </c>
      <c r="AJ6" s="23">
        <f ca="1"/>
        <v>307.01299999999998</v>
      </c>
      <c r="AK6" s="23">
        <f ca="1"/>
        <v>305.88200000000001</v>
      </c>
      <c r="AL6" s="23">
        <f ca="1"/>
        <v>304.85599999999999</v>
      </c>
      <c r="AM6" s="23">
        <f ca="1"/>
        <v>301.42399999999998</v>
      </c>
      <c r="AN6" s="23">
        <f ca="1"/>
        <v>295.94900000000001</v>
      </c>
      <c r="AO6" s="23">
        <f ca="1"/>
        <v>294.83</v>
      </c>
      <c r="AP6" s="23">
        <f ca="1"/>
        <v>298.63600000000002</v>
      </c>
      <c r="AQ6" s="23">
        <f ca="1"/>
        <v>304.10899999999998</v>
      </c>
      <c r="AR6" s="23">
        <f ca="1"/>
        <v>303.81900000000002</v>
      </c>
      <c r="AS6" s="23">
        <f ca="1"/>
        <v>310.11</v>
      </c>
      <c r="AT6" s="23">
        <f ca="1"/>
        <v>324.88600000000002</v>
      </c>
      <c r="AU6" s="23">
        <f ca="1"/>
        <v>331.49200000000002</v>
      </c>
      <c r="AV6" s="23">
        <f ca="1"/>
        <v>335.21</v>
      </c>
      <c r="AW6" s="23">
        <f ca="1"/>
        <v>327.084</v>
      </c>
      <c r="AX6" s="23">
        <f ca="1"/>
        <v>316.8</v>
      </c>
      <c r="AY6" s="23">
        <f ca="1"/>
        <v>318.214</v>
      </c>
      <c r="AZ6" s="23">
        <f ca="1"/>
        <v>317.27300000000002</v>
      </c>
      <c r="BA6" s="23">
        <f ca="1"/>
        <v>307.577</v>
      </c>
      <c r="BB6" s="23">
        <f ca="1"/>
        <v>308.01499999999999</v>
      </c>
      <c r="BC6" s="23">
        <f ca="1"/>
        <v>308.27</v>
      </c>
      <c r="BD6" s="23">
        <f ca="1"/>
        <v>308.57799999999997</v>
      </c>
      <c r="BE6" s="23">
        <f ca="1"/>
        <v>307.57900000000001</v>
      </c>
      <c r="BF6" s="23">
        <f ca="1"/>
        <v>306.20400000000001</v>
      </c>
      <c r="BG6" s="23">
        <f ca="1"/>
        <v>299.80900000000003</v>
      </c>
      <c r="BH6" s="23">
        <f ca="1"/>
        <v>305.72899999999998</v>
      </c>
      <c r="BI6" s="23">
        <f ca="1"/>
        <v>307.12700000000001</v>
      </c>
      <c r="BJ6" s="23">
        <f ca="1"/>
        <v>302.01100000000002</v>
      </c>
      <c r="BK6" s="23">
        <f ca="1"/>
        <v>301.13</v>
      </c>
      <c r="BL6" s="23">
        <f ca="1"/>
        <v>298.90899999999999</v>
      </c>
      <c r="BM6" s="23">
        <f ca="1"/>
        <v>296.64299999999997</v>
      </c>
      <c r="BN6" s="23">
        <f ca="1"/>
        <v>298.11200000000002</v>
      </c>
      <c r="BO6" s="23">
        <f ca="1"/>
        <v>296.49900000000002</v>
      </c>
      <c r="BP6" s="23">
        <f ca="1"/>
        <v>297.82400000000001</v>
      </c>
      <c r="BQ6" s="23">
        <f ca="1"/>
        <v>296.202</v>
      </c>
      <c r="BR6" s="23">
        <f ca="1"/>
        <v>293.70800000000003</v>
      </c>
      <c r="BS6" s="23" t="str">
        <f ca="1"/>
        <v>-</v>
      </c>
      <c r="BT6" s="23" t="str">
        <f ca="1"/>
        <v>-</v>
      </c>
      <c r="BU6" s="23" t="str">
        <f ca="1"/>
        <v>-</v>
      </c>
      <c r="BV6" s="23" t="str">
        <f ca="1"/>
        <v>-</v>
      </c>
      <c r="BW6" s="23" t="str">
        <f ca="1"/>
        <v>-</v>
      </c>
      <c r="BX6" s="23" t="str">
        <f ca="1"/>
        <v>-</v>
      </c>
      <c r="BY6" s="23" t="str">
        <f ca="1"/>
        <v>-</v>
      </c>
      <c r="BZ6" s="23" t="str">
        <f ca="1"/>
        <v>-</v>
      </c>
      <c r="CA6" s="23" t="str">
        <f ca="1"/>
        <v>-</v>
      </c>
      <c r="CB6" s="23" t="str">
        <f ca="1"/>
        <v>-</v>
      </c>
      <c r="CC6" s="23" t="str">
        <f ca="1"/>
        <v>-</v>
      </c>
      <c r="CD6" s="23" t="str">
        <f ca="1"/>
        <v>-</v>
      </c>
      <c r="CE6" s="23" t="str">
        <f ca="1"/>
        <v>-</v>
      </c>
      <c r="CF6" s="23" t="str">
        <f ca="1"/>
        <v>-</v>
      </c>
      <c r="CG6" s="23" t="str">
        <f ca="1"/>
        <v>-</v>
      </c>
      <c r="CH6" s="23" t="str">
        <f ca="1"/>
        <v>-</v>
      </c>
      <c r="CI6" s="23" t="str">
        <f ca="1"/>
        <v>-</v>
      </c>
      <c r="CJ6" s="23" t="str">
        <f ca="1"/>
        <v>-</v>
      </c>
      <c r="CK6" s="23" t="str">
        <f ca="1"/>
        <v>-</v>
      </c>
      <c r="CL6" s="23" t="str">
        <f ca="1"/>
        <v>-</v>
      </c>
      <c r="CM6" s="23" t="str">
        <f ca="1"/>
        <v>-</v>
      </c>
      <c r="CN6" s="23" t="str">
        <f ca="1"/>
        <v>-</v>
      </c>
      <c r="CO6" s="23" t="str">
        <f ca="1"/>
        <v>-</v>
      </c>
      <c r="CP6" s="23" t="str">
        <f ca="1"/>
        <v>-</v>
      </c>
      <c r="CQ6" s="23" t="str">
        <f ca="1"/>
        <v>-</v>
      </c>
      <c r="CR6" s="23" t="str">
        <f ca="1"/>
        <v>-</v>
      </c>
      <c r="CS6" s="23" t="str">
        <f ca="1"/>
        <v>-</v>
      </c>
      <c r="CT6" s="23" t="str">
        <f ca="1"/>
        <v>-</v>
      </c>
      <c r="CU6" s="23" t="str">
        <f ca="1"/>
        <v>-</v>
      </c>
      <c r="CV6" s="23" t="str">
        <f ca="1"/>
        <v>-</v>
      </c>
      <c r="CW6" s="23" t="str">
        <f ca="1"/>
        <v>-</v>
      </c>
      <c r="CX6" s="23" t="str">
        <f ca="1"/>
        <v>-</v>
      </c>
      <c r="CY6" s="23" t="str">
        <f ca="1"/>
        <v>-</v>
      </c>
      <c r="CZ6" s="23" t="str">
        <f ca="1"/>
        <v>-</v>
      </c>
      <c r="DA6" s="23" t="str">
        <f ca="1"/>
        <v>-</v>
      </c>
      <c r="DB6" s="23" t="str">
        <f ca="1"/>
        <v>-</v>
      </c>
      <c r="DC6" s="23" t="str">
        <f ca="1"/>
        <v>-</v>
      </c>
      <c r="DD6" s="23" t="str">
        <f ca="1"/>
        <v>-</v>
      </c>
      <c r="DE6" s="23" t="str">
        <f ca="1"/>
        <v>-</v>
      </c>
      <c r="DF6" s="23" t="str">
        <f ca="1"/>
        <v>-</v>
      </c>
      <c r="DG6" s="23" t="str">
        <f ca="1"/>
        <v>-</v>
      </c>
      <c r="DH6" s="23" t="str">
        <f ca="1"/>
        <v>-</v>
      </c>
      <c r="DI6" s="23" t="str">
        <f ca="1"/>
        <v>-</v>
      </c>
      <c r="DJ6" s="23" t="str">
        <f ca="1"/>
        <v>-</v>
      </c>
      <c r="DK6" s="23" t="str">
        <f ca="1"/>
        <v>-</v>
      </c>
      <c r="DL6" s="23" t="str">
        <f ca="1"/>
        <v>-</v>
      </c>
      <c r="DM6" s="23" t="str">
        <f ca="1"/>
        <v>-</v>
      </c>
      <c r="DN6" s="23" t="str">
        <f ca="1"/>
        <v>-</v>
      </c>
      <c r="DO6" s="23" t="str">
        <f ca="1"/>
        <v>-</v>
      </c>
      <c r="DP6" s="23" t="str">
        <f ca="1"/>
        <v>-</v>
      </c>
      <c r="DQ6" s="23" t="str">
        <f ca="1"/>
        <v>-</v>
      </c>
      <c r="DR6" s="23" t="str">
        <f ca="1"/>
        <v>-</v>
      </c>
      <c r="DS6" s="23" t="str">
        <f ca="1"/>
        <v>-</v>
      </c>
      <c r="DT6" s="23" t="str">
        <f ca="1"/>
        <v>-</v>
      </c>
      <c r="DU6" s="23" t="str">
        <f ca="1"/>
        <v>-</v>
      </c>
      <c r="DV6" s="23" t="str">
        <f ca="1"/>
        <v>-</v>
      </c>
      <c r="DW6" s="23" t="str">
        <f ca="1"/>
        <v>-</v>
      </c>
      <c r="DX6" s="23" t="str">
        <f ca="1"/>
        <v>-</v>
      </c>
      <c r="DY6" s="23" t="str">
        <f ca="1"/>
        <v>-</v>
      </c>
      <c r="DZ6" s="23" t="str">
        <f ca="1"/>
        <v>-</v>
      </c>
      <c r="EA6" s="23" t="str">
        <f ca="1"/>
        <v>-</v>
      </c>
      <c r="EB6" s="23" t="str">
        <f ca="1"/>
        <v>-</v>
      </c>
      <c r="EC6" s="23" t="str">
        <f ca="1"/>
        <v>-</v>
      </c>
      <c r="ED6" s="23" t="str">
        <f ca="1"/>
        <v>-</v>
      </c>
      <c r="EE6" s="23" t="str">
        <f ca="1"/>
        <v>-</v>
      </c>
      <c r="EF6" s="23" t="str">
        <f ca="1"/>
        <v>-</v>
      </c>
      <c r="EG6" s="23" t="str">
        <f ca="1"/>
        <v>-</v>
      </c>
      <c r="EH6" s="23" t="str">
        <f ca="1"/>
        <v>-</v>
      </c>
      <c r="EI6" s="23" t="str">
        <f ca="1"/>
        <v>-</v>
      </c>
      <c r="EJ6" s="23" t="str">
        <f ca="1"/>
        <v>-</v>
      </c>
      <c r="EK6" s="23" t="str">
        <f ca="1"/>
        <v>-</v>
      </c>
      <c r="EL6" s="23" t="str">
        <f ca="1"/>
        <v>-</v>
      </c>
      <c r="EM6" s="23" t="str">
        <f ca="1"/>
        <v>-</v>
      </c>
      <c r="EN6" s="23" t="str">
        <f ca="1"/>
        <v>-</v>
      </c>
      <c r="EO6" s="23" t="str">
        <f ca="1"/>
        <v>-</v>
      </c>
      <c r="EP6" s="23" t="str">
        <f ca="1"/>
        <v>-</v>
      </c>
      <c r="EQ6" s="23" t="str">
        <f ca="1"/>
        <v>-</v>
      </c>
      <c r="ER6" s="23" t="str">
        <f ca="1"/>
        <v>-</v>
      </c>
      <c r="ES6" s="23" t="str">
        <f ca="1"/>
        <v>-</v>
      </c>
      <c r="ET6" s="23" t="str">
        <f ca="1"/>
        <v>-</v>
      </c>
      <c r="EU6" s="23" t="str">
        <f ca="1"/>
        <v>-</v>
      </c>
      <c r="EV6" s="23" t="str">
        <f ca="1"/>
        <v>-</v>
      </c>
      <c r="EW6" s="23" t="str">
        <f ca="1"/>
        <v>-</v>
      </c>
      <c r="EX6" s="23" t="str">
        <f ca="1"/>
        <v>-</v>
      </c>
      <c r="EY6" s="23" t="str">
        <f ca="1"/>
        <v>-</v>
      </c>
      <c r="EZ6" s="23" t="str">
        <f ca="1"/>
        <v>-</v>
      </c>
      <c r="FA6" s="23" t="str">
        <f ca="1"/>
        <v>-</v>
      </c>
      <c r="FB6" s="23" t="str">
        <f ca="1"/>
        <v>-</v>
      </c>
      <c r="FC6" s="23" t="str">
        <f ca="1"/>
        <v>-</v>
      </c>
      <c r="FD6" s="23" t="str">
        <f ca="1"/>
        <v>-</v>
      </c>
      <c r="FE6" s="23" t="str">
        <f ca="1"/>
        <v>-</v>
      </c>
      <c r="FF6" s="23" t="str">
        <f ca="1"/>
        <v>-</v>
      </c>
      <c r="FG6" s="23" t="str">
        <f ca="1"/>
        <v>-</v>
      </c>
      <c r="FH6" s="23" t="str">
        <f ca="1"/>
        <v>-</v>
      </c>
      <c r="FI6" s="23" t="str">
        <f ca="1"/>
        <v>-</v>
      </c>
      <c r="FJ6" s="23" t="str">
        <f ca="1"/>
        <v>-</v>
      </c>
      <c r="FK6" s="23" t="str">
        <f ca="1"/>
        <v>-</v>
      </c>
      <c r="FL6" s="23" t="str">
        <f ca="1"/>
        <v>-</v>
      </c>
      <c r="FM6" s="23" t="str">
        <f ca="1"/>
        <v>-</v>
      </c>
      <c r="FN6" s="23" t="str">
        <f ca="1"/>
        <v>-</v>
      </c>
      <c r="FO6" s="23" t="str">
        <f ca="1"/>
        <v>-</v>
      </c>
      <c r="FP6" s="23" t="str">
        <f ca="1"/>
        <v>-</v>
      </c>
      <c r="FQ6" s="23" t="str">
        <f ca="1"/>
        <v>-</v>
      </c>
      <c r="FR6" s="23" t="str">
        <f ca="1"/>
        <v>-</v>
      </c>
      <c r="FS6" s="23" t="str">
        <f ca="1"/>
        <v>-</v>
      </c>
      <c r="FT6" s="23" t="str">
        <f ca="1"/>
        <v>-</v>
      </c>
      <c r="FU6" s="23" t="str">
        <f ca="1"/>
        <v>-</v>
      </c>
      <c r="FV6" s="23" t="str">
        <f ca="1"/>
        <v>-</v>
      </c>
      <c r="FW6" s="23" t="str">
        <f ca="1"/>
        <v>-</v>
      </c>
      <c r="FX6" s="23" t="str">
        <f ca="1"/>
        <v>-</v>
      </c>
      <c r="FY6" s="23" t="str">
        <f ca="1"/>
        <v>-</v>
      </c>
      <c r="FZ6" s="23" t="str">
        <f ca="1"/>
        <v>-</v>
      </c>
      <c r="GA6" s="23" t="str">
        <f ca="1"/>
        <v>-</v>
      </c>
      <c r="GB6" s="23" t="str">
        <f ca="1"/>
        <v>-</v>
      </c>
      <c r="GC6" s="23" t="str">
        <f ca="1"/>
        <v>-</v>
      </c>
      <c r="GD6" s="23" t="str">
        <f ca="1"/>
        <v>-</v>
      </c>
      <c r="GE6" s="23" t="str">
        <f ca="1"/>
        <v>-</v>
      </c>
      <c r="GF6" s="23" t="str">
        <f ca="1"/>
        <v>-</v>
      </c>
      <c r="GG6" s="23" t="str">
        <f ca="1"/>
        <v>-</v>
      </c>
      <c r="GH6" s="23" t="str">
        <f ca="1"/>
        <v>-</v>
      </c>
      <c r="GI6" s="23" t="str">
        <f ca="1"/>
        <v>-</v>
      </c>
      <c r="GJ6" s="23" t="str">
        <f ca="1"/>
        <v>-</v>
      </c>
      <c r="GK6" s="23" t="str">
        <f ca="1"/>
        <v>-</v>
      </c>
      <c r="GL6" s="23" t="str">
        <f ca="1"/>
        <v>-</v>
      </c>
      <c r="GM6" s="23" t="str">
        <f ca="1"/>
        <v>-</v>
      </c>
      <c r="GN6" s="23" t="str">
        <f ca="1"/>
        <v>-</v>
      </c>
      <c r="GO6" s="23" t="str">
        <f ca="1"/>
        <v>-</v>
      </c>
      <c r="GP6" s="23" t="str">
        <f ca="1"/>
        <v>-</v>
      </c>
      <c r="GQ6" s="23" t="str">
        <f ca="1"/>
        <v>-</v>
      </c>
      <c r="GR6" s="23" t="str">
        <f ca="1"/>
        <v>-</v>
      </c>
      <c r="GS6" s="23" t="str">
        <f ca="1"/>
        <v>-</v>
      </c>
      <c r="GT6" s="23" t="str">
        <f ca="1"/>
        <v>-</v>
      </c>
      <c r="GU6" s="23" t="str">
        <f ca="1"/>
        <v>-</v>
      </c>
      <c r="GV6" s="23" t="str">
        <f ca="1"/>
        <v>-</v>
      </c>
      <c r="GW6" s="23" t="str">
        <f ca="1"/>
        <v>-</v>
      </c>
      <c r="GX6" s="23" t="str">
        <f ca="1"/>
        <v>-</v>
      </c>
      <c r="GY6" s="23" t="str">
        <f ca="1"/>
        <v>-</v>
      </c>
      <c r="GZ6" s="23" t="str">
        <f ca="1"/>
        <v>-</v>
      </c>
      <c r="HA6" s="23" t="str">
        <f ca="1"/>
        <v>-</v>
      </c>
      <c r="HB6" s="23" t="str">
        <f ca="1"/>
        <v>-</v>
      </c>
      <c r="HC6" s="23" t="str">
        <f ca="1"/>
        <v>-</v>
      </c>
      <c r="HD6" s="23" t="str">
        <f ca="1"/>
        <v>-</v>
      </c>
      <c r="HE6" s="23" t="str">
        <f ca="1"/>
        <v>-</v>
      </c>
      <c r="HF6" s="23" t="str">
        <f ca="1"/>
        <v>-</v>
      </c>
      <c r="HG6" s="23" t="str">
        <f ca="1"/>
        <v>-</v>
      </c>
      <c r="HH6" s="23" t="str">
        <f ca="1"/>
        <v>-</v>
      </c>
      <c r="HI6" s="23" t="str">
        <f ca="1"/>
        <v>-</v>
      </c>
      <c r="HJ6" s="23" t="str">
        <f ca="1"/>
        <v>-</v>
      </c>
      <c r="HK6" s="23" t="str">
        <f ca="1"/>
        <v>-</v>
      </c>
      <c r="HL6" s="23" t="str">
        <f ca="1"/>
        <v>-</v>
      </c>
      <c r="HM6" s="23" t="str">
        <f ca="1"/>
        <v>-</v>
      </c>
      <c r="HN6" s="23" t="str">
        <f ca="1"/>
        <v>-</v>
      </c>
      <c r="HO6" s="23" t="str">
        <f ca="1"/>
        <v>-</v>
      </c>
      <c r="HP6" s="23" t="str">
        <f ca="1"/>
        <v>-</v>
      </c>
      <c r="HQ6" s="23" t="str">
        <f ca="1"/>
        <v>-</v>
      </c>
      <c r="HR6" s="23" t="str">
        <f ca="1"/>
        <v>-</v>
      </c>
      <c r="HS6" s="23" t="str">
        <f ca="1"/>
        <v>-</v>
      </c>
      <c r="HT6" s="23" t="str">
        <f ca="1"/>
        <v>-</v>
      </c>
      <c r="HU6" s="23" t="str">
        <f ca="1"/>
        <v>-</v>
      </c>
      <c r="HV6" s="23" t="str">
        <f ca="1"/>
        <v>-</v>
      </c>
      <c r="HW6" s="23" t="str">
        <f ca="1"/>
        <v>-</v>
      </c>
      <c r="HX6" s="23" t="str">
        <f ca="1"/>
        <v>-</v>
      </c>
      <c r="HY6" s="23" t="str">
        <f ca="1"/>
        <v>-</v>
      </c>
      <c r="HZ6" s="23" t="str">
        <f ca="1"/>
        <v>-</v>
      </c>
      <c r="IA6" s="23" t="str">
        <f ca="1"/>
        <v>-</v>
      </c>
      <c r="IB6" s="23" t="str">
        <f ca="1"/>
        <v>-</v>
      </c>
      <c r="IC6" s="23" t="str">
        <f ca="1"/>
        <v>-</v>
      </c>
      <c r="ID6" s="23" t="str">
        <f ca="1"/>
        <v>-</v>
      </c>
      <c r="IE6" s="23" t="str">
        <f ca="1"/>
        <v>-</v>
      </c>
      <c r="IF6" s="23" t="str">
        <f ca="1"/>
        <v>-</v>
      </c>
      <c r="IG6" s="23" t="str">
        <f ca="1"/>
        <v>-</v>
      </c>
      <c r="IH6" s="23" t="str">
        <f ca="1"/>
        <v>-</v>
      </c>
      <c r="II6" s="23" t="str">
        <f ca="1"/>
        <v>-</v>
      </c>
      <c r="IJ6" s="23" t="str">
        <f ca="1"/>
        <v>-</v>
      </c>
      <c r="IK6" s="23" t="str">
        <f ca="1"/>
        <v>-</v>
      </c>
      <c r="IL6" s="23" t="str">
        <f ca="1"/>
        <v>-</v>
      </c>
      <c r="IM6" s="23" t="str">
        <f ca="1"/>
        <v>-</v>
      </c>
      <c r="IN6" s="23" t="str">
        <f ca="1"/>
        <v>-</v>
      </c>
      <c r="IO6" s="23" t="str">
        <f ca="1"/>
        <v>-</v>
      </c>
      <c r="IP6" s="23" t="str">
        <f ca="1"/>
        <v>-</v>
      </c>
      <c r="IQ6" s="23" t="str">
        <f ca="1"/>
        <v>-</v>
      </c>
      <c r="IR6" s="23" t="str">
        <f ca="1"/>
        <v>-</v>
      </c>
      <c r="IS6" s="23" t="str">
        <f ca="1"/>
        <v>-</v>
      </c>
      <c r="IT6" s="23" t="str">
        <f ca="1"/>
        <v>-</v>
      </c>
      <c r="IU6" s="23" t="str">
        <f ca="1"/>
        <v>-</v>
      </c>
      <c r="IV6" s="23" t="str">
        <f ca="1"/>
        <v>-</v>
      </c>
      <c r="IW6" s="23" t="str">
        <f ca="1"/>
        <v>-</v>
      </c>
      <c r="IX6" s="23" t="str">
        <f ca="1"/>
        <v>-</v>
      </c>
      <c r="IY6" s="23" t="str">
        <f ca="1"/>
        <v>-</v>
      </c>
      <c r="IZ6" s="23" t="str">
        <f ca="1"/>
        <v>-</v>
      </c>
      <c r="JA6" s="23" t="str">
        <f ca="1"/>
        <v>-</v>
      </c>
      <c r="JB6" s="23" t="str">
        <f ca="1"/>
        <v>-</v>
      </c>
      <c r="JC6" s="23" t="str">
        <f ca="1"/>
        <v>-</v>
      </c>
      <c r="JD6" s="23" t="str">
        <f ca="1"/>
        <v>-</v>
      </c>
      <c r="JE6" s="23" t="str">
        <f ca="1"/>
        <v>-</v>
      </c>
      <c r="JF6" s="23" t="str">
        <f ca="1"/>
        <v>-</v>
      </c>
      <c r="JG6" s="23" t="str">
        <f ca="1"/>
        <v>-</v>
      </c>
      <c r="JH6" s="23" t="str">
        <f ca="1"/>
        <v>-</v>
      </c>
      <c r="JI6" s="23" t="str">
        <f ca="1"/>
        <v>-</v>
      </c>
      <c r="JJ6" s="23" t="str">
        <f ca="1"/>
        <v>-</v>
      </c>
      <c r="JK6" s="23" t="str">
        <f ca="1"/>
        <v>-</v>
      </c>
      <c r="JL6" s="23" t="str">
        <f ca="1"/>
        <v>-</v>
      </c>
      <c r="JM6" s="23" t="str">
        <f ca="1"/>
        <v>-</v>
      </c>
      <c r="JN6" s="23" t="str">
        <f ca="1"/>
        <v>-</v>
      </c>
      <c r="JO6" s="23" t="str">
        <f ca="1"/>
        <v>-</v>
      </c>
      <c r="JP6" s="23" t="str">
        <f ca="1"/>
        <v>-</v>
      </c>
      <c r="JQ6" s="23" t="str">
        <f ca="1"/>
        <v>-</v>
      </c>
      <c r="JR6" s="23" t="str">
        <f ca="1"/>
        <v>-</v>
      </c>
      <c r="JS6" s="23" t="str">
        <f ca="1"/>
        <v>-</v>
      </c>
      <c r="JT6" s="23" t="str">
        <f ca="1"/>
        <v>-</v>
      </c>
      <c r="JU6" s="23" t="str">
        <f ca="1"/>
        <v>-</v>
      </c>
      <c r="JV6" s="23" t="str">
        <f ca="1"/>
        <v>-</v>
      </c>
      <c r="JW6" s="23" t="str">
        <f ca="1"/>
        <v>-</v>
      </c>
      <c r="JX6" s="23" t="str">
        <f ca="1"/>
        <v>-</v>
      </c>
      <c r="JY6" s="23" t="str">
        <f ca="1"/>
        <v>-</v>
      </c>
      <c r="JZ6" s="23" t="str">
        <f ca="1"/>
        <v>-</v>
      </c>
      <c r="OF6" s="23" t="s">
        <v>910</v>
      </c>
    </row>
    <row r="7" spans="3:396" x14ac:dyDescent="0.4">
      <c r="C7" s="1">
        <f t="shared" si="7"/>
        <v>4</v>
      </c>
      <c r="D7" s="74" t="s">
        <v>1174</v>
      </c>
      <c r="I7" s="90" t="s">
        <v>1152</v>
      </c>
      <c r="J7" s="92" t="str">
        <f>_xlfn.XLOOKUP(J4,monitor!B:B,monitor!X:X,"-")</f>
        <v>54d</v>
      </c>
      <c r="L7" s="104">
        <f>_xlfn.XLOOKUP(J4,monitor!B:B,monitor!L:L)</f>
        <v>2.908355712890625</v>
      </c>
      <c r="S7" s="74" t="s">
        <v>1174</v>
      </c>
      <c r="T7" s="1" t="s">
        <v>913</v>
      </c>
      <c r="U7" s="5">
        <f ca="1">_xlfn.XLOOKUP(J4,monitor!B:B,monitor!AC:AC,"-")</f>
        <v>6.6559021682615951</v>
      </c>
      <c r="AB7" s="23" t="str">
        <f>J6</f>
        <v>XS1888179550</v>
      </c>
      <c r="AC7" s="23" cm="1">
        <f t="array" aca="1" ref="AC7:JZ7" ca="1">dl_Get_Hist(AB7,isin_list,historicData)</f>
        <v>307.92099999999999</v>
      </c>
      <c r="AD7" s="23">
        <f ca="1"/>
        <v>307.94200000000001</v>
      </c>
      <c r="AE7" s="23">
        <f ca="1"/>
        <v>309.28399999999999</v>
      </c>
      <c r="AF7" s="25">
        <f ca="1"/>
        <v>311.43799999999999</v>
      </c>
      <c r="AG7" s="23">
        <f ca="1"/>
        <v>314.34500000000003</v>
      </c>
      <c r="AH7" s="23">
        <f ca="1"/>
        <v>314.83199999999999</v>
      </c>
      <c r="AI7" s="23">
        <f ca="1"/>
        <v>308.59699999999998</v>
      </c>
      <c r="AJ7" s="23">
        <f ca="1"/>
        <v>306.053</v>
      </c>
      <c r="AK7" s="23">
        <f ca="1"/>
        <v>304.791</v>
      </c>
      <c r="AL7" s="23">
        <f ca="1"/>
        <v>304.26499999999999</v>
      </c>
      <c r="AM7" s="23">
        <f ca="1"/>
        <v>301.34199999999998</v>
      </c>
      <c r="AN7" s="23">
        <f ca="1"/>
        <v>294.702</v>
      </c>
      <c r="AO7" s="23">
        <f ca="1"/>
        <v>294.34800000000001</v>
      </c>
      <c r="AP7" s="23">
        <f ca="1"/>
        <v>297.86099999999999</v>
      </c>
      <c r="AQ7" s="23">
        <f ca="1"/>
        <v>303.99099999999999</v>
      </c>
      <c r="AR7" s="23">
        <f ca="1"/>
        <v>303.15800000000002</v>
      </c>
      <c r="AS7" s="23">
        <f ca="1"/>
        <v>309.63400000000001</v>
      </c>
      <c r="AT7" s="23">
        <f ca="1"/>
        <v>317.512</v>
      </c>
      <c r="AU7" s="23">
        <f ca="1"/>
        <v>319.541</v>
      </c>
      <c r="AV7" s="23">
        <f ca="1"/>
        <v>322.36799999999999</v>
      </c>
      <c r="AW7" s="23">
        <f ca="1"/>
        <v>315.61900000000003</v>
      </c>
      <c r="AX7" s="23">
        <f ca="1"/>
        <v>308.971</v>
      </c>
      <c r="AY7" s="23">
        <f ca="1"/>
        <v>309.72699999999998</v>
      </c>
      <c r="AZ7" s="23">
        <f ca="1"/>
        <v>308.37</v>
      </c>
      <c r="BA7" s="23">
        <f ca="1"/>
        <v>300.29599999999999</v>
      </c>
      <c r="BB7" s="23">
        <f ca="1"/>
        <v>299.7</v>
      </c>
      <c r="BC7" s="23">
        <f ca="1"/>
        <v>298.81200000000001</v>
      </c>
      <c r="BD7" s="23">
        <f ca="1"/>
        <v>298.13600000000002</v>
      </c>
      <c r="BE7" s="23">
        <f ca="1"/>
        <v>298.38</v>
      </c>
      <c r="BF7" s="23">
        <f ca="1"/>
        <v>294.392</v>
      </c>
      <c r="BG7" s="23">
        <f ca="1"/>
        <v>288.35500000000002</v>
      </c>
      <c r="BH7" s="23">
        <f ca="1"/>
        <v>291.42399999999998</v>
      </c>
      <c r="BI7" s="23">
        <f ca="1"/>
        <v>291.51499999999999</v>
      </c>
      <c r="BJ7" s="23">
        <f ca="1"/>
        <v>284.91199999999998</v>
      </c>
      <c r="BK7" s="23">
        <f ca="1"/>
        <v>284.303</v>
      </c>
      <c r="BL7" s="23">
        <f ca="1"/>
        <v>283.84899999999999</v>
      </c>
      <c r="BM7" s="23">
        <f ca="1"/>
        <v>282.96600000000001</v>
      </c>
      <c r="BN7" s="23">
        <f ca="1"/>
        <v>279.774</v>
      </c>
      <c r="BO7" s="23">
        <f ca="1"/>
        <v>275.76900000000001</v>
      </c>
      <c r="BP7" s="23">
        <f ca="1"/>
        <v>277.97800000000001</v>
      </c>
      <c r="BQ7" s="23">
        <f ca="1"/>
        <v>276.82100000000003</v>
      </c>
      <c r="BR7" s="23">
        <f ca="1"/>
        <v>276.44900000000001</v>
      </c>
      <c r="BS7" s="23">
        <f ca="1"/>
        <v>276.25099999999998</v>
      </c>
      <c r="BT7" s="23">
        <f ca="1"/>
        <v>284.06099999999998</v>
      </c>
      <c r="BU7" s="23">
        <f ca="1"/>
        <v>283.07499999999999</v>
      </c>
      <c r="BV7" s="23">
        <f ca="1"/>
        <v>282.80700000000002</v>
      </c>
      <c r="BW7" s="23">
        <f ca="1"/>
        <v>279.92</v>
      </c>
      <c r="BX7" s="23">
        <f ca="1"/>
        <v>279.10199999999998</v>
      </c>
      <c r="BY7" s="23">
        <f ca="1"/>
        <v>277.94799999999998</v>
      </c>
      <c r="BZ7" s="23">
        <f ca="1"/>
        <v>271.91300000000001</v>
      </c>
      <c r="CA7" s="23">
        <f ca="1"/>
        <v>269.25400000000002</v>
      </c>
      <c r="CB7" s="23">
        <f ca="1"/>
        <v>273.18299999999999</v>
      </c>
      <c r="CC7" s="23">
        <f ca="1"/>
        <v>275.99299999999999</v>
      </c>
      <c r="CD7" s="23">
        <f ca="1"/>
        <v>286.55599999999998</v>
      </c>
      <c r="CE7" s="23">
        <f ca="1"/>
        <v>289.459</v>
      </c>
      <c r="CF7" s="23">
        <f ca="1"/>
        <v>294.16500000000002</v>
      </c>
      <c r="CG7" s="23">
        <f ca="1"/>
        <v>294.32499999999999</v>
      </c>
      <c r="CH7" s="23">
        <f ca="1"/>
        <v>302.202</v>
      </c>
      <c r="CI7" s="23">
        <f ca="1"/>
        <v>301.78699999999998</v>
      </c>
      <c r="CJ7" s="23">
        <f ca="1"/>
        <v>299.31700000000001</v>
      </c>
      <c r="CK7" s="23">
        <f ca="1"/>
        <v>299.267</v>
      </c>
      <c r="CL7" s="23">
        <f ca="1"/>
        <v>293.22699999999998</v>
      </c>
      <c r="CM7" s="23">
        <f ca="1"/>
        <v>291.60500000000002</v>
      </c>
      <c r="CN7" s="23">
        <f ca="1"/>
        <v>289.53899999999999</v>
      </c>
      <c r="CO7" s="23">
        <f ca="1"/>
        <v>286.11900000000003</v>
      </c>
      <c r="CP7" s="23">
        <f ca="1"/>
        <v>287.53899999999999</v>
      </c>
      <c r="CQ7" s="23">
        <f ca="1"/>
        <v>290.59800000000001</v>
      </c>
      <c r="CR7" s="23">
        <f ca="1"/>
        <v>288.233</v>
      </c>
      <c r="CS7" s="23">
        <f ca="1"/>
        <v>299.41199999999998</v>
      </c>
      <c r="CT7" s="23">
        <f ca="1"/>
        <v>304.303</v>
      </c>
      <c r="CU7" s="23">
        <f ca="1"/>
        <v>307.36200000000002</v>
      </c>
      <c r="CV7" s="23">
        <f ca="1"/>
        <v>307.81099999999998</v>
      </c>
      <c r="CW7" s="23">
        <f ca="1"/>
        <v>311.286</v>
      </c>
      <c r="CX7" s="23">
        <f ca="1"/>
        <v>309.64499999999998</v>
      </c>
      <c r="CY7" s="23">
        <f ca="1"/>
        <v>316.09899999999999</v>
      </c>
      <c r="CZ7" s="23">
        <f ca="1"/>
        <v>314.12700000000001</v>
      </c>
      <c r="DA7" s="23">
        <f ca="1"/>
        <v>310.71600000000001</v>
      </c>
      <c r="DB7" s="23">
        <f ca="1"/>
        <v>308.07499999999999</v>
      </c>
      <c r="DC7" s="23">
        <f ca="1"/>
        <v>308.23399999999998</v>
      </c>
      <c r="DD7" s="23">
        <f ca="1"/>
        <v>312.29599999999999</v>
      </c>
      <c r="DE7" s="23">
        <f ca="1"/>
        <v>314.48599999999999</v>
      </c>
      <c r="DF7" s="23">
        <f ca="1"/>
        <v>317.815</v>
      </c>
      <c r="DG7" s="23">
        <f ca="1"/>
        <v>322.04000000000002</v>
      </c>
      <c r="DH7" s="23">
        <f ca="1"/>
        <v>322.96899999999999</v>
      </c>
      <c r="DI7" s="23">
        <f ca="1"/>
        <v>323.01100000000002</v>
      </c>
      <c r="DJ7" s="23">
        <f ca="1"/>
        <v>322.17899999999997</v>
      </c>
      <c r="DK7" s="23">
        <f ca="1"/>
        <v>320.78199999999998</v>
      </c>
      <c r="DL7" s="23">
        <f ca="1"/>
        <v>316.87200000000001</v>
      </c>
      <c r="DM7" s="23">
        <f ca="1"/>
        <v>321.38799999999998</v>
      </c>
      <c r="DN7" s="23">
        <f ca="1"/>
        <v>315.04599999999999</v>
      </c>
      <c r="DO7" s="23">
        <f ca="1"/>
        <v>315.17599999999999</v>
      </c>
      <c r="DP7" s="23">
        <f ca="1"/>
        <v>307.78300000000002</v>
      </c>
      <c r="DQ7" s="23">
        <f ca="1"/>
        <v>304.40699999999998</v>
      </c>
      <c r="DR7" s="23">
        <f ca="1"/>
        <v>317.49299999999999</v>
      </c>
      <c r="DS7" s="23">
        <f ca="1"/>
        <v>310.68099999999998</v>
      </c>
      <c r="DT7" s="23">
        <f ca="1"/>
        <v>313.334</v>
      </c>
      <c r="DU7" s="23">
        <f ca="1"/>
        <v>295.36700000000002</v>
      </c>
      <c r="DV7" s="23">
        <f ca="1"/>
        <v>282.41399999999999</v>
      </c>
      <c r="DW7" s="23">
        <f ca="1"/>
        <v>272.59199999999998</v>
      </c>
      <c r="DX7" s="23">
        <f ca="1"/>
        <v>274.58600000000001</v>
      </c>
      <c r="DY7" s="23">
        <f ca="1"/>
        <v>299.11700000000002</v>
      </c>
      <c r="DZ7" s="23">
        <f ca="1"/>
        <v>314.351</v>
      </c>
      <c r="EA7" s="23">
        <f ca="1"/>
        <v>328.39600000000002</v>
      </c>
      <c r="EB7" s="23">
        <f ca="1"/>
        <v>330.553</v>
      </c>
      <c r="EC7" s="23">
        <f ca="1"/>
        <v>336.279</v>
      </c>
      <c r="ED7" s="23">
        <f ca="1"/>
        <v>334.35599999999999</v>
      </c>
      <c r="EE7" s="23">
        <f ca="1"/>
        <v>338.42099999999999</v>
      </c>
      <c r="EF7" s="23">
        <f ca="1"/>
        <v>344.93900000000002</v>
      </c>
      <c r="EG7" s="23">
        <f ca="1"/>
        <v>350.428</v>
      </c>
      <c r="EH7" s="23">
        <f ca="1"/>
        <v>361.488</v>
      </c>
      <c r="EI7" s="23">
        <f ca="1"/>
        <v>363.18599999999998</v>
      </c>
      <c r="EJ7" s="23">
        <f ca="1"/>
        <v>368.47500000000002</v>
      </c>
      <c r="EK7" s="23">
        <f ca="1"/>
        <v>376.25</v>
      </c>
      <c r="EL7" s="23">
        <f ca="1"/>
        <v>387.72399999999999</v>
      </c>
      <c r="EM7" s="23">
        <f ca="1"/>
        <v>398.65499999999997</v>
      </c>
      <c r="EN7" s="23">
        <f ca="1"/>
        <v>403.43299999999999</v>
      </c>
      <c r="EO7" s="23">
        <f ca="1"/>
        <v>400.2</v>
      </c>
      <c r="EP7" s="23">
        <f ca="1"/>
        <v>399.70100000000002</v>
      </c>
      <c r="EQ7" s="23">
        <f ca="1"/>
        <v>399.05</v>
      </c>
      <c r="ER7" s="23">
        <f ca="1"/>
        <v>397.37099999999998</v>
      </c>
      <c r="ES7" s="23">
        <f ca="1"/>
        <v>403.38799999999998</v>
      </c>
      <c r="ET7" s="23">
        <f ca="1"/>
        <v>402.83499999999998</v>
      </c>
      <c r="EU7" s="23">
        <f ca="1"/>
        <v>411.08300000000003</v>
      </c>
      <c r="EV7" s="23">
        <f ca="1"/>
        <v>413.36200000000002</v>
      </c>
      <c r="EW7" s="23">
        <f ca="1"/>
        <v>408.37799999999999</v>
      </c>
      <c r="EX7" s="23">
        <f ca="1"/>
        <v>403.71600000000001</v>
      </c>
      <c r="EY7" s="23">
        <f ca="1"/>
        <v>396.459</v>
      </c>
      <c r="EZ7" s="23">
        <f ca="1"/>
        <v>393.59800000000001</v>
      </c>
      <c r="FA7" s="23">
        <f ca="1"/>
        <v>391.93299999999999</v>
      </c>
      <c r="FB7" s="23">
        <f ca="1"/>
        <v>403.02300000000002</v>
      </c>
      <c r="FC7" s="23">
        <f ca="1"/>
        <v>403.21199999999999</v>
      </c>
      <c r="FD7" s="23">
        <f ca="1"/>
        <v>407.55099999999999</v>
      </c>
      <c r="FE7" s="23">
        <f ca="1"/>
        <v>412.89699999999999</v>
      </c>
      <c r="FF7" s="23">
        <f ca="1"/>
        <v>404.14100000000002</v>
      </c>
      <c r="FG7" s="23">
        <f ca="1"/>
        <v>406.988</v>
      </c>
      <c r="FH7" s="23">
        <f ca="1"/>
        <v>411.03199999999998</v>
      </c>
      <c r="FI7" s="23">
        <f ca="1"/>
        <v>397.97</v>
      </c>
      <c r="FJ7" s="23">
        <f ca="1"/>
        <v>396.30700000000002</v>
      </c>
      <c r="FK7" s="23">
        <f ca="1"/>
        <v>416.113</v>
      </c>
      <c r="FL7" s="23">
        <f ca="1"/>
        <v>434.64800000000002</v>
      </c>
      <c r="FM7" s="23">
        <f ca="1"/>
        <v>447.27300000000002</v>
      </c>
      <c r="FN7" s="23">
        <f ca="1"/>
        <v>467.58600000000001</v>
      </c>
      <c r="FO7" s="23">
        <f ca="1"/>
        <v>473.76100000000002</v>
      </c>
      <c r="FP7" s="23">
        <f ca="1"/>
        <v>471.98500000000001</v>
      </c>
      <c r="FQ7" s="23">
        <f ca="1"/>
        <v>472.44299999999998</v>
      </c>
      <c r="FR7" s="23">
        <f ca="1"/>
        <v>473.50299999999999</v>
      </c>
      <c r="FS7" s="23">
        <f ca="1"/>
        <v>485.61799999999999</v>
      </c>
      <c r="FT7" s="23">
        <f ca="1"/>
        <v>485.80700000000002</v>
      </c>
      <c r="FU7" s="23">
        <f ca="1"/>
        <v>486.60500000000002</v>
      </c>
      <c r="FV7" s="23">
        <f ca="1"/>
        <v>490.22500000000002</v>
      </c>
      <c r="FW7" s="23">
        <f ca="1"/>
        <v>521.43899999999996</v>
      </c>
      <c r="FX7" s="23">
        <f ca="1"/>
        <v>526.88099999999997</v>
      </c>
      <c r="FY7" s="23">
        <f ca="1"/>
        <v>507.15800000000002</v>
      </c>
      <c r="FZ7" s="23">
        <f ca="1"/>
        <v>506.09800000000001</v>
      </c>
      <c r="GA7" s="23">
        <f ca="1"/>
        <v>507.53699999999998</v>
      </c>
      <c r="GB7" s="23">
        <f ca="1"/>
        <v>466.81900000000002</v>
      </c>
      <c r="GC7" s="23">
        <f ca="1"/>
        <v>430.35399999999998</v>
      </c>
      <c r="GD7" s="23">
        <f ca="1"/>
        <v>371.87900000000002</v>
      </c>
      <c r="GE7" s="23">
        <f ca="1"/>
        <v>363.83100000000002</v>
      </c>
      <c r="GF7" s="23">
        <f ca="1"/>
        <v>329.69900000000001</v>
      </c>
      <c r="GG7" s="23">
        <f ca="1"/>
        <v>326.73099999999999</v>
      </c>
      <c r="GH7" s="23">
        <f ca="1"/>
        <v>333.65600000000001</v>
      </c>
      <c r="GI7" s="23">
        <f ca="1"/>
        <v>293.57799999999997</v>
      </c>
      <c r="GJ7" s="23">
        <f ca="1"/>
        <v>277.59800000000001</v>
      </c>
      <c r="GK7" s="23">
        <f ca="1"/>
        <v>269.577</v>
      </c>
      <c r="GL7" s="23">
        <f ca="1"/>
        <v>273.76100000000002</v>
      </c>
      <c r="GM7" s="23">
        <f ca="1"/>
        <v>288.2</v>
      </c>
      <c r="GN7" s="23">
        <f ca="1"/>
        <v>287.53100000000001</v>
      </c>
      <c r="GO7" s="23">
        <f ca="1"/>
        <v>264.298</v>
      </c>
      <c r="GP7" s="23">
        <f ca="1"/>
        <v>246.11</v>
      </c>
      <c r="GQ7" s="23">
        <f ca="1"/>
        <v>245.31299999999999</v>
      </c>
      <c r="GR7" s="23">
        <f ca="1"/>
        <v>239.709</v>
      </c>
      <c r="GS7" s="23">
        <f ca="1"/>
        <v>227.94200000000001</v>
      </c>
      <c r="GT7" s="23">
        <f ca="1"/>
        <v>231.595</v>
      </c>
      <c r="GU7" s="23">
        <f ca="1"/>
        <v>231.33199999999999</v>
      </c>
      <c r="GV7" s="23">
        <f ca="1"/>
        <v>232.78800000000001</v>
      </c>
      <c r="GW7" s="23">
        <f ca="1"/>
        <v>231.87700000000001</v>
      </c>
      <c r="GX7" s="23">
        <f ca="1"/>
        <v>233.881</v>
      </c>
      <c r="GY7" s="23">
        <f ca="1"/>
        <v>250.518</v>
      </c>
      <c r="GZ7" s="23">
        <f ca="1"/>
        <v>234.137</v>
      </c>
      <c r="HA7" s="23">
        <f ca="1"/>
        <v>237.85400000000001</v>
      </c>
      <c r="HB7" s="23">
        <f ca="1"/>
        <v>243.929</v>
      </c>
      <c r="HC7" s="23">
        <f ca="1"/>
        <v>240.286</v>
      </c>
      <c r="HD7" s="23">
        <f ca="1"/>
        <v>237.80799999999999</v>
      </c>
      <c r="HE7" s="23">
        <f ca="1"/>
        <v>240.91499999999999</v>
      </c>
      <c r="HF7" s="23">
        <f ca="1"/>
        <v>247.964</v>
      </c>
      <c r="HG7" s="23">
        <f ca="1"/>
        <v>257.202</v>
      </c>
      <c r="HH7" s="23">
        <f ca="1"/>
        <v>257.12599999999998</v>
      </c>
      <c r="HI7" s="23">
        <f ca="1"/>
        <v>254.315</v>
      </c>
      <c r="HJ7" s="23">
        <f ca="1"/>
        <v>251.077</v>
      </c>
      <c r="HK7" s="23">
        <f ca="1"/>
        <v>252.96</v>
      </c>
      <c r="HL7" s="23">
        <f ca="1"/>
        <v>258.95999999999998</v>
      </c>
      <c r="HM7" s="23">
        <f ca="1"/>
        <v>250.399</v>
      </c>
      <c r="HN7" s="23">
        <f ca="1"/>
        <v>246.67500000000001</v>
      </c>
      <c r="HO7" s="23">
        <f ca="1"/>
        <v>240.572</v>
      </c>
      <c r="HP7" s="23">
        <f ca="1"/>
        <v>239.14699999999999</v>
      </c>
      <c r="HQ7" s="23">
        <f ca="1"/>
        <v>235.57300000000001</v>
      </c>
      <c r="HR7" s="23">
        <f ca="1"/>
        <v>236.63300000000001</v>
      </c>
      <c r="HS7" s="23">
        <f ca="1"/>
        <v>240.10400000000001</v>
      </c>
      <c r="HT7" s="23">
        <f ca="1"/>
        <v>241.6</v>
      </c>
      <c r="HU7" s="23">
        <f ca="1"/>
        <v>240.583</v>
      </c>
      <c r="HV7" s="23">
        <f ca="1"/>
        <v>240.35300000000001</v>
      </c>
      <c r="HW7" s="23">
        <f ca="1"/>
        <v>243.79300000000001</v>
      </c>
      <c r="HX7" s="23">
        <f ca="1"/>
        <v>243.37</v>
      </c>
      <c r="HY7" s="23">
        <f ca="1"/>
        <v>248.20400000000001</v>
      </c>
      <c r="HZ7" s="23">
        <f ca="1"/>
        <v>249.26599999999999</v>
      </c>
      <c r="IA7" s="23">
        <f ca="1"/>
        <v>247.00700000000001</v>
      </c>
      <c r="IB7" s="23">
        <f ca="1"/>
        <v>243.798</v>
      </c>
      <c r="IC7" s="23">
        <f ca="1"/>
        <v>239.1</v>
      </c>
      <c r="ID7" s="23">
        <f ca="1"/>
        <v>234.46600000000001</v>
      </c>
      <c r="IE7" s="23">
        <f ca="1"/>
        <v>234.65</v>
      </c>
      <c r="IF7" s="23">
        <f ca="1"/>
        <v>239.59200000000001</v>
      </c>
      <c r="IG7" s="23">
        <f ca="1"/>
        <v>239.37299999999999</v>
      </c>
      <c r="IH7" s="23">
        <f ca="1"/>
        <v>238.012</v>
      </c>
      <c r="II7" s="23">
        <f ca="1"/>
        <v>240.81100000000001</v>
      </c>
      <c r="IJ7" s="23">
        <f ca="1"/>
        <v>241.06200000000001</v>
      </c>
      <c r="IK7" s="23">
        <f ca="1"/>
        <v>242.06200000000001</v>
      </c>
      <c r="IL7" s="23">
        <f ca="1"/>
        <v>246.57</v>
      </c>
      <c r="IM7" s="23">
        <f ca="1"/>
        <v>246.94300000000001</v>
      </c>
      <c r="IN7" s="23">
        <f ca="1"/>
        <v>249.16</v>
      </c>
      <c r="IO7" s="23">
        <f ca="1"/>
        <v>252.41200000000001</v>
      </c>
      <c r="IP7" s="23">
        <f ca="1"/>
        <v>255.714</v>
      </c>
      <c r="IQ7" s="23">
        <f ca="1"/>
        <v>254.11199999999999</v>
      </c>
      <c r="IR7" s="23">
        <f ca="1"/>
        <v>255.99299999999999</v>
      </c>
      <c r="IS7" s="23">
        <f ca="1"/>
        <v>258.04199999999997</v>
      </c>
      <c r="IT7" s="23">
        <f ca="1"/>
        <v>262.20499999999998</v>
      </c>
      <c r="IU7" s="23">
        <f ca="1"/>
        <v>267.33600000000001</v>
      </c>
      <c r="IV7" s="23">
        <f ca="1"/>
        <v>270.56</v>
      </c>
      <c r="IW7" s="23">
        <f ca="1"/>
        <v>260.69200000000001</v>
      </c>
      <c r="IX7" s="23">
        <f ca="1"/>
        <v>265.572</v>
      </c>
      <c r="IY7" s="23">
        <f ca="1"/>
        <v>266.95699999999999</v>
      </c>
      <c r="IZ7" s="23">
        <f ca="1"/>
        <v>266.83300000000003</v>
      </c>
      <c r="JA7" s="23">
        <f ca="1"/>
        <v>266.392</v>
      </c>
      <c r="JB7" s="23">
        <f ca="1"/>
        <v>270.553</v>
      </c>
      <c r="JC7" s="23">
        <f ca="1"/>
        <v>277.04500000000002</v>
      </c>
      <c r="JD7" s="23">
        <f ca="1"/>
        <v>275.89100000000002</v>
      </c>
      <c r="JE7" s="23">
        <f ca="1"/>
        <v>276.84699999999998</v>
      </c>
      <c r="JF7" s="23">
        <f ca="1"/>
        <v>274.08800000000002</v>
      </c>
      <c r="JG7" s="23">
        <f ca="1"/>
        <v>272.887</v>
      </c>
      <c r="JH7" s="23">
        <f ca="1"/>
        <v>272.14800000000002</v>
      </c>
      <c r="JI7" s="23">
        <f ca="1"/>
        <v>273.92099999999999</v>
      </c>
      <c r="JJ7" s="23">
        <f ca="1"/>
        <v>270.05500000000001</v>
      </c>
      <c r="JK7" s="23">
        <f ca="1"/>
        <v>265.88499999999999</v>
      </c>
      <c r="JL7" s="23">
        <f ca="1"/>
        <v>265.65699999999998</v>
      </c>
      <c r="JM7" s="23">
        <f ca="1"/>
        <v>262.22300000000001</v>
      </c>
      <c r="JN7" s="23">
        <f ca="1"/>
        <v>252.41200000000001</v>
      </c>
      <c r="JO7" s="23">
        <f ca="1"/>
        <v>247.637</v>
      </c>
      <c r="JP7" s="23">
        <f ca="1"/>
        <v>243.27</v>
      </c>
      <c r="JQ7" s="23">
        <f ca="1"/>
        <v>248.77199999999999</v>
      </c>
      <c r="JR7" s="23">
        <f ca="1"/>
        <v>254.81800000000001</v>
      </c>
      <c r="JS7" s="23">
        <f ca="1"/>
        <v>256.93</v>
      </c>
      <c r="JT7" s="23">
        <f ca="1"/>
        <v>249.90899999999999</v>
      </c>
      <c r="JU7" s="23">
        <f ca="1"/>
        <v>244.59299999999999</v>
      </c>
      <c r="JV7" s="23">
        <f ca="1"/>
        <v>236.10599999999999</v>
      </c>
      <c r="JW7" s="23">
        <f ca="1"/>
        <v>238.02199999999999</v>
      </c>
      <c r="JX7" s="23">
        <f ca="1"/>
        <v>242.97300000000001</v>
      </c>
      <c r="JY7" s="23">
        <f ca="1"/>
        <v>243.64</v>
      </c>
      <c r="JZ7" s="23" t="str">
        <f ca="1"/>
        <v>-</v>
      </c>
      <c r="OF7" s="23" t="s">
        <v>910</v>
      </c>
    </row>
    <row r="8" spans="3:396" x14ac:dyDescent="0.4">
      <c r="C8" s="1">
        <f t="shared" si="7"/>
        <v>5</v>
      </c>
      <c r="D8" s="74" t="s">
        <v>1174</v>
      </c>
      <c r="I8" s="90" t="s">
        <v>1407</v>
      </c>
      <c r="J8" s="110" t="str">
        <f>_xlfn.XLOOKUP(J4,monitor!B:B,monitor!C:C)</f>
        <v>To Exit</v>
      </c>
      <c r="S8" s="74" t="s">
        <v>1174</v>
      </c>
      <c r="T8" s="1" t="s">
        <v>1218</v>
      </c>
      <c r="U8" s="5">
        <f ca="1">U6-2*U7</f>
        <v>-5.1073757650946163</v>
      </c>
      <c r="AB8" s="111" t="str">
        <f>AB6&amp; " reduced"</f>
        <v>XS2225157424 reduced</v>
      </c>
      <c r="AC8" s="23" cm="1">
        <f t="array" aca="1" ref="AC8:BQ8" ca="1">_xlfn._xlws.FILTER(_xlfn.ANCHORARRAY(AC6),dl_Get_Hist("numbers",isin_list,historicData)&lt;U13)</f>
        <v>310.82900000000001</v>
      </c>
      <c r="AD8" s="23">
        <f ca="1"/>
        <v>310.93200000000002</v>
      </c>
      <c r="AE8" s="23">
        <f ca="1"/>
        <v>311.22699999999998</v>
      </c>
      <c r="AF8" s="25">
        <f ca="1"/>
        <v>312.11700000000002</v>
      </c>
      <c r="AG8" s="23">
        <f ca="1"/>
        <v>315.54700000000003</v>
      </c>
      <c r="AH8" s="23">
        <f ca="1"/>
        <v>316.58199999999999</v>
      </c>
      <c r="AI8" s="23">
        <f ca="1"/>
        <v>310.28199999999998</v>
      </c>
      <c r="AJ8" s="23">
        <f ca="1"/>
        <v>307.01299999999998</v>
      </c>
      <c r="AK8" s="23">
        <f ca="1"/>
        <v>305.88200000000001</v>
      </c>
      <c r="AL8" s="23">
        <f ca="1"/>
        <v>304.85599999999999</v>
      </c>
      <c r="AM8" s="23">
        <f ca="1"/>
        <v>301.42399999999998</v>
      </c>
      <c r="AN8" s="23">
        <f ca="1"/>
        <v>295.94900000000001</v>
      </c>
      <c r="AO8" s="23">
        <f ca="1"/>
        <v>294.83</v>
      </c>
      <c r="AP8" s="23">
        <f ca="1"/>
        <v>298.63600000000002</v>
      </c>
      <c r="AQ8" s="23">
        <f ca="1"/>
        <v>304.10899999999998</v>
      </c>
      <c r="AR8" s="23">
        <f ca="1"/>
        <v>303.81900000000002</v>
      </c>
      <c r="AS8" s="23">
        <f ca="1"/>
        <v>310.11</v>
      </c>
      <c r="AT8" s="23">
        <f ca="1"/>
        <v>324.88600000000002</v>
      </c>
      <c r="AU8" s="23">
        <f ca="1"/>
        <v>331.49200000000002</v>
      </c>
      <c r="AV8" s="23">
        <f ca="1"/>
        <v>335.21</v>
      </c>
      <c r="AW8" s="23">
        <f ca="1"/>
        <v>327.084</v>
      </c>
      <c r="AX8" s="23">
        <f ca="1"/>
        <v>316.8</v>
      </c>
      <c r="AY8" s="23">
        <f ca="1"/>
        <v>318.214</v>
      </c>
      <c r="AZ8" s="23">
        <f ca="1"/>
        <v>317.27300000000002</v>
      </c>
      <c r="BA8" s="23">
        <f ca="1"/>
        <v>307.577</v>
      </c>
      <c r="BB8" s="23">
        <f ca="1"/>
        <v>308.01499999999999</v>
      </c>
      <c r="BC8" s="23">
        <f ca="1"/>
        <v>308.27</v>
      </c>
      <c r="BD8" s="23">
        <f ca="1"/>
        <v>308.57799999999997</v>
      </c>
      <c r="BE8" s="23">
        <f ca="1"/>
        <v>307.57900000000001</v>
      </c>
      <c r="BF8" s="23">
        <f ca="1"/>
        <v>306.20400000000001</v>
      </c>
      <c r="BG8" s="23">
        <f ca="1"/>
        <v>299.80900000000003</v>
      </c>
      <c r="BH8" s="23">
        <f ca="1"/>
        <v>305.72899999999998</v>
      </c>
      <c r="BI8" s="23">
        <f ca="1"/>
        <v>307.12700000000001</v>
      </c>
      <c r="BJ8" s="23">
        <f ca="1"/>
        <v>302.01100000000002</v>
      </c>
      <c r="BK8" s="23">
        <f ca="1"/>
        <v>301.13</v>
      </c>
      <c r="BL8" s="23">
        <f ca="1"/>
        <v>298.90899999999999</v>
      </c>
      <c r="BM8" s="23">
        <f ca="1"/>
        <v>296.64299999999997</v>
      </c>
      <c r="BN8" s="23">
        <f ca="1"/>
        <v>298.11200000000002</v>
      </c>
      <c r="BO8" s="23">
        <f ca="1"/>
        <v>296.49900000000002</v>
      </c>
      <c r="BP8" s="23">
        <f ca="1"/>
        <v>297.82400000000001</v>
      </c>
      <c r="BQ8" s="23">
        <f ca="1"/>
        <v>296.202</v>
      </c>
      <c r="OF8" s="23" t="s">
        <v>910</v>
      </c>
    </row>
    <row r="9" spans="3:396" x14ac:dyDescent="0.4">
      <c r="C9" s="1">
        <f t="shared" si="7"/>
        <v>6</v>
      </c>
      <c r="D9" s="74" t="s">
        <v>1174</v>
      </c>
      <c r="I9" s="90" t="s">
        <v>1711</v>
      </c>
      <c r="J9" s="125" t="str">
        <f>_xlfn.XLOOKUP(J4,monitor!B:B,monitor!P:P)</f>
        <v>VOD 2.625 o/p, Reduce</v>
      </c>
      <c r="S9" s="74" t="s">
        <v>1174</v>
      </c>
      <c r="T9" s="1" t="s">
        <v>1219</v>
      </c>
      <c r="U9" s="5">
        <f ca="1">U6+2*U7</f>
        <v>21.516232907951764</v>
      </c>
      <c r="AB9" s="111" t="str">
        <f>AB7&amp; " reduced"</f>
        <v>XS1888179550 reduced</v>
      </c>
      <c r="AC9" s="23" cm="1">
        <f t="array" aca="1" ref="AC9:BQ9" ca="1">_xlfn._xlws.FILTER(_xlfn.ANCHORARRAY(AC7),dl_Get_Hist("numbers",isin_list,historicData)&lt;U13)</f>
        <v>307.92099999999999</v>
      </c>
      <c r="AD9" s="23">
        <f ca="1"/>
        <v>307.94200000000001</v>
      </c>
      <c r="AE9" s="23">
        <f ca="1"/>
        <v>309.28399999999999</v>
      </c>
      <c r="AF9" s="25">
        <f ca="1"/>
        <v>311.43799999999999</v>
      </c>
      <c r="AG9" s="23">
        <f ca="1"/>
        <v>314.34500000000003</v>
      </c>
      <c r="AH9" s="23">
        <f ca="1"/>
        <v>314.83199999999999</v>
      </c>
      <c r="AI9" s="23">
        <f ca="1"/>
        <v>308.59699999999998</v>
      </c>
      <c r="AJ9" s="23">
        <f ca="1"/>
        <v>306.053</v>
      </c>
      <c r="AK9" s="23">
        <f ca="1"/>
        <v>304.791</v>
      </c>
      <c r="AL9" s="23">
        <f ca="1"/>
        <v>304.26499999999999</v>
      </c>
      <c r="AM9" s="23">
        <f ca="1"/>
        <v>301.34199999999998</v>
      </c>
      <c r="AN9" s="23">
        <f ca="1"/>
        <v>294.702</v>
      </c>
      <c r="AO9" s="23">
        <f ca="1"/>
        <v>294.34800000000001</v>
      </c>
      <c r="AP9" s="23">
        <f ca="1"/>
        <v>297.86099999999999</v>
      </c>
      <c r="AQ9" s="23">
        <f ca="1"/>
        <v>303.99099999999999</v>
      </c>
      <c r="AR9" s="23">
        <f ca="1"/>
        <v>303.15800000000002</v>
      </c>
      <c r="AS9" s="23">
        <f ca="1"/>
        <v>309.63400000000001</v>
      </c>
      <c r="AT9" s="23">
        <f ca="1"/>
        <v>317.512</v>
      </c>
      <c r="AU9" s="23">
        <f ca="1"/>
        <v>319.541</v>
      </c>
      <c r="AV9" s="23">
        <f ca="1"/>
        <v>322.36799999999999</v>
      </c>
      <c r="AW9" s="23">
        <f ca="1"/>
        <v>315.61900000000003</v>
      </c>
      <c r="AX9" s="23">
        <f ca="1"/>
        <v>308.971</v>
      </c>
      <c r="AY9" s="23">
        <f ca="1"/>
        <v>309.72699999999998</v>
      </c>
      <c r="AZ9" s="23">
        <f ca="1"/>
        <v>308.37</v>
      </c>
      <c r="BA9" s="23">
        <f ca="1"/>
        <v>300.29599999999999</v>
      </c>
      <c r="BB9" s="23">
        <f ca="1"/>
        <v>299.7</v>
      </c>
      <c r="BC9" s="23">
        <f ca="1"/>
        <v>298.81200000000001</v>
      </c>
      <c r="BD9" s="23">
        <f ca="1"/>
        <v>298.13600000000002</v>
      </c>
      <c r="BE9" s="23">
        <f ca="1"/>
        <v>298.38</v>
      </c>
      <c r="BF9" s="23">
        <f ca="1"/>
        <v>294.392</v>
      </c>
      <c r="BG9" s="23">
        <f ca="1"/>
        <v>288.35500000000002</v>
      </c>
      <c r="BH9" s="23">
        <f ca="1"/>
        <v>291.42399999999998</v>
      </c>
      <c r="BI9" s="23">
        <f ca="1"/>
        <v>291.51499999999999</v>
      </c>
      <c r="BJ9" s="23">
        <f ca="1"/>
        <v>284.91199999999998</v>
      </c>
      <c r="BK9" s="23">
        <f ca="1"/>
        <v>284.303</v>
      </c>
      <c r="BL9" s="23">
        <f ca="1"/>
        <v>283.84899999999999</v>
      </c>
      <c r="BM9" s="23">
        <f ca="1"/>
        <v>282.96600000000001</v>
      </c>
      <c r="BN9" s="23">
        <f ca="1"/>
        <v>279.774</v>
      </c>
      <c r="BO9" s="23">
        <f ca="1"/>
        <v>275.76900000000001</v>
      </c>
      <c r="BP9" s="23">
        <f ca="1"/>
        <v>277.97800000000001</v>
      </c>
      <c r="BQ9" s="23">
        <f ca="1"/>
        <v>276.82100000000003</v>
      </c>
      <c r="OF9" s="23" t="s">
        <v>910</v>
      </c>
    </row>
    <row r="10" spans="3:396" x14ac:dyDescent="0.4">
      <c r="C10" s="1">
        <f t="shared" si="7"/>
        <v>7</v>
      </c>
      <c r="D10" s="74" t="s">
        <v>1174</v>
      </c>
      <c r="S10" s="74" t="s">
        <v>1174</v>
      </c>
      <c r="T10" s="1" t="s">
        <v>1254</v>
      </c>
      <c r="U10" s="4">
        <f>_xlfn.XLOOKUP(J4,monitor!B:B,monitor!N:N,"-")</f>
        <v>0</v>
      </c>
      <c r="AB10" s="111" t="str">
        <f>"spread:"&amp;K5&amp;" - "&amp;K6</f>
        <v>spread:VOD 2 5/8 08/27/80 nc-26 - VOD 4.2 10/03/78 nc-28</v>
      </c>
      <c r="AC10" s="23" cm="1">
        <f t="array" aca="1" ref="AC10:BR10" ca="1">_xlfn._xlws.FILTER(dl_spread_between_two_bonds(J5,J6,isin_list,historicData),dl_spread_between_two_bonds(J5,J6,isin_list,historicData)&lt;&gt;"-")</f>
        <v>2.9080000000000155</v>
      </c>
      <c r="AD10" s="23">
        <f ca="1"/>
        <v>2.9900000000000091</v>
      </c>
      <c r="AE10" s="23">
        <f ca="1"/>
        <v>1.9429999999999836</v>
      </c>
      <c r="AF10" s="25">
        <f ca="1"/>
        <v>0.67900000000003047</v>
      </c>
      <c r="AG10" s="23">
        <f ca="1"/>
        <v>1.2019999999999982</v>
      </c>
      <c r="AH10" s="23">
        <f ca="1"/>
        <v>1.75</v>
      </c>
      <c r="AI10" s="23">
        <f ca="1"/>
        <v>1.6850000000000023</v>
      </c>
      <c r="AJ10" s="23">
        <f ca="1"/>
        <v>0.95999999999997954</v>
      </c>
      <c r="AK10" s="23">
        <f ca="1"/>
        <v>1.0910000000000082</v>
      </c>
      <c r="AL10" s="23">
        <f ca="1"/>
        <v>0.59100000000000819</v>
      </c>
      <c r="AM10" s="23">
        <f ca="1"/>
        <v>8.1999999999993634E-2</v>
      </c>
      <c r="AN10" s="23">
        <f ca="1"/>
        <v>1.2470000000000141</v>
      </c>
      <c r="AO10" s="23">
        <f ca="1"/>
        <v>0.4819999999999709</v>
      </c>
      <c r="AP10" s="23">
        <f ca="1"/>
        <v>0.77500000000003411</v>
      </c>
      <c r="AQ10" s="23">
        <f ca="1"/>
        <v>0.117999999999995</v>
      </c>
      <c r="AR10" s="23">
        <f ca="1"/>
        <v>0.66100000000000136</v>
      </c>
      <c r="AS10" s="23">
        <f ca="1"/>
        <v>0.47599999999999909</v>
      </c>
      <c r="AT10" s="23">
        <f ca="1"/>
        <v>7.3740000000000236</v>
      </c>
      <c r="AU10" s="23">
        <f ca="1"/>
        <v>11.951000000000022</v>
      </c>
      <c r="AV10" s="23">
        <f ca="1"/>
        <v>12.841999999999985</v>
      </c>
      <c r="AW10" s="23">
        <f ca="1"/>
        <v>11.464999999999975</v>
      </c>
      <c r="AX10" s="23">
        <f ca="1"/>
        <v>7.8290000000000077</v>
      </c>
      <c r="AY10" s="23">
        <f ca="1"/>
        <v>8.4870000000000232</v>
      </c>
      <c r="AZ10" s="23">
        <f ca="1"/>
        <v>8.90300000000002</v>
      </c>
      <c r="BA10" s="23">
        <f ca="1"/>
        <v>7.2810000000000059</v>
      </c>
      <c r="BB10" s="23">
        <f ca="1"/>
        <v>8.3149999999999977</v>
      </c>
      <c r="BC10" s="23">
        <f ca="1"/>
        <v>9.45799999999997</v>
      </c>
      <c r="BD10" s="23">
        <f ca="1"/>
        <v>10.44199999999995</v>
      </c>
      <c r="BE10" s="23">
        <f ca="1"/>
        <v>9.1990000000000123</v>
      </c>
      <c r="BF10" s="23">
        <f ca="1"/>
        <v>11.812000000000012</v>
      </c>
      <c r="BG10" s="23">
        <f ca="1"/>
        <v>11.454000000000008</v>
      </c>
      <c r="BH10" s="23">
        <f ca="1"/>
        <v>14.305000000000007</v>
      </c>
      <c r="BI10" s="23">
        <f ca="1"/>
        <v>15.612000000000023</v>
      </c>
      <c r="BJ10" s="23">
        <f ca="1"/>
        <v>17.099000000000046</v>
      </c>
      <c r="BK10" s="23">
        <f ca="1"/>
        <v>16.826999999999998</v>
      </c>
      <c r="BL10" s="23">
        <f ca="1"/>
        <v>15.060000000000002</v>
      </c>
      <c r="BM10" s="23">
        <f ca="1"/>
        <v>13.676999999999964</v>
      </c>
      <c r="BN10" s="23">
        <f ca="1"/>
        <v>18.338000000000022</v>
      </c>
      <c r="BO10" s="23">
        <f ca="1"/>
        <v>20.730000000000018</v>
      </c>
      <c r="BP10" s="23">
        <f ca="1"/>
        <v>19.846000000000004</v>
      </c>
      <c r="BQ10" s="23">
        <f ca="1"/>
        <v>19.380999999999972</v>
      </c>
      <c r="BR10" s="23">
        <f ca="1"/>
        <v>17.259000000000015</v>
      </c>
      <c r="OF10" s="23" t="s">
        <v>910</v>
      </c>
    </row>
    <row r="11" spans="3:396" x14ac:dyDescent="0.4">
      <c r="C11" s="1">
        <f t="shared" si="7"/>
        <v>8</v>
      </c>
      <c r="D11" s="74" t="s">
        <v>1174</v>
      </c>
      <c r="S11" s="74" t="s">
        <v>1174</v>
      </c>
      <c r="T11" s="1" t="s">
        <v>907</v>
      </c>
      <c r="U11" s="4">
        <f ca="1">MIN(AC8:JZ9)</f>
        <v>275.76900000000001</v>
      </c>
      <c r="AB11" s="111" t="s">
        <v>1633</v>
      </c>
      <c r="AC11" s="24" cm="1">
        <f t="array" aca="1" ref="AC11:JZ11" ca="1">IF(ISNUMBER(_xlfn.ANCHORARRAY(AC10)),_xlfn.ANCHORARRAY(AC5),"-")</f>
        <v>44126</v>
      </c>
      <c r="AD11" s="24">
        <f ca="1"/>
        <v>44125</v>
      </c>
      <c r="AE11" s="24">
        <f ca="1"/>
        <v>44124</v>
      </c>
      <c r="AF11" s="24">
        <f ca="1"/>
        <v>44123</v>
      </c>
      <c r="AG11" s="24">
        <f ca="1"/>
        <v>44120</v>
      </c>
      <c r="AH11" s="24">
        <f ca="1"/>
        <v>44119</v>
      </c>
      <c r="AI11" s="24">
        <f ca="1"/>
        <v>44118</v>
      </c>
      <c r="AJ11" s="24">
        <f ca="1"/>
        <v>44117</v>
      </c>
      <c r="AK11" s="24">
        <f ca="1"/>
        <v>44116</v>
      </c>
      <c r="AL11" s="24">
        <f ca="1"/>
        <v>44113</v>
      </c>
      <c r="AM11" s="24">
        <f ca="1"/>
        <v>44112</v>
      </c>
      <c r="AN11" s="24">
        <f ca="1"/>
        <v>44111</v>
      </c>
      <c r="AO11" s="24">
        <f ca="1"/>
        <v>44110</v>
      </c>
      <c r="AP11" s="24">
        <f ca="1"/>
        <v>44109</v>
      </c>
      <c r="AQ11" s="24">
        <f ca="1"/>
        <v>44106</v>
      </c>
      <c r="AR11" s="24">
        <f ca="1"/>
        <v>44105</v>
      </c>
      <c r="AS11" s="24">
        <f ca="1"/>
        <v>44104</v>
      </c>
      <c r="AT11" s="24">
        <f ca="1"/>
        <v>44103</v>
      </c>
      <c r="AU11" s="24">
        <f ca="1"/>
        <v>44102</v>
      </c>
      <c r="AV11" s="24">
        <f ca="1"/>
        <v>44099</v>
      </c>
      <c r="AW11" s="24">
        <f ca="1"/>
        <v>44098</v>
      </c>
      <c r="AX11" s="24">
        <f ca="1"/>
        <v>44097</v>
      </c>
      <c r="AY11" s="24">
        <f ca="1"/>
        <v>44096</v>
      </c>
      <c r="AZ11" s="24">
        <f ca="1"/>
        <v>44095</v>
      </c>
      <c r="BA11" s="24">
        <f ca="1"/>
        <v>44092</v>
      </c>
      <c r="BB11" s="24">
        <f ca="1"/>
        <v>44091</v>
      </c>
      <c r="BC11" s="24">
        <f ca="1"/>
        <v>44090</v>
      </c>
      <c r="BD11" s="24">
        <f ca="1"/>
        <v>44089</v>
      </c>
      <c r="BE11" s="24">
        <f ca="1"/>
        <v>44088</v>
      </c>
      <c r="BF11" s="24">
        <f ca="1"/>
        <v>44085</v>
      </c>
      <c r="BG11" s="24">
        <f ca="1"/>
        <v>44084</v>
      </c>
      <c r="BH11" s="24">
        <f ca="1"/>
        <v>44083</v>
      </c>
      <c r="BI11" s="24">
        <f ca="1"/>
        <v>44082</v>
      </c>
      <c r="BJ11" s="24">
        <f ca="1"/>
        <v>44081</v>
      </c>
      <c r="BK11" s="24">
        <f ca="1"/>
        <v>44078</v>
      </c>
      <c r="BL11" s="24">
        <f ca="1"/>
        <v>44077</v>
      </c>
      <c r="BM11" s="24">
        <f ca="1"/>
        <v>44076</v>
      </c>
      <c r="BN11" s="24">
        <f ca="1"/>
        <v>44075</v>
      </c>
      <c r="BO11" s="24">
        <f ca="1"/>
        <v>44074</v>
      </c>
      <c r="BP11" s="24">
        <f ca="1"/>
        <v>44071</v>
      </c>
      <c r="BQ11" s="24">
        <f ca="1"/>
        <v>44070</v>
      </c>
      <c r="BR11" s="24">
        <f ca="1"/>
        <v>44069</v>
      </c>
      <c r="BS11" s="24" t="e">
        <f ca="1"/>
        <v>#N/A</v>
      </c>
      <c r="BT11" s="24" t="e">
        <f ca="1"/>
        <v>#N/A</v>
      </c>
      <c r="BU11" s="24" t="e">
        <f ca="1"/>
        <v>#N/A</v>
      </c>
      <c r="BV11" s="24" t="e">
        <f ca="1"/>
        <v>#N/A</v>
      </c>
      <c r="BW11" s="24" t="e">
        <f ca="1"/>
        <v>#N/A</v>
      </c>
      <c r="BX11" s="24" t="e">
        <f ca="1"/>
        <v>#N/A</v>
      </c>
      <c r="BY11" s="24" t="e">
        <f ca="1"/>
        <v>#N/A</v>
      </c>
      <c r="BZ11" s="24" t="e">
        <f ca="1"/>
        <v>#N/A</v>
      </c>
      <c r="CA11" s="24" t="e">
        <f ca="1"/>
        <v>#N/A</v>
      </c>
      <c r="CB11" s="24" t="e">
        <f ca="1"/>
        <v>#N/A</v>
      </c>
      <c r="CC11" s="24" t="e">
        <f ca="1"/>
        <v>#N/A</v>
      </c>
      <c r="CD11" s="24" t="e">
        <f ca="1"/>
        <v>#N/A</v>
      </c>
      <c r="CE11" s="24" t="e">
        <f ca="1"/>
        <v>#N/A</v>
      </c>
      <c r="CF11" s="24" t="e">
        <f ca="1"/>
        <v>#N/A</v>
      </c>
      <c r="CG11" s="24" t="e">
        <f ca="1"/>
        <v>#N/A</v>
      </c>
      <c r="CH11" s="24" t="e">
        <f ca="1"/>
        <v>#N/A</v>
      </c>
      <c r="CI11" s="24" t="e">
        <f ca="1"/>
        <v>#N/A</v>
      </c>
      <c r="CJ11" s="24" t="e">
        <f ca="1"/>
        <v>#N/A</v>
      </c>
      <c r="CK11" s="24" t="e">
        <f ca="1"/>
        <v>#N/A</v>
      </c>
      <c r="CL11" s="24" t="e">
        <f ca="1"/>
        <v>#N/A</v>
      </c>
      <c r="CM11" s="24" t="e">
        <f ca="1"/>
        <v>#N/A</v>
      </c>
      <c r="CN11" s="24" t="e">
        <f ca="1"/>
        <v>#N/A</v>
      </c>
      <c r="CO11" s="24" t="e">
        <f ca="1"/>
        <v>#N/A</v>
      </c>
      <c r="CP11" s="24" t="e">
        <f ca="1"/>
        <v>#N/A</v>
      </c>
      <c r="CQ11" s="24" t="e">
        <f ca="1"/>
        <v>#N/A</v>
      </c>
      <c r="CR11" s="24" t="e">
        <f ca="1"/>
        <v>#N/A</v>
      </c>
      <c r="CS11" s="24" t="e">
        <f ca="1"/>
        <v>#N/A</v>
      </c>
      <c r="CT11" s="24" t="e">
        <f ca="1"/>
        <v>#N/A</v>
      </c>
      <c r="CU11" s="24" t="e">
        <f ca="1"/>
        <v>#N/A</v>
      </c>
      <c r="CV11" s="24" t="e">
        <f ca="1"/>
        <v>#N/A</v>
      </c>
      <c r="CW11" s="24" t="e">
        <f ca="1"/>
        <v>#N/A</v>
      </c>
      <c r="CX11" s="24" t="e">
        <f ca="1"/>
        <v>#N/A</v>
      </c>
      <c r="CY11" s="24" t="e">
        <f ca="1"/>
        <v>#N/A</v>
      </c>
      <c r="CZ11" s="24" t="e">
        <f ca="1"/>
        <v>#N/A</v>
      </c>
      <c r="DA11" s="24" t="e">
        <f ca="1"/>
        <v>#N/A</v>
      </c>
      <c r="DB11" s="24" t="e">
        <f ca="1"/>
        <v>#N/A</v>
      </c>
      <c r="DC11" s="24" t="e">
        <f ca="1"/>
        <v>#N/A</v>
      </c>
      <c r="DD11" s="24" t="e">
        <f ca="1"/>
        <v>#N/A</v>
      </c>
      <c r="DE11" s="24" t="e">
        <f ca="1"/>
        <v>#N/A</v>
      </c>
      <c r="DF11" s="24" t="e">
        <f ca="1"/>
        <v>#N/A</v>
      </c>
      <c r="DG11" s="24" t="e">
        <f ca="1"/>
        <v>#N/A</v>
      </c>
      <c r="DH11" s="24" t="e">
        <f ca="1"/>
        <v>#N/A</v>
      </c>
      <c r="DI11" s="24" t="e">
        <f ca="1"/>
        <v>#N/A</v>
      </c>
      <c r="DJ11" s="24" t="e">
        <f ca="1"/>
        <v>#N/A</v>
      </c>
      <c r="DK11" s="24" t="e">
        <f ca="1"/>
        <v>#N/A</v>
      </c>
      <c r="DL11" s="24" t="e">
        <f ca="1"/>
        <v>#N/A</v>
      </c>
      <c r="DM11" s="24" t="e">
        <f ca="1"/>
        <v>#N/A</v>
      </c>
      <c r="DN11" s="24" t="e">
        <f ca="1"/>
        <v>#N/A</v>
      </c>
      <c r="DO11" s="24" t="e">
        <f ca="1"/>
        <v>#N/A</v>
      </c>
      <c r="DP11" s="24" t="e">
        <f ca="1"/>
        <v>#N/A</v>
      </c>
      <c r="DQ11" s="24" t="e">
        <f ca="1"/>
        <v>#N/A</v>
      </c>
      <c r="DR11" s="24" t="e">
        <f ca="1"/>
        <v>#N/A</v>
      </c>
      <c r="DS11" s="24" t="e">
        <f ca="1"/>
        <v>#N/A</v>
      </c>
      <c r="DT11" s="24" t="e">
        <f ca="1"/>
        <v>#N/A</v>
      </c>
      <c r="DU11" s="24" t="e">
        <f ca="1"/>
        <v>#N/A</v>
      </c>
      <c r="DV11" s="24" t="e">
        <f ca="1"/>
        <v>#N/A</v>
      </c>
      <c r="DW11" s="24" t="e">
        <f ca="1"/>
        <v>#N/A</v>
      </c>
      <c r="DX11" s="24" t="e">
        <f ca="1"/>
        <v>#N/A</v>
      </c>
      <c r="DY11" s="24" t="e">
        <f ca="1"/>
        <v>#N/A</v>
      </c>
      <c r="DZ11" s="24" t="e">
        <f ca="1"/>
        <v>#N/A</v>
      </c>
      <c r="EA11" s="24" t="e">
        <f ca="1"/>
        <v>#N/A</v>
      </c>
      <c r="EB11" s="24" t="e">
        <f ca="1"/>
        <v>#N/A</v>
      </c>
      <c r="EC11" s="24" t="e">
        <f ca="1"/>
        <v>#N/A</v>
      </c>
      <c r="ED11" s="24" t="e">
        <f ca="1"/>
        <v>#N/A</v>
      </c>
      <c r="EE11" s="24" t="e">
        <f ca="1"/>
        <v>#N/A</v>
      </c>
      <c r="EF11" s="24" t="e">
        <f ca="1"/>
        <v>#N/A</v>
      </c>
      <c r="EG11" s="24" t="e">
        <f ca="1"/>
        <v>#N/A</v>
      </c>
      <c r="EH11" s="24" t="e">
        <f ca="1"/>
        <v>#N/A</v>
      </c>
      <c r="EI11" s="24" t="e">
        <f ca="1"/>
        <v>#N/A</v>
      </c>
      <c r="EJ11" s="24" t="e">
        <f ca="1"/>
        <v>#N/A</v>
      </c>
      <c r="EK11" s="24" t="e">
        <f ca="1"/>
        <v>#N/A</v>
      </c>
      <c r="EL11" s="24" t="e">
        <f ca="1"/>
        <v>#N/A</v>
      </c>
      <c r="EM11" s="24" t="e">
        <f ca="1"/>
        <v>#N/A</v>
      </c>
      <c r="EN11" s="24" t="e">
        <f ca="1"/>
        <v>#N/A</v>
      </c>
      <c r="EO11" s="24" t="e">
        <f ca="1"/>
        <v>#N/A</v>
      </c>
      <c r="EP11" s="24" t="e">
        <f ca="1"/>
        <v>#N/A</v>
      </c>
      <c r="EQ11" s="24" t="e">
        <f ca="1"/>
        <v>#N/A</v>
      </c>
      <c r="ER11" s="24" t="e">
        <f ca="1"/>
        <v>#N/A</v>
      </c>
      <c r="ES11" s="24" t="e">
        <f ca="1"/>
        <v>#N/A</v>
      </c>
      <c r="ET11" s="24" t="e">
        <f ca="1"/>
        <v>#N/A</v>
      </c>
      <c r="EU11" s="24" t="e">
        <f ca="1"/>
        <v>#N/A</v>
      </c>
      <c r="EV11" s="24" t="e">
        <f ca="1"/>
        <v>#N/A</v>
      </c>
      <c r="EW11" s="24" t="e">
        <f ca="1"/>
        <v>#N/A</v>
      </c>
      <c r="EX11" s="24" t="e">
        <f ca="1"/>
        <v>#N/A</v>
      </c>
      <c r="EY11" s="24" t="e">
        <f ca="1"/>
        <v>#N/A</v>
      </c>
      <c r="EZ11" s="24" t="e">
        <f ca="1"/>
        <v>#N/A</v>
      </c>
      <c r="FA11" s="24" t="e">
        <f ca="1"/>
        <v>#N/A</v>
      </c>
      <c r="FB11" s="24" t="e">
        <f ca="1"/>
        <v>#N/A</v>
      </c>
      <c r="FC11" s="24" t="e">
        <f ca="1"/>
        <v>#N/A</v>
      </c>
      <c r="FD11" s="24" t="e">
        <f ca="1"/>
        <v>#N/A</v>
      </c>
      <c r="FE11" s="24" t="e">
        <f ca="1"/>
        <v>#N/A</v>
      </c>
      <c r="FF11" s="24" t="e">
        <f ca="1"/>
        <v>#N/A</v>
      </c>
      <c r="FG11" s="24" t="e">
        <f ca="1"/>
        <v>#N/A</v>
      </c>
      <c r="FH11" s="24" t="e">
        <f ca="1"/>
        <v>#N/A</v>
      </c>
      <c r="FI11" s="24" t="e">
        <f ca="1"/>
        <v>#N/A</v>
      </c>
      <c r="FJ11" s="24" t="e">
        <f ca="1"/>
        <v>#N/A</v>
      </c>
      <c r="FK11" s="24" t="e">
        <f ca="1"/>
        <v>#N/A</v>
      </c>
      <c r="FL11" s="24" t="e">
        <f ca="1"/>
        <v>#N/A</v>
      </c>
      <c r="FM11" s="24" t="e">
        <f ca="1"/>
        <v>#N/A</v>
      </c>
      <c r="FN11" s="24" t="e">
        <f ca="1"/>
        <v>#N/A</v>
      </c>
      <c r="FO11" s="24" t="e">
        <f ca="1"/>
        <v>#N/A</v>
      </c>
      <c r="FP11" s="24" t="e">
        <f ca="1"/>
        <v>#N/A</v>
      </c>
      <c r="FQ11" s="24" t="e">
        <f ca="1"/>
        <v>#N/A</v>
      </c>
      <c r="FR11" s="24" t="e">
        <f ca="1"/>
        <v>#N/A</v>
      </c>
      <c r="FS11" s="24" t="e">
        <f ca="1"/>
        <v>#N/A</v>
      </c>
      <c r="FT11" s="24" t="e">
        <f ca="1"/>
        <v>#N/A</v>
      </c>
      <c r="FU11" s="24" t="e">
        <f ca="1"/>
        <v>#N/A</v>
      </c>
      <c r="FV11" s="24" t="e">
        <f ca="1"/>
        <v>#N/A</v>
      </c>
      <c r="FW11" s="24" t="e">
        <f ca="1"/>
        <v>#N/A</v>
      </c>
      <c r="FX11" s="24" t="e">
        <f ca="1"/>
        <v>#N/A</v>
      </c>
      <c r="FY11" s="24" t="e">
        <f ca="1"/>
        <v>#N/A</v>
      </c>
      <c r="FZ11" s="24" t="e">
        <f ca="1"/>
        <v>#N/A</v>
      </c>
      <c r="GA11" s="24" t="e">
        <f ca="1"/>
        <v>#N/A</v>
      </c>
      <c r="GB11" s="24" t="e">
        <f ca="1"/>
        <v>#N/A</v>
      </c>
      <c r="GC11" s="24" t="e">
        <f ca="1"/>
        <v>#N/A</v>
      </c>
      <c r="GD11" s="24" t="e">
        <f ca="1"/>
        <v>#N/A</v>
      </c>
      <c r="GE11" s="24" t="e">
        <f ca="1"/>
        <v>#N/A</v>
      </c>
      <c r="GF11" s="24" t="e">
        <f ca="1"/>
        <v>#N/A</v>
      </c>
      <c r="GG11" s="24" t="e">
        <f ca="1"/>
        <v>#N/A</v>
      </c>
      <c r="GH11" s="24" t="e">
        <f ca="1"/>
        <v>#N/A</v>
      </c>
      <c r="GI11" s="24" t="e">
        <f ca="1"/>
        <v>#N/A</v>
      </c>
      <c r="GJ11" s="24" t="e">
        <f ca="1"/>
        <v>#N/A</v>
      </c>
      <c r="GK11" s="24" t="e">
        <f ca="1"/>
        <v>#N/A</v>
      </c>
      <c r="GL11" s="24" t="e">
        <f ca="1"/>
        <v>#N/A</v>
      </c>
      <c r="GM11" s="24" t="e">
        <f ca="1"/>
        <v>#N/A</v>
      </c>
      <c r="GN11" s="24" t="e">
        <f ca="1"/>
        <v>#N/A</v>
      </c>
      <c r="GO11" s="24" t="e">
        <f ca="1"/>
        <v>#N/A</v>
      </c>
      <c r="GP11" s="24" t="e">
        <f ca="1"/>
        <v>#N/A</v>
      </c>
      <c r="GQ11" s="24" t="e">
        <f ca="1"/>
        <v>#N/A</v>
      </c>
      <c r="GR11" s="24" t="e">
        <f ca="1"/>
        <v>#N/A</v>
      </c>
      <c r="GS11" s="24" t="e">
        <f ca="1"/>
        <v>#N/A</v>
      </c>
      <c r="GT11" s="24" t="e">
        <f ca="1"/>
        <v>#N/A</v>
      </c>
      <c r="GU11" s="24" t="e">
        <f ca="1"/>
        <v>#N/A</v>
      </c>
      <c r="GV11" s="24" t="e">
        <f ca="1"/>
        <v>#N/A</v>
      </c>
      <c r="GW11" s="24" t="e">
        <f ca="1"/>
        <v>#N/A</v>
      </c>
      <c r="GX11" s="24" t="e">
        <f ca="1"/>
        <v>#N/A</v>
      </c>
      <c r="GY11" s="24" t="e">
        <f ca="1"/>
        <v>#N/A</v>
      </c>
      <c r="GZ11" s="24" t="e">
        <f ca="1"/>
        <v>#N/A</v>
      </c>
      <c r="HA11" s="24" t="e">
        <f ca="1"/>
        <v>#N/A</v>
      </c>
      <c r="HB11" s="24" t="e">
        <f ca="1"/>
        <v>#N/A</v>
      </c>
      <c r="HC11" s="24" t="e">
        <f ca="1"/>
        <v>#N/A</v>
      </c>
      <c r="HD11" s="24" t="e">
        <f ca="1"/>
        <v>#N/A</v>
      </c>
      <c r="HE11" s="24" t="e">
        <f ca="1"/>
        <v>#N/A</v>
      </c>
      <c r="HF11" s="24" t="e">
        <f ca="1"/>
        <v>#N/A</v>
      </c>
      <c r="HG11" s="24" t="e">
        <f ca="1"/>
        <v>#N/A</v>
      </c>
      <c r="HH11" s="24" t="e">
        <f ca="1"/>
        <v>#N/A</v>
      </c>
      <c r="HI11" s="24" t="e">
        <f ca="1"/>
        <v>#N/A</v>
      </c>
      <c r="HJ11" s="24" t="e">
        <f ca="1"/>
        <v>#N/A</v>
      </c>
      <c r="HK11" s="24" t="e">
        <f ca="1"/>
        <v>#N/A</v>
      </c>
      <c r="HL11" s="24" t="e">
        <f ca="1"/>
        <v>#N/A</v>
      </c>
      <c r="HM11" s="24" t="e">
        <f ca="1"/>
        <v>#N/A</v>
      </c>
      <c r="HN11" s="24" t="e">
        <f ca="1"/>
        <v>#N/A</v>
      </c>
      <c r="HO11" s="24" t="e">
        <f ca="1"/>
        <v>#N/A</v>
      </c>
      <c r="HP11" s="24" t="e">
        <f ca="1"/>
        <v>#N/A</v>
      </c>
      <c r="HQ11" s="24" t="e">
        <f ca="1"/>
        <v>#N/A</v>
      </c>
      <c r="HR11" s="24" t="e">
        <f ca="1"/>
        <v>#N/A</v>
      </c>
      <c r="HS11" s="24" t="e">
        <f ca="1"/>
        <v>#N/A</v>
      </c>
      <c r="HT11" s="24" t="e">
        <f ca="1"/>
        <v>#N/A</v>
      </c>
      <c r="HU11" s="24" t="e">
        <f ca="1"/>
        <v>#N/A</v>
      </c>
      <c r="HV11" s="24" t="e">
        <f ca="1"/>
        <v>#N/A</v>
      </c>
      <c r="HW11" s="24" t="e">
        <f ca="1"/>
        <v>#N/A</v>
      </c>
      <c r="HX11" s="24" t="e">
        <f ca="1"/>
        <v>#N/A</v>
      </c>
      <c r="HY11" s="24" t="e">
        <f ca="1"/>
        <v>#N/A</v>
      </c>
      <c r="HZ11" s="24" t="e">
        <f ca="1"/>
        <v>#N/A</v>
      </c>
      <c r="IA11" s="24" t="e">
        <f ca="1"/>
        <v>#N/A</v>
      </c>
      <c r="IB11" s="24" t="e">
        <f ca="1"/>
        <v>#N/A</v>
      </c>
      <c r="IC11" s="24" t="e">
        <f ca="1"/>
        <v>#N/A</v>
      </c>
      <c r="ID11" s="24" t="e">
        <f ca="1"/>
        <v>#N/A</v>
      </c>
      <c r="IE11" s="24" t="e">
        <f ca="1"/>
        <v>#N/A</v>
      </c>
      <c r="IF11" s="24" t="e">
        <f ca="1"/>
        <v>#N/A</v>
      </c>
      <c r="IG11" s="24" t="e">
        <f ca="1"/>
        <v>#N/A</v>
      </c>
      <c r="IH11" s="24" t="e">
        <f ca="1"/>
        <v>#N/A</v>
      </c>
      <c r="II11" s="24" t="e">
        <f ca="1"/>
        <v>#N/A</v>
      </c>
      <c r="IJ11" s="24" t="e">
        <f ca="1"/>
        <v>#N/A</v>
      </c>
      <c r="IK11" s="24" t="e">
        <f ca="1"/>
        <v>#N/A</v>
      </c>
      <c r="IL11" s="24" t="e">
        <f ca="1"/>
        <v>#N/A</v>
      </c>
      <c r="IM11" s="24" t="e">
        <f ca="1"/>
        <v>#N/A</v>
      </c>
      <c r="IN11" s="24" t="e">
        <f ca="1"/>
        <v>#N/A</v>
      </c>
      <c r="IO11" s="24" t="e">
        <f ca="1"/>
        <v>#N/A</v>
      </c>
      <c r="IP11" s="24" t="e">
        <f ca="1"/>
        <v>#N/A</v>
      </c>
      <c r="IQ11" s="24" t="e">
        <f ca="1"/>
        <v>#N/A</v>
      </c>
      <c r="IR11" s="24" t="e">
        <f ca="1"/>
        <v>#N/A</v>
      </c>
      <c r="IS11" s="24" t="e">
        <f ca="1"/>
        <v>#N/A</v>
      </c>
      <c r="IT11" s="24" t="e">
        <f ca="1"/>
        <v>#N/A</v>
      </c>
      <c r="IU11" s="24" t="e">
        <f ca="1"/>
        <v>#N/A</v>
      </c>
      <c r="IV11" s="24" t="e">
        <f ca="1"/>
        <v>#N/A</v>
      </c>
      <c r="IW11" s="24" t="e">
        <f ca="1"/>
        <v>#N/A</v>
      </c>
      <c r="IX11" s="24" t="e">
        <f ca="1"/>
        <v>#N/A</v>
      </c>
      <c r="IY11" s="24" t="e">
        <f ca="1"/>
        <v>#N/A</v>
      </c>
      <c r="IZ11" s="24" t="e">
        <f ca="1"/>
        <v>#N/A</v>
      </c>
      <c r="JA11" s="24" t="e">
        <f ca="1"/>
        <v>#N/A</v>
      </c>
      <c r="JB11" s="24" t="e">
        <f ca="1"/>
        <v>#N/A</v>
      </c>
      <c r="JC11" s="24" t="e">
        <f ca="1"/>
        <v>#N/A</v>
      </c>
      <c r="JD11" s="24" t="e">
        <f ca="1"/>
        <v>#N/A</v>
      </c>
      <c r="JE11" s="24" t="e">
        <f ca="1"/>
        <v>#N/A</v>
      </c>
      <c r="JF11" s="24" t="e">
        <f ca="1"/>
        <v>#N/A</v>
      </c>
      <c r="JG11" s="24" t="e">
        <f ca="1"/>
        <v>#N/A</v>
      </c>
      <c r="JH11" s="24" t="e">
        <f ca="1"/>
        <v>#N/A</v>
      </c>
      <c r="JI11" s="24" t="e">
        <f ca="1"/>
        <v>#N/A</v>
      </c>
      <c r="JJ11" s="24" t="e">
        <f ca="1"/>
        <v>#N/A</v>
      </c>
      <c r="JK11" s="24" t="e">
        <f ca="1"/>
        <v>#N/A</v>
      </c>
      <c r="JL11" s="24" t="e">
        <f ca="1"/>
        <v>#N/A</v>
      </c>
      <c r="JM11" s="24" t="e">
        <f ca="1"/>
        <v>#N/A</v>
      </c>
      <c r="JN11" s="24" t="e">
        <f ca="1"/>
        <v>#N/A</v>
      </c>
      <c r="JO11" s="24" t="e">
        <f ca="1"/>
        <v>#N/A</v>
      </c>
      <c r="JP11" s="24" t="e">
        <f ca="1"/>
        <v>#N/A</v>
      </c>
      <c r="JQ11" s="24" t="e">
        <f ca="1"/>
        <v>#N/A</v>
      </c>
      <c r="JR11" s="24" t="e">
        <f ca="1"/>
        <v>#N/A</v>
      </c>
      <c r="JS11" s="24" t="e">
        <f ca="1"/>
        <v>#N/A</v>
      </c>
      <c r="JT11" s="24" t="e">
        <f ca="1"/>
        <v>#N/A</v>
      </c>
      <c r="JU11" s="24" t="e">
        <f ca="1"/>
        <v>#N/A</v>
      </c>
      <c r="JV11" s="24" t="e">
        <f ca="1"/>
        <v>#N/A</v>
      </c>
      <c r="JW11" s="24" t="e">
        <f ca="1"/>
        <v>#N/A</v>
      </c>
      <c r="JX11" s="24" t="e">
        <f ca="1"/>
        <v>#N/A</v>
      </c>
      <c r="JY11" s="24" t="e">
        <f ca="1"/>
        <v>#N/A</v>
      </c>
      <c r="JZ11" s="24" t="e">
        <f ca="1"/>
        <v>#N/A</v>
      </c>
      <c r="OF11" s="23" t="s">
        <v>910</v>
      </c>
    </row>
    <row r="12" spans="3:396" x14ac:dyDescent="0.4">
      <c r="C12" s="1">
        <f t="shared" si="7"/>
        <v>9</v>
      </c>
      <c r="D12" s="74" t="s">
        <v>1174</v>
      </c>
      <c r="S12" s="74" t="s">
        <v>1174</v>
      </c>
      <c r="AB12" s="23" t="str">
        <f>T8</f>
        <v>avg - 2*std</v>
      </c>
      <c r="AC12" s="28" cm="1">
        <f t="array" aca="1" ref="AC12:BR12" ca="1">IF(_xlfn.ANCHORARRAY(AC10),U8)</f>
        <v>-5.1073757650946163</v>
      </c>
      <c r="AD12" s="28">
        <f ca="1"/>
        <v>-5.1073757650946163</v>
      </c>
      <c r="AE12" s="28">
        <f ca="1"/>
        <v>-5.1073757650946163</v>
      </c>
      <c r="AF12" s="28">
        <f ca="1"/>
        <v>-5.1073757650946163</v>
      </c>
      <c r="AG12" s="28">
        <f ca="1"/>
        <v>-5.1073757650946163</v>
      </c>
      <c r="AH12" s="28">
        <f ca="1"/>
        <v>-5.1073757650946163</v>
      </c>
      <c r="AI12" s="28">
        <f ca="1"/>
        <v>-5.1073757650946163</v>
      </c>
      <c r="AJ12" s="28">
        <f ca="1"/>
        <v>-5.1073757650946163</v>
      </c>
      <c r="AK12" s="28">
        <f ca="1"/>
        <v>-5.1073757650946163</v>
      </c>
      <c r="AL12" s="28">
        <f ca="1"/>
        <v>-5.1073757650946163</v>
      </c>
      <c r="AM12" s="28">
        <f ca="1"/>
        <v>-5.1073757650946163</v>
      </c>
      <c r="AN12" s="28">
        <f ca="1"/>
        <v>-5.1073757650946163</v>
      </c>
      <c r="AO12" s="28">
        <f ca="1"/>
        <v>-5.1073757650946163</v>
      </c>
      <c r="AP12" s="28">
        <f ca="1"/>
        <v>-5.1073757650946163</v>
      </c>
      <c r="AQ12" s="28">
        <f ca="1"/>
        <v>-5.1073757650946163</v>
      </c>
      <c r="AR12" s="28">
        <f ca="1"/>
        <v>-5.1073757650946163</v>
      </c>
      <c r="AS12" s="28">
        <f ca="1"/>
        <v>-5.1073757650946163</v>
      </c>
      <c r="AT12" s="28">
        <f ca="1"/>
        <v>-5.1073757650946163</v>
      </c>
      <c r="AU12" s="28">
        <f ca="1"/>
        <v>-5.1073757650946163</v>
      </c>
      <c r="AV12" s="28">
        <f ca="1"/>
        <v>-5.1073757650946163</v>
      </c>
      <c r="AW12" s="28">
        <f ca="1"/>
        <v>-5.1073757650946163</v>
      </c>
      <c r="AX12" s="28">
        <f ca="1"/>
        <v>-5.1073757650946163</v>
      </c>
      <c r="AY12" s="28">
        <f ca="1"/>
        <v>-5.1073757650946163</v>
      </c>
      <c r="AZ12" s="28">
        <f ca="1"/>
        <v>-5.1073757650946163</v>
      </c>
      <c r="BA12" s="28">
        <f ca="1"/>
        <v>-5.1073757650946163</v>
      </c>
      <c r="BB12" s="28">
        <f ca="1"/>
        <v>-5.1073757650946163</v>
      </c>
      <c r="BC12" s="28">
        <f ca="1"/>
        <v>-5.1073757650946163</v>
      </c>
      <c r="BD12" s="28">
        <f ca="1"/>
        <v>-5.1073757650946163</v>
      </c>
      <c r="BE12" s="28">
        <f ca="1"/>
        <v>-5.1073757650946163</v>
      </c>
      <c r="BF12" s="28">
        <f ca="1"/>
        <v>-5.1073757650946163</v>
      </c>
      <c r="BG12" s="28">
        <f ca="1"/>
        <v>-5.1073757650946163</v>
      </c>
      <c r="BH12" s="28">
        <f ca="1"/>
        <v>-5.1073757650946163</v>
      </c>
      <c r="BI12" s="28">
        <f ca="1"/>
        <v>-5.1073757650946163</v>
      </c>
      <c r="BJ12" s="28">
        <f ca="1"/>
        <v>-5.1073757650946163</v>
      </c>
      <c r="BK12" s="28">
        <f ca="1"/>
        <v>-5.1073757650946163</v>
      </c>
      <c r="BL12" s="28">
        <f ca="1"/>
        <v>-5.1073757650946163</v>
      </c>
      <c r="BM12" s="28">
        <f ca="1"/>
        <v>-5.1073757650946163</v>
      </c>
      <c r="BN12" s="28">
        <f ca="1"/>
        <v>-5.1073757650946163</v>
      </c>
      <c r="BO12" s="28">
        <f ca="1"/>
        <v>-5.1073757650946163</v>
      </c>
      <c r="BP12" s="28">
        <f ca="1"/>
        <v>-5.1073757650946163</v>
      </c>
      <c r="BQ12" s="24">
        <f ca="1"/>
        <v>-5.1073757650946163</v>
      </c>
      <c r="BR12" s="24">
        <f ca="1"/>
        <v>-5.1073757650946163</v>
      </c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OF12" s="23" t="s">
        <v>910</v>
      </c>
    </row>
    <row r="13" spans="3:396" x14ac:dyDescent="0.4">
      <c r="C13" s="1">
        <f t="shared" si="7"/>
        <v>10</v>
      </c>
      <c r="D13" s="74" t="s">
        <v>1174</v>
      </c>
      <c r="S13" s="74" t="s">
        <v>1174</v>
      </c>
      <c r="T13" s="1" t="s">
        <v>1411</v>
      </c>
      <c r="U13" s="1">
        <f ca="1">MIN(U4:U5)</f>
        <v>42</v>
      </c>
      <c r="AB13" s="23" t="str">
        <f>T6</f>
        <v>avg</v>
      </c>
      <c r="AC13" s="28" cm="1">
        <f t="array" aca="1" ref="AC13:BR13" ca="1">IF(_xlfn.ANCHORARRAY(AC10),U6)</f>
        <v>8.2044285714285738</v>
      </c>
      <c r="AD13" s="28">
        <f ca="1"/>
        <v>8.2044285714285738</v>
      </c>
      <c r="AE13" s="28">
        <f ca="1"/>
        <v>8.2044285714285738</v>
      </c>
      <c r="AF13" s="28">
        <f ca="1"/>
        <v>8.2044285714285738</v>
      </c>
      <c r="AG13" s="28">
        <f ca="1"/>
        <v>8.2044285714285738</v>
      </c>
      <c r="AH13" s="28">
        <f ca="1"/>
        <v>8.2044285714285738</v>
      </c>
      <c r="AI13" s="28">
        <f ca="1"/>
        <v>8.2044285714285738</v>
      </c>
      <c r="AJ13" s="28">
        <f ca="1"/>
        <v>8.2044285714285738</v>
      </c>
      <c r="AK13" s="28">
        <f ca="1"/>
        <v>8.2044285714285738</v>
      </c>
      <c r="AL13" s="28">
        <f ca="1"/>
        <v>8.2044285714285738</v>
      </c>
      <c r="AM13" s="28">
        <f ca="1"/>
        <v>8.2044285714285738</v>
      </c>
      <c r="AN13" s="28">
        <f ca="1"/>
        <v>8.2044285714285738</v>
      </c>
      <c r="AO13" s="28">
        <f ca="1"/>
        <v>8.2044285714285738</v>
      </c>
      <c r="AP13" s="28">
        <f ca="1"/>
        <v>8.2044285714285738</v>
      </c>
      <c r="AQ13" s="28">
        <f ca="1"/>
        <v>8.2044285714285738</v>
      </c>
      <c r="AR13" s="28">
        <f ca="1"/>
        <v>8.2044285714285738</v>
      </c>
      <c r="AS13" s="28">
        <f ca="1"/>
        <v>8.2044285714285738</v>
      </c>
      <c r="AT13" s="28">
        <f ca="1"/>
        <v>8.2044285714285738</v>
      </c>
      <c r="AU13" s="28">
        <f ca="1"/>
        <v>8.2044285714285738</v>
      </c>
      <c r="AV13" s="28">
        <f ca="1"/>
        <v>8.2044285714285738</v>
      </c>
      <c r="AW13" s="28">
        <f ca="1"/>
        <v>8.2044285714285738</v>
      </c>
      <c r="AX13" s="28">
        <f ca="1"/>
        <v>8.2044285714285738</v>
      </c>
      <c r="AY13" s="28">
        <f ca="1"/>
        <v>8.2044285714285738</v>
      </c>
      <c r="AZ13" s="28">
        <f ca="1"/>
        <v>8.2044285714285738</v>
      </c>
      <c r="BA13" s="28">
        <f ca="1"/>
        <v>8.2044285714285738</v>
      </c>
      <c r="BB13" s="28">
        <f ca="1"/>
        <v>8.2044285714285738</v>
      </c>
      <c r="BC13" s="28">
        <f ca="1"/>
        <v>8.2044285714285738</v>
      </c>
      <c r="BD13" s="28">
        <f ca="1"/>
        <v>8.2044285714285738</v>
      </c>
      <c r="BE13" s="28">
        <f ca="1"/>
        <v>8.2044285714285738</v>
      </c>
      <c r="BF13" s="28">
        <f ca="1"/>
        <v>8.2044285714285738</v>
      </c>
      <c r="BG13" s="28">
        <f ca="1"/>
        <v>8.2044285714285738</v>
      </c>
      <c r="BH13" s="28">
        <f ca="1"/>
        <v>8.2044285714285738</v>
      </c>
      <c r="BI13" s="28">
        <f ca="1"/>
        <v>8.2044285714285738</v>
      </c>
      <c r="BJ13" s="28">
        <f ca="1"/>
        <v>8.2044285714285738</v>
      </c>
      <c r="BK13" s="28">
        <f ca="1"/>
        <v>8.2044285714285738</v>
      </c>
      <c r="BL13" s="28">
        <f ca="1"/>
        <v>8.2044285714285738</v>
      </c>
      <c r="BM13" s="28">
        <f ca="1"/>
        <v>8.2044285714285738</v>
      </c>
      <c r="BN13" s="28">
        <f ca="1"/>
        <v>8.2044285714285738</v>
      </c>
      <c r="BO13" s="28">
        <f ca="1"/>
        <v>8.2044285714285738</v>
      </c>
      <c r="BP13" s="28">
        <f ca="1"/>
        <v>8.2044285714285738</v>
      </c>
      <c r="BQ13" s="23">
        <f ca="1"/>
        <v>8.2044285714285738</v>
      </c>
      <c r="BR13" s="23">
        <f ca="1"/>
        <v>8.2044285714285738</v>
      </c>
      <c r="OF13" s="23" t="s">
        <v>910</v>
      </c>
    </row>
    <row r="14" spans="3:396" x14ac:dyDescent="0.4">
      <c r="C14" s="1">
        <f t="shared" si="7"/>
        <v>11</v>
      </c>
      <c r="D14" s="74" t="s">
        <v>1174</v>
      </c>
      <c r="S14" s="74" t="s">
        <v>1174</v>
      </c>
      <c r="AB14" s="23" t="str">
        <f>T9</f>
        <v>avg + 2*std</v>
      </c>
      <c r="AC14" s="28" cm="1">
        <f t="array" aca="1" ref="AC14:BR14" ca="1">IF(_xlfn.ANCHORARRAY(AC10),U9)</f>
        <v>21.516232907951764</v>
      </c>
      <c r="AD14" s="28">
        <f ca="1"/>
        <v>21.516232907951764</v>
      </c>
      <c r="AE14" s="28">
        <f ca="1"/>
        <v>21.516232907951764</v>
      </c>
      <c r="AF14" s="28">
        <f ca="1"/>
        <v>21.516232907951764</v>
      </c>
      <c r="AG14" s="28">
        <f ca="1"/>
        <v>21.516232907951764</v>
      </c>
      <c r="AH14" s="28">
        <f ca="1"/>
        <v>21.516232907951764</v>
      </c>
      <c r="AI14" s="28">
        <f ca="1"/>
        <v>21.516232907951764</v>
      </c>
      <c r="AJ14" s="28">
        <f ca="1"/>
        <v>21.516232907951764</v>
      </c>
      <c r="AK14" s="28">
        <f ca="1"/>
        <v>21.516232907951764</v>
      </c>
      <c r="AL14" s="28">
        <f ca="1"/>
        <v>21.516232907951764</v>
      </c>
      <c r="AM14" s="28">
        <f ca="1"/>
        <v>21.516232907951764</v>
      </c>
      <c r="AN14" s="28">
        <f ca="1"/>
        <v>21.516232907951764</v>
      </c>
      <c r="AO14" s="28">
        <f ca="1"/>
        <v>21.516232907951764</v>
      </c>
      <c r="AP14" s="28">
        <f ca="1"/>
        <v>21.516232907951764</v>
      </c>
      <c r="AQ14" s="28">
        <f ca="1"/>
        <v>21.516232907951764</v>
      </c>
      <c r="AR14" s="28">
        <f ca="1"/>
        <v>21.516232907951764</v>
      </c>
      <c r="AS14" s="28">
        <f ca="1"/>
        <v>21.516232907951764</v>
      </c>
      <c r="AT14" s="28">
        <f ca="1"/>
        <v>21.516232907951764</v>
      </c>
      <c r="AU14" s="28">
        <f ca="1"/>
        <v>21.516232907951764</v>
      </c>
      <c r="AV14" s="28">
        <f ca="1"/>
        <v>21.516232907951764</v>
      </c>
      <c r="AW14" s="28">
        <f ca="1"/>
        <v>21.516232907951764</v>
      </c>
      <c r="AX14" s="28">
        <f ca="1"/>
        <v>21.516232907951764</v>
      </c>
      <c r="AY14" s="28">
        <f ca="1"/>
        <v>21.516232907951764</v>
      </c>
      <c r="AZ14" s="28">
        <f ca="1"/>
        <v>21.516232907951764</v>
      </c>
      <c r="BA14" s="28">
        <f ca="1"/>
        <v>21.516232907951764</v>
      </c>
      <c r="BB14" s="28">
        <f ca="1"/>
        <v>21.516232907951764</v>
      </c>
      <c r="BC14" s="28">
        <f ca="1"/>
        <v>21.516232907951764</v>
      </c>
      <c r="BD14" s="28">
        <f ca="1"/>
        <v>21.516232907951764</v>
      </c>
      <c r="BE14" s="28">
        <f ca="1"/>
        <v>21.516232907951764</v>
      </c>
      <c r="BF14" s="28">
        <f ca="1"/>
        <v>21.516232907951764</v>
      </c>
      <c r="BG14" s="28">
        <f ca="1"/>
        <v>21.516232907951764</v>
      </c>
      <c r="BH14" s="28">
        <f ca="1"/>
        <v>21.516232907951764</v>
      </c>
      <c r="BI14" s="28">
        <f ca="1"/>
        <v>21.516232907951764</v>
      </c>
      <c r="BJ14" s="28">
        <f ca="1"/>
        <v>21.516232907951764</v>
      </c>
      <c r="BK14" s="28">
        <f ca="1"/>
        <v>21.516232907951764</v>
      </c>
      <c r="BL14" s="28">
        <f ca="1"/>
        <v>21.516232907951764</v>
      </c>
      <c r="BM14" s="28">
        <f ca="1"/>
        <v>21.516232907951764</v>
      </c>
      <c r="BN14" s="28">
        <f ca="1"/>
        <v>21.516232907951764</v>
      </c>
      <c r="BO14" s="28">
        <f ca="1"/>
        <v>21.516232907951764</v>
      </c>
      <c r="BP14" s="28">
        <f ca="1"/>
        <v>21.516232907951764</v>
      </c>
      <c r="BQ14" s="23">
        <f ca="1"/>
        <v>21.516232907951764</v>
      </c>
      <c r="BR14" s="23">
        <f ca="1"/>
        <v>21.516232907951764</v>
      </c>
      <c r="OF14" s="23" t="s">
        <v>910</v>
      </c>
    </row>
    <row r="15" spans="3:396" x14ac:dyDescent="0.4">
      <c r="C15" s="1">
        <f t="shared" si="7"/>
        <v>12</v>
      </c>
      <c r="D15" s="74" t="s">
        <v>1174</v>
      </c>
      <c r="S15" s="74" t="s">
        <v>1174</v>
      </c>
      <c r="AB15" s="23" t="s">
        <v>1162</v>
      </c>
      <c r="AC15" s="28">
        <f>U10</f>
        <v>0</v>
      </c>
      <c r="AD15" s="28">
        <f>AC15</f>
        <v>0</v>
      </c>
      <c r="AE15" s="28">
        <f t="shared" ref="AE15:AL15" si="8">AD15</f>
        <v>0</v>
      </c>
      <c r="AF15" s="28">
        <f t="shared" si="8"/>
        <v>0</v>
      </c>
      <c r="AG15" s="28">
        <f t="shared" si="8"/>
        <v>0</v>
      </c>
      <c r="AH15" s="28">
        <f t="shared" si="8"/>
        <v>0</v>
      </c>
      <c r="AI15" s="28">
        <f t="shared" si="8"/>
        <v>0</v>
      </c>
      <c r="AJ15" s="28">
        <f t="shared" si="8"/>
        <v>0</v>
      </c>
      <c r="AK15" s="28">
        <f t="shared" si="8"/>
        <v>0</v>
      </c>
      <c r="AL15" s="28">
        <f t="shared" si="8"/>
        <v>0</v>
      </c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OF15" s="23" t="s">
        <v>910</v>
      </c>
    </row>
    <row r="16" spans="3:396" x14ac:dyDescent="0.4">
      <c r="C16" s="1">
        <f t="shared" si="7"/>
        <v>13</v>
      </c>
      <c r="D16" s="74" t="s">
        <v>1174</v>
      </c>
      <c r="S16" s="74" t="s">
        <v>1174</v>
      </c>
      <c r="T16" s="1" t="s">
        <v>1364</v>
      </c>
      <c r="OF16" s="23" t="s">
        <v>910</v>
      </c>
    </row>
    <row r="17" spans="3:396" x14ac:dyDescent="0.4">
      <c r="C17" s="1">
        <f t="shared" si="7"/>
        <v>14</v>
      </c>
      <c r="D17" s="74" t="s">
        <v>1174</v>
      </c>
      <c r="S17" s="74" t="s">
        <v>1174</v>
      </c>
      <c r="T17" s="1" t="s">
        <v>907</v>
      </c>
      <c r="U17" s="1">
        <f ca="1">MROUND(0.95*U11,10)</f>
        <v>260</v>
      </c>
      <c r="OF17" s="23" t="s">
        <v>910</v>
      </c>
    </row>
    <row r="18" spans="3:396" x14ac:dyDescent="0.4">
      <c r="C18" s="1">
        <f t="shared" si="7"/>
        <v>15</v>
      </c>
      <c r="D18" s="74" t="s">
        <v>1174</v>
      </c>
      <c r="S18" s="74" t="s">
        <v>1174</v>
      </c>
      <c r="T18" s="1" t="str" cm="1">
        <f t="array" aca="1" ref="T18" ca="1">setChartAxis("charts","Chart 1","Min","Value","Primary",U17)</f>
        <v>Value Primary Min: 260</v>
      </c>
      <c r="OF18" s="23" t="s">
        <v>910</v>
      </c>
    </row>
    <row r="19" spans="3:396" x14ac:dyDescent="0.4">
      <c r="C19" s="1">
        <f t="shared" si="7"/>
        <v>16</v>
      </c>
      <c r="D19" s="74" t="s">
        <v>1174</v>
      </c>
      <c r="S19" s="74" t="s">
        <v>1174</v>
      </c>
      <c r="OF19" s="23" t="s">
        <v>910</v>
      </c>
    </row>
    <row r="20" spans="3:396" x14ac:dyDescent="0.4">
      <c r="C20" s="1">
        <f t="shared" si="7"/>
        <v>17</v>
      </c>
      <c r="D20" s="74" t="s">
        <v>1174</v>
      </c>
      <c r="S20" s="74" t="s">
        <v>1174</v>
      </c>
      <c r="AA20" s="1"/>
      <c r="AC20" s="24"/>
      <c r="AD20" s="28"/>
      <c r="AE20" s="28"/>
      <c r="AF20" s="28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23" t="s">
        <v>910</v>
      </c>
    </row>
    <row r="21" spans="3:396" x14ac:dyDescent="0.4">
      <c r="C21" s="1">
        <f t="shared" si="7"/>
        <v>18</v>
      </c>
      <c r="D21" s="74"/>
      <c r="S21" s="74"/>
      <c r="U21" s="24"/>
      <c r="AA21" s="1"/>
      <c r="AC21" s="24"/>
      <c r="AD21" s="28"/>
      <c r="AE21" s="28"/>
      <c r="AF21" s="28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23" t="s">
        <v>910</v>
      </c>
    </row>
    <row r="22" spans="3:396" x14ac:dyDescent="0.4">
      <c r="C22" s="1">
        <f t="shared" si="7"/>
        <v>19</v>
      </c>
      <c r="D22" s="74"/>
      <c r="S22" s="74"/>
      <c r="AJ22" s="24"/>
      <c r="OF22" s="23" t="s">
        <v>910</v>
      </c>
    </row>
    <row r="23" spans="3:396" x14ac:dyDescent="0.4">
      <c r="C23" s="1">
        <f t="shared" si="7"/>
        <v>20</v>
      </c>
      <c r="D23" s="74" t="s">
        <v>1174</v>
      </c>
      <c r="S23" s="74" t="s">
        <v>1174</v>
      </c>
      <c r="AJ23" s="24"/>
      <c r="OF23" s="23" t="s">
        <v>910</v>
      </c>
    </row>
    <row r="24" spans="3:396" x14ac:dyDescent="0.4">
      <c r="C24" s="1">
        <f t="shared" si="7"/>
        <v>21</v>
      </c>
      <c r="D24" s="74" t="s">
        <v>1174</v>
      </c>
      <c r="S24" s="74" t="s">
        <v>1174</v>
      </c>
      <c r="AJ24" s="24"/>
      <c r="OF24" s="23" t="s">
        <v>910</v>
      </c>
    </row>
    <row r="25" spans="3:396" x14ac:dyDescent="0.4">
      <c r="C25" s="1">
        <f t="shared" si="7"/>
        <v>22</v>
      </c>
      <c r="D25" s="74" t="s">
        <v>1174</v>
      </c>
      <c r="S25" s="74" t="s">
        <v>1174</v>
      </c>
      <c r="AJ25" s="24"/>
      <c r="OF25" s="23" t="s">
        <v>910</v>
      </c>
    </row>
    <row r="26" spans="3:396" x14ac:dyDescent="0.4">
      <c r="C26" s="1">
        <f t="shared" si="7"/>
        <v>23</v>
      </c>
      <c r="D26" s="74" t="s">
        <v>1174</v>
      </c>
      <c r="S26" s="74" t="s">
        <v>1174</v>
      </c>
      <c r="AC26" s="24"/>
      <c r="AJ26" s="24"/>
      <c r="OF26" s="23" t="s">
        <v>910</v>
      </c>
    </row>
    <row r="27" spans="3:396" x14ac:dyDescent="0.4">
      <c r="C27" s="1">
        <f t="shared" si="7"/>
        <v>24</v>
      </c>
      <c r="D27" s="74" t="s">
        <v>1174</v>
      </c>
      <c r="S27" s="74" t="s">
        <v>1174</v>
      </c>
      <c r="AB27" s="1"/>
      <c r="AC27" s="1"/>
      <c r="AD27" s="1"/>
      <c r="AE27" s="1"/>
      <c r="AF27" s="1"/>
      <c r="AJ27" s="24"/>
      <c r="OF27" s="23" t="s">
        <v>910</v>
      </c>
    </row>
    <row r="28" spans="3:396" x14ac:dyDescent="0.4">
      <c r="C28" s="1">
        <f t="shared" si="7"/>
        <v>25</v>
      </c>
      <c r="D28" s="74" t="s">
        <v>1174</v>
      </c>
      <c r="S28" s="74" t="s">
        <v>1174</v>
      </c>
      <c r="AB28" s="1"/>
      <c r="AC28" s="1"/>
      <c r="AD28" s="1"/>
      <c r="AE28" s="1"/>
      <c r="AF28" s="1"/>
      <c r="AJ28" s="24"/>
      <c r="OF28" s="23" t="s">
        <v>910</v>
      </c>
    </row>
    <row r="29" spans="3:396" x14ac:dyDescent="0.4">
      <c r="C29" s="1">
        <f t="shared" si="7"/>
        <v>26</v>
      </c>
      <c r="D29" s="74" t="s">
        <v>1174</v>
      </c>
      <c r="S29" s="74" t="s">
        <v>1174</v>
      </c>
      <c r="AB29" s="1"/>
      <c r="AC29" s="1"/>
      <c r="AD29" s="1"/>
      <c r="AE29" s="1"/>
      <c r="AF29" s="1"/>
      <c r="AJ29" s="24"/>
      <c r="OF29" s="23" t="s">
        <v>910</v>
      </c>
    </row>
    <row r="30" spans="3:396" x14ac:dyDescent="0.4">
      <c r="C30" s="1">
        <f t="shared" si="7"/>
        <v>27</v>
      </c>
      <c r="D30" s="74"/>
      <c r="S30" s="74"/>
      <c r="AB30" s="1"/>
      <c r="AC30" s="1"/>
      <c r="AD30" s="1"/>
      <c r="AE30" s="1"/>
      <c r="AF30" s="1"/>
      <c r="AJ30" s="24"/>
      <c r="OF30" s="23" t="s">
        <v>910</v>
      </c>
    </row>
    <row r="31" spans="3:396" x14ac:dyDescent="0.4">
      <c r="C31" s="1">
        <f t="shared" si="7"/>
        <v>28</v>
      </c>
      <c r="D31" s="74" t="s">
        <v>1174</v>
      </c>
      <c r="S31" s="74" t="s">
        <v>1174</v>
      </c>
      <c r="AJ31" s="24"/>
      <c r="OF31" s="23" t="s">
        <v>910</v>
      </c>
    </row>
    <row r="32" spans="3:396" x14ac:dyDescent="0.4">
      <c r="C32" s="1">
        <f t="shared" si="7"/>
        <v>29</v>
      </c>
      <c r="D32" s="74" t="s">
        <v>1174</v>
      </c>
      <c r="S32" s="74" t="s">
        <v>1174</v>
      </c>
      <c r="AJ32" s="24"/>
      <c r="OF32" s="23" t="s">
        <v>910</v>
      </c>
    </row>
    <row r="33" spans="3:396" x14ac:dyDescent="0.4">
      <c r="C33" s="1">
        <f t="shared" si="7"/>
        <v>30</v>
      </c>
      <c r="D33" s="74" t="s">
        <v>1174</v>
      </c>
      <c r="S33" s="74" t="s">
        <v>1174</v>
      </c>
      <c r="AJ33" s="24"/>
      <c r="OF33" s="23" t="s">
        <v>910</v>
      </c>
    </row>
    <row r="34" spans="3:396" x14ac:dyDescent="0.4">
      <c r="C34" s="1">
        <f t="shared" si="7"/>
        <v>31</v>
      </c>
      <c r="D34" s="74" t="s">
        <v>1174</v>
      </c>
      <c r="S34" s="74" t="s">
        <v>1174</v>
      </c>
      <c r="AJ34" s="24"/>
      <c r="OF34" s="23" t="s">
        <v>910</v>
      </c>
    </row>
    <row r="35" spans="3:396" x14ac:dyDescent="0.4">
      <c r="C35" s="1">
        <f t="shared" si="7"/>
        <v>32</v>
      </c>
      <c r="D35" s="74" t="s">
        <v>1174</v>
      </c>
      <c r="S35" s="74" t="s">
        <v>1174</v>
      </c>
      <c r="AJ35" s="24"/>
      <c r="OF35" s="23" t="s">
        <v>910</v>
      </c>
    </row>
    <row r="36" spans="3:396" x14ac:dyDescent="0.4">
      <c r="C36" s="1">
        <f t="shared" si="7"/>
        <v>33</v>
      </c>
      <c r="D36" s="74" t="s">
        <v>1174</v>
      </c>
      <c r="S36" s="74" t="s">
        <v>1174</v>
      </c>
      <c r="AJ36" s="24"/>
      <c r="OF36" s="23" t="s">
        <v>910</v>
      </c>
    </row>
    <row r="37" spans="3:396" x14ac:dyDescent="0.4">
      <c r="C37" s="1">
        <f t="shared" si="7"/>
        <v>34</v>
      </c>
      <c r="D37" s="74" t="s">
        <v>1174</v>
      </c>
      <c r="S37" s="74" t="s">
        <v>1174</v>
      </c>
      <c r="AJ37" s="24"/>
      <c r="OF37" s="23" t="s">
        <v>910</v>
      </c>
    </row>
    <row r="38" spans="3:396" x14ac:dyDescent="0.4">
      <c r="C38" s="1">
        <f t="shared" si="7"/>
        <v>35</v>
      </c>
      <c r="D38" s="74" t="s">
        <v>1174</v>
      </c>
      <c r="S38" s="74" t="s">
        <v>1174</v>
      </c>
      <c r="AJ38" s="24"/>
      <c r="OF38" s="23" t="s">
        <v>910</v>
      </c>
    </row>
    <row r="39" spans="3:396" x14ac:dyDescent="0.4">
      <c r="C39" s="1">
        <f t="shared" si="7"/>
        <v>36</v>
      </c>
      <c r="D39" s="74" t="s">
        <v>1174</v>
      </c>
      <c r="S39" s="74" t="s">
        <v>1174</v>
      </c>
      <c r="AJ39" s="24"/>
      <c r="OF39" s="23" t="s">
        <v>910</v>
      </c>
    </row>
    <row r="40" spans="3:396" x14ac:dyDescent="0.4">
      <c r="C40" s="1">
        <f t="shared" si="7"/>
        <v>37</v>
      </c>
      <c r="D40" s="74" t="s">
        <v>1174</v>
      </c>
      <c r="S40" s="74" t="s">
        <v>1174</v>
      </c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23" t="s">
        <v>910</v>
      </c>
    </row>
    <row r="41" spans="3:396" x14ac:dyDescent="0.4">
      <c r="C41" s="1">
        <f t="shared" si="7"/>
        <v>38</v>
      </c>
      <c r="D41" s="74" t="s">
        <v>1174</v>
      </c>
      <c r="S41" s="74" t="s">
        <v>1174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23" t="s">
        <v>910</v>
      </c>
    </row>
    <row r="42" spans="3:396" x14ac:dyDescent="0.4">
      <c r="C42" s="1">
        <f t="shared" si="7"/>
        <v>39</v>
      </c>
      <c r="D42" s="74" t="s">
        <v>1174</v>
      </c>
      <c r="S42" s="74" t="s">
        <v>1174</v>
      </c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23" t="s">
        <v>910</v>
      </c>
    </row>
    <row r="43" spans="3:396" x14ac:dyDescent="0.4">
      <c r="C43" s="1">
        <f t="shared" si="7"/>
        <v>40</v>
      </c>
      <c r="D43" s="74" t="s">
        <v>1174</v>
      </c>
      <c r="S43" s="74" t="s">
        <v>1174</v>
      </c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23" t="s">
        <v>910</v>
      </c>
    </row>
    <row r="44" spans="3:396" x14ac:dyDescent="0.4">
      <c r="C44" s="1">
        <f t="shared" si="7"/>
        <v>41</v>
      </c>
      <c r="D44" s="74" t="s">
        <v>1174</v>
      </c>
      <c r="S44" s="74" t="s">
        <v>1174</v>
      </c>
      <c r="AJ44" s="24"/>
      <c r="OF44" s="23" t="s">
        <v>910</v>
      </c>
    </row>
    <row r="45" spans="3:396" x14ac:dyDescent="0.4">
      <c r="C45" s="1">
        <f t="shared" si="7"/>
        <v>42</v>
      </c>
      <c r="D45" s="74" t="s">
        <v>1174</v>
      </c>
      <c r="S45" s="74" t="s">
        <v>1174</v>
      </c>
      <c r="AJ45" s="24"/>
      <c r="OF45" s="23" t="s">
        <v>910</v>
      </c>
    </row>
    <row r="46" spans="3:396" x14ac:dyDescent="0.4">
      <c r="C46" s="1">
        <f t="shared" si="7"/>
        <v>43</v>
      </c>
      <c r="D46" s="74" t="s">
        <v>1174</v>
      </c>
      <c r="S46" s="74" t="s">
        <v>1174</v>
      </c>
      <c r="AJ46" s="24"/>
      <c r="OF46" s="23" t="s">
        <v>910</v>
      </c>
    </row>
    <row r="47" spans="3:396" x14ac:dyDescent="0.4">
      <c r="C47" s="1">
        <f t="shared" si="7"/>
        <v>44</v>
      </c>
      <c r="D47" s="74" t="s">
        <v>1174</v>
      </c>
      <c r="S47" s="74" t="s">
        <v>1174</v>
      </c>
      <c r="AJ47" s="24"/>
      <c r="OF47" s="23" t="s">
        <v>910</v>
      </c>
    </row>
    <row r="48" spans="3:396" x14ac:dyDescent="0.4">
      <c r="C48" s="1">
        <f t="shared" si="7"/>
        <v>45</v>
      </c>
      <c r="D48" s="74" t="s">
        <v>1174</v>
      </c>
      <c r="S48" s="74" t="s">
        <v>1174</v>
      </c>
      <c r="AJ48" s="24"/>
      <c r="OF48" s="23" t="s">
        <v>910</v>
      </c>
    </row>
    <row r="49" spans="3:396" x14ac:dyDescent="0.4">
      <c r="C49" s="1">
        <f t="shared" si="7"/>
        <v>46</v>
      </c>
      <c r="D49" s="74" t="s">
        <v>1174</v>
      </c>
      <c r="S49" s="74" t="s">
        <v>1174</v>
      </c>
      <c r="AJ49" s="24"/>
      <c r="OF49" s="23" t="s">
        <v>910</v>
      </c>
    </row>
    <row r="50" spans="3:396" x14ac:dyDescent="0.4">
      <c r="C50" s="1">
        <f t="shared" si="7"/>
        <v>47</v>
      </c>
      <c r="D50" s="74" t="s">
        <v>1174</v>
      </c>
      <c r="S50" s="74" t="s">
        <v>1174</v>
      </c>
      <c r="AJ50" s="24"/>
      <c r="OF50" s="23" t="s">
        <v>910</v>
      </c>
    </row>
    <row r="51" spans="3:396" x14ac:dyDescent="0.4">
      <c r="C51" s="1">
        <f t="shared" si="7"/>
        <v>48</v>
      </c>
      <c r="D51" s="74" t="s">
        <v>1174</v>
      </c>
      <c r="S51" s="74" t="s">
        <v>1174</v>
      </c>
      <c r="AJ51" s="24"/>
      <c r="OF51" s="23" t="s">
        <v>910</v>
      </c>
    </row>
    <row r="52" spans="3:396" x14ac:dyDescent="0.4">
      <c r="C52" s="1">
        <f t="shared" si="7"/>
        <v>49</v>
      </c>
      <c r="D52" s="74" t="s">
        <v>1174</v>
      </c>
      <c r="S52" s="74" t="s">
        <v>1174</v>
      </c>
      <c r="AJ52" s="24"/>
      <c r="OF52" s="23" t="s">
        <v>910</v>
      </c>
    </row>
    <row r="53" spans="3:396" x14ac:dyDescent="0.4">
      <c r="C53" s="1">
        <f t="shared" si="7"/>
        <v>50</v>
      </c>
      <c r="D53" s="74" t="s">
        <v>1174</v>
      </c>
      <c r="S53" s="74" t="s">
        <v>1174</v>
      </c>
      <c r="AJ53" s="24"/>
      <c r="OF53" s="23" t="s">
        <v>910</v>
      </c>
    </row>
    <row r="54" spans="3:396" x14ac:dyDescent="0.4">
      <c r="C54" s="1">
        <f t="shared" si="7"/>
        <v>51</v>
      </c>
      <c r="D54" s="74" t="s">
        <v>1174</v>
      </c>
      <c r="S54" s="74" t="s">
        <v>1174</v>
      </c>
      <c r="AJ54" s="24"/>
      <c r="OF54" s="23" t="s">
        <v>910</v>
      </c>
    </row>
    <row r="55" spans="3:396" x14ac:dyDescent="0.4">
      <c r="C55" s="1">
        <f t="shared" si="7"/>
        <v>52</v>
      </c>
      <c r="D55" s="74" t="s">
        <v>1174</v>
      </c>
      <c r="S55" s="74" t="s">
        <v>1174</v>
      </c>
      <c r="AJ55" s="24"/>
      <c r="OF55" s="23" t="s">
        <v>910</v>
      </c>
    </row>
    <row r="56" spans="3:396" x14ac:dyDescent="0.4">
      <c r="C56" s="1">
        <f t="shared" si="7"/>
        <v>53</v>
      </c>
      <c r="D56" s="74" t="s">
        <v>1174</v>
      </c>
      <c r="S56" s="74" t="s">
        <v>1174</v>
      </c>
      <c r="AJ56" s="24"/>
      <c r="OF56" s="23" t="s">
        <v>910</v>
      </c>
    </row>
    <row r="57" spans="3:396" x14ac:dyDescent="0.4">
      <c r="C57" s="1">
        <f t="shared" si="7"/>
        <v>54</v>
      </c>
      <c r="D57" s="74" t="s">
        <v>1174</v>
      </c>
      <c r="S57" s="74" t="s">
        <v>1174</v>
      </c>
      <c r="AJ57" s="24"/>
      <c r="OF57" s="23" t="s">
        <v>910</v>
      </c>
    </row>
    <row r="58" spans="3:396" x14ac:dyDescent="0.4">
      <c r="C58" s="1">
        <f t="shared" si="7"/>
        <v>55</v>
      </c>
      <c r="D58" s="74" t="s">
        <v>1174</v>
      </c>
      <c r="S58" s="74" t="s">
        <v>1174</v>
      </c>
      <c r="AJ58" s="24"/>
      <c r="OF58" s="23" t="s">
        <v>910</v>
      </c>
    </row>
    <row r="59" spans="3:396" x14ac:dyDescent="0.4">
      <c r="C59" s="1">
        <f t="shared" si="7"/>
        <v>56</v>
      </c>
      <c r="D59" s="74" t="s">
        <v>1174</v>
      </c>
      <c r="S59" s="74" t="s">
        <v>1174</v>
      </c>
      <c r="AJ59" s="24"/>
      <c r="OF59" s="23" t="s">
        <v>910</v>
      </c>
    </row>
    <row r="60" spans="3:396" x14ac:dyDescent="0.4">
      <c r="C60" s="1">
        <f t="shared" si="7"/>
        <v>57</v>
      </c>
      <c r="D60" s="74" t="s">
        <v>1174</v>
      </c>
      <c r="S60" s="74" t="s">
        <v>1174</v>
      </c>
      <c r="AJ60" s="24"/>
      <c r="OF60" s="23" t="s">
        <v>910</v>
      </c>
    </row>
    <row r="61" spans="3:396" x14ac:dyDescent="0.4">
      <c r="C61" s="1">
        <f t="shared" si="7"/>
        <v>58</v>
      </c>
      <c r="D61" s="74" t="s">
        <v>1174</v>
      </c>
      <c r="S61" s="74" t="s">
        <v>1174</v>
      </c>
      <c r="AJ61" s="24"/>
      <c r="OF61" s="23" t="s">
        <v>910</v>
      </c>
    </row>
    <row r="62" spans="3:396" x14ac:dyDescent="0.4">
      <c r="C62" s="1">
        <f t="shared" si="7"/>
        <v>59</v>
      </c>
      <c r="D62" s="74" t="s">
        <v>1174</v>
      </c>
      <c r="S62" s="74" t="s">
        <v>1174</v>
      </c>
      <c r="AJ62" s="24"/>
      <c r="OF62" s="23" t="s">
        <v>910</v>
      </c>
    </row>
    <row r="63" spans="3:396" x14ac:dyDescent="0.4">
      <c r="C63" s="1">
        <f t="shared" si="7"/>
        <v>60</v>
      </c>
      <c r="D63" s="74" t="s">
        <v>1174</v>
      </c>
      <c r="S63" s="74" t="s">
        <v>1174</v>
      </c>
      <c r="AJ63" s="24"/>
      <c r="OF63" s="23" t="s">
        <v>910</v>
      </c>
    </row>
    <row r="64" spans="3:396" x14ac:dyDescent="0.4">
      <c r="C64" s="1">
        <f t="shared" si="7"/>
        <v>61</v>
      </c>
      <c r="D64" s="74" t="s">
        <v>1174</v>
      </c>
      <c r="S64" s="74" t="s">
        <v>1174</v>
      </c>
      <c r="AJ64" s="24"/>
      <c r="OF64" s="23" t="s">
        <v>910</v>
      </c>
    </row>
    <row r="65" spans="3:396" x14ac:dyDescent="0.4">
      <c r="C65" s="1">
        <f t="shared" si="7"/>
        <v>62</v>
      </c>
      <c r="D65" s="74" t="s">
        <v>1174</v>
      </c>
      <c r="S65" s="74" t="s">
        <v>1174</v>
      </c>
      <c r="AJ65" s="24"/>
      <c r="OF65" s="23" t="s">
        <v>910</v>
      </c>
    </row>
    <row r="66" spans="3:396" x14ac:dyDescent="0.4">
      <c r="C66" s="1">
        <f t="shared" si="7"/>
        <v>63</v>
      </c>
      <c r="D66" s="74" t="s">
        <v>1174</v>
      </c>
      <c r="S66" s="74" t="s">
        <v>1174</v>
      </c>
      <c r="AJ66" s="24"/>
      <c r="OF66" s="23" t="s">
        <v>910</v>
      </c>
    </row>
    <row r="67" spans="3:396" x14ac:dyDescent="0.4">
      <c r="C67" s="1">
        <f t="shared" si="7"/>
        <v>64</v>
      </c>
      <c r="D67" s="74" t="s">
        <v>1174</v>
      </c>
      <c r="S67" s="74" t="s">
        <v>1174</v>
      </c>
      <c r="AJ67" s="24"/>
      <c r="OF67" s="23" t="s">
        <v>910</v>
      </c>
    </row>
    <row r="68" spans="3:396" x14ac:dyDescent="0.4">
      <c r="C68" s="1">
        <f t="shared" si="7"/>
        <v>65</v>
      </c>
      <c r="D68" s="74" t="s">
        <v>1174</v>
      </c>
      <c r="S68" s="74" t="s">
        <v>1174</v>
      </c>
      <c r="AJ68" s="24"/>
      <c r="OF68" s="23" t="s">
        <v>910</v>
      </c>
    </row>
    <row r="69" spans="3:396" x14ac:dyDescent="0.4">
      <c r="C69" s="1">
        <f t="shared" si="7"/>
        <v>66</v>
      </c>
      <c r="D69" s="74" t="s">
        <v>1174</v>
      </c>
      <c r="S69" s="74" t="s">
        <v>1174</v>
      </c>
      <c r="AJ69" s="24"/>
      <c r="OF69" s="23" t="s">
        <v>910</v>
      </c>
    </row>
    <row r="70" spans="3:396" x14ac:dyDescent="0.4">
      <c r="C70" s="1">
        <f t="shared" ref="C70:C133" si="9">C69+1</f>
        <v>67</v>
      </c>
      <c r="D70" s="74" t="s">
        <v>1174</v>
      </c>
      <c r="S70" s="74" t="s">
        <v>1174</v>
      </c>
      <c r="AJ70" s="24"/>
      <c r="OF70" s="23" t="s">
        <v>910</v>
      </c>
    </row>
    <row r="71" spans="3:396" x14ac:dyDescent="0.4">
      <c r="C71" s="1">
        <f t="shared" si="9"/>
        <v>68</v>
      </c>
      <c r="D71" s="74" t="s">
        <v>1174</v>
      </c>
      <c r="S71" s="74" t="s">
        <v>1174</v>
      </c>
      <c r="AJ71" s="24"/>
      <c r="OF71" s="23" t="s">
        <v>910</v>
      </c>
    </row>
    <row r="72" spans="3:396" x14ac:dyDescent="0.4">
      <c r="C72" s="1">
        <f t="shared" si="9"/>
        <v>69</v>
      </c>
      <c r="D72" s="74" t="s">
        <v>1174</v>
      </c>
      <c r="S72" s="74" t="s">
        <v>1174</v>
      </c>
      <c r="AJ72" s="24"/>
      <c r="OF72" s="23" t="s">
        <v>910</v>
      </c>
    </row>
    <row r="73" spans="3:396" x14ac:dyDescent="0.4">
      <c r="C73" s="1">
        <f t="shared" si="9"/>
        <v>70</v>
      </c>
      <c r="D73" s="74" t="s">
        <v>1174</v>
      </c>
      <c r="S73" s="74" t="s">
        <v>1174</v>
      </c>
      <c r="AJ73" s="24"/>
      <c r="OF73" s="23" t="s">
        <v>910</v>
      </c>
    </row>
    <row r="74" spans="3:396" x14ac:dyDescent="0.4">
      <c r="C74" s="1">
        <f t="shared" si="9"/>
        <v>71</v>
      </c>
      <c r="D74" s="74" t="s">
        <v>1174</v>
      </c>
      <c r="I74" s="90" t="s">
        <v>1165</v>
      </c>
      <c r="J74" s="95">
        <v>2</v>
      </c>
      <c r="K74" s="92" t="s">
        <v>28</v>
      </c>
      <c r="L74" s="92" t="s">
        <v>1155</v>
      </c>
      <c r="M74" s="94" t="s">
        <v>1156</v>
      </c>
      <c r="S74" s="74" t="s">
        <v>1174</v>
      </c>
      <c r="T74" s="1" t="s">
        <v>1413</v>
      </c>
      <c r="U74" s="1">
        <f ca="1">_xlfn.XLOOKUP(J74,monitor!B:B,monitor!AT:AT)</f>
        <v>42</v>
      </c>
      <c r="AC74" s="24"/>
      <c r="AD74" s="24"/>
      <c r="AE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/>
      <c r="DW74" s="24"/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  <c r="FC74" s="24"/>
      <c r="FD74" s="24"/>
      <c r="FE74" s="24"/>
      <c r="FF74" s="24"/>
      <c r="FG74" s="24"/>
      <c r="FH74" s="24"/>
      <c r="FI74" s="24"/>
      <c r="FJ74" s="24"/>
      <c r="FK74" s="24"/>
      <c r="FL74" s="24"/>
      <c r="FM74" s="24"/>
      <c r="FN74" s="24"/>
      <c r="FO74" s="24"/>
      <c r="FP74" s="24"/>
      <c r="FQ74" s="24"/>
      <c r="FR74" s="24"/>
      <c r="FS74" s="24"/>
      <c r="FT74" s="24"/>
      <c r="FU74" s="24"/>
      <c r="FV74" s="24"/>
      <c r="FW74" s="24"/>
      <c r="FX74" s="24"/>
      <c r="FY74" s="24"/>
      <c r="FZ74" s="24"/>
      <c r="GA74" s="24"/>
      <c r="GB74" s="24"/>
      <c r="GC74" s="24"/>
      <c r="GD74" s="24"/>
      <c r="GE74" s="24"/>
      <c r="GF74" s="24"/>
      <c r="GG74" s="24"/>
      <c r="GH74" s="24"/>
      <c r="GI74" s="24"/>
      <c r="GJ74" s="24"/>
      <c r="GK74" s="24"/>
      <c r="GL74" s="24"/>
      <c r="GM74" s="24"/>
      <c r="GN74" s="24"/>
      <c r="GO74" s="24"/>
      <c r="GP74" s="24"/>
      <c r="GQ74" s="24"/>
      <c r="GR74" s="24"/>
      <c r="GS74" s="24"/>
      <c r="GT74" s="24"/>
      <c r="GU74" s="24"/>
      <c r="GV74" s="24"/>
      <c r="GW74" s="24"/>
      <c r="GX74" s="24"/>
      <c r="GY74" s="24"/>
      <c r="GZ74" s="24"/>
      <c r="HA74" s="24"/>
      <c r="HB74" s="24"/>
      <c r="HC74" s="24"/>
      <c r="HD74" s="24"/>
      <c r="HE74" s="24"/>
      <c r="HF74" s="24"/>
      <c r="HG74" s="24"/>
      <c r="HH74" s="24"/>
      <c r="HI74" s="24"/>
      <c r="HJ74" s="24"/>
      <c r="HK74" s="24"/>
      <c r="HL74" s="24"/>
      <c r="HM74" s="24"/>
      <c r="HN74" s="24"/>
      <c r="HO74" s="24"/>
      <c r="HP74" s="24"/>
      <c r="HQ74" s="24"/>
      <c r="HR74" s="24"/>
      <c r="HS74" s="24"/>
      <c r="HT74" s="24"/>
      <c r="HU74" s="24"/>
      <c r="HV74" s="24"/>
      <c r="HW74" s="24"/>
      <c r="HX74" s="24"/>
      <c r="HY74" s="24"/>
      <c r="HZ74" s="24"/>
      <c r="IA74" s="24"/>
      <c r="IB74" s="24"/>
      <c r="IC74" s="24"/>
      <c r="ID74" s="24"/>
      <c r="IE74" s="24"/>
      <c r="IF74" s="24"/>
      <c r="IG74" s="24"/>
      <c r="IH74" s="24"/>
      <c r="II74" s="24"/>
      <c r="IJ74" s="24"/>
      <c r="IK74" s="24"/>
      <c r="IL74" s="24"/>
      <c r="IM74" s="24"/>
      <c r="IN74" s="24"/>
      <c r="IO74" s="24"/>
      <c r="IP74" s="24"/>
      <c r="IQ74" s="24"/>
      <c r="IR74" s="24"/>
      <c r="IS74" s="24"/>
      <c r="IT74" s="24"/>
      <c r="IU74" s="24"/>
      <c r="IV74" s="24"/>
      <c r="IW74" s="24"/>
      <c r="IX74" s="24"/>
      <c r="IY74" s="24"/>
      <c r="IZ74" s="24"/>
      <c r="JA74" s="24"/>
      <c r="JB74" s="24"/>
      <c r="JC74" s="24"/>
      <c r="JD74" s="24"/>
      <c r="JE74" s="24"/>
      <c r="JF74" s="24"/>
      <c r="JG74" s="24"/>
      <c r="JH74" s="24"/>
      <c r="JI74" s="24"/>
      <c r="JJ74" s="24"/>
      <c r="JK74" s="24"/>
      <c r="JL74" s="24"/>
      <c r="JM74" s="24"/>
      <c r="JN74" s="24"/>
      <c r="JO74" s="24"/>
      <c r="JP74" s="24"/>
      <c r="JQ74" s="24"/>
      <c r="JR74" s="24"/>
      <c r="JS74" s="24"/>
      <c r="JT74" s="24"/>
      <c r="JU74" s="24"/>
      <c r="JV74" s="24"/>
      <c r="JW74" s="24"/>
      <c r="JX74" s="24"/>
      <c r="JY74" s="24"/>
      <c r="JZ74" s="24"/>
      <c r="KA74" s="24"/>
      <c r="KB74" s="24"/>
      <c r="KC74" s="24"/>
      <c r="KD74" s="24"/>
      <c r="KE74" s="24"/>
      <c r="KF74" s="24"/>
      <c r="KG74" s="24"/>
      <c r="KH74" s="24"/>
      <c r="KI74" s="24"/>
      <c r="KJ74" s="24"/>
      <c r="KK74" s="24"/>
      <c r="KL74" s="24"/>
      <c r="KM74" s="24"/>
      <c r="KN74" s="24"/>
      <c r="KO74" s="24"/>
      <c r="KP74" s="24"/>
      <c r="KQ74" s="24"/>
      <c r="KR74" s="24"/>
      <c r="KS74" s="24"/>
      <c r="KT74" s="24"/>
      <c r="KU74" s="24"/>
      <c r="KV74" s="24"/>
      <c r="KW74" s="24"/>
      <c r="KX74" s="24"/>
      <c r="KY74" s="24"/>
      <c r="KZ74" s="24"/>
      <c r="LA74" s="24"/>
      <c r="LB74" s="24"/>
      <c r="LC74" s="24"/>
      <c r="LD74" s="24"/>
      <c r="LE74" s="24"/>
      <c r="LF74" s="24"/>
      <c r="LG74" s="24"/>
      <c r="LH74" s="24"/>
      <c r="LI74" s="24"/>
      <c r="LJ74" s="24"/>
      <c r="LK74" s="24"/>
      <c r="LL74" s="24"/>
      <c r="LM74" s="24"/>
      <c r="LN74" s="24"/>
      <c r="LO74" s="24"/>
      <c r="LP74" s="24"/>
      <c r="LQ74" s="24"/>
      <c r="LR74" s="24"/>
      <c r="LS74" s="24"/>
      <c r="LT74" s="24"/>
      <c r="LU74" s="24"/>
      <c r="LV74" s="24"/>
      <c r="LW74" s="24"/>
      <c r="LX74" s="24"/>
      <c r="LY74" s="24"/>
      <c r="LZ74" s="24"/>
      <c r="MA74" s="24"/>
      <c r="MB74" s="24"/>
      <c r="MC74" s="24"/>
      <c r="MD74" s="24"/>
      <c r="ME74" s="24"/>
      <c r="MF74" s="24"/>
      <c r="MG74" s="24"/>
      <c r="MH74" s="24"/>
      <c r="MI74" s="24"/>
      <c r="MJ74" s="24"/>
      <c r="MK74" s="24"/>
      <c r="ML74" s="24"/>
      <c r="MM74" s="24"/>
      <c r="MN74" s="24"/>
      <c r="MO74" s="24"/>
      <c r="MP74" s="24"/>
      <c r="MQ74" s="24"/>
      <c r="MR74" s="24"/>
      <c r="MS74" s="24"/>
      <c r="MT74" s="24"/>
      <c r="MU74" s="24"/>
      <c r="MV74" s="24"/>
      <c r="MW74" s="24"/>
      <c r="MX74" s="24"/>
      <c r="MY74" s="24"/>
      <c r="MZ74" s="24"/>
      <c r="NA74" s="24"/>
      <c r="NB74" s="24"/>
      <c r="NC74" s="24"/>
      <c r="ND74" s="24"/>
      <c r="NE74" s="24"/>
      <c r="NF74" s="24"/>
      <c r="NG74" s="24"/>
      <c r="NH74" s="24"/>
      <c r="NI74" s="24"/>
      <c r="NJ74" s="24"/>
      <c r="NK74" s="24"/>
      <c r="NL74" s="24"/>
      <c r="NM74" s="24"/>
      <c r="NN74" s="24"/>
      <c r="NO74" s="24"/>
      <c r="NP74" s="24"/>
      <c r="NQ74" s="24"/>
      <c r="NR74" s="24"/>
      <c r="NS74" s="24"/>
      <c r="NT74" s="24"/>
      <c r="NU74" s="24"/>
      <c r="NV74" s="24"/>
      <c r="NW74" s="24"/>
      <c r="NX74" s="24"/>
      <c r="NY74" s="24"/>
      <c r="NZ74" s="24"/>
      <c r="OA74" s="24"/>
      <c r="OB74" s="24"/>
      <c r="OC74" s="24"/>
      <c r="OD74" s="24"/>
      <c r="OE74" s="24"/>
      <c r="OF74" s="23" t="s">
        <v>910</v>
      </c>
    </row>
    <row r="75" spans="3:396" x14ac:dyDescent="0.4">
      <c r="C75" s="1">
        <f t="shared" si="9"/>
        <v>72</v>
      </c>
      <c r="D75" s="74" t="s">
        <v>1174</v>
      </c>
      <c r="I75" s="96" t="s">
        <v>1153</v>
      </c>
      <c r="J75" s="97" t="str">
        <f>_xlfn.XLOOKUP(J74,monitor!B:B,monitor!D:D,"-")</f>
        <v>XS2225157424</v>
      </c>
      <c r="K75" s="97" t="str">
        <f>_xlfn.XLOOKUP(J75,bonds[ID_ISIN],bonds[unique lookup])</f>
        <v>VOD 2 5/8 08/27/80 nc-26</v>
      </c>
      <c r="L75" s="98">
        <f>_xlfn.XLOOKUP(J74,monitor!B:B,monitor!G:G)</f>
        <v>310.82894897460938</v>
      </c>
      <c r="M75" s="99">
        <f>_xlfn.XLOOKUP(J74,monitor!B:B,monitor!F:F)</f>
        <v>4580000</v>
      </c>
      <c r="S75" s="74" t="s">
        <v>1174</v>
      </c>
      <c r="T75" s="1" t="s">
        <v>1414</v>
      </c>
      <c r="U75" s="1">
        <f ca="1">_xlfn.XLOOKUP(J74,monitor!B:B,monitor!AU:AU)</f>
        <v>89</v>
      </c>
      <c r="AB75" s="23" t="s">
        <v>1410</v>
      </c>
      <c r="AC75" s="24" cm="1">
        <f t="array" aca="1" ref="AC75:JZ75" ca="1">dl_Get_Hist("isin",isin_list,historicData)*1</f>
        <v>44126</v>
      </c>
      <c r="AD75" s="24">
        <f ca="1"/>
        <v>44125</v>
      </c>
      <c r="AE75" s="24">
        <f ca="1"/>
        <v>44124</v>
      </c>
      <c r="AF75" s="24">
        <f ca="1"/>
        <v>44123</v>
      </c>
      <c r="AG75" s="24">
        <f ca="1"/>
        <v>44120</v>
      </c>
      <c r="AH75" s="24">
        <f ca="1"/>
        <v>44119</v>
      </c>
      <c r="AI75" s="24">
        <f ca="1"/>
        <v>44118</v>
      </c>
      <c r="AJ75" s="24">
        <f ca="1"/>
        <v>44117</v>
      </c>
      <c r="AK75" s="24">
        <f ca="1"/>
        <v>44116</v>
      </c>
      <c r="AL75" s="24">
        <f ca="1"/>
        <v>44113</v>
      </c>
      <c r="AM75" s="24">
        <f ca="1"/>
        <v>44112</v>
      </c>
      <c r="AN75" s="24">
        <f ca="1"/>
        <v>44111</v>
      </c>
      <c r="AO75" s="24">
        <f ca="1"/>
        <v>44110</v>
      </c>
      <c r="AP75" s="24">
        <f ca="1"/>
        <v>44109</v>
      </c>
      <c r="AQ75" s="24">
        <f ca="1"/>
        <v>44106</v>
      </c>
      <c r="AR75" s="24">
        <f ca="1"/>
        <v>44105</v>
      </c>
      <c r="AS75" s="24">
        <f ca="1"/>
        <v>44104</v>
      </c>
      <c r="AT75" s="24">
        <f ca="1"/>
        <v>44103</v>
      </c>
      <c r="AU75" s="24">
        <f ca="1"/>
        <v>44102</v>
      </c>
      <c r="AV75" s="24">
        <f ca="1"/>
        <v>44099</v>
      </c>
      <c r="AW75" s="24">
        <f ca="1"/>
        <v>44098</v>
      </c>
      <c r="AX75" s="24">
        <f ca="1"/>
        <v>44097</v>
      </c>
      <c r="AY75" s="24">
        <f ca="1"/>
        <v>44096</v>
      </c>
      <c r="AZ75" s="24">
        <f ca="1"/>
        <v>44095</v>
      </c>
      <c r="BA75" s="24">
        <f ca="1"/>
        <v>44092</v>
      </c>
      <c r="BB75" s="24">
        <f ca="1"/>
        <v>44091</v>
      </c>
      <c r="BC75" s="24">
        <f ca="1"/>
        <v>44090</v>
      </c>
      <c r="BD75" s="24">
        <f ca="1"/>
        <v>44089</v>
      </c>
      <c r="BE75" s="24">
        <f ca="1"/>
        <v>44088</v>
      </c>
      <c r="BF75" s="24">
        <f ca="1"/>
        <v>44085</v>
      </c>
      <c r="BG75" s="24">
        <f ca="1"/>
        <v>44084</v>
      </c>
      <c r="BH75" s="24">
        <f ca="1"/>
        <v>44083</v>
      </c>
      <c r="BI75" s="24">
        <f ca="1"/>
        <v>44082</v>
      </c>
      <c r="BJ75" s="24">
        <f ca="1"/>
        <v>44081</v>
      </c>
      <c r="BK75" s="24">
        <f ca="1"/>
        <v>44078</v>
      </c>
      <c r="BL75" s="24">
        <f ca="1"/>
        <v>44077</v>
      </c>
      <c r="BM75" s="24">
        <f ca="1"/>
        <v>44076</v>
      </c>
      <c r="BN75" s="24">
        <f ca="1"/>
        <v>44075</v>
      </c>
      <c r="BO75" s="24">
        <f ca="1"/>
        <v>44074</v>
      </c>
      <c r="BP75" s="24">
        <f ca="1"/>
        <v>44071</v>
      </c>
      <c r="BQ75" s="24">
        <f ca="1"/>
        <v>44070</v>
      </c>
      <c r="BR75" s="24">
        <f ca="1"/>
        <v>44069</v>
      </c>
      <c r="BS75" s="24">
        <f ca="1"/>
        <v>44068</v>
      </c>
      <c r="BT75" s="24">
        <f ca="1"/>
        <v>44067</v>
      </c>
      <c r="BU75" s="24">
        <f ca="1"/>
        <v>44064</v>
      </c>
      <c r="BV75" s="24">
        <f ca="1"/>
        <v>44063</v>
      </c>
      <c r="BW75" s="24">
        <f ca="1"/>
        <v>44062</v>
      </c>
      <c r="BX75" s="24">
        <f ca="1"/>
        <v>44061</v>
      </c>
      <c r="BY75" s="24">
        <f ca="1"/>
        <v>44060</v>
      </c>
      <c r="BZ75" s="24">
        <f ca="1"/>
        <v>44057</v>
      </c>
      <c r="CA75" s="24">
        <f ca="1"/>
        <v>44056</v>
      </c>
      <c r="CB75" s="24">
        <f ca="1"/>
        <v>44055</v>
      </c>
      <c r="CC75" s="24">
        <f ca="1"/>
        <v>44054</v>
      </c>
      <c r="CD75" s="24">
        <f ca="1"/>
        <v>44053</v>
      </c>
      <c r="CE75" s="24">
        <f ca="1"/>
        <v>44050</v>
      </c>
      <c r="CF75" s="24">
        <f ca="1"/>
        <v>44049</v>
      </c>
      <c r="CG75" s="24">
        <f ca="1"/>
        <v>44048</v>
      </c>
      <c r="CH75" s="24">
        <f ca="1"/>
        <v>44047</v>
      </c>
      <c r="CI75" s="24">
        <f ca="1"/>
        <v>44046</v>
      </c>
      <c r="CJ75" s="24">
        <f ca="1"/>
        <v>44043</v>
      </c>
      <c r="CK75" s="24">
        <f ca="1"/>
        <v>44042</v>
      </c>
      <c r="CL75" s="24">
        <f ca="1"/>
        <v>44041</v>
      </c>
      <c r="CM75" s="24">
        <f ca="1"/>
        <v>44040</v>
      </c>
      <c r="CN75" s="24">
        <f ca="1"/>
        <v>44039</v>
      </c>
      <c r="CO75" s="24">
        <f ca="1"/>
        <v>44036</v>
      </c>
      <c r="CP75" s="24">
        <f ca="1"/>
        <v>44035</v>
      </c>
      <c r="CQ75" s="24">
        <f ca="1"/>
        <v>44034</v>
      </c>
      <c r="CR75" s="24">
        <f ca="1"/>
        <v>44033</v>
      </c>
      <c r="CS75" s="24">
        <f ca="1"/>
        <v>44032</v>
      </c>
      <c r="CT75" s="24">
        <f ca="1"/>
        <v>44029</v>
      </c>
      <c r="CU75" s="24">
        <f ca="1"/>
        <v>44028</v>
      </c>
      <c r="CV75" s="24">
        <f ca="1"/>
        <v>44027</v>
      </c>
      <c r="CW75" s="24">
        <f ca="1"/>
        <v>44026</v>
      </c>
      <c r="CX75" s="24">
        <f ca="1"/>
        <v>44025</v>
      </c>
      <c r="CY75" s="24">
        <f ca="1"/>
        <v>44022</v>
      </c>
      <c r="CZ75" s="24">
        <f ca="1"/>
        <v>44021</v>
      </c>
      <c r="DA75" s="24">
        <f ca="1"/>
        <v>44020</v>
      </c>
      <c r="DB75" s="24">
        <f ca="1"/>
        <v>44019</v>
      </c>
      <c r="DC75" s="24">
        <f ca="1"/>
        <v>44018</v>
      </c>
      <c r="DD75" s="24">
        <f ca="1"/>
        <v>44015</v>
      </c>
      <c r="DE75" s="24">
        <f ca="1"/>
        <v>44014</v>
      </c>
      <c r="DF75" s="24">
        <f ca="1"/>
        <v>44013</v>
      </c>
      <c r="DG75" s="24">
        <f ca="1"/>
        <v>44012</v>
      </c>
      <c r="DH75" s="24">
        <f ca="1"/>
        <v>44011</v>
      </c>
      <c r="DI75" s="24">
        <f ca="1"/>
        <v>44008</v>
      </c>
      <c r="DJ75" s="24">
        <f ca="1"/>
        <v>44007</v>
      </c>
      <c r="DK75" s="24">
        <f ca="1"/>
        <v>44006</v>
      </c>
      <c r="DL75" s="24">
        <f ca="1"/>
        <v>44005</v>
      </c>
      <c r="DM75" s="24">
        <f ca="1"/>
        <v>44004</v>
      </c>
      <c r="DN75" s="24">
        <f ca="1"/>
        <v>44001</v>
      </c>
      <c r="DO75" s="24">
        <f ca="1"/>
        <v>44000</v>
      </c>
      <c r="DP75" s="24">
        <f ca="1"/>
        <v>43999</v>
      </c>
      <c r="DQ75" s="24">
        <f ca="1"/>
        <v>43998</v>
      </c>
      <c r="DR75" s="24">
        <f ca="1"/>
        <v>43997</v>
      </c>
      <c r="DS75" s="24">
        <f ca="1"/>
        <v>43994</v>
      </c>
      <c r="DT75" s="24">
        <f ca="1"/>
        <v>43993</v>
      </c>
      <c r="DU75" s="24">
        <f ca="1"/>
        <v>43992</v>
      </c>
      <c r="DV75" s="24">
        <f ca="1"/>
        <v>43991</v>
      </c>
      <c r="DW75" s="24">
        <f ca="1"/>
        <v>43990</v>
      </c>
      <c r="DX75" s="24">
        <f ca="1"/>
        <v>43987</v>
      </c>
      <c r="DY75" s="24">
        <f ca="1"/>
        <v>43986</v>
      </c>
      <c r="DZ75" s="24">
        <f ca="1"/>
        <v>43985</v>
      </c>
      <c r="EA75" s="24">
        <f ca="1"/>
        <v>43984</v>
      </c>
      <c r="EB75" s="24">
        <f ca="1"/>
        <v>43983</v>
      </c>
      <c r="EC75" s="24">
        <f ca="1"/>
        <v>43980</v>
      </c>
      <c r="ED75" s="24">
        <f ca="1"/>
        <v>43979</v>
      </c>
      <c r="EE75" s="24">
        <f ca="1"/>
        <v>43978</v>
      </c>
      <c r="EF75" s="24">
        <f ca="1"/>
        <v>43977</v>
      </c>
      <c r="EG75" s="24">
        <f ca="1"/>
        <v>43976</v>
      </c>
      <c r="EH75" s="24">
        <f ca="1"/>
        <v>43973</v>
      </c>
      <c r="EI75" s="24">
        <f ca="1"/>
        <v>43972</v>
      </c>
      <c r="EJ75" s="24">
        <f ca="1"/>
        <v>43971</v>
      </c>
      <c r="EK75" s="24">
        <f ca="1"/>
        <v>43970</v>
      </c>
      <c r="EL75" s="24">
        <f ca="1"/>
        <v>43969</v>
      </c>
      <c r="EM75" s="24">
        <f ca="1"/>
        <v>43966</v>
      </c>
      <c r="EN75" s="24">
        <f ca="1"/>
        <v>43965</v>
      </c>
      <c r="EO75" s="24">
        <f ca="1"/>
        <v>43964</v>
      </c>
      <c r="EP75" s="24">
        <f ca="1"/>
        <v>43963</v>
      </c>
      <c r="EQ75" s="24">
        <f ca="1"/>
        <v>43962</v>
      </c>
      <c r="ER75" s="24">
        <f ca="1"/>
        <v>43959</v>
      </c>
      <c r="ES75" s="24">
        <f ca="1"/>
        <v>43958</v>
      </c>
      <c r="ET75" s="24">
        <f ca="1"/>
        <v>43957</v>
      </c>
      <c r="EU75" s="24">
        <f ca="1"/>
        <v>43956</v>
      </c>
      <c r="EV75" s="24">
        <f ca="1"/>
        <v>43955</v>
      </c>
      <c r="EW75" s="24">
        <f ca="1"/>
        <v>43952</v>
      </c>
      <c r="EX75" s="24">
        <f ca="1"/>
        <v>43951</v>
      </c>
      <c r="EY75" s="24">
        <f ca="1"/>
        <v>43950</v>
      </c>
      <c r="EZ75" s="24">
        <f ca="1"/>
        <v>43949</v>
      </c>
      <c r="FA75" s="24">
        <f ca="1"/>
        <v>43948</v>
      </c>
      <c r="FB75" s="24">
        <f ca="1"/>
        <v>43945</v>
      </c>
      <c r="FC75" s="24">
        <f ca="1"/>
        <v>43944</v>
      </c>
      <c r="FD75" s="24">
        <f ca="1"/>
        <v>43943</v>
      </c>
      <c r="FE75" s="24">
        <f ca="1"/>
        <v>43942</v>
      </c>
      <c r="FF75" s="24">
        <f ca="1"/>
        <v>43941</v>
      </c>
      <c r="FG75" s="24">
        <f ca="1"/>
        <v>43938</v>
      </c>
      <c r="FH75" s="24">
        <f ca="1"/>
        <v>43937</v>
      </c>
      <c r="FI75" s="24">
        <f ca="1"/>
        <v>43936</v>
      </c>
      <c r="FJ75" s="24">
        <f ca="1"/>
        <v>43935</v>
      </c>
      <c r="FK75" s="24">
        <f ca="1"/>
        <v>43934</v>
      </c>
      <c r="FL75" s="24">
        <f ca="1"/>
        <v>43931</v>
      </c>
      <c r="FM75" s="24">
        <f ca="1"/>
        <v>43930</v>
      </c>
      <c r="FN75" s="24">
        <f ca="1"/>
        <v>43929</v>
      </c>
      <c r="FO75" s="24">
        <f ca="1"/>
        <v>43928</v>
      </c>
      <c r="FP75" s="24">
        <f ca="1"/>
        <v>43927</v>
      </c>
      <c r="FQ75" s="24">
        <f ca="1"/>
        <v>43924</v>
      </c>
      <c r="FR75" s="24">
        <f ca="1"/>
        <v>43923</v>
      </c>
      <c r="FS75" s="24">
        <f ca="1"/>
        <v>43922</v>
      </c>
      <c r="FT75" s="24">
        <f ca="1"/>
        <v>43921</v>
      </c>
      <c r="FU75" s="24">
        <f ca="1"/>
        <v>43920</v>
      </c>
      <c r="FV75" s="24">
        <f ca="1"/>
        <v>43917</v>
      </c>
      <c r="FW75" s="24">
        <f ca="1"/>
        <v>43916</v>
      </c>
      <c r="FX75" s="24">
        <f ca="1"/>
        <v>43915</v>
      </c>
      <c r="FY75" s="24">
        <f ca="1"/>
        <v>43914</v>
      </c>
      <c r="FZ75" s="24">
        <f ca="1"/>
        <v>43913</v>
      </c>
      <c r="GA75" s="24">
        <f ca="1"/>
        <v>43910</v>
      </c>
      <c r="GB75" s="24">
        <f ca="1"/>
        <v>43909</v>
      </c>
      <c r="GC75" s="24">
        <f ca="1"/>
        <v>43908</v>
      </c>
      <c r="GD75" s="24">
        <f ca="1"/>
        <v>43907</v>
      </c>
      <c r="GE75" s="24">
        <f ca="1"/>
        <v>43906</v>
      </c>
      <c r="GF75" s="24">
        <f ca="1"/>
        <v>43903</v>
      </c>
      <c r="GG75" s="24">
        <f ca="1"/>
        <v>43902</v>
      </c>
      <c r="GH75" s="24">
        <f ca="1"/>
        <v>43901</v>
      </c>
      <c r="GI75" s="24">
        <f ca="1"/>
        <v>43900</v>
      </c>
      <c r="GJ75" s="24">
        <f ca="1"/>
        <v>43899</v>
      </c>
      <c r="GK75" s="24">
        <f ca="1"/>
        <v>43896</v>
      </c>
      <c r="GL75" s="24">
        <f ca="1"/>
        <v>43895</v>
      </c>
      <c r="GM75" s="24">
        <f ca="1"/>
        <v>43894</v>
      </c>
      <c r="GN75" s="24">
        <f ca="1"/>
        <v>43893</v>
      </c>
      <c r="GO75" s="24">
        <f ca="1"/>
        <v>43892</v>
      </c>
      <c r="GP75" s="24">
        <f ca="1"/>
        <v>43889</v>
      </c>
      <c r="GQ75" s="24">
        <f ca="1"/>
        <v>43888</v>
      </c>
      <c r="GR75" s="24">
        <f ca="1"/>
        <v>43887</v>
      </c>
      <c r="GS75" s="24">
        <f ca="1"/>
        <v>43886</v>
      </c>
      <c r="GT75" s="24">
        <f ca="1"/>
        <v>43885</v>
      </c>
      <c r="GU75" s="24">
        <f ca="1"/>
        <v>43882</v>
      </c>
      <c r="GV75" s="24">
        <f ca="1"/>
        <v>43881</v>
      </c>
      <c r="GW75" s="24">
        <f ca="1"/>
        <v>43880</v>
      </c>
      <c r="GX75" s="24">
        <f ca="1"/>
        <v>43879</v>
      </c>
      <c r="GY75" s="24">
        <f ca="1"/>
        <v>43878</v>
      </c>
      <c r="GZ75" s="24">
        <f ca="1"/>
        <v>43875</v>
      </c>
      <c r="HA75" s="24">
        <f ca="1"/>
        <v>43874</v>
      </c>
      <c r="HB75" s="24">
        <f ca="1"/>
        <v>43873</v>
      </c>
      <c r="HC75" s="24">
        <f ca="1"/>
        <v>43872</v>
      </c>
      <c r="HD75" s="24">
        <f ca="1"/>
        <v>43871</v>
      </c>
      <c r="HE75" s="24">
        <f ca="1"/>
        <v>43868</v>
      </c>
      <c r="HF75" s="24">
        <f ca="1"/>
        <v>43867</v>
      </c>
      <c r="HG75" s="24">
        <f ca="1"/>
        <v>43866</v>
      </c>
      <c r="HH75" s="24">
        <f ca="1"/>
        <v>43865</v>
      </c>
      <c r="HI75" s="24">
        <f ca="1"/>
        <v>43864</v>
      </c>
      <c r="HJ75" s="24">
        <f ca="1"/>
        <v>43861</v>
      </c>
      <c r="HK75" s="24">
        <f ca="1"/>
        <v>43860</v>
      </c>
      <c r="HL75" s="24">
        <f ca="1"/>
        <v>43859</v>
      </c>
      <c r="HM75" s="24">
        <f ca="1"/>
        <v>43858</v>
      </c>
      <c r="HN75" s="24">
        <f ca="1"/>
        <v>43857</v>
      </c>
      <c r="HO75" s="24">
        <f ca="1"/>
        <v>43854</v>
      </c>
      <c r="HP75" s="24">
        <f ca="1"/>
        <v>43853</v>
      </c>
      <c r="HQ75" s="24">
        <f ca="1"/>
        <v>43852</v>
      </c>
      <c r="HR75" s="24">
        <f ca="1"/>
        <v>43851</v>
      </c>
      <c r="HS75" s="24">
        <f ca="1"/>
        <v>43850</v>
      </c>
      <c r="HT75" s="24">
        <f ca="1"/>
        <v>43847</v>
      </c>
      <c r="HU75" s="24">
        <f ca="1"/>
        <v>43846</v>
      </c>
      <c r="HV75" s="24">
        <f ca="1"/>
        <v>43845</v>
      </c>
      <c r="HW75" s="24">
        <f ca="1"/>
        <v>43844</v>
      </c>
      <c r="HX75" s="24">
        <f ca="1"/>
        <v>43843</v>
      </c>
      <c r="HY75" s="24">
        <f ca="1"/>
        <v>43840</v>
      </c>
      <c r="HZ75" s="24">
        <f ca="1"/>
        <v>43839</v>
      </c>
      <c r="IA75" s="24">
        <f ca="1"/>
        <v>43838</v>
      </c>
      <c r="IB75" s="24">
        <f ca="1"/>
        <v>43837</v>
      </c>
      <c r="IC75" s="24">
        <f ca="1"/>
        <v>43836</v>
      </c>
      <c r="ID75" s="24">
        <f ca="1"/>
        <v>43833</v>
      </c>
      <c r="IE75" s="24">
        <f ca="1"/>
        <v>43832</v>
      </c>
      <c r="IF75" s="24">
        <f ca="1"/>
        <v>43831</v>
      </c>
      <c r="IG75" s="24">
        <f ca="1"/>
        <v>43830</v>
      </c>
      <c r="IH75" s="24">
        <f ca="1"/>
        <v>43829</v>
      </c>
      <c r="II75" s="24">
        <f ca="1"/>
        <v>43826</v>
      </c>
      <c r="IJ75" s="24">
        <f ca="1"/>
        <v>43825</v>
      </c>
      <c r="IK75" s="24">
        <f ca="1"/>
        <v>43824</v>
      </c>
      <c r="IL75" s="24">
        <f ca="1"/>
        <v>43823</v>
      </c>
      <c r="IM75" s="24">
        <f ca="1"/>
        <v>43822</v>
      </c>
      <c r="IN75" s="24">
        <f ca="1"/>
        <v>43819</v>
      </c>
      <c r="IO75" s="24">
        <f ca="1"/>
        <v>43818</v>
      </c>
      <c r="IP75" s="24">
        <f ca="1"/>
        <v>43817</v>
      </c>
      <c r="IQ75" s="24">
        <f ca="1"/>
        <v>43816</v>
      </c>
      <c r="IR75" s="24">
        <f ca="1"/>
        <v>43815</v>
      </c>
      <c r="IS75" s="24">
        <f ca="1"/>
        <v>43812</v>
      </c>
      <c r="IT75" s="24">
        <f ca="1"/>
        <v>43811</v>
      </c>
      <c r="IU75" s="24">
        <f ca="1"/>
        <v>43810</v>
      </c>
      <c r="IV75" s="24">
        <f ca="1"/>
        <v>43809</v>
      </c>
      <c r="IW75" s="24">
        <f ca="1"/>
        <v>43808</v>
      </c>
      <c r="IX75" s="24">
        <f ca="1"/>
        <v>43805</v>
      </c>
      <c r="IY75" s="24">
        <f ca="1"/>
        <v>43804</v>
      </c>
      <c r="IZ75" s="24">
        <f ca="1"/>
        <v>43803</v>
      </c>
      <c r="JA75" s="24">
        <f ca="1"/>
        <v>43802</v>
      </c>
      <c r="JB75" s="24">
        <f ca="1"/>
        <v>43801</v>
      </c>
      <c r="JC75" s="24">
        <f ca="1"/>
        <v>43798</v>
      </c>
      <c r="JD75" s="24">
        <f ca="1"/>
        <v>43797</v>
      </c>
      <c r="JE75" s="24">
        <f ca="1"/>
        <v>43796</v>
      </c>
      <c r="JF75" s="24">
        <f ca="1"/>
        <v>43795</v>
      </c>
      <c r="JG75" s="24">
        <f ca="1"/>
        <v>43794</v>
      </c>
      <c r="JH75" s="24">
        <f ca="1"/>
        <v>43791</v>
      </c>
      <c r="JI75" s="24">
        <f ca="1"/>
        <v>43790</v>
      </c>
      <c r="JJ75" s="24">
        <f ca="1"/>
        <v>43789</v>
      </c>
      <c r="JK75" s="24">
        <f ca="1"/>
        <v>43788</v>
      </c>
      <c r="JL75" s="24">
        <f ca="1"/>
        <v>43787</v>
      </c>
      <c r="JM75" s="24">
        <f ca="1"/>
        <v>43784</v>
      </c>
      <c r="JN75" s="24">
        <f ca="1"/>
        <v>43783</v>
      </c>
      <c r="JO75" s="24">
        <f ca="1"/>
        <v>43782</v>
      </c>
      <c r="JP75" s="24">
        <f ca="1"/>
        <v>43781</v>
      </c>
      <c r="JQ75" s="24">
        <f ca="1"/>
        <v>43780</v>
      </c>
      <c r="JR75" s="24">
        <f ca="1"/>
        <v>43777</v>
      </c>
      <c r="JS75" s="24">
        <f ca="1"/>
        <v>43776</v>
      </c>
      <c r="JT75" s="24">
        <f ca="1"/>
        <v>43775</v>
      </c>
      <c r="JU75" s="24">
        <f ca="1"/>
        <v>43774</v>
      </c>
      <c r="JV75" s="24">
        <f ca="1"/>
        <v>43773</v>
      </c>
      <c r="JW75" s="24">
        <f ca="1"/>
        <v>43770</v>
      </c>
      <c r="JX75" s="24">
        <f ca="1"/>
        <v>43769</v>
      </c>
      <c r="JY75" s="24">
        <f ca="1"/>
        <v>43768</v>
      </c>
      <c r="JZ75" s="24">
        <f ca="1"/>
        <v>43767</v>
      </c>
      <c r="OF75" s="23" t="s">
        <v>910</v>
      </c>
    </row>
    <row r="76" spans="3:396" x14ac:dyDescent="0.4">
      <c r="C76" s="1">
        <f t="shared" si="9"/>
        <v>73</v>
      </c>
      <c r="D76" s="74" t="s">
        <v>1174</v>
      </c>
      <c r="I76" s="100" t="s">
        <v>1154</v>
      </c>
      <c r="J76" s="101" t="str">
        <f>_xlfn.XLOOKUP(J74,monitor!B:B,monitor!H:H,"-")</f>
        <v>XS2193662728</v>
      </c>
      <c r="K76" s="101" t="str">
        <f>_xlfn.XLOOKUP(J76,bonds[ID_ISIN],bonds[unique lookup])</f>
        <v>BPLN 3 5/8 PERP nc-29</v>
      </c>
      <c r="L76" s="102">
        <f>_xlfn.XLOOKUP(J74,monitor!B:B,monitor!K:K)</f>
        <v>336.55599975585938</v>
      </c>
      <c r="M76" s="103">
        <f>_xlfn.XLOOKUP(J74,monitor!B:B,monitor!J:J)</f>
        <v>0</v>
      </c>
      <c r="S76" s="74" t="s">
        <v>1174</v>
      </c>
      <c r="T76" s="1" t="s">
        <v>912</v>
      </c>
      <c r="U76" s="5">
        <f ca="1">_xlfn.XLOOKUP(J74,monitor!B:B,monitor!AB:AB,"-")</f>
        <v>-27.59809523809523</v>
      </c>
      <c r="AB76" s="23" t="str">
        <f>J75</f>
        <v>XS2225157424</v>
      </c>
      <c r="AC76" s="23" cm="1">
        <f t="array" aca="1" ref="AC76:JZ76" ca="1">dl_Get_Hist(AB76,isin_list,historicData)</f>
        <v>310.82900000000001</v>
      </c>
      <c r="AD76" s="23">
        <f ca="1"/>
        <v>310.93200000000002</v>
      </c>
      <c r="AE76" s="23">
        <f ca="1"/>
        <v>311.22699999999998</v>
      </c>
      <c r="AF76" s="25">
        <f ca="1"/>
        <v>312.11700000000002</v>
      </c>
      <c r="AG76" s="23">
        <f ca="1"/>
        <v>315.54700000000003</v>
      </c>
      <c r="AH76" s="23">
        <f ca="1"/>
        <v>316.58199999999999</v>
      </c>
      <c r="AI76" s="23">
        <f ca="1"/>
        <v>310.28199999999998</v>
      </c>
      <c r="AJ76" s="23">
        <f ca="1"/>
        <v>307.01299999999998</v>
      </c>
      <c r="AK76" s="23">
        <f ca="1"/>
        <v>305.88200000000001</v>
      </c>
      <c r="AL76" s="23">
        <f ca="1"/>
        <v>304.85599999999999</v>
      </c>
      <c r="AM76" s="23">
        <f ca="1"/>
        <v>301.42399999999998</v>
      </c>
      <c r="AN76" s="23">
        <f ca="1"/>
        <v>295.94900000000001</v>
      </c>
      <c r="AO76" s="23">
        <f ca="1"/>
        <v>294.83</v>
      </c>
      <c r="AP76" s="23">
        <f ca="1"/>
        <v>298.63600000000002</v>
      </c>
      <c r="AQ76" s="23">
        <f ca="1"/>
        <v>304.10899999999998</v>
      </c>
      <c r="AR76" s="23">
        <f ca="1"/>
        <v>303.81900000000002</v>
      </c>
      <c r="AS76" s="23">
        <f ca="1"/>
        <v>310.11</v>
      </c>
      <c r="AT76" s="23">
        <f ca="1"/>
        <v>324.88600000000002</v>
      </c>
      <c r="AU76" s="23">
        <f ca="1"/>
        <v>331.49200000000002</v>
      </c>
      <c r="AV76" s="23">
        <f ca="1"/>
        <v>335.21</v>
      </c>
      <c r="AW76" s="23">
        <f ca="1"/>
        <v>327.084</v>
      </c>
      <c r="AX76" s="23">
        <f ca="1"/>
        <v>316.8</v>
      </c>
      <c r="AY76" s="23">
        <f ca="1"/>
        <v>318.214</v>
      </c>
      <c r="AZ76" s="23">
        <f ca="1"/>
        <v>317.27300000000002</v>
      </c>
      <c r="BA76" s="23">
        <f ca="1"/>
        <v>307.577</v>
      </c>
      <c r="BB76" s="23">
        <f ca="1"/>
        <v>308.01499999999999</v>
      </c>
      <c r="BC76" s="23">
        <f ca="1"/>
        <v>308.27</v>
      </c>
      <c r="BD76" s="23">
        <f ca="1"/>
        <v>308.57799999999997</v>
      </c>
      <c r="BE76" s="23">
        <f ca="1"/>
        <v>307.57900000000001</v>
      </c>
      <c r="BF76" s="23">
        <f ca="1"/>
        <v>306.20400000000001</v>
      </c>
      <c r="BG76" s="23">
        <f ca="1"/>
        <v>299.80900000000003</v>
      </c>
      <c r="BH76" s="23">
        <f ca="1"/>
        <v>305.72899999999998</v>
      </c>
      <c r="BI76" s="23">
        <f ca="1"/>
        <v>307.12700000000001</v>
      </c>
      <c r="BJ76" s="23">
        <f ca="1"/>
        <v>302.01100000000002</v>
      </c>
      <c r="BK76" s="23">
        <f ca="1"/>
        <v>301.13</v>
      </c>
      <c r="BL76" s="23">
        <f ca="1"/>
        <v>298.90899999999999</v>
      </c>
      <c r="BM76" s="23">
        <f ca="1"/>
        <v>296.64299999999997</v>
      </c>
      <c r="BN76" s="23">
        <f ca="1"/>
        <v>298.11200000000002</v>
      </c>
      <c r="BO76" s="23">
        <f ca="1"/>
        <v>296.49900000000002</v>
      </c>
      <c r="BP76" s="23">
        <f ca="1"/>
        <v>297.82400000000001</v>
      </c>
      <c r="BQ76" s="23">
        <f ca="1"/>
        <v>296.202</v>
      </c>
      <c r="BR76" s="23">
        <f ca="1"/>
        <v>293.70800000000003</v>
      </c>
      <c r="BS76" s="23" t="str">
        <f ca="1"/>
        <v>-</v>
      </c>
      <c r="BT76" s="23" t="str">
        <f ca="1"/>
        <v>-</v>
      </c>
      <c r="BU76" s="23" t="str">
        <f ca="1"/>
        <v>-</v>
      </c>
      <c r="BV76" s="23" t="str">
        <f ca="1"/>
        <v>-</v>
      </c>
      <c r="BW76" s="23" t="str">
        <f ca="1"/>
        <v>-</v>
      </c>
      <c r="BX76" s="23" t="str">
        <f ca="1"/>
        <v>-</v>
      </c>
      <c r="BY76" s="23" t="str">
        <f ca="1"/>
        <v>-</v>
      </c>
      <c r="BZ76" s="23" t="str">
        <f ca="1"/>
        <v>-</v>
      </c>
      <c r="CA76" s="23" t="str">
        <f ca="1"/>
        <v>-</v>
      </c>
      <c r="CB76" s="23" t="str">
        <f ca="1"/>
        <v>-</v>
      </c>
      <c r="CC76" s="23" t="str">
        <f ca="1"/>
        <v>-</v>
      </c>
      <c r="CD76" s="23" t="str">
        <f ca="1"/>
        <v>-</v>
      </c>
      <c r="CE76" s="23" t="str">
        <f ca="1"/>
        <v>-</v>
      </c>
      <c r="CF76" s="23" t="str">
        <f ca="1"/>
        <v>-</v>
      </c>
      <c r="CG76" s="23" t="str">
        <f ca="1"/>
        <v>-</v>
      </c>
      <c r="CH76" s="23" t="str">
        <f ca="1"/>
        <v>-</v>
      </c>
      <c r="CI76" s="23" t="str">
        <f ca="1"/>
        <v>-</v>
      </c>
      <c r="CJ76" s="23" t="str">
        <f ca="1"/>
        <v>-</v>
      </c>
      <c r="CK76" s="23" t="str">
        <f ca="1"/>
        <v>-</v>
      </c>
      <c r="CL76" s="23" t="str">
        <f ca="1"/>
        <v>-</v>
      </c>
      <c r="CM76" s="23" t="str">
        <f ca="1"/>
        <v>-</v>
      </c>
      <c r="CN76" s="23" t="str">
        <f ca="1"/>
        <v>-</v>
      </c>
      <c r="CO76" s="23" t="str">
        <f ca="1"/>
        <v>-</v>
      </c>
      <c r="CP76" s="23" t="str">
        <f ca="1"/>
        <v>-</v>
      </c>
      <c r="CQ76" s="23" t="str">
        <f ca="1"/>
        <v>-</v>
      </c>
      <c r="CR76" s="23" t="str">
        <f ca="1"/>
        <v>-</v>
      </c>
      <c r="CS76" s="23" t="str">
        <f ca="1"/>
        <v>-</v>
      </c>
      <c r="CT76" s="23" t="str">
        <f ca="1"/>
        <v>-</v>
      </c>
      <c r="CU76" s="23" t="str">
        <f ca="1"/>
        <v>-</v>
      </c>
      <c r="CV76" s="23" t="str">
        <f ca="1"/>
        <v>-</v>
      </c>
      <c r="CW76" s="23" t="str">
        <f ca="1"/>
        <v>-</v>
      </c>
      <c r="CX76" s="23" t="str">
        <f ca="1"/>
        <v>-</v>
      </c>
      <c r="CY76" s="23" t="str">
        <f ca="1"/>
        <v>-</v>
      </c>
      <c r="CZ76" s="23" t="str">
        <f ca="1"/>
        <v>-</v>
      </c>
      <c r="DA76" s="23" t="str">
        <f ca="1"/>
        <v>-</v>
      </c>
      <c r="DB76" s="23" t="str">
        <f ca="1"/>
        <v>-</v>
      </c>
      <c r="DC76" s="23" t="str">
        <f ca="1"/>
        <v>-</v>
      </c>
      <c r="DD76" s="23" t="str">
        <f ca="1"/>
        <v>-</v>
      </c>
      <c r="DE76" s="23" t="str">
        <f ca="1"/>
        <v>-</v>
      </c>
      <c r="DF76" s="23" t="str">
        <f ca="1"/>
        <v>-</v>
      </c>
      <c r="DG76" s="23" t="str">
        <f ca="1"/>
        <v>-</v>
      </c>
      <c r="DH76" s="23" t="str">
        <f ca="1"/>
        <v>-</v>
      </c>
      <c r="DI76" s="23" t="str">
        <f ca="1"/>
        <v>-</v>
      </c>
      <c r="DJ76" s="23" t="str">
        <f ca="1"/>
        <v>-</v>
      </c>
      <c r="DK76" s="23" t="str">
        <f ca="1"/>
        <v>-</v>
      </c>
      <c r="DL76" s="23" t="str">
        <f ca="1"/>
        <v>-</v>
      </c>
      <c r="DM76" s="23" t="str">
        <f ca="1"/>
        <v>-</v>
      </c>
      <c r="DN76" s="23" t="str">
        <f ca="1"/>
        <v>-</v>
      </c>
      <c r="DO76" s="23" t="str">
        <f ca="1"/>
        <v>-</v>
      </c>
      <c r="DP76" s="23" t="str">
        <f ca="1"/>
        <v>-</v>
      </c>
      <c r="DQ76" s="23" t="str">
        <f ca="1"/>
        <v>-</v>
      </c>
      <c r="DR76" s="23" t="str">
        <f ca="1"/>
        <v>-</v>
      </c>
      <c r="DS76" s="23" t="str">
        <f ca="1"/>
        <v>-</v>
      </c>
      <c r="DT76" s="23" t="str">
        <f ca="1"/>
        <v>-</v>
      </c>
      <c r="DU76" s="23" t="str">
        <f ca="1"/>
        <v>-</v>
      </c>
      <c r="DV76" s="23" t="str">
        <f ca="1"/>
        <v>-</v>
      </c>
      <c r="DW76" s="23" t="str">
        <f ca="1"/>
        <v>-</v>
      </c>
      <c r="DX76" s="23" t="str">
        <f ca="1"/>
        <v>-</v>
      </c>
      <c r="DY76" s="23" t="str">
        <f ca="1"/>
        <v>-</v>
      </c>
      <c r="DZ76" s="23" t="str">
        <f ca="1"/>
        <v>-</v>
      </c>
      <c r="EA76" s="23" t="str">
        <f ca="1"/>
        <v>-</v>
      </c>
      <c r="EB76" s="23" t="str">
        <f ca="1"/>
        <v>-</v>
      </c>
      <c r="EC76" s="23" t="str">
        <f ca="1"/>
        <v>-</v>
      </c>
      <c r="ED76" s="23" t="str">
        <f ca="1"/>
        <v>-</v>
      </c>
      <c r="EE76" s="23" t="str">
        <f ca="1"/>
        <v>-</v>
      </c>
      <c r="EF76" s="23" t="str">
        <f ca="1"/>
        <v>-</v>
      </c>
      <c r="EG76" s="23" t="str">
        <f ca="1"/>
        <v>-</v>
      </c>
      <c r="EH76" s="23" t="str">
        <f ca="1"/>
        <v>-</v>
      </c>
      <c r="EI76" s="23" t="str">
        <f ca="1"/>
        <v>-</v>
      </c>
      <c r="EJ76" s="23" t="str">
        <f ca="1"/>
        <v>-</v>
      </c>
      <c r="EK76" s="23" t="str">
        <f ca="1"/>
        <v>-</v>
      </c>
      <c r="EL76" s="23" t="str">
        <f ca="1"/>
        <v>-</v>
      </c>
      <c r="EM76" s="23" t="str">
        <f ca="1"/>
        <v>-</v>
      </c>
      <c r="EN76" s="23" t="str">
        <f ca="1"/>
        <v>-</v>
      </c>
      <c r="EO76" s="23" t="str">
        <f ca="1"/>
        <v>-</v>
      </c>
      <c r="EP76" s="23" t="str">
        <f ca="1"/>
        <v>-</v>
      </c>
      <c r="EQ76" s="23" t="str">
        <f ca="1"/>
        <v>-</v>
      </c>
      <c r="ER76" s="23" t="str">
        <f ca="1"/>
        <v>-</v>
      </c>
      <c r="ES76" s="23" t="str">
        <f ca="1"/>
        <v>-</v>
      </c>
      <c r="ET76" s="23" t="str">
        <f ca="1"/>
        <v>-</v>
      </c>
      <c r="EU76" s="23" t="str">
        <f ca="1"/>
        <v>-</v>
      </c>
      <c r="EV76" s="23" t="str">
        <f ca="1"/>
        <v>-</v>
      </c>
      <c r="EW76" s="23" t="str">
        <f ca="1"/>
        <v>-</v>
      </c>
      <c r="EX76" s="23" t="str">
        <f ca="1"/>
        <v>-</v>
      </c>
      <c r="EY76" s="23" t="str">
        <f ca="1"/>
        <v>-</v>
      </c>
      <c r="EZ76" s="23" t="str">
        <f ca="1"/>
        <v>-</v>
      </c>
      <c r="FA76" s="23" t="str">
        <f ca="1"/>
        <v>-</v>
      </c>
      <c r="FB76" s="23" t="str">
        <f ca="1"/>
        <v>-</v>
      </c>
      <c r="FC76" s="23" t="str">
        <f ca="1"/>
        <v>-</v>
      </c>
      <c r="FD76" s="23" t="str">
        <f ca="1"/>
        <v>-</v>
      </c>
      <c r="FE76" s="23" t="str">
        <f ca="1"/>
        <v>-</v>
      </c>
      <c r="FF76" s="23" t="str">
        <f ca="1"/>
        <v>-</v>
      </c>
      <c r="FG76" s="23" t="str">
        <f ca="1"/>
        <v>-</v>
      </c>
      <c r="FH76" s="23" t="str">
        <f ca="1"/>
        <v>-</v>
      </c>
      <c r="FI76" s="23" t="str">
        <f ca="1"/>
        <v>-</v>
      </c>
      <c r="FJ76" s="23" t="str">
        <f ca="1"/>
        <v>-</v>
      </c>
      <c r="FK76" s="23" t="str">
        <f ca="1"/>
        <v>-</v>
      </c>
      <c r="FL76" s="23" t="str">
        <f ca="1"/>
        <v>-</v>
      </c>
      <c r="FM76" s="23" t="str">
        <f ca="1"/>
        <v>-</v>
      </c>
      <c r="FN76" s="23" t="str">
        <f ca="1"/>
        <v>-</v>
      </c>
      <c r="FO76" s="23" t="str">
        <f ca="1"/>
        <v>-</v>
      </c>
      <c r="FP76" s="23" t="str">
        <f ca="1"/>
        <v>-</v>
      </c>
      <c r="FQ76" s="23" t="str">
        <f ca="1"/>
        <v>-</v>
      </c>
      <c r="FR76" s="23" t="str">
        <f ca="1"/>
        <v>-</v>
      </c>
      <c r="FS76" s="23" t="str">
        <f ca="1"/>
        <v>-</v>
      </c>
      <c r="FT76" s="23" t="str">
        <f ca="1"/>
        <v>-</v>
      </c>
      <c r="FU76" s="23" t="str">
        <f ca="1"/>
        <v>-</v>
      </c>
      <c r="FV76" s="23" t="str">
        <f ca="1"/>
        <v>-</v>
      </c>
      <c r="FW76" s="23" t="str">
        <f ca="1"/>
        <v>-</v>
      </c>
      <c r="FX76" s="23" t="str">
        <f ca="1"/>
        <v>-</v>
      </c>
      <c r="FY76" s="23" t="str">
        <f ca="1"/>
        <v>-</v>
      </c>
      <c r="FZ76" s="23" t="str">
        <f ca="1"/>
        <v>-</v>
      </c>
      <c r="GA76" s="23" t="str">
        <f ca="1"/>
        <v>-</v>
      </c>
      <c r="GB76" s="23" t="str">
        <f ca="1"/>
        <v>-</v>
      </c>
      <c r="GC76" s="23" t="str">
        <f ca="1"/>
        <v>-</v>
      </c>
      <c r="GD76" s="23" t="str">
        <f ca="1"/>
        <v>-</v>
      </c>
      <c r="GE76" s="23" t="str">
        <f ca="1"/>
        <v>-</v>
      </c>
      <c r="GF76" s="23" t="str">
        <f ca="1"/>
        <v>-</v>
      </c>
      <c r="GG76" s="23" t="str">
        <f ca="1"/>
        <v>-</v>
      </c>
      <c r="GH76" s="23" t="str">
        <f ca="1"/>
        <v>-</v>
      </c>
      <c r="GI76" s="23" t="str">
        <f ca="1"/>
        <v>-</v>
      </c>
      <c r="GJ76" s="23" t="str">
        <f ca="1"/>
        <v>-</v>
      </c>
      <c r="GK76" s="23" t="str">
        <f ca="1"/>
        <v>-</v>
      </c>
      <c r="GL76" s="23" t="str">
        <f ca="1"/>
        <v>-</v>
      </c>
      <c r="GM76" s="23" t="str">
        <f ca="1"/>
        <v>-</v>
      </c>
      <c r="GN76" s="23" t="str">
        <f ca="1"/>
        <v>-</v>
      </c>
      <c r="GO76" s="23" t="str">
        <f ca="1"/>
        <v>-</v>
      </c>
      <c r="GP76" s="23" t="str">
        <f ca="1"/>
        <v>-</v>
      </c>
      <c r="GQ76" s="23" t="str">
        <f ca="1"/>
        <v>-</v>
      </c>
      <c r="GR76" s="23" t="str">
        <f ca="1"/>
        <v>-</v>
      </c>
      <c r="GS76" s="23" t="str">
        <f ca="1"/>
        <v>-</v>
      </c>
      <c r="GT76" s="23" t="str">
        <f ca="1"/>
        <v>-</v>
      </c>
      <c r="GU76" s="23" t="str">
        <f ca="1"/>
        <v>-</v>
      </c>
      <c r="GV76" s="23" t="str">
        <f ca="1"/>
        <v>-</v>
      </c>
      <c r="GW76" s="23" t="str">
        <f ca="1"/>
        <v>-</v>
      </c>
      <c r="GX76" s="23" t="str">
        <f ca="1"/>
        <v>-</v>
      </c>
      <c r="GY76" s="23" t="str">
        <f ca="1"/>
        <v>-</v>
      </c>
      <c r="GZ76" s="23" t="str">
        <f ca="1"/>
        <v>-</v>
      </c>
      <c r="HA76" s="23" t="str">
        <f ca="1"/>
        <v>-</v>
      </c>
      <c r="HB76" s="23" t="str">
        <f ca="1"/>
        <v>-</v>
      </c>
      <c r="HC76" s="23" t="str">
        <f ca="1"/>
        <v>-</v>
      </c>
      <c r="HD76" s="23" t="str">
        <f ca="1"/>
        <v>-</v>
      </c>
      <c r="HE76" s="23" t="str">
        <f ca="1"/>
        <v>-</v>
      </c>
      <c r="HF76" s="23" t="str">
        <f ca="1"/>
        <v>-</v>
      </c>
      <c r="HG76" s="23" t="str">
        <f ca="1"/>
        <v>-</v>
      </c>
      <c r="HH76" s="23" t="str">
        <f ca="1"/>
        <v>-</v>
      </c>
      <c r="HI76" s="23" t="str">
        <f ca="1"/>
        <v>-</v>
      </c>
      <c r="HJ76" s="23" t="str">
        <f ca="1"/>
        <v>-</v>
      </c>
      <c r="HK76" s="23" t="str">
        <f ca="1"/>
        <v>-</v>
      </c>
      <c r="HL76" s="23" t="str">
        <f ca="1"/>
        <v>-</v>
      </c>
      <c r="HM76" s="23" t="str">
        <f ca="1"/>
        <v>-</v>
      </c>
      <c r="HN76" s="23" t="str">
        <f ca="1"/>
        <v>-</v>
      </c>
      <c r="HO76" s="23" t="str">
        <f ca="1"/>
        <v>-</v>
      </c>
      <c r="HP76" s="23" t="str">
        <f ca="1"/>
        <v>-</v>
      </c>
      <c r="HQ76" s="23" t="str">
        <f ca="1"/>
        <v>-</v>
      </c>
      <c r="HR76" s="23" t="str">
        <f ca="1"/>
        <v>-</v>
      </c>
      <c r="HS76" s="23" t="str">
        <f ca="1"/>
        <v>-</v>
      </c>
      <c r="HT76" s="23" t="str">
        <f ca="1"/>
        <v>-</v>
      </c>
      <c r="HU76" s="23" t="str">
        <f ca="1"/>
        <v>-</v>
      </c>
      <c r="HV76" s="23" t="str">
        <f ca="1"/>
        <v>-</v>
      </c>
      <c r="HW76" s="23" t="str">
        <f ca="1"/>
        <v>-</v>
      </c>
      <c r="HX76" s="23" t="str">
        <f ca="1"/>
        <v>-</v>
      </c>
      <c r="HY76" s="23" t="str">
        <f ca="1"/>
        <v>-</v>
      </c>
      <c r="HZ76" s="23" t="str">
        <f ca="1"/>
        <v>-</v>
      </c>
      <c r="IA76" s="23" t="str">
        <f ca="1"/>
        <v>-</v>
      </c>
      <c r="IB76" s="23" t="str">
        <f ca="1"/>
        <v>-</v>
      </c>
      <c r="IC76" s="23" t="str">
        <f ca="1"/>
        <v>-</v>
      </c>
      <c r="ID76" s="23" t="str">
        <f ca="1"/>
        <v>-</v>
      </c>
      <c r="IE76" s="23" t="str">
        <f ca="1"/>
        <v>-</v>
      </c>
      <c r="IF76" s="23" t="str">
        <f ca="1"/>
        <v>-</v>
      </c>
      <c r="IG76" s="23" t="str">
        <f ca="1"/>
        <v>-</v>
      </c>
      <c r="IH76" s="23" t="str">
        <f ca="1"/>
        <v>-</v>
      </c>
      <c r="II76" s="23" t="str">
        <f ca="1"/>
        <v>-</v>
      </c>
      <c r="IJ76" s="23" t="str">
        <f ca="1"/>
        <v>-</v>
      </c>
      <c r="IK76" s="23" t="str">
        <f ca="1"/>
        <v>-</v>
      </c>
      <c r="IL76" s="23" t="str">
        <f ca="1"/>
        <v>-</v>
      </c>
      <c r="IM76" s="23" t="str">
        <f ca="1"/>
        <v>-</v>
      </c>
      <c r="IN76" s="23" t="str">
        <f ca="1"/>
        <v>-</v>
      </c>
      <c r="IO76" s="23" t="str">
        <f ca="1"/>
        <v>-</v>
      </c>
      <c r="IP76" s="23" t="str">
        <f ca="1"/>
        <v>-</v>
      </c>
      <c r="IQ76" s="23" t="str">
        <f ca="1"/>
        <v>-</v>
      </c>
      <c r="IR76" s="23" t="str">
        <f ca="1"/>
        <v>-</v>
      </c>
      <c r="IS76" s="23" t="str">
        <f ca="1"/>
        <v>-</v>
      </c>
      <c r="IT76" s="23" t="str">
        <f ca="1"/>
        <v>-</v>
      </c>
      <c r="IU76" s="23" t="str">
        <f ca="1"/>
        <v>-</v>
      </c>
      <c r="IV76" s="23" t="str">
        <f ca="1"/>
        <v>-</v>
      </c>
      <c r="IW76" s="23" t="str">
        <f ca="1"/>
        <v>-</v>
      </c>
      <c r="IX76" s="23" t="str">
        <f ca="1"/>
        <v>-</v>
      </c>
      <c r="IY76" s="23" t="str">
        <f ca="1"/>
        <v>-</v>
      </c>
      <c r="IZ76" s="23" t="str">
        <f ca="1"/>
        <v>-</v>
      </c>
      <c r="JA76" s="23" t="str">
        <f ca="1"/>
        <v>-</v>
      </c>
      <c r="JB76" s="23" t="str">
        <f ca="1"/>
        <v>-</v>
      </c>
      <c r="JC76" s="23" t="str">
        <f ca="1"/>
        <v>-</v>
      </c>
      <c r="JD76" s="23" t="str">
        <f ca="1"/>
        <v>-</v>
      </c>
      <c r="JE76" s="23" t="str">
        <f ca="1"/>
        <v>-</v>
      </c>
      <c r="JF76" s="23" t="str">
        <f ca="1"/>
        <v>-</v>
      </c>
      <c r="JG76" s="23" t="str">
        <f ca="1"/>
        <v>-</v>
      </c>
      <c r="JH76" s="23" t="str">
        <f ca="1"/>
        <v>-</v>
      </c>
      <c r="JI76" s="23" t="str">
        <f ca="1"/>
        <v>-</v>
      </c>
      <c r="JJ76" s="23" t="str">
        <f ca="1"/>
        <v>-</v>
      </c>
      <c r="JK76" s="23" t="str">
        <f ca="1"/>
        <v>-</v>
      </c>
      <c r="JL76" s="23" t="str">
        <f ca="1"/>
        <v>-</v>
      </c>
      <c r="JM76" s="23" t="str">
        <f ca="1"/>
        <v>-</v>
      </c>
      <c r="JN76" s="23" t="str">
        <f ca="1"/>
        <v>-</v>
      </c>
      <c r="JO76" s="23" t="str">
        <f ca="1"/>
        <v>-</v>
      </c>
      <c r="JP76" s="23" t="str">
        <f ca="1"/>
        <v>-</v>
      </c>
      <c r="JQ76" s="23" t="str">
        <f ca="1"/>
        <v>-</v>
      </c>
      <c r="JR76" s="23" t="str">
        <f ca="1"/>
        <v>-</v>
      </c>
      <c r="JS76" s="23" t="str">
        <f ca="1"/>
        <v>-</v>
      </c>
      <c r="JT76" s="23" t="str">
        <f ca="1"/>
        <v>-</v>
      </c>
      <c r="JU76" s="23" t="str">
        <f ca="1"/>
        <v>-</v>
      </c>
      <c r="JV76" s="23" t="str">
        <f ca="1"/>
        <v>-</v>
      </c>
      <c r="JW76" s="23" t="str">
        <f ca="1"/>
        <v>-</v>
      </c>
      <c r="JX76" s="23" t="str">
        <f ca="1"/>
        <v>-</v>
      </c>
      <c r="JY76" s="23" t="str">
        <f ca="1"/>
        <v>-</v>
      </c>
      <c r="JZ76" s="23" t="str">
        <f ca="1"/>
        <v>-</v>
      </c>
      <c r="OF76" s="23" t="s">
        <v>910</v>
      </c>
    </row>
    <row r="77" spans="3:396" x14ac:dyDescent="0.4">
      <c r="C77" s="1">
        <f t="shared" si="9"/>
        <v>74</v>
      </c>
      <c r="D77" s="74" t="s">
        <v>1174</v>
      </c>
      <c r="I77" s="90" t="s">
        <v>1152</v>
      </c>
      <c r="J77" s="92" t="str">
        <f>_xlfn.XLOOKUP(J74,monitor!B:B,monitor!X:X,"-")</f>
        <v>54d</v>
      </c>
      <c r="L77" s="104">
        <f>_xlfn.XLOOKUP(J74,monitor!B:B,monitor!L:L)</f>
        <v>-25.72705078125</v>
      </c>
      <c r="S77" s="74" t="s">
        <v>1174</v>
      </c>
      <c r="T77" s="1" t="s">
        <v>913</v>
      </c>
      <c r="U77" s="5">
        <f ca="1">_xlfn.XLOOKUP(J74,monitor!B:B,monitor!AC:AC,"-")</f>
        <v>9.3525098663649615</v>
      </c>
      <c r="AB77" s="23" t="str">
        <f>J76</f>
        <v>XS2193662728</v>
      </c>
      <c r="AC77" s="23" cm="1">
        <f t="array" aca="1" ref="AC77:JZ77" ca="1">dl_Get_Hist(AB77,isin_list,historicData)</f>
        <v>336.55599999999998</v>
      </c>
      <c r="AD77" s="23">
        <f ca="1"/>
        <v>336.21499999999997</v>
      </c>
      <c r="AE77" s="23">
        <f ca="1"/>
        <v>339.94200000000001</v>
      </c>
      <c r="AF77" s="25">
        <f ca="1"/>
        <v>342.78399999999999</v>
      </c>
      <c r="AG77" s="23">
        <f ca="1"/>
        <v>347.88400000000001</v>
      </c>
      <c r="AH77" s="23">
        <f ca="1"/>
        <v>350.178</v>
      </c>
      <c r="AI77" s="23">
        <f ca="1"/>
        <v>344.32499999999999</v>
      </c>
      <c r="AJ77" s="23">
        <f ca="1"/>
        <v>343.02</v>
      </c>
      <c r="AK77" s="23">
        <f ca="1"/>
        <v>346.1</v>
      </c>
      <c r="AL77" s="23">
        <f ca="1"/>
        <v>346.80399999999997</v>
      </c>
      <c r="AM77" s="23">
        <f ca="1"/>
        <v>344.98500000000001</v>
      </c>
      <c r="AN77" s="23">
        <f ca="1"/>
        <v>336.40600000000001</v>
      </c>
      <c r="AO77" s="23">
        <f ca="1"/>
        <v>336.64600000000002</v>
      </c>
      <c r="AP77" s="23">
        <f ca="1"/>
        <v>343.15</v>
      </c>
      <c r="AQ77" s="23">
        <f ca="1"/>
        <v>349.52300000000002</v>
      </c>
      <c r="AR77" s="23">
        <f ca="1"/>
        <v>346.48200000000003</v>
      </c>
      <c r="AS77" s="23">
        <f ca="1"/>
        <v>348.02300000000002</v>
      </c>
      <c r="AT77" s="23">
        <f ca="1"/>
        <v>353.87</v>
      </c>
      <c r="AU77" s="23">
        <f ca="1"/>
        <v>356.41399999999999</v>
      </c>
      <c r="AV77" s="23">
        <f ca="1"/>
        <v>359.03</v>
      </c>
      <c r="AW77" s="23">
        <f ca="1"/>
        <v>351.85599999999999</v>
      </c>
      <c r="AX77" s="23">
        <f ca="1"/>
        <v>338.63299999999998</v>
      </c>
      <c r="AY77" s="23">
        <f ca="1"/>
        <v>338.33199999999999</v>
      </c>
      <c r="AZ77" s="23">
        <f ca="1"/>
        <v>348.202</v>
      </c>
      <c r="BA77" s="23">
        <f ca="1"/>
        <v>326.44099999999997</v>
      </c>
      <c r="BB77" s="23">
        <f ca="1"/>
        <v>327.66699999999997</v>
      </c>
      <c r="BC77" s="23">
        <f ca="1"/>
        <v>330.00299999999999</v>
      </c>
      <c r="BD77" s="23">
        <f ca="1"/>
        <v>335.053</v>
      </c>
      <c r="BE77" s="23">
        <f ca="1"/>
        <v>336.86</v>
      </c>
      <c r="BF77" s="23">
        <f ca="1"/>
        <v>333.67500000000001</v>
      </c>
      <c r="BG77" s="23">
        <f ca="1"/>
        <v>326.16199999999998</v>
      </c>
      <c r="BH77" s="23">
        <f ca="1"/>
        <v>328.26100000000002</v>
      </c>
      <c r="BI77" s="23">
        <f ca="1"/>
        <v>324.81299999999999</v>
      </c>
      <c r="BJ77" s="23">
        <f ca="1"/>
        <v>317.33499999999998</v>
      </c>
      <c r="BK77" s="23">
        <f ca="1"/>
        <v>315.90800000000002</v>
      </c>
      <c r="BL77" s="23">
        <f ca="1"/>
        <v>315.37700000000001</v>
      </c>
      <c r="BM77" s="23">
        <f ca="1"/>
        <v>316.505</v>
      </c>
      <c r="BN77" s="23">
        <f ca="1"/>
        <v>315.048</v>
      </c>
      <c r="BO77" s="23">
        <f ca="1"/>
        <v>313.73500000000001</v>
      </c>
      <c r="BP77" s="23">
        <f ca="1"/>
        <v>315.02199999999999</v>
      </c>
      <c r="BQ77" s="23">
        <f ca="1"/>
        <v>313.07799999999997</v>
      </c>
      <c r="BR77" s="23">
        <f ca="1"/>
        <v>307.846</v>
      </c>
      <c r="BS77" s="23">
        <f ca="1"/>
        <v>307.02800000000002</v>
      </c>
      <c r="BT77" s="23">
        <f ca="1"/>
        <v>314.70600000000002</v>
      </c>
      <c r="BU77" s="23">
        <f ca="1"/>
        <v>317.98</v>
      </c>
      <c r="BV77" s="23">
        <f ca="1"/>
        <v>317.88200000000001</v>
      </c>
      <c r="BW77" s="23">
        <f ca="1"/>
        <v>314.09300000000002</v>
      </c>
      <c r="BX77" s="23">
        <f ca="1"/>
        <v>311.60000000000002</v>
      </c>
      <c r="BY77" s="23">
        <f ca="1"/>
        <v>305.78399999999999</v>
      </c>
      <c r="BZ77" s="23">
        <f ca="1"/>
        <v>297.88400000000001</v>
      </c>
      <c r="CA77" s="23">
        <f ca="1"/>
        <v>290.61700000000002</v>
      </c>
      <c r="CB77" s="23">
        <f ca="1"/>
        <v>292.25</v>
      </c>
      <c r="CC77" s="23">
        <f ca="1"/>
        <v>294.48599999999999</v>
      </c>
      <c r="CD77" s="23">
        <f ca="1"/>
        <v>314.03199999999998</v>
      </c>
      <c r="CE77" s="23">
        <f ca="1"/>
        <v>318.60000000000002</v>
      </c>
      <c r="CF77" s="23">
        <f ca="1"/>
        <v>323.95699999999999</v>
      </c>
      <c r="CG77" s="23">
        <f ca="1"/>
        <v>323.95800000000003</v>
      </c>
      <c r="CH77" s="23">
        <f ca="1"/>
        <v>346.57600000000002</v>
      </c>
      <c r="CI77" s="23">
        <f ca="1"/>
        <v>356.90300000000002</v>
      </c>
      <c r="CJ77" s="23">
        <f ca="1"/>
        <v>356.20299999999997</v>
      </c>
      <c r="CK77" s="23">
        <f ca="1"/>
        <v>352.95699999999999</v>
      </c>
      <c r="CL77" s="23">
        <f ca="1"/>
        <v>340.87299999999999</v>
      </c>
      <c r="CM77" s="23">
        <f ca="1"/>
        <v>341.17899999999997</v>
      </c>
      <c r="CN77" s="23">
        <f ca="1"/>
        <v>336.31799999999998</v>
      </c>
      <c r="CO77" s="23">
        <f ca="1"/>
        <v>333.68400000000003</v>
      </c>
      <c r="CP77" s="23">
        <f ca="1"/>
        <v>336.37900000000002</v>
      </c>
      <c r="CQ77" s="23">
        <f ca="1"/>
        <v>340.96100000000001</v>
      </c>
      <c r="CR77" s="23">
        <f ca="1"/>
        <v>335.452</v>
      </c>
      <c r="CS77" s="23">
        <f ca="1"/>
        <v>347.654</v>
      </c>
      <c r="CT77" s="23">
        <f ca="1"/>
        <v>355.01600000000002</v>
      </c>
      <c r="CU77" s="23">
        <f ca="1"/>
        <v>358.10500000000002</v>
      </c>
      <c r="CV77" s="23">
        <f ca="1"/>
        <v>358.94099999999997</v>
      </c>
      <c r="CW77" s="23">
        <f ca="1"/>
        <v>366.92500000000001</v>
      </c>
      <c r="CX77" s="23">
        <f ca="1"/>
        <v>364.72</v>
      </c>
      <c r="CY77" s="23">
        <f ca="1"/>
        <v>371.14800000000002</v>
      </c>
      <c r="CZ77" s="23">
        <f ca="1"/>
        <v>365.16300000000001</v>
      </c>
      <c r="DA77" s="23">
        <f ca="1"/>
        <v>362.291</v>
      </c>
      <c r="DB77" s="23">
        <f ca="1"/>
        <v>356.14800000000002</v>
      </c>
      <c r="DC77" s="23">
        <f ca="1"/>
        <v>354.73099999999999</v>
      </c>
      <c r="DD77" s="23">
        <f ca="1"/>
        <v>358.99299999999999</v>
      </c>
      <c r="DE77" s="23">
        <f ca="1"/>
        <v>358.47500000000002</v>
      </c>
      <c r="DF77" s="23">
        <f ca="1"/>
        <v>363.05799999999999</v>
      </c>
      <c r="DG77" s="23">
        <f ca="1"/>
        <v>376.12200000000001</v>
      </c>
      <c r="DH77" s="23">
        <f ca="1"/>
        <v>381.22199999999998</v>
      </c>
      <c r="DI77" s="23">
        <f ca="1"/>
        <v>385.803</v>
      </c>
      <c r="DJ77" s="23">
        <f ca="1"/>
        <v>386.23200000000003</v>
      </c>
      <c r="DK77" s="23">
        <f ca="1"/>
        <v>383.69499999999999</v>
      </c>
      <c r="DL77" s="23">
        <f ca="1"/>
        <v>375.60199999999998</v>
      </c>
      <c r="DM77" s="23">
        <f ca="1"/>
        <v>381.85399999999998</v>
      </c>
      <c r="DN77" s="23" t="str">
        <f ca="1"/>
        <v>-</v>
      </c>
      <c r="DO77" s="23" t="str">
        <f ca="1"/>
        <v>-</v>
      </c>
      <c r="DP77" s="23" t="str">
        <f ca="1"/>
        <v>-</v>
      </c>
      <c r="DQ77" s="23" t="str">
        <f ca="1"/>
        <v>-</v>
      </c>
      <c r="DR77" s="23" t="str">
        <f ca="1"/>
        <v>-</v>
      </c>
      <c r="DS77" s="23" t="str">
        <f ca="1"/>
        <v>-</v>
      </c>
      <c r="DT77" s="23" t="str">
        <f ca="1"/>
        <v>-</v>
      </c>
      <c r="DU77" s="23" t="str">
        <f ca="1"/>
        <v>-</v>
      </c>
      <c r="DV77" s="23" t="str">
        <f ca="1"/>
        <v>-</v>
      </c>
      <c r="DW77" s="23" t="str">
        <f ca="1"/>
        <v>-</v>
      </c>
      <c r="DX77" s="23" t="str">
        <f ca="1"/>
        <v>-</v>
      </c>
      <c r="DY77" s="23" t="str">
        <f ca="1"/>
        <v>-</v>
      </c>
      <c r="DZ77" s="23" t="str">
        <f ca="1"/>
        <v>-</v>
      </c>
      <c r="EA77" s="23" t="str">
        <f ca="1"/>
        <v>-</v>
      </c>
      <c r="EB77" s="23" t="str">
        <f ca="1"/>
        <v>-</v>
      </c>
      <c r="EC77" s="23" t="str">
        <f ca="1"/>
        <v>-</v>
      </c>
      <c r="ED77" s="23" t="str">
        <f ca="1"/>
        <v>-</v>
      </c>
      <c r="EE77" s="23" t="str">
        <f ca="1"/>
        <v>-</v>
      </c>
      <c r="EF77" s="23" t="str">
        <f ca="1"/>
        <v>-</v>
      </c>
      <c r="EG77" s="23" t="str">
        <f ca="1"/>
        <v>-</v>
      </c>
      <c r="EH77" s="23" t="str">
        <f ca="1"/>
        <v>-</v>
      </c>
      <c r="EI77" s="23" t="str">
        <f ca="1"/>
        <v>-</v>
      </c>
      <c r="EJ77" s="23" t="str">
        <f ca="1"/>
        <v>-</v>
      </c>
      <c r="EK77" s="23" t="str">
        <f ca="1"/>
        <v>-</v>
      </c>
      <c r="EL77" s="23" t="str">
        <f ca="1"/>
        <v>-</v>
      </c>
      <c r="EM77" s="23" t="str">
        <f ca="1"/>
        <v>-</v>
      </c>
      <c r="EN77" s="23" t="str">
        <f ca="1"/>
        <v>-</v>
      </c>
      <c r="EO77" s="23" t="str">
        <f ca="1"/>
        <v>-</v>
      </c>
      <c r="EP77" s="23" t="str">
        <f ca="1"/>
        <v>-</v>
      </c>
      <c r="EQ77" s="23" t="str">
        <f ca="1"/>
        <v>-</v>
      </c>
      <c r="ER77" s="23" t="str">
        <f ca="1"/>
        <v>-</v>
      </c>
      <c r="ES77" s="23" t="str">
        <f ca="1"/>
        <v>-</v>
      </c>
      <c r="ET77" s="23" t="str">
        <f ca="1"/>
        <v>-</v>
      </c>
      <c r="EU77" s="23" t="str">
        <f ca="1"/>
        <v>-</v>
      </c>
      <c r="EV77" s="23" t="str">
        <f ca="1"/>
        <v>-</v>
      </c>
      <c r="EW77" s="23" t="str">
        <f ca="1"/>
        <v>-</v>
      </c>
      <c r="EX77" s="23" t="str">
        <f ca="1"/>
        <v>-</v>
      </c>
      <c r="EY77" s="23" t="str">
        <f ca="1"/>
        <v>-</v>
      </c>
      <c r="EZ77" s="23" t="str">
        <f ca="1"/>
        <v>-</v>
      </c>
      <c r="FA77" s="23" t="str">
        <f ca="1"/>
        <v>-</v>
      </c>
      <c r="FB77" s="23" t="str">
        <f ca="1"/>
        <v>-</v>
      </c>
      <c r="FC77" s="23" t="str">
        <f ca="1"/>
        <v>-</v>
      </c>
      <c r="FD77" s="23" t="str">
        <f ca="1"/>
        <v>-</v>
      </c>
      <c r="FE77" s="23" t="str">
        <f ca="1"/>
        <v>-</v>
      </c>
      <c r="FF77" s="23" t="str">
        <f ca="1"/>
        <v>-</v>
      </c>
      <c r="FG77" s="23" t="str">
        <f ca="1"/>
        <v>-</v>
      </c>
      <c r="FH77" s="23" t="str">
        <f ca="1"/>
        <v>-</v>
      </c>
      <c r="FI77" s="23" t="str">
        <f ca="1"/>
        <v>-</v>
      </c>
      <c r="FJ77" s="23" t="str">
        <f ca="1"/>
        <v>-</v>
      </c>
      <c r="FK77" s="23" t="str">
        <f ca="1"/>
        <v>-</v>
      </c>
      <c r="FL77" s="23" t="str">
        <f ca="1"/>
        <v>-</v>
      </c>
      <c r="FM77" s="23" t="str">
        <f ca="1"/>
        <v>-</v>
      </c>
      <c r="FN77" s="23" t="str">
        <f ca="1"/>
        <v>-</v>
      </c>
      <c r="FO77" s="23" t="str">
        <f ca="1"/>
        <v>-</v>
      </c>
      <c r="FP77" s="23" t="str">
        <f ca="1"/>
        <v>-</v>
      </c>
      <c r="FQ77" s="23" t="str">
        <f ca="1"/>
        <v>-</v>
      </c>
      <c r="FR77" s="23" t="str">
        <f ca="1"/>
        <v>-</v>
      </c>
      <c r="FS77" s="23" t="str">
        <f ca="1"/>
        <v>-</v>
      </c>
      <c r="FT77" s="23" t="str">
        <f ca="1"/>
        <v>-</v>
      </c>
      <c r="FU77" s="23" t="str">
        <f ca="1"/>
        <v>-</v>
      </c>
      <c r="FV77" s="23" t="str">
        <f ca="1"/>
        <v>-</v>
      </c>
      <c r="FW77" s="23" t="str">
        <f ca="1"/>
        <v>-</v>
      </c>
      <c r="FX77" s="23" t="str">
        <f ca="1"/>
        <v>-</v>
      </c>
      <c r="FY77" s="23" t="str">
        <f ca="1"/>
        <v>-</v>
      </c>
      <c r="FZ77" s="23" t="str">
        <f ca="1"/>
        <v>-</v>
      </c>
      <c r="GA77" s="23" t="str">
        <f ca="1"/>
        <v>-</v>
      </c>
      <c r="GB77" s="23" t="str">
        <f ca="1"/>
        <v>-</v>
      </c>
      <c r="GC77" s="23" t="str">
        <f ca="1"/>
        <v>-</v>
      </c>
      <c r="GD77" s="23" t="str">
        <f ca="1"/>
        <v>-</v>
      </c>
      <c r="GE77" s="23" t="str">
        <f ca="1"/>
        <v>-</v>
      </c>
      <c r="GF77" s="23" t="str">
        <f ca="1"/>
        <v>-</v>
      </c>
      <c r="GG77" s="23" t="str">
        <f ca="1"/>
        <v>-</v>
      </c>
      <c r="GH77" s="23" t="str">
        <f ca="1"/>
        <v>-</v>
      </c>
      <c r="GI77" s="23" t="str">
        <f ca="1"/>
        <v>-</v>
      </c>
      <c r="GJ77" s="23" t="str">
        <f ca="1"/>
        <v>-</v>
      </c>
      <c r="GK77" s="23" t="str">
        <f ca="1"/>
        <v>-</v>
      </c>
      <c r="GL77" s="23" t="str">
        <f ca="1"/>
        <v>-</v>
      </c>
      <c r="GM77" s="23" t="str">
        <f ca="1"/>
        <v>-</v>
      </c>
      <c r="GN77" s="23" t="str">
        <f ca="1"/>
        <v>-</v>
      </c>
      <c r="GO77" s="23" t="str">
        <f ca="1"/>
        <v>-</v>
      </c>
      <c r="GP77" s="23" t="str">
        <f ca="1"/>
        <v>-</v>
      </c>
      <c r="GQ77" s="23" t="str">
        <f ca="1"/>
        <v>-</v>
      </c>
      <c r="GR77" s="23" t="str">
        <f ca="1"/>
        <v>-</v>
      </c>
      <c r="GS77" s="23" t="str">
        <f ca="1"/>
        <v>-</v>
      </c>
      <c r="GT77" s="23" t="str">
        <f ca="1"/>
        <v>-</v>
      </c>
      <c r="GU77" s="23" t="str">
        <f ca="1"/>
        <v>-</v>
      </c>
      <c r="GV77" s="23" t="str">
        <f ca="1"/>
        <v>-</v>
      </c>
      <c r="GW77" s="23" t="str">
        <f ca="1"/>
        <v>-</v>
      </c>
      <c r="GX77" s="23" t="str">
        <f ca="1"/>
        <v>-</v>
      </c>
      <c r="GY77" s="23" t="str">
        <f ca="1"/>
        <v>-</v>
      </c>
      <c r="GZ77" s="23" t="str">
        <f ca="1"/>
        <v>-</v>
      </c>
      <c r="HA77" s="23" t="str">
        <f ca="1"/>
        <v>-</v>
      </c>
      <c r="HB77" s="23" t="str">
        <f ca="1"/>
        <v>-</v>
      </c>
      <c r="HC77" s="23" t="str">
        <f ca="1"/>
        <v>-</v>
      </c>
      <c r="HD77" s="23" t="str">
        <f ca="1"/>
        <v>-</v>
      </c>
      <c r="HE77" s="23" t="str">
        <f ca="1"/>
        <v>-</v>
      </c>
      <c r="HF77" s="23" t="str">
        <f ca="1"/>
        <v>-</v>
      </c>
      <c r="HG77" s="23" t="str">
        <f ca="1"/>
        <v>-</v>
      </c>
      <c r="HH77" s="23" t="str">
        <f ca="1"/>
        <v>-</v>
      </c>
      <c r="HI77" s="23" t="str">
        <f ca="1"/>
        <v>-</v>
      </c>
      <c r="HJ77" s="23" t="str">
        <f ca="1"/>
        <v>-</v>
      </c>
      <c r="HK77" s="23" t="str">
        <f ca="1"/>
        <v>-</v>
      </c>
      <c r="HL77" s="23" t="str">
        <f ca="1"/>
        <v>-</v>
      </c>
      <c r="HM77" s="23" t="str">
        <f ca="1"/>
        <v>-</v>
      </c>
      <c r="HN77" s="23" t="str">
        <f ca="1"/>
        <v>-</v>
      </c>
      <c r="HO77" s="23" t="str">
        <f ca="1"/>
        <v>-</v>
      </c>
      <c r="HP77" s="23" t="str">
        <f ca="1"/>
        <v>-</v>
      </c>
      <c r="HQ77" s="23" t="str">
        <f ca="1"/>
        <v>-</v>
      </c>
      <c r="HR77" s="23" t="str">
        <f ca="1"/>
        <v>-</v>
      </c>
      <c r="HS77" s="23" t="str">
        <f ca="1"/>
        <v>-</v>
      </c>
      <c r="HT77" s="23" t="str">
        <f ca="1"/>
        <v>-</v>
      </c>
      <c r="HU77" s="23" t="str">
        <f ca="1"/>
        <v>-</v>
      </c>
      <c r="HV77" s="23" t="str">
        <f ca="1"/>
        <v>-</v>
      </c>
      <c r="HW77" s="23" t="str">
        <f ca="1"/>
        <v>-</v>
      </c>
      <c r="HX77" s="23" t="str">
        <f ca="1"/>
        <v>-</v>
      </c>
      <c r="HY77" s="23" t="str">
        <f ca="1"/>
        <v>-</v>
      </c>
      <c r="HZ77" s="23" t="str">
        <f ca="1"/>
        <v>-</v>
      </c>
      <c r="IA77" s="23" t="str">
        <f ca="1"/>
        <v>-</v>
      </c>
      <c r="IB77" s="23" t="str">
        <f ca="1"/>
        <v>-</v>
      </c>
      <c r="IC77" s="23" t="str">
        <f ca="1"/>
        <v>-</v>
      </c>
      <c r="ID77" s="23" t="str">
        <f ca="1"/>
        <v>-</v>
      </c>
      <c r="IE77" s="23" t="str">
        <f ca="1"/>
        <v>-</v>
      </c>
      <c r="IF77" s="23" t="str">
        <f ca="1"/>
        <v>-</v>
      </c>
      <c r="IG77" s="23" t="str">
        <f ca="1"/>
        <v>-</v>
      </c>
      <c r="IH77" s="23" t="str">
        <f ca="1"/>
        <v>-</v>
      </c>
      <c r="II77" s="23" t="str">
        <f ca="1"/>
        <v>-</v>
      </c>
      <c r="IJ77" s="23" t="str">
        <f ca="1"/>
        <v>-</v>
      </c>
      <c r="IK77" s="23" t="str">
        <f ca="1"/>
        <v>-</v>
      </c>
      <c r="IL77" s="23" t="str">
        <f ca="1"/>
        <v>-</v>
      </c>
      <c r="IM77" s="23" t="str">
        <f ca="1"/>
        <v>-</v>
      </c>
      <c r="IN77" s="23" t="str">
        <f ca="1"/>
        <v>-</v>
      </c>
      <c r="IO77" s="23" t="str">
        <f ca="1"/>
        <v>-</v>
      </c>
      <c r="IP77" s="23" t="str">
        <f ca="1"/>
        <v>-</v>
      </c>
      <c r="IQ77" s="23" t="str">
        <f ca="1"/>
        <v>-</v>
      </c>
      <c r="IR77" s="23" t="str">
        <f ca="1"/>
        <v>-</v>
      </c>
      <c r="IS77" s="23" t="str">
        <f ca="1"/>
        <v>-</v>
      </c>
      <c r="IT77" s="23" t="str">
        <f ca="1"/>
        <v>-</v>
      </c>
      <c r="IU77" s="23" t="str">
        <f ca="1"/>
        <v>-</v>
      </c>
      <c r="IV77" s="23" t="str">
        <f ca="1"/>
        <v>-</v>
      </c>
      <c r="IW77" s="23" t="str">
        <f ca="1"/>
        <v>-</v>
      </c>
      <c r="IX77" s="23" t="str">
        <f ca="1"/>
        <v>-</v>
      </c>
      <c r="IY77" s="23" t="str">
        <f ca="1"/>
        <v>-</v>
      </c>
      <c r="IZ77" s="23" t="str">
        <f ca="1"/>
        <v>-</v>
      </c>
      <c r="JA77" s="23" t="str">
        <f ca="1"/>
        <v>-</v>
      </c>
      <c r="JB77" s="23" t="str">
        <f ca="1"/>
        <v>-</v>
      </c>
      <c r="JC77" s="23" t="str">
        <f ca="1"/>
        <v>-</v>
      </c>
      <c r="JD77" s="23" t="str">
        <f ca="1"/>
        <v>-</v>
      </c>
      <c r="JE77" s="23" t="str">
        <f ca="1"/>
        <v>-</v>
      </c>
      <c r="JF77" s="23" t="str">
        <f ca="1"/>
        <v>-</v>
      </c>
      <c r="JG77" s="23" t="str">
        <f ca="1"/>
        <v>-</v>
      </c>
      <c r="JH77" s="23" t="str">
        <f ca="1"/>
        <v>-</v>
      </c>
      <c r="JI77" s="23" t="str">
        <f ca="1"/>
        <v>-</v>
      </c>
      <c r="JJ77" s="23" t="str">
        <f ca="1"/>
        <v>-</v>
      </c>
      <c r="JK77" s="23" t="str">
        <f ca="1"/>
        <v>-</v>
      </c>
      <c r="JL77" s="23" t="str">
        <f ca="1"/>
        <v>-</v>
      </c>
      <c r="JM77" s="23" t="str">
        <f ca="1"/>
        <v>-</v>
      </c>
      <c r="JN77" s="23" t="str">
        <f ca="1"/>
        <v>-</v>
      </c>
      <c r="JO77" s="23" t="str">
        <f ca="1"/>
        <v>-</v>
      </c>
      <c r="JP77" s="23" t="str">
        <f ca="1"/>
        <v>-</v>
      </c>
      <c r="JQ77" s="23" t="str">
        <f ca="1"/>
        <v>-</v>
      </c>
      <c r="JR77" s="23" t="str">
        <f ca="1"/>
        <v>-</v>
      </c>
      <c r="JS77" s="23" t="str">
        <f ca="1"/>
        <v>-</v>
      </c>
      <c r="JT77" s="23" t="str">
        <f ca="1"/>
        <v>-</v>
      </c>
      <c r="JU77" s="23" t="str">
        <f ca="1"/>
        <v>-</v>
      </c>
      <c r="JV77" s="23" t="str">
        <f ca="1"/>
        <v>-</v>
      </c>
      <c r="JW77" s="23" t="str">
        <f ca="1"/>
        <v>-</v>
      </c>
      <c r="JX77" s="23" t="str">
        <f ca="1"/>
        <v>-</v>
      </c>
      <c r="JY77" s="23" t="str">
        <f ca="1"/>
        <v>-</v>
      </c>
      <c r="JZ77" s="23" t="str">
        <f ca="1"/>
        <v>-</v>
      </c>
      <c r="OF77" s="23" t="s">
        <v>910</v>
      </c>
    </row>
    <row r="78" spans="3:396" x14ac:dyDescent="0.4">
      <c r="C78" s="1">
        <f t="shared" si="9"/>
        <v>75</v>
      </c>
      <c r="D78" s="74" t="s">
        <v>1174</v>
      </c>
      <c r="I78" s="90" t="s">
        <v>1407</v>
      </c>
      <c r="J78" s="110" t="str">
        <f>_xlfn.XLOOKUP(J74,monitor!B:B,monitor!C:C)</f>
        <v>To Exit</v>
      </c>
      <c r="S78" s="74" t="s">
        <v>1174</v>
      </c>
      <c r="T78" s="1" t="s">
        <v>1218</v>
      </c>
      <c r="U78" s="5">
        <f ca="1">U76-2*U77</f>
        <v>-46.303114970825149</v>
      </c>
      <c r="AB78" s="111" t="str">
        <f>AB76&amp; " reduced"</f>
        <v>XS2225157424 reduced</v>
      </c>
      <c r="AC78" s="23" cm="1">
        <f t="array" aca="1" ref="AC78:BQ78" ca="1">_xlfn._xlws.FILTER(_xlfn.ANCHORARRAY(AC76),dl_Get_Hist("numbers",isin_list,historicData)&lt;U83)</f>
        <v>310.82900000000001</v>
      </c>
      <c r="AD78" s="23">
        <f ca="1"/>
        <v>310.93200000000002</v>
      </c>
      <c r="AE78" s="23">
        <f ca="1"/>
        <v>311.22699999999998</v>
      </c>
      <c r="AF78" s="25">
        <f ca="1"/>
        <v>312.11700000000002</v>
      </c>
      <c r="AG78" s="23">
        <f ca="1"/>
        <v>315.54700000000003</v>
      </c>
      <c r="AH78" s="23">
        <f ca="1"/>
        <v>316.58199999999999</v>
      </c>
      <c r="AI78" s="23">
        <f ca="1"/>
        <v>310.28199999999998</v>
      </c>
      <c r="AJ78" s="23">
        <f ca="1"/>
        <v>307.01299999999998</v>
      </c>
      <c r="AK78" s="23">
        <f ca="1"/>
        <v>305.88200000000001</v>
      </c>
      <c r="AL78" s="23">
        <f ca="1"/>
        <v>304.85599999999999</v>
      </c>
      <c r="AM78" s="23">
        <f ca="1"/>
        <v>301.42399999999998</v>
      </c>
      <c r="AN78" s="23">
        <f ca="1"/>
        <v>295.94900000000001</v>
      </c>
      <c r="AO78" s="23">
        <f ca="1"/>
        <v>294.83</v>
      </c>
      <c r="AP78" s="23">
        <f ca="1"/>
        <v>298.63600000000002</v>
      </c>
      <c r="AQ78" s="23">
        <f ca="1"/>
        <v>304.10899999999998</v>
      </c>
      <c r="AR78" s="23">
        <f ca="1"/>
        <v>303.81900000000002</v>
      </c>
      <c r="AS78" s="23">
        <f ca="1"/>
        <v>310.11</v>
      </c>
      <c r="AT78" s="23">
        <f ca="1"/>
        <v>324.88600000000002</v>
      </c>
      <c r="AU78" s="23">
        <f ca="1"/>
        <v>331.49200000000002</v>
      </c>
      <c r="AV78" s="23">
        <f ca="1"/>
        <v>335.21</v>
      </c>
      <c r="AW78" s="23">
        <f ca="1"/>
        <v>327.084</v>
      </c>
      <c r="AX78" s="23">
        <f ca="1"/>
        <v>316.8</v>
      </c>
      <c r="AY78" s="23">
        <f ca="1"/>
        <v>318.214</v>
      </c>
      <c r="AZ78" s="23">
        <f ca="1"/>
        <v>317.27300000000002</v>
      </c>
      <c r="BA78" s="23">
        <f ca="1"/>
        <v>307.577</v>
      </c>
      <c r="BB78" s="23">
        <f ca="1"/>
        <v>308.01499999999999</v>
      </c>
      <c r="BC78" s="23">
        <f ca="1"/>
        <v>308.27</v>
      </c>
      <c r="BD78" s="23">
        <f ca="1"/>
        <v>308.57799999999997</v>
      </c>
      <c r="BE78" s="23">
        <f ca="1"/>
        <v>307.57900000000001</v>
      </c>
      <c r="BF78" s="23">
        <f ca="1"/>
        <v>306.20400000000001</v>
      </c>
      <c r="BG78" s="23">
        <f ca="1"/>
        <v>299.80900000000003</v>
      </c>
      <c r="BH78" s="23">
        <f ca="1"/>
        <v>305.72899999999998</v>
      </c>
      <c r="BI78" s="23">
        <f ca="1"/>
        <v>307.12700000000001</v>
      </c>
      <c r="BJ78" s="23">
        <f ca="1"/>
        <v>302.01100000000002</v>
      </c>
      <c r="BK78" s="23">
        <f ca="1"/>
        <v>301.13</v>
      </c>
      <c r="BL78" s="23">
        <f ca="1"/>
        <v>298.90899999999999</v>
      </c>
      <c r="BM78" s="23">
        <f ca="1"/>
        <v>296.64299999999997</v>
      </c>
      <c r="BN78" s="23">
        <f ca="1"/>
        <v>298.11200000000002</v>
      </c>
      <c r="BO78" s="23">
        <f ca="1"/>
        <v>296.49900000000002</v>
      </c>
      <c r="BP78" s="23">
        <f ca="1"/>
        <v>297.82400000000001</v>
      </c>
      <c r="BQ78" s="23">
        <f ca="1"/>
        <v>296.202</v>
      </c>
      <c r="OF78" s="23" t="s">
        <v>910</v>
      </c>
    </row>
    <row r="79" spans="3:396" x14ac:dyDescent="0.4">
      <c r="C79" s="1">
        <f t="shared" si="9"/>
        <v>76</v>
      </c>
      <c r="D79" s="74" t="s">
        <v>1174</v>
      </c>
      <c r="I79" s="90" t="s">
        <v>1711</v>
      </c>
      <c r="J79" s="125" t="str">
        <f>_xlfn.XLOOKUP(J74,monitor!B:B,monitor!P:P)</f>
        <v>-</v>
      </c>
      <c r="S79" s="74" t="s">
        <v>1174</v>
      </c>
      <c r="T79" s="1" t="s">
        <v>1219</v>
      </c>
      <c r="U79" s="5">
        <f ca="1">U76+2*U77</f>
        <v>-8.8930755053653066</v>
      </c>
      <c r="AB79" s="111" t="str">
        <f>AB77&amp; " reduced"</f>
        <v>XS2193662728 reduced</v>
      </c>
      <c r="AC79" s="23" cm="1">
        <f t="array" aca="1" ref="AC79:BQ79" ca="1">_xlfn._xlws.FILTER(_xlfn.ANCHORARRAY(AC77),dl_Get_Hist("numbers",isin_list,historicData)&lt;U83)</f>
        <v>336.55599999999998</v>
      </c>
      <c r="AD79" s="23">
        <f ca="1"/>
        <v>336.21499999999997</v>
      </c>
      <c r="AE79" s="23">
        <f ca="1"/>
        <v>339.94200000000001</v>
      </c>
      <c r="AF79" s="25">
        <f ca="1"/>
        <v>342.78399999999999</v>
      </c>
      <c r="AG79" s="23">
        <f ca="1"/>
        <v>347.88400000000001</v>
      </c>
      <c r="AH79" s="23">
        <f ca="1"/>
        <v>350.178</v>
      </c>
      <c r="AI79" s="23">
        <f ca="1"/>
        <v>344.32499999999999</v>
      </c>
      <c r="AJ79" s="23">
        <f ca="1"/>
        <v>343.02</v>
      </c>
      <c r="AK79" s="23">
        <f ca="1"/>
        <v>346.1</v>
      </c>
      <c r="AL79" s="23">
        <f ca="1"/>
        <v>346.80399999999997</v>
      </c>
      <c r="AM79" s="23">
        <f ca="1"/>
        <v>344.98500000000001</v>
      </c>
      <c r="AN79" s="23">
        <f ca="1"/>
        <v>336.40600000000001</v>
      </c>
      <c r="AO79" s="23">
        <f ca="1"/>
        <v>336.64600000000002</v>
      </c>
      <c r="AP79" s="23">
        <f ca="1"/>
        <v>343.15</v>
      </c>
      <c r="AQ79" s="23">
        <f ca="1"/>
        <v>349.52300000000002</v>
      </c>
      <c r="AR79" s="23">
        <f ca="1"/>
        <v>346.48200000000003</v>
      </c>
      <c r="AS79" s="23">
        <f ca="1"/>
        <v>348.02300000000002</v>
      </c>
      <c r="AT79" s="23">
        <f ca="1"/>
        <v>353.87</v>
      </c>
      <c r="AU79" s="23">
        <f ca="1"/>
        <v>356.41399999999999</v>
      </c>
      <c r="AV79" s="23">
        <f ca="1"/>
        <v>359.03</v>
      </c>
      <c r="AW79" s="23">
        <f ca="1"/>
        <v>351.85599999999999</v>
      </c>
      <c r="AX79" s="23">
        <f ca="1"/>
        <v>338.63299999999998</v>
      </c>
      <c r="AY79" s="23">
        <f ca="1"/>
        <v>338.33199999999999</v>
      </c>
      <c r="AZ79" s="23">
        <f ca="1"/>
        <v>348.202</v>
      </c>
      <c r="BA79" s="23">
        <f ca="1"/>
        <v>326.44099999999997</v>
      </c>
      <c r="BB79" s="23">
        <f ca="1"/>
        <v>327.66699999999997</v>
      </c>
      <c r="BC79" s="23">
        <f ca="1"/>
        <v>330.00299999999999</v>
      </c>
      <c r="BD79" s="23">
        <f ca="1"/>
        <v>335.053</v>
      </c>
      <c r="BE79" s="23">
        <f ca="1"/>
        <v>336.86</v>
      </c>
      <c r="BF79" s="23">
        <f ca="1"/>
        <v>333.67500000000001</v>
      </c>
      <c r="BG79" s="23">
        <f ca="1"/>
        <v>326.16199999999998</v>
      </c>
      <c r="BH79" s="23">
        <f ca="1"/>
        <v>328.26100000000002</v>
      </c>
      <c r="BI79" s="23">
        <f ca="1"/>
        <v>324.81299999999999</v>
      </c>
      <c r="BJ79" s="23">
        <f ca="1"/>
        <v>317.33499999999998</v>
      </c>
      <c r="BK79" s="23">
        <f ca="1"/>
        <v>315.90800000000002</v>
      </c>
      <c r="BL79" s="23">
        <f ca="1"/>
        <v>315.37700000000001</v>
      </c>
      <c r="BM79" s="23">
        <f ca="1"/>
        <v>316.505</v>
      </c>
      <c r="BN79" s="23">
        <f ca="1"/>
        <v>315.048</v>
      </c>
      <c r="BO79" s="23">
        <f ca="1"/>
        <v>313.73500000000001</v>
      </c>
      <c r="BP79" s="23">
        <f ca="1"/>
        <v>315.02199999999999</v>
      </c>
      <c r="BQ79" s="23">
        <f ca="1"/>
        <v>313.07799999999997</v>
      </c>
      <c r="OF79" s="23" t="s">
        <v>910</v>
      </c>
    </row>
    <row r="80" spans="3:396" x14ac:dyDescent="0.4">
      <c r="C80" s="1">
        <f t="shared" si="9"/>
        <v>77</v>
      </c>
      <c r="D80" s="74" t="s">
        <v>1174</v>
      </c>
      <c r="S80" s="74" t="s">
        <v>1174</v>
      </c>
      <c r="T80" s="1" t="s">
        <v>1254</v>
      </c>
      <c r="U80" s="4">
        <f>_xlfn.XLOOKUP(J74,monitor!B:B,monitor!N:N,"-")</f>
        <v>-40</v>
      </c>
      <c r="AB80" s="111" t="str">
        <f>"spread:"&amp;K75&amp;" - "&amp;K76</f>
        <v>spread:VOD 2 5/8 08/27/80 nc-26 - BPLN 3 5/8 PERP nc-29</v>
      </c>
      <c r="AC80" s="23" cm="1">
        <f t="array" aca="1" ref="AC80:BR80" ca="1">_xlfn._xlws.FILTER(dl_spread_between_two_bonds(J75,J76,isin_list,historicData),dl_spread_between_two_bonds(J75,J76,isin_list,historicData)&lt;&gt;"-")</f>
        <v>-25.726999999999975</v>
      </c>
      <c r="AD80" s="23">
        <f ca="1"/>
        <v>-25.282999999999959</v>
      </c>
      <c r="AE80" s="23">
        <f ca="1"/>
        <v>-28.715000000000032</v>
      </c>
      <c r="AF80" s="25">
        <f ca="1"/>
        <v>-30.666999999999973</v>
      </c>
      <c r="AG80" s="23">
        <f ca="1"/>
        <v>-32.336999999999989</v>
      </c>
      <c r="AH80" s="23">
        <f ca="1"/>
        <v>-33.596000000000004</v>
      </c>
      <c r="AI80" s="23">
        <f ca="1"/>
        <v>-34.043000000000006</v>
      </c>
      <c r="AJ80" s="23">
        <f ca="1"/>
        <v>-36.007000000000005</v>
      </c>
      <c r="AK80" s="23">
        <f ca="1"/>
        <v>-40.218000000000018</v>
      </c>
      <c r="AL80" s="23">
        <f ca="1"/>
        <v>-41.947999999999979</v>
      </c>
      <c r="AM80" s="23">
        <f ca="1"/>
        <v>-43.561000000000035</v>
      </c>
      <c r="AN80" s="23">
        <f ca="1"/>
        <v>-40.456999999999994</v>
      </c>
      <c r="AO80" s="23">
        <f ca="1"/>
        <v>-41.816000000000031</v>
      </c>
      <c r="AP80" s="23">
        <f ca="1"/>
        <v>-44.513999999999953</v>
      </c>
      <c r="AQ80" s="23">
        <f ca="1"/>
        <v>-45.414000000000044</v>
      </c>
      <c r="AR80" s="23">
        <f ca="1"/>
        <v>-42.663000000000011</v>
      </c>
      <c r="AS80" s="23">
        <f ca="1"/>
        <v>-37.913000000000011</v>
      </c>
      <c r="AT80" s="23">
        <f ca="1"/>
        <v>-28.98399999999998</v>
      </c>
      <c r="AU80" s="23">
        <f ca="1"/>
        <v>-24.921999999999969</v>
      </c>
      <c r="AV80" s="23">
        <f ca="1"/>
        <v>-23.819999999999993</v>
      </c>
      <c r="AW80" s="23">
        <f ca="1"/>
        <v>-24.771999999999991</v>
      </c>
      <c r="AX80" s="23">
        <f ca="1"/>
        <v>-21.83299999999997</v>
      </c>
      <c r="AY80" s="23">
        <f ca="1"/>
        <v>-20.117999999999995</v>
      </c>
      <c r="AZ80" s="23">
        <f ca="1"/>
        <v>-30.928999999999974</v>
      </c>
      <c r="BA80" s="23">
        <f ca="1"/>
        <v>-18.863999999999976</v>
      </c>
      <c r="BB80" s="23">
        <f ca="1"/>
        <v>-19.651999999999987</v>
      </c>
      <c r="BC80" s="23">
        <f ca="1"/>
        <v>-21.733000000000004</v>
      </c>
      <c r="BD80" s="23">
        <f ca="1"/>
        <v>-26.475000000000023</v>
      </c>
      <c r="BE80" s="23">
        <f ca="1"/>
        <v>-29.281000000000006</v>
      </c>
      <c r="BF80" s="23">
        <f ca="1"/>
        <v>-27.471000000000004</v>
      </c>
      <c r="BG80" s="23">
        <f ca="1"/>
        <v>-26.352999999999952</v>
      </c>
      <c r="BH80" s="23">
        <f ca="1"/>
        <v>-22.532000000000039</v>
      </c>
      <c r="BI80" s="23">
        <f ca="1"/>
        <v>-17.685999999999979</v>
      </c>
      <c r="BJ80" s="23">
        <f ca="1"/>
        <v>-15.323999999999955</v>
      </c>
      <c r="BK80" s="23">
        <f ca="1"/>
        <v>-14.77800000000002</v>
      </c>
      <c r="BL80" s="23">
        <f ca="1"/>
        <v>-16.468000000000018</v>
      </c>
      <c r="BM80" s="23">
        <f ca="1"/>
        <v>-19.862000000000023</v>
      </c>
      <c r="BN80" s="23">
        <f ca="1"/>
        <v>-16.935999999999979</v>
      </c>
      <c r="BO80" s="23">
        <f ca="1"/>
        <v>-17.23599999999999</v>
      </c>
      <c r="BP80" s="23">
        <f ca="1"/>
        <v>-17.197999999999979</v>
      </c>
      <c r="BQ80" s="23">
        <f ca="1"/>
        <v>-16.875999999999976</v>
      </c>
      <c r="BR80" s="23">
        <f ca="1"/>
        <v>-14.137999999999977</v>
      </c>
      <c r="OF80" s="23" t="s">
        <v>910</v>
      </c>
    </row>
    <row r="81" spans="3:396" x14ac:dyDescent="0.4">
      <c r="C81" s="1">
        <f t="shared" si="9"/>
        <v>78</v>
      </c>
      <c r="D81" s="74" t="s">
        <v>1174</v>
      </c>
      <c r="S81" s="74" t="s">
        <v>1174</v>
      </c>
      <c r="T81" s="1" t="s">
        <v>907</v>
      </c>
      <c r="U81" s="4">
        <f ca="1">MIN(AC78:JZ79)</f>
        <v>294.83</v>
      </c>
      <c r="AB81" s="111" t="s">
        <v>1633</v>
      </c>
      <c r="AC81" s="24" cm="1">
        <f t="array" aca="1" ref="AC81:JZ81" ca="1">IF(ISNUMBER(_xlfn.ANCHORARRAY(AC80)),_xlfn.ANCHORARRAY(AC75),"-")</f>
        <v>44126</v>
      </c>
      <c r="AD81" s="24">
        <f ca="1"/>
        <v>44125</v>
      </c>
      <c r="AE81" s="24">
        <f ca="1"/>
        <v>44124</v>
      </c>
      <c r="AF81" s="24">
        <f ca="1"/>
        <v>44123</v>
      </c>
      <c r="AG81" s="24">
        <f ca="1"/>
        <v>44120</v>
      </c>
      <c r="AH81" s="24">
        <f ca="1"/>
        <v>44119</v>
      </c>
      <c r="AI81" s="24">
        <f ca="1"/>
        <v>44118</v>
      </c>
      <c r="AJ81" s="24">
        <f ca="1"/>
        <v>44117</v>
      </c>
      <c r="AK81" s="24">
        <f ca="1"/>
        <v>44116</v>
      </c>
      <c r="AL81" s="24">
        <f ca="1"/>
        <v>44113</v>
      </c>
      <c r="AM81" s="24">
        <f ca="1"/>
        <v>44112</v>
      </c>
      <c r="AN81" s="24">
        <f ca="1"/>
        <v>44111</v>
      </c>
      <c r="AO81" s="24">
        <f ca="1"/>
        <v>44110</v>
      </c>
      <c r="AP81" s="24">
        <f ca="1"/>
        <v>44109</v>
      </c>
      <c r="AQ81" s="24">
        <f ca="1"/>
        <v>44106</v>
      </c>
      <c r="AR81" s="24">
        <f ca="1"/>
        <v>44105</v>
      </c>
      <c r="AS81" s="24">
        <f ca="1"/>
        <v>44104</v>
      </c>
      <c r="AT81" s="24">
        <f ca="1"/>
        <v>44103</v>
      </c>
      <c r="AU81" s="24">
        <f ca="1"/>
        <v>44102</v>
      </c>
      <c r="AV81" s="24">
        <f ca="1"/>
        <v>44099</v>
      </c>
      <c r="AW81" s="24">
        <f ca="1"/>
        <v>44098</v>
      </c>
      <c r="AX81" s="24">
        <f ca="1"/>
        <v>44097</v>
      </c>
      <c r="AY81" s="24">
        <f ca="1"/>
        <v>44096</v>
      </c>
      <c r="AZ81" s="24">
        <f ca="1"/>
        <v>44095</v>
      </c>
      <c r="BA81" s="24">
        <f ca="1"/>
        <v>44092</v>
      </c>
      <c r="BB81" s="24">
        <f ca="1"/>
        <v>44091</v>
      </c>
      <c r="BC81" s="24">
        <f ca="1"/>
        <v>44090</v>
      </c>
      <c r="BD81" s="24">
        <f ca="1"/>
        <v>44089</v>
      </c>
      <c r="BE81" s="24">
        <f ca="1"/>
        <v>44088</v>
      </c>
      <c r="BF81" s="24">
        <f ca="1"/>
        <v>44085</v>
      </c>
      <c r="BG81" s="24">
        <f ca="1"/>
        <v>44084</v>
      </c>
      <c r="BH81" s="24">
        <f ca="1"/>
        <v>44083</v>
      </c>
      <c r="BI81" s="24">
        <f ca="1"/>
        <v>44082</v>
      </c>
      <c r="BJ81" s="24">
        <f ca="1"/>
        <v>44081</v>
      </c>
      <c r="BK81" s="24">
        <f ca="1"/>
        <v>44078</v>
      </c>
      <c r="BL81" s="24">
        <f ca="1"/>
        <v>44077</v>
      </c>
      <c r="BM81" s="24">
        <f ca="1"/>
        <v>44076</v>
      </c>
      <c r="BN81" s="24">
        <f ca="1"/>
        <v>44075</v>
      </c>
      <c r="BO81" s="24">
        <f ca="1"/>
        <v>44074</v>
      </c>
      <c r="BP81" s="24">
        <f ca="1"/>
        <v>44071</v>
      </c>
      <c r="BQ81" s="24">
        <f ca="1"/>
        <v>44070</v>
      </c>
      <c r="BR81" s="24">
        <f ca="1"/>
        <v>44069</v>
      </c>
      <c r="BS81" s="24" t="e">
        <f ca="1"/>
        <v>#N/A</v>
      </c>
      <c r="BT81" s="24" t="e">
        <f ca="1"/>
        <v>#N/A</v>
      </c>
      <c r="BU81" s="24" t="e">
        <f ca="1"/>
        <v>#N/A</v>
      </c>
      <c r="BV81" s="24" t="e">
        <f ca="1"/>
        <v>#N/A</v>
      </c>
      <c r="BW81" s="24" t="e">
        <f ca="1"/>
        <v>#N/A</v>
      </c>
      <c r="BX81" s="24" t="e">
        <f ca="1"/>
        <v>#N/A</v>
      </c>
      <c r="BY81" s="24" t="e">
        <f ca="1"/>
        <v>#N/A</v>
      </c>
      <c r="BZ81" s="24" t="e">
        <f ca="1"/>
        <v>#N/A</v>
      </c>
      <c r="CA81" s="24" t="e">
        <f ca="1"/>
        <v>#N/A</v>
      </c>
      <c r="CB81" s="24" t="e">
        <f ca="1"/>
        <v>#N/A</v>
      </c>
      <c r="CC81" s="24" t="e">
        <f ca="1"/>
        <v>#N/A</v>
      </c>
      <c r="CD81" s="24" t="e">
        <f ca="1"/>
        <v>#N/A</v>
      </c>
      <c r="CE81" s="24" t="e">
        <f ca="1"/>
        <v>#N/A</v>
      </c>
      <c r="CF81" s="24" t="e">
        <f ca="1"/>
        <v>#N/A</v>
      </c>
      <c r="CG81" s="24" t="e">
        <f ca="1"/>
        <v>#N/A</v>
      </c>
      <c r="CH81" s="24" t="e">
        <f ca="1"/>
        <v>#N/A</v>
      </c>
      <c r="CI81" s="24" t="e">
        <f ca="1"/>
        <v>#N/A</v>
      </c>
      <c r="CJ81" s="24" t="e">
        <f ca="1"/>
        <v>#N/A</v>
      </c>
      <c r="CK81" s="24" t="e">
        <f ca="1"/>
        <v>#N/A</v>
      </c>
      <c r="CL81" s="24" t="e">
        <f ca="1"/>
        <v>#N/A</v>
      </c>
      <c r="CM81" s="24" t="e">
        <f ca="1"/>
        <v>#N/A</v>
      </c>
      <c r="CN81" s="24" t="e">
        <f ca="1"/>
        <v>#N/A</v>
      </c>
      <c r="CO81" s="24" t="e">
        <f ca="1"/>
        <v>#N/A</v>
      </c>
      <c r="CP81" s="24" t="e">
        <f ca="1"/>
        <v>#N/A</v>
      </c>
      <c r="CQ81" s="24" t="e">
        <f ca="1"/>
        <v>#N/A</v>
      </c>
      <c r="CR81" s="24" t="e">
        <f ca="1"/>
        <v>#N/A</v>
      </c>
      <c r="CS81" s="24" t="e">
        <f ca="1"/>
        <v>#N/A</v>
      </c>
      <c r="CT81" s="24" t="e">
        <f ca="1"/>
        <v>#N/A</v>
      </c>
      <c r="CU81" s="24" t="e">
        <f ca="1"/>
        <v>#N/A</v>
      </c>
      <c r="CV81" s="24" t="e">
        <f ca="1"/>
        <v>#N/A</v>
      </c>
      <c r="CW81" s="24" t="e">
        <f ca="1"/>
        <v>#N/A</v>
      </c>
      <c r="CX81" s="24" t="e">
        <f ca="1"/>
        <v>#N/A</v>
      </c>
      <c r="CY81" s="24" t="e">
        <f ca="1"/>
        <v>#N/A</v>
      </c>
      <c r="CZ81" s="24" t="e">
        <f ca="1"/>
        <v>#N/A</v>
      </c>
      <c r="DA81" s="24" t="e">
        <f ca="1"/>
        <v>#N/A</v>
      </c>
      <c r="DB81" s="24" t="e">
        <f ca="1"/>
        <v>#N/A</v>
      </c>
      <c r="DC81" s="24" t="e">
        <f ca="1"/>
        <v>#N/A</v>
      </c>
      <c r="DD81" s="24" t="e">
        <f ca="1"/>
        <v>#N/A</v>
      </c>
      <c r="DE81" s="24" t="e">
        <f ca="1"/>
        <v>#N/A</v>
      </c>
      <c r="DF81" s="24" t="e">
        <f ca="1"/>
        <v>#N/A</v>
      </c>
      <c r="DG81" s="24" t="e">
        <f ca="1"/>
        <v>#N/A</v>
      </c>
      <c r="DH81" s="24" t="e">
        <f ca="1"/>
        <v>#N/A</v>
      </c>
      <c r="DI81" s="24" t="e">
        <f ca="1"/>
        <v>#N/A</v>
      </c>
      <c r="DJ81" s="24" t="e">
        <f ca="1"/>
        <v>#N/A</v>
      </c>
      <c r="DK81" s="24" t="e">
        <f ca="1"/>
        <v>#N/A</v>
      </c>
      <c r="DL81" s="24" t="e">
        <f ca="1"/>
        <v>#N/A</v>
      </c>
      <c r="DM81" s="24" t="e">
        <f ca="1"/>
        <v>#N/A</v>
      </c>
      <c r="DN81" s="24" t="e">
        <f ca="1"/>
        <v>#N/A</v>
      </c>
      <c r="DO81" s="24" t="e">
        <f ca="1"/>
        <v>#N/A</v>
      </c>
      <c r="DP81" s="24" t="e">
        <f ca="1"/>
        <v>#N/A</v>
      </c>
      <c r="DQ81" s="24" t="e">
        <f ca="1"/>
        <v>#N/A</v>
      </c>
      <c r="DR81" s="24" t="e">
        <f ca="1"/>
        <v>#N/A</v>
      </c>
      <c r="DS81" s="24" t="e">
        <f ca="1"/>
        <v>#N/A</v>
      </c>
      <c r="DT81" s="24" t="e">
        <f ca="1"/>
        <v>#N/A</v>
      </c>
      <c r="DU81" s="24" t="e">
        <f ca="1"/>
        <v>#N/A</v>
      </c>
      <c r="DV81" s="24" t="e">
        <f ca="1"/>
        <v>#N/A</v>
      </c>
      <c r="DW81" s="24" t="e">
        <f ca="1"/>
        <v>#N/A</v>
      </c>
      <c r="DX81" s="24" t="e">
        <f ca="1"/>
        <v>#N/A</v>
      </c>
      <c r="DY81" s="24" t="e">
        <f ca="1"/>
        <v>#N/A</v>
      </c>
      <c r="DZ81" s="24" t="e">
        <f ca="1"/>
        <v>#N/A</v>
      </c>
      <c r="EA81" s="24" t="e">
        <f ca="1"/>
        <v>#N/A</v>
      </c>
      <c r="EB81" s="24" t="e">
        <f ca="1"/>
        <v>#N/A</v>
      </c>
      <c r="EC81" s="24" t="e">
        <f ca="1"/>
        <v>#N/A</v>
      </c>
      <c r="ED81" s="24" t="e">
        <f ca="1"/>
        <v>#N/A</v>
      </c>
      <c r="EE81" s="24" t="e">
        <f ca="1"/>
        <v>#N/A</v>
      </c>
      <c r="EF81" s="24" t="e">
        <f ca="1"/>
        <v>#N/A</v>
      </c>
      <c r="EG81" s="24" t="e">
        <f ca="1"/>
        <v>#N/A</v>
      </c>
      <c r="EH81" s="24" t="e">
        <f ca="1"/>
        <v>#N/A</v>
      </c>
      <c r="EI81" s="24" t="e">
        <f ca="1"/>
        <v>#N/A</v>
      </c>
      <c r="EJ81" s="24" t="e">
        <f ca="1"/>
        <v>#N/A</v>
      </c>
      <c r="EK81" s="24" t="e">
        <f ca="1"/>
        <v>#N/A</v>
      </c>
      <c r="EL81" s="24" t="e">
        <f ca="1"/>
        <v>#N/A</v>
      </c>
      <c r="EM81" s="24" t="e">
        <f ca="1"/>
        <v>#N/A</v>
      </c>
      <c r="EN81" s="24" t="e">
        <f ca="1"/>
        <v>#N/A</v>
      </c>
      <c r="EO81" s="24" t="e">
        <f ca="1"/>
        <v>#N/A</v>
      </c>
      <c r="EP81" s="24" t="e">
        <f ca="1"/>
        <v>#N/A</v>
      </c>
      <c r="EQ81" s="24" t="e">
        <f ca="1"/>
        <v>#N/A</v>
      </c>
      <c r="ER81" s="24" t="e">
        <f ca="1"/>
        <v>#N/A</v>
      </c>
      <c r="ES81" s="24" t="e">
        <f ca="1"/>
        <v>#N/A</v>
      </c>
      <c r="ET81" s="24" t="e">
        <f ca="1"/>
        <v>#N/A</v>
      </c>
      <c r="EU81" s="24" t="e">
        <f ca="1"/>
        <v>#N/A</v>
      </c>
      <c r="EV81" s="24" t="e">
        <f ca="1"/>
        <v>#N/A</v>
      </c>
      <c r="EW81" s="24" t="e">
        <f ca="1"/>
        <v>#N/A</v>
      </c>
      <c r="EX81" s="24" t="e">
        <f ca="1"/>
        <v>#N/A</v>
      </c>
      <c r="EY81" s="24" t="e">
        <f ca="1"/>
        <v>#N/A</v>
      </c>
      <c r="EZ81" s="24" t="e">
        <f ca="1"/>
        <v>#N/A</v>
      </c>
      <c r="FA81" s="24" t="e">
        <f ca="1"/>
        <v>#N/A</v>
      </c>
      <c r="FB81" s="24" t="e">
        <f ca="1"/>
        <v>#N/A</v>
      </c>
      <c r="FC81" s="24" t="e">
        <f ca="1"/>
        <v>#N/A</v>
      </c>
      <c r="FD81" s="24" t="e">
        <f ca="1"/>
        <v>#N/A</v>
      </c>
      <c r="FE81" s="24" t="e">
        <f ca="1"/>
        <v>#N/A</v>
      </c>
      <c r="FF81" s="24" t="e">
        <f ca="1"/>
        <v>#N/A</v>
      </c>
      <c r="FG81" s="24" t="e">
        <f ca="1"/>
        <v>#N/A</v>
      </c>
      <c r="FH81" s="24" t="e">
        <f ca="1"/>
        <v>#N/A</v>
      </c>
      <c r="FI81" s="24" t="e">
        <f ca="1"/>
        <v>#N/A</v>
      </c>
      <c r="FJ81" s="24" t="e">
        <f ca="1"/>
        <v>#N/A</v>
      </c>
      <c r="FK81" s="24" t="e">
        <f ca="1"/>
        <v>#N/A</v>
      </c>
      <c r="FL81" s="24" t="e">
        <f ca="1"/>
        <v>#N/A</v>
      </c>
      <c r="FM81" s="24" t="e">
        <f ca="1"/>
        <v>#N/A</v>
      </c>
      <c r="FN81" s="24" t="e">
        <f ca="1"/>
        <v>#N/A</v>
      </c>
      <c r="FO81" s="24" t="e">
        <f ca="1"/>
        <v>#N/A</v>
      </c>
      <c r="FP81" s="24" t="e">
        <f ca="1"/>
        <v>#N/A</v>
      </c>
      <c r="FQ81" s="24" t="e">
        <f ca="1"/>
        <v>#N/A</v>
      </c>
      <c r="FR81" s="24" t="e">
        <f ca="1"/>
        <v>#N/A</v>
      </c>
      <c r="FS81" s="24" t="e">
        <f ca="1"/>
        <v>#N/A</v>
      </c>
      <c r="FT81" s="24" t="e">
        <f ca="1"/>
        <v>#N/A</v>
      </c>
      <c r="FU81" s="24" t="e">
        <f ca="1"/>
        <v>#N/A</v>
      </c>
      <c r="FV81" s="24" t="e">
        <f ca="1"/>
        <v>#N/A</v>
      </c>
      <c r="FW81" s="24" t="e">
        <f ca="1"/>
        <v>#N/A</v>
      </c>
      <c r="FX81" s="24" t="e">
        <f ca="1"/>
        <v>#N/A</v>
      </c>
      <c r="FY81" s="24" t="e">
        <f ca="1"/>
        <v>#N/A</v>
      </c>
      <c r="FZ81" s="24" t="e">
        <f ca="1"/>
        <v>#N/A</v>
      </c>
      <c r="GA81" s="24" t="e">
        <f ca="1"/>
        <v>#N/A</v>
      </c>
      <c r="GB81" s="24" t="e">
        <f ca="1"/>
        <v>#N/A</v>
      </c>
      <c r="GC81" s="24" t="e">
        <f ca="1"/>
        <v>#N/A</v>
      </c>
      <c r="GD81" s="24" t="e">
        <f ca="1"/>
        <v>#N/A</v>
      </c>
      <c r="GE81" s="24" t="e">
        <f ca="1"/>
        <v>#N/A</v>
      </c>
      <c r="GF81" s="24" t="e">
        <f ca="1"/>
        <v>#N/A</v>
      </c>
      <c r="GG81" s="24" t="e">
        <f ca="1"/>
        <v>#N/A</v>
      </c>
      <c r="GH81" s="24" t="e">
        <f ca="1"/>
        <v>#N/A</v>
      </c>
      <c r="GI81" s="24" t="e">
        <f ca="1"/>
        <v>#N/A</v>
      </c>
      <c r="GJ81" s="24" t="e">
        <f ca="1"/>
        <v>#N/A</v>
      </c>
      <c r="GK81" s="24" t="e">
        <f ca="1"/>
        <v>#N/A</v>
      </c>
      <c r="GL81" s="24" t="e">
        <f ca="1"/>
        <v>#N/A</v>
      </c>
      <c r="GM81" s="24" t="e">
        <f ca="1"/>
        <v>#N/A</v>
      </c>
      <c r="GN81" s="24" t="e">
        <f ca="1"/>
        <v>#N/A</v>
      </c>
      <c r="GO81" s="24" t="e">
        <f ca="1"/>
        <v>#N/A</v>
      </c>
      <c r="GP81" s="24" t="e">
        <f ca="1"/>
        <v>#N/A</v>
      </c>
      <c r="GQ81" s="24" t="e">
        <f ca="1"/>
        <v>#N/A</v>
      </c>
      <c r="GR81" s="24" t="e">
        <f ca="1"/>
        <v>#N/A</v>
      </c>
      <c r="GS81" s="24" t="e">
        <f ca="1"/>
        <v>#N/A</v>
      </c>
      <c r="GT81" s="24" t="e">
        <f ca="1"/>
        <v>#N/A</v>
      </c>
      <c r="GU81" s="24" t="e">
        <f ca="1"/>
        <v>#N/A</v>
      </c>
      <c r="GV81" s="24" t="e">
        <f ca="1"/>
        <v>#N/A</v>
      </c>
      <c r="GW81" s="24" t="e">
        <f ca="1"/>
        <v>#N/A</v>
      </c>
      <c r="GX81" s="24" t="e">
        <f ca="1"/>
        <v>#N/A</v>
      </c>
      <c r="GY81" s="24" t="e">
        <f ca="1"/>
        <v>#N/A</v>
      </c>
      <c r="GZ81" s="24" t="e">
        <f ca="1"/>
        <v>#N/A</v>
      </c>
      <c r="HA81" s="24" t="e">
        <f ca="1"/>
        <v>#N/A</v>
      </c>
      <c r="HB81" s="24" t="e">
        <f ca="1"/>
        <v>#N/A</v>
      </c>
      <c r="HC81" s="24" t="e">
        <f ca="1"/>
        <v>#N/A</v>
      </c>
      <c r="HD81" s="24" t="e">
        <f ca="1"/>
        <v>#N/A</v>
      </c>
      <c r="HE81" s="24" t="e">
        <f ca="1"/>
        <v>#N/A</v>
      </c>
      <c r="HF81" s="24" t="e">
        <f ca="1"/>
        <v>#N/A</v>
      </c>
      <c r="HG81" s="24" t="e">
        <f ca="1"/>
        <v>#N/A</v>
      </c>
      <c r="HH81" s="24" t="e">
        <f ca="1"/>
        <v>#N/A</v>
      </c>
      <c r="HI81" s="24" t="e">
        <f ca="1"/>
        <v>#N/A</v>
      </c>
      <c r="HJ81" s="24" t="e">
        <f ca="1"/>
        <v>#N/A</v>
      </c>
      <c r="HK81" s="24" t="e">
        <f ca="1"/>
        <v>#N/A</v>
      </c>
      <c r="HL81" s="24" t="e">
        <f ca="1"/>
        <v>#N/A</v>
      </c>
      <c r="HM81" s="24" t="e">
        <f ca="1"/>
        <v>#N/A</v>
      </c>
      <c r="HN81" s="24" t="e">
        <f ca="1"/>
        <v>#N/A</v>
      </c>
      <c r="HO81" s="24" t="e">
        <f ca="1"/>
        <v>#N/A</v>
      </c>
      <c r="HP81" s="24" t="e">
        <f ca="1"/>
        <v>#N/A</v>
      </c>
      <c r="HQ81" s="24" t="e">
        <f ca="1"/>
        <v>#N/A</v>
      </c>
      <c r="HR81" s="24" t="e">
        <f ca="1"/>
        <v>#N/A</v>
      </c>
      <c r="HS81" s="24" t="e">
        <f ca="1"/>
        <v>#N/A</v>
      </c>
      <c r="HT81" s="24" t="e">
        <f ca="1"/>
        <v>#N/A</v>
      </c>
      <c r="HU81" s="24" t="e">
        <f ca="1"/>
        <v>#N/A</v>
      </c>
      <c r="HV81" s="24" t="e">
        <f ca="1"/>
        <v>#N/A</v>
      </c>
      <c r="HW81" s="24" t="e">
        <f ca="1"/>
        <v>#N/A</v>
      </c>
      <c r="HX81" s="24" t="e">
        <f ca="1"/>
        <v>#N/A</v>
      </c>
      <c r="HY81" s="24" t="e">
        <f ca="1"/>
        <v>#N/A</v>
      </c>
      <c r="HZ81" s="24" t="e">
        <f ca="1"/>
        <v>#N/A</v>
      </c>
      <c r="IA81" s="24" t="e">
        <f ca="1"/>
        <v>#N/A</v>
      </c>
      <c r="IB81" s="24" t="e">
        <f ca="1"/>
        <v>#N/A</v>
      </c>
      <c r="IC81" s="24" t="e">
        <f ca="1"/>
        <v>#N/A</v>
      </c>
      <c r="ID81" s="24" t="e">
        <f ca="1"/>
        <v>#N/A</v>
      </c>
      <c r="IE81" s="24" t="e">
        <f ca="1"/>
        <v>#N/A</v>
      </c>
      <c r="IF81" s="24" t="e">
        <f ca="1"/>
        <v>#N/A</v>
      </c>
      <c r="IG81" s="24" t="e">
        <f ca="1"/>
        <v>#N/A</v>
      </c>
      <c r="IH81" s="24" t="e">
        <f ca="1"/>
        <v>#N/A</v>
      </c>
      <c r="II81" s="24" t="e">
        <f ca="1"/>
        <v>#N/A</v>
      </c>
      <c r="IJ81" s="24" t="e">
        <f ca="1"/>
        <v>#N/A</v>
      </c>
      <c r="IK81" s="24" t="e">
        <f ca="1"/>
        <v>#N/A</v>
      </c>
      <c r="IL81" s="24" t="e">
        <f ca="1"/>
        <v>#N/A</v>
      </c>
      <c r="IM81" s="24" t="e">
        <f ca="1"/>
        <v>#N/A</v>
      </c>
      <c r="IN81" s="24" t="e">
        <f ca="1"/>
        <v>#N/A</v>
      </c>
      <c r="IO81" s="24" t="e">
        <f ca="1"/>
        <v>#N/A</v>
      </c>
      <c r="IP81" s="24" t="e">
        <f ca="1"/>
        <v>#N/A</v>
      </c>
      <c r="IQ81" s="24" t="e">
        <f ca="1"/>
        <v>#N/A</v>
      </c>
      <c r="IR81" s="24" t="e">
        <f ca="1"/>
        <v>#N/A</v>
      </c>
      <c r="IS81" s="24" t="e">
        <f ca="1"/>
        <v>#N/A</v>
      </c>
      <c r="IT81" s="24" t="e">
        <f ca="1"/>
        <v>#N/A</v>
      </c>
      <c r="IU81" s="24" t="e">
        <f ca="1"/>
        <v>#N/A</v>
      </c>
      <c r="IV81" s="24" t="e">
        <f ca="1"/>
        <v>#N/A</v>
      </c>
      <c r="IW81" s="24" t="e">
        <f ca="1"/>
        <v>#N/A</v>
      </c>
      <c r="IX81" s="24" t="e">
        <f ca="1"/>
        <v>#N/A</v>
      </c>
      <c r="IY81" s="24" t="e">
        <f ca="1"/>
        <v>#N/A</v>
      </c>
      <c r="IZ81" s="24" t="e">
        <f ca="1"/>
        <v>#N/A</v>
      </c>
      <c r="JA81" s="24" t="e">
        <f ca="1"/>
        <v>#N/A</v>
      </c>
      <c r="JB81" s="24" t="e">
        <f ca="1"/>
        <v>#N/A</v>
      </c>
      <c r="JC81" s="24" t="e">
        <f ca="1"/>
        <v>#N/A</v>
      </c>
      <c r="JD81" s="24" t="e">
        <f ca="1"/>
        <v>#N/A</v>
      </c>
      <c r="JE81" s="24" t="e">
        <f ca="1"/>
        <v>#N/A</v>
      </c>
      <c r="JF81" s="24" t="e">
        <f ca="1"/>
        <v>#N/A</v>
      </c>
      <c r="JG81" s="24" t="e">
        <f ca="1"/>
        <v>#N/A</v>
      </c>
      <c r="JH81" s="24" t="e">
        <f ca="1"/>
        <v>#N/A</v>
      </c>
      <c r="JI81" s="24" t="e">
        <f ca="1"/>
        <v>#N/A</v>
      </c>
      <c r="JJ81" s="24" t="e">
        <f ca="1"/>
        <v>#N/A</v>
      </c>
      <c r="JK81" s="24" t="e">
        <f ca="1"/>
        <v>#N/A</v>
      </c>
      <c r="JL81" s="24" t="e">
        <f ca="1"/>
        <v>#N/A</v>
      </c>
      <c r="JM81" s="24" t="e">
        <f ca="1"/>
        <v>#N/A</v>
      </c>
      <c r="JN81" s="24" t="e">
        <f ca="1"/>
        <v>#N/A</v>
      </c>
      <c r="JO81" s="24" t="e">
        <f ca="1"/>
        <v>#N/A</v>
      </c>
      <c r="JP81" s="24" t="e">
        <f ca="1"/>
        <v>#N/A</v>
      </c>
      <c r="JQ81" s="24" t="e">
        <f ca="1"/>
        <v>#N/A</v>
      </c>
      <c r="JR81" s="24" t="e">
        <f ca="1"/>
        <v>#N/A</v>
      </c>
      <c r="JS81" s="24" t="e">
        <f ca="1"/>
        <v>#N/A</v>
      </c>
      <c r="JT81" s="24" t="e">
        <f ca="1"/>
        <v>#N/A</v>
      </c>
      <c r="JU81" s="24" t="e">
        <f ca="1"/>
        <v>#N/A</v>
      </c>
      <c r="JV81" s="24" t="e">
        <f ca="1"/>
        <v>#N/A</v>
      </c>
      <c r="JW81" s="24" t="e">
        <f ca="1"/>
        <v>#N/A</v>
      </c>
      <c r="JX81" s="24" t="e">
        <f ca="1"/>
        <v>#N/A</v>
      </c>
      <c r="JY81" s="24" t="e">
        <f ca="1"/>
        <v>#N/A</v>
      </c>
      <c r="JZ81" s="24" t="e">
        <f ca="1"/>
        <v>#N/A</v>
      </c>
      <c r="OF81" s="23" t="s">
        <v>910</v>
      </c>
    </row>
    <row r="82" spans="3:396" x14ac:dyDescent="0.4">
      <c r="C82" s="1">
        <f t="shared" si="9"/>
        <v>79</v>
      </c>
      <c r="D82" s="74" t="s">
        <v>1174</v>
      </c>
      <c r="S82" s="74" t="s">
        <v>1174</v>
      </c>
      <c r="AB82" s="23" t="str">
        <f>T78</f>
        <v>avg - 2*std</v>
      </c>
      <c r="AC82" s="28" cm="1">
        <f t="array" aca="1" ref="AC82:BR82" ca="1">IF(_xlfn.ANCHORARRAY(AC80),U78)</f>
        <v>-46.303114970825149</v>
      </c>
      <c r="AD82" s="28">
        <f ca="1"/>
        <v>-46.303114970825149</v>
      </c>
      <c r="AE82" s="28">
        <f ca="1"/>
        <v>-46.303114970825149</v>
      </c>
      <c r="AF82" s="28">
        <f ca="1"/>
        <v>-46.303114970825149</v>
      </c>
      <c r="AG82" s="28">
        <f ca="1"/>
        <v>-46.303114970825149</v>
      </c>
      <c r="AH82" s="28">
        <f ca="1"/>
        <v>-46.303114970825149</v>
      </c>
      <c r="AI82" s="28">
        <f ca="1"/>
        <v>-46.303114970825149</v>
      </c>
      <c r="AJ82" s="28">
        <f ca="1"/>
        <v>-46.303114970825149</v>
      </c>
      <c r="AK82" s="28">
        <f ca="1"/>
        <v>-46.303114970825149</v>
      </c>
      <c r="AL82" s="28">
        <f ca="1"/>
        <v>-46.303114970825149</v>
      </c>
      <c r="AM82" s="28">
        <f ca="1"/>
        <v>-46.303114970825149</v>
      </c>
      <c r="AN82" s="28">
        <f ca="1"/>
        <v>-46.303114970825149</v>
      </c>
      <c r="AO82" s="28">
        <f ca="1"/>
        <v>-46.303114970825149</v>
      </c>
      <c r="AP82" s="28">
        <f ca="1"/>
        <v>-46.303114970825149</v>
      </c>
      <c r="AQ82" s="28">
        <f ca="1"/>
        <v>-46.303114970825149</v>
      </c>
      <c r="AR82" s="28">
        <f ca="1"/>
        <v>-46.303114970825149</v>
      </c>
      <c r="AS82" s="28">
        <f ca="1"/>
        <v>-46.303114970825149</v>
      </c>
      <c r="AT82" s="28">
        <f ca="1"/>
        <v>-46.303114970825149</v>
      </c>
      <c r="AU82" s="28">
        <f ca="1"/>
        <v>-46.303114970825149</v>
      </c>
      <c r="AV82" s="28">
        <f ca="1"/>
        <v>-46.303114970825149</v>
      </c>
      <c r="AW82" s="28">
        <f ca="1"/>
        <v>-46.303114970825149</v>
      </c>
      <c r="AX82" s="28">
        <f ca="1"/>
        <v>-46.303114970825149</v>
      </c>
      <c r="AY82" s="28">
        <f ca="1"/>
        <v>-46.303114970825149</v>
      </c>
      <c r="AZ82" s="28">
        <f ca="1"/>
        <v>-46.303114970825149</v>
      </c>
      <c r="BA82" s="28">
        <f ca="1"/>
        <v>-46.303114970825149</v>
      </c>
      <c r="BB82" s="28">
        <f ca="1"/>
        <v>-46.303114970825149</v>
      </c>
      <c r="BC82" s="28">
        <f ca="1"/>
        <v>-46.303114970825149</v>
      </c>
      <c r="BD82" s="28">
        <f ca="1"/>
        <v>-46.303114970825149</v>
      </c>
      <c r="BE82" s="28">
        <f ca="1"/>
        <v>-46.303114970825149</v>
      </c>
      <c r="BF82" s="28">
        <f ca="1"/>
        <v>-46.303114970825149</v>
      </c>
      <c r="BG82" s="28">
        <f ca="1"/>
        <v>-46.303114970825149</v>
      </c>
      <c r="BH82" s="28">
        <f ca="1"/>
        <v>-46.303114970825149</v>
      </c>
      <c r="BI82" s="28">
        <f ca="1"/>
        <v>-46.303114970825149</v>
      </c>
      <c r="BJ82" s="28">
        <f ca="1"/>
        <v>-46.303114970825149</v>
      </c>
      <c r="BK82" s="28">
        <f ca="1"/>
        <v>-46.303114970825149</v>
      </c>
      <c r="BL82" s="28">
        <f ca="1"/>
        <v>-46.303114970825149</v>
      </c>
      <c r="BM82" s="28">
        <f ca="1"/>
        <v>-46.303114970825149</v>
      </c>
      <c r="BN82" s="28">
        <f ca="1"/>
        <v>-46.303114970825149</v>
      </c>
      <c r="BO82" s="28">
        <f ca="1"/>
        <v>-46.303114970825149</v>
      </c>
      <c r="BP82" s="28">
        <f ca="1"/>
        <v>-46.303114970825149</v>
      </c>
      <c r="BQ82" s="24">
        <f ca="1"/>
        <v>-46.303114970825149</v>
      </c>
      <c r="BR82" s="24">
        <f ca="1"/>
        <v>-46.303114970825149</v>
      </c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/>
      <c r="GJ82" s="24"/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  <c r="HK82" s="24"/>
      <c r="HL82" s="24"/>
      <c r="HM82" s="24"/>
      <c r="HN82" s="24"/>
      <c r="HO82" s="24"/>
      <c r="HP82" s="24"/>
      <c r="HQ82" s="24"/>
      <c r="HR82" s="24"/>
      <c r="HS82" s="24"/>
      <c r="HT82" s="24"/>
      <c r="HU82" s="24"/>
      <c r="HV82" s="24"/>
      <c r="HW82" s="24"/>
      <c r="HX82" s="24"/>
      <c r="HY82" s="24"/>
      <c r="HZ82" s="24"/>
      <c r="IA82" s="24"/>
      <c r="IB82" s="24"/>
      <c r="IC82" s="24"/>
      <c r="ID82" s="24"/>
      <c r="IE82" s="24"/>
      <c r="IF82" s="24"/>
      <c r="IG82" s="24"/>
      <c r="IH82" s="24"/>
      <c r="II82" s="24"/>
      <c r="IJ82" s="24"/>
      <c r="IK82" s="24"/>
      <c r="IL82" s="24"/>
      <c r="IM82" s="24"/>
      <c r="IN82" s="24"/>
      <c r="IO82" s="24"/>
      <c r="IP82" s="24"/>
      <c r="IQ82" s="24"/>
      <c r="IR82" s="24"/>
      <c r="IS82" s="24"/>
      <c r="IT82" s="24"/>
      <c r="IU82" s="24"/>
      <c r="IV82" s="24"/>
      <c r="IW82" s="24"/>
      <c r="IX82" s="24"/>
      <c r="IY82" s="24"/>
      <c r="IZ82" s="24"/>
      <c r="JA82" s="24"/>
      <c r="JB82" s="24"/>
      <c r="JC82" s="24"/>
      <c r="JD82" s="24"/>
      <c r="JE82" s="24"/>
      <c r="JF82" s="24"/>
      <c r="JG82" s="24"/>
      <c r="JH82" s="24"/>
      <c r="JI82" s="24"/>
      <c r="JJ82" s="24"/>
      <c r="JK82" s="24"/>
      <c r="JL82" s="24"/>
      <c r="JM82" s="24"/>
      <c r="JN82" s="24"/>
      <c r="JO82" s="24"/>
      <c r="JP82" s="24"/>
      <c r="JQ82" s="24"/>
      <c r="JR82" s="24"/>
      <c r="JS82" s="24"/>
      <c r="JT82" s="24"/>
      <c r="JU82" s="24"/>
      <c r="JV82" s="24"/>
      <c r="JW82" s="24"/>
      <c r="JX82" s="24"/>
      <c r="JY82" s="24"/>
      <c r="JZ82" s="24"/>
      <c r="OF82" s="23" t="s">
        <v>910</v>
      </c>
    </row>
    <row r="83" spans="3:396" x14ac:dyDescent="0.4">
      <c r="C83" s="1">
        <f t="shared" si="9"/>
        <v>80</v>
      </c>
      <c r="D83" s="74" t="s">
        <v>1174</v>
      </c>
      <c r="S83" s="74" t="s">
        <v>1174</v>
      </c>
      <c r="T83" s="1" t="s">
        <v>1411</v>
      </c>
      <c r="U83" s="1">
        <f ca="1">MIN(U74:U75)</f>
        <v>42</v>
      </c>
      <c r="AB83" s="23" t="str">
        <f>T76</f>
        <v>avg</v>
      </c>
      <c r="AC83" s="28" cm="1">
        <f t="array" aca="1" ref="AC83:BR83" ca="1">IF(_xlfn.ANCHORARRAY(AC80),U76)</f>
        <v>-27.59809523809523</v>
      </c>
      <c r="AD83" s="28">
        <f ca="1"/>
        <v>-27.59809523809523</v>
      </c>
      <c r="AE83" s="28">
        <f ca="1"/>
        <v>-27.59809523809523</v>
      </c>
      <c r="AF83" s="28">
        <f ca="1"/>
        <v>-27.59809523809523</v>
      </c>
      <c r="AG83" s="28">
        <f ca="1"/>
        <v>-27.59809523809523</v>
      </c>
      <c r="AH83" s="28">
        <f ca="1"/>
        <v>-27.59809523809523</v>
      </c>
      <c r="AI83" s="28">
        <f ca="1"/>
        <v>-27.59809523809523</v>
      </c>
      <c r="AJ83" s="28">
        <f ca="1"/>
        <v>-27.59809523809523</v>
      </c>
      <c r="AK83" s="28">
        <f ca="1"/>
        <v>-27.59809523809523</v>
      </c>
      <c r="AL83" s="28">
        <f ca="1"/>
        <v>-27.59809523809523</v>
      </c>
      <c r="AM83" s="28">
        <f ca="1"/>
        <v>-27.59809523809523</v>
      </c>
      <c r="AN83" s="28">
        <f ca="1"/>
        <v>-27.59809523809523</v>
      </c>
      <c r="AO83" s="28">
        <f ca="1"/>
        <v>-27.59809523809523</v>
      </c>
      <c r="AP83" s="28">
        <f ca="1"/>
        <v>-27.59809523809523</v>
      </c>
      <c r="AQ83" s="28">
        <f ca="1"/>
        <v>-27.59809523809523</v>
      </c>
      <c r="AR83" s="28">
        <f ca="1"/>
        <v>-27.59809523809523</v>
      </c>
      <c r="AS83" s="28">
        <f ca="1"/>
        <v>-27.59809523809523</v>
      </c>
      <c r="AT83" s="28">
        <f ca="1"/>
        <v>-27.59809523809523</v>
      </c>
      <c r="AU83" s="28">
        <f ca="1"/>
        <v>-27.59809523809523</v>
      </c>
      <c r="AV83" s="28">
        <f ca="1"/>
        <v>-27.59809523809523</v>
      </c>
      <c r="AW83" s="28">
        <f ca="1"/>
        <v>-27.59809523809523</v>
      </c>
      <c r="AX83" s="28">
        <f ca="1"/>
        <v>-27.59809523809523</v>
      </c>
      <c r="AY83" s="28">
        <f ca="1"/>
        <v>-27.59809523809523</v>
      </c>
      <c r="AZ83" s="28">
        <f ca="1"/>
        <v>-27.59809523809523</v>
      </c>
      <c r="BA83" s="28">
        <f ca="1"/>
        <v>-27.59809523809523</v>
      </c>
      <c r="BB83" s="28">
        <f ca="1"/>
        <v>-27.59809523809523</v>
      </c>
      <c r="BC83" s="28">
        <f ca="1"/>
        <v>-27.59809523809523</v>
      </c>
      <c r="BD83" s="28">
        <f ca="1"/>
        <v>-27.59809523809523</v>
      </c>
      <c r="BE83" s="28">
        <f ca="1"/>
        <v>-27.59809523809523</v>
      </c>
      <c r="BF83" s="28">
        <f ca="1"/>
        <v>-27.59809523809523</v>
      </c>
      <c r="BG83" s="28">
        <f ca="1"/>
        <v>-27.59809523809523</v>
      </c>
      <c r="BH83" s="28">
        <f ca="1"/>
        <v>-27.59809523809523</v>
      </c>
      <c r="BI83" s="28">
        <f ca="1"/>
        <v>-27.59809523809523</v>
      </c>
      <c r="BJ83" s="28">
        <f ca="1"/>
        <v>-27.59809523809523</v>
      </c>
      <c r="BK83" s="28">
        <f ca="1"/>
        <v>-27.59809523809523</v>
      </c>
      <c r="BL83" s="28">
        <f ca="1"/>
        <v>-27.59809523809523</v>
      </c>
      <c r="BM83" s="28">
        <f ca="1"/>
        <v>-27.59809523809523</v>
      </c>
      <c r="BN83" s="28">
        <f ca="1"/>
        <v>-27.59809523809523</v>
      </c>
      <c r="BO83" s="28">
        <f ca="1"/>
        <v>-27.59809523809523</v>
      </c>
      <c r="BP83" s="28">
        <f ca="1"/>
        <v>-27.59809523809523</v>
      </c>
      <c r="BQ83" s="23">
        <f ca="1"/>
        <v>-27.59809523809523</v>
      </c>
      <c r="BR83" s="23">
        <f ca="1"/>
        <v>-27.59809523809523</v>
      </c>
      <c r="OF83" s="23" t="s">
        <v>910</v>
      </c>
    </row>
    <row r="84" spans="3:396" x14ac:dyDescent="0.4">
      <c r="C84" s="1">
        <f t="shared" si="9"/>
        <v>81</v>
      </c>
      <c r="D84" s="74" t="s">
        <v>1174</v>
      </c>
      <c r="S84" s="74" t="s">
        <v>1174</v>
      </c>
      <c r="AB84" s="23" t="str">
        <f>T79</f>
        <v>avg + 2*std</v>
      </c>
      <c r="AC84" s="28" cm="1">
        <f t="array" aca="1" ref="AC84:BR84" ca="1">IF(_xlfn.ANCHORARRAY(AC80),U79)</f>
        <v>-8.8930755053653066</v>
      </c>
      <c r="AD84" s="28">
        <f ca="1"/>
        <v>-8.8930755053653066</v>
      </c>
      <c r="AE84" s="28">
        <f ca="1"/>
        <v>-8.8930755053653066</v>
      </c>
      <c r="AF84" s="28">
        <f ca="1"/>
        <v>-8.8930755053653066</v>
      </c>
      <c r="AG84" s="28">
        <f ca="1"/>
        <v>-8.8930755053653066</v>
      </c>
      <c r="AH84" s="28">
        <f ca="1"/>
        <v>-8.8930755053653066</v>
      </c>
      <c r="AI84" s="28">
        <f ca="1"/>
        <v>-8.8930755053653066</v>
      </c>
      <c r="AJ84" s="28">
        <f ca="1"/>
        <v>-8.8930755053653066</v>
      </c>
      <c r="AK84" s="28">
        <f ca="1"/>
        <v>-8.8930755053653066</v>
      </c>
      <c r="AL84" s="28">
        <f ca="1"/>
        <v>-8.8930755053653066</v>
      </c>
      <c r="AM84" s="28">
        <f ca="1"/>
        <v>-8.8930755053653066</v>
      </c>
      <c r="AN84" s="28">
        <f ca="1"/>
        <v>-8.8930755053653066</v>
      </c>
      <c r="AO84" s="28">
        <f ca="1"/>
        <v>-8.8930755053653066</v>
      </c>
      <c r="AP84" s="28">
        <f ca="1"/>
        <v>-8.8930755053653066</v>
      </c>
      <c r="AQ84" s="28">
        <f ca="1"/>
        <v>-8.8930755053653066</v>
      </c>
      <c r="AR84" s="28">
        <f ca="1"/>
        <v>-8.8930755053653066</v>
      </c>
      <c r="AS84" s="28">
        <f ca="1"/>
        <v>-8.8930755053653066</v>
      </c>
      <c r="AT84" s="28">
        <f ca="1"/>
        <v>-8.8930755053653066</v>
      </c>
      <c r="AU84" s="28">
        <f ca="1"/>
        <v>-8.8930755053653066</v>
      </c>
      <c r="AV84" s="28">
        <f ca="1"/>
        <v>-8.8930755053653066</v>
      </c>
      <c r="AW84" s="28">
        <f ca="1"/>
        <v>-8.8930755053653066</v>
      </c>
      <c r="AX84" s="28">
        <f ca="1"/>
        <v>-8.8930755053653066</v>
      </c>
      <c r="AY84" s="28">
        <f ca="1"/>
        <v>-8.8930755053653066</v>
      </c>
      <c r="AZ84" s="28">
        <f ca="1"/>
        <v>-8.8930755053653066</v>
      </c>
      <c r="BA84" s="28">
        <f ca="1"/>
        <v>-8.8930755053653066</v>
      </c>
      <c r="BB84" s="28">
        <f ca="1"/>
        <v>-8.8930755053653066</v>
      </c>
      <c r="BC84" s="28">
        <f ca="1"/>
        <v>-8.8930755053653066</v>
      </c>
      <c r="BD84" s="28">
        <f ca="1"/>
        <v>-8.8930755053653066</v>
      </c>
      <c r="BE84" s="28">
        <f ca="1"/>
        <v>-8.8930755053653066</v>
      </c>
      <c r="BF84" s="28">
        <f ca="1"/>
        <v>-8.8930755053653066</v>
      </c>
      <c r="BG84" s="28">
        <f ca="1"/>
        <v>-8.8930755053653066</v>
      </c>
      <c r="BH84" s="28">
        <f ca="1"/>
        <v>-8.8930755053653066</v>
      </c>
      <c r="BI84" s="28">
        <f ca="1"/>
        <v>-8.8930755053653066</v>
      </c>
      <c r="BJ84" s="28">
        <f ca="1"/>
        <v>-8.8930755053653066</v>
      </c>
      <c r="BK84" s="28">
        <f ca="1"/>
        <v>-8.8930755053653066</v>
      </c>
      <c r="BL84" s="28">
        <f ca="1"/>
        <v>-8.8930755053653066</v>
      </c>
      <c r="BM84" s="28">
        <f ca="1"/>
        <v>-8.8930755053653066</v>
      </c>
      <c r="BN84" s="28">
        <f ca="1"/>
        <v>-8.8930755053653066</v>
      </c>
      <c r="BO84" s="28">
        <f ca="1"/>
        <v>-8.8930755053653066</v>
      </c>
      <c r="BP84" s="28">
        <f ca="1"/>
        <v>-8.8930755053653066</v>
      </c>
      <c r="BQ84" s="23">
        <f ca="1"/>
        <v>-8.8930755053653066</v>
      </c>
      <c r="BR84" s="23">
        <f ca="1"/>
        <v>-8.8930755053653066</v>
      </c>
      <c r="OF84" s="23" t="s">
        <v>910</v>
      </c>
    </row>
    <row r="85" spans="3:396" x14ac:dyDescent="0.4">
      <c r="C85" s="1">
        <f t="shared" si="9"/>
        <v>82</v>
      </c>
      <c r="D85" s="74" t="s">
        <v>1174</v>
      </c>
      <c r="S85" s="74" t="s">
        <v>1174</v>
      </c>
      <c r="AB85" s="23" t="s">
        <v>1162</v>
      </c>
      <c r="AC85" s="28">
        <f>U80</f>
        <v>-40</v>
      </c>
      <c r="AD85" s="28">
        <f>AC85</f>
        <v>-40</v>
      </c>
      <c r="AE85" s="28">
        <f t="shared" ref="AE85:AL85" si="10">AD85</f>
        <v>-40</v>
      </c>
      <c r="AF85" s="28">
        <f t="shared" si="10"/>
        <v>-40</v>
      </c>
      <c r="AG85" s="28">
        <f t="shared" si="10"/>
        <v>-40</v>
      </c>
      <c r="AH85" s="28">
        <f t="shared" si="10"/>
        <v>-40</v>
      </c>
      <c r="AI85" s="28">
        <f t="shared" si="10"/>
        <v>-40</v>
      </c>
      <c r="AJ85" s="28">
        <f t="shared" si="10"/>
        <v>-40</v>
      </c>
      <c r="AK85" s="28">
        <f t="shared" si="10"/>
        <v>-40</v>
      </c>
      <c r="AL85" s="28">
        <f t="shared" si="10"/>
        <v>-40</v>
      </c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OF85" s="23" t="s">
        <v>910</v>
      </c>
    </row>
    <row r="86" spans="3:396" x14ac:dyDescent="0.4">
      <c r="C86" s="1">
        <f t="shared" si="9"/>
        <v>83</v>
      </c>
      <c r="D86" s="74" t="s">
        <v>1174</v>
      </c>
      <c r="S86" s="74" t="s">
        <v>1174</v>
      </c>
      <c r="T86" s="1" t="s">
        <v>1364</v>
      </c>
      <c r="OF86" s="23" t="s">
        <v>910</v>
      </c>
    </row>
    <row r="87" spans="3:396" x14ac:dyDescent="0.4">
      <c r="C87" s="1">
        <f t="shared" si="9"/>
        <v>84</v>
      </c>
      <c r="D87" s="74" t="s">
        <v>1174</v>
      </c>
      <c r="S87" s="74" t="s">
        <v>1174</v>
      </c>
      <c r="T87" s="1" t="s">
        <v>907</v>
      </c>
      <c r="U87" s="1">
        <f ca="1">MROUND(0.95*U81,10)</f>
        <v>280</v>
      </c>
      <c r="OF87" s="23" t="s">
        <v>910</v>
      </c>
    </row>
    <row r="88" spans="3:396" x14ac:dyDescent="0.4">
      <c r="C88" s="1">
        <f t="shared" si="9"/>
        <v>85</v>
      </c>
      <c r="D88" s="74" t="s">
        <v>1174</v>
      </c>
      <c r="S88" s="74" t="s">
        <v>1174</v>
      </c>
      <c r="T88" s="1" t="str" cm="1">
        <f t="array" aca="1" ref="T88" ca="1">setChartAxis("charts","Chart 2","Min","Value","Primary",U87)</f>
        <v>Value Primary Min: 280</v>
      </c>
      <c r="OF88" s="23" t="s">
        <v>910</v>
      </c>
    </row>
    <row r="89" spans="3:396" x14ac:dyDescent="0.4">
      <c r="C89" s="1">
        <f t="shared" si="9"/>
        <v>86</v>
      </c>
      <c r="D89" s="74" t="s">
        <v>1174</v>
      </c>
      <c r="S89" s="74" t="s">
        <v>1174</v>
      </c>
      <c r="OF89" s="23" t="s">
        <v>910</v>
      </c>
    </row>
    <row r="90" spans="3:396" x14ac:dyDescent="0.4">
      <c r="C90" s="1">
        <f t="shared" si="9"/>
        <v>87</v>
      </c>
      <c r="D90" s="74" t="s">
        <v>1174</v>
      </c>
      <c r="S90" s="74" t="s">
        <v>1174</v>
      </c>
      <c r="AA90" s="1"/>
      <c r="AC90" s="24"/>
      <c r="AD90" s="28"/>
      <c r="AE90" s="28"/>
      <c r="AF90" s="28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23" t="s">
        <v>910</v>
      </c>
    </row>
    <row r="91" spans="3:396" x14ac:dyDescent="0.4">
      <c r="C91" s="1">
        <f t="shared" si="9"/>
        <v>88</v>
      </c>
      <c r="D91" s="74" t="s">
        <v>1174</v>
      </c>
      <c r="S91" s="74" t="s">
        <v>1174</v>
      </c>
      <c r="AA91" s="1"/>
      <c r="AJ91" s="24"/>
      <c r="OF91" s="23" t="s">
        <v>910</v>
      </c>
    </row>
    <row r="92" spans="3:396" x14ac:dyDescent="0.4">
      <c r="C92" s="1">
        <f t="shared" si="9"/>
        <v>89</v>
      </c>
      <c r="D92" s="74" t="s">
        <v>1174</v>
      </c>
      <c r="S92" s="74" t="s">
        <v>1174</v>
      </c>
      <c r="AC92" s="24"/>
      <c r="AJ92" s="24"/>
      <c r="OF92" s="23" t="s">
        <v>910</v>
      </c>
    </row>
    <row r="93" spans="3:396" x14ac:dyDescent="0.4">
      <c r="C93" s="1">
        <f t="shared" si="9"/>
        <v>90</v>
      </c>
      <c r="D93" s="74" t="s">
        <v>1174</v>
      </c>
      <c r="S93" s="74" t="s">
        <v>1174</v>
      </c>
      <c r="AC93" s="24"/>
      <c r="AJ93" s="24"/>
      <c r="OF93" s="23" t="s">
        <v>910</v>
      </c>
    </row>
    <row r="94" spans="3:396" x14ac:dyDescent="0.4">
      <c r="C94" s="1">
        <f t="shared" si="9"/>
        <v>91</v>
      </c>
      <c r="D94" s="74" t="s">
        <v>1174</v>
      </c>
      <c r="S94" s="74" t="s">
        <v>1174</v>
      </c>
      <c r="AJ94" s="24"/>
      <c r="OF94" s="23" t="s">
        <v>910</v>
      </c>
    </row>
    <row r="95" spans="3:396" x14ac:dyDescent="0.4">
      <c r="C95" s="1">
        <f t="shared" si="9"/>
        <v>92</v>
      </c>
      <c r="D95" s="74" t="s">
        <v>1174</v>
      </c>
      <c r="S95" s="74" t="s">
        <v>1174</v>
      </c>
      <c r="AJ95" s="24"/>
      <c r="OF95" s="23" t="s">
        <v>910</v>
      </c>
    </row>
    <row r="96" spans="3:396" x14ac:dyDescent="0.4">
      <c r="C96" s="1">
        <f t="shared" si="9"/>
        <v>93</v>
      </c>
      <c r="D96" s="74" t="s">
        <v>1174</v>
      </c>
      <c r="S96" s="74" t="s">
        <v>1174</v>
      </c>
      <c r="AJ96" s="24"/>
      <c r="OF96" s="23" t="s">
        <v>910</v>
      </c>
    </row>
    <row r="97" spans="3:396" x14ac:dyDescent="0.4">
      <c r="C97" s="1">
        <f t="shared" si="9"/>
        <v>94</v>
      </c>
      <c r="D97" s="74" t="s">
        <v>1174</v>
      </c>
      <c r="S97" s="74" t="s">
        <v>1174</v>
      </c>
      <c r="AJ97" s="24"/>
      <c r="OF97" s="23" t="s">
        <v>910</v>
      </c>
    </row>
    <row r="98" spans="3:396" x14ac:dyDescent="0.4">
      <c r="C98" s="1">
        <f t="shared" si="9"/>
        <v>95</v>
      </c>
      <c r="D98" s="74" t="s">
        <v>1174</v>
      </c>
      <c r="S98" s="74" t="s">
        <v>1174</v>
      </c>
      <c r="AJ98" s="24"/>
      <c r="OF98" s="23" t="s">
        <v>910</v>
      </c>
    </row>
    <row r="99" spans="3:396" x14ac:dyDescent="0.4">
      <c r="C99" s="1">
        <f t="shared" si="9"/>
        <v>96</v>
      </c>
      <c r="D99" s="74" t="s">
        <v>1174</v>
      </c>
      <c r="S99" s="74" t="s">
        <v>1174</v>
      </c>
      <c r="AJ99" s="24"/>
      <c r="OF99" s="23" t="s">
        <v>910</v>
      </c>
    </row>
    <row r="100" spans="3:396" x14ac:dyDescent="0.4">
      <c r="C100" s="1">
        <f t="shared" si="9"/>
        <v>97</v>
      </c>
      <c r="D100" s="74" t="s">
        <v>1174</v>
      </c>
      <c r="S100" s="74" t="s">
        <v>1174</v>
      </c>
      <c r="AJ100" s="24"/>
      <c r="OF100" s="23" t="s">
        <v>910</v>
      </c>
    </row>
    <row r="101" spans="3:396" x14ac:dyDescent="0.4">
      <c r="C101" s="1">
        <f t="shared" si="9"/>
        <v>98</v>
      </c>
      <c r="D101" s="74" t="s">
        <v>1174</v>
      </c>
      <c r="S101" s="74" t="s">
        <v>1174</v>
      </c>
      <c r="AJ101" s="24"/>
      <c r="OF101" s="23" t="s">
        <v>910</v>
      </c>
    </row>
    <row r="102" spans="3:396" x14ac:dyDescent="0.4">
      <c r="C102" s="1">
        <f t="shared" si="9"/>
        <v>99</v>
      </c>
      <c r="D102" s="74" t="s">
        <v>1174</v>
      </c>
      <c r="S102" s="74" t="s">
        <v>1174</v>
      </c>
      <c r="AJ102" s="24"/>
      <c r="OF102" s="23" t="s">
        <v>910</v>
      </c>
    </row>
    <row r="103" spans="3:396" x14ac:dyDescent="0.4">
      <c r="C103" s="1">
        <f t="shared" si="9"/>
        <v>100</v>
      </c>
      <c r="D103" s="74" t="s">
        <v>1174</v>
      </c>
      <c r="S103" s="74" t="s">
        <v>1174</v>
      </c>
      <c r="AJ103" s="24"/>
      <c r="OF103" s="23" t="s">
        <v>910</v>
      </c>
    </row>
    <row r="104" spans="3:396" x14ac:dyDescent="0.4">
      <c r="C104" s="1">
        <f t="shared" si="9"/>
        <v>101</v>
      </c>
      <c r="D104" s="74" t="s">
        <v>1174</v>
      </c>
      <c r="S104" s="74" t="s">
        <v>1174</v>
      </c>
      <c r="AJ104" s="24"/>
      <c r="OF104" s="23" t="s">
        <v>910</v>
      </c>
    </row>
    <row r="105" spans="3:396" x14ac:dyDescent="0.4">
      <c r="C105" s="1">
        <f t="shared" si="9"/>
        <v>102</v>
      </c>
      <c r="D105" s="74" t="s">
        <v>1174</v>
      </c>
      <c r="S105" s="74" t="s">
        <v>1174</v>
      </c>
      <c r="AJ105" s="24"/>
      <c r="OF105" s="23" t="s">
        <v>910</v>
      </c>
    </row>
    <row r="106" spans="3:396" x14ac:dyDescent="0.4">
      <c r="C106" s="1">
        <f t="shared" si="9"/>
        <v>103</v>
      </c>
      <c r="D106" s="74" t="s">
        <v>1174</v>
      </c>
      <c r="S106" s="74" t="s">
        <v>1174</v>
      </c>
      <c r="AJ106" s="24"/>
      <c r="OF106" s="23" t="s">
        <v>910</v>
      </c>
    </row>
    <row r="107" spans="3:396" x14ac:dyDescent="0.4">
      <c r="C107" s="1">
        <f t="shared" si="9"/>
        <v>104</v>
      </c>
      <c r="D107" s="74" t="s">
        <v>1174</v>
      </c>
      <c r="S107" s="74" t="s">
        <v>1174</v>
      </c>
      <c r="AJ107" s="24"/>
      <c r="OF107" s="23" t="s">
        <v>910</v>
      </c>
    </row>
    <row r="108" spans="3:396" x14ac:dyDescent="0.4">
      <c r="C108" s="1">
        <f t="shared" si="9"/>
        <v>105</v>
      </c>
      <c r="D108" s="74" t="s">
        <v>1174</v>
      </c>
      <c r="S108" s="74" t="s">
        <v>1174</v>
      </c>
      <c r="AJ108" s="24"/>
      <c r="OF108" s="23" t="s">
        <v>910</v>
      </c>
    </row>
    <row r="109" spans="3:396" x14ac:dyDescent="0.4">
      <c r="C109" s="1">
        <f t="shared" si="9"/>
        <v>106</v>
      </c>
      <c r="D109" s="74" t="s">
        <v>1174</v>
      </c>
      <c r="S109" s="74" t="s">
        <v>1174</v>
      </c>
      <c r="AJ109" s="24"/>
      <c r="OF109" s="23" t="s">
        <v>910</v>
      </c>
    </row>
    <row r="110" spans="3:396" x14ac:dyDescent="0.4">
      <c r="C110" s="1">
        <f t="shared" si="9"/>
        <v>107</v>
      </c>
      <c r="D110" s="74" t="s">
        <v>1174</v>
      </c>
      <c r="S110" s="74" t="s">
        <v>1174</v>
      </c>
      <c r="AJ110" s="24"/>
      <c r="OF110" s="23" t="s">
        <v>910</v>
      </c>
    </row>
    <row r="111" spans="3:396" x14ac:dyDescent="0.4">
      <c r="C111" s="1">
        <f t="shared" si="9"/>
        <v>108</v>
      </c>
      <c r="D111" s="74" t="s">
        <v>1174</v>
      </c>
      <c r="S111" s="74" t="s">
        <v>1174</v>
      </c>
      <c r="AJ111" s="24"/>
      <c r="OF111" s="23" t="s">
        <v>910</v>
      </c>
    </row>
    <row r="112" spans="3:396" x14ac:dyDescent="0.4">
      <c r="C112" s="1">
        <f t="shared" si="9"/>
        <v>109</v>
      </c>
      <c r="D112" s="74" t="s">
        <v>1174</v>
      </c>
      <c r="S112" s="74" t="s">
        <v>1174</v>
      </c>
      <c r="AJ112" s="24"/>
      <c r="OF112" s="23" t="s">
        <v>910</v>
      </c>
    </row>
    <row r="113" spans="3:396" x14ac:dyDescent="0.4">
      <c r="C113" s="1">
        <f t="shared" si="9"/>
        <v>110</v>
      </c>
      <c r="D113" s="74" t="s">
        <v>1174</v>
      </c>
      <c r="S113" s="74" t="s">
        <v>1174</v>
      </c>
      <c r="AJ113" s="24"/>
      <c r="OF113" s="23" t="s">
        <v>910</v>
      </c>
    </row>
    <row r="114" spans="3:396" x14ac:dyDescent="0.4">
      <c r="C114" s="1">
        <f t="shared" si="9"/>
        <v>111</v>
      </c>
      <c r="D114" s="74" t="s">
        <v>1174</v>
      </c>
      <c r="S114" s="74" t="s">
        <v>1174</v>
      </c>
      <c r="AJ114" s="24"/>
      <c r="OF114" s="23" t="s">
        <v>910</v>
      </c>
    </row>
    <row r="115" spans="3:396" x14ac:dyDescent="0.4">
      <c r="C115" s="1">
        <f t="shared" si="9"/>
        <v>112</v>
      </c>
      <c r="D115" s="74" t="s">
        <v>1174</v>
      </c>
      <c r="S115" s="74" t="s">
        <v>1174</v>
      </c>
      <c r="AJ115" s="24"/>
      <c r="OF115" s="23" t="s">
        <v>910</v>
      </c>
    </row>
    <row r="116" spans="3:396" x14ac:dyDescent="0.4">
      <c r="C116" s="1">
        <f t="shared" si="9"/>
        <v>113</v>
      </c>
      <c r="D116" s="74" t="s">
        <v>1174</v>
      </c>
      <c r="S116" s="74" t="s">
        <v>1174</v>
      </c>
      <c r="AJ116" s="24"/>
      <c r="OF116" s="23" t="s">
        <v>910</v>
      </c>
    </row>
    <row r="117" spans="3:396" x14ac:dyDescent="0.4">
      <c r="C117" s="1">
        <f t="shared" si="9"/>
        <v>114</v>
      </c>
      <c r="D117" s="74" t="s">
        <v>1174</v>
      </c>
      <c r="S117" s="74" t="s">
        <v>1174</v>
      </c>
      <c r="AJ117" s="24"/>
      <c r="OF117" s="23" t="s">
        <v>910</v>
      </c>
    </row>
    <row r="118" spans="3:396" x14ac:dyDescent="0.4">
      <c r="C118" s="1">
        <f t="shared" si="9"/>
        <v>115</v>
      </c>
      <c r="D118" s="74" t="s">
        <v>1174</v>
      </c>
      <c r="S118" s="74" t="s">
        <v>1174</v>
      </c>
      <c r="AJ118" s="24"/>
      <c r="OF118" s="23" t="s">
        <v>910</v>
      </c>
    </row>
    <row r="119" spans="3:396" x14ac:dyDescent="0.4">
      <c r="C119" s="1">
        <f t="shared" si="9"/>
        <v>116</v>
      </c>
      <c r="D119" s="74" t="s">
        <v>1174</v>
      </c>
      <c r="S119" s="74" t="s">
        <v>1174</v>
      </c>
      <c r="AJ119" s="24"/>
      <c r="OF119" s="23" t="s">
        <v>910</v>
      </c>
    </row>
    <row r="120" spans="3:396" x14ac:dyDescent="0.4">
      <c r="C120" s="1">
        <f t="shared" si="9"/>
        <v>117</v>
      </c>
      <c r="D120" s="74" t="s">
        <v>1174</v>
      </c>
      <c r="S120" s="74" t="s">
        <v>1174</v>
      </c>
      <c r="AJ120" s="24"/>
      <c r="OF120" s="23" t="s">
        <v>910</v>
      </c>
    </row>
    <row r="121" spans="3:396" x14ac:dyDescent="0.4">
      <c r="C121" s="1">
        <f t="shared" si="9"/>
        <v>118</v>
      </c>
      <c r="D121" s="74" t="s">
        <v>1174</v>
      </c>
      <c r="S121" s="74" t="s">
        <v>1174</v>
      </c>
      <c r="AJ121" s="24"/>
      <c r="OF121" s="23" t="s">
        <v>910</v>
      </c>
    </row>
    <row r="122" spans="3:396" x14ac:dyDescent="0.4">
      <c r="C122" s="1">
        <f t="shared" si="9"/>
        <v>119</v>
      </c>
      <c r="D122" s="74" t="s">
        <v>1174</v>
      </c>
      <c r="S122" s="74" t="s">
        <v>1174</v>
      </c>
      <c r="AJ122" s="24"/>
      <c r="OF122" s="23" t="s">
        <v>910</v>
      </c>
    </row>
    <row r="123" spans="3:396" x14ac:dyDescent="0.4">
      <c r="C123" s="1">
        <f t="shared" si="9"/>
        <v>120</v>
      </c>
      <c r="D123" s="74" t="s">
        <v>1174</v>
      </c>
      <c r="S123" s="74" t="s">
        <v>1174</v>
      </c>
      <c r="AJ123" s="24"/>
      <c r="OF123" s="23" t="s">
        <v>910</v>
      </c>
    </row>
    <row r="124" spans="3:396" x14ac:dyDescent="0.4">
      <c r="C124" s="1">
        <f t="shared" si="9"/>
        <v>121</v>
      </c>
      <c r="D124" s="74" t="s">
        <v>1174</v>
      </c>
      <c r="S124" s="74" t="s">
        <v>1174</v>
      </c>
      <c r="AJ124" s="24"/>
      <c r="OF124" s="23" t="s">
        <v>910</v>
      </c>
    </row>
    <row r="125" spans="3:396" x14ac:dyDescent="0.4">
      <c r="C125" s="1">
        <f t="shared" si="9"/>
        <v>122</v>
      </c>
      <c r="D125" s="74" t="s">
        <v>1174</v>
      </c>
      <c r="S125" s="74" t="s">
        <v>1174</v>
      </c>
      <c r="AJ125" s="24"/>
      <c r="OF125" s="23" t="s">
        <v>910</v>
      </c>
    </row>
    <row r="126" spans="3:396" x14ac:dyDescent="0.4">
      <c r="C126" s="1">
        <f t="shared" si="9"/>
        <v>123</v>
      </c>
      <c r="D126" s="74" t="s">
        <v>1174</v>
      </c>
      <c r="S126" s="74" t="s">
        <v>1174</v>
      </c>
      <c r="AJ126" s="24"/>
      <c r="OF126" s="23" t="s">
        <v>910</v>
      </c>
    </row>
    <row r="127" spans="3:396" x14ac:dyDescent="0.4">
      <c r="C127" s="1">
        <f t="shared" si="9"/>
        <v>124</v>
      </c>
      <c r="D127" s="74" t="s">
        <v>1174</v>
      </c>
      <c r="S127" s="74" t="s">
        <v>1174</v>
      </c>
      <c r="AJ127" s="24"/>
      <c r="OF127" s="23" t="s">
        <v>910</v>
      </c>
    </row>
    <row r="128" spans="3:396" x14ac:dyDescent="0.4">
      <c r="C128" s="1">
        <f t="shared" si="9"/>
        <v>125</v>
      </c>
      <c r="D128" s="74" t="s">
        <v>1174</v>
      </c>
      <c r="S128" s="74" t="s">
        <v>1174</v>
      </c>
      <c r="AJ128" s="24"/>
      <c r="OF128" s="23" t="s">
        <v>910</v>
      </c>
    </row>
    <row r="129" spans="3:396" x14ac:dyDescent="0.4">
      <c r="C129" s="1">
        <f t="shared" si="9"/>
        <v>126</v>
      </c>
      <c r="D129" s="74" t="s">
        <v>1174</v>
      </c>
      <c r="S129" s="74" t="s">
        <v>1174</v>
      </c>
      <c r="AJ129" s="24"/>
      <c r="OF129" s="23" t="s">
        <v>910</v>
      </c>
    </row>
    <row r="130" spans="3:396" x14ac:dyDescent="0.4">
      <c r="C130" s="1">
        <f t="shared" si="9"/>
        <v>127</v>
      </c>
      <c r="D130" s="74" t="s">
        <v>1174</v>
      </c>
      <c r="S130" s="74" t="s">
        <v>1174</v>
      </c>
      <c r="AJ130" s="24"/>
      <c r="OF130" s="23" t="s">
        <v>910</v>
      </c>
    </row>
    <row r="131" spans="3:396" x14ac:dyDescent="0.4">
      <c r="C131" s="1">
        <f t="shared" si="9"/>
        <v>128</v>
      </c>
      <c r="D131" s="74" t="s">
        <v>1174</v>
      </c>
      <c r="S131" s="74" t="s">
        <v>1174</v>
      </c>
      <c r="AJ131" s="24"/>
      <c r="OF131" s="23" t="s">
        <v>910</v>
      </c>
    </row>
    <row r="132" spans="3:396" x14ac:dyDescent="0.4">
      <c r="C132" s="1">
        <f t="shared" si="9"/>
        <v>129</v>
      </c>
      <c r="D132" s="74" t="s">
        <v>1174</v>
      </c>
      <c r="S132" s="74" t="s">
        <v>1174</v>
      </c>
      <c r="AJ132" s="24"/>
      <c r="OF132" s="23" t="s">
        <v>910</v>
      </c>
    </row>
    <row r="133" spans="3:396" x14ac:dyDescent="0.4">
      <c r="C133" s="1">
        <f t="shared" si="9"/>
        <v>130</v>
      </c>
      <c r="D133" s="74" t="s">
        <v>1174</v>
      </c>
      <c r="S133" s="74" t="s">
        <v>1174</v>
      </c>
      <c r="AJ133" s="24"/>
      <c r="OF133" s="23" t="s">
        <v>910</v>
      </c>
    </row>
    <row r="134" spans="3:396" x14ac:dyDescent="0.4">
      <c r="C134" s="1">
        <f t="shared" ref="C134:C197" si="11">C133+1</f>
        <v>131</v>
      </c>
      <c r="D134" s="74" t="s">
        <v>1174</v>
      </c>
      <c r="S134" s="74" t="s">
        <v>1174</v>
      </c>
      <c r="AJ134" s="24"/>
      <c r="OF134" s="23" t="s">
        <v>910</v>
      </c>
    </row>
    <row r="135" spans="3:396" x14ac:dyDescent="0.4">
      <c r="C135" s="1">
        <f t="shared" si="11"/>
        <v>132</v>
      </c>
      <c r="D135" s="74" t="s">
        <v>1174</v>
      </c>
      <c r="S135" s="74" t="s">
        <v>1174</v>
      </c>
      <c r="AJ135" s="24"/>
      <c r="OF135" s="23" t="s">
        <v>910</v>
      </c>
    </row>
    <row r="136" spans="3:396" x14ac:dyDescent="0.4">
      <c r="C136" s="1">
        <f t="shared" si="11"/>
        <v>133</v>
      </c>
      <c r="D136" s="74" t="s">
        <v>1174</v>
      </c>
      <c r="S136" s="74" t="s">
        <v>1174</v>
      </c>
      <c r="AJ136" s="24"/>
      <c r="OF136" s="23" t="s">
        <v>910</v>
      </c>
    </row>
    <row r="137" spans="3:396" x14ac:dyDescent="0.4">
      <c r="C137" s="1">
        <f t="shared" si="11"/>
        <v>134</v>
      </c>
      <c r="D137" s="74" t="s">
        <v>1174</v>
      </c>
      <c r="S137" s="74" t="s">
        <v>1174</v>
      </c>
      <c r="AJ137" s="24"/>
      <c r="OF137" s="23" t="s">
        <v>910</v>
      </c>
    </row>
    <row r="138" spans="3:396" x14ac:dyDescent="0.4">
      <c r="C138" s="1">
        <f t="shared" si="11"/>
        <v>135</v>
      </c>
      <c r="D138" s="74" t="s">
        <v>1174</v>
      </c>
      <c r="S138" s="74" t="s">
        <v>1174</v>
      </c>
      <c r="AJ138" s="24"/>
      <c r="OF138" s="23" t="s">
        <v>910</v>
      </c>
    </row>
    <row r="139" spans="3:396" x14ac:dyDescent="0.4">
      <c r="C139" s="1">
        <f t="shared" si="11"/>
        <v>136</v>
      </c>
      <c r="D139" s="74" t="s">
        <v>1174</v>
      </c>
      <c r="S139" s="74" t="s">
        <v>1174</v>
      </c>
      <c r="AJ139" s="24"/>
      <c r="OF139" s="23" t="s">
        <v>910</v>
      </c>
    </row>
    <row r="140" spans="3:396" x14ac:dyDescent="0.4">
      <c r="C140" s="1">
        <f t="shared" si="11"/>
        <v>137</v>
      </c>
      <c r="D140" s="74" t="s">
        <v>1174</v>
      </c>
      <c r="S140" s="74" t="s">
        <v>1174</v>
      </c>
      <c r="AJ140" s="24"/>
      <c r="OF140" s="23" t="s">
        <v>910</v>
      </c>
    </row>
    <row r="141" spans="3:396" x14ac:dyDescent="0.4">
      <c r="C141" s="1">
        <f t="shared" si="11"/>
        <v>138</v>
      </c>
      <c r="D141" s="74" t="s">
        <v>1174</v>
      </c>
      <c r="S141" s="74" t="s">
        <v>1174</v>
      </c>
      <c r="AJ141" s="24"/>
      <c r="OF141" s="23" t="s">
        <v>910</v>
      </c>
    </row>
    <row r="142" spans="3:396" x14ac:dyDescent="0.4">
      <c r="C142" s="1">
        <f t="shared" si="11"/>
        <v>139</v>
      </c>
      <c r="D142" s="74" t="s">
        <v>1174</v>
      </c>
      <c r="S142" s="74" t="s">
        <v>1174</v>
      </c>
      <c r="AJ142" s="24"/>
      <c r="OF142" s="23" t="s">
        <v>910</v>
      </c>
    </row>
    <row r="143" spans="3:396" x14ac:dyDescent="0.4">
      <c r="C143" s="1">
        <f t="shared" si="11"/>
        <v>140</v>
      </c>
      <c r="D143" s="74" t="s">
        <v>1174</v>
      </c>
      <c r="S143" s="74" t="s">
        <v>1174</v>
      </c>
      <c r="AJ143" s="24"/>
      <c r="OF143" s="23" t="s">
        <v>910</v>
      </c>
    </row>
    <row r="144" spans="3:396" x14ac:dyDescent="0.4">
      <c r="C144" s="1">
        <f t="shared" si="11"/>
        <v>141</v>
      </c>
      <c r="D144" s="74" t="s">
        <v>1174</v>
      </c>
      <c r="I144" s="90" t="s">
        <v>1165</v>
      </c>
      <c r="J144" s="95">
        <v>3</v>
      </c>
      <c r="K144" s="92" t="s">
        <v>28</v>
      </c>
      <c r="L144" s="92" t="s">
        <v>1155</v>
      </c>
      <c r="M144" s="94" t="s">
        <v>1156</v>
      </c>
      <c r="S144" s="74" t="s">
        <v>1174</v>
      </c>
      <c r="T144" s="1" t="s">
        <v>1413</v>
      </c>
      <c r="U144" s="1">
        <f ca="1">_xlfn.XLOOKUP(J144,monitor!B:B,monitor!AT:AT)</f>
        <v>257</v>
      </c>
      <c r="AC144" s="24"/>
      <c r="AD144" s="24"/>
      <c r="AE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  <c r="FK144" s="24"/>
      <c r="FL144" s="24"/>
      <c r="FM144" s="24"/>
      <c r="FN144" s="24"/>
      <c r="FO144" s="24"/>
      <c r="FP144" s="24"/>
      <c r="FQ144" s="24"/>
      <c r="FR144" s="24"/>
      <c r="FS144" s="24"/>
      <c r="FT144" s="24"/>
      <c r="FU144" s="24"/>
      <c r="FV144" s="24"/>
      <c r="FW144" s="24"/>
      <c r="FX144" s="24"/>
      <c r="FY144" s="24"/>
      <c r="FZ144" s="24"/>
      <c r="GA144" s="24"/>
      <c r="GB144" s="24"/>
      <c r="GC144" s="24"/>
      <c r="GD144" s="24"/>
      <c r="GE144" s="24"/>
      <c r="GF144" s="24"/>
      <c r="GG144" s="24"/>
      <c r="GH144" s="24"/>
      <c r="GI144" s="24"/>
      <c r="GJ144" s="24"/>
      <c r="GK144" s="24"/>
      <c r="GL144" s="24"/>
      <c r="GM144" s="24"/>
      <c r="GN144" s="24"/>
      <c r="GO144" s="24"/>
      <c r="GP144" s="24"/>
      <c r="GQ144" s="24"/>
      <c r="GR144" s="24"/>
      <c r="GS144" s="24"/>
      <c r="GT144" s="24"/>
      <c r="GU144" s="24"/>
      <c r="GV144" s="24"/>
      <c r="GW144" s="24"/>
      <c r="GX144" s="24"/>
      <c r="GY144" s="24"/>
      <c r="GZ144" s="24"/>
      <c r="HA144" s="24"/>
      <c r="HB144" s="24"/>
      <c r="HC144" s="24"/>
      <c r="HD144" s="24"/>
      <c r="HE144" s="24"/>
      <c r="HF144" s="24"/>
      <c r="HG144" s="24"/>
      <c r="HH144" s="24"/>
      <c r="HI144" s="24"/>
      <c r="HJ144" s="24"/>
      <c r="HK144" s="24"/>
      <c r="HL144" s="24"/>
      <c r="HM144" s="24"/>
      <c r="HN144" s="24"/>
      <c r="HO144" s="24"/>
      <c r="HP144" s="24"/>
      <c r="HQ144" s="24"/>
      <c r="HR144" s="24"/>
      <c r="HS144" s="24"/>
      <c r="HT144" s="24"/>
      <c r="HU144" s="24"/>
      <c r="HV144" s="24"/>
      <c r="HW144" s="24"/>
      <c r="HX144" s="24"/>
      <c r="HY144" s="24"/>
      <c r="HZ144" s="24"/>
      <c r="IA144" s="24"/>
      <c r="IB144" s="24"/>
      <c r="IC144" s="24"/>
      <c r="ID144" s="24"/>
      <c r="IE144" s="24"/>
      <c r="IF144" s="24"/>
      <c r="IG144" s="24"/>
      <c r="IH144" s="24"/>
      <c r="II144" s="24"/>
      <c r="IJ144" s="24"/>
      <c r="IK144" s="24"/>
      <c r="IL144" s="24"/>
      <c r="IM144" s="24"/>
      <c r="IN144" s="24"/>
      <c r="IO144" s="24"/>
      <c r="IP144" s="24"/>
      <c r="IQ144" s="24"/>
      <c r="IR144" s="24"/>
      <c r="IS144" s="24"/>
      <c r="IT144" s="24"/>
      <c r="IU144" s="24"/>
      <c r="IV144" s="24"/>
      <c r="IW144" s="24"/>
      <c r="IX144" s="24"/>
      <c r="IY144" s="24"/>
      <c r="IZ144" s="24"/>
      <c r="JA144" s="24"/>
      <c r="JB144" s="24"/>
      <c r="JC144" s="24"/>
      <c r="JD144" s="24"/>
      <c r="JE144" s="24"/>
      <c r="JF144" s="24"/>
      <c r="JG144" s="24"/>
      <c r="JH144" s="24"/>
      <c r="JI144" s="24"/>
      <c r="JJ144" s="24"/>
      <c r="JK144" s="24"/>
      <c r="JL144" s="24"/>
      <c r="JM144" s="24"/>
      <c r="JN144" s="24"/>
      <c r="JO144" s="24"/>
      <c r="JP144" s="24"/>
      <c r="JQ144" s="24"/>
      <c r="JR144" s="24"/>
      <c r="JS144" s="24"/>
      <c r="JT144" s="24"/>
      <c r="JU144" s="24"/>
      <c r="JV144" s="24"/>
      <c r="JW144" s="24"/>
      <c r="JX144" s="24"/>
      <c r="JY144" s="24"/>
      <c r="JZ144" s="24"/>
      <c r="KA144" s="24"/>
      <c r="KB144" s="24"/>
      <c r="KC144" s="24"/>
      <c r="KD144" s="24"/>
      <c r="KE144" s="24"/>
      <c r="KF144" s="24"/>
      <c r="KG144" s="24"/>
      <c r="KH144" s="24"/>
      <c r="KI144" s="24"/>
      <c r="KJ144" s="24"/>
      <c r="KK144" s="24"/>
      <c r="KL144" s="24"/>
      <c r="KM144" s="24"/>
      <c r="KN144" s="24"/>
      <c r="KO144" s="24"/>
      <c r="KP144" s="24"/>
      <c r="KQ144" s="24"/>
      <c r="KR144" s="24"/>
      <c r="KS144" s="24"/>
      <c r="KT144" s="24"/>
      <c r="KU144" s="24"/>
      <c r="KV144" s="24"/>
      <c r="KW144" s="24"/>
      <c r="KX144" s="24"/>
      <c r="KY144" s="24"/>
      <c r="KZ144" s="24"/>
      <c r="LA144" s="24"/>
      <c r="LB144" s="24"/>
      <c r="LC144" s="24"/>
      <c r="LD144" s="24"/>
      <c r="LE144" s="24"/>
      <c r="LF144" s="24"/>
      <c r="LG144" s="24"/>
      <c r="LH144" s="24"/>
      <c r="LI144" s="24"/>
      <c r="LJ144" s="24"/>
      <c r="LK144" s="24"/>
      <c r="LL144" s="24"/>
      <c r="LM144" s="24"/>
      <c r="LN144" s="24"/>
      <c r="LO144" s="24"/>
      <c r="LP144" s="24"/>
      <c r="LQ144" s="24"/>
      <c r="LR144" s="24"/>
      <c r="LS144" s="24"/>
      <c r="LT144" s="24"/>
      <c r="LU144" s="24"/>
      <c r="LV144" s="24"/>
      <c r="LW144" s="24"/>
      <c r="LX144" s="24"/>
      <c r="LY144" s="24"/>
      <c r="LZ144" s="24"/>
      <c r="MA144" s="24"/>
      <c r="MB144" s="24"/>
      <c r="MC144" s="24"/>
      <c r="MD144" s="24"/>
      <c r="ME144" s="24"/>
      <c r="MF144" s="24"/>
      <c r="MG144" s="24"/>
      <c r="MH144" s="24"/>
      <c r="MI144" s="24"/>
      <c r="MJ144" s="24"/>
      <c r="MK144" s="24"/>
      <c r="ML144" s="24"/>
      <c r="MM144" s="24"/>
      <c r="MN144" s="24"/>
      <c r="MO144" s="24"/>
      <c r="MP144" s="24"/>
      <c r="MQ144" s="24"/>
      <c r="MR144" s="24"/>
      <c r="MS144" s="24"/>
      <c r="MT144" s="24"/>
      <c r="MU144" s="24"/>
      <c r="MV144" s="24"/>
      <c r="MW144" s="24"/>
      <c r="MX144" s="24"/>
      <c r="MY144" s="24"/>
      <c r="MZ144" s="24"/>
      <c r="NA144" s="24"/>
      <c r="NB144" s="24"/>
      <c r="NC144" s="24"/>
      <c r="ND144" s="24"/>
      <c r="NE144" s="24"/>
      <c r="NF144" s="24"/>
      <c r="NG144" s="24"/>
      <c r="NH144" s="24"/>
      <c r="NI144" s="24"/>
      <c r="NJ144" s="24"/>
      <c r="NK144" s="24"/>
      <c r="NL144" s="24"/>
      <c r="NM144" s="24"/>
      <c r="NN144" s="24"/>
      <c r="NO144" s="24"/>
      <c r="NP144" s="24"/>
      <c r="NQ144" s="24"/>
      <c r="NR144" s="24"/>
      <c r="NS144" s="24"/>
      <c r="NT144" s="24"/>
      <c r="NU144" s="24"/>
      <c r="NV144" s="24"/>
      <c r="NW144" s="24"/>
      <c r="NX144" s="24"/>
      <c r="NY144" s="24"/>
      <c r="NZ144" s="24"/>
      <c r="OA144" s="24"/>
      <c r="OB144" s="24"/>
      <c r="OC144" s="24"/>
      <c r="OD144" s="24"/>
      <c r="OE144" s="24"/>
      <c r="OF144" s="23" t="s">
        <v>910</v>
      </c>
    </row>
    <row r="145" spans="3:396" x14ac:dyDescent="0.4">
      <c r="C145" s="1">
        <f t="shared" si="11"/>
        <v>142</v>
      </c>
      <c r="D145" s="74" t="s">
        <v>1174</v>
      </c>
      <c r="I145" s="96" t="s">
        <v>1153</v>
      </c>
      <c r="J145" s="97" t="str">
        <f>_xlfn.XLOOKUP(J144,monitor!B:B,monitor!D:D,"-")</f>
        <v>XS1048428442</v>
      </c>
      <c r="K145" s="97" t="str">
        <f>_xlfn.XLOOKUP(J145,bonds[ID_ISIN],bonds[unique lookup])</f>
        <v>VW 4 5/8 PERP nc-26</v>
      </c>
      <c r="L145" s="98">
        <f>_xlfn.XLOOKUP(J144,monitor!B:B,monitor!G:G)</f>
        <v>359.790283203125</v>
      </c>
      <c r="M145" s="99">
        <f>_xlfn.XLOOKUP(J144,monitor!B:B,monitor!F:F)</f>
        <v>8000000</v>
      </c>
      <c r="S145" s="74" t="s">
        <v>1174</v>
      </c>
      <c r="T145" s="1" t="s">
        <v>1414</v>
      </c>
      <c r="U145" s="1">
        <f ca="1">_xlfn.XLOOKUP(J144,monitor!B:B,monitor!AU:AU)</f>
        <v>257</v>
      </c>
      <c r="AB145" s="23" t="s">
        <v>1410</v>
      </c>
      <c r="AC145" s="24" cm="1">
        <f t="array" aca="1" ref="AC145:JZ145" ca="1">dl_Get_Hist("isin",isin_list,historicData)*1</f>
        <v>44126</v>
      </c>
      <c r="AD145" s="24">
        <f ca="1"/>
        <v>44125</v>
      </c>
      <c r="AE145" s="24">
        <f ca="1"/>
        <v>44124</v>
      </c>
      <c r="AF145" s="24">
        <f ca="1"/>
        <v>44123</v>
      </c>
      <c r="AG145" s="24">
        <f ca="1"/>
        <v>44120</v>
      </c>
      <c r="AH145" s="24">
        <f ca="1"/>
        <v>44119</v>
      </c>
      <c r="AI145" s="24">
        <f ca="1"/>
        <v>44118</v>
      </c>
      <c r="AJ145" s="24">
        <f ca="1"/>
        <v>44117</v>
      </c>
      <c r="AK145" s="24">
        <f ca="1"/>
        <v>44116</v>
      </c>
      <c r="AL145" s="24">
        <f ca="1"/>
        <v>44113</v>
      </c>
      <c r="AM145" s="24">
        <f ca="1"/>
        <v>44112</v>
      </c>
      <c r="AN145" s="24">
        <f ca="1"/>
        <v>44111</v>
      </c>
      <c r="AO145" s="24">
        <f ca="1"/>
        <v>44110</v>
      </c>
      <c r="AP145" s="24">
        <f ca="1"/>
        <v>44109</v>
      </c>
      <c r="AQ145" s="24">
        <f ca="1"/>
        <v>44106</v>
      </c>
      <c r="AR145" s="24">
        <f ca="1"/>
        <v>44105</v>
      </c>
      <c r="AS145" s="24">
        <f ca="1"/>
        <v>44104</v>
      </c>
      <c r="AT145" s="24">
        <f ca="1"/>
        <v>44103</v>
      </c>
      <c r="AU145" s="24">
        <f ca="1"/>
        <v>44102</v>
      </c>
      <c r="AV145" s="24">
        <f ca="1"/>
        <v>44099</v>
      </c>
      <c r="AW145" s="24">
        <f ca="1"/>
        <v>44098</v>
      </c>
      <c r="AX145" s="24">
        <f ca="1"/>
        <v>44097</v>
      </c>
      <c r="AY145" s="24">
        <f ca="1"/>
        <v>44096</v>
      </c>
      <c r="AZ145" s="24">
        <f ca="1"/>
        <v>44095</v>
      </c>
      <c r="BA145" s="24">
        <f ca="1"/>
        <v>44092</v>
      </c>
      <c r="BB145" s="24">
        <f ca="1"/>
        <v>44091</v>
      </c>
      <c r="BC145" s="24">
        <f ca="1"/>
        <v>44090</v>
      </c>
      <c r="BD145" s="24">
        <f ca="1"/>
        <v>44089</v>
      </c>
      <c r="BE145" s="24">
        <f ca="1"/>
        <v>44088</v>
      </c>
      <c r="BF145" s="24">
        <f ca="1"/>
        <v>44085</v>
      </c>
      <c r="BG145" s="24">
        <f ca="1"/>
        <v>44084</v>
      </c>
      <c r="BH145" s="24">
        <f ca="1"/>
        <v>44083</v>
      </c>
      <c r="BI145" s="24">
        <f ca="1"/>
        <v>44082</v>
      </c>
      <c r="BJ145" s="24">
        <f ca="1"/>
        <v>44081</v>
      </c>
      <c r="BK145" s="24">
        <f ca="1"/>
        <v>44078</v>
      </c>
      <c r="BL145" s="24">
        <f ca="1"/>
        <v>44077</v>
      </c>
      <c r="BM145" s="24">
        <f ca="1"/>
        <v>44076</v>
      </c>
      <c r="BN145" s="24">
        <f ca="1"/>
        <v>44075</v>
      </c>
      <c r="BO145" s="24">
        <f ca="1"/>
        <v>44074</v>
      </c>
      <c r="BP145" s="24">
        <f ca="1"/>
        <v>44071</v>
      </c>
      <c r="BQ145" s="24">
        <f ca="1"/>
        <v>44070</v>
      </c>
      <c r="BR145" s="24">
        <f ca="1"/>
        <v>44069</v>
      </c>
      <c r="BS145" s="24">
        <f ca="1"/>
        <v>44068</v>
      </c>
      <c r="BT145" s="24">
        <f ca="1"/>
        <v>44067</v>
      </c>
      <c r="BU145" s="24">
        <f ca="1"/>
        <v>44064</v>
      </c>
      <c r="BV145" s="24">
        <f ca="1"/>
        <v>44063</v>
      </c>
      <c r="BW145" s="24">
        <f ca="1"/>
        <v>44062</v>
      </c>
      <c r="BX145" s="24">
        <f ca="1"/>
        <v>44061</v>
      </c>
      <c r="BY145" s="24">
        <f ca="1"/>
        <v>44060</v>
      </c>
      <c r="BZ145" s="24">
        <f ca="1"/>
        <v>44057</v>
      </c>
      <c r="CA145" s="24">
        <f ca="1"/>
        <v>44056</v>
      </c>
      <c r="CB145" s="24">
        <f ca="1"/>
        <v>44055</v>
      </c>
      <c r="CC145" s="24">
        <f ca="1"/>
        <v>44054</v>
      </c>
      <c r="CD145" s="24">
        <f ca="1"/>
        <v>44053</v>
      </c>
      <c r="CE145" s="24">
        <f ca="1"/>
        <v>44050</v>
      </c>
      <c r="CF145" s="24">
        <f ca="1"/>
        <v>44049</v>
      </c>
      <c r="CG145" s="24">
        <f ca="1"/>
        <v>44048</v>
      </c>
      <c r="CH145" s="24">
        <f ca="1"/>
        <v>44047</v>
      </c>
      <c r="CI145" s="24">
        <f ca="1"/>
        <v>44046</v>
      </c>
      <c r="CJ145" s="24">
        <f ca="1"/>
        <v>44043</v>
      </c>
      <c r="CK145" s="24">
        <f ca="1"/>
        <v>44042</v>
      </c>
      <c r="CL145" s="24">
        <f ca="1"/>
        <v>44041</v>
      </c>
      <c r="CM145" s="24">
        <f ca="1"/>
        <v>44040</v>
      </c>
      <c r="CN145" s="24">
        <f ca="1"/>
        <v>44039</v>
      </c>
      <c r="CO145" s="24">
        <f ca="1"/>
        <v>44036</v>
      </c>
      <c r="CP145" s="24">
        <f ca="1"/>
        <v>44035</v>
      </c>
      <c r="CQ145" s="24">
        <f ca="1"/>
        <v>44034</v>
      </c>
      <c r="CR145" s="24">
        <f ca="1"/>
        <v>44033</v>
      </c>
      <c r="CS145" s="24">
        <f ca="1"/>
        <v>44032</v>
      </c>
      <c r="CT145" s="24">
        <f ca="1"/>
        <v>44029</v>
      </c>
      <c r="CU145" s="24">
        <f ca="1"/>
        <v>44028</v>
      </c>
      <c r="CV145" s="24">
        <f ca="1"/>
        <v>44027</v>
      </c>
      <c r="CW145" s="24">
        <f ca="1"/>
        <v>44026</v>
      </c>
      <c r="CX145" s="24">
        <f ca="1"/>
        <v>44025</v>
      </c>
      <c r="CY145" s="24">
        <f ca="1"/>
        <v>44022</v>
      </c>
      <c r="CZ145" s="24">
        <f ca="1"/>
        <v>44021</v>
      </c>
      <c r="DA145" s="24">
        <f ca="1"/>
        <v>44020</v>
      </c>
      <c r="DB145" s="24">
        <f ca="1"/>
        <v>44019</v>
      </c>
      <c r="DC145" s="24">
        <f ca="1"/>
        <v>44018</v>
      </c>
      <c r="DD145" s="24">
        <f ca="1"/>
        <v>44015</v>
      </c>
      <c r="DE145" s="24">
        <f ca="1"/>
        <v>44014</v>
      </c>
      <c r="DF145" s="24">
        <f ca="1"/>
        <v>44013</v>
      </c>
      <c r="DG145" s="24">
        <f ca="1"/>
        <v>44012</v>
      </c>
      <c r="DH145" s="24">
        <f ca="1"/>
        <v>44011</v>
      </c>
      <c r="DI145" s="24">
        <f ca="1"/>
        <v>44008</v>
      </c>
      <c r="DJ145" s="24">
        <f ca="1"/>
        <v>44007</v>
      </c>
      <c r="DK145" s="24">
        <f ca="1"/>
        <v>44006</v>
      </c>
      <c r="DL145" s="24">
        <f ca="1"/>
        <v>44005</v>
      </c>
      <c r="DM145" s="24">
        <f ca="1"/>
        <v>44004</v>
      </c>
      <c r="DN145" s="24">
        <f ca="1"/>
        <v>44001</v>
      </c>
      <c r="DO145" s="24">
        <f ca="1"/>
        <v>44000</v>
      </c>
      <c r="DP145" s="24">
        <f ca="1"/>
        <v>43999</v>
      </c>
      <c r="DQ145" s="24">
        <f ca="1"/>
        <v>43998</v>
      </c>
      <c r="DR145" s="24">
        <f ca="1"/>
        <v>43997</v>
      </c>
      <c r="DS145" s="24">
        <f ca="1"/>
        <v>43994</v>
      </c>
      <c r="DT145" s="24">
        <f ca="1"/>
        <v>43993</v>
      </c>
      <c r="DU145" s="24">
        <f ca="1"/>
        <v>43992</v>
      </c>
      <c r="DV145" s="24">
        <f ca="1"/>
        <v>43991</v>
      </c>
      <c r="DW145" s="24">
        <f ca="1"/>
        <v>43990</v>
      </c>
      <c r="DX145" s="24">
        <f ca="1"/>
        <v>43987</v>
      </c>
      <c r="DY145" s="24">
        <f ca="1"/>
        <v>43986</v>
      </c>
      <c r="DZ145" s="24">
        <f ca="1"/>
        <v>43985</v>
      </c>
      <c r="EA145" s="24">
        <f ca="1"/>
        <v>43984</v>
      </c>
      <c r="EB145" s="24">
        <f ca="1"/>
        <v>43983</v>
      </c>
      <c r="EC145" s="24">
        <f ca="1"/>
        <v>43980</v>
      </c>
      <c r="ED145" s="24">
        <f ca="1"/>
        <v>43979</v>
      </c>
      <c r="EE145" s="24">
        <f ca="1"/>
        <v>43978</v>
      </c>
      <c r="EF145" s="24">
        <f ca="1"/>
        <v>43977</v>
      </c>
      <c r="EG145" s="24">
        <f ca="1"/>
        <v>43976</v>
      </c>
      <c r="EH145" s="24">
        <f ca="1"/>
        <v>43973</v>
      </c>
      <c r="EI145" s="24">
        <f ca="1"/>
        <v>43972</v>
      </c>
      <c r="EJ145" s="24">
        <f ca="1"/>
        <v>43971</v>
      </c>
      <c r="EK145" s="24">
        <f ca="1"/>
        <v>43970</v>
      </c>
      <c r="EL145" s="24">
        <f ca="1"/>
        <v>43969</v>
      </c>
      <c r="EM145" s="24">
        <f ca="1"/>
        <v>43966</v>
      </c>
      <c r="EN145" s="24">
        <f ca="1"/>
        <v>43965</v>
      </c>
      <c r="EO145" s="24">
        <f ca="1"/>
        <v>43964</v>
      </c>
      <c r="EP145" s="24">
        <f ca="1"/>
        <v>43963</v>
      </c>
      <c r="EQ145" s="24">
        <f ca="1"/>
        <v>43962</v>
      </c>
      <c r="ER145" s="24">
        <f ca="1"/>
        <v>43959</v>
      </c>
      <c r="ES145" s="24">
        <f ca="1"/>
        <v>43958</v>
      </c>
      <c r="ET145" s="24">
        <f ca="1"/>
        <v>43957</v>
      </c>
      <c r="EU145" s="24">
        <f ca="1"/>
        <v>43956</v>
      </c>
      <c r="EV145" s="24">
        <f ca="1"/>
        <v>43955</v>
      </c>
      <c r="EW145" s="24">
        <f ca="1"/>
        <v>43952</v>
      </c>
      <c r="EX145" s="24">
        <f ca="1"/>
        <v>43951</v>
      </c>
      <c r="EY145" s="24">
        <f ca="1"/>
        <v>43950</v>
      </c>
      <c r="EZ145" s="24">
        <f ca="1"/>
        <v>43949</v>
      </c>
      <c r="FA145" s="24">
        <f ca="1"/>
        <v>43948</v>
      </c>
      <c r="FB145" s="24">
        <f ca="1"/>
        <v>43945</v>
      </c>
      <c r="FC145" s="24">
        <f ca="1"/>
        <v>43944</v>
      </c>
      <c r="FD145" s="24">
        <f ca="1"/>
        <v>43943</v>
      </c>
      <c r="FE145" s="24">
        <f ca="1"/>
        <v>43942</v>
      </c>
      <c r="FF145" s="24">
        <f ca="1"/>
        <v>43941</v>
      </c>
      <c r="FG145" s="24">
        <f ca="1"/>
        <v>43938</v>
      </c>
      <c r="FH145" s="24">
        <f ca="1"/>
        <v>43937</v>
      </c>
      <c r="FI145" s="24">
        <f ca="1"/>
        <v>43936</v>
      </c>
      <c r="FJ145" s="24">
        <f ca="1"/>
        <v>43935</v>
      </c>
      <c r="FK145" s="24">
        <f ca="1"/>
        <v>43934</v>
      </c>
      <c r="FL145" s="24">
        <f ca="1"/>
        <v>43931</v>
      </c>
      <c r="FM145" s="24">
        <f ca="1"/>
        <v>43930</v>
      </c>
      <c r="FN145" s="24">
        <f ca="1"/>
        <v>43929</v>
      </c>
      <c r="FO145" s="24">
        <f ca="1"/>
        <v>43928</v>
      </c>
      <c r="FP145" s="24">
        <f ca="1"/>
        <v>43927</v>
      </c>
      <c r="FQ145" s="24">
        <f ca="1"/>
        <v>43924</v>
      </c>
      <c r="FR145" s="24">
        <f ca="1"/>
        <v>43923</v>
      </c>
      <c r="FS145" s="24">
        <f ca="1"/>
        <v>43922</v>
      </c>
      <c r="FT145" s="24">
        <f ca="1"/>
        <v>43921</v>
      </c>
      <c r="FU145" s="24">
        <f ca="1"/>
        <v>43920</v>
      </c>
      <c r="FV145" s="24">
        <f ca="1"/>
        <v>43917</v>
      </c>
      <c r="FW145" s="24">
        <f ca="1"/>
        <v>43916</v>
      </c>
      <c r="FX145" s="24">
        <f ca="1"/>
        <v>43915</v>
      </c>
      <c r="FY145" s="24">
        <f ca="1"/>
        <v>43914</v>
      </c>
      <c r="FZ145" s="24">
        <f ca="1"/>
        <v>43913</v>
      </c>
      <c r="GA145" s="24">
        <f ca="1"/>
        <v>43910</v>
      </c>
      <c r="GB145" s="24">
        <f ca="1"/>
        <v>43909</v>
      </c>
      <c r="GC145" s="24">
        <f ca="1"/>
        <v>43908</v>
      </c>
      <c r="GD145" s="24">
        <f ca="1"/>
        <v>43907</v>
      </c>
      <c r="GE145" s="24">
        <f ca="1"/>
        <v>43906</v>
      </c>
      <c r="GF145" s="24">
        <f ca="1"/>
        <v>43903</v>
      </c>
      <c r="GG145" s="24">
        <f ca="1"/>
        <v>43902</v>
      </c>
      <c r="GH145" s="24">
        <f ca="1"/>
        <v>43901</v>
      </c>
      <c r="GI145" s="24">
        <f ca="1"/>
        <v>43900</v>
      </c>
      <c r="GJ145" s="24">
        <f ca="1"/>
        <v>43899</v>
      </c>
      <c r="GK145" s="24">
        <f ca="1"/>
        <v>43896</v>
      </c>
      <c r="GL145" s="24">
        <f ca="1"/>
        <v>43895</v>
      </c>
      <c r="GM145" s="24">
        <f ca="1"/>
        <v>43894</v>
      </c>
      <c r="GN145" s="24">
        <f ca="1"/>
        <v>43893</v>
      </c>
      <c r="GO145" s="24">
        <f ca="1"/>
        <v>43892</v>
      </c>
      <c r="GP145" s="24">
        <f ca="1"/>
        <v>43889</v>
      </c>
      <c r="GQ145" s="24">
        <f ca="1"/>
        <v>43888</v>
      </c>
      <c r="GR145" s="24">
        <f ca="1"/>
        <v>43887</v>
      </c>
      <c r="GS145" s="24">
        <f ca="1"/>
        <v>43886</v>
      </c>
      <c r="GT145" s="24">
        <f ca="1"/>
        <v>43885</v>
      </c>
      <c r="GU145" s="24">
        <f ca="1"/>
        <v>43882</v>
      </c>
      <c r="GV145" s="24">
        <f ca="1"/>
        <v>43881</v>
      </c>
      <c r="GW145" s="24">
        <f ca="1"/>
        <v>43880</v>
      </c>
      <c r="GX145" s="24">
        <f ca="1"/>
        <v>43879</v>
      </c>
      <c r="GY145" s="24">
        <f ca="1"/>
        <v>43878</v>
      </c>
      <c r="GZ145" s="24">
        <f ca="1"/>
        <v>43875</v>
      </c>
      <c r="HA145" s="24">
        <f ca="1"/>
        <v>43874</v>
      </c>
      <c r="HB145" s="24">
        <f ca="1"/>
        <v>43873</v>
      </c>
      <c r="HC145" s="24">
        <f ca="1"/>
        <v>43872</v>
      </c>
      <c r="HD145" s="24">
        <f ca="1"/>
        <v>43871</v>
      </c>
      <c r="HE145" s="24">
        <f ca="1"/>
        <v>43868</v>
      </c>
      <c r="HF145" s="24">
        <f ca="1"/>
        <v>43867</v>
      </c>
      <c r="HG145" s="24">
        <f ca="1"/>
        <v>43866</v>
      </c>
      <c r="HH145" s="24">
        <f ca="1"/>
        <v>43865</v>
      </c>
      <c r="HI145" s="24">
        <f ca="1"/>
        <v>43864</v>
      </c>
      <c r="HJ145" s="24">
        <f ca="1"/>
        <v>43861</v>
      </c>
      <c r="HK145" s="24">
        <f ca="1"/>
        <v>43860</v>
      </c>
      <c r="HL145" s="24">
        <f ca="1"/>
        <v>43859</v>
      </c>
      <c r="HM145" s="24">
        <f ca="1"/>
        <v>43858</v>
      </c>
      <c r="HN145" s="24">
        <f ca="1"/>
        <v>43857</v>
      </c>
      <c r="HO145" s="24">
        <f ca="1"/>
        <v>43854</v>
      </c>
      <c r="HP145" s="24">
        <f ca="1"/>
        <v>43853</v>
      </c>
      <c r="HQ145" s="24">
        <f ca="1"/>
        <v>43852</v>
      </c>
      <c r="HR145" s="24">
        <f ca="1"/>
        <v>43851</v>
      </c>
      <c r="HS145" s="24">
        <f ca="1"/>
        <v>43850</v>
      </c>
      <c r="HT145" s="24">
        <f ca="1"/>
        <v>43847</v>
      </c>
      <c r="HU145" s="24">
        <f ca="1"/>
        <v>43846</v>
      </c>
      <c r="HV145" s="24">
        <f ca="1"/>
        <v>43845</v>
      </c>
      <c r="HW145" s="24">
        <f ca="1"/>
        <v>43844</v>
      </c>
      <c r="HX145" s="24">
        <f ca="1"/>
        <v>43843</v>
      </c>
      <c r="HY145" s="24">
        <f ca="1"/>
        <v>43840</v>
      </c>
      <c r="HZ145" s="24">
        <f ca="1"/>
        <v>43839</v>
      </c>
      <c r="IA145" s="24">
        <f ca="1"/>
        <v>43838</v>
      </c>
      <c r="IB145" s="24">
        <f ca="1"/>
        <v>43837</v>
      </c>
      <c r="IC145" s="24">
        <f ca="1"/>
        <v>43836</v>
      </c>
      <c r="ID145" s="24">
        <f ca="1"/>
        <v>43833</v>
      </c>
      <c r="IE145" s="24">
        <f ca="1"/>
        <v>43832</v>
      </c>
      <c r="IF145" s="24">
        <f ca="1"/>
        <v>43831</v>
      </c>
      <c r="IG145" s="24">
        <f ca="1"/>
        <v>43830</v>
      </c>
      <c r="IH145" s="24">
        <f ca="1"/>
        <v>43829</v>
      </c>
      <c r="II145" s="24">
        <f ca="1"/>
        <v>43826</v>
      </c>
      <c r="IJ145" s="24">
        <f ca="1"/>
        <v>43825</v>
      </c>
      <c r="IK145" s="24">
        <f ca="1"/>
        <v>43824</v>
      </c>
      <c r="IL145" s="24">
        <f ca="1"/>
        <v>43823</v>
      </c>
      <c r="IM145" s="24">
        <f ca="1"/>
        <v>43822</v>
      </c>
      <c r="IN145" s="24">
        <f ca="1"/>
        <v>43819</v>
      </c>
      <c r="IO145" s="24">
        <f ca="1"/>
        <v>43818</v>
      </c>
      <c r="IP145" s="24">
        <f ca="1"/>
        <v>43817</v>
      </c>
      <c r="IQ145" s="24">
        <f ca="1"/>
        <v>43816</v>
      </c>
      <c r="IR145" s="24">
        <f ca="1"/>
        <v>43815</v>
      </c>
      <c r="IS145" s="24">
        <f ca="1"/>
        <v>43812</v>
      </c>
      <c r="IT145" s="24">
        <f ca="1"/>
        <v>43811</v>
      </c>
      <c r="IU145" s="24">
        <f ca="1"/>
        <v>43810</v>
      </c>
      <c r="IV145" s="24">
        <f ca="1"/>
        <v>43809</v>
      </c>
      <c r="IW145" s="24">
        <f ca="1"/>
        <v>43808</v>
      </c>
      <c r="IX145" s="24">
        <f ca="1"/>
        <v>43805</v>
      </c>
      <c r="IY145" s="24">
        <f ca="1"/>
        <v>43804</v>
      </c>
      <c r="IZ145" s="24">
        <f ca="1"/>
        <v>43803</v>
      </c>
      <c r="JA145" s="24">
        <f ca="1"/>
        <v>43802</v>
      </c>
      <c r="JB145" s="24">
        <f ca="1"/>
        <v>43801</v>
      </c>
      <c r="JC145" s="24">
        <f ca="1"/>
        <v>43798</v>
      </c>
      <c r="JD145" s="24">
        <f ca="1"/>
        <v>43797</v>
      </c>
      <c r="JE145" s="24">
        <f ca="1"/>
        <v>43796</v>
      </c>
      <c r="JF145" s="24">
        <f ca="1"/>
        <v>43795</v>
      </c>
      <c r="JG145" s="24">
        <f ca="1"/>
        <v>43794</v>
      </c>
      <c r="JH145" s="24">
        <f ca="1"/>
        <v>43791</v>
      </c>
      <c r="JI145" s="24">
        <f ca="1"/>
        <v>43790</v>
      </c>
      <c r="JJ145" s="24">
        <f ca="1"/>
        <v>43789</v>
      </c>
      <c r="JK145" s="24">
        <f ca="1"/>
        <v>43788</v>
      </c>
      <c r="JL145" s="24">
        <f ca="1"/>
        <v>43787</v>
      </c>
      <c r="JM145" s="24">
        <f ca="1"/>
        <v>43784</v>
      </c>
      <c r="JN145" s="24">
        <f ca="1"/>
        <v>43783</v>
      </c>
      <c r="JO145" s="24">
        <f ca="1"/>
        <v>43782</v>
      </c>
      <c r="JP145" s="24">
        <f ca="1"/>
        <v>43781</v>
      </c>
      <c r="JQ145" s="24">
        <f ca="1"/>
        <v>43780</v>
      </c>
      <c r="JR145" s="24">
        <f ca="1"/>
        <v>43777</v>
      </c>
      <c r="JS145" s="24">
        <f ca="1"/>
        <v>43776</v>
      </c>
      <c r="JT145" s="24">
        <f ca="1"/>
        <v>43775</v>
      </c>
      <c r="JU145" s="24">
        <f ca="1"/>
        <v>43774</v>
      </c>
      <c r="JV145" s="24">
        <f ca="1"/>
        <v>43773</v>
      </c>
      <c r="JW145" s="24">
        <f ca="1"/>
        <v>43770</v>
      </c>
      <c r="JX145" s="24">
        <f ca="1"/>
        <v>43769</v>
      </c>
      <c r="JY145" s="24">
        <f ca="1"/>
        <v>43768</v>
      </c>
      <c r="JZ145" s="24">
        <f ca="1"/>
        <v>43767</v>
      </c>
      <c r="OF145" s="23" t="s">
        <v>910</v>
      </c>
    </row>
    <row r="146" spans="3:396" x14ac:dyDescent="0.4">
      <c r="C146" s="1">
        <f t="shared" si="11"/>
        <v>143</v>
      </c>
      <c r="D146" s="74" t="s">
        <v>1174</v>
      </c>
      <c r="I146" s="100" t="s">
        <v>1154</v>
      </c>
      <c r="J146" s="101" t="str">
        <f>_xlfn.XLOOKUP(J144,monitor!B:B,monitor!H:H,"-")</f>
        <v>XS1799939027</v>
      </c>
      <c r="K146" s="101" t="str">
        <f>_xlfn.XLOOKUP(J146,bonds[ID_ISIN],bonds[unique lookup])</f>
        <v>VW 4 5/8 PERP nc-28</v>
      </c>
      <c r="L146" s="102">
        <f>_xlfn.XLOOKUP(J144,monitor!B:B,monitor!K:K)</f>
        <v>391.66744995117188</v>
      </c>
      <c r="M146" s="103">
        <f>_xlfn.XLOOKUP(J144,monitor!B:B,monitor!J:J)</f>
        <v>-15100000</v>
      </c>
      <c r="S146" s="74" t="s">
        <v>1174</v>
      </c>
      <c r="T146" s="1" t="s">
        <v>912</v>
      </c>
      <c r="U146" s="5">
        <f ca="1">_xlfn.XLOOKUP(J144,monitor!B:B,monitor!AB:AB,"-")</f>
        <v>-32.207101167315173</v>
      </c>
      <c r="AB146" s="23" t="str">
        <f>J145</f>
        <v>XS1048428442</v>
      </c>
      <c r="AC146" s="23" cm="1">
        <f t="array" aca="1" ref="AC146:JZ146" ca="1">dl_Get_Hist(AB146,isin_list,historicData)</f>
        <v>359.79</v>
      </c>
      <c r="AD146" s="23">
        <f ca="1"/>
        <v>359.54700000000003</v>
      </c>
      <c r="AE146" s="23">
        <f ca="1"/>
        <v>363.95800000000003</v>
      </c>
      <c r="AF146" s="25">
        <f ca="1"/>
        <v>366.96499999999997</v>
      </c>
      <c r="AG146" s="23">
        <f ca="1"/>
        <v>374.26499999999999</v>
      </c>
      <c r="AH146" s="23">
        <f ca="1"/>
        <v>379.45100000000002</v>
      </c>
      <c r="AI146" s="23">
        <f ca="1"/>
        <v>364.82499999999999</v>
      </c>
      <c r="AJ146" s="23">
        <f ca="1"/>
        <v>359.61200000000002</v>
      </c>
      <c r="AK146" s="23">
        <f ca="1"/>
        <v>356.59100000000001</v>
      </c>
      <c r="AL146" s="23">
        <f ca="1"/>
        <v>355.91500000000002</v>
      </c>
      <c r="AM146" s="23">
        <f ca="1"/>
        <v>350.904</v>
      </c>
      <c r="AN146" s="23">
        <f ca="1"/>
        <v>340.34699999999998</v>
      </c>
      <c r="AO146" s="23">
        <f ca="1"/>
        <v>339.54700000000003</v>
      </c>
      <c r="AP146" s="23">
        <f ca="1"/>
        <v>348.40300000000002</v>
      </c>
      <c r="AQ146" s="23">
        <f ca="1"/>
        <v>356.99700000000001</v>
      </c>
      <c r="AR146" s="23">
        <f ca="1"/>
        <v>358.262</v>
      </c>
      <c r="AS146" s="23">
        <f ca="1"/>
        <v>367.52199999999999</v>
      </c>
      <c r="AT146" s="23">
        <f ca="1"/>
        <v>379.86900000000003</v>
      </c>
      <c r="AU146" s="23">
        <f ca="1"/>
        <v>387.154</v>
      </c>
      <c r="AV146" s="23">
        <f ca="1"/>
        <v>394.35199999999998</v>
      </c>
      <c r="AW146" s="23">
        <f ca="1"/>
        <v>380.19600000000003</v>
      </c>
      <c r="AX146" s="23">
        <f ca="1"/>
        <v>362.762</v>
      </c>
      <c r="AY146" s="23">
        <f ca="1"/>
        <v>362.4</v>
      </c>
      <c r="AZ146" s="23">
        <f ca="1"/>
        <v>358.24</v>
      </c>
      <c r="BA146" s="23">
        <f ca="1"/>
        <v>336.935</v>
      </c>
      <c r="BB146" s="23">
        <f ca="1"/>
        <v>336.94400000000002</v>
      </c>
      <c r="BC146" s="23">
        <f ca="1"/>
        <v>337.44499999999999</v>
      </c>
      <c r="BD146" s="23">
        <f ca="1"/>
        <v>344.09100000000001</v>
      </c>
      <c r="BE146" s="23">
        <f ca="1"/>
        <v>347.86799999999999</v>
      </c>
      <c r="BF146" s="23">
        <f ca="1"/>
        <v>347.38900000000001</v>
      </c>
      <c r="BG146" s="23">
        <f ca="1"/>
        <v>343.67200000000003</v>
      </c>
      <c r="BH146" s="23">
        <f ca="1"/>
        <v>348.84699999999998</v>
      </c>
      <c r="BI146" s="23">
        <f ca="1"/>
        <v>349.44400000000002</v>
      </c>
      <c r="BJ146" s="23">
        <f ca="1"/>
        <v>346.67899999999997</v>
      </c>
      <c r="BK146" s="23">
        <f ca="1"/>
        <v>347.45</v>
      </c>
      <c r="BL146" s="23">
        <f ca="1"/>
        <v>344.05900000000003</v>
      </c>
      <c r="BM146" s="23">
        <f ca="1"/>
        <v>342.85500000000002</v>
      </c>
      <c r="BN146" s="23">
        <f ca="1"/>
        <v>350.459</v>
      </c>
      <c r="BO146" s="23">
        <f ca="1"/>
        <v>351.262</v>
      </c>
      <c r="BP146" s="23">
        <f ca="1"/>
        <v>351.75200000000001</v>
      </c>
      <c r="BQ146" s="23">
        <f ca="1"/>
        <v>350.97300000000001</v>
      </c>
      <c r="BR146" s="23">
        <f ca="1"/>
        <v>343.95499999999998</v>
      </c>
      <c r="BS146" s="23">
        <f ca="1"/>
        <v>336.12299999999999</v>
      </c>
      <c r="BT146" s="23">
        <f ca="1"/>
        <v>344.62799999999999</v>
      </c>
      <c r="BU146" s="23">
        <f ca="1"/>
        <v>360.97300000000001</v>
      </c>
      <c r="BV146" s="23">
        <f ca="1"/>
        <v>365.72500000000002</v>
      </c>
      <c r="BW146" s="23">
        <f ca="1"/>
        <v>365.97899999999998</v>
      </c>
      <c r="BX146" s="23">
        <f ca="1"/>
        <v>363.37</v>
      </c>
      <c r="BY146" s="23">
        <f ca="1"/>
        <v>360.57400000000001</v>
      </c>
      <c r="BZ146" s="23">
        <f ca="1"/>
        <v>349.97699999999998</v>
      </c>
      <c r="CA146" s="23">
        <f ca="1"/>
        <v>342.02800000000002</v>
      </c>
      <c r="CB146" s="23">
        <f ca="1"/>
        <v>342.68700000000001</v>
      </c>
      <c r="CC146" s="23">
        <f ca="1"/>
        <v>344.68299999999999</v>
      </c>
      <c r="CD146" s="23">
        <f ca="1"/>
        <v>360.34300000000002</v>
      </c>
      <c r="CE146" s="23">
        <f ca="1"/>
        <v>368.15</v>
      </c>
      <c r="CF146" s="23">
        <f ca="1"/>
        <v>376.529</v>
      </c>
      <c r="CG146" s="23">
        <f ca="1"/>
        <v>379.78699999999998</v>
      </c>
      <c r="CH146" s="23">
        <f ca="1"/>
        <v>389.61099999999999</v>
      </c>
      <c r="CI146" s="23">
        <f ca="1"/>
        <v>393.226</v>
      </c>
      <c r="CJ146" s="23">
        <f ca="1"/>
        <v>389.899</v>
      </c>
      <c r="CK146" s="23">
        <f ca="1"/>
        <v>384.529</v>
      </c>
      <c r="CL146" s="23">
        <f ca="1"/>
        <v>367.16</v>
      </c>
      <c r="CM146" s="23">
        <f ca="1"/>
        <v>362.81299999999999</v>
      </c>
      <c r="CN146" s="23">
        <f ca="1"/>
        <v>356.17</v>
      </c>
      <c r="CO146" s="23">
        <f ca="1"/>
        <v>352.28699999999998</v>
      </c>
      <c r="CP146" s="23">
        <f ca="1"/>
        <v>354.07799999999997</v>
      </c>
      <c r="CQ146" s="23">
        <f ca="1"/>
        <v>356.03</v>
      </c>
      <c r="CR146" s="23">
        <f ca="1"/>
        <v>353.65100000000001</v>
      </c>
      <c r="CS146" s="23">
        <f ca="1"/>
        <v>377.69900000000001</v>
      </c>
      <c r="CT146" s="23">
        <f ca="1"/>
        <v>388.40199999999999</v>
      </c>
      <c r="CU146" s="23">
        <f ca="1"/>
        <v>394.72199999999998</v>
      </c>
      <c r="CV146" s="23">
        <f ca="1"/>
        <v>394.62</v>
      </c>
      <c r="CW146" s="23">
        <f ca="1"/>
        <v>398.13499999999999</v>
      </c>
      <c r="CX146" s="23">
        <f ca="1"/>
        <v>396.85899999999998</v>
      </c>
      <c r="CY146" s="23">
        <f ca="1"/>
        <v>401.07600000000002</v>
      </c>
      <c r="CZ146" s="23">
        <f ca="1"/>
        <v>396.78699999999998</v>
      </c>
      <c r="DA146" s="23">
        <f ca="1"/>
        <v>396.86099999999999</v>
      </c>
      <c r="DB146" s="23">
        <f ca="1"/>
        <v>394.23399999999998</v>
      </c>
      <c r="DC146" s="23">
        <f ca="1"/>
        <v>393.93</v>
      </c>
      <c r="DD146" s="23">
        <f ca="1"/>
        <v>399.90499999999997</v>
      </c>
      <c r="DE146" s="23">
        <f ca="1"/>
        <v>400.26100000000002</v>
      </c>
      <c r="DF146" s="23">
        <f ca="1"/>
        <v>399.62</v>
      </c>
      <c r="DG146" s="23">
        <f ca="1"/>
        <v>405.79</v>
      </c>
      <c r="DH146" s="23">
        <f ca="1"/>
        <v>410.37</v>
      </c>
      <c r="DI146" s="23">
        <f ca="1"/>
        <v>412.24599999999998</v>
      </c>
      <c r="DJ146" s="23">
        <f ca="1"/>
        <v>410.23500000000001</v>
      </c>
      <c r="DK146" s="23">
        <f ca="1"/>
        <v>406.34699999999998</v>
      </c>
      <c r="DL146" s="23">
        <f ca="1"/>
        <v>400.71</v>
      </c>
      <c r="DM146" s="23">
        <f ca="1"/>
        <v>409.12799999999999</v>
      </c>
      <c r="DN146" s="23">
        <f ca="1"/>
        <v>398.303</v>
      </c>
      <c r="DO146" s="23">
        <f ca="1"/>
        <v>396.517</v>
      </c>
      <c r="DP146" s="23">
        <f ca="1"/>
        <v>380.875</v>
      </c>
      <c r="DQ146" s="23">
        <f ca="1"/>
        <v>366.88499999999999</v>
      </c>
      <c r="DR146" s="23">
        <f ca="1"/>
        <v>383.46899999999999</v>
      </c>
      <c r="DS146" s="23">
        <f ca="1"/>
        <v>377.36399999999998</v>
      </c>
      <c r="DT146" s="23">
        <f ca="1"/>
        <v>387.32499999999999</v>
      </c>
      <c r="DU146" s="23">
        <f ca="1"/>
        <v>353.52600000000001</v>
      </c>
      <c r="DV146" s="23">
        <f ca="1"/>
        <v>348.69200000000001</v>
      </c>
      <c r="DW146" s="23">
        <f ca="1"/>
        <v>307.30700000000002</v>
      </c>
      <c r="DX146" s="23">
        <f ca="1"/>
        <v>323.238</v>
      </c>
      <c r="DY146" s="23">
        <f ca="1"/>
        <v>361.66500000000002</v>
      </c>
      <c r="DZ146" s="23">
        <f ca="1"/>
        <v>375.88</v>
      </c>
      <c r="EA146" s="23">
        <f ca="1"/>
        <v>400.161</v>
      </c>
      <c r="EB146" s="23">
        <f ca="1"/>
        <v>407.072</v>
      </c>
      <c r="EC146" s="23">
        <f ca="1"/>
        <v>405.53899999999999</v>
      </c>
      <c r="ED146" s="23">
        <f ca="1"/>
        <v>397.07</v>
      </c>
      <c r="EE146" s="23">
        <f ca="1"/>
        <v>396.68799999999999</v>
      </c>
      <c r="EF146" s="23">
        <f ca="1"/>
        <v>409.28399999999999</v>
      </c>
      <c r="EG146" s="23">
        <f ca="1"/>
        <v>430.61500000000001</v>
      </c>
      <c r="EH146" s="23">
        <f ca="1"/>
        <v>426.40199999999999</v>
      </c>
      <c r="EI146" s="23">
        <f ca="1"/>
        <v>426.05799999999999</v>
      </c>
      <c r="EJ146" s="23">
        <f ca="1"/>
        <v>429.81099999999998</v>
      </c>
      <c r="EK146" s="23">
        <f ca="1"/>
        <v>439.786</v>
      </c>
      <c r="EL146" s="23">
        <f ca="1"/>
        <v>461.23899999999998</v>
      </c>
      <c r="EM146" s="23">
        <f ca="1"/>
        <v>472.98200000000003</v>
      </c>
      <c r="EN146" s="23">
        <f ca="1"/>
        <v>475.99</v>
      </c>
      <c r="EO146" s="23">
        <f ca="1"/>
        <v>468.42099999999999</v>
      </c>
      <c r="EP146" s="23">
        <f ca="1"/>
        <v>466.125</v>
      </c>
      <c r="EQ146" s="23">
        <f ca="1"/>
        <v>468.82600000000002</v>
      </c>
      <c r="ER146" s="23">
        <f ca="1"/>
        <v>473.072</v>
      </c>
      <c r="ES146" s="23">
        <f ca="1"/>
        <v>480.298</v>
      </c>
      <c r="ET146" s="23">
        <f ca="1"/>
        <v>480.93200000000002</v>
      </c>
      <c r="EU146" s="23">
        <f ca="1"/>
        <v>487.18200000000002</v>
      </c>
      <c r="EV146" s="23">
        <f ca="1"/>
        <v>492.28300000000002</v>
      </c>
      <c r="EW146" s="23">
        <f ca="1"/>
        <v>463.62700000000001</v>
      </c>
      <c r="EX146" s="23">
        <f ca="1"/>
        <v>461.31700000000001</v>
      </c>
      <c r="EY146" s="23">
        <f ca="1"/>
        <v>447.99799999999999</v>
      </c>
      <c r="EZ146" s="23">
        <f ca="1"/>
        <v>433.76900000000001</v>
      </c>
      <c r="FA146" s="23">
        <f ca="1"/>
        <v>422.10199999999998</v>
      </c>
      <c r="FB146" s="23">
        <f ca="1"/>
        <v>447.17</v>
      </c>
      <c r="FC146" s="23">
        <f ca="1"/>
        <v>456.93099999999998</v>
      </c>
      <c r="FD146" s="23">
        <f ca="1"/>
        <v>500.13200000000001</v>
      </c>
      <c r="FE146" s="23">
        <f ca="1"/>
        <v>511.34199999999998</v>
      </c>
      <c r="FF146" s="23">
        <f ca="1"/>
        <v>493.61700000000002</v>
      </c>
      <c r="FG146" s="23">
        <f ca="1"/>
        <v>483.64400000000001</v>
      </c>
      <c r="FH146" s="23">
        <f ca="1"/>
        <v>474.78699999999998</v>
      </c>
      <c r="FI146" s="23">
        <f ca="1"/>
        <v>443.387</v>
      </c>
      <c r="FJ146" s="23">
        <f ca="1"/>
        <v>423.214</v>
      </c>
      <c r="FK146" s="23">
        <f ca="1"/>
        <v>476.81599999999997</v>
      </c>
      <c r="FL146" s="23">
        <f ca="1"/>
        <v>529.73099999999999</v>
      </c>
      <c r="FM146" s="23">
        <f ca="1"/>
        <v>556.31500000000005</v>
      </c>
      <c r="FN146" s="23">
        <f ca="1"/>
        <v>617.36800000000005</v>
      </c>
      <c r="FO146" s="23">
        <f ca="1"/>
        <v>623.64400000000001</v>
      </c>
      <c r="FP146" s="23">
        <f ca="1"/>
        <v>617.39400000000001</v>
      </c>
      <c r="FQ146" s="23">
        <f ca="1"/>
        <v>597.34500000000003</v>
      </c>
      <c r="FR146" s="23">
        <f ca="1"/>
        <v>588.63300000000004</v>
      </c>
      <c r="FS146" s="23">
        <f ca="1"/>
        <v>586.70699999999999</v>
      </c>
      <c r="FT146" s="23">
        <f ca="1"/>
        <v>541.57000000000005</v>
      </c>
      <c r="FU146" s="23">
        <f ca="1"/>
        <v>495.947</v>
      </c>
      <c r="FV146" s="23">
        <f ca="1"/>
        <v>489.452</v>
      </c>
      <c r="FW146" s="23">
        <f ca="1"/>
        <v>620.20299999999997</v>
      </c>
      <c r="FX146" s="23">
        <f ca="1"/>
        <v>662.12800000000004</v>
      </c>
      <c r="FY146" s="23">
        <f ca="1"/>
        <v>647.02200000000005</v>
      </c>
      <c r="FZ146" s="23">
        <f ca="1"/>
        <v>740.28700000000003</v>
      </c>
      <c r="GA146" s="23">
        <f ca="1"/>
        <v>746.24099999999999</v>
      </c>
      <c r="GB146" s="23">
        <f ca="1"/>
        <v>663.82399999999996</v>
      </c>
      <c r="GC146" s="23">
        <f ca="1"/>
        <v>565.11</v>
      </c>
      <c r="GD146" s="23">
        <f ca="1"/>
        <v>476.40800000000002</v>
      </c>
      <c r="GE146" s="23">
        <f ca="1"/>
        <v>464.83800000000002</v>
      </c>
      <c r="GF146" s="23">
        <f ca="1"/>
        <v>380.06700000000001</v>
      </c>
      <c r="GG146" s="23">
        <f ca="1"/>
        <v>370.00599999999997</v>
      </c>
      <c r="GH146" s="23">
        <f ca="1"/>
        <v>387.43200000000002</v>
      </c>
      <c r="GI146" s="23">
        <f ca="1"/>
        <v>331.51499999999999</v>
      </c>
      <c r="GJ146" s="23">
        <f ca="1"/>
        <v>297.90600000000001</v>
      </c>
      <c r="GK146" s="23">
        <f ca="1"/>
        <v>283.04000000000002</v>
      </c>
      <c r="GL146" s="23">
        <f ca="1"/>
        <v>289.98500000000001</v>
      </c>
      <c r="GM146" s="23">
        <f ca="1"/>
        <v>317.99299999999999</v>
      </c>
      <c r="GN146" s="23">
        <f ca="1"/>
        <v>320.33</v>
      </c>
      <c r="GO146" s="23">
        <f ca="1"/>
        <v>291.154</v>
      </c>
      <c r="GP146" s="23">
        <f ca="1"/>
        <v>270.988</v>
      </c>
      <c r="GQ146" s="23">
        <f ca="1"/>
        <v>266.91899999999998</v>
      </c>
      <c r="GR146" s="23">
        <f ca="1"/>
        <v>262.55700000000002</v>
      </c>
      <c r="GS146" s="23">
        <f ca="1"/>
        <v>240.90600000000001</v>
      </c>
      <c r="GT146" s="23">
        <f ca="1"/>
        <v>242.59899999999999</v>
      </c>
      <c r="GU146" s="23">
        <f ca="1"/>
        <v>243.19900000000001</v>
      </c>
      <c r="GV146" s="23">
        <f ca="1"/>
        <v>245.34200000000001</v>
      </c>
      <c r="GW146" s="23">
        <f ca="1"/>
        <v>243.53899999999999</v>
      </c>
      <c r="GX146" s="23">
        <f ca="1"/>
        <v>244.85599999999999</v>
      </c>
      <c r="GY146" s="23">
        <f ca="1"/>
        <v>244.74799999999999</v>
      </c>
      <c r="GZ146" s="23">
        <f ca="1"/>
        <v>244.488</v>
      </c>
      <c r="HA146" s="23">
        <f ca="1"/>
        <v>247.20699999999999</v>
      </c>
      <c r="HB146" s="23">
        <f ca="1"/>
        <v>248.60900000000001</v>
      </c>
      <c r="HC146" s="23">
        <f ca="1"/>
        <v>243.91900000000001</v>
      </c>
      <c r="HD146" s="23">
        <f ca="1"/>
        <v>240.20599999999999</v>
      </c>
      <c r="HE146" s="23">
        <f ca="1"/>
        <v>242.17</v>
      </c>
      <c r="HF146" s="23">
        <f ca="1"/>
        <v>252.48099999999999</v>
      </c>
      <c r="HG146" s="23">
        <f ca="1"/>
        <v>260.71499999999997</v>
      </c>
      <c r="HH146" s="23">
        <f ca="1"/>
        <v>258.29599999999999</v>
      </c>
      <c r="HI146" s="23">
        <f ca="1"/>
        <v>254.869</v>
      </c>
      <c r="HJ146" s="23">
        <f ca="1"/>
        <v>248.78299999999999</v>
      </c>
      <c r="HK146" s="23">
        <f ca="1"/>
        <v>250.404</v>
      </c>
      <c r="HL146" s="23">
        <f ca="1"/>
        <v>253.619</v>
      </c>
      <c r="HM146" s="23">
        <f ca="1"/>
        <v>242.191</v>
      </c>
      <c r="HN146" s="23">
        <f ca="1"/>
        <v>238.15199999999999</v>
      </c>
      <c r="HO146" s="23">
        <f ca="1"/>
        <v>230.809</v>
      </c>
      <c r="HP146" s="23">
        <f ca="1"/>
        <v>230.44399999999999</v>
      </c>
      <c r="HQ146" s="23">
        <f ca="1"/>
        <v>227.48699999999999</v>
      </c>
      <c r="HR146" s="23">
        <f ca="1"/>
        <v>229.02799999999999</v>
      </c>
      <c r="HS146" s="23">
        <f ca="1"/>
        <v>234.15899999999999</v>
      </c>
      <c r="HT146" s="23">
        <f ca="1"/>
        <v>237.19499999999999</v>
      </c>
      <c r="HU146" s="23">
        <f ca="1"/>
        <v>235.096</v>
      </c>
      <c r="HV146" s="23">
        <f ca="1"/>
        <v>233.11699999999999</v>
      </c>
      <c r="HW146" s="23">
        <f ca="1"/>
        <v>235.28200000000001</v>
      </c>
      <c r="HX146" s="23">
        <f ca="1"/>
        <v>234.59200000000001</v>
      </c>
      <c r="HY146" s="23">
        <f ca="1"/>
        <v>241.738</v>
      </c>
      <c r="HZ146" s="23">
        <f ca="1"/>
        <v>238.17599999999999</v>
      </c>
      <c r="IA146" s="23">
        <f ca="1"/>
        <v>233.55699999999999</v>
      </c>
      <c r="IB146" s="23">
        <f ca="1"/>
        <v>229.89699999999999</v>
      </c>
      <c r="IC146" s="23">
        <f ca="1"/>
        <v>221.791</v>
      </c>
      <c r="ID146" s="23">
        <f ca="1"/>
        <v>221.23599999999999</v>
      </c>
      <c r="IE146" s="23">
        <f ca="1"/>
        <v>218.477</v>
      </c>
      <c r="IF146" s="23">
        <f ca="1"/>
        <v>222.83199999999999</v>
      </c>
      <c r="IG146" s="23">
        <f ca="1"/>
        <v>223.02500000000001</v>
      </c>
      <c r="IH146" s="23">
        <f ca="1"/>
        <v>222.58199999999999</v>
      </c>
      <c r="II146" s="23">
        <f ca="1"/>
        <v>224.50700000000001</v>
      </c>
      <c r="IJ146" s="23">
        <f ca="1"/>
        <v>224.15600000000001</v>
      </c>
      <c r="IK146" s="23">
        <f ca="1"/>
        <v>226.21299999999999</v>
      </c>
      <c r="IL146" s="23">
        <f ca="1"/>
        <v>228.72300000000001</v>
      </c>
      <c r="IM146" s="23">
        <f ca="1"/>
        <v>230.32499999999999</v>
      </c>
      <c r="IN146" s="23">
        <f ca="1"/>
        <v>230.755</v>
      </c>
      <c r="IO146" s="23">
        <f ca="1"/>
        <v>233.625</v>
      </c>
      <c r="IP146" s="23">
        <f ca="1"/>
        <v>235.28</v>
      </c>
      <c r="IQ146" s="23">
        <f ca="1"/>
        <v>232.167</v>
      </c>
      <c r="IR146" s="23">
        <f ca="1"/>
        <v>234.75399999999999</v>
      </c>
      <c r="IS146" s="23">
        <f ca="1"/>
        <v>240.934</v>
      </c>
      <c r="IT146" s="23">
        <f ca="1"/>
        <v>246.63800000000001</v>
      </c>
      <c r="IU146" s="23">
        <f ca="1"/>
        <v>255.643</v>
      </c>
      <c r="IV146" s="23">
        <f ca="1"/>
        <v>258.279</v>
      </c>
      <c r="IW146" s="23">
        <f ca="1"/>
        <v>250.583</v>
      </c>
      <c r="IX146" s="23">
        <f ca="1"/>
        <v>256.68900000000002</v>
      </c>
      <c r="IY146" s="23">
        <f ca="1"/>
        <v>256.85000000000002</v>
      </c>
      <c r="IZ146" s="23">
        <f ca="1"/>
        <v>254.92699999999999</v>
      </c>
      <c r="JA146" s="23">
        <f ca="1"/>
        <v>254.946</v>
      </c>
      <c r="JB146" s="23">
        <f ca="1"/>
        <v>259.15100000000001</v>
      </c>
      <c r="JC146" s="23">
        <f ca="1"/>
        <v>271.00299999999999</v>
      </c>
      <c r="JD146" s="23">
        <f ca="1"/>
        <v>274.22399999999999</v>
      </c>
      <c r="JE146" s="23">
        <f ca="1"/>
        <v>275.75700000000001</v>
      </c>
      <c r="JF146" s="23">
        <f ca="1"/>
        <v>270.81</v>
      </c>
      <c r="JG146" s="23">
        <f ca="1"/>
        <v>270.14999999999998</v>
      </c>
      <c r="JH146" s="23">
        <f ca="1"/>
        <v>270.15199999999999</v>
      </c>
      <c r="JI146" s="23">
        <f ca="1"/>
        <v>272.38299999999998</v>
      </c>
      <c r="JJ146" s="23">
        <f ca="1"/>
        <v>270.553</v>
      </c>
      <c r="JK146" s="23">
        <f ca="1"/>
        <v>266.30900000000003</v>
      </c>
      <c r="JL146" s="23">
        <f ca="1"/>
        <v>266.95999999999998</v>
      </c>
      <c r="JM146" s="23">
        <f ca="1"/>
        <v>262.67500000000001</v>
      </c>
      <c r="JN146" s="23">
        <f ca="1"/>
        <v>258.22000000000003</v>
      </c>
      <c r="JO146" s="23">
        <f ca="1"/>
        <v>257.935</v>
      </c>
      <c r="JP146" s="23">
        <f ca="1"/>
        <v>253.958</v>
      </c>
      <c r="JQ146" s="23">
        <f ca="1"/>
        <v>262.88799999999998</v>
      </c>
      <c r="JR146" s="23">
        <f ca="1"/>
        <v>276.38299999999998</v>
      </c>
      <c r="JS146" s="23">
        <f ca="1"/>
        <v>277.83300000000003</v>
      </c>
      <c r="JT146" s="23">
        <f ca="1"/>
        <v>274.428</v>
      </c>
      <c r="JU146" s="23">
        <f ca="1"/>
        <v>269.95499999999998</v>
      </c>
      <c r="JV146" s="23">
        <f ca="1"/>
        <v>265.02999999999997</v>
      </c>
      <c r="JW146" s="23">
        <f ca="1"/>
        <v>268.14</v>
      </c>
      <c r="JX146" s="23">
        <f ca="1"/>
        <v>272.50200000000001</v>
      </c>
      <c r="JY146" s="23">
        <f ca="1"/>
        <v>275.78199999999998</v>
      </c>
      <c r="JZ146" s="23" t="str">
        <f ca="1"/>
        <v>-</v>
      </c>
      <c r="OF146" s="23" t="s">
        <v>910</v>
      </c>
    </row>
    <row r="147" spans="3:396" x14ac:dyDescent="0.4">
      <c r="C147" s="1">
        <f t="shared" si="11"/>
        <v>144</v>
      </c>
      <c r="D147" s="74" t="s">
        <v>1174</v>
      </c>
      <c r="I147" s="90" t="s">
        <v>1152</v>
      </c>
      <c r="J147" s="92" t="str">
        <f>_xlfn.XLOOKUP(J144,monitor!B:B,monitor!X:X,"-")</f>
        <v>365d</v>
      </c>
      <c r="L147" s="104">
        <f>_xlfn.XLOOKUP(J144,monitor!B:B,monitor!L:L)</f>
        <v>-31.877166748046875</v>
      </c>
      <c r="S147" s="74" t="s">
        <v>1174</v>
      </c>
      <c r="T147" s="1" t="s">
        <v>913</v>
      </c>
      <c r="U147" s="5">
        <f ca="1">_xlfn.XLOOKUP(J144,monitor!B:B,monitor!AC:AC,"-")</f>
        <v>15.371644762033558</v>
      </c>
      <c r="AB147" s="23" t="str">
        <f>J146</f>
        <v>XS1799939027</v>
      </c>
      <c r="AC147" s="23" cm="1">
        <f t="array" aca="1" ref="AC147:JZ147" ca="1">dl_Get_Hist(AB147,isin_list,historicData)</f>
        <v>391.66699999999997</v>
      </c>
      <c r="AD147" s="23">
        <f ca="1"/>
        <v>390.04899999999998</v>
      </c>
      <c r="AE147" s="23">
        <f ca="1"/>
        <v>395.44200000000001</v>
      </c>
      <c r="AF147" s="25">
        <f ca="1"/>
        <v>400.13900000000001</v>
      </c>
      <c r="AG147" s="23">
        <f ca="1"/>
        <v>408.98099999999999</v>
      </c>
      <c r="AH147" s="23">
        <f ca="1"/>
        <v>416.42399999999998</v>
      </c>
      <c r="AI147" s="23">
        <f ca="1"/>
        <v>404.315</v>
      </c>
      <c r="AJ147" s="23">
        <f ca="1"/>
        <v>399.42899999999997</v>
      </c>
      <c r="AK147" s="23">
        <f ca="1"/>
        <v>396.84199999999998</v>
      </c>
      <c r="AL147" s="23">
        <f ca="1"/>
        <v>395.59899999999999</v>
      </c>
      <c r="AM147" s="23">
        <f ca="1"/>
        <v>392.07400000000001</v>
      </c>
      <c r="AN147" s="23">
        <f ca="1"/>
        <v>382.06099999999998</v>
      </c>
      <c r="AO147" s="23">
        <f ca="1"/>
        <v>382.69799999999998</v>
      </c>
      <c r="AP147" s="23">
        <f ca="1"/>
        <v>390.471</v>
      </c>
      <c r="AQ147" s="23">
        <f ca="1"/>
        <v>399.63799999999998</v>
      </c>
      <c r="AR147" s="23">
        <f ca="1"/>
        <v>400.80700000000002</v>
      </c>
      <c r="AS147" s="23">
        <f ca="1"/>
        <v>408.44900000000001</v>
      </c>
      <c r="AT147" s="23">
        <f ca="1"/>
        <v>418.34699999999998</v>
      </c>
      <c r="AU147" s="23">
        <f ca="1"/>
        <v>422.94799999999998</v>
      </c>
      <c r="AV147" s="23">
        <f ca="1"/>
        <v>429.911</v>
      </c>
      <c r="AW147" s="23">
        <f ca="1"/>
        <v>419.96600000000001</v>
      </c>
      <c r="AX147" s="23">
        <f ca="1"/>
        <v>409.49299999999999</v>
      </c>
      <c r="AY147" s="23">
        <f ca="1"/>
        <v>409.64100000000002</v>
      </c>
      <c r="AZ147" s="23">
        <f ca="1"/>
        <v>404.161</v>
      </c>
      <c r="BA147" s="23">
        <f ca="1"/>
        <v>387.73500000000001</v>
      </c>
      <c r="BB147" s="23">
        <f ca="1"/>
        <v>387.77100000000002</v>
      </c>
      <c r="BC147" s="23">
        <f ca="1"/>
        <v>388.20800000000003</v>
      </c>
      <c r="BD147" s="23">
        <f ca="1"/>
        <v>392.166</v>
      </c>
      <c r="BE147" s="23">
        <f ca="1"/>
        <v>393.61700000000002</v>
      </c>
      <c r="BF147" s="23">
        <f ca="1"/>
        <v>393.91399999999999</v>
      </c>
      <c r="BG147" s="23">
        <f ca="1"/>
        <v>389.714</v>
      </c>
      <c r="BH147" s="23">
        <f ca="1"/>
        <v>393.66500000000002</v>
      </c>
      <c r="BI147" s="23">
        <f ca="1"/>
        <v>394.79399999999998</v>
      </c>
      <c r="BJ147" s="23">
        <f ca="1"/>
        <v>390.29599999999999</v>
      </c>
      <c r="BK147" s="23">
        <f ca="1"/>
        <v>388.98700000000002</v>
      </c>
      <c r="BL147" s="23">
        <f ca="1"/>
        <v>386.83199999999999</v>
      </c>
      <c r="BM147" s="23">
        <f ca="1"/>
        <v>385.26799999999997</v>
      </c>
      <c r="BN147" s="23">
        <f ca="1"/>
        <v>390.30700000000002</v>
      </c>
      <c r="BO147" s="23">
        <f ca="1"/>
        <v>388.62599999999998</v>
      </c>
      <c r="BP147" s="23">
        <f ca="1"/>
        <v>389.65</v>
      </c>
      <c r="BQ147" s="23">
        <f ca="1"/>
        <v>389.68599999999998</v>
      </c>
      <c r="BR147" s="23">
        <f ca="1"/>
        <v>382.524</v>
      </c>
      <c r="BS147" s="23">
        <f ca="1"/>
        <v>377.33300000000003</v>
      </c>
      <c r="BT147" s="23">
        <f ca="1"/>
        <v>386.94499999999999</v>
      </c>
      <c r="BU147" s="23">
        <f ca="1"/>
        <v>400.495</v>
      </c>
      <c r="BV147" s="23">
        <f ca="1"/>
        <v>404.82400000000001</v>
      </c>
      <c r="BW147" s="23">
        <f ca="1"/>
        <v>403.86099999999999</v>
      </c>
      <c r="BX147" s="23">
        <f ca="1"/>
        <v>403.80900000000003</v>
      </c>
      <c r="BY147" s="23">
        <f ca="1"/>
        <v>399.49400000000003</v>
      </c>
      <c r="BZ147" s="23">
        <f ca="1"/>
        <v>386.19</v>
      </c>
      <c r="CA147" s="23">
        <f ca="1"/>
        <v>379.47899999999998</v>
      </c>
      <c r="CB147" s="23">
        <f ca="1"/>
        <v>378.74700000000001</v>
      </c>
      <c r="CC147" s="23">
        <f ca="1"/>
        <v>381.23200000000003</v>
      </c>
      <c r="CD147" s="23">
        <f ca="1"/>
        <v>394.29399999999998</v>
      </c>
      <c r="CE147" s="23">
        <f ca="1"/>
        <v>399.19200000000001</v>
      </c>
      <c r="CF147" s="23">
        <f ca="1"/>
        <v>407.38799999999998</v>
      </c>
      <c r="CG147" s="23">
        <f ca="1"/>
        <v>409.89800000000002</v>
      </c>
      <c r="CH147" s="23">
        <f ca="1"/>
        <v>420.50400000000002</v>
      </c>
      <c r="CI147" s="23">
        <f ca="1"/>
        <v>422.2</v>
      </c>
      <c r="CJ147" s="23">
        <f ca="1"/>
        <v>418.65100000000001</v>
      </c>
      <c r="CK147" s="23">
        <f ca="1"/>
        <v>417.13299999999998</v>
      </c>
      <c r="CL147" s="23">
        <f ca="1"/>
        <v>401.67899999999997</v>
      </c>
      <c r="CM147" s="23">
        <f ca="1"/>
        <v>398.75299999999999</v>
      </c>
      <c r="CN147" s="23">
        <f ca="1"/>
        <v>393.15100000000001</v>
      </c>
      <c r="CO147" s="23">
        <f ca="1"/>
        <v>387.65499999999997</v>
      </c>
      <c r="CP147" s="23">
        <f ca="1"/>
        <v>386.60199999999998</v>
      </c>
      <c r="CQ147" s="23">
        <f ca="1"/>
        <v>388.18299999999999</v>
      </c>
      <c r="CR147" s="23">
        <f ca="1"/>
        <v>383.959</v>
      </c>
      <c r="CS147" s="23">
        <f ca="1"/>
        <v>403.65699999999998</v>
      </c>
      <c r="CT147" s="23">
        <f ca="1"/>
        <v>412.00700000000001</v>
      </c>
      <c r="CU147" s="23">
        <f ca="1"/>
        <v>418.50799999999998</v>
      </c>
      <c r="CV147" s="23">
        <f ca="1"/>
        <v>417.40800000000002</v>
      </c>
      <c r="CW147" s="23">
        <f ca="1"/>
        <v>420.81400000000002</v>
      </c>
      <c r="CX147" s="23">
        <f ca="1"/>
        <v>418.69600000000003</v>
      </c>
      <c r="CY147" s="23">
        <f ca="1"/>
        <v>422.99099999999999</v>
      </c>
      <c r="CZ147" s="23">
        <f ca="1"/>
        <v>419.06700000000001</v>
      </c>
      <c r="DA147" s="23">
        <f ca="1"/>
        <v>417.04</v>
      </c>
      <c r="DB147" s="23">
        <f ca="1"/>
        <v>415.07799999999997</v>
      </c>
      <c r="DC147" s="23">
        <f ca="1"/>
        <v>415.79300000000001</v>
      </c>
      <c r="DD147" s="23">
        <f ca="1"/>
        <v>419.39</v>
      </c>
      <c r="DE147" s="23">
        <f ca="1"/>
        <v>421.24</v>
      </c>
      <c r="DF147" s="23">
        <f ca="1"/>
        <v>421.21100000000001</v>
      </c>
      <c r="DG147" s="23">
        <f ca="1"/>
        <v>426.07499999999999</v>
      </c>
      <c r="DH147" s="23">
        <f ca="1"/>
        <v>430.23</v>
      </c>
      <c r="DI147" s="23">
        <f ca="1"/>
        <v>428.54599999999999</v>
      </c>
      <c r="DJ147" s="23">
        <f ca="1"/>
        <v>425.57400000000001</v>
      </c>
      <c r="DK147" s="23">
        <f ca="1"/>
        <v>420.84800000000001</v>
      </c>
      <c r="DL147" s="23">
        <f ca="1"/>
        <v>412.80500000000001</v>
      </c>
      <c r="DM147" s="23">
        <f ca="1"/>
        <v>420.238</v>
      </c>
      <c r="DN147" s="23">
        <f ca="1"/>
        <v>410.58800000000002</v>
      </c>
      <c r="DO147" s="23">
        <f ca="1"/>
        <v>408.50200000000001</v>
      </c>
      <c r="DP147" s="23">
        <f ca="1"/>
        <v>395.67099999999999</v>
      </c>
      <c r="DQ147" s="23">
        <f ca="1"/>
        <v>388.29399999999998</v>
      </c>
      <c r="DR147" s="23">
        <f ca="1"/>
        <v>402.73399999999998</v>
      </c>
      <c r="DS147" s="23">
        <f ca="1"/>
        <v>400.10899999999998</v>
      </c>
      <c r="DT147" s="23">
        <f ca="1"/>
        <v>410.36500000000001</v>
      </c>
      <c r="DU147" s="23">
        <f ca="1"/>
        <v>384.416</v>
      </c>
      <c r="DV147" s="23">
        <f ca="1"/>
        <v>365.13400000000001</v>
      </c>
      <c r="DW147" s="23">
        <f ca="1"/>
        <v>348.875</v>
      </c>
      <c r="DX147" s="23">
        <f ca="1"/>
        <v>361.24700000000001</v>
      </c>
      <c r="DY147" s="23">
        <f ca="1"/>
        <v>399.08199999999999</v>
      </c>
      <c r="DZ147" s="23">
        <f ca="1"/>
        <v>410.41199999999998</v>
      </c>
      <c r="EA147" s="23">
        <f ca="1"/>
        <v>431.89</v>
      </c>
      <c r="EB147" s="23">
        <f ca="1"/>
        <v>438.6</v>
      </c>
      <c r="EC147" s="23">
        <f ca="1"/>
        <v>439.28399999999999</v>
      </c>
      <c r="ED147" s="23">
        <f ca="1"/>
        <v>428.733</v>
      </c>
      <c r="EE147" s="23">
        <f ca="1"/>
        <v>428.017</v>
      </c>
      <c r="EF147" s="23">
        <f ca="1"/>
        <v>438.84199999999998</v>
      </c>
      <c r="EG147" s="23">
        <f ca="1"/>
        <v>442.55900000000003</v>
      </c>
      <c r="EH147" s="23">
        <f ca="1"/>
        <v>452.53899999999999</v>
      </c>
      <c r="EI147" s="23">
        <f ca="1"/>
        <v>452.18799999999999</v>
      </c>
      <c r="EJ147" s="23">
        <f ca="1"/>
        <v>457.24</v>
      </c>
      <c r="EK147" s="23">
        <f ca="1"/>
        <v>466.19499999999999</v>
      </c>
      <c r="EL147" s="23">
        <f ca="1"/>
        <v>485.245</v>
      </c>
      <c r="EM147" s="23">
        <f ca="1"/>
        <v>497.04199999999997</v>
      </c>
      <c r="EN147" s="23">
        <f ca="1"/>
        <v>499.05099999999999</v>
      </c>
      <c r="EO147" s="23">
        <f ca="1"/>
        <v>491.50299999999999</v>
      </c>
      <c r="EP147" s="23">
        <f ca="1"/>
        <v>487.65899999999999</v>
      </c>
      <c r="EQ147" s="23">
        <f ca="1"/>
        <v>488.44499999999999</v>
      </c>
      <c r="ER147" s="23">
        <f ca="1"/>
        <v>489.40699999999998</v>
      </c>
      <c r="ES147" s="23">
        <f ca="1"/>
        <v>498.19499999999999</v>
      </c>
      <c r="ET147" s="23">
        <f ca="1"/>
        <v>499.267</v>
      </c>
      <c r="EU147" s="23">
        <f ca="1"/>
        <v>505.21899999999999</v>
      </c>
      <c r="EV147" s="23">
        <f ca="1"/>
        <v>510.40499999999997</v>
      </c>
      <c r="EW147" s="23">
        <f ca="1"/>
        <v>491.00900000000001</v>
      </c>
      <c r="EX147" s="23">
        <f ca="1"/>
        <v>482.70800000000003</v>
      </c>
      <c r="EY147" s="23">
        <f ca="1"/>
        <v>471.495</v>
      </c>
      <c r="EZ147" s="23">
        <f ca="1"/>
        <v>459.69400000000002</v>
      </c>
      <c r="FA147" s="23">
        <f ca="1"/>
        <v>448.90800000000002</v>
      </c>
      <c r="FB147" s="23">
        <f ca="1"/>
        <v>466.28800000000001</v>
      </c>
      <c r="FC147" s="23">
        <f ca="1"/>
        <v>467.69299999999998</v>
      </c>
      <c r="FD147" s="23">
        <f ca="1"/>
        <v>507.67700000000002</v>
      </c>
      <c r="FE147" s="23">
        <f ca="1"/>
        <v>519.16600000000005</v>
      </c>
      <c r="FF147" s="23">
        <f ca="1"/>
        <v>501.46</v>
      </c>
      <c r="FG147" s="23">
        <f ca="1"/>
        <v>491.32799999999997</v>
      </c>
      <c r="FH147" s="23">
        <f ca="1"/>
        <v>482.19600000000003</v>
      </c>
      <c r="FI147" s="23">
        <f ca="1"/>
        <v>459.255</v>
      </c>
      <c r="FJ147" s="23">
        <f ca="1"/>
        <v>445.60899999999998</v>
      </c>
      <c r="FK147" s="23">
        <f ca="1"/>
        <v>492.375</v>
      </c>
      <c r="FL147" s="23">
        <f ca="1"/>
        <v>544.66700000000003</v>
      </c>
      <c r="FM147" s="23">
        <f ca="1"/>
        <v>569.32100000000003</v>
      </c>
      <c r="FN147" s="23">
        <f ca="1"/>
        <v>624.41800000000001</v>
      </c>
      <c r="FO147" s="23">
        <f ca="1"/>
        <v>636.68299999999999</v>
      </c>
      <c r="FP147" s="23">
        <f ca="1"/>
        <v>624.54399999999998</v>
      </c>
      <c r="FQ147" s="23">
        <f ca="1"/>
        <v>601.721</v>
      </c>
      <c r="FR147" s="23">
        <f ca="1"/>
        <v>589.22900000000004</v>
      </c>
      <c r="FS147" s="23">
        <f ca="1"/>
        <v>569.16700000000003</v>
      </c>
      <c r="FT147" s="23">
        <f ca="1"/>
        <v>540.19200000000001</v>
      </c>
      <c r="FU147" s="23">
        <f ca="1"/>
        <v>502.822</v>
      </c>
      <c r="FV147" s="23">
        <f ca="1"/>
        <v>496.46100000000001</v>
      </c>
      <c r="FW147" s="23">
        <f ca="1"/>
        <v>607.86400000000003</v>
      </c>
      <c r="FX147" s="23">
        <f ca="1"/>
        <v>656.39800000000002</v>
      </c>
      <c r="FY147" s="23">
        <f ca="1"/>
        <v>641.27700000000004</v>
      </c>
      <c r="FZ147" s="23">
        <f ca="1"/>
        <v>718.14</v>
      </c>
      <c r="GA147" s="23">
        <f ca="1"/>
        <v>704.66800000000001</v>
      </c>
      <c r="GB147" s="23">
        <f ca="1"/>
        <v>657.10699999999997</v>
      </c>
      <c r="GC147" s="23">
        <f ca="1"/>
        <v>565.75400000000002</v>
      </c>
      <c r="GD147" s="23">
        <f ca="1"/>
        <v>484.63799999999998</v>
      </c>
      <c r="GE147" s="23">
        <f ca="1"/>
        <v>482.65699999999998</v>
      </c>
      <c r="GF147" s="23">
        <f ca="1"/>
        <v>401.053</v>
      </c>
      <c r="GG147" s="23">
        <f ca="1"/>
        <v>395.59500000000003</v>
      </c>
      <c r="GH147" s="23">
        <f ca="1"/>
        <v>411.33800000000002</v>
      </c>
      <c r="GI147" s="23">
        <f ca="1"/>
        <v>359.49599999999998</v>
      </c>
      <c r="GJ147" s="23">
        <f ca="1"/>
        <v>328.35300000000001</v>
      </c>
      <c r="GK147" s="23">
        <f ca="1"/>
        <v>310.95699999999999</v>
      </c>
      <c r="GL147" s="23">
        <f ca="1"/>
        <v>317.83499999999998</v>
      </c>
      <c r="GM147" s="23">
        <f ca="1"/>
        <v>344.84899999999999</v>
      </c>
      <c r="GN147" s="23">
        <f ca="1"/>
        <v>347.12200000000001</v>
      </c>
      <c r="GO147" s="23">
        <f ca="1"/>
        <v>324.589</v>
      </c>
      <c r="GP147" s="23">
        <f ca="1"/>
        <v>304.53699999999998</v>
      </c>
      <c r="GQ147" s="23">
        <f ca="1"/>
        <v>301.70299999999997</v>
      </c>
      <c r="GR147" s="23">
        <f ca="1"/>
        <v>295.85899999999998</v>
      </c>
      <c r="GS147" s="23">
        <f ca="1"/>
        <v>277.78300000000002</v>
      </c>
      <c r="GT147" s="23">
        <f ca="1"/>
        <v>278.66800000000001</v>
      </c>
      <c r="GU147" s="23">
        <f ca="1"/>
        <v>277.98899999999998</v>
      </c>
      <c r="GV147" s="23">
        <f ca="1"/>
        <v>279.245</v>
      </c>
      <c r="GW147" s="23">
        <f ca="1"/>
        <v>276.37400000000002</v>
      </c>
      <c r="GX147" s="23">
        <f ca="1"/>
        <v>276.21300000000002</v>
      </c>
      <c r="GY147" s="23">
        <f ca="1"/>
        <v>275.39100000000002</v>
      </c>
      <c r="GZ147" s="23">
        <f ca="1"/>
        <v>272.53100000000001</v>
      </c>
      <c r="HA147" s="23">
        <f ca="1"/>
        <v>276.166</v>
      </c>
      <c r="HB147" s="23">
        <f ca="1"/>
        <v>278.74400000000003</v>
      </c>
      <c r="HC147" s="23">
        <f ca="1"/>
        <v>273.15699999999998</v>
      </c>
      <c r="HD147" s="23">
        <f ca="1"/>
        <v>268.94</v>
      </c>
      <c r="HE147" s="23">
        <f ca="1"/>
        <v>271.22199999999998</v>
      </c>
      <c r="HF147" s="23">
        <f ca="1"/>
        <v>280.69799999999998</v>
      </c>
      <c r="HG147" s="23">
        <f ca="1"/>
        <v>289.23399999999998</v>
      </c>
      <c r="HH147" s="23">
        <f ca="1"/>
        <v>288.41399999999999</v>
      </c>
      <c r="HI147" s="23">
        <f ca="1"/>
        <v>285.92099999999999</v>
      </c>
      <c r="HJ147" s="23">
        <f ca="1"/>
        <v>280.38400000000001</v>
      </c>
      <c r="HK147" s="23">
        <f ca="1"/>
        <v>283.30200000000002</v>
      </c>
      <c r="HL147" s="23">
        <f ca="1"/>
        <v>290.5</v>
      </c>
      <c r="HM147" s="23">
        <f ca="1"/>
        <v>278.68099999999998</v>
      </c>
      <c r="HN147" s="23">
        <f ca="1"/>
        <v>275.892</v>
      </c>
      <c r="HO147" s="23">
        <f ca="1"/>
        <v>269.21499999999997</v>
      </c>
      <c r="HP147" s="23">
        <f ca="1"/>
        <v>270.29399999999998</v>
      </c>
      <c r="HQ147" s="23">
        <f ca="1"/>
        <v>268.86</v>
      </c>
      <c r="HR147" s="23">
        <f ca="1"/>
        <v>272.22500000000002</v>
      </c>
      <c r="HS147" s="23">
        <f ca="1"/>
        <v>278.40699999999998</v>
      </c>
      <c r="HT147" s="23">
        <f ca="1"/>
        <v>281.25599999999997</v>
      </c>
      <c r="HU147" s="23">
        <f ca="1"/>
        <v>279.416</v>
      </c>
      <c r="HV147" s="23">
        <f ca="1"/>
        <v>279.19</v>
      </c>
      <c r="HW147" s="23">
        <f ca="1"/>
        <v>283.17599999999999</v>
      </c>
      <c r="HX147" s="23">
        <f ca="1"/>
        <v>283.71600000000001</v>
      </c>
      <c r="HY147" s="23">
        <f ca="1"/>
        <v>290.154</v>
      </c>
      <c r="HZ147" s="23">
        <f ca="1"/>
        <v>290.13</v>
      </c>
      <c r="IA147" s="23">
        <f ca="1"/>
        <v>287.363</v>
      </c>
      <c r="IB147" s="23">
        <f ca="1"/>
        <v>283.59800000000001</v>
      </c>
      <c r="IC147" s="23">
        <f ca="1"/>
        <v>275.57499999999999</v>
      </c>
      <c r="ID147" s="23">
        <f ca="1"/>
        <v>271.24</v>
      </c>
      <c r="IE147" s="23">
        <f ca="1"/>
        <v>271.80799999999999</v>
      </c>
      <c r="IF147" s="23">
        <f ca="1"/>
        <v>276.61799999999999</v>
      </c>
      <c r="IG147" s="23">
        <f ca="1"/>
        <v>275.96300000000002</v>
      </c>
      <c r="IH147" s="23">
        <f ca="1"/>
        <v>276.065</v>
      </c>
      <c r="II147" s="23">
        <f ca="1"/>
        <v>278.55599999999998</v>
      </c>
      <c r="IJ147" s="23">
        <f ca="1"/>
        <v>277.42099999999999</v>
      </c>
      <c r="IK147" s="23">
        <f ca="1"/>
        <v>279.666</v>
      </c>
      <c r="IL147" s="23">
        <f ca="1"/>
        <v>284.32</v>
      </c>
      <c r="IM147" s="23">
        <f ca="1"/>
        <v>284.11799999999999</v>
      </c>
      <c r="IN147" s="23">
        <f ca="1"/>
        <v>285.27199999999999</v>
      </c>
      <c r="IO147" s="23">
        <f ca="1"/>
        <v>285.70699999999999</v>
      </c>
      <c r="IP147" s="23">
        <f ca="1"/>
        <v>287.41800000000001</v>
      </c>
      <c r="IQ147" s="23">
        <f ca="1"/>
        <v>283.09899999999999</v>
      </c>
      <c r="IR147" s="23">
        <f ca="1"/>
        <v>284.798</v>
      </c>
      <c r="IS147" s="23">
        <f ca="1"/>
        <v>292.12700000000001</v>
      </c>
      <c r="IT147" s="23">
        <f ca="1"/>
        <v>296.77300000000002</v>
      </c>
      <c r="IU147" s="23">
        <f ca="1"/>
        <v>305.387</v>
      </c>
      <c r="IV147" s="23">
        <f ca="1"/>
        <v>309.435</v>
      </c>
      <c r="IW147" s="23">
        <f ca="1"/>
        <v>299.84199999999998</v>
      </c>
      <c r="IX147" s="23">
        <f ca="1"/>
        <v>304.69600000000003</v>
      </c>
      <c r="IY147" s="23">
        <f ca="1"/>
        <v>305.17500000000001</v>
      </c>
      <c r="IZ147" s="23">
        <f ca="1"/>
        <v>304.245</v>
      </c>
      <c r="JA147" s="23">
        <f ca="1"/>
        <v>303.70800000000003</v>
      </c>
      <c r="JB147" s="23">
        <f ca="1"/>
        <v>306.25400000000002</v>
      </c>
      <c r="JC147" s="23">
        <f ca="1"/>
        <v>316.46800000000002</v>
      </c>
      <c r="JD147" s="23">
        <f ca="1"/>
        <v>319.22300000000001</v>
      </c>
      <c r="JE147" s="23">
        <f ca="1"/>
        <v>320.89600000000002</v>
      </c>
      <c r="JF147" s="23">
        <f ca="1"/>
        <v>316.42099999999999</v>
      </c>
      <c r="JG147" s="23">
        <f ca="1"/>
        <v>315.923</v>
      </c>
      <c r="JH147" s="23">
        <f ca="1"/>
        <v>316.20100000000002</v>
      </c>
      <c r="JI147" s="23">
        <f ca="1"/>
        <v>319.29199999999997</v>
      </c>
      <c r="JJ147" s="23">
        <f ca="1"/>
        <v>316.82400000000001</v>
      </c>
      <c r="JK147" s="23">
        <f ca="1"/>
        <v>311.73099999999999</v>
      </c>
      <c r="JL147" s="23">
        <f ca="1"/>
        <v>312.25599999999997</v>
      </c>
      <c r="JM147" s="23">
        <f ca="1"/>
        <v>311.04899999999998</v>
      </c>
      <c r="JN147" s="23">
        <f ca="1"/>
        <v>303.30700000000002</v>
      </c>
      <c r="JO147" s="23">
        <f ca="1"/>
        <v>302.06200000000001</v>
      </c>
      <c r="JP147" s="23">
        <f ca="1"/>
        <v>296.279</v>
      </c>
      <c r="JQ147" s="23">
        <f ca="1"/>
        <v>307.791</v>
      </c>
      <c r="JR147" s="23">
        <f ca="1"/>
        <v>323.09699999999998</v>
      </c>
      <c r="JS147" s="23">
        <f ca="1"/>
        <v>326.72899999999998</v>
      </c>
      <c r="JT147" s="23">
        <f ca="1"/>
        <v>322.62299999999999</v>
      </c>
      <c r="JU147" s="23">
        <f ca="1"/>
        <v>317.15699999999998</v>
      </c>
      <c r="JV147" s="23">
        <f ca="1"/>
        <v>311.06</v>
      </c>
      <c r="JW147" s="23">
        <f ca="1"/>
        <v>314.315</v>
      </c>
      <c r="JX147" s="23">
        <f ca="1"/>
        <v>320.00400000000002</v>
      </c>
      <c r="JY147" s="23">
        <f ca="1"/>
        <v>322.46100000000001</v>
      </c>
      <c r="JZ147" s="23" t="str">
        <f ca="1"/>
        <v>-</v>
      </c>
      <c r="OF147" s="23" t="s">
        <v>910</v>
      </c>
    </row>
    <row r="148" spans="3:396" x14ac:dyDescent="0.4">
      <c r="C148" s="1">
        <f t="shared" si="11"/>
        <v>145</v>
      </c>
      <c r="D148" s="74" t="s">
        <v>1174</v>
      </c>
      <c r="I148" s="90" t="s">
        <v>1407</v>
      </c>
      <c r="J148" s="110" t="str">
        <f>_xlfn.XLOOKUP(J144,monitor!B:B,monitor!C:C)</f>
        <v>To Exit</v>
      </c>
      <c r="S148" s="74" t="s">
        <v>1174</v>
      </c>
      <c r="T148" s="1" t="s">
        <v>1218</v>
      </c>
      <c r="U148" s="5">
        <f ca="1">U146-2*U147</f>
        <v>-62.950390691382289</v>
      </c>
      <c r="AB148" s="111" t="str">
        <f>AB146&amp; " reduced"</f>
        <v>XS1048428442 reduced</v>
      </c>
      <c r="AC148" s="23" cm="1">
        <f t="array" aca="1" ref="AC148:JX148" ca="1">_xlfn._xlws.FILTER(_xlfn.ANCHORARRAY(AC146),dl_Get_Hist("numbers",isin_list,historicData)&lt;U153)</f>
        <v>359.79</v>
      </c>
      <c r="AD148" s="23">
        <f ca="1"/>
        <v>359.54700000000003</v>
      </c>
      <c r="AE148" s="23">
        <f ca="1"/>
        <v>363.95800000000003</v>
      </c>
      <c r="AF148" s="25">
        <f ca="1"/>
        <v>366.96499999999997</v>
      </c>
      <c r="AG148" s="23">
        <f ca="1"/>
        <v>374.26499999999999</v>
      </c>
      <c r="AH148" s="23">
        <f ca="1"/>
        <v>379.45100000000002</v>
      </c>
      <c r="AI148" s="23">
        <f ca="1"/>
        <v>364.82499999999999</v>
      </c>
      <c r="AJ148" s="23">
        <f ca="1"/>
        <v>359.61200000000002</v>
      </c>
      <c r="AK148" s="23">
        <f ca="1"/>
        <v>356.59100000000001</v>
      </c>
      <c r="AL148" s="23">
        <f ca="1"/>
        <v>355.91500000000002</v>
      </c>
      <c r="AM148" s="23">
        <f ca="1"/>
        <v>350.904</v>
      </c>
      <c r="AN148" s="23">
        <f ca="1"/>
        <v>340.34699999999998</v>
      </c>
      <c r="AO148" s="23">
        <f ca="1"/>
        <v>339.54700000000003</v>
      </c>
      <c r="AP148" s="23">
        <f ca="1"/>
        <v>348.40300000000002</v>
      </c>
      <c r="AQ148" s="23">
        <f ca="1"/>
        <v>356.99700000000001</v>
      </c>
      <c r="AR148" s="23">
        <f ca="1"/>
        <v>358.262</v>
      </c>
      <c r="AS148" s="23">
        <f ca="1"/>
        <v>367.52199999999999</v>
      </c>
      <c r="AT148" s="23">
        <f ca="1"/>
        <v>379.86900000000003</v>
      </c>
      <c r="AU148" s="23">
        <f ca="1"/>
        <v>387.154</v>
      </c>
      <c r="AV148" s="23">
        <f ca="1"/>
        <v>394.35199999999998</v>
      </c>
      <c r="AW148" s="23">
        <f ca="1"/>
        <v>380.19600000000003</v>
      </c>
      <c r="AX148" s="23">
        <f ca="1"/>
        <v>362.762</v>
      </c>
      <c r="AY148" s="23">
        <f ca="1"/>
        <v>362.4</v>
      </c>
      <c r="AZ148" s="23">
        <f ca="1"/>
        <v>358.24</v>
      </c>
      <c r="BA148" s="23">
        <f ca="1"/>
        <v>336.935</v>
      </c>
      <c r="BB148" s="23">
        <f ca="1"/>
        <v>336.94400000000002</v>
      </c>
      <c r="BC148" s="23">
        <f ca="1"/>
        <v>337.44499999999999</v>
      </c>
      <c r="BD148" s="23">
        <f ca="1"/>
        <v>344.09100000000001</v>
      </c>
      <c r="BE148" s="23">
        <f ca="1"/>
        <v>347.86799999999999</v>
      </c>
      <c r="BF148" s="23">
        <f ca="1"/>
        <v>347.38900000000001</v>
      </c>
      <c r="BG148" s="23">
        <f ca="1"/>
        <v>343.67200000000003</v>
      </c>
      <c r="BH148" s="23">
        <f ca="1"/>
        <v>348.84699999999998</v>
      </c>
      <c r="BI148" s="23">
        <f ca="1"/>
        <v>349.44400000000002</v>
      </c>
      <c r="BJ148" s="23">
        <f ca="1"/>
        <v>346.67899999999997</v>
      </c>
      <c r="BK148" s="23">
        <f ca="1"/>
        <v>347.45</v>
      </c>
      <c r="BL148" s="23">
        <f ca="1"/>
        <v>344.05900000000003</v>
      </c>
      <c r="BM148" s="23">
        <f ca="1"/>
        <v>342.85500000000002</v>
      </c>
      <c r="BN148" s="23">
        <f ca="1"/>
        <v>350.459</v>
      </c>
      <c r="BO148" s="23">
        <f ca="1"/>
        <v>351.262</v>
      </c>
      <c r="BP148" s="23">
        <f ca="1"/>
        <v>351.75200000000001</v>
      </c>
      <c r="BQ148" s="23">
        <f ca="1"/>
        <v>350.97300000000001</v>
      </c>
      <c r="BR148" s="23">
        <f ca="1"/>
        <v>343.95499999999998</v>
      </c>
      <c r="BS148" s="23">
        <f ca="1"/>
        <v>336.12299999999999</v>
      </c>
      <c r="BT148" s="23">
        <f ca="1"/>
        <v>344.62799999999999</v>
      </c>
      <c r="BU148" s="23">
        <f ca="1"/>
        <v>360.97300000000001</v>
      </c>
      <c r="BV148" s="23">
        <f ca="1"/>
        <v>365.72500000000002</v>
      </c>
      <c r="BW148" s="23">
        <f ca="1"/>
        <v>365.97899999999998</v>
      </c>
      <c r="BX148" s="23">
        <f ca="1"/>
        <v>363.37</v>
      </c>
      <c r="BY148" s="23">
        <f ca="1"/>
        <v>360.57400000000001</v>
      </c>
      <c r="BZ148" s="23">
        <f ca="1"/>
        <v>349.97699999999998</v>
      </c>
      <c r="CA148" s="23">
        <f ca="1"/>
        <v>342.02800000000002</v>
      </c>
      <c r="CB148" s="23">
        <f ca="1"/>
        <v>342.68700000000001</v>
      </c>
      <c r="CC148" s="23">
        <f ca="1"/>
        <v>344.68299999999999</v>
      </c>
      <c r="CD148" s="23">
        <f ca="1"/>
        <v>360.34300000000002</v>
      </c>
      <c r="CE148" s="23">
        <f ca="1"/>
        <v>368.15</v>
      </c>
      <c r="CF148" s="23">
        <f ca="1"/>
        <v>376.529</v>
      </c>
      <c r="CG148" s="23">
        <f ca="1"/>
        <v>379.78699999999998</v>
      </c>
      <c r="CH148" s="23">
        <f ca="1"/>
        <v>389.61099999999999</v>
      </c>
      <c r="CI148" s="23">
        <f ca="1"/>
        <v>393.226</v>
      </c>
      <c r="CJ148" s="23">
        <f ca="1"/>
        <v>389.899</v>
      </c>
      <c r="CK148" s="23">
        <f ca="1"/>
        <v>384.529</v>
      </c>
      <c r="CL148" s="23">
        <f ca="1"/>
        <v>367.16</v>
      </c>
      <c r="CM148" s="23">
        <f ca="1"/>
        <v>362.81299999999999</v>
      </c>
      <c r="CN148" s="23">
        <f ca="1"/>
        <v>356.17</v>
      </c>
      <c r="CO148" s="23">
        <f ca="1"/>
        <v>352.28699999999998</v>
      </c>
      <c r="CP148" s="23">
        <f ca="1"/>
        <v>354.07799999999997</v>
      </c>
      <c r="CQ148" s="23">
        <f ca="1"/>
        <v>356.03</v>
      </c>
      <c r="CR148" s="23">
        <f ca="1"/>
        <v>353.65100000000001</v>
      </c>
      <c r="CS148" s="23">
        <f ca="1"/>
        <v>377.69900000000001</v>
      </c>
      <c r="CT148" s="23">
        <f ca="1"/>
        <v>388.40199999999999</v>
      </c>
      <c r="CU148" s="23">
        <f ca="1"/>
        <v>394.72199999999998</v>
      </c>
      <c r="CV148" s="23">
        <f ca="1"/>
        <v>394.62</v>
      </c>
      <c r="CW148" s="23">
        <f ca="1"/>
        <v>398.13499999999999</v>
      </c>
      <c r="CX148" s="23">
        <f ca="1"/>
        <v>396.85899999999998</v>
      </c>
      <c r="CY148" s="23">
        <f ca="1"/>
        <v>401.07600000000002</v>
      </c>
      <c r="CZ148" s="23">
        <f ca="1"/>
        <v>396.78699999999998</v>
      </c>
      <c r="DA148" s="23">
        <f ca="1"/>
        <v>396.86099999999999</v>
      </c>
      <c r="DB148" s="23">
        <f ca="1"/>
        <v>394.23399999999998</v>
      </c>
      <c r="DC148" s="23">
        <f ca="1"/>
        <v>393.93</v>
      </c>
      <c r="DD148" s="23">
        <f ca="1"/>
        <v>399.90499999999997</v>
      </c>
      <c r="DE148" s="23">
        <f ca="1"/>
        <v>400.26100000000002</v>
      </c>
      <c r="DF148" s="23">
        <f ca="1"/>
        <v>399.62</v>
      </c>
      <c r="DG148" s="23">
        <f ca="1"/>
        <v>405.79</v>
      </c>
      <c r="DH148" s="23">
        <f ca="1"/>
        <v>410.37</v>
      </c>
      <c r="DI148" s="23">
        <f ca="1"/>
        <v>412.24599999999998</v>
      </c>
      <c r="DJ148" s="23">
        <f ca="1"/>
        <v>410.23500000000001</v>
      </c>
      <c r="DK148" s="23">
        <f ca="1"/>
        <v>406.34699999999998</v>
      </c>
      <c r="DL148" s="23">
        <f ca="1"/>
        <v>400.71</v>
      </c>
      <c r="DM148" s="23">
        <f ca="1"/>
        <v>409.12799999999999</v>
      </c>
      <c r="DN148" s="23">
        <f ca="1"/>
        <v>398.303</v>
      </c>
      <c r="DO148" s="23">
        <f ca="1"/>
        <v>396.517</v>
      </c>
      <c r="DP148" s="23">
        <f ca="1"/>
        <v>380.875</v>
      </c>
      <c r="DQ148" s="23">
        <f ca="1"/>
        <v>366.88499999999999</v>
      </c>
      <c r="DR148" s="23">
        <f ca="1"/>
        <v>383.46899999999999</v>
      </c>
      <c r="DS148" s="23">
        <f ca="1"/>
        <v>377.36399999999998</v>
      </c>
      <c r="DT148" s="23">
        <f ca="1"/>
        <v>387.32499999999999</v>
      </c>
      <c r="DU148" s="23">
        <f ca="1"/>
        <v>353.52600000000001</v>
      </c>
      <c r="DV148" s="23">
        <f ca="1"/>
        <v>348.69200000000001</v>
      </c>
      <c r="DW148" s="23">
        <f ca="1"/>
        <v>307.30700000000002</v>
      </c>
      <c r="DX148" s="23">
        <f ca="1"/>
        <v>323.238</v>
      </c>
      <c r="DY148" s="23">
        <f ca="1"/>
        <v>361.66500000000002</v>
      </c>
      <c r="DZ148" s="23">
        <f ca="1"/>
        <v>375.88</v>
      </c>
      <c r="EA148" s="23">
        <f ca="1"/>
        <v>400.161</v>
      </c>
      <c r="EB148" s="23">
        <f ca="1"/>
        <v>407.072</v>
      </c>
      <c r="EC148" s="23">
        <f ca="1"/>
        <v>405.53899999999999</v>
      </c>
      <c r="ED148" s="23">
        <f ca="1"/>
        <v>397.07</v>
      </c>
      <c r="EE148" s="23">
        <f ca="1"/>
        <v>396.68799999999999</v>
      </c>
      <c r="EF148" s="23">
        <f ca="1"/>
        <v>409.28399999999999</v>
      </c>
      <c r="EG148" s="23">
        <f ca="1"/>
        <v>430.61500000000001</v>
      </c>
      <c r="EH148" s="23">
        <f ca="1"/>
        <v>426.40199999999999</v>
      </c>
      <c r="EI148" s="23">
        <f ca="1"/>
        <v>426.05799999999999</v>
      </c>
      <c r="EJ148" s="23">
        <f ca="1"/>
        <v>429.81099999999998</v>
      </c>
      <c r="EK148" s="23">
        <f ca="1"/>
        <v>439.786</v>
      </c>
      <c r="EL148" s="23">
        <f ca="1"/>
        <v>461.23899999999998</v>
      </c>
      <c r="EM148" s="23">
        <f ca="1"/>
        <v>472.98200000000003</v>
      </c>
      <c r="EN148" s="23">
        <f ca="1"/>
        <v>475.99</v>
      </c>
      <c r="EO148" s="23">
        <f ca="1"/>
        <v>468.42099999999999</v>
      </c>
      <c r="EP148" s="23">
        <f ca="1"/>
        <v>466.125</v>
      </c>
      <c r="EQ148" s="23">
        <f ca="1"/>
        <v>468.82600000000002</v>
      </c>
      <c r="ER148" s="23">
        <f ca="1"/>
        <v>473.072</v>
      </c>
      <c r="ES148" s="23">
        <f ca="1"/>
        <v>480.298</v>
      </c>
      <c r="ET148" s="23">
        <f ca="1"/>
        <v>480.93200000000002</v>
      </c>
      <c r="EU148" s="23">
        <f ca="1"/>
        <v>487.18200000000002</v>
      </c>
      <c r="EV148" s="23">
        <f ca="1"/>
        <v>492.28300000000002</v>
      </c>
      <c r="EW148" s="23">
        <f ca="1"/>
        <v>463.62700000000001</v>
      </c>
      <c r="EX148" s="23">
        <f ca="1"/>
        <v>461.31700000000001</v>
      </c>
      <c r="EY148" s="23">
        <f ca="1"/>
        <v>447.99799999999999</v>
      </c>
      <c r="EZ148" s="23">
        <f ca="1"/>
        <v>433.76900000000001</v>
      </c>
      <c r="FA148" s="23">
        <f ca="1"/>
        <v>422.10199999999998</v>
      </c>
      <c r="FB148" s="23">
        <f ca="1"/>
        <v>447.17</v>
      </c>
      <c r="FC148" s="23">
        <f ca="1"/>
        <v>456.93099999999998</v>
      </c>
      <c r="FD148" s="23">
        <f ca="1"/>
        <v>500.13200000000001</v>
      </c>
      <c r="FE148" s="23">
        <f ca="1"/>
        <v>511.34199999999998</v>
      </c>
      <c r="FF148" s="23">
        <f ca="1"/>
        <v>493.61700000000002</v>
      </c>
      <c r="FG148" s="23">
        <f ca="1"/>
        <v>483.64400000000001</v>
      </c>
      <c r="FH148" s="23">
        <f ca="1"/>
        <v>474.78699999999998</v>
      </c>
      <c r="FI148" s="23">
        <f ca="1"/>
        <v>443.387</v>
      </c>
      <c r="FJ148" s="23">
        <f ca="1"/>
        <v>423.214</v>
      </c>
      <c r="FK148" s="23">
        <f ca="1"/>
        <v>476.81599999999997</v>
      </c>
      <c r="FL148" s="23">
        <f ca="1"/>
        <v>529.73099999999999</v>
      </c>
      <c r="FM148" s="23">
        <f ca="1"/>
        <v>556.31500000000005</v>
      </c>
      <c r="FN148" s="23">
        <f ca="1"/>
        <v>617.36800000000005</v>
      </c>
      <c r="FO148" s="23">
        <f ca="1"/>
        <v>623.64400000000001</v>
      </c>
      <c r="FP148" s="23">
        <f ca="1"/>
        <v>617.39400000000001</v>
      </c>
      <c r="FQ148" s="23">
        <f ca="1"/>
        <v>597.34500000000003</v>
      </c>
      <c r="FR148" s="23">
        <f ca="1"/>
        <v>588.63300000000004</v>
      </c>
      <c r="FS148" s="23">
        <f ca="1"/>
        <v>586.70699999999999</v>
      </c>
      <c r="FT148" s="23">
        <f ca="1"/>
        <v>541.57000000000005</v>
      </c>
      <c r="FU148" s="23">
        <f ca="1"/>
        <v>495.947</v>
      </c>
      <c r="FV148" s="23">
        <f ca="1"/>
        <v>489.452</v>
      </c>
      <c r="FW148" s="23">
        <f ca="1"/>
        <v>620.20299999999997</v>
      </c>
      <c r="FX148" s="23">
        <f ca="1"/>
        <v>662.12800000000004</v>
      </c>
      <c r="FY148" s="23">
        <f ca="1"/>
        <v>647.02200000000005</v>
      </c>
      <c r="FZ148" s="23">
        <f ca="1"/>
        <v>740.28700000000003</v>
      </c>
      <c r="GA148" s="23">
        <f ca="1"/>
        <v>746.24099999999999</v>
      </c>
      <c r="GB148" s="23">
        <f ca="1"/>
        <v>663.82399999999996</v>
      </c>
      <c r="GC148" s="23">
        <f ca="1"/>
        <v>565.11</v>
      </c>
      <c r="GD148" s="23">
        <f ca="1"/>
        <v>476.40800000000002</v>
      </c>
      <c r="GE148" s="23">
        <f ca="1"/>
        <v>464.83800000000002</v>
      </c>
      <c r="GF148" s="23">
        <f ca="1"/>
        <v>380.06700000000001</v>
      </c>
      <c r="GG148" s="23">
        <f ca="1"/>
        <v>370.00599999999997</v>
      </c>
      <c r="GH148" s="23">
        <f ca="1"/>
        <v>387.43200000000002</v>
      </c>
      <c r="GI148" s="23">
        <f ca="1"/>
        <v>331.51499999999999</v>
      </c>
      <c r="GJ148" s="23">
        <f ca="1"/>
        <v>297.90600000000001</v>
      </c>
      <c r="GK148" s="23">
        <f ca="1"/>
        <v>283.04000000000002</v>
      </c>
      <c r="GL148" s="23">
        <f ca="1"/>
        <v>289.98500000000001</v>
      </c>
      <c r="GM148" s="23">
        <f ca="1"/>
        <v>317.99299999999999</v>
      </c>
      <c r="GN148" s="23">
        <f ca="1"/>
        <v>320.33</v>
      </c>
      <c r="GO148" s="23">
        <f ca="1"/>
        <v>291.154</v>
      </c>
      <c r="GP148" s="23">
        <f ca="1"/>
        <v>270.988</v>
      </c>
      <c r="GQ148" s="23">
        <f ca="1"/>
        <v>266.91899999999998</v>
      </c>
      <c r="GR148" s="23">
        <f ca="1"/>
        <v>262.55700000000002</v>
      </c>
      <c r="GS148" s="23">
        <f ca="1"/>
        <v>240.90600000000001</v>
      </c>
      <c r="GT148" s="23">
        <f ca="1"/>
        <v>242.59899999999999</v>
      </c>
      <c r="GU148" s="23">
        <f ca="1"/>
        <v>243.19900000000001</v>
      </c>
      <c r="GV148" s="23">
        <f ca="1"/>
        <v>245.34200000000001</v>
      </c>
      <c r="GW148" s="23">
        <f ca="1"/>
        <v>243.53899999999999</v>
      </c>
      <c r="GX148" s="23">
        <f ca="1"/>
        <v>244.85599999999999</v>
      </c>
      <c r="GY148" s="23">
        <f ca="1"/>
        <v>244.74799999999999</v>
      </c>
      <c r="GZ148" s="23">
        <f ca="1"/>
        <v>244.488</v>
      </c>
      <c r="HA148" s="23">
        <f ca="1"/>
        <v>247.20699999999999</v>
      </c>
      <c r="HB148" s="23">
        <f ca="1"/>
        <v>248.60900000000001</v>
      </c>
      <c r="HC148" s="23">
        <f ca="1"/>
        <v>243.91900000000001</v>
      </c>
      <c r="HD148" s="23">
        <f ca="1"/>
        <v>240.20599999999999</v>
      </c>
      <c r="HE148" s="23">
        <f ca="1"/>
        <v>242.17</v>
      </c>
      <c r="HF148" s="23">
        <f ca="1"/>
        <v>252.48099999999999</v>
      </c>
      <c r="HG148" s="23">
        <f ca="1"/>
        <v>260.71499999999997</v>
      </c>
      <c r="HH148" s="23">
        <f ca="1"/>
        <v>258.29599999999999</v>
      </c>
      <c r="HI148" s="23">
        <f ca="1"/>
        <v>254.869</v>
      </c>
      <c r="HJ148" s="23">
        <f ca="1"/>
        <v>248.78299999999999</v>
      </c>
      <c r="HK148" s="23">
        <f ca="1"/>
        <v>250.404</v>
      </c>
      <c r="HL148" s="23">
        <f ca="1"/>
        <v>253.619</v>
      </c>
      <c r="HM148" s="23">
        <f ca="1"/>
        <v>242.191</v>
      </c>
      <c r="HN148" s="23">
        <f ca="1"/>
        <v>238.15199999999999</v>
      </c>
      <c r="HO148" s="23">
        <f ca="1"/>
        <v>230.809</v>
      </c>
      <c r="HP148" s="23">
        <f ca="1"/>
        <v>230.44399999999999</v>
      </c>
      <c r="HQ148" s="23">
        <f ca="1"/>
        <v>227.48699999999999</v>
      </c>
      <c r="HR148" s="23">
        <f ca="1"/>
        <v>229.02799999999999</v>
      </c>
      <c r="HS148" s="23">
        <f ca="1"/>
        <v>234.15899999999999</v>
      </c>
      <c r="HT148" s="23">
        <f ca="1"/>
        <v>237.19499999999999</v>
      </c>
      <c r="HU148" s="23">
        <f ca="1"/>
        <v>235.096</v>
      </c>
      <c r="HV148" s="23">
        <f ca="1"/>
        <v>233.11699999999999</v>
      </c>
      <c r="HW148" s="23">
        <f ca="1"/>
        <v>235.28200000000001</v>
      </c>
      <c r="HX148" s="23">
        <f ca="1"/>
        <v>234.59200000000001</v>
      </c>
      <c r="HY148" s="23">
        <f ca="1"/>
        <v>241.738</v>
      </c>
      <c r="HZ148" s="23">
        <f ca="1"/>
        <v>238.17599999999999</v>
      </c>
      <c r="IA148" s="23">
        <f ca="1"/>
        <v>233.55699999999999</v>
      </c>
      <c r="IB148" s="23">
        <f ca="1"/>
        <v>229.89699999999999</v>
      </c>
      <c r="IC148" s="23">
        <f ca="1"/>
        <v>221.791</v>
      </c>
      <c r="ID148" s="23">
        <f ca="1"/>
        <v>221.23599999999999</v>
      </c>
      <c r="IE148" s="23">
        <f ca="1"/>
        <v>218.477</v>
      </c>
      <c r="IF148" s="23">
        <f ca="1"/>
        <v>222.83199999999999</v>
      </c>
      <c r="IG148" s="23">
        <f ca="1"/>
        <v>223.02500000000001</v>
      </c>
      <c r="IH148" s="23">
        <f ca="1"/>
        <v>222.58199999999999</v>
      </c>
      <c r="II148" s="23">
        <f ca="1"/>
        <v>224.50700000000001</v>
      </c>
      <c r="IJ148" s="23">
        <f ca="1"/>
        <v>224.15600000000001</v>
      </c>
      <c r="IK148" s="23">
        <f ca="1"/>
        <v>226.21299999999999</v>
      </c>
      <c r="IL148" s="23">
        <f ca="1"/>
        <v>228.72300000000001</v>
      </c>
      <c r="IM148" s="23">
        <f ca="1"/>
        <v>230.32499999999999</v>
      </c>
      <c r="IN148" s="23">
        <f ca="1"/>
        <v>230.755</v>
      </c>
      <c r="IO148" s="23">
        <f ca="1"/>
        <v>233.625</v>
      </c>
      <c r="IP148" s="23">
        <f ca="1"/>
        <v>235.28</v>
      </c>
      <c r="IQ148" s="23">
        <f ca="1"/>
        <v>232.167</v>
      </c>
      <c r="IR148" s="23">
        <f ca="1"/>
        <v>234.75399999999999</v>
      </c>
      <c r="IS148" s="23">
        <f ca="1"/>
        <v>240.934</v>
      </c>
      <c r="IT148" s="23">
        <f ca="1"/>
        <v>246.63800000000001</v>
      </c>
      <c r="IU148" s="23">
        <f ca="1"/>
        <v>255.643</v>
      </c>
      <c r="IV148" s="23">
        <f ca="1"/>
        <v>258.279</v>
      </c>
      <c r="IW148" s="23">
        <f ca="1"/>
        <v>250.583</v>
      </c>
      <c r="IX148" s="23">
        <f ca="1"/>
        <v>256.68900000000002</v>
      </c>
      <c r="IY148" s="23">
        <f ca="1"/>
        <v>256.85000000000002</v>
      </c>
      <c r="IZ148" s="23">
        <f ca="1"/>
        <v>254.92699999999999</v>
      </c>
      <c r="JA148" s="23">
        <f ca="1"/>
        <v>254.946</v>
      </c>
      <c r="JB148" s="23">
        <f ca="1"/>
        <v>259.15100000000001</v>
      </c>
      <c r="JC148" s="23">
        <f ca="1"/>
        <v>271.00299999999999</v>
      </c>
      <c r="JD148" s="23">
        <f ca="1"/>
        <v>274.22399999999999</v>
      </c>
      <c r="JE148" s="23">
        <f ca="1"/>
        <v>275.75700000000001</v>
      </c>
      <c r="JF148" s="23">
        <f ca="1"/>
        <v>270.81</v>
      </c>
      <c r="JG148" s="23">
        <f ca="1"/>
        <v>270.14999999999998</v>
      </c>
      <c r="JH148" s="23">
        <f ca="1"/>
        <v>270.15199999999999</v>
      </c>
      <c r="JI148" s="23">
        <f ca="1"/>
        <v>272.38299999999998</v>
      </c>
      <c r="JJ148" s="23">
        <f ca="1"/>
        <v>270.553</v>
      </c>
      <c r="JK148" s="23">
        <f ca="1"/>
        <v>266.30900000000003</v>
      </c>
      <c r="JL148" s="23">
        <f ca="1"/>
        <v>266.95999999999998</v>
      </c>
      <c r="JM148" s="23">
        <f ca="1"/>
        <v>262.67500000000001</v>
      </c>
      <c r="JN148" s="23">
        <f ca="1"/>
        <v>258.22000000000003</v>
      </c>
      <c r="JO148" s="23">
        <f ca="1"/>
        <v>257.935</v>
      </c>
      <c r="JP148" s="23">
        <f ca="1"/>
        <v>253.958</v>
      </c>
      <c r="JQ148" s="23">
        <f ca="1"/>
        <v>262.88799999999998</v>
      </c>
      <c r="JR148" s="23">
        <f ca="1"/>
        <v>276.38299999999998</v>
      </c>
      <c r="JS148" s="23">
        <f ca="1"/>
        <v>277.83300000000003</v>
      </c>
      <c r="JT148" s="23">
        <f ca="1"/>
        <v>274.428</v>
      </c>
      <c r="JU148" s="23">
        <f ca="1"/>
        <v>269.95499999999998</v>
      </c>
      <c r="JV148" s="23">
        <f ca="1"/>
        <v>265.02999999999997</v>
      </c>
      <c r="JW148" s="23">
        <f ca="1"/>
        <v>268.14</v>
      </c>
      <c r="JX148" s="23">
        <f ca="1"/>
        <v>272.50200000000001</v>
      </c>
      <c r="OF148" s="23" t="s">
        <v>910</v>
      </c>
    </row>
    <row r="149" spans="3:396" x14ac:dyDescent="0.4">
      <c r="C149" s="1">
        <f t="shared" si="11"/>
        <v>146</v>
      </c>
      <c r="D149" s="74" t="s">
        <v>1174</v>
      </c>
      <c r="I149" s="90" t="s">
        <v>1711</v>
      </c>
      <c r="J149" s="125" t="str">
        <f>_xlfn.XLOOKUP(J144,monitor!B:B,monitor!P:P)</f>
        <v>Flow to exit</v>
      </c>
      <c r="S149" s="74" t="s">
        <v>1174</v>
      </c>
      <c r="T149" s="1" t="s">
        <v>1219</v>
      </c>
      <c r="U149" s="5">
        <f ca="1">U146+2*U147</f>
        <v>-1.4638116432480572</v>
      </c>
      <c r="AB149" s="111" t="str">
        <f>AB147&amp; " reduced"</f>
        <v>XS1799939027 reduced</v>
      </c>
      <c r="AC149" s="23" cm="1">
        <f t="array" aca="1" ref="AC149:JX149" ca="1">_xlfn._xlws.FILTER(_xlfn.ANCHORARRAY(AC147),dl_Get_Hist("numbers",isin_list,historicData)&lt;U153)</f>
        <v>391.66699999999997</v>
      </c>
      <c r="AD149" s="23">
        <f ca="1"/>
        <v>390.04899999999998</v>
      </c>
      <c r="AE149" s="23">
        <f ca="1"/>
        <v>395.44200000000001</v>
      </c>
      <c r="AF149" s="25">
        <f ca="1"/>
        <v>400.13900000000001</v>
      </c>
      <c r="AG149" s="23">
        <f ca="1"/>
        <v>408.98099999999999</v>
      </c>
      <c r="AH149" s="23">
        <f ca="1"/>
        <v>416.42399999999998</v>
      </c>
      <c r="AI149" s="23">
        <f ca="1"/>
        <v>404.315</v>
      </c>
      <c r="AJ149" s="23">
        <f ca="1"/>
        <v>399.42899999999997</v>
      </c>
      <c r="AK149" s="23">
        <f ca="1"/>
        <v>396.84199999999998</v>
      </c>
      <c r="AL149" s="23">
        <f ca="1"/>
        <v>395.59899999999999</v>
      </c>
      <c r="AM149" s="23">
        <f ca="1"/>
        <v>392.07400000000001</v>
      </c>
      <c r="AN149" s="23">
        <f ca="1"/>
        <v>382.06099999999998</v>
      </c>
      <c r="AO149" s="23">
        <f ca="1"/>
        <v>382.69799999999998</v>
      </c>
      <c r="AP149" s="23">
        <f ca="1"/>
        <v>390.471</v>
      </c>
      <c r="AQ149" s="23">
        <f ca="1"/>
        <v>399.63799999999998</v>
      </c>
      <c r="AR149" s="23">
        <f ca="1"/>
        <v>400.80700000000002</v>
      </c>
      <c r="AS149" s="23">
        <f ca="1"/>
        <v>408.44900000000001</v>
      </c>
      <c r="AT149" s="23">
        <f ca="1"/>
        <v>418.34699999999998</v>
      </c>
      <c r="AU149" s="23">
        <f ca="1"/>
        <v>422.94799999999998</v>
      </c>
      <c r="AV149" s="23">
        <f ca="1"/>
        <v>429.911</v>
      </c>
      <c r="AW149" s="23">
        <f ca="1"/>
        <v>419.96600000000001</v>
      </c>
      <c r="AX149" s="23">
        <f ca="1"/>
        <v>409.49299999999999</v>
      </c>
      <c r="AY149" s="23">
        <f ca="1"/>
        <v>409.64100000000002</v>
      </c>
      <c r="AZ149" s="23">
        <f ca="1"/>
        <v>404.161</v>
      </c>
      <c r="BA149" s="23">
        <f ca="1"/>
        <v>387.73500000000001</v>
      </c>
      <c r="BB149" s="23">
        <f ca="1"/>
        <v>387.77100000000002</v>
      </c>
      <c r="BC149" s="23">
        <f ca="1"/>
        <v>388.20800000000003</v>
      </c>
      <c r="BD149" s="23">
        <f ca="1"/>
        <v>392.166</v>
      </c>
      <c r="BE149" s="23">
        <f ca="1"/>
        <v>393.61700000000002</v>
      </c>
      <c r="BF149" s="23">
        <f ca="1"/>
        <v>393.91399999999999</v>
      </c>
      <c r="BG149" s="23">
        <f ca="1"/>
        <v>389.714</v>
      </c>
      <c r="BH149" s="23">
        <f ca="1"/>
        <v>393.66500000000002</v>
      </c>
      <c r="BI149" s="23">
        <f ca="1"/>
        <v>394.79399999999998</v>
      </c>
      <c r="BJ149" s="23">
        <f ca="1"/>
        <v>390.29599999999999</v>
      </c>
      <c r="BK149" s="23">
        <f ca="1"/>
        <v>388.98700000000002</v>
      </c>
      <c r="BL149" s="23">
        <f ca="1"/>
        <v>386.83199999999999</v>
      </c>
      <c r="BM149" s="23">
        <f ca="1"/>
        <v>385.26799999999997</v>
      </c>
      <c r="BN149" s="23">
        <f ca="1"/>
        <v>390.30700000000002</v>
      </c>
      <c r="BO149" s="23">
        <f ca="1"/>
        <v>388.62599999999998</v>
      </c>
      <c r="BP149" s="23">
        <f ca="1"/>
        <v>389.65</v>
      </c>
      <c r="BQ149" s="23">
        <f ca="1"/>
        <v>389.68599999999998</v>
      </c>
      <c r="BR149" s="23">
        <f ca="1"/>
        <v>382.524</v>
      </c>
      <c r="BS149" s="23">
        <f ca="1"/>
        <v>377.33300000000003</v>
      </c>
      <c r="BT149" s="23">
        <f ca="1"/>
        <v>386.94499999999999</v>
      </c>
      <c r="BU149" s="23">
        <f ca="1"/>
        <v>400.495</v>
      </c>
      <c r="BV149" s="23">
        <f ca="1"/>
        <v>404.82400000000001</v>
      </c>
      <c r="BW149" s="23">
        <f ca="1"/>
        <v>403.86099999999999</v>
      </c>
      <c r="BX149" s="23">
        <f ca="1"/>
        <v>403.80900000000003</v>
      </c>
      <c r="BY149" s="23">
        <f ca="1"/>
        <v>399.49400000000003</v>
      </c>
      <c r="BZ149" s="23">
        <f ca="1"/>
        <v>386.19</v>
      </c>
      <c r="CA149" s="23">
        <f ca="1"/>
        <v>379.47899999999998</v>
      </c>
      <c r="CB149" s="23">
        <f ca="1"/>
        <v>378.74700000000001</v>
      </c>
      <c r="CC149" s="23">
        <f ca="1"/>
        <v>381.23200000000003</v>
      </c>
      <c r="CD149" s="23">
        <f ca="1"/>
        <v>394.29399999999998</v>
      </c>
      <c r="CE149" s="23">
        <f ca="1"/>
        <v>399.19200000000001</v>
      </c>
      <c r="CF149" s="23">
        <f ca="1"/>
        <v>407.38799999999998</v>
      </c>
      <c r="CG149" s="23">
        <f ca="1"/>
        <v>409.89800000000002</v>
      </c>
      <c r="CH149" s="23">
        <f ca="1"/>
        <v>420.50400000000002</v>
      </c>
      <c r="CI149" s="23">
        <f ca="1"/>
        <v>422.2</v>
      </c>
      <c r="CJ149" s="23">
        <f ca="1"/>
        <v>418.65100000000001</v>
      </c>
      <c r="CK149" s="23">
        <f ca="1"/>
        <v>417.13299999999998</v>
      </c>
      <c r="CL149" s="23">
        <f ca="1"/>
        <v>401.67899999999997</v>
      </c>
      <c r="CM149" s="23">
        <f ca="1"/>
        <v>398.75299999999999</v>
      </c>
      <c r="CN149" s="23">
        <f ca="1"/>
        <v>393.15100000000001</v>
      </c>
      <c r="CO149" s="23">
        <f ca="1"/>
        <v>387.65499999999997</v>
      </c>
      <c r="CP149" s="23">
        <f ca="1"/>
        <v>386.60199999999998</v>
      </c>
      <c r="CQ149" s="23">
        <f ca="1"/>
        <v>388.18299999999999</v>
      </c>
      <c r="CR149" s="23">
        <f ca="1"/>
        <v>383.959</v>
      </c>
      <c r="CS149" s="23">
        <f ca="1"/>
        <v>403.65699999999998</v>
      </c>
      <c r="CT149" s="23">
        <f ca="1"/>
        <v>412.00700000000001</v>
      </c>
      <c r="CU149" s="23">
        <f ca="1"/>
        <v>418.50799999999998</v>
      </c>
      <c r="CV149" s="23">
        <f ca="1"/>
        <v>417.40800000000002</v>
      </c>
      <c r="CW149" s="23">
        <f ca="1"/>
        <v>420.81400000000002</v>
      </c>
      <c r="CX149" s="23">
        <f ca="1"/>
        <v>418.69600000000003</v>
      </c>
      <c r="CY149" s="23">
        <f ca="1"/>
        <v>422.99099999999999</v>
      </c>
      <c r="CZ149" s="23">
        <f ca="1"/>
        <v>419.06700000000001</v>
      </c>
      <c r="DA149" s="23">
        <f ca="1"/>
        <v>417.04</v>
      </c>
      <c r="DB149" s="23">
        <f ca="1"/>
        <v>415.07799999999997</v>
      </c>
      <c r="DC149" s="23">
        <f ca="1"/>
        <v>415.79300000000001</v>
      </c>
      <c r="DD149" s="23">
        <f ca="1"/>
        <v>419.39</v>
      </c>
      <c r="DE149" s="23">
        <f ca="1"/>
        <v>421.24</v>
      </c>
      <c r="DF149" s="23">
        <f ca="1"/>
        <v>421.21100000000001</v>
      </c>
      <c r="DG149" s="23">
        <f ca="1"/>
        <v>426.07499999999999</v>
      </c>
      <c r="DH149" s="23">
        <f ca="1"/>
        <v>430.23</v>
      </c>
      <c r="DI149" s="23">
        <f ca="1"/>
        <v>428.54599999999999</v>
      </c>
      <c r="DJ149" s="23">
        <f ca="1"/>
        <v>425.57400000000001</v>
      </c>
      <c r="DK149" s="23">
        <f ca="1"/>
        <v>420.84800000000001</v>
      </c>
      <c r="DL149" s="23">
        <f ca="1"/>
        <v>412.80500000000001</v>
      </c>
      <c r="DM149" s="23">
        <f ca="1"/>
        <v>420.238</v>
      </c>
      <c r="DN149" s="23">
        <f ca="1"/>
        <v>410.58800000000002</v>
      </c>
      <c r="DO149" s="23">
        <f ca="1"/>
        <v>408.50200000000001</v>
      </c>
      <c r="DP149" s="23">
        <f ca="1"/>
        <v>395.67099999999999</v>
      </c>
      <c r="DQ149" s="23">
        <f ca="1"/>
        <v>388.29399999999998</v>
      </c>
      <c r="DR149" s="23">
        <f ca="1"/>
        <v>402.73399999999998</v>
      </c>
      <c r="DS149" s="23">
        <f ca="1"/>
        <v>400.10899999999998</v>
      </c>
      <c r="DT149" s="23">
        <f ca="1"/>
        <v>410.36500000000001</v>
      </c>
      <c r="DU149" s="23">
        <f ca="1"/>
        <v>384.416</v>
      </c>
      <c r="DV149" s="23">
        <f ca="1"/>
        <v>365.13400000000001</v>
      </c>
      <c r="DW149" s="23">
        <f ca="1"/>
        <v>348.875</v>
      </c>
      <c r="DX149" s="23">
        <f ca="1"/>
        <v>361.24700000000001</v>
      </c>
      <c r="DY149" s="23">
        <f ca="1"/>
        <v>399.08199999999999</v>
      </c>
      <c r="DZ149" s="23">
        <f ca="1"/>
        <v>410.41199999999998</v>
      </c>
      <c r="EA149" s="23">
        <f ca="1"/>
        <v>431.89</v>
      </c>
      <c r="EB149" s="23">
        <f ca="1"/>
        <v>438.6</v>
      </c>
      <c r="EC149" s="23">
        <f ca="1"/>
        <v>439.28399999999999</v>
      </c>
      <c r="ED149" s="23">
        <f ca="1"/>
        <v>428.733</v>
      </c>
      <c r="EE149" s="23">
        <f ca="1"/>
        <v>428.017</v>
      </c>
      <c r="EF149" s="23">
        <f ca="1"/>
        <v>438.84199999999998</v>
      </c>
      <c r="EG149" s="23">
        <f ca="1"/>
        <v>442.55900000000003</v>
      </c>
      <c r="EH149" s="23">
        <f ca="1"/>
        <v>452.53899999999999</v>
      </c>
      <c r="EI149" s="23">
        <f ca="1"/>
        <v>452.18799999999999</v>
      </c>
      <c r="EJ149" s="23">
        <f ca="1"/>
        <v>457.24</v>
      </c>
      <c r="EK149" s="23">
        <f ca="1"/>
        <v>466.19499999999999</v>
      </c>
      <c r="EL149" s="23">
        <f ca="1"/>
        <v>485.245</v>
      </c>
      <c r="EM149" s="23">
        <f ca="1"/>
        <v>497.04199999999997</v>
      </c>
      <c r="EN149" s="23">
        <f ca="1"/>
        <v>499.05099999999999</v>
      </c>
      <c r="EO149" s="23">
        <f ca="1"/>
        <v>491.50299999999999</v>
      </c>
      <c r="EP149" s="23">
        <f ca="1"/>
        <v>487.65899999999999</v>
      </c>
      <c r="EQ149" s="23">
        <f ca="1"/>
        <v>488.44499999999999</v>
      </c>
      <c r="ER149" s="23">
        <f ca="1"/>
        <v>489.40699999999998</v>
      </c>
      <c r="ES149" s="23">
        <f ca="1"/>
        <v>498.19499999999999</v>
      </c>
      <c r="ET149" s="23">
        <f ca="1"/>
        <v>499.267</v>
      </c>
      <c r="EU149" s="23">
        <f ca="1"/>
        <v>505.21899999999999</v>
      </c>
      <c r="EV149" s="23">
        <f ca="1"/>
        <v>510.40499999999997</v>
      </c>
      <c r="EW149" s="23">
        <f ca="1"/>
        <v>491.00900000000001</v>
      </c>
      <c r="EX149" s="23">
        <f ca="1"/>
        <v>482.70800000000003</v>
      </c>
      <c r="EY149" s="23">
        <f ca="1"/>
        <v>471.495</v>
      </c>
      <c r="EZ149" s="23">
        <f ca="1"/>
        <v>459.69400000000002</v>
      </c>
      <c r="FA149" s="23">
        <f ca="1"/>
        <v>448.90800000000002</v>
      </c>
      <c r="FB149" s="23">
        <f ca="1"/>
        <v>466.28800000000001</v>
      </c>
      <c r="FC149" s="23">
        <f ca="1"/>
        <v>467.69299999999998</v>
      </c>
      <c r="FD149" s="23">
        <f ca="1"/>
        <v>507.67700000000002</v>
      </c>
      <c r="FE149" s="23">
        <f ca="1"/>
        <v>519.16600000000005</v>
      </c>
      <c r="FF149" s="23">
        <f ca="1"/>
        <v>501.46</v>
      </c>
      <c r="FG149" s="23">
        <f ca="1"/>
        <v>491.32799999999997</v>
      </c>
      <c r="FH149" s="23">
        <f ca="1"/>
        <v>482.19600000000003</v>
      </c>
      <c r="FI149" s="23">
        <f ca="1"/>
        <v>459.255</v>
      </c>
      <c r="FJ149" s="23">
        <f ca="1"/>
        <v>445.60899999999998</v>
      </c>
      <c r="FK149" s="23">
        <f ca="1"/>
        <v>492.375</v>
      </c>
      <c r="FL149" s="23">
        <f ca="1"/>
        <v>544.66700000000003</v>
      </c>
      <c r="FM149" s="23">
        <f ca="1"/>
        <v>569.32100000000003</v>
      </c>
      <c r="FN149" s="23">
        <f ca="1"/>
        <v>624.41800000000001</v>
      </c>
      <c r="FO149" s="23">
        <f ca="1"/>
        <v>636.68299999999999</v>
      </c>
      <c r="FP149" s="23">
        <f ca="1"/>
        <v>624.54399999999998</v>
      </c>
      <c r="FQ149" s="23">
        <f ca="1"/>
        <v>601.721</v>
      </c>
      <c r="FR149" s="23">
        <f ca="1"/>
        <v>589.22900000000004</v>
      </c>
      <c r="FS149" s="23">
        <f ca="1"/>
        <v>569.16700000000003</v>
      </c>
      <c r="FT149" s="23">
        <f ca="1"/>
        <v>540.19200000000001</v>
      </c>
      <c r="FU149" s="23">
        <f ca="1"/>
        <v>502.822</v>
      </c>
      <c r="FV149" s="23">
        <f ca="1"/>
        <v>496.46100000000001</v>
      </c>
      <c r="FW149" s="23">
        <f ca="1"/>
        <v>607.86400000000003</v>
      </c>
      <c r="FX149" s="23">
        <f ca="1"/>
        <v>656.39800000000002</v>
      </c>
      <c r="FY149" s="23">
        <f ca="1"/>
        <v>641.27700000000004</v>
      </c>
      <c r="FZ149" s="23">
        <f ca="1"/>
        <v>718.14</v>
      </c>
      <c r="GA149" s="23">
        <f ca="1"/>
        <v>704.66800000000001</v>
      </c>
      <c r="GB149" s="23">
        <f ca="1"/>
        <v>657.10699999999997</v>
      </c>
      <c r="GC149" s="23">
        <f ca="1"/>
        <v>565.75400000000002</v>
      </c>
      <c r="GD149" s="23">
        <f ca="1"/>
        <v>484.63799999999998</v>
      </c>
      <c r="GE149" s="23">
        <f ca="1"/>
        <v>482.65699999999998</v>
      </c>
      <c r="GF149" s="23">
        <f ca="1"/>
        <v>401.053</v>
      </c>
      <c r="GG149" s="23">
        <f ca="1"/>
        <v>395.59500000000003</v>
      </c>
      <c r="GH149" s="23">
        <f ca="1"/>
        <v>411.33800000000002</v>
      </c>
      <c r="GI149" s="23">
        <f ca="1"/>
        <v>359.49599999999998</v>
      </c>
      <c r="GJ149" s="23">
        <f ca="1"/>
        <v>328.35300000000001</v>
      </c>
      <c r="GK149" s="23">
        <f ca="1"/>
        <v>310.95699999999999</v>
      </c>
      <c r="GL149" s="23">
        <f ca="1"/>
        <v>317.83499999999998</v>
      </c>
      <c r="GM149" s="23">
        <f ca="1"/>
        <v>344.84899999999999</v>
      </c>
      <c r="GN149" s="23">
        <f ca="1"/>
        <v>347.12200000000001</v>
      </c>
      <c r="GO149" s="23">
        <f ca="1"/>
        <v>324.589</v>
      </c>
      <c r="GP149" s="23">
        <f ca="1"/>
        <v>304.53699999999998</v>
      </c>
      <c r="GQ149" s="23">
        <f ca="1"/>
        <v>301.70299999999997</v>
      </c>
      <c r="GR149" s="23">
        <f ca="1"/>
        <v>295.85899999999998</v>
      </c>
      <c r="GS149" s="23">
        <f ca="1"/>
        <v>277.78300000000002</v>
      </c>
      <c r="GT149" s="23">
        <f ca="1"/>
        <v>278.66800000000001</v>
      </c>
      <c r="GU149" s="23">
        <f ca="1"/>
        <v>277.98899999999998</v>
      </c>
      <c r="GV149" s="23">
        <f ca="1"/>
        <v>279.245</v>
      </c>
      <c r="GW149" s="23">
        <f ca="1"/>
        <v>276.37400000000002</v>
      </c>
      <c r="GX149" s="23">
        <f ca="1"/>
        <v>276.21300000000002</v>
      </c>
      <c r="GY149" s="23">
        <f ca="1"/>
        <v>275.39100000000002</v>
      </c>
      <c r="GZ149" s="23">
        <f ca="1"/>
        <v>272.53100000000001</v>
      </c>
      <c r="HA149" s="23">
        <f ca="1"/>
        <v>276.166</v>
      </c>
      <c r="HB149" s="23">
        <f ca="1"/>
        <v>278.74400000000003</v>
      </c>
      <c r="HC149" s="23">
        <f ca="1"/>
        <v>273.15699999999998</v>
      </c>
      <c r="HD149" s="23">
        <f ca="1"/>
        <v>268.94</v>
      </c>
      <c r="HE149" s="23">
        <f ca="1"/>
        <v>271.22199999999998</v>
      </c>
      <c r="HF149" s="23">
        <f ca="1"/>
        <v>280.69799999999998</v>
      </c>
      <c r="HG149" s="23">
        <f ca="1"/>
        <v>289.23399999999998</v>
      </c>
      <c r="HH149" s="23">
        <f ca="1"/>
        <v>288.41399999999999</v>
      </c>
      <c r="HI149" s="23">
        <f ca="1"/>
        <v>285.92099999999999</v>
      </c>
      <c r="HJ149" s="23">
        <f ca="1"/>
        <v>280.38400000000001</v>
      </c>
      <c r="HK149" s="23">
        <f ca="1"/>
        <v>283.30200000000002</v>
      </c>
      <c r="HL149" s="23">
        <f ca="1"/>
        <v>290.5</v>
      </c>
      <c r="HM149" s="23">
        <f ca="1"/>
        <v>278.68099999999998</v>
      </c>
      <c r="HN149" s="23">
        <f ca="1"/>
        <v>275.892</v>
      </c>
      <c r="HO149" s="23">
        <f ca="1"/>
        <v>269.21499999999997</v>
      </c>
      <c r="HP149" s="23">
        <f ca="1"/>
        <v>270.29399999999998</v>
      </c>
      <c r="HQ149" s="23">
        <f ca="1"/>
        <v>268.86</v>
      </c>
      <c r="HR149" s="23">
        <f ca="1"/>
        <v>272.22500000000002</v>
      </c>
      <c r="HS149" s="23">
        <f ca="1"/>
        <v>278.40699999999998</v>
      </c>
      <c r="HT149" s="23">
        <f ca="1"/>
        <v>281.25599999999997</v>
      </c>
      <c r="HU149" s="23">
        <f ca="1"/>
        <v>279.416</v>
      </c>
      <c r="HV149" s="23">
        <f ca="1"/>
        <v>279.19</v>
      </c>
      <c r="HW149" s="23">
        <f ca="1"/>
        <v>283.17599999999999</v>
      </c>
      <c r="HX149" s="23">
        <f ca="1"/>
        <v>283.71600000000001</v>
      </c>
      <c r="HY149" s="23">
        <f ca="1"/>
        <v>290.154</v>
      </c>
      <c r="HZ149" s="23">
        <f ca="1"/>
        <v>290.13</v>
      </c>
      <c r="IA149" s="23">
        <f ca="1"/>
        <v>287.363</v>
      </c>
      <c r="IB149" s="23">
        <f ca="1"/>
        <v>283.59800000000001</v>
      </c>
      <c r="IC149" s="23">
        <f ca="1"/>
        <v>275.57499999999999</v>
      </c>
      <c r="ID149" s="23">
        <f ca="1"/>
        <v>271.24</v>
      </c>
      <c r="IE149" s="23">
        <f ca="1"/>
        <v>271.80799999999999</v>
      </c>
      <c r="IF149" s="23">
        <f ca="1"/>
        <v>276.61799999999999</v>
      </c>
      <c r="IG149" s="23">
        <f ca="1"/>
        <v>275.96300000000002</v>
      </c>
      <c r="IH149" s="23">
        <f ca="1"/>
        <v>276.065</v>
      </c>
      <c r="II149" s="23">
        <f ca="1"/>
        <v>278.55599999999998</v>
      </c>
      <c r="IJ149" s="23">
        <f ca="1"/>
        <v>277.42099999999999</v>
      </c>
      <c r="IK149" s="23">
        <f ca="1"/>
        <v>279.666</v>
      </c>
      <c r="IL149" s="23">
        <f ca="1"/>
        <v>284.32</v>
      </c>
      <c r="IM149" s="23">
        <f ca="1"/>
        <v>284.11799999999999</v>
      </c>
      <c r="IN149" s="23">
        <f ca="1"/>
        <v>285.27199999999999</v>
      </c>
      <c r="IO149" s="23">
        <f ca="1"/>
        <v>285.70699999999999</v>
      </c>
      <c r="IP149" s="23">
        <f ca="1"/>
        <v>287.41800000000001</v>
      </c>
      <c r="IQ149" s="23">
        <f ca="1"/>
        <v>283.09899999999999</v>
      </c>
      <c r="IR149" s="23">
        <f ca="1"/>
        <v>284.798</v>
      </c>
      <c r="IS149" s="23">
        <f ca="1"/>
        <v>292.12700000000001</v>
      </c>
      <c r="IT149" s="23">
        <f ca="1"/>
        <v>296.77300000000002</v>
      </c>
      <c r="IU149" s="23">
        <f ca="1"/>
        <v>305.387</v>
      </c>
      <c r="IV149" s="23">
        <f ca="1"/>
        <v>309.435</v>
      </c>
      <c r="IW149" s="23">
        <f ca="1"/>
        <v>299.84199999999998</v>
      </c>
      <c r="IX149" s="23">
        <f ca="1"/>
        <v>304.69600000000003</v>
      </c>
      <c r="IY149" s="23">
        <f ca="1"/>
        <v>305.17500000000001</v>
      </c>
      <c r="IZ149" s="23">
        <f ca="1"/>
        <v>304.245</v>
      </c>
      <c r="JA149" s="23">
        <f ca="1"/>
        <v>303.70800000000003</v>
      </c>
      <c r="JB149" s="23">
        <f ca="1"/>
        <v>306.25400000000002</v>
      </c>
      <c r="JC149" s="23">
        <f ca="1"/>
        <v>316.46800000000002</v>
      </c>
      <c r="JD149" s="23">
        <f ca="1"/>
        <v>319.22300000000001</v>
      </c>
      <c r="JE149" s="23">
        <f ca="1"/>
        <v>320.89600000000002</v>
      </c>
      <c r="JF149" s="23">
        <f ca="1"/>
        <v>316.42099999999999</v>
      </c>
      <c r="JG149" s="23">
        <f ca="1"/>
        <v>315.923</v>
      </c>
      <c r="JH149" s="23">
        <f ca="1"/>
        <v>316.20100000000002</v>
      </c>
      <c r="JI149" s="23">
        <f ca="1"/>
        <v>319.29199999999997</v>
      </c>
      <c r="JJ149" s="23">
        <f ca="1"/>
        <v>316.82400000000001</v>
      </c>
      <c r="JK149" s="23">
        <f ca="1"/>
        <v>311.73099999999999</v>
      </c>
      <c r="JL149" s="23">
        <f ca="1"/>
        <v>312.25599999999997</v>
      </c>
      <c r="JM149" s="23">
        <f ca="1"/>
        <v>311.04899999999998</v>
      </c>
      <c r="JN149" s="23">
        <f ca="1"/>
        <v>303.30700000000002</v>
      </c>
      <c r="JO149" s="23">
        <f ca="1"/>
        <v>302.06200000000001</v>
      </c>
      <c r="JP149" s="23">
        <f ca="1"/>
        <v>296.279</v>
      </c>
      <c r="JQ149" s="23">
        <f ca="1"/>
        <v>307.791</v>
      </c>
      <c r="JR149" s="23">
        <f ca="1"/>
        <v>323.09699999999998</v>
      </c>
      <c r="JS149" s="23">
        <f ca="1"/>
        <v>326.72899999999998</v>
      </c>
      <c r="JT149" s="23">
        <f ca="1"/>
        <v>322.62299999999999</v>
      </c>
      <c r="JU149" s="23">
        <f ca="1"/>
        <v>317.15699999999998</v>
      </c>
      <c r="JV149" s="23">
        <f ca="1"/>
        <v>311.06</v>
      </c>
      <c r="JW149" s="23">
        <f ca="1"/>
        <v>314.315</v>
      </c>
      <c r="JX149" s="23">
        <f ca="1"/>
        <v>320.00400000000002</v>
      </c>
      <c r="OF149" s="23" t="s">
        <v>910</v>
      </c>
    </row>
    <row r="150" spans="3:396" x14ac:dyDescent="0.4">
      <c r="C150" s="1">
        <f t="shared" si="11"/>
        <v>147</v>
      </c>
      <c r="D150" s="74" t="s">
        <v>1174</v>
      </c>
      <c r="S150" s="74" t="s">
        <v>1174</v>
      </c>
      <c r="T150" s="1" t="s">
        <v>1254</v>
      </c>
      <c r="U150" s="4">
        <f>_xlfn.XLOOKUP(J144,monitor!B:B,monitor!N:N,"-")</f>
        <v>-45</v>
      </c>
      <c r="AB150" s="111" t="str">
        <f>"spread:"&amp;K145&amp;" - "&amp;K146</f>
        <v>spread:VW 4 5/8 PERP nc-26 - VW 4 5/8 PERP nc-28</v>
      </c>
      <c r="AC150" s="23" cm="1">
        <f t="array" aca="1" ref="AC150:JY150" ca="1">_xlfn._xlws.FILTER(dl_spread_between_two_bonds(J145,J146,isin_list,historicData),dl_spread_between_two_bonds(J145,J146,isin_list,historicData)&lt;&gt;"-")</f>
        <v>-31.876999999999953</v>
      </c>
      <c r="AD150" s="23">
        <f ca="1"/>
        <v>-30.501999999999953</v>
      </c>
      <c r="AE150" s="23">
        <f ca="1"/>
        <v>-31.48399999999998</v>
      </c>
      <c r="AF150" s="25">
        <f ca="1"/>
        <v>-33.174000000000035</v>
      </c>
      <c r="AG150" s="23">
        <f ca="1"/>
        <v>-34.716000000000008</v>
      </c>
      <c r="AH150" s="23">
        <f ca="1"/>
        <v>-36.972999999999956</v>
      </c>
      <c r="AI150" s="23">
        <f ca="1"/>
        <v>-39.490000000000009</v>
      </c>
      <c r="AJ150" s="23">
        <f ca="1"/>
        <v>-39.81699999999995</v>
      </c>
      <c r="AK150" s="23">
        <f ca="1"/>
        <v>-40.250999999999976</v>
      </c>
      <c r="AL150" s="23">
        <f ca="1"/>
        <v>-39.683999999999969</v>
      </c>
      <c r="AM150" s="23">
        <f ca="1"/>
        <v>-41.170000000000016</v>
      </c>
      <c r="AN150" s="23">
        <f ca="1"/>
        <v>-41.713999999999999</v>
      </c>
      <c r="AO150" s="23">
        <f ca="1"/>
        <v>-43.150999999999954</v>
      </c>
      <c r="AP150" s="23">
        <f ca="1"/>
        <v>-42.067999999999984</v>
      </c>
      <c r="AQ150" s="23">
        <f ca="1"/>
        <v>-42.640999999999963</v>
      </c>
      <c r="AR150" s="23">
        <f ca="1"/>
        <v>-42.545000000000016</v>
      </c>
      <c r="AS150" s="23">
        <f ca="1"/>
        <v>-40.927000000000021</v>
      </c>
      <c r="AT150" s="23">
        <f ca="1"/>
        <v>-38.477999999999952</v>
      </c>
      <c r="AU150" s="23">
        <f ca="1"/>
        <v>-35.793999999999983</v>
      </c>
      <c r="AV150" s="23">
        <f ca="1"/>
        <v>-35.559000000000026</v>
      </c>
      <c r="AW150" s="23">
        <f ca="1"/>
        <v>-39.769999999999982</v>
      </c>
      <c r="AX150" s="23">
        <f ca="1"/>
        <v>-46.730999999999995</v>
      </c>
      <c r="AY150" s="23">
        <f ca="1"/>
        <v>-47.241000000000042</v>
      </c>
      <c r="AZ150" s="23">
        <f ca="1"/>
        <v>-45.920999999999992</v>
      </c>
      <c r="BA150" s="23">
        <f ca="1"/>
        <v>-50.800000000000011</v>
      </c>
      <c r="BB150" s="23">
        <f ca="1"/>
        <v>-50.826999999999998</v>
      </c>
      <c r="BC150" s="23">
        <f ca="1"/>
        <v>-50.763000000000034</v>
      </c>
      <c r="BD150" s="23">
        <f ca="1"/>
        <v>-48.074999999999989</v>
      </c>
      <c r="BE150" s="23">
        <f ca="1"/>
        <v>-45.749000000000024</v>
      </c>
      <c r="BF150" s="23">
        <f ca="1"/>
        <v>-46.524999999999977</v>
      </c>
      <c r="BG150" s="23">
        <f ca="1"/>
        <v>-46.041999999999973</v>
      </c>
      <c r="BH150" s="23">
        <f ca="1"/>
        <v>-44.81800000000004</v>
      </c>
      <c r="BI150" s="23">
        <f ca="1"/>
        <v>-45.349999999999966</v>
      </c>
      <c r="BJ150" s="23">
        <f ca="1"/>
        <v>-43.617000000000019</v>
      </c>
      <c r="BK150" s="23">
        <f ca="1"/>
        <v>-41.537000000000035</v>
      </c>
      <c r="BL150" s="23">
        <f ca="1"/>
        <v>-42.772999999999968</v>
      </c>
      <c r="BM150" s="23">
        <f ca="1"/>
        <v>-42.412999999999954</v>
      </c>
      <c r="BN150" s="23">
        <f ca="1"/>
        <v>-39.848000000000013</v>
      </c>
      <c r="BO150" s="23">
        <f ca="1"/>
        <v>-37.363999999999976</v>
      </c>
      <c r="BP150" s="23">
        <f ca="1"/>
        <v>-37.897999999999968</v>
      </c>
      <c r="BQ150" s="23">
        <f ca="1"/>
        <v>-38.712999999999965</v>
      </c>
      <c r="BR150" s="23">
        <f ca="1"/>
        <v>-38.569000000000017</v>
      </c>
      <c r="BS150" s="23">
        <f ca="1"/>
        <v>-41.210000000000036</v>
      </c>
      <c r="BT150" s="23">
        <f ca="1"/>
        <v>-42.317000000000007</v>
      </c>
      <c r="BU150" s="23">
        <f ca="1"/>
        <v>-39.521999999999991</v>
      </c>
      <c r="BV150" s="23">
        <f ca="1"/>
        <v>-39.09899999999999</v>
      </c>
      <c r="BW150" s="23">
        <f ca="1"/>
        <v>-37.882000000000005</v>
      </c>
      <c r="BX150" s="23">
        <f ca="1"/>
        <v>-40.439000000000021</v>
      </c>
      <c r="BY150" s="23">
        <f ca="1"/>
        <v>-38.920000000000016</v>
      </c>
      <c r="BZ150" s="23">
        <f ca="1"/>
        <v>-36.213000000000022</v>
      </c>
      <c r="CA150" s="23">
        <f ca="1"/>
        <v>-37.450999999999965</v>
      </c>
      <c r="CB150" s="23">
        <f ca="1"/>
        <v>-36.06</v>
      </c>
      <c r="CC150" s="23">
        <f ca="1"/>
        <v>-36.549000000000035</v>
      </c>
      <c r="CD150" s="23">
        <f ca="1"/>
        <v>-33.950999999999965</v>
      </c>
      <c r="CE150" s="23">
        <f ca="1"/>
        <v>-31.04200000000003</v>
      </c>
      <c r="CF150" s="23">
        <f ca="1"/>
        <v>-30.85899999999998</v>
      </c>
      <c r="CG150" s="23">
        <f ca="1"/>
        <v>-30.111000000000047</v>
      </c>
      <c r="CH150" s="23">
        <f ca="1"/>
        <v>-30.893000000000029</v>
      </c>
      <c r="CI150" s="23">
        <f ca="1"/>
        <v>-28.97399999999999</v>
      </c>
      <c r="CJ150" s="23">
        <f ca="1"/>
        <v>-28.75200000000001</v>
      </c>
      <c r="CK150" s="23">
        <f ca="1"/>
        <v>-32.603999999999985</v>
      </c>
      <c r="CL150" s="23">
        <f ca="1"/>
        <v>-34.518999999999949</v>
      </c>
      <c r="CM150" s="23">
        <f ca="1"/>
        <v>-35.94</v>
      </c>
      <c r="CN150" s="23">
        <f ca="1"/>
        <v>-36.980999999999995</v>
      </c>
      <c r="CO150" s="23">
        <f ca="1"/>
        <v>-35.367999999999995</v>
      </c>
      <c r="CP150" s="23">
        <f ca="1"/>
        <v>-32.524000000000001</v>
      </c>
      <c r="CQ150" s="23">
        <f ca="1"/>
        <v>-32.15300000000002</v>
      </c>
      <c r="CR150" s="23">
        <f ca="1"/>
        <v>-30.307999999999993</v>
      </c>
      <c r="CS150" s="23">
        <f ca="1"/>
        <v>-25.95799999999997</v>
      </c>
      <c r="CT150" s="23">
        <f ca="1"/>
        <v>-23.605000000000018</v>
      </c>
      <c r="CU150" s="23">
        <f ca="1"/>
        <v>-23.786000000000001</v>
      </c>
      <c r="CV150" s="23">
        <f ca="1"/>
        <v>-22.788000000000011</v>
      </c>
      <c r="CW150" s="23">
        <f ca="1"/>
        <v>-22.67900000000003</v>
      </c>
      <c r="CX150" s="23">
        <f ca="1"/>
        <v>-21.837000000000046</v>
      </c>
      <c r="CY150" s="23">
        <f ca="1"/>
        <v>-21.914999999999964</v>
      </c>
      <c r="CZ150" s="23">
        <f ca="1"/>
        <v>-22.28000000000003</v>
      </c>
      <c r="DA150" s="23">
        <f ca="1"/>
        <v>-20.17900000000003</v>
      </c>
      <c r="DB150" s="23">
        <f ca="1"/>
        <v>-20.843999999999994</v>
      </c>
      <c r="DC150" s="23">
        <f ca="1"/>
        <v>-21.863</v>
      </c>
      <c r="DD150" s="23">
        <f ca="1"/>
        <v>-19.485000000000014</v>
      </c>
      <c r="DE150" s="23">
        <f ca="1"/>
        <v>-20.978999999999985</v>
      </c>
      <c r="DF150" s="23">
        <f ca="1"/>
        <v>-21.591000000000008</v>
      </c>
      <c r="DG150" s="23">
        <f ca="1"/>
        <v>-20.284999999999968</v>
      </c>
      <c r="DH150" s="23">
        <f ca="1"/>
        <v>-19.860000000000014</v>
      </c>
      <c r="DI150" s="23">
        <f ca="1"/>
        <v>-16.300000000000011</v>
      </c>
      <c r="DJ150" s="23">
        <f ca="1"/>
        <v>-15.338999999999999</v>
      </c>
      <c r="DK150" s="23">
        <f ca="1"/>
        <v>-14.501000000000033</v>
      </c>
      <c r="DL150" s="23">
        <f ca="1"/>
        <v>-12.095000000000027</v>
      </c>
      <c r="DM150" s="23">
        <f ca="1"/>
        <v>-11.110000000000014</v>
      </c>
      <c r="DN150" s="23">
        <f ca="1"/>
        <v>-12.285000000000025</v>
      </c>
      <c r="DO150" s="23">
        <f ca="1"/>
        <v>-11.985000000000014</v>
      </c>
      <c r="DP150" s="23">
        <f ca="1"/>
        <v>-14.795999999999992</v>
      </c>
      <c r="DQ150" s="23">
        <f ca="1"/>
        <v>-21.408999999999992</v>
      </c>
      <c r="DR150" s="23">
        <f ca="1"/>
        <v>-19.264999999999986</v>
      </c>
      <c r="DS150" s="23">
        <f ca="1"/>
        <v>-22.745000000000005</v>
      </c>
      <c r="DT150" s="23">
        <f ca="1"/>
        <v>-23.04000000000002</v>
      </c>
      <c r="DU150" s="23">
        <f ca="1"/>
        <v>-30.889999999999986</v>
      </c>
      <c r="DV150" s="23">
        <f ca="1"/>
        <v>-16.442000000000007</v>
      </c>
      <c r="DW150" s="23">
        <f ca="1"/>
        <v>-41.567999999999984</v>
      </c>
      <c r="DX150" s="23">
        <f ca="1"/>
        <v>-38.009000000000015</v>
      </c>
      <c r="DY150" s="23">
        <f ca="1"/>
        <v>-37.416999999999973</v>
      </c>
      <c r="DZ150" s="23">
        <f ca="1"/>
        <v>-34.531999999999982</v>
      </c>
      <c r="EA150" s="23">
        <f ca="1"/>
        <v>-31.728999999999985</v>
      </c>
      <c r="EB150" s="23">
        <f ca="1"/>
        <v>-31.52800000000002</v>
      </c>
      <c r="EC150" s="23">
        <f ca="1"/>
        <v>-33.745000000000005</v>
      </c>
      <c r="ED150" s="23">
        <f ca="1"/>
        <v>-31.663000000000011</v>
      </c>
      <c r="EE150" s="23">
        <f ca="1"/>
        <v>-31.329000000000008</v>
      </c>
      <c r="EF150" s="23">
        <f ca="1"/>
        <v>-29.557999999999993</v>
      </c>
      <c r="EG150" s="23">
        <f ca="1"/>
        <v>-11.944000000000017</v>
      </c>
      <c r="EH150" s="23">
        <f ca="1"/>
        <v>-26.137</v>
      </c>
      <c r="EI150" s="23">
        <f ca="1"/>
        <v>-26.129999999999995</v>
      </c>
      <c r="EJ150" s="23">
        <f ca="1"/>
        <v>-27.42900000000003</v>
      </c>
      <c r="EK150" s="23">
        <f ca="1"/>
        <v>-26.408999999999992</v>
      </c>
      <c r="EL150" s="23">
        <f ca="1"/>
        <v>-24.006000000000029</v>
      </c>
      <c r="EM150" s="23">
        <f ca="1"/>
        <v>-24.059999999999945</v>
      </c>
      <c r="EN150" s="23">
        <f ca="1"/>
        <v>-23.060999999999979</v>
      </c>
      <c r="EO150" s="23">
        <f ca="1"/>
        <v>-23.081999999999994</v>
      </c>
      <c r="EP150" s="23">
        <f ca="1"/>
        <v>-21.533999999999992</v>
      </c>
      <c r="EQ150" s="23">
        <f ca="1"/>
        <v>-19.618999999999971</v>
      </c>
      <c r="ER150" s="23">
        <f ca="1"/>
        <v>-16.33499999999998</v>
      </c>
      <c r="ES150" s="23">
        <f ca="1"/>
        <v>-17.896999999999991</v>
      </c>
      <c r="ET150" s="23">
        <f ca="1"/>
        <v>-18.33499999999998</v>
      </c>
      <c r="EU150" s="23">
        <f ca="1"/>
        <v>-18.036999999999978</v>
      </c>
      <c r="EV150" s="23">
        <f ca="1"/>
        <v>-18.121999999999957</v>
      </c>
      <c r="EW150" s="23">
        <f ca="1"/>
        <v>-27.382000000000005</v>
      </c>
      <c r="EX150" s="23">
        <f ca="1"/>
        <v>-21.39100000000002</v>
      </c>
      <c r="EY150" s="23">
        <f ca="1"/>
        <v>-23.497000000000014</v>
      </c>
      <c r="EZ150" s="23">
        <f ca="1"/>
        <v>-25.925000000000011</v>
      </c>
      <c r="FA150" s="23">
        <f ca="1"/>
        <v>-26.80600000000004</v>
      </c>
      <c r="FB150" s="23">
        <f ca="1"/>
        <v>-19.117999999999995</v>
      </c>
      <c r="FC150" s="23">
        <f ca="1"/>
        <v>-10.762</v>
      </c>
      <c r="FD150" s="23">
        <f ca="1"/>
        <v>-7.5450000000000159</v>
      </c>
      <c r="FE150" s="23">
        <f ca="1"/>
        <v>-7.8240000000000691</v>
      </c>
      <c r="FF150" s="23">
        <f ca="1"/>
        <v>-7.8429999999999609</v>
      </c>
      <c r="FG150" s="23">
        <f ca="1"/>
        <v>-7.6839999999999691</v>
      </c>
      <c r="FH150" s="23">
        <f ca="1"/>
        <v>-7.4090000000000487</v>
      </c>
      <c r="FI150" s="23">
        <f ca="1"/>
        <v>-15.867999999999995</v>
      </c>
      <c r="FJ150" s="23">
        <f ca="1"/>
        <v>-22.394999999999982</v>
      </c>
      <c r="FK150" s="23">
        <f ca="1"/>
        <v>-15.559000000000026</v>
      </c>
      <c r="FL150" s="23">
        <f ca="1"/>
        <v>-14.936000000000035</v>
      </c>
      <c r="FM150" s="23">
        <f ca="1"/>
        <v>-13.005999999999972</v>
      </c>
      <c r="FN150" s="23">
        <f ca="1"/>
        <v>-7.0499999999999545</v>
      </c>
      <c r="FO150" s="23">
        <f ca="1"/>
        <v>-13.038999999999987</v>
      </c>
      <c r="FP150" s="23">
        <f ca="1"/>
        <v>-7.1499999999999773</v>
      </c>
      <c r="FQ150" s="23">
        <f ca="1"/>
        <v>-4.3759999999999764</v>
      </c>
      <c r="FR150" s="23">
        <f ca="1"/>
        <v>-0.59600000000000364</v>
      </c>
      <c r="FS150" s="23">
        <f ca="1"/>
        <v>17.539999999999964</v>
      </c>
      <c r="FT150" s="23">
        <f ca="1"/>
        <v>1.3780000000000427</v>
      </c>
      <c r="FU150" s="23">
        <f ca="1"/>
        <v>-6.875</v>
      </c>
      <c r="FV150" s="23">
        <f ca="1"/>
        <v>-7.0090000000000146</v>
      </c>
      <c r="FW150" s="23">
        <f ca="1"/>
        <v>12.338999999999942</v>
      </c>
      <c r="FX150" s="23">
        <f ca="1"/>
        <v>5.7300000000000182</v>
      </c>
      <c r="FY150" s="23">
        <f ca="1"/>
        <v>5.7450000000000045</v>
      </c>
      <c r="FZ150" s="23">
        <f ca="1"/>
        <v>22.147000000000048</v>
      </c>
      <c r="GA150" s="23">
        <f ca="1"/>
        <v>41.572999999999979</v>
      </c>
      <c r="GB150" s="23">
        <f ca="1"/>
        <v>6.7169999999999845</v>
      </c>
      <c r="GC150" s="23">
        <f ca="1"/>
        <v>-0.64400000000000546</v>
      </c>
      <c r="GD150" s="23">
        <f ca="1"/>
        <v>-8.2299999999999613</v>
      </c>
      <c r="GE150" s="23">
        <f ca="1"/>
        <v>-17.81899999999996</v>
      </c>
      <c r="GF150" s="23">
        <f ca="1"/>
        <v>-20.98599999999999</v>
      </c>
      <c r="GG150" s="23">
        <f ca="1"/>
        <v>-25.589000000000055</v>
      </c>
      <c r="GH150" s="23">
        <f ca="1"/>
        <v>-23.906000000000006</v>
      </c>
      <c r="GI150" s="23">
        <f ca="1"/>
        <v>-27.980999999999995</v>
      </c>
      <c r="GJ150" s="23">
        <f ca="1"/>
        <v>-30.447000000000003</v>
      </c>
      <c r="GK150" s="23">
        <f ca="1"/>
        <v>-27.916999999999973</v>
      </c>
      <c r="GL150" s="23">
        <f ca="1"/>
        <v>-27.849999999999966</v>
      </c>
      <c r="GM150" s="23">
        <f ca="1"/>
        <v>-26.855999999999995</v>
      </c>
      <c r="GN150" s="23">
        <f ca="1"/>
        <v>-26.79200000000003</v>
      </c>
      <c r="GO150" s="23">
        <f ca="1"/>
        <v>-33.435000000000002</v>
      </c>
      <c r="GP150" s="23">
        <f ca="1"/>
        <v>-33.548999999999978</v>
      </c>
      <c r="GQ150" s="23">
        <f ca="1"/>
        <v>-34.783999999999992</v>
      </c>
      <c r="GR150" s="23">
        <f ca="1"/>
        <v>-33.301999999999964</v>
      </c>
      <c r="GS150" s="23">
        <f ca="1"/>
        <v>-36.87700000000001</v>
      </c>
      <c r="GT150" s="23">
        <f ca="1"/>
        <v>-36.069000000000017</v>
      </c>
      <c r="GU150" s="23">
        <f ca="1"/>
        <v>-34.789999999999964</v>
      </c>
      <c r="GV150" s="23">
        <f ca="1"/>
        <v>-33.902999999999992</v>
      </c>
      <c r="GW150" s="23">
        <f ca="1"/>
        <v>-32.835000000000036</v>
      </c>
      <c r="GX150" s="23">
        <f ca="1"/>
        <v>-31.357000000000028</v>
      </c>
      <c r="GY150" s="23">
        <f ca="1"/>
        <v>-30.643000000000029</v>
      </c>
      <c r="GZ150" s="23">
        <f ca="1"/>
        <v>-28.043000000000006</v>
      </c>
      <c r="HA150" s="23">
        <f ca="1"/>
        <v>-28.959000000000003</v>
      </c>
      <c r="HB150" s="23">
        <f ca="1"/>
        <v>-30.135000000000019</v>
      </c>
      <c r="HC150" s="23">
        <f ca="1"/>
        <v>-29.237999999999971</v>
      </c>
      <c r="HD150" s="23">
        <f ca="1"/>
        <v>-28.734000000000009</v>
      </c>
      <c r="HE150" s="23">
        <f ca="1"/>
        <v>-29.051999999999992</v>
      </c>
      <c r="HF150" s="23">
        <f ca="1"/>
        <v>-28.216999999999985</v>
      </c>
      <c r="HG150" s="23">
        <f ca="1"/>
        <v>-28.519000000000005</v>
      </c>
      <c r="HH150" s="23">
        <f ca="1"/>
        <v>-30.117999999999995</v>
      </c>
      <c r="HI150" s="23">
        <f ca="1"/>
        <v>-31.051999999999992</v>
      </c>
      <c r="HJ150" s="23">
        <f ca="1"/>
        <v>-31.601000000000028</v>
      </c>
      <c r="HK150" s="23">
        <f ca="1"/>
        <v>-32.898000000000025</v>
      </c>
      <c r="HL150" s="23">
        <f ca="1"/>
        <v>-36.881</v>
      </c>
      <c r="HM150" s="23">
        <f ca="1"/>
        <v>-36.489999999999981</v>
      </c>
      <c r="HN150" s="23">
        <f ca="1"/>
        <v>-37.740000000000009</v>
      </c>
      <c r="HO150" s="23">
        <f ca="1"/>
        <v>-38.405999999999977</v>
      </c>
      <c r="HP150" s="23">
        <f ca="1"/>
        <v>-39.849999999999994</v>
      </c>
      <c r="HQ150" s="23">
        <f ca="1"/>
        <v>-41.373000000000019</v>
      </c>
      <c r="HR150" s="23">
        <f ca="1"/>
        <v>-43.197000000000031</v>
      </c>
      <c r="HS150" s="23">
        <f ca="1"/>
        <v>-44.24799999999999</v>
      </c>
      <c r="HT150" s="23">
        <f ca="1"/>
        <v>-44.060999999999979</v>
      </c>
      <c r="HU150" s="23">
        <f ca="1"/>
        <v>-44.319999999999993</v>
      </c>
      <c r="HV150" s="23">
        <f ca="1"/>
        <v>-46.073000000000008</v>
      </c>
      <c r="HW150" s="23">
        <f ca="1"/>
        <v>-47.893999999999977</v>
      </c>
      <c r="HX150" s="23">
        <f ca="1"/>
        <v>-49.123999999999995</v>
      </c>
      <c r="HY150" s="23">
        <f ca="1"/>
        <v>-48.415999999999997</v>
      </c>
      <c r="HZ150" s="23">
        <f ca="1"/>
        <v>-51.954000000000008</v>
      </c>
      <c r="IA150" s="23">
        <f ca="1"/>
        <v>-53.806000000000012</v>
      </c>
      <c r="IB150" s="23">
        <f ca="1"/>
        <v>-53.701000000000022</v>
      </c>
      <c r="IC150" s="23">
        <f ca="1"/>
        <v>-53.783999999999992</v>
      </c>
      <c r="ID150" s="23">
        <f ca="1"/>
        <v>-50.004000000000019</v>
      </c>
      <c r="IE150" s="23">
        <f ca="1"/>
        <v>-53.330999999999989</v>
      </c>
      <c r="IF150" s="23">
        <f ca="1"/>
        <v>-53.786000000000001</v>
      </c>
      <c r="IG150" s="23">
        <f ca="1"/>
        <v>-52.938000000000017</v>
      </c>
      <c r="IH150" s="23">
        <f ca="1"/>
        <v>-53.483000000000004</v>
      </c>
      <c r="II150" s="23">
        <f ca="1"/>
        <v>-54.048999999999978</v>
      </c>
      <c r="IJ150" s="23">
        <f ca="1"/>
        <v>-53.264999999999986</v>
      </c>
      <c r="IK150" s="23">
        <f ca="1"/>
        <v>-53.453000000000003</v>
      </c>
      <c r="IL150" s="23">
        <f ca="1"/>
        <v>-55.59699999999998</v>
      </c>
      <c r="IM150" s="23">
        <f ca="1"/>
        <v>-53.793000000000006</v>
      </c>
      <c r="IN150" s="23">
        <f ca="1"/>
        <v>-54.516999999999996</v>
      </c>
      <c r="IO150" s="23">
        <f ca="1"/>
        <v>-52.081999999999994</v>
      </c>
      <c r="IP150" s="23">
        <f ca="1"/>
        <v>-52.138000000000005</v>
      </c>
      <c r="IQ150" s="23">
        <f ca="1"/>
        <v>-50.931999999999988</v>
      </c>
      <c r="IR150" s="23">
        <f ca="1"/>
        <v>-50.044000000000011</v>
      </c>
      <c r="IS150" s="23">
        <f ca="1"/>
        <v>-51.193000000000012</v>
      </c>
      <c r="IT150" s="23">
        <f ca="1"/>
        <v>-50.135000000000019</v>
      </c>
      <c r="IU150" s="23">
        <f ca="1"/>
        <v>-49.744</v>
      </c>
      <c r="IV150" s="23">
        <f ca="1"/>
        <v>-51.156000000000006</v>
      </c>
      <c r="IW150" s="23">
        <f ca="1"/>
        <v>-49.258999999999986</v>
      </c>
      <c r="IX150" s="23">
        <f ca="1"/>
        <v>-48.007000000000005</v>
      </c>
      <c r="IY150" s="23">
        <f ca="1"/>
        <v>-48.324999999999989</v>
      </c>
      <c r="IZ150" s="23">
        <f ca="1"/>
        <v>-49.318000000000012</v>
      </c>
      <c r="JA150" s="23">
        <f ca="1"/>
        <v>-48.762000000000029</v>
      </c>
      <c r="JB150" s="23">
        <f ca="1"/>
        <v>-47.103000000000009</v>
      </c>
      <c r="JC150" s="23">
        <f ca="1"/>
        <v>-45.465000000000032</v>
      </c>
      <c r="JD150" s="23">
        <f ca="1"/>
        <v>-44.999000000000024</v>
      </c>
      <c r="JE150" s="23">
        <f ca="1"/>
        <v>-45.13900000000001</v>
      </c>
      <c r="JF150" s="23">
        <f ca="1"/>
        <v>-45.61099999999999</v>
      </c>
      <c r="JG150" s="23">
        <f ca="1"/>
        <v>-45.773000000000025</v>
      </c>
      <c r="JH150" s="23">
        <f ca="1"/>
        <v>-46.049000000000035</v>
      </c>
      <c r="JI150" s="23">
        <f ca="1"/>
        <v>-46.908999999999992</v>
      </c>
      <c r="JJ150" s="23">
        <f ca="1"/>
        <v>-46.271000000000015</v>
      </c>
      <c r="JK150" s="23">
        <f ca="1"/>
        <v>-45.421999999999969</v>
      </c>
      <c r="JL150" s="23">
        <f ca="1"/>
        <v>-45.295999999999992</v>
      </c>
      <c r="JM150" s="23">
        <f ca="1"/>
        <v>-48.373999999999967</v>
      </c>
      <c r="JN150" s="23">
        <f ca="1"/>
        <v>-45.086999999999989</v>
      </c>
      <c r="JO150" s="23">
        <f ca="1"/>
        <v>-44.12700000000001</v>
      </c>
      <c r="JP150" s="23">
        <f ca="1"/>
        <v>-42.320999999999998</v>
      </c>
      <c r="JQ150" s="23">
        <f ca="1"/>
        <v>-44.90300000000002</v>
      </c>
      <c r="JR150" s="23">
        <f ca="1"/>
        <v>-46.713999999999999</v>
      </c>
      <c r="JS150" s="23">
        <f ca="1"/>
        <v>-48.895999999999958</v>
      </c>
      <c r="JT150" s="23">
        <f ca="1"/>
        <v>-48.194999999999993</v>
      </c>
      <c r="JU150" s="23">
        <f ca="1"/>
        <v>-47.201999999999998</v>
      </c>
      <c r="JV150" s="23">
        <f ca="1"/>
        <v>-46.03000000000003</v>
      </c>
      <c r="JW150" s="23">
        <f ca="1"/>
        <v>-46.175000000000011</v>
      </c>
      <c r="JX150" s="23">
        <f ca="1"/>
        <v>-47.50200000000001</v>
      </c>
      <c r="JY150" s="23">
        <f ca="1"/>
        <v>-46.67900000000003</v>
      </c>
      <c r="OF150" s="23" t="s">
        <v>910</v>
      </c>
    </row>
    <row r="151" spans="3:396" x14ac:dyDescent="0.4">
      <c r="C151" s="1">
        <f t="shared" si="11"/>
        <v>148</v>
      </c>
      <c r="D151" s="74" t="s">
        <v>1174</v>
      </c>
      <c r="S151" s="74" t="s">
        <v>1174</v>
      </c>
      <c r="T151" s="1" t="s">
        <v>907</v>
      </c>
      <c r="U151" s="4">
        <f ca="1">MIN(AC148:JZ149)</f>
        <v>218.477</v>
      </c>
      <c r="AB151" s="111" t="s">
        <v>1633</v>
      </c>
      <c r="AC151" s="24" cm="1">
        <f t="array" aca="1" ref="AC151:JZ151" ca="1">IF(ISNUMBER(_xlfn.ANCHORARRAY(AC150)),_xlfn.ANCHORARRAY(AC145),"-")</f>
        <v>44126</v>
      </c>
      <c r="AD151" s="24">
        <f ca="1"/>
        <v>44125</v>
      </c>
      <c r="AE151" s="24">
        <f ca="1"/>
        <v>44124</v>
      </c>
      <c r="AF151" s="24">
        <f ca="1"/>
        <v>44123</v>
      </c>
      <c r="AG151" s="24">
        <f ca="1"/>
        <v>44120</v>
      </c>
      <c r="AH151" s="24">
        <f ca="1"/>
        <v>44119</v>
      </c>
      <c r="AI151" s="24">
        <f ca="1"/>
        <v>44118</v>
      </c>
      <c r="AJ151" s="24">
        <f ca="1"/>
        <v>44117</v>
      </c>
      <c r="AK151" s="24">
        <f ca="1"/>
        <v>44116</v>
      </c>
      <c r="AL151" s="24">
        <f ca="1"/>
        <v>44113</v>
      </c>
      <c r="AM151" s="24">
        <f ca="1"/>
        <v>44112</v>
      </c>
      <c r="AN151" s="24">
        <f ca="1"/>
        <v>44111</v>
      </c>
      <c r="AO151" s="24">
        <f ca="1"/>
        <v>44110</v>
      </c>
      <c r="AP151" s="24">
        <f ca="1"/>
        <v>44109</v>
      </c>
      <c r="AQ151" s="24">
        <f ca="1"/>
        <v>44106</v>
      </c>
      <c r="AR151" s="24">
        <f ca="1"/>
        <v>44105</v>
      </c>
      <c r="AS151" s="24">
        <f ca="1"/>
        <v>44104</v>
      </c>
      <c r="AT151" s="24">
        <f ca="1"/>
        <v>44103</v>
      </c>
      <c r="AU151" s="24">
        <f ca="1"/>
        <v>44102</v>
      </c>
      <c r="AV151" s="24">
        <f ca="1"/>
        <v>44099</v>
      </c>
      <c r="AW151" s="24">
        <f ca="1"/>
        <v>44098</v>
      </c>
      <c r="AX151" s="24">
        <f ca="1"/>
        <v>44097</v>
      </c>
      <c r="AY151" s="24">
        <f ca="1"/>
        <v>44096</v>
      </c>
      <c r="AZ151" s="24">
        <f ca="1"/>
        <v>44095</v>
      </c>
      <c r="BA151" s="24">
        <f ca="1"/>
        <v>44092</v>
      </c>
      <c r="BB151" s="24">
        <f ca="1"/>
        <v>44091</v>
      </c>
      <c r="BC151" s="24">
        <f ca="1"/>
        <v>44090</v>
      </c>
      <c r="BD151" s="24">
        <f ca="1"/>
        <v>44089</v>
      </c>
      <c r="BE151" s="24">
        <f ca="1"/>
        <v>44088</v>
      </c>
      <c r="BF151" s="24">
        <f ca="1"/>
        <v>44085</v>
      </c>
      <c r="BG151" s="24">
        <f ca="1"/>
        <v>44084</v>
      </c>
      <c r="BH151" s="24">
        <f ca="1"/>
        <v>44083</v>
      </c>
      <c r="BI151" s="24">
        <f ca="1"/>
        <v>44082</v>
      </c>
      <c r="BJ151" s="24">
        <f ca="1"/>
        <v>44081</v>
      </c>
      <c r="BK151" s="24">
        <f ca="1"/>
        <v>44078</v>
      </c>
      <c r="BL151" s="24">
        <f ca="1"/>
        <v>44077</v>
      </c>
      <c r="BM151" s="24">
        <f ca="1"/>
        <v>44076</v>
      </c>
      <c r="BN151" s="24">
        <f ca="1"/>
        <v>44075</v>
      </c>
      <c r="BO151" s="24">
        <f ca="1"/>
        <v>44074</v>
      </c>
      <c r="BP151" s="24">
        <f ca="1"/>
        <v>44071</v>
      </c>
      <c r="BQ151" s="24">
        <f ca="1"/>
        <v>44070</v>
      </c>
      <c r="BR151" s="24">
        <f ca="1"/>
        <v>44069</v>
      </c>
      <c r="BS151" s="24">
        <f ca="1"/>
        <v>44068</v>
      </c>
      <c r="BT151" s="24">
        <f ca="1"/>
        <v>44067</v>
      </c>
      <c r="BU151" s="24">
        <f ca="1"/>
        <v>44064</v>
      </c>
      <c r="BV151" s="24">
        <f ca="1"/>
        <v>44063</v>
      </c>
      <c r="BW151" s="24">
        <f ca="1"/>
        <v>44062</v>
      </c>
      <c r="BX151" s="24">
        <f ca="1"/>
        <v>44061</v>
      </c>
      <c r="BY151" s="24">
        <f ca="1"/>
        <v>44060</v>
      </c>
      <c r="BZ151" s="24">
        <f ca="1"/>
        <v>44057</v>
      </c>
      <c r="CA151" s="24">
        <f ca="1"/>
        <v>44056</v>
      </c>
      <c r="CB151" s="24">
        <f ca="1"/>
        <v>44055</v>
      </c>
      <c r="CC151" s="24">
        <f ca="1"/>
        <v>44054</v>
      </c>
      <c r="CD151" s="24">
        <f ca="1"/>
        <v>44053</v>
      </c>
      <c r="CE151" s="24">
        <f ca="1"/>
        <v>44050</v>
      </c>
      <c r="CF151" s="24">
        <f ca="1"/>
        <v>44049</v>
      </c>
      <c r="CG151" s="24">
        <f ca="1"/>
        <v>44048</v>
      </c>
      <c r="CH151" s="24">
        <f ca="1"/>
        <v>44047</v>
      </c>
      <c r="CI151" s="24">
        <f ca="1"/>
        <v>44046</v>
      </c>
      <c r="CJ151" s="24">
        <f ca="1"/>
        <v>44043</v>
      </c>
      <c r="CK151" s="24">
        <f ca="1"/>
        <v>44042</v>
      </c>
      <c r="CL151" s="24">
        <f ca="1"/>
        <v>44041</v>
      </c>
      <c r="CM151" s="24">
        <f ca="1"/>
        <v>44040</v>
      </c>
      <c r="CN151" s="24">
        <f ca="1"/>
        <v>44039</v>
      </c>
      <c r="CO151" s="24">
        <f ca="1"/>
        <v>44036</v>
      </c>
      <c r="CP151" s="24">
        <f ca="1"/>
        <v>44035</v>
      </c>
      <c r="CQ151" s="24">
        <f ca="1"/>
        <v>44034</v>
      </c>
      <c r="CR151" s="24">
        <f ca="1"/>
        <v>44033</v>
      </c>
      <c r="CS151" s="24">
        <f ca="1"/>
        <v>44032</v>
      </c>
      <c r="CT151" s="24">
        <f ca="1"/>
        <v>44029</v>
      </c>
      <c r="CU151" s="24">
        <f ca="1"/>
        <v>44028</v>
      </c>
      <c r="CV151" s="24">
        <f ca="1"/>
        <v>44027</v>
      </c>
      <c r="CW151" s="24">
        <f ca="1"/>
        <v>44026</v>
      </c>
      <c r="CX151" s="24">
        <f ca="1"/>
        <v>44025</v>
      </c>
      <c r="CY151" s="24">
        <f ca="1"/>
        <v>44022</v>
      </c>
      <c r="CZ151" s="24">
        <f ca="1"/>
        <v>44021</v>
      </c>
      <c r="DA151" s="24">
        <f ca="1"/>
        <v>44020</v>
      </c>
      <c r="DB151" s="24">
        <f ca="1"/>
        <v>44019</v>
      </c>
      <c r="DC151" s="24">
        <f ca="1"/>
        <v>44018</v>
      </c>
      <c r="DD151" s="24">
        <f ca="1"/>
        <v>44015</v>
      </c>
      <c r="DE151" s="24">
        <f ca="1"/>
        <v>44014</v>
      </c>
      <c r="DF151" s="24">
        <f ca="1"/>
        <v>44013</v>
      </c>
      <c r="DG151" s="24">
        <f ca="1"/>
        <v>44012</v>
      </c>
      <c r="DH151" s="24">
        <f ca="1"/>
        <v>44011</v>
      </c>
      <c r="DI151" s="24">
        <f ca="1"/>
        <v>44008</v>
      </c>
      <c r="DJ151" s="24">
        <f ca="1"/>
        <v>44007</v>
      </c>
      <c r="DK151" s="24">
        <f ca="1"/>
        <v>44006</v>
      </c>
      <c r="DL151" s="24">
        <f ca="1"/>
        <v>44005</v>
      </c>
      <c r="DM151" s="24">
        <f ca="1"/>
        <v>44004</v>
      </c>
      <c r="DN151" s="24">
        <f ca="1"/>
        <v>44001</v>
      </c>
      <c r="DO151" s="24">
        <f ca="1"/>
        <v>44000</v>
      </c>
      <c r="DP151" s="24">
        <f ca="1"/>
        <v>43999</v>
      </c>
      <c r="DQ151" s="24">
        <f ca="1"/>
        <v>43998</v>
      </c>
      <c r="DR151" s="24">
        <f ca="1"/>
        <v>43997</v>
      </c>
      <c r="DS151" s="24">
        <f ca="1"/>
        <v>43994</v>
      </c>
      <c r="DT151" s="24">
        <f ca="1"/>
        <v>43993</v>
      </c>
      <c r="DU151" s="24">
        <f ca="1"/>
        <v>43992</v>
      </c>
      <c r="DV151" s="24">
        <f ca="1"/>
        <v>43991</v>
      </c>
      <c r="DW151" s="24">
        <f ca="1"/>
        <v>43990</v>
      </c>
      <c r="DX151" s="24">
        <f ca="1"/>
        <v>43987</v>
      </c>
      <c r="DY151" s="24">
        <f ca="1"/>
        <v>43986</v>
      </c>
      <c r="DZ151" s="24">
        <f ca="1"/>
        <v>43985</v>
      </c>
      <c r="EA151" s="24">
        <f ca="1"/>
        <v>43984</v>
      </c>
      <c r="EB151" s="24">
        <f ca="1"/>
        <v>43983</v>
      </c>
      <c r="EC151" s="24">
        <f ca="1"/>
        <v>43980</v>
      </c>
      <c r="ED151" s="24">
        <f ca="1"/>
        <v>43979</v>
      </c>
      <c r="EE151" s="24">
        <f ca="1"/>
        <v>43978</v>
      </c>
      <c r="EF151" s="24">
        <f ca="1"/>
        <v>43977</v>
      </c>
      <c r="EG151" s="24">
        <f ca="1"/>
        <v>43976</v>
      </c>
      <c r="EH151" s="24">
        <f ca="1"/>
        <v>43973</v>
      </c>
      <c r="EI151" s="24">
        <f ca="1"/>
        <v>43972</v>
      </c>
      <c r="EJ151" s="24">
        <f ca="1"/>
        <v>43971</v>
      </c>
      <c r="EK151" s="24">
        <f ca="1"/>
        <v>43970</v>
      </c>
      <c r="EL151" s="24">
        <f ca="1"/>
        <v>43969</v>
      </c>
      <c r="EM151" s="24">
        <f ca="1"/>
        <v>43966</v>
      </c>
      <c r="EN151" s="24">
        <f ca="1"/>
        <v>43965</v>
      </c>
      <c r="EO151" s="24">
        <f ca="1"/>
        <v>43964</v>
      </c>
      <c r="EP151" s="24">
        <f ca="1"/>
        <v>43963</v>
      </c>
      <c r="EQ151" s="24">
        <f ca="1"/>
        <v>43962</v>
      </c>
      <c r="ER151" s="24">
        <f ca="1"/>
        <v>43959</v>
      </c>
      <c r="ES151" s="24">
        <f ca="1"/>
        <v>43958</v>
      </c>
      <c r="ET151" s="24">
        <f ca="1"/>
        <v>43957</v>
      </c>
      <c r="EU151" s="24">
        <f ca="1"/>
        <v>43956</v>
      </c>
      <c r="EV151" s="24">
        <f ca="1"/>
        <v>43955</v>
      </c>
      <c r="EW151" s="24">
        <f ca="1"/>
        <v>43952</v>
      </c>
      <c r="EX151" s="24">
        <f ca="1"/>
        <v>43951</v>
      </c>
      <c r="EY151" s="24">
        <f ca="1"/>
        <v>43950</v>
      </c>
      <c r="EZ151" s="24">
        <f ca="1"/>
        <v>43949</v>
      </c>
      <c r="FA151" s="24">
        <f ca="1"/>
        <v>43948</v>
      </c>
      <c r="FB151" s="24">
        <f ca="1"/>
        <v>43945</v>
      </c>
      <c r="FC151" s="24">
        <f ca="1"/>
        <v>43944</v>
      </c>
      <c r="FD151" s="24">
        <f ca="1"/>
        <v>43943</v>
      </c>
      <c r="FE151" s="24">
        <f ca="1"/>
        <v>43942</v>
      </c>
      <c r="FF151" s="24">
        <f ca="1"/>
        <v>43941</v>
      </c>
      <c r="FG151" s="24">
        <f ca="1"/>
        <v>43938</v>
      </c>
      <c r="FH151" s="24">
        <f ca="1"/>
        <v>43937</v>
      </c>
      <c r="FI151" s="24">
        <f ca="1"/>
        <v>43936</v>
      </c>
      <c r="FJ151" s="24">
        <f ca="1"/>
        <v>43935</v>
      </c>
      <c r="FK151" s="24">
        <f ca="1"/>
        <v>43934</v>
      </c>
      <c r="FL151" s="24">
        <f ca="1"/>
        <v>43931</v>
      </c>
      <c r="FM151" s="24">
        <f ca="1"/>
        <v>43930</v>
      </c>
      <c r="FN151" s="24">
        <f ca="1"/>
        <v>43929</v>
      </c>
      <c r="FO151" s="24">
        <f ca="1"/>
        <v>43928</v>
      </c>
      <c r="FP151" s="24">
        <f ca="1"/>
        <v>43927</v>
      </c>
      <c r="FQ151" s="24">
        <f ca="1"/>
        <v>43924</v>
      </c>
      <c r="FR151" s="24">
        <f ca="1"/>
        <v>43923</v>
      </c>
      <c r="FS151" s="24">
        <f ca="1"/>
        <v>43922</v>
      </c>
      <c r="FT151" s="24">
        <f ca="1"/>
        <v>43921</v>
      </c>
      <c r="FU151" s="24">
        <f ca="1"/>
        <v>43920</v>
      </c>
      <c r="FV151" s="24">
        <f ca="1"/>
        <v>43917</v>
      </c>
      <c r="FW151" s="24">
        <f ca="1"/>
        <v>43916</v>
      </c>
      <c r="FX151" s="24">
        <f ca="1"/>
        <v>43915</v>
      </c>
      <c r="FY151" s="24">
        <f ca="1"/>
        <v>43914</v>
      </c>
      <c r="FZ151" s="24">
        <f ca="1"/>
        <v>43913</v>
      </c>
      <c r="GA151" s="24">
        <f ca="1"/>
        <v>43910</v>
      </c>
      <c r="GB151" s="24">
        <f ca="1"/>
        <v>43909</v>
      </c>
      <c r="GC151" s="24">
        <f ca="1"/>
        <v>43908</v>
      </c>
      <c r="GD151" s="24">
        <f ca="1"/>
        <v>43907</v>
      </c>
      <c r="GE151" s="24">
        <f ca="1"/>
        <v>43906</v>
      </c>
      <c r="GF151" s="24">
        <f ca="1"/>
        <v>43903</v>
      </c>
      <c r="GG151" s="24">
        <f ca="1"/>
        <v>43902</v>
      </c>
      <c r="GH151" s="24">
        <f ca="1"/>
        <v>43901</v>
      </c>
      <c r="GI151" s="24">
        <f ca="1"/>
        <v>43900</v>
      </c>
      <c r="GJ151" s="24">
        <f ca="1"/>
        <v>43899</v>
      </c>
      <c r="GK151" s="24">
        <f ca="1"/>
        <v>43896</v>
      </c>
      <c r="GL151" s="24">
        <f ca="1"/>
        <v>43895</v>
      </c>
      <c r="GM151" s="24">
        <f ca="1"/>
        <v>43894</v>
      </c>
      <c r="GN151" s="24">
        <f ca="1"/>
        <v>43893</v>
      </c>
      <c r="GO151" s="24">
        <f ca="1"/>
        <v>43892</v>
      </c>
      <c r="GP151" s="24">
        <f ca="1"/>
        <v>43889</v>
      </c>
      <c r="GQ151" s="24">
        <f ca="1"/>
        <v>43888</v>
      </c>
      <c r="GR151" s="24">
        <f ca="1"/>
        <v>43887</v>
      </c>
      <c r="GS151" s="24">
        <f ca="1"/>
        <v>43886</v>
      </c>
      <c r="GT151" s="24">
        <f ca="1"/>
        <v>43885</v>
      </c>
      <c r="GU151" s="24">
        <f ca="1"/>
        <v>43882</v>
      </c>
      <c r="GV151" s="24">
        <f ca="1"/>
        <v>43881</v>
      </c>
      <c r="GW151" s="24">
        <f ca="1"/>
        <v>43880</v>
      </c>
      <c r="GX151" s="24">
        <f ca="1"/>
        <v>43879</v>
      </c>
      <c r="GY151" s="24">
        <f ca="1"/>
        <v>43878</v>
      </c>
      <c r="GZ151" s="24">
        <f ca="1"/>
        <v>43875</v>
      </c>
      <c r="HA151" s="24">
        <f ca="1"/>
        <v>43874</v>
      </c>
      <c r="HB151" s="24">
        <f ca="1"/>
        <v>43873</v>
      </c>
      <c r="HC151" s="24">
        <f ca="1"/>
        <v>43872</v>
      </c>
      <c r="HD151" s="24">
        <f ca="1"/>
        <v>43871</v>
      </c>
      <c r="HE151" s="24">
        <f ca="1"/>
        <v>43868</v>
      </c>
      <c r="HF151" s="24">
        <f ca="1"/>
        <v>43867</v>
      </c>
      <c r="HG151" s="24">
        <f ca="1"/>
        <v>43866</v>
      </c>
      <c r="HH151" s="24">
        <f ca="1"/>
        <v>43865</v>
      </c>
      <c r="HI151" s="24">
        <f ca="1"/>
        <v>43864</v>
      </c>
      <c r="HJ151" s="24">
        <f ca="1"/>
        <v>43861</v>
      </c>
      <c r="HK151" s="24">
        <f ca="1"/>
        <v>43860</v>
      </c>
      <c r="HL151" s="24">
        <f ca="1"/>
        <v>43859</v>
      </c>
      <c r="HM151" s="24">
        <f ca="1"/>
        <v>43858</v>
      </c>
      <c r="HN151" s="24">
        <f ca="1"/>
        <v>43857</v>
      </c>
      <c r="HO151" s="24">
        <f ca="1"/>
        <v>43854</v>
      </c>
      <c r="HP151" s="24">
        <f ca="1"/>
        <v>43853</v>
      </c>
      <c r="HQ151" s="24">
        <f ca="1"/>
        <v>43852</v>
      </c>
      <c r="HR151" s="24">
        <f ca="1"/>
        <v>43851</v>
      </c>
      <c r="HS151" s="24">
        <f ca="1"/>
        <v>43850</v>
      </c>
      <c r="HT151" s="24">
        <f ca="1"/>
        <v>43847</v>
      </c>
      <c r="HU151" s="24">
        <f ca="1"/>
        <v>43846</v>
      </c>
      <c r="HV151" s="24">
        <f ca="1"/>
        <v>43845</v>
      </c>
      <c r="HW151" s="24">
        <f ca="1"/>
        <v>43844</v>
      </c>
      <c r="HX151" s="24">
        <f ca="1"/>
        <v>43843</v>
      </c>
      <c r="HY151" s="24">
        <f ca="1"/>
        <v>43840</v>
      </c>
      <c r="HZ151" s="24">
        <f ca="1"/>
        <v>43839</v>
      </c>
      <c r="IA151" s="24">
        <f ca="1"/>
        <v>43838</v>
      </c>
      <c r="IB151" s="24">
        <f ca="1"/>
        <v>43837</v>
      </c>
      <c r="IC151" s="24">
        <f ca="1"/>
        <v>43836</v>
      </c>
      <c r="ID151" s="24">
        <f ca="1"/>
        <v>43833</v>
      </c>
      <c r="IE151" s="24">
        <f ca="1"/>
        <v>43832</v>
      </c>
      <c r="IF151" s="24">
        <f ca="1"/>
        <v>43831</v>
      </c>
      <c r="IG151" s="24">
        <f ca="1"/>
        <v>43830</v>
      </c>
      <c r="IH151" s="24">
        <f ca="1"/>
        <v>43829</v>
      </c>
      <c r="II151" s="24">
        <f ca="1"/>
        <v>43826</v>
      </c>
      <c r="IJ151" s="24">
        <f ca="1"/>
        <v>43825</v>
      </c>
      <c r="IK151" s="24">
        <f ca="1"/>
        <v>43824</v>
      </c>
      <c r="IL151" s="24">
        <f ca="1"/>
        <v>43823</v>
      </c>
      <c r="IM151" s="24">
        <f ca="1"/>
        <v>43822</v>
      </c>
      <c r="IN151" s="24">
        <f ca="1"/>
        <v>43819</v>
      </c>
      <c r="IO151" s="24">
        <f ca="1"/>
        <v>43818</v>
      </c>
      <c r="IP151" s="24">
        <f ca="1"/>
        <v>43817</v>
      </c>
      <c r="IQ151" s="24">
        <f ca="1"/>
        <v>43816</v>
      </c>
      <c r="IR151" s="24">
        <f ca="1"/>
        <v>43815</v>
      </c>
      <c r="IS151" s="24">
        <f ca="1"/>
        <v>43812</v>
      </c>
      <c r="IT151" s="24">
        <f ca="1"/>
        <v>43811</v>
      </c>
      <c r="IU151" s="24">
        <f ca="1"/>
        <v>43810</v>
      </c>
      <c r="IV151" s="24">
        <f ca="1"/>
        <v>43809</v>
      </c>
      <c r="IW151" s="24">
        <f ca="1"/>
        <v>43808</v>
      </c>
      <c r="IX151" s="24">
        <f ca="1"/>
        <v>43805</v>
      </c>
      <c r="IY151" s="24">
        <f ca="1"/>
        <v>43804</v>
      </c>
      <c r="IZ151" s="24">
        <f ca="1"/>
        <v>43803</v>
      </c>
      <c r="JA151" s="24">
        <f ca="1"/>
        <v>43802</v>
      </c>
      <c r="JB151" s="24">
        <f ca="1"/>
        <v>43801</v>
      </c>
      <c r="JC151" s="24">
        <f ca="1"/>
        <v>43798</v>
      </c>
      <c r="JD151" s="24">
        <f ca="1"/>
        <v>43797</v>
      </c>
      <c r="JE151" s="24">
        <f ca="1"/>
        <v>43796</v>
      </c>
      <c r="JF151" s="24">
        <f ca="1"/>
        <v>43795</v>
      </c>
      <c r="JG151" s="24">
        <f ca="1"/>
        <v>43794</v>
      </c>
      <c r="JH151" s="24">
        <f ca="1"/>
        <v>43791</v>
      </c>
      <c r="JI151" s="24">
        <f ca="1"/>
        <v>43790</v>
      </c>
      <c r="JJ151" s="24">
        <f ca="1"/>
        <v>43789</v>
      </c>
      <c r="JK151" s="24">
        <f ca="1"/>
        <v>43788</v>
      </c>
      <c r="JL151" s="24">
        <f ca="1"/>
        <v>43787</v>
      </c>
      <c r="JM151" s="24">
        <f ca="1"/>
        <v>43784</v>
      </c>
      <c r="JN151" s="24">
        <f ca="1"/>
        <v>43783</v>
      </c>
      <c r="JO151" s="24">
        <f ca="1"/>
        <v>43782</v>
      </c>
      <c r="JP151" s="24">
        <f ca="1"/>
        <v>43781</v>
      </c>
      <c r="JQ151" s="24">
        <f ca="1"/>
        <v>43780</v>
      </c>
      <c r="JR151" s="24">
        <f ca="1"/>
        <v>43777</v>
      </c>
      <c r="JS151" s="24">
        <f ca="1"/>
        <v>43776</v>
      </c>
      <c r="JT151" s="24">
        <f ca="1"/>
        <v>43775</v>
      </c>
      <c r="JU151" s="24">
        <f ca="1"/>
        <v>43774</v>
      </c>
      <c r="JV151" s="24">
        <f ca="1"/>
        <v>43773</v>
      </c>
      <c r="JW151" s="24">
        <f ca="1"/>
        <v>43770</v>
      </c>
      <c r="JX151" s="24">
        <f ca="1"/>
        <v>43769</v>
      </c>
      <c r="JY151" s="24">
        <f ca="1"/>
        <v>43768</v>
      </c>
      <c r="JZ151" s="24" t="e">
        <f ca="1"/>
        <v>#N/A</v>
      </c>
      <c r="OF151" s="23" t="s">
        <v>910</v>
      </c>
    </row>
    <row r="152" spans="3:396" x14ac:dyDescent="0.4">
      <c r="C152" s="1">
        <f t="shared" si="11"/>
        <v>149</v>
      </c>
      <c r="D152" s="74" t="s">
        <v>1174</v>
      </c>
      <c r="S152" s="74" t="s">
        <v>1174</v>
      </c>
      <c r="AB152" s="23" t="str">
        <f>T148</f>
        <v>avg - 2*std</v>
      </c>
      <c r="AC152" s="28" cm="1">
        <f t="array" aca="1" ref="AC152:JY152" ca="1">IF(_xlfn.ANCHORARRAY(AC150),U148)</f>
        <v>-62.950390691382289</v>
      </c>
      <c r="AD152" s="28">
        <f ca="1"/>
        <v>-62.950390691382289</v>
      </c>
      <c r="AE152" s="28">
        <f ca="1"/>
        <v>-62.950390691382289</v>
      </c>
      <c r="AF152" s="28">
        <f ca="1"/>
        <v>-62.950390691382289</v>
      </c>
      <c r="AG152" s="28">
        <f ca="1"/>
        <v>-62.950390691382289</v>
      </c>
      <c r="AH152" s="28">
        <f ca="1"/>
        <v>-62.950390691382289</v>
      </c>
      <c r="AI152" s="28">
        <f ca="1"/>
        <v>-62.950390691382289</v>
      </c>
      <c r="AJ152" s="28">
        <f ca="1"/>
        <v>-62.950390691382289</v>
      </c>
      <c r="AK152" s="28">
        <f ca="1"/>
        <v>-62.950390691382289</v>
      </c>
      <c r="AL152" s="28">
        <f ca="1"/>
        <v>-62.950390691382289</v>
      </c>
      <c r="AM152" s="28">
        <f ca="1"/>
        <v>-62.950390691382289</v>
      </c>
      <c r="AN152" s="28">
        <f ca="1"/>
        <v>-62.950390691382289</v>
      </c>
      <c r="AO152" s="28">
        <f ca="1"/>
        <v>-62.950390691382289</v>
      </c>
      <c r="AP152" s="28">
        <f ca="1"/>
        <v>-62.950390691382289</v>
      </c>
      <c r="AQ152" s="28">
        <f ca="1"/>
        <v>-62.950390691382289</v>
      </c>
      <c r="AR152" s="28">
        <f ca="1"/>
        <v>-62.950390691382289</v>
      </c>
      <c r="AS152" s="28">
        <f ca="1"/>
        <v>-62.950390691382289</v>
      </c>
      <c r="AT152" s="28">
        <f ca="1"/>
        <v>-62.950390691382289</v>
      </c>
      <c r="AU152" s="28">
        <f ca="1"/>
        <v>-62.950390691382289</v>
      </c>
      <c r="AV152" s="28">
        <f ca="1"/>
        <v>-62.950390691382289</v>
      </c>
      <c r="AW152" s="28">
        <f ca="1"/>
        <v>-62.950390691382289</v>
      </c>
      <c r="AX152" s="28">
        <f ca="1"/>
        <v>-62.950390691382289</v>
      </c>
      <c r="AY152" s="28">
        <f ca="1"/>
        <v>-62.950390691382289</v>
      </c>
      <c r="AZ152" s="28">
        <f ca="1"/>
        <v>-62.950390691382289</v>
      </c>
      <c r="BA152" s="28">
        <f ca="1"/>
        <v>-62.950390691382289</v>
      </c>
      <c r="BB152" s="28">
        <f ca="1"/>
        <v>-62.950390691382289</v>
      </c>
      <c r="BC152" s="28">
        <f ca="1"/>
        <v>-62.950390691382289</v>
      </c>
      <c r="BD152" s="28">
        <f ca="1"/>
        <v>-62.950390691382289</v>
      </c>
      <c r="BE152" s="28">
        <f ca="1"/>
        <v>-62.950390691382289</v>
      </c>
      <c r="BF152" s="28">
        <f ca="1"/>
        <v>-62.950390691382289</v>
      </c>
      <c r="BG152" s="28">
        <f ca="1"/>
        <v>-62.950390691382289</v>
      </c>
      <c r="BH152" s="28">
        <f ca="1"/>
        <v>-62.950390691382289</v>
      </c>
      <c r="BI152" s="28">
        <f ca="1"/>
        <v>-62.950390691382289</v>
      </c>
      <c r="BJ152" s="28">
        <f ca="1"/>
        <v>-62.950390691382289</v>
      </c>
      <c r="BK152" s="28">
        <f ca="1"/>
        <v>-62.950390691382289</v>
      </c>
      <c r="BL152" s="28">
        <f ca="1"/>
        <v>-62.950390691382289</v>
      </c>
      <c r="BM152" s="28">
        <f ca="1"/>
        <v>-62.950390691382289</v>
      </c>
      <c r="BN152" s="28">
        <f ca="1"/>
        <v>-62.950390691382289</v>
      </c>
      <c r="BO152" s="28">
        <f ca="1"/>
        <v>-62.950390691382289</v>
      </c>
      <c r="BP152" s="28">
        <f ca="1"/>
        <v>-62.950390691382289</v>
      </c>
      <c r="BQ152" s="24">
        <f ca="1"/>
        <v>-62.950390691382289</v>
      </c>
      <c r="BR152" s="24">
        <f ca="1"/>
        <v>-62.950390691382289</v>
      </c>
      <c r="BS152" s="24">
        <f ca="1"/>
        <v>-62.950390691382289</v>
      </c>
      <c r="BT152" s="24">
        <f ca="1"/>
        <v>-62.950390691382289</v>
      </c>
      <c r="BU152" s="24">
        <f ca="1"/>
        <v>-62.950390691382289</v>
      </c>
      <c r="BV152" s="24">
        <f ca="1"/>
        <v>-62.950390691382289</v>
      </c>
      <c r="BW152" s="24">
        <f ca="1"/>
        <v>-62.950390691382289</v>
      </c>
      <c r="BX152" s="24">
        <f ca="1"/>
        <v>-62.950390691382289</v>
      </c>
      <c r="BY152" s="24">
        <f ca="1"/>
        <v>-62.950390691382289</v>
      </c>
      <c r="BZ152" s="24">
        <f ca="1"/>
        <v>-62.950390691382289</v>
      </c>
      <c r="CA152" s="24">
        <f ca="1"/>
        <v>-62.950390691382289</v>
      </c>
      <c r="CB152" s="24">
        <f ca="1"/>
        <v>-62.950390691382289</v>
      </c>
      <c r="CC152" s="24">
        <f ca="1"/>
        <v>-62.950390691382289</v>
      </c>
      <c r="CD152" s="24">
        <f ca="1"/>
        <v>-62.950390691382289</v>
      </c>
      <c r="CE152" s="24">
        <f ca="1"/>
        <v>-62.950390691382289</v>
      </c>
      <c r="CF152" s="24">
        <f ca="1"/>
        <v>-62.950390691382289</v>
      </c>
      <c r="CG152" s="24">
        <f ca="1"/>
        <v>-62.950390691382289</v>
      </c>
      <c r="CH152" s="24">
        <f ca="1"/>
        <v>-62.950390691382289</v>
      </c>
      <c r="CI152" s="24">
        <f ca="1"/>
        <v>-62.950390691382289</v>
      </c>
      <c r="CJ152" s="24">
        <f ca="1"/>
        <v>-62.950390691382289</v>
      </c>
      <c r="CK152" s="24">
        <f ca="1"/>
        <v>-62.950390691382289</v>
      </c>
      <c r="CL152" s="24">
        <f ca="1"/>
        <v>-62.950390691382289</v>
      </c>
      <c r="CM152" s="24">
        <f ca="1"/>
        <v>-62.950390691382289</v>
      </c>
      <c r="CN152" s="24">
        <f ca="1"/>
        <v>-62.950390691382289</v>
      </c>
      <c r="CO152" s="24">
        <f ca="1"/>
        <v>-62.950390691382289</v>
      </c>
      <c r="CP152" s="24">
        <f ca="1"/>
        <v>-62.950390691382289</v>
      </c>
      <c r="CQ152" s="24">
        <f ca="1"/>
        <v>-62.950390691382289</v>
      </c>
      <c r="CR152" s="24">
        <f ca="1"/>
        <v>-62.950390691382289</v>
      </c>
      <c r="CS152" s="24">
        <f ca="1"/>
        <v>-62.950390691382289</v>
      </c>
      <c r="CT152" s="24">
        <f ca="1"/>
        <v>-62.950390691382289</v>
      </c>
      <c r="CU152" s="24">
        <f ca="1"/>
        <v>-62.950390691382289</v>
      </c>
      <c r="CV152" s="24">
        <f ca="1"/>
        <v>-62.950390691382289</v>
      </c>
      <c r="CW152" s="24">
        <f ca="1"/>
        <v>-62.950390691382289</v>
      </c>
      <c r="CX152" s="24">
        <f ca="1"/>
        <v>-62.950390691382289</v>
      </c>
      <c r="CY152" s="24">
        <f ca="1"/>
        <v>-62.950390691382289</v>
      </c>
      <c r="CZ152" s="24">
        <f ca="1"/>
        <v>-62.950390691382289</v>
      </c>
      <c r="DA152" s="24">
        <f ca="1"/>
        <v>-62.950390691382289</v>
      </c>
      <c r="DB152" s="24">
        <f ca="1"/>
        <v>-62.950390691382289</v>
      </c>
      <c r="DC152" s="24">
        <f ca="1"/>
        <v>-62.950390691382289</v>
      </c>
      <c r="DD152" s="24">
        <f ca="1"/>
        <v>-62.950390691382289</v>
      </c>
      <c r="DE152" s="24">
        <f ca="1"/>
        <v>-62.950390691382289</v>
      </c>
      <c r="DF152" s="24">
        <f ca="1"/>
        <v>-62.950390691382289</v>
      </c>
      <c r="DG152" s="24">
        <f ca="1"/>
        <v>-62.950390691382289</v>
      </c>
      <c r="DH152" s="24">
        <f ca="1"/>
        <v>-62.950390691382289</v>
      </c>
      <c r="DI152" s="24">
        <f ca="1"/>
        <v>-62.950390691382289</v>
      </c>
      <c r="DJ152" s="24">
        <f ca="1"/>
        <v>-62.950390691382289</v>
      </c>
      <c r="DK152" s="24">
        <f ca="1"/>
        <v>-62.950390691382289</v>
      </c>
      <c r="DL152" s="24">
        <f ca="1"/>
        <v>-62.950390691382289</v>
      </c>
      <c r="DM152" s="24">
        <f ca="1"/>
        <v>-62.950390691382289</v>
      </c>
      <c r="DN152" s="24">
        <f ca="1"/>
        <v>-62.950390691382289</v>
      </c>
      <c r="DO152" s="24">
        <f ca="1"/>
        <v>-62.950390691382289</v>
      </c>
      <c r="DP152" s="24">
        <f ca="1"/>
        <v>-62.950390691382289</v>
      </c>
      <c r="DQ152" s="24">
        <f ca="1"/>
        <v>-62.950390691382289</v>
      </c>
      <c r="DR152" s="24">
        <f ca="1"/>
        <v>-62.950390691382289</v>
      </c>
      <c r="DS152" s="24">
        <f ca="1"/>
        <v>-62.950390691382289</v>
      </c>
      <c r="DT152" s="24">
        <f ca="1"/>
        <v>-62.950390691382289</v>
      </c>
      <c r="DU152" s="24">
        <f ca="1"/>
        <v>-62.950390691382289</v>
      </c>
      <c r="DV152" s="24">
        <f ca="1"/>
        <v>-62.950390691382289</v>
      </c>
      <c r="DW152" s="24">
        <f ca="1"/>
        <v>-62.950390691382289</v>
      </c>
      <c r="DX152" s="24">
        <f ca="1"/>
        <v>-62.950390691382289</v>
      </c>
      <c r="DY152" s="24">
        <f ca="1"/>
        <v>-62.950390691382289</v>
      </c>
      <c r="DZ152" s="24">
        <f ca="1"/>
        <v>-62.950390691382289</v>
      </c>
      <c r="EA152" s="24">
        <f ca="1"/>
        <v>-62.950390691382289</v>
      </c>
      <c r="EB152" s="24">
        <f ca="1"/>
        <v>-62.950390691382289</v>
      </c>
      <c r="EC152" s="24">
        <f ca="1"/>
        <v>-62.950390691382289</v>
      </c>
      <c r="ED152" s="24">
        <f ca="1"/>
        <v>-62.950390691382289</v>
      </c>
      <c r="EE152" s="24">
        <f ca="1"/>
        <v>-62.950390691382289</v>
      </c>
      <c r="EF152" s="24">
        <f ca="1"/>
        <v>-62.950390691382289</v>
      </c>
      <c r="EG152" s="24">
        <f ca="1"/>
        <v>-62.950390691382289</v>
      </c>
      <c r="EH152" s="24">
        <f ca="1"/>
        <v>-62.950390691382289</v>
      </c>
      <c r="EI152" s="24">
        <f ca="1"/>
        <v>-62.950390691382289</v>
      </c>
      <c r="EJ152" s="24">
        <f ca="1"/>
        <v>-62.950390691382289</v>
      </c>
      <c r="EK152" s="24">
        <f ca="1"/>
        <v>-62.950390691382289</v>
      </c>
      <c r="EL152" s="24">
        <f ca="1"/>
        <v>-62.950390691382289</v>
      </c>
      <c r="EM152" s="24">
        <f ca="1"/>
        <v>-62.950390691382289</v>
      </c>
      <c r="EN152" s="24">
        <f ca="1"/>
        <v>-62.950390691382289</v>
      </c>
      <c r="EO152" s="24">
        <f ca="1"/>
        <v>-62.950390691382289</v>
      </c>
      <c r="EP152" s="24">
        <f ca="1"/>
        <v>-62.950390691382289</v>
      </c>
      <c r="EQ152" s="24">
        <f ca="1"/>
        <v>-62.950390691382289</v>
      </c>
      <c r="ER152" s="24">
        <f ca="1"/>
        <v>-62.950390691382289</v>
      </c>
      <c r="ES152" s="24">
        <f ca="1"/>
        <v>-62.950390691382289</v>
      </c>
      <c r="ET152" s="24">
        <f ca="1"/>
        <v>-62.950390691382289</v>
      </c>
      <c r="EU152" s="24">
        <f ca="1"/>
        <v>-62.950390691382289</v>
      </c>
      <c r="EV152" s="24">
        <f ca="1"/>
        <v>-62.950390691382289</v>
      </c>
      <c r="EW152" s="24">
        <f ca="1"/>
        <v>-62.950390691382289</v>
      </c>
      <c r="EX152" s="24">
        <f ca="1"/>
        <v>-62.950390691382289</v>
      </c>
      <c r="EY152" s="24">
        <f ca="1"/>
        <v>-62.950390691382289</v>
      </c>
      <c r="EZ152" s="24">
        <f ca="1"/>
        <v>-62.950390691382289</v>
      </c>
      <c r="FA152" s="24">
        <f ca="1"/>
        <v>-62.950390691382289</v>
      </c>
      <c r="FB152" s="24">
        <f ca="1"/>
        <v>-62.950390691382289</v>
      </c>
      <c r="FC152" s="24">
        <f ca="1"/>
        <v>-62.950390691382289</v>
      </c>
      <c r="FD152" s="24">
        <f ca="1"/>
        <v>-62.950390691382289</v>
      </c>
      <c r="FE152" s="24">
        <f ca="1"/>
        <v>-62.950390691382289</v>
      </c>
      <c r="FF152" s="24">
        <f ca="1"/>
        <v>-62.950390691382289</v>
      </c>
      <c r="FG152" s="24">
        <f ca="1"/>
        <v>-62.950390691382289</v>
      </c>
      <c r="FH152" s="24">
        <f ca="1"/>
        <v>-62.950390691382289</v>
      </c>
      <c r="FI152" s="24">
        <f ca="1"/>
        <v>-62.950390691382289</v>
      </c>
      <c r="FJ152" s="24">
        <f ca="1"/>
        <v>-62.950390691382289</v>
      </c>
      <c r="FK152" s="24">
        <f ca="1"/>
        <v>-62.950390691382289</v>
      </c>
      <c r="FL152" s="24">
        <f ca="1"/>
        <v>-62.950390691382289</v>
      </c>
      <c r="FM152" s="24">
        <f ca="1"/>
        <v>-62.950390691382289</v>
      </c>
      <c r="FN152" s="24">
        <f ca="1"/>
        <v>-62.950390691382289</v>
      </c>
      <c r="FO152" s="24">
        <f ca="1"/>
        <v>-62.950390691382289</v>
      </c>
      <c r="FP152" s="24">
        <f ca="1"/>
        <v>-62.950390691382289</v>
      </c>
      <c r="FQ152" s="24">
        <f ca="1"/>
        <v>-62.950390691382289</v>
      </c>
      <c r="FR152" s="24">
        <f ca="1"/>
        <v>-62.950390691382289</v>
      </c>
      <c r="FS152" s="24">
        <f ca="1"/>
        <v>-62.950390691382289</v>
      </c>
      <c r="FT152" s="24">
        <f ca="1"/>
        <v>-62.950390691382289</v>
      </c>
      <c r="FU152" s="24">
        <f ca="1"/>
        <v>-62.950390691382289</v>
      </c>
      <c r="FV152" s="24">
        <f ca="1"/>
        <v>-62.950390691382289</v>
      </c>
      <c r="FW152" s="24">
        <f ca="1"/>
        <v>-62.950390691382289</v>
      </c>
      <c r="FX152" s="24">
        <f ca="1"/>
        <v>-62.950390691382289</v>
      </c>
      <c r="FY152" s="24">
        <f ca="1"/>
        <v>-62.950390691382289</v>
      </c>
      <c r="FZ152" s="24">
        <f ca="1"/>
        <v>-62.950390691382289</v>
      </c>
      <c r="GA152" s="24">
        <f ca="1"/>
        <v>-62.950390691382289</v>
      </c>
      <c r="GB152" s="24">
        <f ca="1"/>
        <v>-62.950390691382289</v>
      </c>
      <c r="GC152" s="24">
        <f ca="1"/>
        <v>-62.950390691382289</v>
      </c>
      <c r="GD152" s="24">
        <f ca="1"/>
        <v>-62.950390691382289</v>
      </c>
      <c r="GE152" s="24">
        <f ca="1"/>
        <v>-62.950390691382289</v>
      </c>
      <c r="GF152" s="24">
        <f ca="1"/>
        <v>-62.950390691382289</v>
      </c>
      <c r="GG152" s="24">
        <f ca="1"/>
        <v>-62.950390691382289</v>
      </c>
      <c r="GH152" s="24">
        <f ca="1"/>
        <v>-62.950390691382289</v>
      </c>
      <c r="GI152" s="24">
        <f ca="1"/>
        <v>-62.950390691382289</v>
      </c>
      <c r="GJ152" s="24">
        <f ca="1"/>
        <v>-62.950390691382289</v>
      </c>
      <c r="GK152" s="24">
        <f ca="1"/>
        <v>-62.950390691382289</v>
      </c>
      <c r="GL152" s="24">
        <f ca="1"/>
        <v>-62.950390691382289</v>
      </c>
      <c r="GM152" s="24">
        <f ca="1"/>
        <v>-62.950390691382289</v>
      </c>
      <c r="GN152" s="24">
        <f ca="1"/>
        <v>-62.950390691382289</v>
      </c>
      <c r="GO152" s="24">
        <f ca="1"/>
        <v>-62.950390691382289</v>
      </c>
      <c r="GP152" s="24">
        <f ca="1"/>
        <v>-62.950390691382289</v>
      </c>
      <c r="GQ152" s="24">
        <f ca="1"/>
        <v>-62.950390691382289</v>
      </c>
      <c r="GR152" s="24">
        <f ca="1"/>
        <v>-62.950390691382289</v>
      </c>
      <c r="GS152" s="24">
        <f ca="1"/>
        <v>-62.950390691382289</v>
      </c>
      <c r="GT152" s="24">
        <f ca="1"/>
        <v>-62.950390691382289</v>
      </c>
      <c r="GU152" s="24">
        <f ca="1"/>
        <v>-62.950390691382289</v>
      </c>
      <c r="GV152" s="24">
        <f ca="1"/>
        <v>-62.950390691382289</v>
      </c>
      <c r="GW152" s="24">
        <f ca="1"/>
        <v>-62.950390691382289</v>
      </c>
      <c r="GX152" s="24">
        <f ca="1"/>
        <v>-62.950390691382289</v>
      </c>
      <c r="GY152" s="24">
        <f ca="1"/>
        <v>-62.950390691382289</v>
      </c>
      <c r="GZ152" s="24">
        <f ca="1"/>
        <v>-62.950390691382289</v>
      </c>
      <c r="HA152" s="24">
        <f ca="1"/>
        <v>-62.950390691382289</v>
      </c>
      <c r="HB152" s="24">
        <f ca="1"/>
        <v>-62.950390691382289</v>
      </c>
      <c r="HC152" s="24">
        <f ca="1"/>
        <v>-62.950390691382289</v>
      </c>
      <c r="HD152" s="24">
        <f ca="1"/>
        <v>-62.950390691382289</v>
      </c>
      <c r="HE152" s="24">
        <f ca="1"/>
        <v>-62.950390691382289</v>
      </c>
      <c r="HF152" s="24">
        <f ca="1"/>
        <v>-62.950390691382289</v>
      </c>
      <c r="HG152" s="24">
        <f ca="1"/>
        <v>-62.950390691382289</v>
      </c>
      <c r="HH152" s="24">
        <f ca="1"/>
        <v>-62.950390691382289</v>
      </c>
      <c r="HI152" s="24">
        <f ca="1"/>
        <v>-62.950390691382289</v>
      </c>
      <c r="HJ152" s="24">
        <f ca="1"/>
        <v>-62.950390691382289</v>
      </c>
      <c r="HK152" s="24">
        <f ca="1"/>
        <v>-62.950390691382289</v>
      </c>
      <c r="HL152" s="24">
        <f ca="1"/>
        <v>-62.950390691382289</v>
      </c>
      <c r="HM152" s="24">
        <f ca="1"/>
        <v>-62.950390691382289</v>
      </c>
      <c r="HN152" s="24">
        <f ca="1"/>
        <v>-62.950390691382289</v>
      </c>
      <c r="HO152" s="24">
        <f ca="1"/>
        <v>-62.950390691382289</v>
      </c>
      <c r="HP152" s="24">
        <f ca="1"/>
        <v>-62.950390691382289</v>
      </c>
      <c r="HQ152" s="24">
        <f ca="1"/>
        <v>-62.950390691382289</v>
      </c>
      <c r="HR152" s="24">
        <f ca="1"/>
        <v>-62.950390691382289</v>
      </c>
      <c r="HS152" s="24">
        <f ca="1"/>
        <v>-62.950390691382289</v>
      </c>
      <c r="HT152" s="24">
        <f ca="1"/>
        <v>-62.950390691382289</v>
      </c>
      <c r="HU152" s="24">
        <f ca="1"/>
        <v>-62.950390691382289</v>
      </c>
      <c r="HV152" s="24">
        <f ca="1"/>
        <v>-62.950390691382289</v>
      </c>
      <c r="HW152" s="24">
        <f ca="1"/>
        <v>-62.950390691382289</v>
      </c>
      <c r="HX152" s="24">
        <f ca="1"/>
        <v>-62.950390691382289</v>
      </c>
      <c r="HY152" s="24">
        <f ca="1"/>
        <v>-62.950390691382289</v>
      </c>
      <c r="HZ152" s="24">
        <f ca="1"/>
        <v>-62.950390691382289</v>
      </c>
      <c r="IA152" s="24">
        <f ca="1"/>
        <v>-62.950390691382289</v>
      </c>
      <c r="IB152" s="24">
        <f ca="1"/>
        <v>-62.950390691382289</v>
      </c>
      <c r="IC152" s="24">
        <f ca="1"/>
        <v>-62.950390691382289</v>
      </c>
      <c r="ID152" s="24">
        <f ca="1"/>
        <v>-62.950390691382289</v>
      </c>
      <c r="IE152" s="24">
        <f ca="1"/>
        <v>-62.950390691382289</v>
      </c>
      <c r="IF152" s="24">
        <f ca="1"/>
        <v>-62.950390691382289</v>
      </c>
      <c r="IG152" s="24">
        <f ca="1"/>
        <v>-62.950390691382289</v>
      </c>
      <c r="IH152" s="24">
        <f ca="1"/>
        <v>-62.950390691382289</v>
      </c>
      <c r="II152" s="24">
        <f ca="1"/>
        <v>-62.950390691382289</v>
      </c>
      <c r="IJ152" s="24">
        <f ca="1"/>
        <v>-62.950390691382289</v>
      </c>
      <c r="IK152" s="24">
        <f ca="1"/>
        <v>-62.950390691382289</v>
      </c>
      <c r="IL152" s="24">
        <f ca="1"/>
        <v>-62.950390691382289</v>
      </c>
      <c r="IM152" s="24">
        <f ca="1"/>
        <v>-62.950390691382289</v>
      </c>
      <c r="IN152" s="24">
        <f ca="1"/>
        <v>-62.950390691382289</v>
      </c>
      <c r="IO152" s="24">
        <f ca="1"/>
        <v>-62.950390691382289</v>
      </c>
      <c r="IP152" s="24">
        <f ca="1"/>
        <v>-62.950390691382289</v>
      </c>
      <c r="IQ152" s="24">
        <f ca="1"/>
        <v>-62.950390691382289</v>
      </c>
      <c r="IR152" s="24">
        <f ca="1"/>
        <v>-62.950390691382289</v>
      </c>
      <c r="IS152" s="24">
        <f ca="1"/>
        <v>-62.950390691382289</v>
      </c>
      <c r="IT152" s="24">
        <f ca="1"/>
        <v>-62.950390691382289</v>
      </c>
      <c r="IU152" s="24">
        <f ca="1"/>
        <v>-62.950390691382289</v>
      </c>
      <c r="IV152" s="24">
        <f ca="1"/>
        <v>-62.950390691382289</v>
      </c>
      <c r="IW152" s="24">
        <f ca="1"/>
        <v>-62.950390691382289</v>
      </c>
      <c r="IX152" s="24">
        <f ca="1"/>
        <v>-62.950390691382289</v>
      </c>
      <c r="IY152" s="24">
        <f ca="1"/>
        <v>-62.950390691382289</v>
      </c>
      <c r="IZ152" s="24">
        <f ca="1"/>
        <v>-62.950390691382289</v>
      </c>
      <c r="JA152" s="24">
        <f ca="1"/>
        <v>-62.950390691382289</v>
      </c>
      <c r="JB152" s="24">
        <f ca="1"/>
        <v>-62.950390691382289</v>
      </c>
      <c r="JC152" s="24">
        <f ca="1"/>
        <v>-62.950390691382289</v>
      </c>
      <c r="JD152" s="24">
        <f ca="1"/>
        <v>-62.950390691382289</v>
      </c>
      <c r="JE152" s="24">
        <f ca="1"/>
        <v>-62.950390691382289</v>
      </c>
      <c r="JF152" s="24">
        <f ca="1"/>
        <v>-62.950390691382289</v>
      </c>
      <c r="JG152" s="24">
        <f ca="1"/>
        <v>-62.950390691382289</v>
      </c>
      <c r="JH152" s="24">
        <f ca="1"/>
        <v>-62.950390691382289</v>
      </c>
      <c r="JI152" s="24">
        <f ca="1"/>
        <v>-62.950390691382289</v>
      </c>
      <c r="JJ152" s="24">
        <f ca="1"/>
        <v>-62.950390691382289</v>
      </c>
      <c r="JK152" s="24">
        <f ca="1"/>
        <v>-62.950390691382289</v>
      </c>
      <c r="JL152" s="24">
        <f ca="1"/>
        <v>-62.950390691382289</v>
      </c>
      <c r="JM152" s="24">
        <f ca="1"/>
        <v>-62.950390691382289</v>
      </c>
      <c r="JN152" s="24">
        <f ca="1"/>
        <v>-62.950390691382289</v>
      </c>
      <c r="JO152" s="24">
        <f ca="1"/>
        <v>-62.950390691382289</v>
      </c>
      <c r="JP152" s="24">
        <f ca="1"/>
        <v>-62.950390691382289</v>
      </c>
      <c r="JQ152" s="24">
        <f ca="1"/>
        <v>-62.950390691382289</v>
      </c>
      <c r="JR152" s="24">
        <f ca="1"/>
        <v>-62.950390691382289</v>
      </c>
      <c r="JS152" s="24">
        <f ca="1"/>
        <v>-62.950390691382289</v>
      </c>
      <c r="JT152" s="24">
        <f ca="1"/>
        <v>-62.950390691382289</v>
      </c>
      <c r="JU152" s="24">
        <f ca="1"/>
        <v>-62.950390691382289</v>
      </c>
      <c r="JV152" s="24">
        <f ca="1"/>
        <v>-62.950390691382289</v>
      </c>
      <c r="JW152" s="24">
        <f ca="1"/>
        <v>-62.950390691382289</v>
      </c>
      <c r="JX152" s="24">
        <f ca="1"/>
        <v>-62.950390691382289</v>
      </c>
      <c r="JY152" s="24">
        <f ca="1"/>
        <v>-62.950390691382289</v>
      </c>
      <c r="JZ152" s="24"/>
      <c r="OF152" s="23" t="s">
        <v>910</v>
      </c>
    </row>
    <row r="153" spans="3:396" x14ac:dyDescent="0.4">
      <c r="C153" s="1">
        <f t="shared" si="11"/>
        <v>150</v>
      </c>
      <c r="D153" s="74" t="s">
        <v>1174</v>
      </c>
      <c r="S153" s="74" t="s">
        <v>1174</v>
      </c>
      <c r="T153" s="1" t="s">
        <v>1411</v>
      </c>
      <c r="U153" s="1">
        <f ca="1">MIN(U144:U145)</f>
        <v>257</v>
      </c>
      <c r="AB153" s="23" t="str">
        <f>T146</f>
        <v>avg</v>
      </c>
      <c r="AC153" s="28" cm="1">
        <f t="array" aca="1" ref="AC153:JY153" ca="1">IF(_xlfn.ANCHORARRAY(AC150),U146)</f>
        <v>-32.207101167315173</v>
      </c>
      <c r="AD153" s="28">
        <f ca="1"/>
        <v>-32.207101167315173</v>
      </c>
      <c r="AE153" s="28">
        <f ca="1"/>
        <v>-32.207101167315173</v>
      </c>
      <c r="AF153" s="28">
        <f ca="1"/>
        <v>-32.207101167315173</v>
      </c>
      <c r="AG153" s="28">
        <f ca="1"/>
        <v>-32.207101167315173</v>
      </c>
      <c r="AH153" s="28">
        <f ca="1"/>
        <v>-32.207101167315173</v>
      </c>
      <c r="AI153" s="28">
        <f ca="1"/>
        <v>-32.207101167315173</v>
      </c>
      <c r="AJ153" s="28">
        <f ca="1"/>
        <v>-32.207101167315173</v>
      </c>
      <c r="AK153" s="28">
        <f ca="1"/>
        <v>-32.207101167315173</v>
      </c>
      <c r="AL153" s="28">
        <f ca="1"/>
        <v>-32.207101167315173</v>
      </c>
      <c r="AM153" s="28">
        <f ca="1"/>
        <v>-32.207101167315173</v>
      </c>
      <c r="AN153" s="28">
        <f ca="1"/>
        <v>-32.207101167315173</v>
      </c>
      <c r="AO153" s="28">
        <f ca="1"/>
        <v>-32.207101167315173</v>
      </c>
      <c r="AP153" s="28">
        <f ca="1"/>
        <v>-32.207101167315173</v>
      </c>
      <c r="AQ153" s="28">
        <f ca="1"/>
        <v>-32.207101167315173</v>
      </c>
      <c r="AR153" s="28">
        <f ca="1"/>
        <v>-32.207101167315173</v>
      </c>
      <c r="AS153" s="28">
        <f ca="1"/>
        <v>-32.207101167315173</v>
      </c>
      <c r="AT153" s="28">
        <f ca="1"/>
        <v>-32.207101167315173</v>
      </c>
      <c r="AU153" s="28">
        <f ca="1"/>
        <v>-32.207101167315173</v>
      </c>
      <c r="AV153" s="28">
        <f ca="1"/>
        <v>-32.207101167315173</v>
      </c>
      <c r="AW153" s="28">
        <f ca="1"/>
        <v>-32.207101167315173</v>
      </c>
      <c r="AX153" s="28">
        <f ca="1"/>
        <v>-32.207101167315173</v>
      </c>
      <c r="AY153" s="28">
        <f ca="1"/>
        <v>-32.207101167315173</v>
      </c>
      <c r="AZ153" s="28">
        <f ca="1"/>
        <v>-32.207101167315173</v>
      </c>
      <c r="BA153" s="28">
        <f ca="1"/>
        <v>-32.207101167315173</v>
      </c>
      <c r="BB153" s="28">
        <f ca="1"/>
        <v>-32.207101167315173</v>
      </c>
      <c r="BC153" s="28">
        <f ca="1"/>
        <v>-32.207101167315173</v>
      </c>
      <c r="BD153" s="28">
        <f ca="1"/>
        <v>-32.207101167315173</v>
      </c>
      <c r="BE153" s="28">
        <f ca="1"/>
        <v>-32.207101167315173</v>
      </c>
      <c r="BF153" s="28">
        <f ca="1"/>
        <v>-32.207101167315173</v>
      </c>
      <c r="BG153" s="28">
        <f ca="1"/>
        <v>-32.207101167315173</v>
      </c>
      <c r="BH153" s="28">
        <f ca="1"/>
        <v>-32.207101167315173</v>
      </c>
      <c r="BI153" s="28">
        <f ca="1"/>
        <v>-32.207101167315173</v>
      </c>
      <c r="BJ153" s="28">
        <f ca="1"/>
        <v>-32.207101167315173</v>
      </c>
      <c r="BK153" s="28">
        <f ca="1"/>
        <v>-32.207101167315173</v>
      </c>
      <c r="BL153" s="28">
        <f ca="1"/>
        <v>-32.207101167315173</v>
      </c>
      <c r="BM153" s="28">
        <f ca="1"/>
        <v>-32.207101167315173</v>
      </c>
      <c r="BN153" s="28">
        <f ca="1"/>
        <v>-32.207101167315173</v>
      </c>
      <c r="BO153" s="28">
        <f ca="1"/>
        <v>-32.207101167315173</v>
      </c>
      <c r="BP153" s="28">
        <f ca="1"/>
        <v>-32.207101167315173</v>
      </c>
      <c r="BQ153" s="23">
        <f ca="1"/>
        <v>-32.207101167315173</v>
      </c>
      <c r="BR153" s="23">
        <f ca="1"/>
        <v>-32.207101167315173</v>
      </c>
      <c r="BS153" s="23">
        <f ca="1"/>
        <v>-32.207101167315173</v>
      </c>
      <c r="BT153" s="23">
        <f ca="1"/>
        <v>-32.207101167315173</v>
      </c>
      <c r="BU153" s="23">
        <f ca="1"/>
        <v>-32.207101167315173</v>
      </c>
      <c r="BV153" s="23">
        <f ca="1"/>
        <v>-32.207101167315173</v>
      </c>
      <c r="BW153" s="23">
        <f ca="1"/>
        <v>-32.207101167315173</v>
      </c>
      <c r="BX153" s="23">
        <f ca="1"/>
        <v>-32.207101167315173</v>
      </c>
      <c r="BY153" s="23">
        <f ca="1"/>
        <v>-32.207101167315173</v>
      </c>
      <c r="BZ153" s="23">
        <f ca="1"/>
        <v>-32.207101167315173</v>
      </c>
      <c r="CA153" s="23">
        <f ca="1"/>
        <v>-32.207101167315173</v>
      </c>
      <c r="CB153" s="23">
        <f ca="1"/>
        <v>-32.207101167315173</v>
      </c>
      <c r="CC153" s="23">
        <f ca="1"/>
        <v>-32.207101167315173</v>
      </c>
      <c r="CD153" s="23">
        <f ca="1"/>
        <v>-32.207101167315173</v>
      </c>
      <c r="CE153" s="23">
        <f ca="1"/>
        <v>-32.207101167315173</v>
      </c>
      <c r="CF153" s="23">
        <f ca="1"/>
        <v>-32.207101167315173</v>
      </c>
      <c r="CG153" s="23">
        <f ca="1"/>
        <v>-32.207101167315173</v>
      </c>
      <c r="CH153" s="23">
        <f ca="1"/>
        <v>-32.207101167315173</v>
      </c>
      <c r="CI153" s="23">
        <f ca="1"/>
        <v>-32.207101167315173</v>
      </c>
      <c r="CJ153" s="23">
        <f ca="1"/>
        <v>-32.207101167315173</v>
      </c>
      <c r="CK153" s="23">
        <f ca="1"/>
        <v>-32.207101167315173</v>
      </c>
      <c r="CL153" s="23">
        <f ca="1"/>
        <v>-32.207101167315173</v>
      </c>
      <c r="CM153" s="23">
        <f ca="1"/>
        <v>-32.207101167315173</v>
      </c>
      <c r="CN153" s="23">
        <f ca="1"/>
        <v>-32.207101167315173</v>
      </c>
      <c r="CO153" s="23">
        <f ca="1"/>
        <v>-32.207101167315173</v>
      </c>
      <c r="CP153" s="23">
        <f ca="1"/>
        <v>-32.207101167315173</v>
      </c>
      <c r="CQ153" s="23">
        <f ca="1"/>
        <v>-32.207101167315173</v>
      </c>
      <c r="CR153" s="23">
        <f ca="1"/>
        <v>-32.207101167315173</v>
      </c>
      <c r="CS153" s="23">
        <f ca="1"/>
        <v>-32.207101167315173</v>
      </c>
      <c r="CT153" s="23">
        <f ca="1"/>
        <v>-32.207101167315173</v>
      </c>
      <c r="CU153" s="23">
        <f ca="1"/>
        <v>-32.207101167315173</v>
      </c>
      <c r="CV153" s="23">
        <f ca="1"/>
        <v>-32.207101167315173</v>
      </c>
      <c r="CW153" s="23">
        <f ca="1"/>
        <v>-32.207101167315173</v>
      </c>
      <c r="CX153" s="23">
        <f ca="1"/>
        <v>-32.207101167315173</v>
      </c>
      <c r="CY153" s="23">
        <f ca="1"/>
        <v>-32.207101167315173</v>
      </c>
      <c r="CZ153" s="23">
        <f ca="1"/>
        <v>-32.207101167315173</v>
      </c>
      <c r="DA153" s="23">
        <f ca="1"/>
        <v>-32.207101167315173</v>
      </c>
      <c r="DB153" s="23">
        <f ca="1"/>
        <v>-32.207101167315173</v>
      </c>
      <c r="DC153" s="23">
        <f ca="1"/>
        <v>-32.207101167315173</v>
      </c>
      <c r="DD153" s="23">
        <f ca="1"/>
        <v>-32.207101167315173</v>
      </c>
      <c r="DE153" s="23">
        <f ca="1"/>
        <v>-32.207101167315173</v>
      </c>
      <c r="DF153" s="23">
        <f ca="1"/>
        <v>-32.207101167315173</v>
      </c>
      <c r="DG153" s="23">
        <f ca="1"/>
        <v>-32.207101167315173</v>
      </c>
      <c r="DH153" s="23">
        <f ca="1"/>
        <v>-32.207101167315173</v>
      </c>
      <c r="DI153" s="23">
        <f ca="1"/>
        <v>-32.207101167315173</v>
      </c>
      <c r="DJ153" s="23">
        <f ca="1"/>
        <v>-32.207101167315173</v>
      </c>
      <c r="DK153" s="23">
        <f ca="1"/>
        <v>-32.207101167315173</v>
      </c>
      <c r="DL153" s="23">
        <f ca="1"/>
        <v>-32.207101167315173</v>
      </c>
      <c r="DM153" s="23">
        <f ca="1"/>
        <v>-32.207101167315173</v>
      </c>
      <c r="DN153" s="23">
        <f ca="1"/>
        <v>-32.207101167315173</v>
      </c>
      <c r="DO153" s="23">
        <f ca="1"/>
        <v>-32.207101167315173</v>
      </c>
      <c r="DP153" s="23">
        <f ca="1"/>
        <v>-32.207101167315173</v>
      </c>
      <c r="DQ153" s="23">
        <f ca="1"/>
        <v>-32.207101167315173</v>
      </c>
      <c r="DR153" s="23">
        <f ca="1"/>
        <v>-32.207101167315173</v>
      </c>
      <c r="DS153" s="23">
        <f ca="1"/>
        <v>-32.207101167315173</v>
      </c>
      <c r="DT153" s="23">
        <f ca="1"/>
        <v>-32.207101167315173</v>
      </c>
      <c r="DU153" s="23">
        <f ca="1"/>
        <v>-32.207101167315173</v>
      </c>
      <c r="DV153" s="23">
        <f ca="1"/>
        <v>-32.207101167315173</v>
      </c>
      <c r="DW153" s="23">
        <f ca="1"/>
        <v>-32.207101167315173</v>
      </c>
      <c r="DX153" s="23">
        <f ca="1"/>
        <v>-32.207101167315173</v>
      </c>
      <c r="DY153" s="23">
        <f ca="1"/>
        <v>-32.207101167315173</v>
      </c>
      <c r="DZ153" s="23">
        <f ca="1"/>
        <v>-32.207101167315173</v>
      </c>
      <c r="EA153" s="23">
        <f ca="1"/>
        <v>-32.207101167315173</v>
      </c>
      <c r="EB153" s="23">
        <f ca="1"/>
        <v>-32.207101167315173</v>
      </c>
      <c r="EC153" s="23">
        <f ca="1"/>
        <v>-32.207101167315173</v>
      </c>
      <c r="ED153" s="23">
        <f ca="1"/>
        <v>-32.207101167315173</v>
      </c>
      <c r="EE153" s="23">
        <f ca="1"/>
        <v>-32.207101167315173</v>
      </c>
      <c r="EF153" s="23">
        <f ca="1"/>
        <v>-32.207101167315173</v>
      </c>
      <c r="EG153" s="23">
        <f ca="1"/>
        <v>-32.207101167315173</v>
      </c>
      <c r="EH153" s="23">
        <f ca="1"/>
        <v>-32.207101167315173</v>
      </c>
      <c r="EI153" s="23">
        <f ca="1"/>
        <v>-32.207101167315173</v>
      </c>
      <c r="EJ153" s="23">
        <f ca="1"/>
        <v>-32.207101167315173</v>
      </c>
      <c r="EK153" s="23">
        <f ca="1"/>
        <v>-32.207101167315173</v>
      </c>
      <c r="EL153" s="23">
        <f ca="1"/>
        <v>-32.207101167315173</v>
      </c>
      <c r="EM153" s="23">
        <f ca="1"/>
        <v>-32.207101167315173</v>
      </c>
      <c r="EN153" s="23">
        <f ca="1"/>
        <v>-32.207101167315173</v>
      </c>
      <c r="EO153" s="23">
        <f ca="1"/>
        <v>-32.207101167315173</v>
      </c>
      <c r="EP153" s="23">
        <f ca="1"/>
        <v>-32.207101167315173</v>
      </c>
      <c r="EQ153" s="23">
        <f ca="1"/>
        <v>-32.207101167315173</v>
      </c>
      <c r="ER153" s="23">
        <f ca="1"/>
        <v>-32.207101167315173</v>
      </c>
      <c r="ES153" s="23">
        <f ca="1"/>
        <v>-32.207101167315173</v>
      </c>
      <c r="ET153" s="23">
        <f ca="1"/>
        <v>-32.207101167315173</v>
      </c>
      <c r="EU153" s="23">
        <f ca="1"/>
        <v>-32.207101167315173</v>
      </c>
      <c r="EV153" s="23">
        <f ca="1"/>
        <v>-32.207101167315173</v>
      </c>
      <c r="EW153" s="23">
        <f ca="1"/>
        <v>-32.207101167315173</v>
      </c>
      <c r="EX153" s="23">
        <f ca="1"/>
        <v>-32.207101167315173</v>
      </c>
      <c r="EY153" s="23">
        <f ca="1"/>
        <v>-32.207101167315173</v>
      </c>
      <c r="EZ153" s="23">
        <f ca="1"/>
        <v>-32.207101167315173</v>
      </c>
      <c r="FA153" s="23">
        <f ca="1"/>
        <v>-32.207101167315173</v>
      </c>
      <c r="FB153" s="23">
        <f ca="1"/>
        <v>-32.207101167315173</v>
      </c>
      <c r="FC153" s="23">
        <f ca="1"/>
        <v>-32.207101167315173</v>
      </c>
      <c r="FD153" s="23">
        <f ca="1"/>
        <v>-32.207101167315173</v>
      </c>
      <c r="FE153" s="23">
        <f ca="1"/>
        <v>-32.207101167315173</v>
      </c>
      <c r="FF153" s="23">
        <f ca="1"/>
        <v>-32.207101167315173</v>
      </c>
      <c r="FG153" s="23">
        <f ca="1"/>
        <v>-32.207101167315173</v>
      </c>
      <c r="FH153" s="23">
        <f ca="1"/>
        <v>-32.207101167315173</v>
      </c>
      <c r="FI153" s="23">
        <f ca="1"/>
        <v>-32.207101167315173</v>
      </c>
      <c r="FJ153" s="23">
        <f ca="1"/>
        <v>-32.207101167315173</v>
      </c>
      <c r="FK153" s="23">
        <f ca="1"/>
        <v>-32.207101167315173</v>
      </c>
      <c r="FL153" s="23">
        <f ca="1"/>
        <v>-32.207101167315173</v>
      </c>
      <c r="FM153" s="23">
        <f ca="1"/>
        <v>-32.207101167315173</v>
      </c>
      <c r="FN153" s="23">
        <f ca="1"/>
        <v>-32.207101167315173</v>
      </c>
      <c r="FO153" s="23">
        <f ca="1"/>
        <v>-32.207101167315173</v>
      </c>
      <c r="FP153" s="23">
        <f ca="1"/>
        <v>-32.207101167315173</v>
      </c>
      <c r="FQ153" s="23">
        <f ca="1"/>
        <v>-32.207101167315173</v>
      </c>
      <c r="FR153" s="23">
        <f ca="1"/>
        <v>-32.207101167315173</v>
      </c>
      <c r="FS153" s="23">
        <f ca="1"/>
        <v>-32.207101167315173</v>
      </c>
      <c r="FT153" s="23">
        <f ca="1"/>
        <v>-32.207101167315173</v>
      </c>
      <c r="FU153" s="23">
        <f ca="1"/>
        <v>-32.207101167315173</v>
      </c>
      <c r="FV153" s="23">
        <f ca="1"/>
        <v>-32.207101167315173</v>
      </c>
      <c r="FW153" s="23">
        <f ca="1"/>
        <v>-32.207101167315173</v>
      </c>
      <c r="FX153" s="23">
        <f ca="1"/>
        <v>-32.207101167315173</v>
      </c>
      <c r="FY153" s="23">
        <f ca="1"/>
        <v>-32.207101167315173</v>
      </c>
      <c r="FZ153" s="23">
        <f ca="1"/>
        <v>-32.207101167315173</v>
      </c>
      <c r="GA153" s="23">
        <f ca="1"/>
        <v>-32.207101167315173</v>
      </c>
      <c r="GB153" s="23">
        <f ca="1"/>
        <v>-32.207101167315173</v>
      </c>
      <c r="GC153" s="23">
        <f ca="1"/>
        <v>-32.207101167315173</v>
      </c>
      <c r="GD153" s="23">
        <f ca="1"/>
        <v>-32.207101167315173</v>
      </c>
      <c r="GE153" s="23">
        <f ca="1"/>
        <v>-32.207101167315173</v>
      </c>
      <c r="GF153" s="23">
        <f ca="1"/>
        <v>-32.207101167315173</v>
      </c>
      <c r="GG153" s="23">
        <f ca="1"/>
        <v>-32.207101167315173</v>
      </c>
      <c r="GH153" s="23">
        <f ca="1"/>
        <v>-32.207101167315173</v>
      </c>
      <c r="GI153" s="23">
        <f ca="1"/>
        <v>-32.207101167315173</v>
      </c>
      <c r="GJ153" s="23">
        <f ca="1"/>
        <v>-32.207101167315173</v>
      </c>
      <c r="GK153" s="23">
        <f ca="1"/>
        <v>-32.207101167315173</v>
      </c>
      <c r="GL153" s="23">
        <f ca="1"/>
        <v>-32.207101167315173</v>
      </c>
      <c r="GM153" s="23">
        <f ca="1"/>
        <v>-32.207101167315173</v>
      </c>
      <c r="GN153" s="23">
        <f ca="1"/>
        <v>-32.207101167315173</v>
      </c>
      <c r="GO153" s="23">
        <f ca="1"/>
        <v>-32.207101167315173</v>
      </c>
      <c r="GP153" s="23">
        <f ca="1"/>
        <v>-32.207101167315173</v>
      </c>
      <c r="GQ153" s="23">
        <f ca="1"/>
        <v>-32.207101167315173</v>
      </c>
      <c r="GR153" s="23">
        <f ca="1"/>
        <v>-32.207101167315173</v>
      </c>
      <c r="GS153" s="23">
        <f ca="1"/>
        <v>-32.207101167315173</v>
      </c>
      <c r="GT153" s="23">
        <f ca="1"/>
        <v>-32.207101167315173</v>
      </c>
      <c r="GU153" s="23">
        <f ca="1"/>
        <v>-32.207101167315173</v>
      </c>
      <c r="GV153" s="23">
        <f ca="1"/>
        <v>-32.207101167315173</v>
      </c>
      <c r="GW153" s="23">
        <f ca="1"/>
        <v>-32.207101167315173</v>
      </c>
      <c r="GX153" s="23">
        <f ca="1"/>
        <v>-32.207101167315173</v>
      </c>
      <c r="GY153" s="23">
        <f ca="1"/>
        <v>-32.207101167315173</v>
      </c>
      <c r="GZ153" s="23">
        <f ca="1"/>
        <v>-32.207101167315173</v>
      </c>
      <c r="HA153" s="23">
        <f ca="1"/>
        <v>-32.207101167315173</v>
      </c>
      <c r="HB153" s="23">
        <f ca="1"/>
        <v>-32.207101167315173</v>
      </c>
      <c r="HC153" s="23">
        <f ca="1"/>
        <v>-32.207101167315173</v>
      </c>
      <c r="HD153" s="23">
        <f ca="1"/>
        <v>-32.207101167315173</v>
      </c>
      <c r="HE153" s="23">
        <f ca="1"/>
        <v>-32.207101167315173</v>
      </c>
      <c r="HF153" s="23">
        <f ca="1"/>
        <v>-32.207101167315173</v>
      </c>
      <c r="HG153" s="23">
        <f ca="1"/>
        <v>-32.207101167315173</v>
      </c>
      <c r="HH153" s="23">
        <f ca="1"/>
        <v>-32.207101167315173</v>
      </c>
      <c r="HI153" s="23">
        <f ca="1"/>
        <v>-32.207101167315173</v>
      </c>
      <c r="HJ153" s="23">
        <f ca="1"/>
        <v>-32.207101167315173</v>
      </c>
      <c r="HK153" s="23">
        <f ca="1"/>
        <v>-32.207101167315173</v>
      </c>
      <c r="HL153" s="23">
        <f ca="1"/>
        <v>-32.207101167315173</v>
      </c>
      <c r="HM153" s="23">
        <f ca="1"/>
        <v>-32.207101167315173</v>
      </c>
      <c r="HN153" s="23">
        <f ca="1"/>
        <v>-32.207101167315173</v>
      </c>
      <c r="HO153" s="23">
        <f ca="1"/>
        <v>-32.207101167315173</v>
      </c>
      <c r="HP153" s="23">
        <f ca="1"/>
        <v>-32.207101167315173</v>
      </c>
      <c r="HQ153" s="23">
        <f ca="1"/>
        <v>-32.207101167315173</v>
      </c>
      <c r="HR153" s="23">
        <f ca="1"/>
        <v>-32.207101167315173</v>
      </c>
      <c r="HS153" s="23">
        <f ca="1"/>
        <v>-32.207101167315173</v>
      </c>
      <c r="HT153" s="23">
        <f ca="1"/>
        <v>-32.207101167315173</v>
      </c>
      <c r="HU153" s="23">
        <f ca="1"/>
        <v>-32.207101167315173</v>
      </c>
      <c r="HV153" s="23">
        <f ca="1"/>
        <v>-32.207101167315173</v>
      </c>
      <c r="HW153" s="23">
        <f ca="1"/>
        <v>-32.207101167315173</v>
      </c>
      <c r="HX153" s="23">
        <f ca="1"/>
        <v>-32.207101167315173</v>
      </c>
      <c r="HY153" s="23">
        <f ca="1"/>
        <v>-32.207101167315173</v>
      </c>
      <c r="HZ153" s="23">
        <f ca="1"/>
        <v>-32.207101167315173</v>
      </c>
      <c r="IA153" s="23">
        <f ca="1"/>
        <v>-32.207101167315173</v>
      </c>
      <c r="IB153" s="23">
        <f ca="1"/>
        <v>-32.207101167315173</v>
      </c>
      <c r="IC153" s="23">
        <f ca="1"/>
        <v>-32.207101167315173</v>
      </c>
      <c r="ID153" s="23">
        <f ca="1"/>
        <v>-32.207101167315173</v>
      </c>
      <c r="IE153" s="23">
        <f ca="1"/>
        <v>-32.207101167315173</v>
      </c>
      <c r="IF153" s="23">
        <f ca="1"/>
        <v>-32.207101167315173</v>
      </c>
      <c r="IG153" s="23">
        <f ca="1"/>
        <v>-32.207101167315173</v>
      </c>
      <c r="IH153" s="23">
        <f ca="1"/>
        <v>-32.207101167315173</v>
      </c>
      <c r="II153" s="23">
        <f ca="1"/>
        <v>-32.207101167315173</v>
      </c>
      <c r="IJ153" s="23">
        <f ca="1"/>
        <v>-32.207101167315173</v>
      </c>
      <c r="IK153" s="23">
        <f ca="1"/>
        <v>-32.207101167315173</v>
      </c>
      <c r="IL153" s="23">
        <f ca="1"/>
        <v>-32.207101167315173</v>
      </c>
      <c r="IM153" s="23">
        <f ca="1"/>
        <v>-32.207101167315173</v>
      </c>
      <c r="IN153" s="23">
        <f ca="1"/>
        <v>-32.207101167315173</v>
      </c>
      <c r="IO153" s="23">
        <f ca="1"/>
        <v>-32.207101167315173</v>
      </c>
      <c r="IP153" s="23">
        <f ca="1"/>
        <v>-32.207101167315173</v>
      </c>
      <c r="IQ153" s="23">
        <f ca="1"/>
        <v>-32.207101167315173</v>
      </c>
      <c r="IR153" s="23">
        <f ca="1"/>
        <v>-32.207101167315173</v>
      </c>
      <c r="IS153" s="23">
        <f ca="1"/>
        <v>-32.207101167315173</v>
      </c>
      <c r="IT153" s="23">
        <f ca="1"/>
        <v>-32.207101167315173</v>
      </c>
      <c r="IU153" s="23">
        <f ca="1"/>
        <v>-32.207101167315173</v>
      </c>
      <c r="IV153" s="23">
        <f ca="1"/>
        <v>-32.207101167315173</v>
      </c>
      <c r="IW153" s="23">
        <f ca="1"/>
        <v>-32.207101167315173</v>
      </c>
      <c r="IX153" s="23">
        <f ca="1"/>
        <v>-32.207101167315173</v>
      </c>
      <c r="IY153" s="23">
        <f ca="1"/>
        <v>-32.207101167315173</v>
      </c>
      <c r="IZ153" s="23">
        <f ca="1"/>
        <v>-32.207101167315173</v>
      </c>
      <c r="JA153" s="23">
        <f ca="1"/>
        <v>-32.207101167315173</v>
      </c>
      <c r="JB153" s="23">
        <f ca="1"/>
        <v>-32.207101167315173</v>
      </c>
      <c r="JC153" s="23">
        <f ca="1"/>
        <v>-32.207101167315173</v>
      </c>
      <c r="JD153" s="23">
        <f ca="1"/>
        <v>-32.207101167315173</v>
      </c>
      <c r="JE153" s="23">
        <f ca="1"/>
        <v>-32.207101167315173</v>
      </c>
      <c r="JF153" s="23">
        <f ca="1"/>
        <v>-32.207101167315173</v>
      </c>
      <c r="JG153" s="23">
        <f ca="1"/>
        <v>-32.207101167315173</v>
      </c>
      <c r="JH153" s="23">
        <f ca="1"/>
        <v>-32.207101167315173</v>
      </c>
      <c r="JI153" s="23">
        <f ca="1"/>
        <v>-32.207101167315173</v>
      </c>
      <c r="JJ153" s="23">
        <f ca="1"/>
        <v>-32.207101167315173</v>
      </c>
      <c r="JK153" s="23">
        <f ca="1"/>
        <v>-32.207101167315173</v>
      </c>
      <c r="JL153" s="23">
        <f ca="1"/>
        <v>-32.207101167315173</v>
      </c>
      <c r="JM153" s="23">
        <f ca="1"/>
        <v>-32.207101167315173</v>
      </c>
      <c r="JN153" s="23">
        <f ca="1"/>
        <v>-32.207101167315173</v>
      </c>
      <c r="JO153" s="23">
        <f ca="1"/>
        <v>-32.207101167315173</v>
      </c>
      <c r="JP153" s="23">
        <f ca="1"/>
        <v>-32.207101167315173</v>
      </c>
      <c r="JQ153" s="23">
        <f ca="1"/>
        <v>-32.207101167315173</v>
      </c>
      <c r="JR153" s="23">
        <f ca="1"/>
        <v>-32.207101167315173</v>
      </c>
      <c r="JS153" s="23">
        <f ca="1"/>
        <v>-32.207101167315173</v>
      </c>
      <c r="JT153" s="23">
        <f ca="1"/>
        <v>-32.207101167315173</v>
      </c>
      <c r="JU153" s="23">
        <f ca="1"/>
        <v>-32.207101167315173</v>
      </c>
      <c r="JV153" s="23">
        <f ca="1"/>
        <v>-32.207101167315173</v>
      </c>
      <c r="JW153" s="23">
        <f ca="1"/>
        <v>-32.207101167315173</v>
      </c>
      <c r="JX153" s="23">
        <f ca="1"/>
        <v>-32.207101167315173</v>
      </c>
      <c r="JY153" s="23">
        <f ca="1"/>
        <v>-32.207101167315173</v>
      </c>
      <c r="OF153" s="23" t="s">
        <v>910</v>
      </c>
    </row>
    <row r="154" spans="3:396" x14ac:dyDescent="0.4">
      <c r="C154" s="1">
        <f t="shared" si="11"/>
        <v>151</v>
      </c>
      <c r="D154" s="74" t="s">
        <v>1174</v>
      </c>
      <c r="S154" s="74" t="s">
        <v>1174</v>
      </c>
      <c r="AB154" s="23" t="str">
        <f>T149</f>
        <v>avg + 2*std</v>
      </c>
      <c r="AC154" s="28" cm="1">
        <f t="array" aca="1" ref="AC154:JY154" ca="1">IF(_xlfn.ANCHORARRAY(AC150),U149)</f>
        <v>-1.4638116432480572</v>
      </c>
      <c r="AD154" s="28">
        <f ca="1"/>
        <v>-1.4638116432480572</v>
      </c>
      <c r="AE154" s="28">
        <f ca="1"/>
        <v>-1.4638116432480572</v>
      </c>
      <c r="AF154" s="28">
        <f ca="1"/>
        <v>-1.4638116432480572</v>
      </c>
      <c r="AG154" s="28">
        <f ca="1"/>
        <v>-1.4638116432480572</v>
      </c>
      <c r="AH154" s="28">
        <f ca="1"/>
        <v>-1.4638116432480572</v>
      </c>
      <c r="AI154" s="28">
        <f ca="1"/>
        <v>-1.4638116432480572</v>
      </c>
      <c r="AJ154" s="28">
        <f ca="1"/>
        <v>-1.4638116432480572</v>
      </c>
      <c r="AK154" s="28">
        <f ca="1"/>
        <v>-1.4638116432480572</v>
      </c>
      <c r="AL154" s="28">
        <f ca="1"/>
        <v>-1.4638116432480572</v>
      </c>
      <c r="AM154" s="28">
        <f ca="1"/>
        <v>-1.4638116432480572</v>
      </c>
      <c r="AN154" s="28">
        <f ca="1"/>
        <v>-1.4638116432480572</v>
      </c>
      <c r="AO154" s="28">
        <f ca="1"/>
        <v>-1.4638116432480572</v>
      </c>
      <c r="AP154" s="28">
        <f ca="1"/>
        <v>-1.4638116432480572</v>
      </c>
      <c r="AQ154" s="28">
        <f ca="1"/>
        <v>-1.4638116432480572</v>
      </c>
      <c r="AR154" s="28">
        <f ca="1"/>
        <v>-1.4638116432480572</v>
      </c>
      <c r="AS154" s="28">
        <f ca="1"/>
        <v>-1.4638116432480572</v>
      </c>
      <c r="AT154" s="28">
        <f ca="1"/>
        <v>-1.4638116432480572</v>
      </c>
      <c r="AU154" s="28">
        <f ca="1"/>
        <v>-1.4638116432480572</v>
      </c>
      <c r="AV154" s="28">
        <f ca="1"/>
        <v>-1.4638116432480572</v>
      </c>
      <c r="AW154" s="28">
        <f ca="1"/>
        <v>-1.4638116432480572</v>
      </c>
      <c r="AX154" s="28">
        <f ca="1"/>
        <v>-1.4638116432480572</v>
      </c>
      <c r="AY154" s="28">
        <f ca="1"/>
        <v>-1.4638116432480572</v>
      </c>
      <c r="AZ154" s="28">
        <f ca="1"/>
        <v>-1.4638116432480572</v>
      </c>
      <c r="BA154" s="28">
        <f ca="1"/>
        <v>-1.4638116432480572</v>
      </c>
      <c r="BB154" s="28">
        <f ca="1"/>
        <v>-1.4638116432480572</v>
      </c>
      <c r="BC154" s="28">
        <f ca="1"/>
        <v>-1.4638116432480572</v>
      </c>
      <c r="BD154" s="28">
        <f ca="1"/>
        <v>-1.4638116432480572</v>
      </c>
      <c r="BE154" s="28">
        <f ca="1"/>
        <v>-1.4638116432480572</v>
      </c>
      <c r="BF154" s="28">
        <f ca="1"/>
        <v>-1.4638116432480572</v>
      </c>
      <c r="BG154" s="28">
        <f ca="1"/>
        <v>-1.4638116432480572</v>
      </c>
      <c r="BH154" s="28">
        <f ca="1"/>
        <v>-1.4638116432480572</v>
      </c>
      <c r="BI154" s="28">
        <f ca="1"/>
        <v>-1.4638116432480572</v>
      </c>
      <c r="BJ154" s="28">
        <f ca="1"/>
        <v>-1.4638116432480572</v>
      </c>
      <c r="BK154" s="28">
        <f ca="1"/>
        <v>-1.4638116432480572</v>
      </c>
      <c r="BL154" s="28">
        <f ca="1"/>
        <v>-1.4638116432480572</v>
      </c>
      <c r="BM154" s="28">
        <f ca="1"/>
        <v>-1.4638116432480572</v>
      </c>
      <c r="BN154" s="28">
        <f ca="1"/>
        <v>-1.4638116432480572</v>
      </c>
      <c r="BO154" s="28">
        <f ca="1"/>
        <v>-1.4638116432480572</v>
      </c>
      <c r="BP154" s="28">
        <f ca="1"/>
        <v>-1.4638116432480572</v>
      </c>
      <c r="BQ154" s="23">
        <f ca="1"/>
        <v>-1.4638116432480572</v>
      </c>
      <c r="BR154" s="23">
        <f ca="1"/>
        <v>-1.4638116432480572</v>
      </c>
      <c r="BS154" s="23">
        <f ca="1"/>
        <v>-1.4638116432480572</v>
      </c>
      <c r="BT154" s="23">
        <f ca="1"/>
        <v>-1.4638116432480572</v>
      </c>
      <c r="BU154" s="23">
        <f ca="1"/>
        <v>-1.4638116432480572</v>
      </c>
      <c r="BV154" s="23">
        <f ca="1"/>
        <v>-1.4638116432480572</v>
      </c>
      <c r="BW154" s="23">
        <f ca="1"/>
        <v>-1.4638116432480572</v>
      </c>
      <c r="BX154" s="23">
        <f ca="1"/>
        <v>-1.4638116432480572</v>
      </c>
      <c r="BY154" s="23">
        <f ca="1"/>
        <v>-1.4638116432480572</v>
      </c>
      <c r="BZ154" s="23">
        <f ca="1"/>
        <v>-1.4638116432480572</v>
      </c>
      <c r="CA154" s="23">
        <f ca="1"/>
        <v>-1.4638116432480572</v>
      </c>
      <c r="CB154" s="23">
        <f ca="1"/>
        <v>-1.4638116432480572</v>
      </c>
      <c r="CC154" s="23">
        <f ca="1"/>
        <v>-1.4638116432480572</v>
      </c>
      <c r="CD154" s="23">
        <f ca="1"/>
        <v>-1.4638116432480572</v>
      </c>
      <c r="CE154" s="23">
        <f ca="1"/>
        <v>-1.4638116432480572</v>
      </c>
      <c r="CF154" s="23">
        <f ca="1"/>
        <v>-1.4638116432480572</v>
      </c>
      <c r="CG154" s="23">
        <f ca="1"/>
        <v>-1.4638116432480572</v>
      </c>
      <c r="CH154" s="23">
        <f ca="1"/>
        <v>-1.4638116432480572</v>
      </c>
      <c r="CI154" s="23">
        <f ca="1"/>
        <v>-1.4638116432480572</v>
      </c>
      <c r="CJ154" s="23">
        <f ca="1"/>
        <v>-1.4638116432480572</v>
      </c>
      <c r="CK154" s="23">
        <f ca="1"/>
        <v>-1.4638116432480572</v>
      </c>
      <c r="CL154" s="23">
        <f ca="1"/>
        <v>-1.4638116432480572</v>
      </c>
      <c r="CM154" s="23">
        <f ca="1"/>
        <v>-1.4638116432480572</v>
      </c>
      <c r="CN154" s="23">
        <f ca="1"/>
        <v>-1.4638116432480572</v>
      </c>
      <c r="CO154" s="23">
        <f ca="1"/>
        <v>-1.4638116432480572</v>
      </c>
      <c r="CP154" s="23">
        <f ca="1"/>
        <v>-1.4638116432480572</v>
      </c>
      <c r="CQ154" s="23">
        <f ca="1"/>
        <v>-1.4638116432480572</v>
      </c>
      <c r="CR154" s="23">
        <f ca="1"/>
        <v>-1.4638116432480572</v>
      </c>
      <c r="CS154" s="23">
        <f ca="1"/>
        <v>-1.4638116432480572</v>
      </c>
      <c r="CT154" s="23">
        <f ca="1"/>
        <v>-1.4638116432480572</v>
      </c>
      <c r="CU154" s="23">
        <f ca="1"/>
        <v>-1.4638116432480572</v>
      </c>
      <c r="CV154" s="23">
        <f ca="1"/>
        <v>-1.4638116432480572</v>
      </c>
      <c r="CW154" s="23">
        <f ca="1"/>
        <v>-1.4638116432480572</v>
      </c>
      <c r="CX154" s="23">
        <f ca="1"/>
        <v>-1.4638116432480572</v>
      </c>
      <c r="CY154" s="23">
        <f ca="1"/>
        <v>-1.4638116432480572</v>
      </c>
      <c r="CZ154" s="23">
        <f ca="1"/>
        <v>-1.4638116432480572</v>
      </c>
      <c r="DA154" s="23">
        <f ca="1"/>
        <v>-1.4638116432480572</v>
      </c>
      <c r="DB154" s="23">
        <f ca="1"/>
        <v>-1.4638116432480572</v>
      </c>
      <c r="DC154" s="23">
        <f ca="1"/>
        <v>-1.4638116432480572</v>
      </c>
      <c r="DD154" s="23">
        <f ca="1"/>
        <v>-1.4638116432480572</v>
      </c>
      <c r="DE154" s="23">
        <f ca="1"/>
        <v>-1.4638116432480572</v>
      </c>
      <c r="DF154" s="23">
        <f ca="1"/>
        <v>-1.4638116432480572</v>
      </c>
      <c r="DG154" s="23">
        <f ca="1"/>
        <v>-1.4638116432480572</v>
      </c>
      <c r="DH154" s="23">
        <f ca="1"/>
        <v>-1.4638116432480572</v>
      </c>
      <c r="DI154" s="23">
        <f ca="1"/>
        <v>-1.4638116432480572</v>
      </c>
      <c r="DJ154" s="23">
        <f ca="1"/>
        <v>-1.4638116432480572</v>
      </c>
      <c r="DK154" s="23">
        <f ca="1"/>
        <v>-1.4638116432480572</v>
      </c>
      <c r="DL154" s="23">
        <f ca="1"/>
        <v>-1.4638116432480572</v>
      </c>
      <c r="DM154" s="23">
        <f ca="1"/>
        <v>-1.4638116432480572</v>
      </c>
      <c r="DN154" s="23">
        <f ca="1"/>
        <v>-1.4638116432480572</v>
      </c>
      <c r="DO154" s="23">
        <f ca="1"/>
        <v>-1.4638116432480572</v>
      </c>
      <c r="DP154" s="23">
        <f ca="1"/>
        <v>-1.4638116432480572</v>
      </c>
      <c r="DQ154" s="23">
        <f ca="1"/>
        <v>-1.4638116432480572</v>
      </c>
      <c r="DR154" s="23">
        <f ca="1"/>
        <v>-1.4638116432480572</v>
      </c>
      <c r="DS154" s="23">
        <f ca="1"/>
        <v>-1.4638116432480572</v>
      </c>
      <c r="DT154" s="23">
        <f ca="1"/>
        <v>-1.4638116432480572</v>
      </c>
      <c r="DU154" s="23">
        <f ca="1"/>
        <v>-1.4638116432480572</v>
      </c>
      <c r="DV154" s="23">
        <f ca="1"/>
        <v>-1.4638116432480572</v>
      </c>
      <c r="DW154" s="23">
        <f ca="1"/>
        <v>-1.4638116432480572</v>
      </c>
      <c r="DX154" s="23">
        <f ca="1"/>
        <v>-1.4638116432480572</v>
      </c>
      <c r="DY154" s="23">
        <f ca="1"/>
        <v>-1.4638116432480572</v>
      </c>
      <c r="DZ154" s="23">
        <f ca="1"/>
        <v>-1.4638116432480572</v>
      </c>
      <c r="EA154" s="23">
        <f ca="1"/>
        <v>-1.4638116432480572</v>
      </c>
      <c r="EB154" s="23">
        <f ca="1"/>
        <v>-1.4638116432480572</v>
      </c>
      <c r="EC154" s="23">
        <f ca="1"/>
        <v>-1.4638116432480572</v>
      </c>
      <c r="ED154" s="23">
        <f ca="1"/>
        <v>-1.4638116432480572</v>
      </c>
      <c r="EE154" s="23">
        <f ca="1"/>
        <v>-1.4638116432480572</v>
      </c>
      <c r="EF154" s="23">
        <f ca="1"/>
        <v>-1.4638116432480572</v>
      </c>
      <c r="EG154" s="23">
        <f ca="1"/>
        <v>-1.4638116432480572</v>
      </c>
      <c r="EH154" s="23">
        <f ca="1"/>
        <v>-1.4638116432480572</v>
      </c>
      <c r="EI154" s="23">
        <f ca="1"/>
        <v>-1.4638116432480572</v>
      </c>
      <c r="EJ154" s="23">
        <f ca="1"/>
        <v>-1.4638116432480572</v>
      </c>
      <c r="EK154" s="23">
        <f ca="1"/>
        <v>-1.4638116432480572</v>
      </c>
      <c r="EL154" s="23">
        <f ca="1"/>
        <v>-1.4638116432480572</v>
      </c>
      <c r="EM154" s="23">
        <f ca="1"/>
        <v>-1.4638116432480572</v>
      </c>
      <c r="EN154" s="23">
        <f ca="1"/>
        <v>-1.4638116432480572</v>
      </c>
      <c r="EO154" s="23">
        <f ca="1"/>
        <v>-1.4638116432480572</v>
      </c>
      <c r="EP154" s="23">
        <f ca="1"/>
        <v>-1.4638116432480572</v>
      </c>
      <c r="EQ154" s="23">
        <f ca="1"/>
        <v>-1.4638116432480572</v>
      </c>
      <c r="ER154" s="23">
        <f ca="1"/>
        <v>-1.4638116432480572</v>
      </c>
      <c r="ES154" s="23">
        <f ca="1"/>
        <v>-1.4638116432480572</v>
      </c>
      <c r="ET154" s="23">
        <f ca="1"/>
        <v>-1.4638116432480572</v>
      </c>
      <c r="EU154" s="23">
        <f ca="1"/>
        <v>-1.4638116432480572</v>
      </c>
      <c r="EV154" s="23">
        <f ca="1"/>
        <v>-1.4638116432480572</v>
      </c>
      <c r="EW154" s="23">
        <f ca="1"/>
        <v>-1.4638116432480572</v>
      </c>
      <c r="EX154" s="23">
        <f ca="1"/>
        <v>-1.4638116432480572</v>
      </c>
      <c r="EY154" s="23">
        <f ca="1"/>
        <v>-1.4638116432480572</v>
      </c>
      <c r="EZ154" s="23">
        <f ca="1"/>
        <v>-1.4638116432480572</v>
      </c>
      <c r="FA154" s="23">
        <f ca="1"/>
        <v>-1.4638116432480572</v>
      </c>
      <c r="FB154" s="23">
        <f ca="1"/>
        <v>-1.4638116432480572</v>
      </c>
      <c r="FC154" s="23">
        <f ca="1"/>
        <v>-1.4638116432480572</v>
      </c>
      <c r="FD154" s="23">
        <f ca="1"/>
        <v>-1.4638116432480572</v>
      </c>
      <c r="FE154" s="23">
        <f ca="1"/>
        <v>-1.4638116432480572</v>
      </c>
      <c r="FF154" s="23">
        <f ca="1"/>
        <v>-1.4638116432480572</v>
      </c>
      <c r="FG154" s="23">
        <f ca="1"/>
        <v>-1.4638116432480572</v>
      </c>
      <c r="FH154" s="23">
        <f ca="1"/>
        <v>-1.4638116432480572</v>
      </c>
      <c r="FI154" s="23">
        <f ca="1"/>
        <v>-1.4638116432480572</v>
      </c>
      <c r="FJ154" s="23">
        <f ca="1"/>
        <v>-1.4638116432480572</v>
      </c>
      <c r="FK154" s="23">
        <f ca="1"/>
        <v>-1.4638116432480572</v>
      </c>
      <c r="FL154" s="23">
        <f ca="1"/>
        <v>-1.4638116432480572</v>
      </c>
      <c r="FM154" s="23">
        <f ca="1"/>
        <v>-1.4638116432480572</v>
      </c>
      <c r="FN154" s="23">
        <f ca="1"/>
        <v>-1.4638116432480572</v>
      </c>
      <c r="FO154" s="23">
        <f ca="1"/>
        <v>-1.4638116432480572</v>
      </c>
      <c r="FP154" s="23">
        <f ca="1"/>
        <v>-1.4638116432480572</v>
      </c>
      <c r="FQ154" s="23">
        <f ca="1"/>
        <v>-1.4638116432480572</v>
      </c>
      <c r="FR154" s="23">
        <f ca="1"/>
        <v>-1.4638116432480572</v>
      </c>
      <c r="FS154" s="23">
        <f ca="1"/>
        <v>-1.4638116432480572</v>
      </c>
      <c r="FT154" s="23">
        <f ca="1"/>
        <v>-1.4638116432480572</v>
      </c>
      <c r="FU154" s="23">
        <f ca="1"/>
        <v>-1.4638116432480572</v>
      </c>
      <c r="FV154" s="23">
        <f ca="1"/>
        <v>-1.4638116432480572</v>
      </c>
      <c r="FW154" s="23">
        <f ca="1"/>
        <v>-1.4638116432480572</v>
      </c>
      <c r="FX154" s="23">
        <f ca="1"/>
        <v>-1.4638116432480572</v>
      </c>
      <c r="FY154" s="23">
        <f ca="1"/>
        <v>-1.4638116432480572</v>
      </c>
      <c r="FZ154" s="23">
        <f ca="1"/>
        <v>-1.4638116432480572</v>
      </c>
      <c r="GA154" s="23">
        <f ca="1"/>
        <v>-1.4638116432480572</v>
      </c>
      <c r="GB154" s="23">
        <f ca="1"/>
        <v>-1.4638116432480572</v>
      </c>
      <c r="GC154" s="23">
        <f ca="1"/>
        <v>-1.4638116432480572</v>
      </c>
      <c r="GD154" s="23">
        <f ca="1"/>
        <v>-1.4638116432480572</v>
      </c>
      <c r="GE154" s="23">
        <f ca="1"/>
        <v>-1.4638116432480572</v>
      </c>
      <c r="GF154" s="23">
        <f ca="1"/>
        <v>-1.4638116432480572</v>
      </c>
      <c r="GG154" s="23">
        <f ca="1"/>
        <v>-1.4638116432480572</v>
      </c>
      <c r="GH154" s="23">
        <f ca="1"/>
        <v>-1.4638116432480572</v>
      </c>
      <c r="GI154" s="23">
        <f ca="1"/>
        <v>-1.4638116432480572</v>
      </c>
      <c r="GJ154" s="23">
        <f ca="1"/>
        <v>-1.4638116432480572</v>
      </c>
      <c r="GK154" s="23">
        <f ca="1"/>
        <v>-1.4638116432480572</v>
      </c>
      <c r="GL154" s="23">
        <f ca="1"/>
        <v>-1.4638116432480572</v>
      </c>
      <c r="GM154" s="23">
        <f ca="1"/>
        <v>-1.4638116432480572</v>
      </c>
      <c r="GN154" s="23">
        <f ca="1"/>
        <v>-1.4638116432480572</v>
      </c>
      <c r="GO154" s="23">
        <f ca="1"/>
        <v>-1.4638116432480572</v>
      </c>
      <c r="GP154" s="23">
        <f ca="1"/>
        <v>-1.4638116432480572</v>
      </c>
      <c r="GQ154" s="23">
        <f ca="1"/>
        <v>-1.4638116432480572</v>
      </c>
      <c r="GR154" s="23">
        <f ca="1"/>
        <v>-1.4638116432480572</v>
      </c>
      <c r="GS154" s="23">
        <f ca="1"/>
        <v>-1.4638116432480572</v>
      </c>
      <c r="GT154" s="23">
        <f ca="1"/>
        <v>-1.4638116432480572</v>
      </c>
      <c r="GU154" s="23">
        <f ca="1"/>
        <v>-1.4638116432480572</v>
      </c>
      <c r="GV154" s="23">
        <f ca="1"/>
        <v>-1.4638116432480572</v>
      </c>
      <c r="GW154" s="23">
        <f ca="1"/>
        <v>-1.4638116432480572</v>
      </c>
      <c r="GX154" s="23">
        <f ca="1"/>
        <v>-1.4638116432480572</v>
      </c>
      <c r="GY154" s="23">
        <f ca="1"/>
        <v>-1.4638116432480572</v>
      </c>
      <c r="GZ154" s="23">
        <f ca="1"/>
        <v>-1.4638116432480572</v>
      </c>
      <c r="HA154" s="23">
        <f ca="1"/>
        <v>-1.4638116432480572</v>
      </c>
      <c r="HB154" s="23">
        <f ca="1"/>
        <v>-1.4638116432480572</v>
      </c>
      <c r="HC154" s="23">
        <f ca="1"/>
        <v>-1.4638116432480572</v>
      </c>
      <c r="HD154" s="23">
        <f ca="1"/>
        <v>-1.4638116432480572</v>
      </c>
      <c r="HE154" s="23">
        <f ca="1"/>
        <v>-1.4638116432480572</v>
      </c>
      <c r="HF154" s="23">
        <f ca="1"/>
        <v>-1.4638116432480572</v>
      </c>
      <c r="HG154" s="23">
        <f ca="1"/>
        <v>-1.4638116432480572</v>
      </c>
      <c r="HH154" s="23">
        <f ca="1"/>
        <v>-1.4638116432480572</v>
      </c>
      <c r="HI154" s="23">
        <f ca="1"/>
        <v>-1.4638116432480572</v>
      </c>
      <c r="HJ154" s="23">
        <f ca="1"/>
        <v>-1.4638116432480572</v>
      </c>
      <c r="HK154" s="23">
        <f ca="1"/>
        <v>-1.4638116432480572</v>
      </c>
      <c r="HL154" s="23">
        <f ca="1"/>
        <v>-1.4638116432480572</v>
      </c>
      <c r="HM154" s="23">
        <f ca="1"/>
        <v>-1.4638116432480572</v>
      </c>
      <c r="HN154" s="23">
        <f ca="1"/>
        <v>-1.4638116432480572</v>
      </c>
      <c r="HO154" s="23">
        <f ca="1"/>
        <v>-1.4638116432480572</v>
      </c>
      <c r="HP154" s="23">
        <f ca="1"/>
        <v>-1.4638116432480572</v>
      </c>
      <c r="HQ154" s="23">
        <f ca="1"/>
        <v>-1.4638116432480572</v>
      </c>
      <c r="HR154" s="23">
        <f ca="1"/>
        <v>-1.4638116432480572</v>
      </c>
      <c r="HS154" s="23">
        <f ca="1"/>
        <v>-1.4638116432480572</v>
      </c>
      <c r="HT154" s="23">
        <f ca="1"/>
        <v>-1.4638116432480572</v>
      </c>
      <c r="HU154" s="23">
        <f ca="1"/>
        <v>-1.4638116432480572</v>
      </c>
      <c r="HV154" s="23">
        <f ca="1"/>
        <v>-1.4638116432480572</v>
      </c>
      <c r="HW154" s="23">
        <f ca="1"/>
        <v>-1.4638116432480572</v>
      </c>
      <c r="HX154" s="23">
        <f ca="1"/>
        <v>-1.4638116432480572</v>
      </c>
      <c r="HY154" s="23">
        <f ca="1"/>
        <v>-1.4638116432480572</v>
      </c>
      <c r="HZ154" s="23">
        <f ca="1"/>
        <v>-1.4638116432480572</v>
      </c>
      <c r="IA154" s="23">
        <f ca="1"/>
        <v>-1.4638116432480572</v>
      </c>
      <c r="IB154" s="23">
        <f ca="1"/>
        <v>-1.4638116432480572</v>
      </c>
      <c r="IC154" s="23">
        <f ca="1"/>
        <v>-1.4638116432480572</v>
      </c>
      <c r="ID154" s="23">
        <f ca="1"/>
        <v>-1.4638116432480572</v>
      </c>
      <c r="IE154" s="23">
        <f ca="1"/>
        <v>-1.4638116432480572</v>
      </c>
      <c r="IF154" s="23">
        <f ca="1"/>
        <v>-1.4638116432480572</v>
      </c>
      <c r="IG154" s="23">
        <f ca="1"/>
        <v>-1.4638116432480572</v>
      </c>
      <c r="IH154" s="23">
        <f ca="1"/>
        <v>-1.4638116432480572</v>
      </c>
      <c r="II154" s="23">
        <f ca="1"/>
        <v>-1.4638116432480572</v>
      </c>
      <c r="IJ154" s="23">
        <f ca="1"/>
        <v>-1.4638116432480572</v>
      </c>
      <c r="IK154" s="23">
        <f ca="1"/>
        <v>-1.4638116432480572</v>
      </c>
      <c r="IL154" s="23">
        <f ca="1"/>
        <v>-1.4638116432480572</v>
      </c>
      <c r="IM154" s="23">
        <f ca="1"/>
        <v>-1.4638116432480572</v>
      </c>
      <c r="IN154" s="23">
        <f ca="1"/>
        <v>-1.4638116432480572</v>
      </c>
      <c r="IO154" s="23">
        <f ca="1"/>
        <v>-1.4638116432480572</v>
      </c>
      <c r="IP154" s="23">
        <f ca="1"/>
        <v>-1.4638116432480572</v>
      </c>
      <c r="IQ154" s="23">
        <f ca="1"/>
        <v>-1.4638116432480572</v>
      </c>
      <c r="IR154" s="23">
        <f ca="1"/>
        <v>-1.4638116432480572</v>
      </c>
      <c r="IS154" s="23">
        <f ca="1"/>
        <v>-1.4638116432480572</v>
      </c>
      <c r="IT154" s="23">
        <f ca="1"/>
        <v>-1.4638116432480572</v>
      </c>
      <c r="IU154" s="23">
        <f ca="1"/>
        <v>-1.4638116432480572</v>
      </c>
      <c r="IV154" s="23">
        <f ca="1"/>
        <v>-1.4638116432480572</v>
      </c>
      <c r="IW154" s="23">
        <f ca="1"/>
        <v>-1.4638116432480572</v>
      </c>
      <c r="IX154" s="23">
        <f ca="1"/>
        <v>-1.4638116432480572</v>
      </c>
      <c r="IY154" s="23">
        <f ca="1"/>
        <v>-1.4638116432480572</v>
      </c>
      <c r="IZ154" s="23">
        <f ca="1"/>
        <v>-1.4638116432480572</v>
      </c>
      <c r="JA154" s="23">
        <f ca="1"/>
        <v>-1.4638116432480572</v>
      </c>
      <c r="JB154" s="23">
        <f ca="1"/>
        <v>-1.4638116432480572</v>
      </c>
      <c r="JC154" s="23">
        <f ca="1"/>
        <v>-1.4638116432480572</v>
      </c>
      <c r="JD154" s="23">
        <f ca="1"/>
        <v>-1.4638116432480572</v>
      </c>
      <c r="JE154" s="23">
        <f ca="1"/>
        <v>-1.4638116432480572</v>
      </c>
      <c r="JF154" s="23">
        <f ca="1"/>
        <v>-1.4638116432480572</v>
      </c>
      <c r="JG154" s="23">
        <f ca="1"/>
        <v>-1.4638116432480572</v>
      </c>
      <c r="JH154" s="23">
        <f ca="1"/>
        <v>-1.4638116432480572</v>
      </c>
      <c r="JI154" s="23">
        <f ca="1"/>
        <v>-1.4638116432480572</v>
      </c>
      <c r="JJ154" s="23">
        <f ca="1"/>
        <v>-1.4638116432480572</v>
      </c>
      <c r="JK154" s="23">
        <f ca="1"/>
        <v>-1.4638116432480572</v>
      </c>
      <c r="JL154" s="23">
        <f ca="1"/>
        <v>-1.4638116432480572</v>
      </c>
      <c r="JM154" s="23">
        <f ca="1"/>
        <v>-1.4638116432480572</v>
      </c>
      <c r="JN154" s="23">
        <f ca="1"/>
        <v>-1.4638116432480572</v>
      </c>
      <c r="JO154" s="23">
        <f ca="1"/>
        <v>-1.4638116432480572</v>
      </c>
      <c r="JP154" s="23">
        <f ca="1"/>
        <v>-1.4638116432480572</v>
      </c>
      <c r="JQ154" s="23">
        <f ca="1"/>
        <v>-1.4638116432480572</v>
      </c>
      <c r="JR154" s="23">
        <f ca="1"/>
        <v>-1.4638116432480572</v>
      </c>
      <c r="JS154" s="23">
        <f ca="1"/>
        <v>-1.4638116432480572</v>
      </c>
      <c r="JT154" s="23">
        <f ca="1"/>
        <v>-1.4638116432480572</v>
      </c>
      <c r="JU154" s="23">
        <f ca="1"/>
        <v>-1.4638116432480572</v>
      </c>
      <c r="JV154" s="23">
        <f ca="1"/>
        <v>-1.4638116432480572</v>
      </c>
      <c r="JW154" s="23">
        <f ca="1"/>
        <v>-1.4638116432480572</v>
      </c>
      <c r="JX154" s="23">
        <f ca="1"/>
        <v>-1.4638116432480572</v>
      </c>
      <c r="JY154" s="23">
        <f ca="1"/>
        <v>-1.4638116432480572</v>
      </c>
      <c r="OF154" s="23" t="s">
        <v>910</v>
      </c>
    </row>
    <row r="155" spans="3:396" x14ac:dyDescent="0.4">
      <c r="C155" s="1">
        <f t="shared" si="11"/>
        <v>152</v>
      </c>
      <c r="D155" s="74" t="s">
        <v>1174</v>
      </c>
      <c r="S155" s="74" t="s">
        <v>1174</v>
      </c>
      <c r="AB155" s="23" t="s">
        <v>1162</v>
      </c>
      <c r="AC155" s="28">
        <f>U150</f>
        <v>-45</v>
      </c>
      <c r="AD155" s="28">
        <f>AC155</f>
        <v>-45</v>
      </c>
      <c r="AE155" s="28">
        <f t="shared" ref="AE155:AL155" si="12">AD155</f>
        <v>-45</v>
      </c>
      <c r="AF155" s="28">
        <f t="shared" si="12"/>
        <v>-45</v>
      </c>
      <c r="AG155" s="28">
        <f t="shared" si="12"/>
        <v>-45</v>
      </c>
      <c r="AH155" s="28">
        <f t="shared" si="12"/>
        <v>-45</v>
      </c>
      <c r="AI155" s="28">
        <f t="shared" si="12"/>
        <v>-45</v>
      </c>
      <c r="AJ155" s="28">
        <f t="shared" si="12"/>
        <v>-45</v>
      </c>
      <c r="AK155" s="28">
        <f t="shared" si="12"/>
        <v>-45</v>
      </c>
      <c r="AL155" s="28">
        <f t="shared" si="12"/>
        <v>-45</v>
      </c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OF155" s="23" t="s">
        <v>910</v>
      </c>
    </row>
    <row r="156" spans="3:396" x14ac:dyDescent="0.4">
      <c r="C156" s="1">
        <f t="shared" si="11"/>
        <v>153</v>
      </c>
      <c r="D156" s="74" t="s">
        <v>1174</v>
      </c>
      <c r="S156" s="74" t="s">
        <v>1174</v>
      </c>
      <c r="T156" s="1" t="s">
        <v>1364</v>
      </c>
      <c r="OF156" s="23" t="s">
        <v>910</v>
      </c>
    </row>
    <row r="157" spans="3:396" x14ac:dyDescent="0.4">
      <c r="C157" s="1">
        <f t="shared" si="11"/>
        <v>154</v>
      </c>
      <c r="D157" s="74" t="s">
        <v>1174</v>
      </c>
      <c r="S157" s="74" t="s">
        <v>1174</v>
      </c>
      <c r="T157" s="1" t="s">
        <v>907</v>
      </c>
      <c r="U157" s="1">
        <f ca="1">MROUND(0.95*U151,10)</f>
        <v>210</v>
      </c>
      <c r="OF157" s="23" t="s">
        <v>910</v>
      </c>
    </row>
    <row r="158" spans="3:396" x14ac:dyDescent="0.4">
      <c r="C158" s="1">
        <f t="shared" si="11"/>
        <v>155</v>
      </c>
      <c r="D158" s="74" t="s">
        <v>1174</v>
      </c>
      <c r="S158" s="74" t="s">
        <v>1174</v>
      </c>
      <c r="T158" s="1" t="str" cm="1">
        <f t="array" aca="1" ref="T158" ca="1">setChartAxis("charts","Chart 3","Min","Value","Primary",U157)</f>
        <v>Value Primary Min: 210</v>
      </c>
      <c r="OF158" s="23" t="s">
        <v>910</v>
      </c>
    </row>
    <row r="159" spans="3:396" x14ac:dyDescent="0.4">
      <c r="C159" s="1">
        <f t="shared" si="11"/>
        <v>156</v>
      </c>
      <c r="D159" s="74" t="s">
        <v>1174</v>
      </c>
      <c r="S159" s="74" t="s">
        <v>1174</v>
      </c>
      <c r="OF159" s="23" t="s">
        <v>910</v>
      </c>
    </row>
    <row r="160" spans="3:396" x14ac:dyDescent="0.4">
      <c r="C160" s="1">
        <f t="shared" si="11"/>
        <v>157</v>
      </c>
      <c r="D160" s="74" t="s">
        <v>1174</v>
      </c>
      <c r="S160" s="74" t="s">
        <v>1174</v>
      </c>
      <c r="AA160" s="1"/>
      <c r="AC160" s="24"/>
      <c r="AD160" s="28"/>
      <c r="AE160" s="28"/>
      <c r="AF160" s="28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23" t="s">
        <v>910</v>
      </c>
    </row>
    <row r="161" spans="3:396" x14ac:dyDescent="0.4">
      <c r="C161" s="1">
        <f t="shared" si="11"/>
        <v>158</v>
      </c>
      <c r="D161" s="74" t="s">
        <v>1174</v>
      </c>
      <c r="S161" s="74" t="s">
        <v>1174</v>
      </c>
      <c r="AJ161" s="24"/>
      <c r="OF161" s="23" t="s">
        <v>910</v>
      </c>
    </row>
    <row r="162" spans="3:396" x14ac:dyDescent="0.4">
      <c r="C162" s="1">
        <f t="shared" si="11"/>
        <v>159</v>
      </c>
      <c r="D162" s="74" t="s">
        <v>1174</v>
      </c>
      <c r="S162" s="74" t="s">
        <v>1174</v>
      </c>
      <c r="AJ162" s="24"/>
      <c r="OF162" s="23" t="s">
        <v>910</v>
      </c>
    </row>
    <row r="163" spans="3:396" x14ac:dyDescent="0.4">
      <c r="C163" s="1">
        <f t="shared" si="11"/>
        <v>160</v>
      </c>
      <c r="D163" s="74" t="s">
        <v>1174</v>
      </c>
      <c r="S163" s="74" t="s">
        <v>1174</v>
      </c>
      <c r="AJ163" s="24"/>
      <c r="OF163" s="23" t="s">
        <v>910</v>
      </c>
    </row>
    <row r="164" spans="3:396" x14ac:dyDescent="0.4">
      <c r="C164" s="1">
        <f t="shared" si="11"/>
        <v>161</v>
      </c>
      <c r="D164" s="74" t="s">
        <v>1174</v>
      </c>
      <c r="S164" s="74" t="s">
        <v>1174</v>
      </c>
      <c r="AJ164" s="24"/>
      <c r="OF164" s="23" t="s">
        <v>910</v>
      </c>
    </row>
    <row r="165" spans="3:396" x14ac:dyDescent="0.4">
      <c r="C165" s="1">
        <f t="shared" si="11"/>
        <v>162</v>
      </c>
      <c r="D165" s="74" t="s">
        <v>1174</v>
      </c>
      <c r="S165" s="74" t="s">
        <v>1174</v>
      </c>
      <c r="AJ165" s="24"/>
      <c r="OF165" s="23" t="s">
        <v>910</v>
      </c>
    </row>
    <row r="166" spans="3:396" x14ac:dyDescent="0.4">
      <c r="C166" s="1">
        <f t="shared" si="11"/>
        <v>163</v>
      </c>
      <c r="D166" s="74" t="s">
        <v>1174</v>
      </c>
      <c r="S166" s="74" t="s">
        <v>1174</v>
      </c>
      <c r="AJ166" s="24"/>
      <c r="OF166" s="23" t="s">
        <v>910</v>
      </c>
    </row>
    <row r="167" spans="3:396" x14ac:dyDescent="0.4">
      <c r="C167" s="1">
        <f t="shared" si="11"/>
        <v>164</v>
      </c>
      <c r="D167" s="74" t="s">
        <v>1174</v>
      </c>
      <c r="S167" s="74" t="s">
        <v>1174</v>
      </c>
      <c r="AJ167" s="24"/>
      <c r="OF167" s="23" t="s">
        <v>910</v>
      </c>
    </row>
    <row r="168" spans="3:396" x14ac:dyDescent="0.4">
      <c r="C168" s="1">
        <f t="shared" si="11"/>
        <v>165</v>
      </c>
      <c r="D168" s="74" t="s">
        <v>1174</v>
      </c>
      <c r="S168" s="74" t="s">
        <v>1174</v>
      </c>
      <c r="AJ168" s="24"/>
      <c r="OF168" s="23" t="s">
        <v>910</v>
      </c>
    </row>
    <row r="169" spans="3:396" x14ac:dyDescent="0.4">
      <c r="C169" s="1">
        <f t="shared" si="11"/>
        <v>166</v>
      </c>
      <c r="D169" s="74" t="s">
        <v>1174</v>
      </c>
      <c r="S169" s="74" t="s">
        <v>1174</v>
      </c>
      <c r="AJ169" s="24"/>
      <c r="OF169" s="23" t="s">
        <v>910</v>
      </c>
    </row>
    <row r="170" spans="3:396" x14ac:dyDescent="0.4">
      <c r="C170" s="1">
        <f t="shared" si="11"/>
        <v>167</v>
      </c>
      <c r="D170" s="74" t="s">
        <v>1174</v>
      </c>
      <c r="S170" s="74" t="s">
        <v>1174</v>
      </c>
      <c r="AJ170" s="24"/>
      <c r="OF170" s="23" t="s">
        <v>910</v>
      </c>
    </row>
    <row r="171" spans="3:396" x14ac:dyDescent="0.4">
      <c r="C171" s="1">
        <f t="shared" si="11"/>
        <v>168</v>
      </c>
      <c r="D171" s="74" t="s">
        <v>1174</v>
      </c>
      <c r="S171" s="74" t="s">
        <v>1174</v>
      </c>
      <c r="AJ171" s="24"/>
      <c r="OF171" s="23" t="s">
        <v>910</v>
      </c>
    </row>
    <row r="172" spans="3:396" x14ac:dyDescent="0.4">
      <c r="C172" s="1">
        <f t="shared" si="11"/>
        <v>169</v>
      </c>
      <c r="D172" s="74" t="s">
        <v>1174</v>
      </c>
      <c r="S172" s="74" t="s">
        <v>1174</v>
      </c>
      <c r="AJ172" s="24"/>
      <c r="OF172" s="23" t="s">
        <v>910</v>
      </c>
    </row>
    <row r="173" spans="3:396" x14ac:dyDescent="0.4">
      <c r="C173" s="1">
        <f t="shared" si="11"/>
        <v>170</v>
      </c>
      <c r="D173" s="74" t="s">
        <v>1174</v>
      </c>
      <c r="S173" s="74" t="s">
        <v>1174</v>
      </c>
      <c r="AJ173" s="24"/>
      <c r="OF173" s="23" t="s">
        <v>910</v>
      </c>
    </row>
    <row r="174" spans="3:396" x14ac:dyDescent="0.4">
      <c r="C174" s="1">
        <f t="shared" si="11"/>
        <v>171</v>
      </c>
      <c r="D174" s="74" t="s">
        <v>1174</v>
      </c>
      <c r="S174" s="74" t="s">
        <v>1174</v>
      </c>
      <c r="AJ174" s="24"/>
      <c r="OF174" s="23" t="s">
        <v>910</v>
      </c>
    </row>
    <row r="175" spans="3:396" x14ac:dyDescent="0.4">
      <c r="C175" s="1">
        <f t="shared" si="11"/>
        <v>172</v>
      </c>
      <c r="D175" s="74" t="s">
        <v>1174</v>
      </c>
      <c r="S175" s="74" t="s">
        <v>1174</v>
      </c>
      <c r="AJ175" s="24"/>
      <c r="OF175" s="23" t="s">
        <v>910</v>
      </c>
    </row>
    <row r="176" spans="3:396" x14ac:dyDescent="0.4">
      <c r="C176" s="1">
        <f t="shared" si="11"/>
        <v>173</v>
      </c>
      <c r="D176" s="74" t="s">
        <v>1174</v>
      </c>
      <c r="S176" s="74" t="s">
        <v>1174</v>
      </c>
      <c r="AJ176" s="24"/>
      <c r="OF176" s="23" t="s">
        <v>910</v>
      </c>
    </row>
    <row r="177" spans="3:396" x14ac:dyDescent="0.4">
      <c r="C177" s="1">
        <f t="shared" si="11"/>
        <v>174</v>
      </c>
      <c r="D177" s="74" t="s">
        <v>1174</v>
      </c>
      <c r="S177" s="74" t="s">
        <v>1174</v>
      </c>
      <c r="AJ177" s="24"/>
      <c r="OF177" s="23" t="s">
        <v>910</v>
      </c>
    </row>
    <row r="178" spans="3:396" x14ac:dyDescent="0.4">
      <c r="C178" s="1">
        <f t="shared" si="11"/>
        <v>175</v>
      </c>
      <c r="D178" s="74" t="s">
        <v>1174</v>
      </c>
      <c r="S178" s="74" t="s">
        <v>1174</v>
      </c>
      <c r="AJ178" s="24"/>
      <c r="OF178" s="23" t="s">
        <v>910</v>
      </c>
    </row>
    <row r="179" spans="3:396" x14ac:dyDescent="0.4">
      <c r="C179" s="1">
        <f t="shared" si="11"/>
        <v>176</v>
      </c>
      <c r="D179" s="74" t="s">
        <v>1174</v>
      </c>
      <c r="S179" s="74" t="s">
        <v>1174</v>
      </c>
      <c r="AJ179" s="24"/>
      <c r="OF179" s="23" t="s">
        <v>910</v>
      </c>
    </row>
    <row r="180" spans="3:396" x14ac:dyDescent="0.4">
      <c r="C180" s="1">
        <f t="shared" si="11"/>
        <v>177</v>
      </c>
      <c r="D180" s="74" t="s">
        <v>1174</v>
      </c>
      <c r="S180" s="74" t="s">
        <v>1174</v>
      </c>
      <c r="AJ180" s="24"/>
      <c r="OF180" s="23" t="s">
        <v>910</v>
      </c>
    </row>
    <row r="181" spans="3:396" x14ac:dyDescent="0.4">
      <c r="C181" s="1">
        <f t="shared" si="11"/>
        <v>178</v>
      </c>
      <c r="D181" s="74" t="s">
        <v>1174</v>
      </c>
      <c r="S181" s="74" t="s">
        <v>1174</v>
      </c>
      <c r="AJ181" s="24"/>
      <c r="OF181" s="23" t="s">
        <v>910</v>
      </c>
    </row>
    <row r="182" spans="3:396" x14ac:dyDescent="0.4">
      <c r="C182" s="1">
        <f t="shared" si="11"/>
        <v>179</v>
      </c>
      <c r="D182" s="74" t="s">
        <v>1174</v>
      </c>
      <c r="S182" s="74" t="s">
        <v>1174</v>
      </c>
      <c r="AJ182" s="24"/>
      <c r="OF182" s="23" t="s">
        <v>910</v>
      </c>
    </row>
    <row r="183" spans="3:396" x14ac:dyDescent="0.4">
      <c r="C183" s="1">
        <f t="shared" si="11"/>
        <v>180</v>
      </c>
      <c r="D183" s="74" t="s">
        <v>1174</v>
      </c>
      <c r="S183" s="74" t="s">
        <v>1174</v>
      </c>
      <c r="AJ183" s="24"/>
      <c r="OF183" s="23" t="s">
        <v>910</v>
      </c>
    </row>
    <row r="184" spans="3:396" x14ac:dyDescent="0.4">
      <c r="C184" s="1">
        <f t="shared" si="11"/>
        <v>181</v>
      </c>
      <c r="D184" s="74" t="s">
        <v>1174</v>
      </c>
      <c r="S184" s="74" t="s">
        <v>1174</v>
      </c>
      <c r="AJ184" s="24"/>
      <c r="OF184" s="23" t="s">
        <v>910</v>
      </c>
    </row>
    <row r="185" spans="3:396" x14ac:dyDescent="0.4">
      <c r="C185" s="1">
        <f t="shared" si="11"/>
        <v>182</v>
      </c>
      <c r="D185" s="74" t="s">
        <v>1174</v>
      </c>
      <c r="S185" s="74" t="s">
        <v>1174</v>
      </c>
      <c r="AJ185" s="24"/>
      <c r="OF185" s="23" t="s">
        <v>910</v>
      </c>
    </row>
    <row r="186" spans="3:396" x14ac:dyDescent="0.4">
      <c r="C186" s="1">
        <f t="shared" si="11"/>
        <v>183</v>
      </c>
      <c r="D186" s="74" t="s">
        <v>1174</v>
      </c>
      <c r="S186" s="74" t="s">
        <v>1174</v>
      </c>
      <c r="AJ186" s="24"/>
      <c r="OF186" s="23" t="s">
        <v>910</v>
      </c>
    </row>
    <row r="187" spans="3:396" x14ac:dyDescent="0.4">
      <c r="C187" s="1">
        <f t="shared" si="11"/>
        <v>184</v>
      </c>
      <c r="D187" s="74" t="s">
        <v>1174</v>
      </c>
      <c r="S187" s="74" t="s">
        <v>1174</v>
      </c>
      <c r="AJ187" s="24"/>
      <c r="OF187" s="23" t="s">
        <v>910</v>
      </c>
    </row>
    <row r="188" spans="3:396" x14ac:dyDescent="0.4">
      <c r="C188" s="1">
        <f t="shared" si="11"/>
        <v>185</v>
      </c>
      <c r="D188" s="74" t="s">
        <v>1174</v>
      </c>
      <c r="S188" s="74" t="s">
        <v>1174</v>
      </c>
      <c r="AJ188" s="24"/>
      <c r="OF188" s="23" t="s">
        <v>910</v>
      </c>
    </row>
    <row r="189" spans="3:396" x14ac:dyDescent="0.4">
      <c r="C189" s="1">
        <f t="shared" si="11"/>
        <v>186</v>
      </c>
      <c r="D189" s="74" t="s">
        <v>1174</v>
      </c>
      <c r="S189" s="74" t="s">
        <v>1174</v>
      </c>
      <c r="AJ189" s="24"/>
      <c r="OF189" s="23" t="s">
        <v>910</v>
      </c>
    </row>
    <row r="190" spans="3:396" x14ac:dyDescent="0.4">
      <c r="C190" s="1">
        <f t="shared" si="11"/>
        <v>187</v>
      </c>
      <c r="D190" s="74" t="s">
        <v>1174</v>
      </c>
      <c r="S190" s="74" t="s">
        <v>1174</v>
      </c>
      <c r="AJ190" s="24"/>
      <c r="OF190" s="23" t="s">
        <v>910</v>
      </c>
    </row>
    <row r="191" spans="3:396" x14ac:dyDescent="0.4">
      <c r="C191" s="1">
        <f t="shared" si="11"/>
        <v>188</v>
      </c>
      <c r="D191" s="74" t="s">
        <v>1174</v>
      </c>
      <c r="S191" s="74" t="s">
        <v>1174</v>
      </c>
      <c r="AJ191" s="24"/>
      <c r="OF191" s="23" t="s">
        <v>910</v>
      </c>
    </row>
    <row r="192" spans="3:396" x14ac:dyDescent="0.4">
      <c r="C192" s="1">
        <f t="shared" si="11"/>
        <v>189</v>
      </c>
      <c r="D192" s="74" t="s">
        <v>1174</v>
      </c>
      <c r="S192" s="74" t="s">
        <v>1174</v>
      </c>
      <c r="AJ192" s="24"/>
      <c r="OF192" s="23" t="s">
        <v>910</v>
      </c>
    </row>
    <row r="193" spans="3:396" x14ac:dyDescent="0.4">
      <c r="C193" s="1">
        <f t="shared" si="11"/>
        <v>190</v>
      </c>
      <c r="D193" s="74" t="s">
        <v>1174</v>
      </c>
      <c r="S193" s="74" t="s">
        <v>1174</v>
      </c>
      <c r="AJ193" s="24"/>
      <c r="OF193" s="23" t="s">
        <v>910</v>
      </c>
    </row>
    <row r="194" spans="3:396" x14ac:dyDescent="0.4">
      <c r="C194" s="1">
        <f t="shared" si="11"/>
        <v>191</v>
      </c>
      <c r="D194" s="74" t="s">
        <v>1174</v>
      </c>
      <c r="S194" s="74" t="s">
        <v>1174</v>
      </c>
      <c r="AJ194" s="24"/>
      <c r="OF194" s="23" t="s">
        <v>910</v>
      </c>
    </row>
    <row r="195" spans="3:396" x14ac:dyDescent="0.4">
      <c r="C195" s="1">
        <f t="shared" si="11"/>
        <v>192</v>
      </c>
      <c r="D195" s="74" t="s">
        <v>1174</v>
      </c>
      <c r="S195" s="74" t="s">
        <v>1174</v>
      </c>
      <c r="AJ195" s="24"/>
      <c r="OF195" s="23" t="s">
        <v>910</v>
      </c>
    </row>
    <row r="196" spans="3:396" x14ac:dyDescent="0.4">
      <c r="C196" s="1">
        <f t="shared" si="11"/>
        <v>193</v>
      </c>
      <c r="D196" s="74" t="s">
        <v>1174</v>
      </c>
      <c r="S196" s="74" t="s">
        <v>1174</v>
      </c>
      <c r="AJ196" s="24"/>
      <c r="OF196" s="23" t="s">
        <v>910</v>
      </c>
    </row>
    <row r="197" spans="3:396" x14ac:dyDescent="0.4">
      <c r="C197" s="1">
        <f t="shared" si="11"/>
        <v>194</v>
      </c>
      <c r="D197" s="74" t="s">
        <v>1174</v>
      </c>
      <c r="S197" s="74" t="s">
        <v>1174</v>
      </c>
      <c r="AJ197" s="24"/>
      <c r="OF197" s="23" t="s">
        <v>910</v>
      </c>
    </row>
    <row r="198" spans="3:396" x14ac:dyDescent="0.4">
      <c r="C198" s="1">
        <f t="shared" ref="C198:C261" si="13">C197+1</f>
        <v>195</v>
      </c>
      <c r="D198" s="74" t="s">
        <v>1174</v>
      </c>
      <c r="S198" s="74" t="s">
        <v>1174</v>
      </c>
      <c r="AJ198" s="24"/>
      <c r="OF198" s="23" t="s">
        <v>910</v>
      </c>
    </row>
    <row r="199" spans="3:396" x14ac:dyDescent="0.4">
      <c r="C199" s="1">
        <f t="shared" si="13"/>
        <v>196</v>
      </c>
      <c r="D199" s="74" t="s">
        <v>1174</v>
      </c>
      <c r="S199" s="74" t="s">
        <v>1174</v>
      </c>
      <c r="AJ199" s="24"/>
      <c r="OF199" s="23" t="s">
        <v>910</v>
      </c>
    </row>
    <row r="200" spans="3:396" x14ac:dyDescent="0.4">
      <c r="C200" s="1">
        <f t="shared" si="13"/>
        <v>197</v>
      </c>
      <c r="D200" s="74" t="s">
        <v>1174</v>
      </c>
      <c r="S200" s="74" t="s">
        <v>1174</v>
      </c>
      <c r="AJ200" s="24"/>
      <c r="OF200" s="23" t="s">
        <v>910</v>
      </c>
    </row>
    <row r="201" spans="3:396" x14ac:dyDescent="0.4">
      <c r="C201" s="1">
        <f t="shared" si="13"/>
        <v>198</v>
      </c>
      <c r="D201" s="74" t="s">
        <v>1174</v>
      </c>
      <c r="S201" s="74" t="s">
        <v>1174</v>
      </c>
      <c r="AJ201" s="24"/>
      <c r="OF201" s="23" t="s">
        <v>910</v>
      </c>
    </row>
    <row r="202" spans="3:396" x14ac:dyDescent="0.4">
      <c r="C202" s="1">
        <f t="shared" si="13"/>
        <v>199</v>
      </c>
      <c r="D202" s="74" t="s">
        <v>1174</v>
      </c>
      <c r="S202" s="74" t="s">
        <v>1174</v>
      </c>
      <c r="AJ202" s="24"/>
      <c r="OF202" s="23" t="s">
        <v>910</v>
      </c>
    </row>
    <row r="203" spans="3:396" x14ac:dyDescent="0.4">
      <c r="C203" s="1">
        <f t="shared" si="13"/>
        <v>200</v>
      </c>
      <c r="D203" s="74" t="s">
        <v>1174</v>
      </c>
      <c r="S203" s="74" t="s">
        <v>1174</v>
      </c>
      <c r="AJ203" s="24"/>
      <c r="OF203" s="23" t="s">
        <v>910</v>
      </c>
    </row>
    <row r="204" spans="3:396" x14ac:dyDescent="0.4">
      <c r="C204" s="1">
        <f t="shared" si="13"/>
        <v>201</v>
      </c>
      <c r="D204" s="74" t="s">
        <v>1174</v>
      </c>
      <c r="S204" s="74" t="s">
        <v>1174</v>
      </c>
      <c r="AJ204" s="24"/>
      <c r="OF204" s="23" t="s">
        <v>910</v>
      </c>
    </row>
    <row r="205" spans="3:396" x14ac:dyDescent="0.4">
      <c r="C205" s="1">
        <f t="shared" si="13"/>
        <v>202</v>
      </c>
      <c r="D205" s="74" t="s">
        <v>1174</v>
      </c>
      <c r="S205" s="74" t="s">
        <v>1174</v>
      </c>
      <c r="AJ205" s="24"/>
      <c r="OF205" s="23" t="s">
        <v>910</v>
      </c>
    </row>
    <row r="206" spans="3:396" x14ac:dyDescent="0.4">
      <c r="C206" s="1">
        <f t="shared" si="13"/>
        <v>203</v>
      </c>
      <c r="D206" s="74" t="s">
        <v>1174</v>
      </c>
      <c r="S206" s="74" t="s">
        <v>1174</v>
      </c>
      <c r="AJ206" s="24"/>
      <c r="OF206" s="23" t="s">
        <v>910</v>
      </c>
    </row>
    <row r="207" spans="3:396" x14ac:dyDescent="0.4">
      <c r="C207" s="1">
        <f t="shared" si="13"/>
        <v>204</v>
      </c>
      <c r="D207" s="74" t="s">
        <v>1174</v>
      </c>
      <c r="S207" s="74" t="s">
        <v>1174</v>
      </c>
      <c r="AJ207" s="24"/>
      <c r="OF207" s="23" t="s">
        <v>910</v>
      </c>
    </row>
    <row r="208" spans="3:396" x14ac:dyDescent="0.4">
      <c r="C208" s="1">
        <f t="shared" si="13"/>
        <v>205</v>
      </c>
      <c r="D208" s="74" t="s">
        <v>1174</v>
      </c>
      <c r="S208" s="74" t="s">
        <v>1174</v>
      </c>
      <c r="AJ208" s="24"/>
      <c r="OF208" s="23" t="s">
        <v>910</v>
      </c>
    </row>
    <row r="209" spans="3:396" x14ac:dyDescent="0.4">
      <c r="C209" s="1">
        <f t="shared" si="13"/>
        <v>206</v>
      </c>
      <c r="D209" s="74" t="s">
        <v>1174</v>
      </c>
      <c r="S209" s="74" t="s">
        <v>1174</v>
      </c>
      <c r="AJ209" s="24"/>
      <c r="OF209" s="23" t="s">
        <v>910</v>
      </c>
    </row>
    <row r="210" spans="3:396" x14ac:dyDescent="0.4">
      <c r="C210" s="1">
        <f t="shared" si="13"/>
        <v>207</v>
      </c>
      <c r="D210" s="74" t="s">
        <v>1174</v>
      </c>
      <c r="S210" s="74" t="s">
        <v>1174</v>
      </c>
      <c r="AJ210" s="24"/>
      <c r="OF210" s="23" t="s">
        <v>910</v>
      </c>
    </row>
    <row r="211" spans="3:396" x14ac:dyDescent="0.4">
      <c r="C211" s="1">
        <f t="shared" si="13"/>
        <v>208</v>
      </c>
      <c r="D211" s="74" t="s">
        <v>1174</v>
      </c>
      <c r="S211" s="74" t="s">
        <v>1174</v>
      </c>
      <c r="AJ211" s="24"/>
      <c r="OF211" s="23" t="s">
        <v>910</v>
      </c>
    </row>
    <row r="212" spans="3:396" x14ac:dyDescent="0.4">
      <c r="C212" s="1">
        <f t="shared" si="13"/>
        <v>209</v>
      </c>
      <c r="D212" s="74" t="s">
        <v>1174</v>
      </c>
      <c r="S212" s="74" t="s">
        <v>1174</v>
      </c>
      <c r="AJ212" s="24"/>
      <c r="OF212" s="23" t="s">
        <v>910</v>
      </c>
    </row>
    <row r="213" spans="3:396" x14ac:dyDescent="0.4">
      <c r="C213" s="1">
        <f t="shared" si="13"/>
        <v>210</v>
      </c>
      <c r="D213" s="74" t="s">
        <v>1174</v>
      </c>
      <c r="S213" s="74" t="s">
        <v>1174</v>
      </c>
      <c r="AJ213" s="24"/>
      <c r="OF213" s="23" t="s">
        <v>910</v>
      </c>
    </row>
    <row r="214" spans="3:396" x14ac:dyDescent="0.4">
      <c r="C214" s="1">
        <f t="shared" si="13"/>
        <v>211</v>
      </c>
      <c r="D214" s="74" t="s">
        <v>1174</v>
      </c>
      <c r="I214" s="90" t="s">
        <v>1165</v>
      </c>
      <c r="J214" s="95">
        <v>4</v>
      </c>
      <c r="K214" s="92" t="s">
        <v>28</v>
      </c>
      <c r="L214" s="92" t="s">
        <v>1155</v>
      </c>
      <c r="M214" s="94" t="s">
        <v>1156</v>
      </c>
      <c r="S214" s="74" t="s">
        <v>1174</v>
      </c>
      <c r="T214" s="1" t="s">
        <v>1413</v>
      </c>
      <c r="U214" s="1">
        <f ca="1">_xlfn.XLOOKUP(J214,monitor!B:B,monitor!AT:AT)</f>
        <v>257</v>
      </c>
      <c r="AC214" s="24"/>
      <c r="AD214" s="24"/>
      <c r="AE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  <c r="FC214" s="24"/>
      <c r="FD214" s="24"/>
      <c r="FE214" s="24"/>
      <c r="FF214" s="24"/>
      <c r="FG214" s="24"/>
      <c r="FH214" s="24"/>
      <c r="FI214" s="24"/>
      <c r="FJ214" s="24"/>
      <c r="FK214" s="24"/>
      <c r="FL214" s="24"/>
      <c r="FM214" s="24"/>
      <c r="FN214" s="24"/>
      <c r="FO214" s="24"/>
      <c r="FP214" s="24"/>
      <c r="FQ214" s="24"/>
      <c r="FR214" s="24"/>
      <c r="FS214" s="24"/>
      <c r="FT214" s="24"/>
      <c r="FU214" s="24"/>
      <c r="FV214" s="24"/>
      <c r="FW214" s="24"/>
      <c r="FX214" s="24"/>
      <c r="FY214" s="24"/>
      <c r="FZ214" s="24"/>
      <c r="GA214" s="24"/>
      <c r="GB214" s="24"/>
      <c r="GC214" s="24"/>
      <c r="GD214" s="24"/>
      <c r="GE214" s="24"/>
      <c r="GF214" s="24"/>
      <c r="GG214" s="24"/>
      <c r="GH214" s="24"/>
      <c r="GI214" s="24"/>
      <c r="GJ214" s="24"/>
      <c r="GK214" s="24"/>
      <c r="GL214" s="24"/>
      <c r="GM214" s="24"/>
      <c r="GN214" s="24"/>
      <c r="GO214" s="24"/>
      <c r="GP214" s="24"/>
      <c r="GQ214" s="24"/>
      <c r="GR214" s="24"/>
      <c r="GS214" s="24"/>
      <c r="GT214" s="24"/>
      <c r="GU214" s="24"/>
      <c r="GV214" s="24"/>
      <c r="GW214" s="24"/>
      <c r="GX214" s="24"/>
      <c r="GY214" s="24"/>
      <c r="GZ214" s="24"/>
      <c r="HA214" s="24"/>
      <c r="HB214" s="24"/>
      <c r="HC214" s="24"/>
      <c r="HD214" s="24"/>
      <c r="HE214" s="24"/>
      <c r="HF214" s="24"/>
      <c r="HG214" s="24"/>
      <c r="HH214" s="24"/>
      <c r="HI214" s="24"/>
      <c r="HJ214" s="24"/>
      <c r="HK214" s="24"/>
      <c r="HL214" s="24"/>
      <c r="HM214" s="24"/>
      <c r="HN214" s="24"/>
      <c r="HO214" s="24"/>
      <c r="HP214" s="24"/>
      <c r="HQ214" s="24"/>
      <c r="HR214" s="24"/>
      <c r="HS214" s="24"/>
      <c r="HT214" s="24"/>
      <c r="HU214" s="24"/>
      <c r="HV214" s="24"/>
      <c r="HW214" s="24"/>
      <c r="HX214" s="24"/>
      <c r="HY214" s="24"/>
      <c r="HZ214" s="24"/>
      <c r="IA214" s="24"/>
      <c r="IB214" s="24"/>
      <c r="IC214" s="24"/>
      <c r="ID214" s="24"/>
      <c r="IE214" s="24"/>
      <c r="IF214" s="24"/>
      <c r="IG214" s="24"/>
      <c r="IH214" s="24"/>
      <c r="II214" s="24"/>
      <c r="IJ214" s="24"/>
      <c r="IK214" s="24"/>
      <c r="IL214" s="24"/>
      <c r="IM214" s="24"/>
      <c r="IN214" s="24"/>
      <c r="IO214" s="24"/>
      <c r="IP214" s="24"/>
      <c r="IQ214" s="24"/>
      <c r="IR214" s="24"/>
      <c r="IS214" s="24"/>
      <c r="IT214" s="24"/>
      <c r="IU214" s="24"/>
      <c r="IV214" s="24"/>
      <c r="IW214" s="24"/>
      <c r="IX214" s="24"/>
      <c r="IY214" s="24"/>
      <c r="IZ214" s="24"/>
      <c r="JA214" s="24"/>
      <c r="JB214" s="24"/>
      <c r="JC214" s="24"/>
      <c r="JD214" s="24"/>
      <c r="JE214" s="24"/>
      <c r="JF214" s="24"/>
      <c r="JG214" s="24"/>
      <c r="JH214" s="24"/>
      <c r="JI214" s="24"/>
      <c r="JJ214" s="24"/>
      <c r="JK214" s="24"/>
      <c r="JL214" s="24"/>
      <c r="JM214" s="24"/>
      <c r="JN214" s="24"/>
      <c r="JO214" s="24"/>
      <c r="JP214" s="24"/>
      <c r="JQ214" s="24"/>
      <c r="JR214" s="24"/>
      <c r="JS214" s="24"/>
      <c r="JT214" s="24"/>
      <c r="JU214" s="24"/>
      <c r="JV214" s="24"/>
      <c r="JW214" s="24"/>
      <c r="JX214" s="24"/>
      <c r="JY214" s="24"/>
      <c r="JZ214" s="24"/>
      <c r="KA214" s="24"/>
      <c r="KB214" s="24"/>
      <c r="KC214" s="24"/>
      <c r="KD214" s="24"/>
      <c r="KE214" s="24"/>
      <c r="KF214" s="24"/>
      <c r="KG214" s="24"/>
      <c r="KH214" s="24"/>
      <c r="KI214" s="24"/>
      <c r="KJ214" s="24"/>
      <c r="KK214" s="24"/>
      <c r="KL214" s="24"/>
      <c r="KM214" s="24"/>
      <c r="KN214" s="24"/>
      <c r="KO214" s="24"/>
      <c r="KP214" s="24"/>
      <c r="KQ214" s="24"/>
      <c r="KR214" s="24"/>
      <c r="KS214" s="24"/>
      <c r="KT214" s="24"/>
      <c r="KU214" s="24"/>
      <c r="KV214" s="24"/>
      <c r="KW214" s="24"/>
      <c r="KX214" s="24"/>
      <c r="KY214" s="24"/>
      <c r="KZ214" s="24"/>
      <c r="LA214" s="24"/>
      <c r="LB214" s="24"/>
      <c r="LC214" s="24"/>
      <c r="LD214" s="24"/>
      <c r="LE214" s="24"/>
      <c r="LF214" s="24"/>
      <c r="LG214" s="24"/>
      <c r="LH214" s="24"/>
      <c r="LI214" s="24"/>
      <c r="LJ214" s="24"/>
      <c r="LK214" s="24"/>
      <c r="LL214" s="24"/>
      <c r="LM214" s="24"/>
      <c r="LN214" s="24"/>
      <c r="LO214" s="24"/>
      <c r="LP214" s="24"/>
      <c r="LQ214" s="24"/>
      <c r="LR214" s="24"/>
      <c r="LS214" s="24"/>
      <c r="LT214" s="24"/>
      <c r="LU214" s="24"/>
      <c r="LV214" s="24"/>
      <c r="LW214" s="24"/>
      <c r="LX214" s="24"/>
      <c r="LY214" s="24"/>
      <c r="LZ214" s="24"/>
      <c r="MA214" s="24"/>
      <c r="MB214" s="24"/>
      <c r="MC214" s="24"/>
      <c r="MD214" s="24"/>
      <c r="ME214" s="24"/>
      <c r="MF214" s="24"/>
      <c r="MG214" s="24"/>
      <c r="MH214" s="24"/>
      <c r="MI214" s="24"/>
      <c r="MJ214" s="24"/>
      <c r="MK214" s="24"/>
      <c r="ML214" s="24"/>
      <c r="MM214" s="24"/>
      <c r="MN214" s="24"/>
      <c r="MO214" s="24"/>
      <c r="MP214" s="24"/>
      <c r="MQ214" s="24"/>
      <c r="MR214" s="24"/>
      <c r="MS214" s="24"/>
      <c r="MT214" s="24"/>
      <c r="MU214" s="24"/>
      <c r="MV214" s="24"/>
      <c r="MW214" s="24"/>
      <c r="MX214" s="24"/>
      <c r="MY214" s="24"/>
      <c r="MZ214" s="24"/>
      <c r="NA214" s="24"/>
      <c r="NB214" s="24"/>
      <c r="NC214" s="24"/>
      <c r="ND214" s="24"/>
      <c r="NE214" s="24"/>
      <c r="NF214" s="24"/>
      <c r="NG214" s="24"/>
      <c r="NH214" s="24"/>
      <c r="NI214" s="24"/>
      <c r="NJ214" s="24"/>
      <c r="NK214" s="24"/>
      <c r="NL214" s="24"/>
      <c r="NM214" s="24"/>
      <c r="NN214" s="24"/>
      <c r="NO214" s="24"/>
      <c r="NP214" s="24"/>
      <c r="NQ214" s="24"/>
      <c r="NR214" s="24"/>
      <c r="NS214" s="24"/>
      <c r="NT214" s="24"/>
      <c r="NU214" s="24"/>
      <c r="NV214" s="24"/>
      <c r="NW214" s="24"/>
      <c r="NX214" s="24"/>
      <c r="NY214" s="24"/>
      <c r="NZ214" s="24"/>
      <c r="OA214" s="24"/>
      <c r="OB214" s="24"/>
      <c r="OC214" s="24"/>
      <c r="OD214" s="24"/>
      <c r="OE214" s="24"/>
      <c r="OF214" s="23" t="s">
        <v>910</v>
      </c>
    </row>
    <row r="215" spans="3:396" x14ac:dyDescent="0.4">
      <c r="C215" s="1">
        <f t="shared" si="13"/>
        <v>212</v>
      </c>
      <c r="D215" s="74" t="s">
        <v>1174</v>
      </c>
      <c r="I215" s="96" t="s">
        <v>1153</v>
      </c>
      <c r="J215" s="97" t="str">
        <f>_xlfn.XLOOKUP(J214,monitor!B:B,monitor!D:D,"-")</f>
        <v>XS1731823255</v>
      </c>
      <c r="K215" s="97" t="str">
        <f>_xlfn.XLOOKUP(J215,bonds[ID_ISIN],bonds[unique lookup])</f>
        <v>TELEFO 2 5/8 PERP nc-23</v>
      </c>
      <c r="L215" s="98">
        <f>_xlfn.XLOOKUP(J215,bonds[ID_ISIN],bonds[blp_i_sprd_mid])</f>
        <v>332.58822631835938</v>
      </c>
      <c r="M215" s="99">
        <f>_xlfn.XLOOKUP(J214,monitor!B:B,monitor!F:F)</f>
        <v>2700000</v>
      </c>
      <c r="S215" s="74" t="s">
        <v>1174</v>
      </c>
      <c r="T215" s="1" t="s">
        <v>1414</v>
      </c>
      <c r="U215" s="1">
        <f ca="1">_xlfn.XLOOKUP(J214,monitor!B:B,monitor!AU:AU)</f>
        <v>256</v>
      </c>
      <c r="AB215" s="23" t="s">
        <v>1410</v>
      </c>
      <c r="AC215" s="24" cm="1">
        <f t="array" aca="1" ref="AC215:JZ215" ca="1">dl_Get_Hist("isin",isin_list,historicData)*1</f>
        <v>44126</v>
      </c>
      <c r="AD215" s="24">
        <f ca="1"/>
        <v>44125</v>
      </c>
      <c r="AE215" s="24">
        <f ca="1"/>
        <v>44124</v>
      </c>
      <c r="AF215" s="24">
        <f ca="1"/>
        <v>44123</v>
      </c>
      <c r="AG215" s="24">
        <f ca="1"/>
        <v>44120</v>
      </c>
      <c r="AH215" s="24">
        <f ca="1"/>
        <v>44119</v>
      </c>
      <c r="AI215" s="24">
        <f ca="1"/>
        <v>44118</v>
      </c>
      <c r="AJ215" s="24">
        <f ca="1"/>
        <v>44117</v>
      </c>
      <c r="AK215" s="24">
        <f ca="1"/>
        <v>44116</v>
      </c>
      <c r="AL215" s="24">
        <f ca="1"/>
        <v>44113</v>
      </c>
      <c r="AM215" s="24">
        <f ca="1"/>
        <v>44112</v>
      </c>
      <c r="AN215" s="24">
        <f ca="1"/>
        <v>44111</v>
      </c>
      <c r="AO215" s="24">
        <f ca="1"/>
        <v>44110</v>
      </c>
      <c r="AP215" s="24">
        <f ca="1"/>
        <v>44109</v>
      </c>
      <c r="AQ215" s="24">
        <f ca="1"/>
        <v>44106</v>
      </c>
      <c r="AR215" s="24">
        <f ca="1"/>
        <v>44105</v>
      </c>
      <c r="AS215" s="24">
        <f ca="1"/>
        <v>44104</v>
      </c>
      <c r="AT215" s="24">
        <f ca="1"/>
        <v>44103</v>
      </c>
      <c r="AU215" s="24">
        <f ca="1"/>
        <v>44102</v>
      </c>
      <c r="AV215" s="24">
        <f ca="1"/>
        <v>44099</v>
      </c>
      <c r="AW215" s="24">
        <f ca="1"/>
        <v>44098</v>
      </c>
      <c r="AX215" s="24">
        <f ca="1"/>
        <v>44097</v>
      </c>
      <c r="AY215" s="24">
        <f ca="1"/>
        <v>44096</v>
      </c>
      <c r="AZ215" s="24">
        <f ca="1"/>
        <v>44095</v>
      </c>
      <c r="BA215" s="24">
        <f ca="1"/>
        <v>44092</v>
      </c>
      <c r="BB215" s="24">
        <f ca="1"/>
        <v>44091</v>
      </c>
      <c r="BC215" s="24">
        <f ca="1"/>
        <v>44090</v>
      </c>
      <c r="BD215" s="24">
        <f ca="1"/>
        <v>44089</v>
      </c>
      <c r="BE215" s="24">
        <f ca="1"/>
        <v>44088</v>
      </c>
      <c r="BF215" s="24">
        <f ca="1"/>
        <v>44085</v>
      </c>
      <c r="BG215" s="24">
        <f ca="1"/>
        <v>44084</v>
      </c>
      <c r="BH215" s="24">
        <f ca="1"/>
        <v>44083</v>
      </c>
      <c r="BI215" s="24">
        <f ca="1"/>
        <v>44082</v>
      </c>
      <c r="BJ215" s="24">
        <f ca="1"/>
        <v>44081</v>
      </c>
      <c r="BK215" s="24">
        <f ca="1"/>
        <v>44078</v>
      </c>
      <c r="BL215" s="24">
        <f ca="1"/>
        <v>44077</v>
      </c>
      <c r="BM215" s="24">
        <f ca="1"/>
        <v>44076</v>
      </c>
      <c r="BN215" s="24">
        <f ca="1"/>
        <v>44075</v>
      </c>
      <c r="BO215" s="24">
        <f ca="1"/>
        <v>44074</v>
      </c>
      <c r="BP215" s="24">
        <f ca="1"/>
        <v>44071</v>
      </c>
      <c r="BQ215" s="24">
        <f ca="1"/>
        <v>44070</v>
      </c>
      <c r="BR215" s="24">
        <f ca="1"/>
        <v>44069</v>
      </c>
      <c r="BS215" s="24">
        <f ca="1"/>
        <v>44068</v>
      </c>
      <c r="BT215" s="24">
        <f ca="1"/>
        <v>44067</v>
      </c>
      <c r="BU215" s="24">
        <f ca="1"/>
        <v>44064</v>
      </c>
      <c r="BV215" s="24">
        <f ca="1"/>
        <v>44063</v>
      </c>
      <c r="BW215" s="24">
        <f ca="1"/>
        <v>44062</v>
      </c>
      <c r="BX215" s="24">
        <f ca="1"/>
        <v>44061</v>
      </c>
      <c r="BY215" s="24">
        <f ca="1"/>
        <v>44060</v>
      </c>
      <c r="BZ215" s="24">
        <f ca="1"/>
        <v>44057</v>
      </c>
      <c r="CA215" s="24">
        <f ca="1"/>
        <v>44056</v>
      </c>
      <c r="CB215" s="24">
        <f ca="1"/>
        <v>44055</v>
      </c>
      <c r="CC215" s="24">
        <f ca="1"/>
        <v>44054</v>
      </c>
      <c r="CD215" s="24">
        <f ca="1"/>
        <v>44053</v>
      </c>
      <c r="CE215" s="24">
        <f ca="1"/>
        <v>44050</v>
      </c>
      <c r="CF215" s="24">
        <f ca="1"/>
        <v>44049</v>
      </c>
      <c r="CG215" s="24">
        <f ca="1"/>
        <v>44048</v>
      </c>
      <c r="CH215" s="24">
        <f ca="1"/>
        <v>44047</v>
      </c>
      <c r="CI215" s="24">
        <f ca="1"/>
        <v>44046</v>
      </c>
      <c r="CJ215" s="24">
        <f ca="1"/>
        <v>44043</v>
      </c>
      <c r="CK215" s="24">
        <f ca="1"/>
        <v>44042</v>
      </c>
      <c r="CL215" s="24">
        <f ca="1"/>
        <v>44041</v>
      </c>
      <c r="CM215" s="24">
        <f ca="1"/>
        <v>44040</v>
      </c>
      <c r="CN215" s="24">
        <f ca="1"/>
        <v>44039</v>
      </c>
      <c r="CO215" s="24">
        <f ca="1"/>
        <v>44036</v>
      </c>
      <c r="CP215" s="24">
        <f ca="1"/>
        <v>44035</v>
      </c>
      <c r="CQ215" s="24">
        <f ca="1"/>
        <v>44034</v>
      </c>
      <c r="CR215" s="24">
        <f ca="1"/>
        <v>44033</v>
      </c>
      <c r="CS215" s="24">
        <f ca="1"/>
        <v>44032</v>
      </c>
      <c r="CT215" s="24">
        <f ca="1"/>
        <v>44029</v>
      </c>
      <c r="CU215" s="24">
        <f ca="1"/>
        <v>44028</v>
      </c>
      <c r="CV215" s="24">
        <f ca="1"/>
        <v>44027</v>
      </c>
      <c r="CW215" s="24">
        <f ca="1"/>
        <v>44026</v>
      </c>
      <c r="CX215" s="24">
        <f ca="1"/>
        <v>44025</v>
      </c>
      <c r="CY215" s="24">
        <f ca="1"/>
        <v>44022</v>
      </c>
      <c r="CZ215" s="24">
        <f ca="1"/>
        <v>44021</v>
      </c>
      <c r="DA215" s="24">
        <f ca="1"/>
        <v>44020</v>
      </c>
      <c r="DB215" s="24">
        <f ca="1"/>
        <v>44019</v>
      </c>
      <c r="DC215" s="24">
        <f ca="1"/>
        <v>44018</v>
      </c>
      <c r="DD215" s="24">
        <f ca="1"/>
        <v>44015</v>
      </c>
      <c r="DE215" s="24">
        <f ca="1"/>
        <v>44014</v>
      </c>
      <c r="DF215" s="24">
        <f ca="1"/>
        <v>44013</v>
      </c>
      <c r="DG215" s="24">
        <f ca="1"/>
        <v>44012</v>
      </c>
      <c r="DH215" s="24">
        <f ca="1"/>
        <v>44011</v>
      </c>
      <c r="DI215" s="24">
        <f ca="1"/>
        <v>44008</v>
      </c>
      <c r="DJ215" s="24">
        <f ca="1"/>
        <v>44007</v>
      </c>
      <c r="DK215" s="24">
        <f ca="1"/>
        <v>44006</v>
      </c>
      <c r="DL215" s="24">
        <f ca="1"/>
        <v>44005</v>
      </c>
      <c r="DM215" s="24">
        <f ca="1"/>
        <v>44004</v>
      </c>
      <c r="DN215" s="24">
        <f ca="1"/>
        <v>44001</v>
      </c>
      <c r="DO215" s="24">
        <f ca="1"/>
        <v>44000</v>
      </c>
      <c r="DP215" s="24">
        <f ca="1"/>
        <v>43999</v>
      </c>
      <c r="DQ215" s="24">
        <f ca="1"/>
        <v>43998</v>
      </c>
      <c r="DR215" s="24">
        <f ca="1"/>
        <v>43997</v>
      </c>
      <c r="DS215" s="24">
        <f ca="1"/>
        <v>43994</v>
      </c>
      <c r="DT215" s="24">
        <f ca="1"/>
        <v>43993</v>
      </c>
      <c r="DU215" s="24">
        <f ca="1"/>
        <v>43992</v>
      </c>
      <c r="DV215" s="24">
        <f ca="1"/>
        <v>43991</v>
      </c>
      <c r="DW215" s="24">
        <f ca="1"/>
        <v>43990</v>
      </c>
      <c r="DX215" s="24">
        <f ca="1"/>
        <v>43987</v>
      </c>
      <c r="DY215" s="24">
        <f ca="1"/>
        <v>43986</v>
      </c>
      <c r="DZ215" s="24">
        <f ca="1"/>
        <v>43985</v>
      </c>
      <c r="EA215" s="24">
        <f ca="1"/>
        <v>43984</v>
      </c>
      <c r="EB215" s="24">
        <f ca="1"/>
        <v>43983</v>
      </c>
      <c r="EC215" s="24">
        <f ca="1"/>
        <v>43980</v>
      </c>
      <c r="ED215" s="24">
        <f ca="1"/>
        <v>43979</v>
      </c>
      <c r="EE215" s="24">
        <f ca="1"/>
        <v>43978</v>
      </c>
      <c r="EF215" s="24">
        <f ca="1"/>
        <v>43977</v>
      </c>
      <c r="EG215" s="24">
        <f ca="1"/>
        <v>43976</v>
      </c>
      <c r="EH215" s="24">
        <f ca="1"/>
        <v>43973</v>
      </c>
      <c r="EI215" s="24">
        <f ca="1"/>
        <v>43972</v>
      </c>
      <c r="EJ215" s="24">
        <f ca="1"/>
        <v>43971</v>
      </c>
      <c r="EK215" s="24">
        <f ca="1"/>
        <v>43970</v>
      </c>
      <c r="EL215" s="24">
        <f ca="1"/>
        <v>43969</v>
      </c>
      <c r="EM215" s="24">
        <f ca="1"/>
        <v>43966</v>
      </c>
      <c r="EN215" s="24">
        <f ca="1"/>
        <v>43965</v>
      </c>
      <c r="EO215" s="24">
        <f ca="1"/>
        <v>43964</v>
      </c>
      <c r="EP215" s="24">
        <f ca="1"/>
        <v>43963</v>
      </c>
      <c r="EQ215" s="24">
        <f ca="1"/>
        <v>43962</v>
      </c>
      <c r="ER215" s="24">
        <f ca="1"/>
        <v>43959</v>
      </c>
      <c r="ES215" s="24">
        <f ca="1"/>
        <v>43958</v>
      </c>
      <c r="ET215" s="24">
        <f ca="1"/>
        <v>43957</v>
      </c>
      <c r="EU215" s="24">
        <f ca="1"/>
        <v>43956</v>
      </c>
      <c r="EV215" s="24">
        <f ca="1"/>
        <v>43955</v>
      </c>
      <c r="EW215" s="24">
        <f ca="1"/>
        <v>43952</v>
      </c>
      <c r="EX215" s="24">
        <f ca="1"/>
        <v>43951</v>
      </c>
      <c r="EY215" s="24">
        <f ca="1"/>
        <v>43950</v>
      </c>
      <c r="EZ215" s="24">
        <f ca="1"/>
        <v>43949</v>
      </c>
      <c r="FA215" s="24">
        <f ca="1"/>
        <v>43948</v>
      </c>
      <c r="FB215" s="24">
        <f ca="1"/>
        <v>43945</v>
      </c>
      <c r="FC215" s="24">
        <f ca="1"/>
        <v>43944</v>
      </c>
      <c r="FD215" s="24">
        <f ca="1"/>
        <v>43943</v>
      </c>
      <c r="FE215" s="24">
        <f ca="1"/>
        <v>43942</v>
      </c>
      <c r="FF215" s="24">
        <f ca="1"/>
        <v>43941</v>
      </c>
      <c r="FG215" s="24">
        <f ca="1"/>
        <v>43938</v>
      </c>
      <c r="FH215" s="24">
        <f ca="1"/>
        <v>43937</v>
      </c>
      <c r="FI215" s="24">
        <f ca="1"/>
        <v>43936</v>
      </c>
      <c r="FJ215" s="24">
        <f ca="1"/>
        <v>43935</v>
      </c>
      <c r="FK215" s="24">
        <f ca="1"/>
        <v>43934</v>
      </c>
      <c r="FL215" s="24">
        <f ca="1"/>
        <v>43931</v>
      </c>
      <c r="FM215" s="24">
        <f ca="1"/>
        <v>43930</v>
      </c>
      <c r="FN215" s="24">
        <f ca="1"/>
        <v>43929</v>
      </c>
      <c r="FO215" s="24">
        <f ca="1"/>
        <v>43928</v>
      </c>
      <c r="FP215" s="24">
        <f ca="1"/>
        <v>43927</v>
      </c>
      <c r="FQ215" s="24">
        <f ca="1"/>
        <v>43924</v>
      </c>
      <c r="FR215" s="24">
        <f ca="1"/>
        <v>43923</v>
      </c>
      <c r="FS215" s="24">
        <f ca="1"/>
        <v>43922</v>
      </c>
      <c r="FT215" s="24">
        <f ca="1"/>
        <v>43921</v>
      </c>
      <c r="FU215" s="24">
        <f ca="1"/>
        <v>43920</v>
      </c>
      <c r="FV215" s="24">
        <f ca="1"/>
        <v>43917</v>
      </c>
      <c r="FW215" s="24">
        <f ca="1"/>
        <v>43916</v>
      </c>
      <c r="FX215" s="24">
        <f ca="1"/>
        <v>43915</v>
      </c>
      <c r="FY215" s="24">
        <f ca="1"/>
        <v>43914</v>
      </c>
      <c r="FZ215" s="24">
        <f ca="1"/>
        <v>43913</v>
      </c>
      <c r="GA215" s="24">
        <f ca="1"/>
        <v>43910</v>
      </c>
      <c r="GB215" s="24">
        <f ca="1"/>
        <v>43909</v>
      </c>
      <c r="GC215" s="24">
        <f ca="1"/>
        <v>43908</v>
      </c>
      <c r="GD215" s="24">
        <f ca="1"/>
        <v>43907</v>
      </c>
      <c r="GE215" s="24">
        <f ca="1"/>
        <v>43906</v>
      </c>
      <c r="GF215" s="24">
        <f ca="1"/>
        <v>43903</v>
      </c>
      <c r="GG215" s="24">
        <f ca="1"/>
        <v>43902</v>
      </c>
      <c r="GH215" s="24">
        <f ca="1"/>
        <v>43901</v>
      </c>
      <c r="GI215" s="24">
        <f ca="1"/>
        <v>43900</v>
      </c>
      <c r="GJ215" s="24">
        <f ca="1"/>
        <v>43899</v>
      </c>
      <c r="GK215" s="24">
        <f ca="1"/>
        <v>43896</v>
      </c>
      <c r="GL215" s="24">
        <f ca="1"/>
        <v>43895</v>
      </c>
      <c r="GM215" s="24">
        <f ca="1"/>
        <v>43894</v>
      </c>
      <c r="GN215" s="24">
        <f ca="1"/>
        <v>43893</v>
      </c>
      <c r="GO215" s="24">
        <f ca="1"/>
        <v>43892</v>
      </c>
      <c r="GP215" s="24">
        <f ca="1"/>
        <v>43889</v>
      </c>
      <c r="GQ215" s="24">
        <f ca="1"/>
        <v>43888</v>
      </c>
      <c r="GR215" s="24">
        <f ca="1"/>
        <v>43887</v>
      </c>
      <c r="GS215" s="24">
        <f ca="1"/>
        <v>43886</v>
      </c>
      <c r="GT215" s="24">
        <f ca="1"/>
        <v>43885</v>
      </c>
      <c r="GU215" s="24">
        <f ca="1"/>
        <v>43882</v>
      </c>
      <c r="GV215" s="24">
        <f ca="1"/>
        <v>43881</v>
      </c>
      <c r="GW215" s="24">
        <f ca="1"/>
        <v>43880</v>
      </c>
      <c r="GX215" s="24">
        <f ca="1"/>
        <v>43879</v>
      </c>
      <c r="GY215" s="24">
        <f ca="1"/>
        <v>43878</v>
      </c>
      <c r="GZ215" s="24">
        <f ca="1"/>
        <v>43875</v>
      </c>
      <c r="HA215" s="24">
        <f ca="1"/>
        <v>43874</v>
      </c>
      <c r="HB215" s="24">
        <f ca="1"/>
        <v>43873</v>
      </c>
      <c r="HC215" s="24">
        <f ca="1"/>
        <v>43872</v>
      </c>
      <c r="HD215" s="24">
        <f ca="1"/>
        <v>43871</v>
      </c>
      <c r="HE215" s="24">
        <f ca="1"/>
        <v>43868</v>
      </c>
      <c r="HF215" s="24">
        <f ca="1"/>
        <v>43867</v>
      </c>
      <c r="HG215" s="24">
        <f ca="1"/>
        <v>43866</v>
      </c>
      <c r="HH215" s="24">
        <f ca="1"/>
        <v>43865</v>
      </c>
      <c r="HI215" s="24">
        <f ca="1"/>
        <v>43864</v>
      </c>
      <c r="HJ215" s="24">
        <f ca="1"/>
        <v>43861</v>
      </c>
      <c r="HK215" s="24">
        <f ca="1"/>
        <v>43860</v>
      </c>
      <c r="HL215" s="24">
        <f ca="1"/>
        <v>43859</v>
      </c>
      <c r="HM215" s="24">
        <f ca="1"/>
        <v>43858</v>
      </c>
      <c r="HN215" s="24">
        <f ca="1"/>
        <v>43857</v>
      </c>
      <c r="HO215" s="24">
        <f ca="1"/>
        <v>43854</v>
      </c>
      <c r="HP215" s="24">
        <f ca="1"/>
        <v>43853</v>
      </c>
      <c r="HQ215" s="24">
        <f ca="1"/>
        <v>43852</v>
      </c>
      <c r="HR215" s="24">
        <f ca="1"/>
        <v>43851</v>
      </c>
      <c r="HS215" s="24">
        <f ca="1"/>
        <v>43850</v>
      </c>
      <c r="HT215" s="24">
        <f ca="1"/>
        <v>43847</v>
      </c>
      <c r="HU215" s="24">
        <f ca="1"/>
        <v>43846</v>
      </c>
      <c r="HV215" s="24">
        <f ca="1"/>
        <v>43845</v>
      </c>
      <c r="HW215" s="24">
        <f ca="1"/>
        <v>43844</v>
      </c>
      <c r="HX215" s="24">
        <f ca="1"/>
        <v>43843</v>
      </c>
      <c r="HY215" s="24">
        <f ca="1"/>
        <v>43840</v>
      </c>
      <c r="HZ215" s="24">
        <f ca="1"/>
        <v>43839</v>
      </c>
      <c r="IA215" s="24">
        <f ca="1"/>
        <v>43838</v>
      </c>
      <c r="IB215" s="24">
        <f ca="1"/>
        <v>43837</v>
      </c>
      <c r="IC215" s="24">
        <f ca="1"/>
        <v>43836</v>
      </c>
      <c r="ID215" s="24">
        <f ca="1"/>
        <v>43833</v>
      </c>
      <c r="IE215" s="24">
        <f ca="1"/>
        <v>43832</v>
      </c>
      <c r="IF215" s="24">
        <f ca="1"/>
        <v>43831</v>
      </c>
      <c r="IG215" s="24">
        <f ca="1"/>
        <v>43830</v>
      </c>
      <c r="IH215" s="24">
        <f ca="1"/>
        <v>43829</v>
      </c>
      <c r="II215" s="24">
        <f ca="1"/>
        <v>43826</v>
      </c>
      <c r="IJ215" s="24">
        <f ca="1"/>
        <v>43825</v>
      </c>
      <c r="IK215" s="24">
        <f ca="1"/>
        <v>43824</v>
      </c>
      <c r="IL215" s="24">
        <f ca="1"/>
        <v>43823</v>
      </c>
      <c r="IM215" s="24">
        <f ca="1"/>
        <v>43822</v>
      </c>
      <c r="IN215" s="24">
        <f ca="1"/>
        <v>43819</v>
      </c>
      <c r="IO215" s="24">
        <f ca="1"/>
        <v>43818</v>
      </c>
      <c r="IP215" s="24">
        <f ca="1"/>
        <v>43817</v>
      </c>
      <c r="IQ215" s="24">
        <f ca="1"/>
        <v>43816</v>
      </c>
      <c r="IR215" s="24">
        <f ca="1"/>
        <v>43815</v>
      </c>
      <c r="IS215" s="24">
        <f ca="1"/>
        <v>43812</v>
      </c>
      <c r="IT215" s="24">
        <f ca="1"/>
        <v>43811</v>
      </c>
      <c r="IU215" s="24">
        <f ca="1"/>
        <v>43810</v>
      </c>
      <c r="IV215" s="24">
        <f ca="1"/>
        <v>43809</v>
      </c>
      <c r="IW215" s="24">
        <f ca="1"/>
        <v>43808</v>
      </c>
      <c r="IX215" s="24">
        <f ca="1"/>
        <v>43805</v>
      </c>
      <c r="IY215" s="24">
        <f ca="1"/>
        <v>43804</v>
      </c>
      <c r="IZ215" s="24">
        <f ca="1"/>
        <v>43803</v>
      </c>
      <c r="JA215" s="24">
        <f ca="1"/>
        <v>43802</v>
      </c>
      <c r="JB215" s="24">
        <f ca="1"/>
        <v>43801</v>
      </c>
      <c r="JC215" s="24">
        <f ca="1"/>
        <v>43798</v>
      </c>
      <c r="JD215" s="24">
        <f ca="1"/>
        <v>43797</v>
      </c>
      <c r="JE215" s="24">
        <f ca="1"/>
        <v>43796</v>
      </c>
      <c r="JF215" s="24">
        <f ca="1"/>
        <v>43795</v>
      </c>
      <c r="JG215" s="24">
        <f ca="1"/>
        <v>43794</v>
      </c>
      <c r="JH215" s="24">
        <f ca="1"/>
        <v>43791</v>
      </c>
      <c r="JI215" s="24">
        <f ca="1"/>
        <v>43790</v>
      </c>
      <c r="JJ215" s="24">
        <f ca="1"/>
        <v>43789</v>
      </c>
      <c r="JK215" s="24">
        <f ca="1"/>
        <v>43788</v>
      </c>
      <c r="JL215" s="24">
        <f ca="1"/>
        <v>43787</v>
      </c>
      <c r="JM215" s="24">
        <f ca="1"/>
        <v>43784</v>
      </c>
      <c r="JN215" s="24">
        <f ca="1"/>
        <v>43783</v>
      </c>
      <c r="JO215" s="24">
        <f ca="1"/>
        <v>43782</v>
      </c>
      <c r="JP215" s="24">
        <f ca="1"/>
        <v>43781</v>
      </c>
      <c r="JQ215" s="24">
        <f ca="1"/>
        <v>43780</v>
      </c>
      <c r="JR215" s="24">
        <f ca="1"/>
        <v>43777</v>
      </c>
      <c r="JS215" s="24">
        <f ca="1"/>
        <v>43776</v>
      </c>
      <c r="JT215" s="24">
        <f ca="1"/>
        <v>43775</v>
      </c>
      <c r="JU215" s="24">
        <f ca="1"/>
        <v>43774</v>
      </c>
      <c r="JV215" s="24">
        <f ca="1"/>
        <v>43773</v>
      </c>
      <c r="JW215" s="24">
        <f ca="1"/>
        <v>43770</v>
      </c>
      <c r="JX215" s="24">
        <f ca="1"/>
        <v>43769</v>
      </c>
      <c r="JY215" s="24">
        <f ca="1"/>
        <v>43768</v>
      </c>
      <c r="JZ215" s="24">
        <f ca="1"/>
        <v>43767</v>
      </c>
      <c r="OF215" s="23" t="s">
        <v>910</v>
      </c>
    </row>
    <row r="216" spans="3:396" x14ac:dyDescent="0.4">
      <c r="C216" s="1">
        <f t="shared" si="13"/>
        <v>213</v>
      </c>
      <c r="D216" s="74" t="s">
        <v>1174</v>
      </c>
      <c r="I216" s="100" t="s">
        <v>1154</v>
      </c>
      <c r="J216" s="101" t="str">
        <f>_xlfn.XLOOKUP(J214,monitor!B:B,monitor!H:H,"-")</f>
        <v>XS2056730679</v>
      </c>
      <c r="K216" s="101" t="str">
        <f>_xlfn.XLOOKUP(J216,bonds[ID_ISIN],bonds[unique lookup])</f>
        <v>IFXGR 3 5/8 PERP nc-28</v>
      </c>
      <c r="L216" s="102">
        <f>_xlfn.XLOOKUP(J216,bonds[ID_ISIN],bonds[blp_i_sprd_mid])</f>
        <v>345.87246704101563</v>
      </c>
      <c r="M216" s="103">
        <f>_xlfn.XLOOKUP(J214,monitor!B:B,monitor!J:J)</f>
        <v>0</v>
      </c>
      <c r="S216" s="74" t="s">
        <v>1174</v>
      </c>
      <c r="T216" s="1" t="s">
        <v>912</v>
      </c>
      <c r="U216" s="5">
        <f ca="1">_xlfn.XLOOKUP(J214,monitor!B:B,monitor!AB:AB,"-")</f>
        <v>-52.060609374999999</v>
      </c>
      <c r="AB216" s="23" t="str">
        <f>J215</f>
        <v>XS1731823255</v>
      </c>
      <c r="AC216" s="23" cm="1">
        <f t="array" aca="1" ref="AC216:JZ216" ca="1">dl_Get_Hist(AB216,isin_list,historicData)</f>
        <v>329.505</v>
      </c>
      <c r="AD216" s="23">
        <f ca="1"/>
        <v>329.59100000000001</v>
      </c>
      <c r="AE216" s="23">
        <f ca="1"/>
        <v>334.41800000000001</v>
      </c>
      <c r="AF216" s="25">
        <f ca="1"/>
        <v>334.85899999999998</v>
      </c>
      <c r="AG216" s="23">
        <f ca="1"/>
        <v>341.678</v>
      </c>
      <c r="AH216" s="23">
        <f ca="1"/>
        <v>352.47699999999998</v>
      </c>
      <c r="AI216" s="23">
        <f ca="1"/>
        <v>332.93700000000001</v>
      </c>
      <c r="AJ216" s="23">
        <f ca="1"/>
        <v>320.827</v>
      </c>
      <c r="AK216" s="23">
        <f ca="1"/>
        <v>316.57900000000001</v>
      </c>
      <c r="AL216" s="23">
        <f ca="1"/>
        <v>323.06799999999998</v>
      </c>
      <c r="AM216" s="23">
        <f ca="1"/>
        <v>317.01</v>
      </c>
      <c r="AN216" s="23">
        <f ca="1"/>
        <v>310.41300000000001</v>
      </c>
      <c r="AO216" s="23">
        <f ca="1"/>
        <v>311.041</v>
      </c>
      <c r="AP216" s="23">
        <f ca="1"/>
        <v>323.22199999999998</v>
      </c>
      <c r="AQ216" s="23">
        <f ca="1"/>
        <v>329.05099999999999</v>
      </c>
      <c r="AR216" s="23">
        <f ca="1"/>
        <v>326.57499999999999</v>
      </c>
      <c r="AS216" s="23">
        <f ca="1"/>
        <v>335.42700000000002</v>
      </c>
      <c r="AT216" s="23">
        <f ca="1"/>
        <v>344.07299999999998</v>
      </c>
      <c r="AU216" s="23">
        <f ca="1"/>
        <v>352.767</v>
      </c>
      <c r="AV216" s="23">
        <f ca="1"/>
        <v>363.88799999999998</v>
      </c>
      <c r="AW216" s="23">
        <f ca="1"/>
        <v>354.78899999999999</v>
      </c>
      <c r="AX216" s="23">
        <f ca="1"/>
        <v>336.17099999999999</v>
      </c>
      <c r="AY216" s="23">
        <f ca="1"/>
        <v>341.16899999999998</v>
      </c>
      <c r="AZ216" s="23">
        <f ca="1"/>
        <v>341.28</v>
      </c>
      <c r="BA216" s="23">
        <f ca="1"/>
        <v>313.90899999999999</v>
      </c>
      <c r="BB216" s="23">
        <f ca="1"/>
        <v>316.89800000000002</v>
      </c>
      <c r="BC216" s="23">
        <f ca="1"/>
        <v>325.91800000000001</v>
      </c>
      <c r="BD216" s="23">
        <f ca="1"/>
        <v>344.959</v>
      </c>
      <c r="BE216" s="23">
        <f ca="1"/>
        <v>350.54</v>
      </c>
      <c r="BF216" s="23">
        <f ca="1"/>
        <v>344.11900000000003</v>
      </c>
      <c r="BG216" s="23">
        <f ca="1"/>
        <v>336.07499999999999</v>
      </c>
      <c r="BH216" s="23">
        <f ca="1"/>
        <v>338.19499999999999</v>
      </c>
      <c r="BI216" s="23">
        <f ca="1"/>
        <v>331.42599999999999</v>
      </c>
      <c r="BJ216" s="23">
        <f ca="1"/>
        <v>327.24599999999998</v>
      </c>
      <c r="BK216" s="23">
        <f ca="1"/>
        <v>326.66399999999999</v>
      </c>
      <c r="BL216" s="23">
        <f ca="1"/>
        <v>321.05</v>
      </c>
      <c r="BM216" s="23">
        <f ca="1"/>
        <v>321.82400000000001</v>
      </c>
      <c r="BN216" s="23">
        <f ca="1"/>
        <v>325.33499999999998</v>
      </c>
      <c r="BO216" s="23">
        <f ca="1"/>
        <v>331.68299999999999</v>
      </c>
      <c r="BP216" s="23">
        <f ca="1"/>
        <v>327.017</v>
      </c>
      <c r="BQ216" s="23">
        <f ca="1"/>
        <v>325.233</v>
      </c>
      <c r="BR216" s="23">
        <f ca="1"/>
        <v>324.66300000000001</v>
      </c>
      <c r="BS216" s="23">
        <f ca="1"/>
        <v>323.56299999999999</v>
      </c>
      <c r="BT216" s="23">
        <f ca="1"/>
        <v>334.87200000000001</v>
      </c>
      <c r="BU216" s="23">
        <f ca="1"/>
        <v>347.30399999999997</v>
      </c>
      <c r="BV216" s="23">
        <f ca="1"/>
        <v>346.995</v>
      </c>
      <c r="BW216" s="23">
        <f ca="1"/>
        <v>346.29399999999998</v>
      </c>
      <c r="BX216" s="23">
        <f ca="1"/>
        <v>344.53300000000002</v>
      </c>
      <c r="BY216" s="23">
        <f ca="1"/>
        <v>340.67200000000003</v>
      </c>
      <c r="BZ216" s="23">
        <f ca="1"/>
        <v>341.697</v>
      </c>
      <c r="CA216" s="23">
        <f ca="1"/>
        <v>335.29599999999999</v>
      </c>
      <c r="CB216" s="23">
        <f ca="1"/>
        <v>337.34500000000003</v>
      </c>
      <c r="CC216" s="23">
        <f ca="1"/>
        <v>341.47699999999998</v>
      </c>
      <c r="CD216" s="23">
        <f ca="1"/>
        <v>353.59699999999998</v>
      </c>
      <c r="CE216" s="23">
        <f ca="1"/>
        <v>359.822</v>
      </c>
      <c r="CF216" s="23">
        <f ca="1"/>
        <v>360.755</v>
      </c>
      <c r="CG216" s="23">
        <f ca="1"/>
        <v>360.31900000000002</v>
      </c>
      <c r="CH216" s="23">
        <f ca="1"/>
        <v>364.96300000000002</v>
      </c>
      <c r="CI216" s="23">
        <f ca="1"/>
        <v>369.76499999999999</v>
      </c>
      <c r="CJ216" s="23">
        <f ca="1"/>
        <v>364.72699999999998</v>
      </c>
      <c r="CK216" s="23">
        <f ca="1"/>
        <v>355.94600000000003</v>
      </c>
      <c r="CL216" s="23">
        <f ca="1"/>
        <v>334.54</v>
      </c>
      <c r="CM216" s="23">
        <f ca="1"/>
        <v>326.24299999999999</v>
      </c>
      <c r="CN216" s="23">
        <f ca="1"/>
        <v>319.93</v>
      </c>
      <c r="CO216" s="23">
        <f ca="1"/>
        <v>316.815</v>
      </c>
      <c r="CP216" s="23">
        <f ca="1"/>
        <v>318.65699999999998</v>
      </c>
      <c r="CQ216" s="23">
        <f ca="1"/>
        <v>318.363</v>
      </c>
      <c r="CR216" s="23">
        <f ca="1"/>
        <v>313.60700000000003</v>
      </c>
      <c r="CS216" s="23">
        <f ca="1"/>
        <v>339.678</v>
      </c>
      <c r="CT216" s="23">
        <f ca="1"/>
        <v>355.55599999999998</v>
      </c>
      <c r="CU216" s="23">
        <f ca="1"/>
        <v>357.22500000000002</v>
      </c>
      <c r="CV216" s="23">
        <f ca="1"/>
        <v>359.37099999999998</v>
      </c>
      <c r="CW216" s="23">
        <f ca="1"/>
        <v>367.072</v>
      </c>
      <c r="CX216" s="23">
        <f ca="1"/>
        <v>368.03100000000001</v>
      </c>
      <c r="CY216" s="23">
        <f ca="1"/>
        <v>370.34500000000003</v>
      </c>
      <c r="CZ216" s="23">
        <f ca="1"/>
        <v>357.96199999999999</v>
      </c>
      <c r="DA216" s="23">
        <f ca="1"/>
        <v>352.52699999999999</v>
      </c>
      <c r="DB216" s="23">
        <f ca="1"/>
        <v>345.95400000000001</v>
      </c>
      <c r="DC216" s="23">
        <f ca="1"/>
        <v>345.21100000000001</v>
      </c>
      <c r="DD216" s="23">
        <f ca="1"/>
        <v>367.76400000000001</v>
      </c>
      <c r="DE216" s="23">
        <f ca="1"/>
        <v>377.75799999999998</v>
      </c>
      <c r="DF216" s="23">
        <f ca="1"/>
        <v>389.19600000000003</v>
      </c>
      <c r="DG216" s="23">
        <f ca="1"/>
        <v>400.15100000000001</v>
      </c>
      <c r="DH216" s="23">
        <f ca="1"/>
        <v>404.96</v>
      </c>
      <c r="DI216" s="23">
        <f ca="1"/>
        <v>408.02300000000002</v>
      </c>
      <c r="DJ216" s="23">
        <f ca="1"/>
        <v>401.93299999999999</v>
      </c>
      <c r="DK216" s="23">
        <f ca="1"/>
        <v>399.12200000000001</v>
      </c>
      <c r="DL216" s="23">
        <f ca="1"/>
        <v>396.17200000000003</v>
      </c>
      <c r="DM216" s="23">
        <f ca="1"/>
        <v>401.97800000000001</v>
      </c>
      <c r="DN216" s="23">
        <f ca="1"/>
        <v>387.79300000000001</v>
      </c>
      <c r="DO216" s="23">
        <f ca="1"/>
        <v>388.67899999999997</v>
      </c>
      <c r="DP216" s="23">
        <f ca="1"/>
        <v>378.82799999999997</v>
      </c>
      <c r="DQ216" s="23">
        <f ca="1"/>
        <v>365.97500000000002</v>
      </c>
      <c r="DR216" s="23">
        <f ca="1"/>
        <v>398.90800000000002</v>
      </c>
      <c r="DS216" s="23">
        <f ca="1"/>
        <v>391.35300000000001</v>
      </c>
      <c r="DT216" s="23">
        <f ca="1"/>
        <v>396.90800000000002</v>
      </c>
      <c r="DU216" s="23">
        <f ca="1"/>
        <v>355.827</v>
      </c>
      <c r="DV216" s="23">
        <f ca="1"/>
        <v>316.05</v>
      </c>
      <c r="DW216" s="23">
        <f ca="1"/>
        <v>289.49</v>
      </c>
      <c r="DX216" s="23">
        <f ca="1"/>
        <v>309.85000000000002</v>
      </c>
      <c r="DY216" s="23">
        <f ca="1"/>
        <v>348.41800000000001</v>
      </c>
      <c r="DZ216" s="23">
        <f ca="1"/>
        <v>358.26799999999997</v>
      </c>
      <c r="EA216" s="23">
        <f ca="1"/>
        <v>378.47500000000002</v>
      </c>
      <c r="EB216" s="23">
        <f ca="1"/>
        <v>379.10500000000002</v>
      </c>
      <c r="EC216" s="23">
        <f ca="1"/>
        <v>376.55700000000002</v>
      </c>
      <c r="ED216" s="23">
        <f ca="1"/>
        <v>363.94799999999998</v>
      </c>
      <c r="EE216" s="23">
        <f ca="1"/>
        <v>355.53500000000003</v>
      </c>
      <c r="EF216" s="23">
        <f ca="1"/>
        <v>369.30799999999999</v>
      </c>
      <c r="EG216" s="23">
        <f ca="1"/>
        <v>431.56299999999999</v>
      </c>
      <c r="EH216" s="23">
        <f ca="1"/>
        <v>398.70600000000002</v>
      </c>
      <c r="EI216" s="23">
        <f ca="1"/>
        <v>393.75400000000002</v>
      </c>
      <c r="EJ216" s="23">
        <f ca="1"/>
        <v>400.37299999999999</v>
      </c>
      <c r="EK216" s="23">
        <f ca="1"/>
        <v>417.17500000000001</v>
      </c>
      <c r="EL216" s="23">
        <f ca="1"/>
        <v>442.63799999999998</v>
      </c>
      <c r="EM216" s="23">
        <f ca="1"/>
        <v>456.44400000000002</v>
      </c>
      <c r="EN216" s="23">
        <f ca="1"/>
        <v>448.49099999999999</v>
      </c>
      <c r="EO216" s="23">
        <f ca="1"/>
        <v>427.733</v>
      </c>
      <c r="EP216" s="23">
        <f ca="1"/>
        <v>406.97699999999998</v>
      </c>
      <c r="EQ216" s="23">
        <f ca="1"/>
        <v>397.63600000000002</v>
      </c>
      <c r="ER216" s="23">
        <f ca="1"/>
        <v>416.89</v>
      </c>
      <c r="ES216" s="23">
        <f ca="1"/>
        <v>397.14</v>
      </c>
      <c r="ET216" s="23">
        <f ca="1"/>
        <v>434.666</v>
      </c>
      <c r="EU216" s="23">
        <f ca="1"/>
        <v>443.31700000000001</v>
      </c>
      <c r="EV216" s="23">
        <f ca="1"/>
        <v>451.77100000000002</v>
      </c>
      <c r="EW216" s="23">
        <f ca="1"/>
        <v>458.22699999999998</v>
      </c>
      <c r="EX216" s="23">
        <f ca="1"/>
        <v>407.74900000000002</v>
      </c>
      <c r="EY216" s="23">
        <f ca="1"/>
        <v>414.25099999999998</v>
      </c>
      <c r="EZ216" s="23">
        <f ca="1"/>
        <v>376.68599999999998</v>
      </c>
      <c r="FA216" s="23">
        <f ca="1"/>
        <v>360.62099999999998</v>
      </c>
      <c r="FB216" s="23">
        <f ca="1"/>
        <v>379.04300000000001</v>
      </c>
      <c r="FC216" s="23">
        <f ca="1"/>
        <v>388.642</v>
      </c>
      <c r="FD216" s="23">
        <f ca="1"/>
        <v>413.95600000000002</v>
      </c>
      <c r="FE216" s="23">
        <f ca="1"/>
        <v>407.17500000000001</v>
      </c>
      <c r="FF216" s="23">
        <f ca="1"/>
        <v>384.21300000000002</v>
      </c>
      <c r="FG216" s="23">
        <f ca="1"/>
        <v>369.589</v>
      </c>
      <c r="FH216" s="23">
        <f ca="1"/>
        <v>368.30500000000001</v>
      </c>
      <c r="FI216" s="23">
        <f ca="1"/>
        <v>334.565</v>
      </c>
      <c r="FJ216" s="23">
        <f ca="1"/>
        <v>322.69499999999999</v>
      </c>
      <c r="FK216" s="23">
        <f ca="1"/>
        <v>373.02199999999999</v>
      </c>
      <c r="FL216" s="23">
        <f ca="1"/>
        <v>443.82799999999997</v>
      </c>
      <c r="FM216" s="23">
        <f ca="1"/>
        <v>479.39499999999998</v>
      </c>
      <c r="FN216" s="23">
        <f ca="1"/>
        <v>531.88900000000001</v>
      </c>
      <c r="FO216" s="23">
        <f ca="1"/>
        <v>542.03499999999997</v>
      </c>
      <c r="FP216" s="23">
        <f ca="1"/>
        <v>534.22199999999998</v>
      </c>
      <c r="FQ216" s="23">
        <f ca="1"/>
        <v>530.12699999999995</v>
      </c>
      <c r="FR216" s="23">
        <f ca="1"/>
        <v>525.03</v>
      </c>
      <c r="FS216" s="23">
        <f ca="1"/>
        <v>530.4</v>
      </c>
      <c r="FT216" s="23">
        <f ca="1"/>
        <v>522.89499999999998</v>
      </c>
      <c r="FU216" s="23">
        <f ca="1"/>
        <v>545.12099999999998</v>
      </c>
      <c r="FV216" s="23">
        <f ca="1"/>
        <v>565.33000000000004</v>
      </c>
      <c r="FW216" s="23">
        <f ca="1"/>
        <v>681.31500000000005</v>
      </c>
      <c r="FX216" s="23">
        <f ca="1"/>
        <v>710.07600000000002</v>
      </c>
      <c r="FY216" s="23">
        <f ca="1"/>
        <v>673.26900000000001</v>
      </c>
      <c r="FZ216" s="23">
        <f ca="1"/>
        <v>719.49900000000002</v>
      </c>
      <c r="GA216" s="23">
        <f ca="1"/>
        <v>708.23500000000001</v>
      </c>
      <c r="GB216" s="23">
        <f ca="1"/>
        <v>601.73099999999999</v>
      </c>
      <c r="GC216" s="23">
        <f ca="1"/>
        <v>530.73500000000001</v>
      </c>
      <c r="GD216" s="23">
        <f ca="1"/>
        <v>438.21199999999999</v>
      </c>
      <c r="GE216" s="23">
        <f ca="1"/>
        <v>416.91800000000001</v>
      </c>
      <c r="GF216" s="23">
        <f ca="1"/>
        <v>331.78800000000001</v>
      </c>
      <c r="GG216" s="23">
        <f ca="1"/>
        <v>316.70699999999999</v>
      </c>
      <c r="GH216" s="23">
        <f ca="1"/>
        <v>330.36900000000003</v>
      </c>
      <c r="GI216" s="23">
        <f ca="1"/>
        <v>264.21600000000001</v>
      </c>
      <c r="GJ216" s="23">
        <f ca="1"/>
        <v>233.87899999999999</v>
      </c>
      <c r="GK216" s="23">
        <f ca="1"/>
        <v>215.69900000000001</v>
      </c>
      <c r="GL216" s="23">
        <f ca="1"/>
        <v>218.04499999999999</v>
      </c>
      <c r="GM216" s="23">
        <f ca="1"/>
        <v>251.53899999999999</v>
      </c>
      <c r="GN216" s="23">
        <f ca="1"/>
        <v>257.18200000000002</v>
      </c>
      <c r="GO216" s="23">
        <f ca="1"/>
        <v>228.42400000000001</v>
      </c>
      <c r="GP216" s="23">
        <f ca="1"/>
        <v>213.471</v>
      </c>
      <c r="GQ216" s="23">
        <f ca="1"/>
        <v>203.596</v>
      </c>
      <c r="GR216" s="23">
        <f ca="1"/>
        <v>193.02099999999999</v>
      </c>
      <c r="GS216" s="23">
        <f ca="1"/>
        <v>170.684</v>
      </c>
      <c r="GT216" s="23">
        <f ca="1"/>
        <v>172.376</v>
      </c>
      <c r="GU216" s="23">
        <f ca="1"/>
        <v>177.94300000000001</v>
      </c>
      <c r="GV216" s="23">
        <f ca="1"/>
        <v>180.60499999999999</v>
      </c>
      <c r="GW216" s="23">
        <f ca="1"/>
        <v>180.14099999999999</v>
      </c>
      <c r="GX216" s="23">
        <f ca="1"/>
        <v>182.55799999999999</v>
      </c>
      <c r="GY216" s="23">
        <f ca="1"/>
        <v>184.81299999999999</v>
      </c>
      <c r="GZ216" s="23">
        <f ca="1"/>
        <v>183.92599999999999</v>
      </c>
      <c r="HA216" s="23">
        <f ca="1"/>
        <v>187.15100000000001</v>
      </c>
      <c r="HB216" s="23">
        <f ca="1"/>
        <v>194.25</v>
      </c>
      <c r="HC216" s="23">
        <f ca="1"/>
        <v>189.435</v>
      </c>
      <c r="HD216" s="23">
        <f ca="1"/>
        <v>186.97</v>
      </c>
      <c r="HE216" s="23">
        <f ca="1"/>
        <v>190.733</v>
      </c>
      <c r="HF216" s="23">
        <f ca="1"/>
        <v>193.11600000000001</v>
      </c>
      <c r="HG216" s="23">
        <f ca="1"/>
        <v>200.46299999999999</v>
      </c>
      <c r="HH216" s="23">
        <f ca="1"/>
        <v>198.5</v>
      </c>
      <c r="HI216" s="23">
        <f ca="1"/>
        <v>197.398</v>
      </c>
      <c r="HJ216" s="23">
        <f ca="1"/>
        <v>192.64599999999999</v>
      </c>
      <c r="HK216" s="23">
        <f ca="1"/>
        <v>196.95699999999999</v>
      </c>
      <c r="HL216" s="23">
        <f ca="1"/>
        <v>209.99600000000001</v>
      </c>
      <c r="HM216" s="23">
        <f ca="1"/>
        <v>194.68100000000001</v>
      </c>
      <c r="HN216" s="23">
        <f ca="1"/>
        <v>186.99700000000001</v>
      </c>
      <c r="HO216" s="23">
        <f ca="1"/>
        <v>178.44</v>
      </c>
      <c r="HP216" s="23">
        <f ca="1"/>
        <v>173.09</v>
      </c>
      <c r="HQ216" s="23">
        <f ca="1"/>
        <v>170.828</v>
      </c>
      <c r="HR216" s="23">
        <f ca="1"/>
        <v>179.208</v>
      </c>
      <c r="HS216" s="23">
        <f ca="1"/>
        <v>184.95400000000001</v>
      </c>
      <c r="HT216" s="23">
        <f ca="1"/>
        <v>188.90299999999999</v>
      </c>
      <c r="HU216" s="23">
        <f ca="1"/>
        <v>189.476</v>
      </c>
      <c r="HV216" s="23">
        <f ca="1"/>
        <v>188.93100000000001</v>
      </c>
      <c r="HW216" s="23">
        <f ca="1"/>
        <v>191.52799999999999</v>
      </c>
      <c r="HX216" s="23">
        <f ca="1"/>
        <v>193.965</v>
      </c>
      <c r="HY216" s="23">
        <f ca="1"/>
        <v>200.14500000000001</v>
      </c>
      <c r="HZ216" s="23">
        <f ca="1"/>
        <v>193.66900000000001</v>
      </c>
      <c r="IA216" s="23">
        <f ca="1"/>
        <v>187.268</v>
      </c>
      <c r="IB216" s="23">
        <f ca="1"/>
        <v>177.053</v>
      </c>
      <c r="IC216" s="23">
        <f ca="1"/>
        <v>172.607</v>
      </c>
      <c r="ID216" s="23">
        <f ca="1"/>
        <v>171.667</v>
      </c>
      <c r="IE216" s="23">
        <f ca="1"/>
        <v>168.12</v>
      </c>
      <c r="IF216" s="23">
        <f ca="1"/>
        <v>172.04900000000001</v>
      </c>
      <c r="IG216" s="23">
        <f ca="1"/>
        <v>173.19300000000001</v>
      </c>
      <c r="IH216" s="23">
        <f ca="1"/>
        <v>170.869</v>
      </c>
      <c r="II216" s="23">
        <f ca="1"/>
        <v>175.81200000000001</v>
      </c>
      <c r="IJ216" s="23">
        <f ca="1"/>
        <v>175.65799999999999</v>
      </c>
      <c r="IK216" s="23">
        <f ca="1"/>
        <v>175.53</v>
      </c>
      <c r="IL216" s="23">
        <f ca="1"/>
        <v>176.98099999999999</v>
      </c>
      <c r="IM216" s="23">
        <f ca="1"/>
        <v>174.321</v>
      </c>
      <c r="IN216" s="23">
        <f ca="1"/>
        <v>175.99600000000001</v>
      </c>
      <c r="IO216" s="23">
        <f ca="1"/>
        <v>183.52799999999999</v>
      </c>
      <c r="IP216" s="23">
        <f ca="1"/>
        <v>183.17599999999999</v>
      </c>
      <c r="IQ216" s="23">
        <f ca="1"/>
        <v>180.102</v>
      </c>
      <c r="IR216" s="23">
        <f ca="1"/>
        <v>184.78899999999999</v>
      </c>
      <c r="IS216" s="23">
        <f ca="1"/>
        <v>193.03200000000001</v>
      </c>
      <c r="IT216" s="23">
        <f ca="1"/>
        <v>198.376</v>
      </c>
      <c r="IU216" s="23">
        <f ca="1"/>
        <v>210.42699999999999</v>
      </c>
      <c r="IV216" s="23">
        <f ca="1"/>
        <v>212.2</v>
      </c>
      <c r="IW216" s="23">
        <f ca="1"/>
        <v>202.506</v>
      </c>
      <c r="IX216" s="23">
        <f ca="1"/>
        <v>199.56399999999999</v>
      </c>
      <c r="IY216" s="23">
        <f ca="1"/>
        <v>207.87299999999999</v>
      </c>
      <c r="IZ216" s="23">
        <f ca="1"/>
        <v>219.97</v>
      </c>
      <c r="JA216" s="23">
        <f ca="1"/>
        <v>225.11199999999999</v>
      </c>
      <c r="JB216" s="23">
        <f ca="1"/>
        <v>232.77799999999999</v>
      </c>
      <c r="JC216" s="23">
        <f ca="1"/>
        <v>249.517</v>
      </c>
      <c r="JD216" s="23">
        <f ca="1"/>
        <v>255.05199999999999</v>
      </c>
      <c r="JE216" s="23">
        <f ca="1"/>
        <v>254.74100000000001</v>
      </c>
      <c r="JF216" s="23">
        <f ca="1"/>
        <v>245.98500000000001</v>
      </c>
      <c r="JG216" s="23">
        <f ca="1"/>
        <v>244.09200000000001</v>
      </c>
      <c r="JH216" s="23">
        <f ca="1"/>
        <v>245.19</v>
      </c>
      <c r="JI216" s="23">
        <f ca="1"/>
        <v>243.07900000000001</v>
      </c>
      <c r="JJ216" s="23">
        <f ca="1"/>
        <v>242.149</v>
      </c>
      <c r="JK216" s="23">
        <f ca="1"/>
        <v>236.483</v>
      </c>
      <c r="JL216" s="23">
        <f ca="1"/>
        <v>236.03899999999999</v>
      </c>
      <c r="JM216" s="23">
        <f ca="1"/>
        <v>230.73699999999999</v>
      </c>
      <c r="JN216" s="23">
        <f ca="1"/>
        <v>220.226</v>
      </c>
      <c r="JO216" s="23">
        <f ca="1"/>
        <v>219.66</v>
      </c>
      <c r="JP216" s="23">
        <f ca="1"/>
        <v>218.24199999999999</v>
      </c>
      <c r="JQ216" s="23">
        <f ca="1"/>
        <v>224.06399999999999</v>
      </c>
      <c r="JR216" s="23">
        <f ca="1"/>
        <v>231.756</v>
      </c>
      <c r="JS216" s="23">
        <f ca="1"/>
        <v>232.54599999999999</v>
      </c>
      <c r="JT216" s="23">
        <f ca="1"/>
        <v>227.744</v>
      </c>
      <c r="JU216" s="23">
        <f ca="1"/>
        <v>222.92</v>
      </c>
      <c r="JV216" s="23">
        <f ca="1"/>
        <v>213.416</v>
      </c>
      <c r="JW216" s="23">
        <f ca="1"/>
        <v>214.49199999999999</v>
      </c>
      <c r="JX216" s="23">
        <f ca="1"/>
        <v>216.49199999999999</v>
      </c>
      <c r="JY216" s="23">
        <f ca="1"/>
        <v>223.29900000000001</v>
      </c>
      <c r="JZ216" s="23" t="str">
        <f ca="1"/>
        <v>-</v>
      </c>
      <c r="OF216" s="23" t="s">
        <v>910</v>
      </c>
    </row>
    <row r="217" spans="3:396" x14ac:dyDescent="0.4">
      <c r="C217" s="1">
        <f t="shared" si="13"/>
        <v>214</v>
      </c>
      <c r="D217" s="74" t="s">
        <v>1174</v>
      </c>
      <c r="I217" s="90" t="s">
        <v>1152</v>
      </c>
      <c r="J217" s="92" t="str">
        <f>_xlfn.XLOOKUP(J214,monitor!B:B,monitor!X:X,"-")</f>
        <v>365d</v>
      </c>
      <c r="L217" s="104">
        <f>(L215-L216)</f>
        <v>-13.28424072265625</v>
      </c>
      <c r="S217" s="74" t="s">
        <v>1174</v>
      </c>
      <c r="T217" s="1" t="s">
        <v>913</v>
      </c>
      <c r="U217" s="5">
        <f ca="1">_xlfn.XLOOKUP(J214,monitor!B:B,monitor!AC:AC,"-")</f>
        <v>58.389347396410102</v>
      </c>
      <c r="AB217" s="23" t="str">
        <f>J216</f>
        <v>XS2056730679</v>
      </c>
      <c r="AC217" s="23" cm="1">
        <f t="array" aca="1" ref="AC217:JZ217" ca="1">dl_Get_Hist(AB217,isin_list,historicData)</f>
        <v>346.06299999999999</v>
      </c>
      <c r="AD217" s="23">
        <f ca="1"/>
        <v>345.92200000000003</v>
      </c>
      <c r="AE217" s="23">
        <f ca="1"/>
        <v>347.77800000000002</v>
      </c>
      <c r="AF217" s="25">
        <f ca="1"/>
        <v>350.53199999999998</v>
      </c>
      <c r="AG217" s="23">
        <f ca="1"/>
        <v>353.18</v>
      </c>
      <c r="AH217" s="23">
        <f ca="1"/>
        <v>354.91</v>
      </c>
      <c r="AI217" s="23">
        <f ca="1"/>
        <v>348.08300000000003</v>
      </c>
      <c r="AJ217" s="23">
        <f ca="1"/>
        <v>345.84800000000001</v>
      </c>
      <c r="AK217" s="23">
        <f ca="1"/>
        <v>344.339</v>
      </c>
      <c r="AL217" s="23">
        <f ca="1"/>
        <v>344.20299999999997</v>
      </c>
      <c r="AM217" s="23">
        <f ca="1"/>
        <v>342.01299999999998</v>
      </c>
      <c r="AN217" s="23">
        <f ca="1"/>
        <v>338.529</v>
      </c>
      <c r="AO217" s="23">
        <f ca="1"/>
        <v>338.17599999999999</v>
      </c>
      <c r="AP217" s="23">
        <f ca="1"/>
        <v>341.63799999999998</v>
      </c>
      <c r="AQ217" s="23">
        <f ca="1"/>
        <v>347.31299999999999</v>
      </c>
      <c r="AR217" s="23">
        <f ca="1"/>
        <v>349.089</v>
      </c>
      <c r="AS217" s="23">
        <f ca="1"/>
        <v>351.774</v>
      </c>
      <c r="AT217" s="23">
        <f ca="1"/>
        <v>356.06400000000002</v>
      </c>
      <c r="AU217" s="23">
        <f ca="1"/>
        <v>356.96499999999997</v>
      </c>
      <c r="AV217" s="23">
        <f ca="1"/>
        <v>357.61500000000001</v>
      </c>
      <c r="AW217" s="23">
        <f ca="1"/>
        <v>351.05399999999997</v>
      </c>
      <c r="AX217" s="23">
        <f ca="1"/>
        <v>342.27600000000001</v>
      </c>
      <c r="AY217" s="23">
        <f ca="1"/>
        <v>342.98700000000002</v>
      </c>
      <c r="AZ217" s="23">
        <f ca="1"/>
        <v>337.88499999999999</v>
      </c>
      <c r="BA217" s="23">
        <f ca="1"/>
        <v>326.55799999999999</v>
      </c>
      <c r="BB217" s="23">
        <f ca="1"/>
        <v>328.94299999999998</v>
      </c>
      <c r="BC217" s="23">
        <f ca="1"/>
        <v>328.65100000000001</v>
      </c>
      <c r="BD217" s="23">
        <f ca="1"/>
        <v>330.46100000000001</v>
      </c>
      <c r="BE217" s="23">
        <f ca="1"/>
        <v>332.81400000000002</v>
      </c>
      <c r="BF217" s="23">
        <f ca="1"/>
        <v>332.10300000000001</v>
      </c>
      <c r="BG217" s="23">
        <f ca="1"/>
        <v>325.85000000000002</v>
      </c>
      <c r="BH217" s="23">
        <f ca="1"/>
        <v>328.09300000000002</v>
      </c>
      <c r="BI217" s="23">
        <f ca="1"/>
        <v>328.8</v>
      </c>
      <c r="BJ217" s="23">
        <f ca="1"/>
        <v>325.786</v>
      </c>
      <c r="BK217" s="23">
        <f ca="1"/>
        <v>325.89</v>
      </c>
      <c r="BL217" s="23">
        <f ca="1"/>
        <v>325.411</v>
      </c>
      <c r="BM217" s="23">
        <f ca="1"/>
        <v>325.04500000000002</v>
      </c>
      <c r="BN217" s="23">
        <f ca="1"/>
        <v>323.85500000000002</v>
      </c>
      <c r="BO217" s="23">
        <f ca="1"/>
        <v>320.298</v>
      </c>
      <c r="BP217" s="23">
        <f ca="1"/>
        <v>322.21899999999999</v>
      </c>
      <c r="BQ217" s="23">
        <f ca="1"/>
        <v>321.43599999999998</v>
      </c>
      <c r="BR217" s="23">
        <f ca="1"/>
        <v>322.024</v>
      </c>
      <c r="BS217" s="23">
        <f ca="1"/>
        <v>324</v>
      </c>
      <c r="BT217" s="23">
        <f ca="1"/>
        <v>330.00200000000001</v>
      </c>
      <c r="BU217" s="23">
        <f ca="1"/>
        <v>333.36900000000003</v>
      </c>
      <c r="BV217" s="23">
        <f ca="1"/>
        <v>333.78399999999999</v>
      </c>
      <c r="BW217" s="23">
        <f ca="1"/>
        <v>330.97199999999998</v>
      </c>
      <c r="BX217" s="23">
        <f ca="1"/>
        <v>328.97699999999998</v>
      </c>
      <c r="BY217" s="23">
        <f ca="1"/>
        <v>326.24</v>
      </c>
      <c r="BZ217" s="23">
        <f ca="1"/>
        <v>320.38</v>
      </c>
      <c r="CA217" s="23">
        <f ca="1"/>
        <v>317.30099999999999</v>
      </c>
      <c r="CB217" s="23">
        <f ca="1"/>
        <v>321.05</v>
      </c>
      <c r="CC217" s="23">
        <f ca="1"/>
        <v>326.61799999999999</v>
      </c>
      <c r="CD217" s="23">
        <f ca="1"/>
        <v>337.44900000000001</v>
      </c>
      <c r="CE217" s="23">
        <f ca="1"/>
        <v>338.70400000000001</v>
      </c>
      <c r="CF217" s="23">
        <f ca="1"/>
        <v>347.11799999999999</v>
      </c>
      <c r="CG217" s="23">
        <f ca="1"/>
        <v>347.11900000000003</v>
      </c>
      <c r="CH217" s="23">
        <f ca="1"/>
        <v>351.25</v>
      </c>
      <c r="CI217" s="23">
        <f ca="1"/>
        <v>352.99599999999998</v>
      </c>
      <c r="CJ217" s="23">
        <f ca="1"/>
        <v>351.68</v>
      </c>
      <c r="CK217" s="23">
        <f ca="1"/>
        <v>349.9</v>
      </c>
      <c r="CL217" s="23">
        <f ca="1"/>
        <v>339.815</v>
      </c>
      <c r="CM217" s="23">
        <f ca="1"/>
        <v>337.55700000000002</v>
      </c>
      <c r="CN217" s="23">
        <f ca="1"/>
        <v>335.00400000000002</v>
      </c>
      <c r="CO217" s="23">
        <f ca="1"/>
        <v>330.46899999999999</v>
      </c>
      <c r="CP217" s="23">
        <f ca="1"/>
        <v>332.57100000000003</v>
      </c>
      <c r="CQ217" s="23">
        <f ca="1"/>
        <v>335.58199999999999</v>
      </c>
      <c r="CR217" s="23">
        <f ca="1"/>
        <v>333.05200000000002</v>
      </c>
      <c r="CS217" s="23">
        <f ca="1"/>
        <v>350.03</v>
      </c>
      <c r="CT217" s="23">
        <f ca="1"/>
        <v>363.899</v>
      </c>
      <c r="CU217" s="23">
        <f ca="1"/>
        <v>366.488</v>
      </c>
      <c r="CV217" s="23">
        <f ca="1"/>
        <v>366.01600000000002</v>
      </c>
      <c r="CW217" s="23">
        <f ca="1"/>
        <v>370.17700000000002</v>
      </c>
      <c r="CX217" s="23">
        <f ca="1"/>
        <v>370.995</v>
      </c>
      <c r="CY217" s="23">
        <f ca="1"/>
        <v>376.38400000000001</v>
      </c>
      <c r="CZ217" s="23">
        <f ca="1"/>
        <v>374.23</v>
      </c>
      <c r="DA217" s="23">
        <f ca="1"/>
        <v>370.24900000000002</v>
      </c>
      <c r="DB217" s="23">
        <f ca="1"/>
        <v>368.95499999999998</v>
      </c>
      <c r="DC217" s="23">
        <f ca="1"/>
        <v>371.95400000000001</v>
      </c>
      <c r="DD217" s="23">
        <f ca="1"/>
        <v>376.726</v>
      </c>
      <c r="DE217" s="23">
        <f ca="1"/>
        <v>378.935</v>
      </c>
      <c r="DF217" s="23">
        <f ca="1"/>
        <v>382.548</v>
      </c>
      <c r="DG217" s="23">
        <f ca="1"/>
        <v>392.07100000000003</v>
      </c>
      <c r="DH217" s="23">
        <f ca="1"/>
        <v>394.31200000000001</v>
      </c>
      <c r="DI217" s="23">
        <f ca="1"/>
        <v>394.93099999999998</v>
      </c>
      <c r="DJ217" s="23">
        <f ca="1"/>
        <v>394.45699999999999</v>
      </c>
      <c r="DK217" s="23">
        <f ca="1"/>
        <v>393.07499999999999</v>
      </c>
      <c r="DL217" s="23">
        <f ca="1"/>
        <v>391.38200000000001</v>
      </c>
      <c r="DM217" s="23">
        <f ca="1"/>
        <v>394.61099999999999</v>
      </c>
      <c r="DN217" s="23">
        <f ca="1"/>
        <v>388.77699999999999</v>
      </c>
      <c r="DO217" s="23">
        <f ca="1"/>
        <v>388.839</v>
      </c>
      <c r="DP217" s="23">
        <f ca="1"/>
        <v>379.64699999999999</v>
      </c>
      <c r="DQ217" s="23">
        <f ca="1"/>
        <v>370.79199999999997</v>
      </c>
      <c r="DR217" s="23">
        <f ca="1"/>
        <v>388.82600000000002</v>
      </c>
      <c r="DS217" s="23">
        <f ca="1"/>
        <v>384.41800000000001</v>
      </c>
      <c r="DT217" s="23">
        <f ca="1"/>
        <v>384.79899999999998</v>
      </c>
      <c r="DU217" s="23">
        <f ca="1"/>
        <v>362.74099999999999</v>
      </c>
      <c r="DV217" s="23">
        <f ca="1"/>
        <v>344.73399999999998</v>
      </c>
      <c r="DW217" s="23">
        <f ca="1"/>
        <v>330.86799999999999</v>
      </c>
      <c r="DX217" s="23">
        <f ca="1"/>
        <v>337.22300000000001</v>
      </c>
      <c r="DY217" s="23">
        <f ca="1"/>
        <v>372.57499999999999</v>
      </c>
      <c r="DZ217" s="23">
        <f ca="1"/>
        <v>382.08800000000002</v>
      </c>
      <c r="EA217" s="23">
        <f ca="1"/>
        <v>391.72800000000001</v>
      </c>
      <c r="EB217" s="23">
        <f ca="1"/>
        <v>395.08499999999998</v>
      </c>
      <c r="EC217" s="23">
        <f ca="1"/>
        <v>396.517</v>
      </c>
      <c r="ED217" s="23">
        <f ca="1"/>
        <v>392.36900000000003</v>
      </c>
      <c r="EE217" s="23">
        <f ca="1"/>
        <v>393.04500000000002</v>
      </c>
      <c r="EF217" s="23">
        <f ca="1"/>
        <v>448.49099999999999</v>
      </c>
      <c r="EG217" s="23">
        <f ca="1"/>
        <v>465.71499999999997</v>
      </c>
      <c r="EH217" s="23">
        <f ca="1"/>
        <v>467.91800000000001</v>
      </c>
      <c r="EI217" s="23">
        <f ca="1"/>
        <v>474.01299999999998</v>
      </c>
      <c r="EJ217" s="23">
        <f ca="1"/>
        <v>480.11900000000003</v>
      </c>
      <c r="EK217" s="23">
        <f ca="1"/>
        <v>496.22399999999999</v>
      </c>
      <c r="EL217" s="23">
        <f ca="1"/>
        <v>502.75299999999999</v>
      </c>
      <c r="EM217" s="23">
        <f ca="1"/>
        <v>503.959</v>
      </c>
      <c r="EN217" s="23">
        <f ca="1"/>
        <v>490.06599999999997</v>
      </c>
      <c r="EO217" s="23">
        <f ca="1"/>
        <v>482.09199999999998</v>
      </c>
      <c r="EP217" s="23">
        <f ca="1"/>
        <v>479.25700000000001</v>
      </c>
      <c r="EQ217" s="23">
        <f ca="1"/>
        <v>469.904</v>
      </c>
      <c r="ER217" s="23">
        <f ca="1"/>
        <v>482.072</v>
      </c>
      <c r="ES217" s="23">
        <f ca="1"/>
        <v>485.024</v>
      </c>
      <c r="ET217" s="23">
        <f ca="1"/>
        <v>502.28300000000002</v>
      </c>
      <c r="EU217" s="23">
        <f ca="1"/>
        <v>513.83199999999999</v>
      </c>
      <c r="EV217" s="23">
        <f ca="1"/>
        <v>507.98500000000001</v>
      </c>
      <c r="EW217" s="23">
        <f ca="1"/>
        <v>510.995</v>
      </c>
      <c r="EX217" s="23">
        <f ca="1"/>
        <v>502.577</v>
      </c>
      <c r="EY217" s="23">
        <f ca="1"/>
        <v>491.36200000000002</v>
      </c>
      <c r="EZ217" s="23">
        <f ca="1"/>
        <v>487.35899999999998</v>
      </c>
      <c r="FA217" s="23">
        <f ca="1"/>
        <v>501.95600000000002</v>
      </c>
      <c r="FB217" s="23">
        <f ca="1"/>
        <v>505.20699999999999</v>
      </c>
      <c r="FC217" s="23">
        <f ca="1"/>
        <v>506.642</v>
      </c>
      <c r="FD217" s="23">
        <f ca="1"/>
        <v>503.375</v>
      </c>
      <c r="FE217" s="23">
        <f ca="1"/>
        <v>489.161</v>
      </c>
      <c r="FF217" s="23">
        <f ca="1"/>
        <v>489.73399999999998</v>
      </c>
      <c r="FG217" s="23">
        <f ca="1"/>
        <v>490.70699999999999</v>
      </c>
      <c r="FH217" s="23">
        <f ca="1"/>
        <v>479.94499999999999</v>
      </c>
      <c r="FI217" s="23">
        <f ca="1"/>
        <v>476.82400000000001</v>
      </c>
      <c r="FJ217" s="23">
        <f ca="1"/>
        <v>494.93700000000001</v>
      </c>
      <c r="FK217" s="23">
        <f ca="1"/>
        <v>523.101</v>
      </c>
      <c r="FL217" s="23">
        <f ca="1"/>
        <v>531.80200000000002</v>
      </c>
      <c r="FM217" s="23">
        <f ca="1"/>
        <v>541.97400000000005</v>
      </c>
      <c r="FN217" s="23">
        <f ca="1"/>
        <v>544.77599999999995</v>
      </c>
      <c r="FO217" s="23">
        <f ca="1"/>
        <v>544</v>
      </c>
      <c r="FP217" s="23">
        <f ca="1"/>
        <v>542.75800000000004</v>
      </c>
      <c r="FQ217" s="23">
        <f ca="1"/>
        <v>545.40800000000002</v>
      </c>
      <c r="FR217" s="23">
        <f ca="1"/>
        <v>550.202</v>
      </c>
      <c r="FS217" s="23">
        <f ca="1"/>
        <v>547.98800000000006</v>
      </c>
      <c r="FT217" s="23">
        <f ca="1"/>
        <v>552.06799999999998</v>
      </c>
      <c r="FU217" s="23">
        <f ca="1"/>
        <v>560.62199999999996</v>
      </c>
      <c r="FV217" s="23">
        <f ca="1"/>
        <v>614.39599999999996</v>
      </c>
      <c r="FW217" s="23">
        <f ca="1"/>
        <v>621.47</v>
      </c>
      <c r="FX217" s="23">
        <f ca="1"/>
        <v>603.77300000000002</v>
      </c>
      <c r="FY217" s="23">
        <f ca="1"/>
        <v>602.48</v>
      </c>
      <c r="FZ217" s="23">
        <f ca="1"/>
        <v>593.56299999999999</v>
      </c>
      <c r="GA217" s="23">
        <f ca="1"/>
        <v>541.56700000000001</v>
      </c>
      <c r="GB217" s="23">
        <f ca="1"/>
        <v>505.68200000000002</v>
      </c>
      <c r="GC217" s="23">
        <f ca="1"/>
        <v>447.71100000000001</v>
      </c>
      <c r="GD217" s="23">
        <f ca="1"/>
        <v>453.37700000000001</v>
      </c>
      <c r="GE217" s="23">
        <f ca="1"/>
        <v>409.02600000000001</v>
      </c>
      <c r="GF217" s="23">
        <f ca="1"/>
        <v>409.08800000000002</v>
      </c>
      <c r="GG217" s="23">
        <f ca="1"/>
        <v>429.39299999999997</v>
      </c>
      <c r="GH217" s="23">
        <f ca="1"/>
        <v>376.93599999999998</v>
      </c>
      <c r="GI217" s="23">
        <f ca="1"/>
        <v>348.69799999999998</v>
      </c>
      <c r="GJ217" s="23">
        <f ca="1"/>
        <v>340.54599999999999</v>
      </c>
      <c r="GK217" s="23">
        <f ca="1"/>
        <v>346.71600000000001</v>
      </c>
      <c r="GL217" s="23">
        <f ca="1"/>
        <v>364.81900000000002</v>
      </c>
      <c r="GM217" s="23">
        <f ca="1"/>
        <v>364.34</v>
      </c>
      <c r="GN217" s="23">
        <f ca="1"/>
        <v>338.47</v>
      </c>
      <c r="GO217" s="23">
        <f ca="1"/>
        <v>321.91899999999998</v>
      </c>
      <c r="GP217" s="23">
        <f ca="1"/>
        <v>318.89100000000002</v>
      </c>
      <c r="GQ217" s="23">
        <f ca="1"/>
        <v>312.899</v>
      </c>
      <c r="GR217" s="23">
        <f ca="1"/>
        <v>288.89600000000002</v>
      </c>
      <c r="GS217" s="23">
        <f ca="1"/>
        <v>290.358</v>
      </c>
      <c r="GT217" s="23">
        <f ca="1"/>
        <v>289.613</v>
      </c>
      <c r="GU217" s="23">
        <f ca="1"/>
        <v>290.35399999999998</v>
      </c>
      <c r="GV217" s="23">
        <f ca="1"/>
        <v>284.39800000000002</v>
      </c>
      <c r="GW217" s="23">
        <f ca="1"/>
        <v>284.87</v>
      </c>
      <c r="GX217" s="23">
        <f ca="1"/>
        <v>283.50299999999999</v>
      </c>
      <c r="GY217" s="23">
        <f ca="1"/>
        <v>280.86200000000002</v>
      </c>
      <c r="GZ217" s="23">
        <f ca="1"/>
        <v>283.529</v>
      </c>
      <c r="HA217" s="23">
        <f ca="1"/>
        <v>286.71800000000002</v>
      </c>
      <c r="HB217" s="23">
        <f ca="1"/>
        <v>281.68599999999998</v>
      </c>
      <c r="HC217" s="23">
        <f ca="1"/>
        <v>278.887</v>
      </c>
      <c r="HD217" s="23">
        <f ca="1"/>
        <v>281.40199999999999</v>
      </c>
      <c r="HE217" s="23">
        <f ca="1"/>
        <v>295.47399999999999</v>
      </c>
      <c r="HF217" s="23">
        <f ca="1"/>
        <v>302.20699999999999</v>
      </c>
      <c r="HG217" s="23">
        <f ca="1"/>
        <v>299.58999999999997</v>
      </c>
      <c r="HH217" s="23">
        <f ca="1"/>
        <v>293.83300000000003</v>
      </c>
      <c r="HI217" s="23">
        <f ca="1"/>
        <v>282.245</v>
      </c>
      <c r="HJ217" s="23">
        <f ca="1"/>
        <v>282.55399999999997</v>
      </c>
      <c r="HK217" s="23">
        <f ca="1"/>
        <v>296.93299999999999</v>
      </c>
      <c r="HL217" s="23">
        <f ca="1"/>
        <v>278.20699999999999</v>
      </c>
      <c r="HM217" s="23">
        <f ca="1"/>
        <v>270.81</v>
      </c>
      <c r="HN217" s="23">
        <f ca="1"/>
        <v>251.98</v>
      </c>
      <c r="HO217" s="23">
        <f ca="1"/>
        <v>252.429</v>
      </c>
      <c r="HP217" s="23">
        <f ca="1"/>
        <v>251.297</v>
      </c>
      <c r="HQ217" s="23">
        <f ca="1"/>
        <v>262.113</v>
      </c>
      <c r="HR217" s="23">
        <f ca="1"/>
        <v>267.91699999999997</v>
      </c>
      <c r="HS217" s="23">
        <f ca="1"/>
        <v>275.596</v>
      </c>
      <c r="HT217" s="23">
        <f ca="1"/>
        <v>277.76900000000001</v>
      </c>
      <c r="HU217" s="23">
        <f ca="1"/>
        <v>279.13</v>
      </c>
      <c r="HV217" s="23">
        <f ca="1"/>
        <v>284.14499999999998</v>
      </c>
      <c r="HW217" s="23">
        <f ca="1"/>
        <v>283.23500000000001</v>
      </c>
      <c r="HX217" s="23">
        <f ca="1"/>
        <v>289.79000000000002</v>
      </c>
      <c r="HY217" s="23">
        <f ca="1"/>
        <v>291.863</v>
      </c>
      <c r="HZ217" s="23">
        <f ca="1"/>
        <v>292.85899999999998</v>
      </c>
      <c r="IA217" s="23">
        <f ca="1"/>
        <v>292.73500000000001</v>
      </c>
      <c r="IB217" s="23">
        <f ca="1"/>
        <v>288.08199999999999</v>
      </c>
      <c r="IC217" s="23">
        <f ca="1"/>
        <v>287.38900000000001</v>
      </c>
      <c r="ID217" s="23">
        <f ca="1"/>
        <v>286.51400000000001</v>
      </c>
      <c r="IE217" s="23">
        <f ca="1"/>
        <v>291.3</v>
      </c>
      <c r="IF217" s="23">
        <f ca="1"/>
        <v>290.49</v>
      </c>
      <c r="IG217" s="23">
        <f ca="1"/>
        <v>290.447</v>
      </c>
      <c r="IH217" s="23">
        <f ca="1"/>
        <v>294.86399999999998</v>
      </c>
      <c r="II217" s="23">
        <f ca="1"/>
        <v>295.15199999999999</v>
      </c>
      <c r="IJ217" s="23">
        <f ca="1"/>
        <v>298.78899999999999</v>
      </c>
      <c r="IK217" s="23">
        <f ca="1"/>
        <v>302.99900000000002</v>
      </c>
      <c r="IL217" s="23">
        <f ca="1"/>
        <v>305.358</v>
      </c>
      <c r="IM217" s="23">
        <f ca="1"/>
        <v>309.24700000000001</v>
      </c>
      <c r="IN217" s="23">
        <f ca="1"/>
        <v>316.25599999999997</v>
      </c>
      <c r="IO217" s="23">
        <f ca="1"/>
        <v>319.83100000000002</v>
      </c>
      <c r="IP217" s="23">
        <f ca="1"/>
        <v>317.75200000000001</v>
      </c>
      <c r="IQ217" s="23">
        <f ca="1"/>
        <v>319.70100000000002</v>
      </c>
      <c r="IR217" s="23">
        <f ca="1"/>
        <v>321.03399999999999</v>
      </c>
      <c r="IS217" s="23">
        <f ca="1"/>
        <v>326.00799999999998</v>
      </c>
      <c r="IT217" s="23">
        <f ca="1"/>
        <v>331.65600000000001</v>
      </c>
      <c r="IU217" s="23">
        <f ca="1"/>
        <v>336.70499999999998</v>
      </c>
      <c r="IV217" s="23">
        <f ca="1"/>
        <v>329.22399999999999</v>
      </c>
      <c r="IW217" s="23">
        <f ca="1"/>
        <v>335.47300000000001</v>
      </c>
      <c r="IX217" s="23">
        <f ca="1"/>
        <v>337.05700000000002</v>
      </c>
      <c r="IY217" s="23">
        <f ca="1"/>
        <v>336.83199999999999</v>
      </c>
      <c r="IZ217" s="23">
        <f ca="1"/>
        <v>335.64100000000002</v>
      </c>
      <c r="JA217" s="23">
        <f ca="1"/>
        <v>342.15</v>
      </c>
      <c r="JB217" s="23">
        <f ca="1"/>
        <v>348.78399999999999</v>
      </c>
      <c r="JC217" s="23">
        <f ca="1"/>
        <v>349.27199999999999</v>
      </c>
      <c r="JD217" s="23">
        <f ca="1"/>
        <v>351.416</v>
      </c>
      <c r="JE217" s="23">
        <f ca="1"/>
        <v>348.21</v>
      </c>
      <c r="JF217" s="23">
        <f ca="1"/>
        <v>346.55700000000002</v>
      </c>
      <c r="JG217" s="23">
        <f ca="1"/>
        <v>345.97</v>
      </c>
      <c r="JH217" s="23">
        <f ca="1"/>
        <v>345.91399999999999</v>
      </c>
      <c r="JI217" s="23">
        <f ca="1"/>
        <v>341.77800000000002</v>
      </c>
      <c r="JJ217" s="23">
        <f ca="1"/>
        <v>338.13400000000001</v>
      </c>
      <c r="JK217" s="23">
        <f ca="1"/>
        <v>344.50700000000001</v>
      </c>
      <c r="JL217" s="23">
        <f ca="1"/>
        <v>342.38</v>
      </c>
      <c r="JM217" s="23">
        <f ca="1"/>
        <v>335.35899999999998</v>
      </c>
      <c r="JN217" s="23">
        <f ca="1"/>
        <v>336.87799999999999</v>
      </c>
      <c r="JO217" s="23">
        <f ca="1"/>
        <v>332.04199999999997</v>
      </c>
      <c r="JP217" s="23">
        <f ca="1"/>
        <v>339.98</v>
      </c>
      <c r="JQ217" s="23">
        <f ca="1"/>
        <v>349.50700000000001</v>
      </c>
      <c r="JR217" s="23">
        <f ca="1"/>
        <v>352.50900000000001</v>
      </c>
      <c r="JS217" s="23">
        <f ca="1"/>
        <v>347.96899999999999</v>
      </c>
      <c r="JT217" s="23">
        <f ca="1"/>
        <v>345.97300000000001</v>
      </c>
      <c r="JU217" s="23">
        <f ca="1"/>
        <v>340.59</v>
      </c>
      <c r="JV217" s="23">
        <f ca="1"/>
        <v>343.09100000000001</v>
      </c>
      <c r="JW217" s="23">
        <f ca="1"/>
        <v>349.94200000000001</v>
      </c>
      <c r="JX217" s="23">
        <f ca="1"/>
        <v>354.93700000000001</v>
      </c>
      <c r="JY217" s="23" t="str">
        <f ca="1"/>
        <v>-</v>
      </c>
      <c r="JZ217" s="23" t="str">
        <f ca="1"/>
        <v>-</v>
      </c>
      <c r="OF217" s="23" t="s">
        <v>910</v>
      </c>
    </row>
    <row r="218" spans="3:396" x14ac:dyDescent="0.4">
      <c r="C218" s="1">
        <f t="shared" si="13"/>
        <v>215</v>
      </c>
      <c r="D218" s="74" t="s">
        <v>1174</v>
      </c>
      <c r="I218" s="90" t="s">
        <v>1407</v>
      </c>
      <c r="J218" s="110" t="str">
        <f>_xlfn.XLOOKUP(J214,monitor!B:B,monitor!C:C)</f>
        <v>To Monitor</v>
      </c>
      <c r="S218" s="74" t="s">
        <v>1174</v>
      </c>
      <c r="T218" s="1" t="s">
        <v>1218</v>
      </c>
      <c r="U218" s="5">
        <f ca="1">U216-2*U217</f>
        <v>-168.83930416782022</v>
      </c>
      <c r="AB218" s="111" t="str">
        <f>AB216&amp; " reduced"</f>
        <v>XS1731823255 reduced</v>
      </c>
      <c r="AC218" s="23" cm="1">
        <f t="array" aca="1" ref="AC218:JW218" ca="1">_xlfn._xlws.FILTER(_xlfn.ANCHORARRAY(AC216),dl_Get_Hist("numbers",isin_list,historicData)&lt;U223)</f>
        <v>329.505</v>
      </c>
      <c r="AD218" s="23">
        <f ca="1"/>
        <v>329.59100000000001</v>
      </c>
      <c r="AE218" s="23">
        <f ca="1"/>
        <v>334.41800000000001</v>
      </c>
      <c r="AF218" s="25">
        <f ca="1"/>
        <v>334.85899999999998</v>
      </c>
      <c r="AG218" s="23">
        <f ca="1"/>
        <v>341.678</v>
      </c>
      <c r="AH218" s="23">
        <f ca="1"/>
        <v>352.47699999999998</v>
      </c>
      <c r="AI218" s="23">
        <f ca="1"/>
        <v>332.93700000000001</v>
      </c>
      <c r="AJ218" s="23">
        <f ca="1"/>
        <v>320.827</v>
      </c>
      <c r="AK218" s="23">
        <f ca="1"/>
        <v>316.57900000000001</v>
      </c>
      <c r="AL218" s="23">
        <f ca="1"/>
        <v>323.06799999999998</v>
      </c>
      <c r="AM218" s="23">
        <f ca="1"/>
        <v>317.01</v>
      </c>
      <c r="AN218" s="23">
        <f ca="1"/>
        <v>310.41300000000001</v>
      </c>
      <c r="AO218" s="23">
        <f ca="1"/>
        <v>311.041</v>
      </c>
      <c r="AP218" s="23">
        <f ca="1"/>
        <v>323.22199999999998</v>
      </c>
      <c r="AQ218" s="23">
        <f ca="1"/>
        <v>329.05099999999999</v>
      </c>
      <c r="AR218" s="23">
        <f ca="1"/>
        <v>326.57499999999999</v>
      </c>
      <c r="AS218" s="23">
        <f ca="1"/>
        <v>335.42700000000002</v>
      </c>
      <c r="AT218" s="23">
        <f ca="1"/>
        <v>344.07299999999998</v>
      </c>
      <c r="AU218" s="23">
        <f ca="1"/>
        <v>352.767</v>
      </c>
      <c r="AV218" s="23">
        <f ca="1"/>
        <v>363.88799999999998</v>
      </c>
      <c r="AW218" s="23">
        <f ca="1"/>
        <v>354.78899999999999</v>
      </c>
      <c r="AX218" s="23">
        <f ca="1"/>
        <v>336.17099999999999</v>
      </c>
      <c r="AY218" s="23">
        <f ca="1"/>
        <v>341.16899999999998</v>
      </c>
      <c r="AZ218" s="23">
        <f ca="1"/>
        <v>341.28</v>
      </c>
      <c r="BA218" s="23">
        <f ca="1"/>
        <v>313.90899999999999</v>
      </c>
      <c r="BB218" s="23">
        <f ca="1"/>
        <v>316.89800000000002</v>
      </c>
      <c r="BC218" s="23">
        <f ca="1"/>
        <v>325.91800000000001</v>
      </c>
      <c r="BD218" s="23">
        <f ca="1"/>
        <v>344.959</v>
      </c>
      <c r="BE218" s="23">
        <f ca="1"/>
        <v>350.54</v>
      </c>
      <c r="BF218" s="23">
        <f ca="1"/>
        <v>344.11900000000003</v>
      </c>
      <c r="BG218" s="23">
        <f ca="1"/>
        <v>336.07499999999999</v>
      </c>
      <c r="BH218" s="23">
        <f ca="1"/>
        <v>338.19499999999999</v>
      </c>
      <c r="BI218" s="23">
        <f ca="1"/>
        <v>331.42599999999999</v>
      </c>
      <c r="BJ218" s="23">
        <f ca="1"/>
        <v>327.24599999999998</v>
      </c>
      <c r="BK218" s="23">
        <f ca="1"/>
        <v>326.66399999999999</v>
      </c>
      <c r="BL218" s="23">
        <f ca="1"/>
        <v>321.05</v>
      </c>
      <c r="BM218" s="23">
        <f ca="1"/>
        <v>321.82400000000001</v>
      </c>
      <c r="BN218" s="23">
        <f ca="1"/>
        <v>325.33499999999998</v>
      </c>
      <c r="BO218" s="23">
        <f ca="1"/>
        <v>331.68299999999999</v>
      </c>
      <c r="BP218" s="23">
        <f ca="1"/>
        <v>327.017</v>
      </c>
      <c r="BQ218" s="23">
        <f ca="1"/>
        <v>325.233</v>
      </c>
      <c r="BR218" s="23">
        <f ca="1"/>
        <v>324.66300000000001</v>
      </c>
      <c r="BS218" s="23">
        <f ca="1"/>
        <v>323.56299999999999</v>
      </c>
      <c r="BT218" s="23">
        <f ca="1"/>
        <v>334.87200000000001</v>
      </c>
      <c r="BU218" s="23">
        <f ca="1"/>
        <v>347.30399999999997</v>
      </c>
      <c r="BV218" s="23">
        <f ca="1"/>
        <v>346.995</v>
      </c>
      <c r="BW218" s="23">
        <f ca="1"/>
        <v>346.29399999999998</v>
      </c>
      <c r="BX218" s="23">
        <f ca="1"/>
        <v>344.53300000000002</v>
      </c>
      <c r="BY218" s="23">
        <f ca="1"/>
        <v>340.67200000000003</v>
      </c>
      <c r="BZ218" s="23">
        <f ca="1"/>
        <v>341.697</v>
      </c>
      <c r="CA218" s="23">
        <f ca="1"/>
        <v>335.29599999999999</v>
      </c>
      <c r="CB218" s="23">
        <f ca="1"/>
        <v>337.34500000000003</v>
      </c>
      <c r="CC218" s="23">
        <f ca="1"/>
        <v>341.47699999999998</v>
      </c>
      <c r="CD218" s="23">
        <f ca="1"/>
        <v>353.59699999999998</v>
      </c>
      <c r="CE218" s="23">
        <f ca="1"/>
        <v>359.822</v>
      </c>
      <c r="CF218" s="23">
        <f ca="1"/>
        <v>360.755</v>
      </c>
      <c r="CG218" s="23">
        <f ca="1"/>
        <v>360.31900000000002</v>
      </c>
      <c r="CH218" s="23">
        <f ca="1"/>
        <v>364.96300000000002</v>
      </c>
      <c r="CI218" s="23">
        <f ca="1"/>
        <v>369.76499999999999</v>
      </c>
      <c r="CJ218" s="23">
        <f ca="1"/>
        <v>364.72699999999998</v>
      </c>
      <c r="CK218" s="23">
        <f ca="1"/>
        <v>355.94600000000003</v>
      </c>
      <c r="CL218" s="23">
        <f ca="1"/>
        <v>334.54</v>
      </c>
      <c r="CM218" s="23">
        <f ca="1"/>
        <v>326.24299999999999</v>
      </c>
      <c r="CN218" s="23">
        <f ca="1"/>
        <v>319.93</v>
      </c>
      <c r="CO218" s="23">
        <f ca="1"/>
        <v>316.815</v>
      </c>
      <c r="CP218" s="23">
        <f ca="1"/>
        <v>318.65699999999998</v>
      </c>
      <c r="CQ218" s="23">
        <f ca="1"/>
        <v>318.363</v>
      </c>
      <c r="CR218" s="23">
        <f ca="1"/>
        <v>313.60700000000003</v>
      </c>
      <c r="CS218" s="23">
        <f ca="1"/>
        <v>339.678</v>
      </c>
      <c r="CT218" s="23">
        <f ca="1"/>
        <v>355.55599999999998</v>
      </c>
      <c r="CU218" s="23">
        <f ca="1"/>
        <v>357.22500000000002</v>
      </c>
      <c r="CV218" s="23">
        <f ca="1"/>
        <v>359.37099999999998</v>
      </c>
      <c r="CW218" s="23">
        <f ca="1"/>
        <v>367.072</v>
      </c>
      <c r="CX218" s="23">
        <f ca="1"/>
        <v>368.03100000000001</v>
      </c>
      <c r="CY218" s="23">
        <f ca="1"/>
        <v>370.34500000000003</v>
      </c>
      <c r="CZ218" s="23">
        <f ca="1"/>
        <v>357.96199999999999</v>
      </c>
      <c r="DA218" s="23">
        <f ca="1"/>
        <v>352.52699999999999</v>
      </c>
      <c r="DB218" s="23">
        <f ca="1"/>
        <v>345.95400000000001</v>
      </c>
      <c r="DC218" s="23">
        <f ca="1"/>
        <v>345.21100000000001</v>
      </c>
      <c r="DD218" s="23">
        <f ca="1"/>
        <v>367.76400000000001</v>
      </c>
      <c r="DE218" s="23">
        <f ca="1"/>
        <v>377.75799999999998</v>
      </c>
      <c r="DF218" s="23">
        <f ca="1"/>
        <v>389.19600000000003</v>
      </c>
      <c r="DG218" s="23">
        <f ca="1"/>
        <v>400.15100000000001</v>
      </c>
      <c r="DH218" s="23">
        <f ca="1"/>
        <v>404.96</v>
      </c>
      <c r="DI218" s="23">
        <f ca="1"/>
        <v>408.02300000000002</v>
      </c>
      <c r="DJ218" s="23">
        <f ca="1"/>
        <v>401.93299999999999</v>
      </c>
      <c r="DK218" s="23">
        <f ca="1"/>
        <v>399.12200000000001</v>
      </c>
      <c r="DL218" s="23">
        <f ca="1"/>
        <v>396.17200000000003</v>
      </c>
      <c r="DM218" s="23">
        <f ca="1"/>
        <v>401.97800000000001</v>
      </c>
      <c r="DN218" s="23">
        <f ca="1"/>
        <v>387.79300000000001</v>
      </c>
      <c r="DO218" s="23">
        <f ca="1"/>
        <v>388.67899999999997</v>
      </c>
      <c r="DP218" s="23">
        <f ca="1"/>
        <v>378.82799999999997</v>
      </c>
      <c r="DQ218" s="23">
        <f ca="1"/>
        <v>365.97500000000002</v>
      </c>
      <c r="DR218" s="23">
        <f ca="1"/>
        <v>398.90800000000002</v>
      </c>
      <c r="DS218" s="23">
        <f ca="1"/>
        <v>391.35300000000001</v>
      </c>
      <c r="DT218" s="23">
        <f ca="1"/>
        <v>396.90800000000002</v>
      </c>
      <c r="DU218" s="23">
        <f ca="1"/>
        <v>355.827</v>
      </c>
      <c r="DV218" s="23">
        <f ca="1"/>
        <v>316.05</v>
      </c>
      <c r="DW218" s="23">
        <f ca="1"/>
        <v>289.49</v>
      </c>
      <c r="DX218" s="23">
        <f ca="1"/>
        <v>309.85000000000002</v>
      </c>
      <c r="DY218" s="23">
        <f ca="1"/>
        <v>348.41800000000001</v>
      </c>
      <c r="DZ218" s="23">
        <f ca="1"/>
        <v>358.26799999999997</v>
      </c>
      <c r="EA218" s="23">
        <f ca="1"/>
        <v>378.47500000000002</v>
      </c>
      <c r="EB218" s="23">
        <f ca="1"/>
        <v>379.10500000000002</v>
      </c>
      <c r="EC218" s="23">
        <f ca="1"/>
        <v>376.55700000000002</v>
      </c>
      <c r="ED218" s="23">
        <f ca="1"/>
        <v>363.94799999999998</v>
      </c>
      <c r="EE218" s="23">
        <f ca="1"/>
        <v>355.53500000000003</v>
      </c>
      <c r="EF218" s="23">
        <f ca="1"/>
        <v>369.30799999999999</v>
      </c>
      <c r="EG218" s="23">
        <f ca="1"/>
        <v>431.56299999999999</v>
      </c>
      <c r="EH218" s="23">
        <f ca="1"/>
        <v>398.70600000000002</v>
      </c>
      <c r="EI218" s="23">
        <f ca="1"/>
        <v>393.75400000000002</v>
      </c>
      <c r="EJ218" s="23">
        <f ca="1"/>
        <v>400.37299999999999</v>
      </c>
      <c r="EK218" s="23">
        <f ca="1"/>
        <v>417.17500000000001</v>
      </c>
      <c r="EL218" s="23">
        <f ca="1"/>
        <v>442.63799999999998</v>
      </c>
      <c r="EM218" s="23">
        <f ca="1"/>
        <v>456.44400000000002</v>
      </c>
      <c r="EN218" s="23">
        <f ca="1"/>
        <v>448.49099999999999</v>
      </c>
      <c r="EO218" s="23">
        <f ca="1"/>
        <v>427.733</v>
      </c>
      <c r="EP218" s="23">
        <f ca="1"/>
        <v>406.97699999999998</v>
      </c>
      <c r="EQ218" s="23">
        <f ca="1"/>
        <v>397.63600000000002</v>
      </c>
      <c r="ER218" s="23">
        <f ca="1"/>
        <v>416.89</v>
      </c>
      <c r="ES218" s="23">
        <f ca="1"/>
        <v>397.14</v>
      </c>
      <c r="ET218" s="23">
        <f ca="1"/>
        <v>434.666</v>
      </c>
      <c r="EU218" s="23">
        <f ca="1"/>
        <v>443.31700000000001</v>
      </c>
      <c r="EV218" s="23">
        <f ca="1"/>
        <v>451.77100000000002</v>
      </c>
      <c r="EW218" s="23">
        <f ca="1"/>
        <v>458.22699999999998</v>
      </c>
      <c r="EX218" s="23">
        <f ca="1"/>
        <v>407.74900000000002</v>
      </c>
      <c r="EY218" s="23">
        <f ca="1"/>
        <v>414.25099999999998</v>
      </c>
      <c r="EZ218" s="23">
        <f ca="1"/>
        <v>376.68599999999998</v>
      </c>
      <c r="FA218" s="23">
        <f ca="1"/>
        <v>360.62099999999998</v>
      </c>
      <c r="FB218" s="23">
        <f ca="1"/>
        <v>379.04300000000001</v>
      </c>
      <c r="FC218" s="23">
        <f ca="1"/>
        <v>388.642</v>
      </c>
      <c r="FD218" s="23">
        <f ca="1"/>
        <v>413.95600000000002</v>
      </c>
      <c r="FE218" s="23">
        <f ca="1"/>
        <v>407.17500000000001</v>
      </c>
      <c r="FF218" s="23">
        <f ca="1"/>
        <v>384.21300000000002</v>
      </c>
      <c r="FG218" s="23">
        <f ca="1"/>
        <v>369.589</v>
      </c>
      <c r="FH218" s="23">
        <f ca="1"/>
        <v>368.30500000000001</v>
      </c>
      <c r="FI218" s="23">
        <f ca="1"/>
        <v>334.565</v>
      </c>
      <c r="FJ218" s="23">
        <f ca="1"/>
        <v>322.69499999999999</v>
      </c>
      <c r="FK218" s="23">
        <f ca="1"/>
        <v>373.02199999999999</v>
      </c>
      <c r="FL218" s="23">
        <f ca="1"/>
        <v>443.82799999999997</v>
      </c>
      <c r="FM218" s="23">
        <f ca="1"/>
        <v>479.39499999999998</v>
      </c>
      <c r="FN218" s="23">
        <f ca="1"/>
        <v>531.88900000000001</v>
      </c>
      <c r="FO218" s="23">
        <f ca="1"/>
        <v>542.03499999999997</v>
      </c>
      <c r="FP218" s="23">
        <f ca="1"/>
        <v>534.22199999999998</v>
      </c>
      <c r="FQ218" s="23">
        <f ca="1"/>
        <v>530.12699999999995</v>
      </c>
      <c r="FR218" s="23">
        <f ca="1"/>
        <v>525.03</v>
      </c>
      <c r="FS218" s="23">
        <f ca="1"/>
        <v>530.4</v>
      </c>
      <c r="FT218" s="23">
        <f ca="1"/>
        <v>522.89499999999998</v>
      </c>
      <c r="FU218" s="23">
        <f ca="1"/>
        <v>545.12099999999998</v>
      </c>
      <c r="FV218" s="23">
        <f ca="1"/>
        <v>565.33000000000004</v>
      </c>
      <c r="FW218" s="23">
        <f ca="1"/>
        <v>681.31500000000005</v>
      </c>
      <c r="FX218" s="23">
        <f ca="1"/>
        <v>710.07600000000002</v>
      </c>
      <c r="FY218" s="23">
        <f ca="1"/>
        <v>673.26900000000001</v>
      </c>
      <c r="FZ218" s="23">
        <f ca="1"/>
        <v>719.49900000000002</v>
      </c>
      <c r="GA218" s="23">
        <f ca="1"/>
        <v>708.23500000000001</v>
      </c>
      <c r="GB218" s="23">
        <f ca="1"/>
        <v>601.73099999999999</v>
      </c>
      <c r="GC218" s="23">
        <f ca="1"/>
        <v>530.73500000000001</v>
      </c>
      <c r="GD218" s="23">
        <f ca="1"/>
        <v>438.21199999999999</v>
      </c>
      <c r="GE218" s="23">
        <f ca="1"/>
        <v>416.91800000000001</v>
      </c>
      <c r="GF218" s="23">
        <f ca="1"/>
        <v>331.78800000000001</v>
      </c>
      <c r="GG218" s="23">
        <f ca="1"/>
        <v>316.70699999999999</v>
      </c>
      <c r="GH218" s="23">
        <f ca="1"/>
        <v>330.36900000000003</v>
      </c>
      <c r="GI218" s="23">
        <f ca="1"/>
        <v>264.21600000000001</v>
      </c>
      <c r="GJ218" s="23">
        <f ca="1"/>
        <v>233.87899999999999</v>
      </c>
      <c r="GK218" s="23">
        <f ca="1"/>
        <v>215.69900000000001</v>
      </c>
      <c r="GL218" s="23">
        <f ca="1"/>
        <v>218.04499999999999</v>
      </c>
      <c r="GM218" s="23">
        <f ca="1"/>
        <v>251.53899999999999</v>
      </c>
      <c r="GN218" s="23">
        <f ca="1"/>
        <v>257.18200000000002</v>
      </c>
      <c r="GO218" s="23">
        <f ca="1"/>
        <v>228.42400000000001</v>
      </c>
      <c r="GP218" s="23">
        <f ca="1"/>
        <v>213.471</v>
      </c>
      <c r="GQ218" s="23">
        <f ca="1"/>
        <v>203.596</v>
      </c>
      <c r="GR218" s="23">
        <f ca="1"/>
        <v>193.02099999999999</v>
      </c>
      <c r="GS218" s="23">
        <f ca="1"/>
        <v>170.684</v>
      </c>
      <c r="GT218" s="23">
        <f ca="1"/>
        <v>172.376</v>
      </c>
      <c r="GU218" s="23">
        <f ca="1"/>
        <v>177.94300000000001</v>
      </c>
      <c r="GV218" s="23">
        <f ca="1"/>
        <v>180.60499999999999</v>
      </c>
      <c r="GW218" s="23">
        <f ca="1"/>
        <v>180.14099999999999</v>
      </c>
      <c r="GX218" s="23">
        <f ca="1"/>
        <v>182.55799999999999</v>
      </c>
      <c r="GY218" s="23">
        <f ca="1"/>
        <v>184.81299999999999</v>
      </c>
      <c r="GZ218" s="23">
        <f ca="1"/>
        <v>183.92599999999999</v>
      </c>
      <c r="HA218" s="23">
        <f ca="1"/>
        <v>187.15100000000001</v>
      </c>
      <c r="HB218" s="23">
        <f ca="1"/>
        <v>194.25</v>
      </c>
      <c r="HC218" s="23">
        <f ca="1"/>
        <v>189.435</v>
      </c>
      <c r="HD218" s="23">
        <f ca="1"/>
        <v>186.97</v>
      </c>
      <c r="HE218" s="23">
        <f ca="1"/>
        <v>190.733</v>
      </c>
      <c r="HF218" s="23">
        <f ca="1"/>
        <v>193.11600000000001</v>
      </c>
      <c r="HG218" s="23">
        <f ca="1"/>
        <v>200.46299999999999</v>
      </c>
      <c r="HH218" s="23">
        <f ca="1"/>
        <v>198.5</v>
      </c>
      <c r="HI218" s="23">
        <f ca="1"/>
        <v>197.398</v>
      </c>
      <c r="HJ218" s="23">
        <f ca="1"/>
        <v>192.64599999999999</v>
      </c>
      <c r="HK218" s="23">
        <f ca="1"/>
        <v>196.95699999999999</v>
      </c>
      <c r="HL218" s="23">
        <f ca="1"/>
        <v>209.99600000000001</v>
      </c>
      <c r="HM218" s="23">
        <f ca="1"/>
        <v>194.68100000000001</v>
      </c>
      <c r="HN218" s="23">
        <f ca="1"/>
        <v>186.99700000000001</v>
      </c>
      <c r="HO218" s="23">
        <f ca="1"/>
        <v>178.44</v>
      </c>
      <c r="HP218" s="23">
        <f ca="1"/>
        <v>173.09</v>
      </c>
      <c r="HQ218" s="23">
        <f ca="1"/>
        <v>170.828</v>
      </c>
      <c r="HR218" s="23">
        <f ca="1"/>
        <v>179.208</v>
      </c>
      <c r="HS218" s="23">
        <f ca="1"/>
        <v>184.95400000000001</v>
      </c>
      <c r="HT218" s="23">
        <f ca="1"/>
        <v>188.90299999999999</v>
      </c>
      <c r="HU218" s="23">
        <f ca="1"/>
        <v>189.476</v>
      </c>
      <c r="HV218" s="23">
        <f ca="1"/>
        <v>188.93100000000001</v>
      </c>
      <c r="HW218" s="23">
        <f ca="1"/>
        <v>191.52799999999999</v>
      </c>
      <c r="HX218" s="23">
        <f ca="1"/>
        <v>193.965</v>
      </c>
      <c r="HY218" s="23">
        <f ca="1"/>
        <v>200.14500000000001</v>
      </c>
      <c r="HZ218" s="23">
        <f ca="1"/>
        <v>193.66900000000001</v>
      </c>
      <c r="IA218" s="23">
        <f ca="1"/>
        <v>187.268</v>
      </c>
      <c r="IB218" s="23">
        <f ca="1"/>
        <v>177.053</v>
      </c>
      <c r="IC218" s="23">
        <f ca="1"/>
        <v>172.607</v>
      </c>
      <c r="ID218" s="23">
        <f ca="1"/>
        <v>171.667</v>
      </c>
      <c r="IE218" s="23">
        <f ca="1"/>
        <v>168.12</v>
      </c>
      <c r="IF218" s="23">
        <f ca="1"/>
        <v>172.04900000000001</v>
      </c>
      <c r="IG218" s="23">
        <f ca="1"/>
        <v>173.19300000000001</v>
      </c>
      <c r="IH218" s="23">
        <f ca="1"/>
        <v>170.869</v>
      </c>
      <c r="II218" s="23">
        <f ca="1"/>
        <v>175.81200000000001</v>
      </c>
      <c r="IJ218" s="23">
        <f ca="1"/>
        <v>175.65799999999999</v>
      </c>
      <c r="IK218" s="23">
        <f ca="1"/>
        <v>175.53</v>
      </c>
      <c r="IL218" s="23">
        <f ca="1"/>
        <v>176.98099999999999</v>
      </c>
      <c r="IM218" s="23">
        <f ca="1"/>
        <v>174.321</v>
      </c>
      <c r="IN218" s="23">
        <f ca="1"/>
        <v>175.99600000000001</v>
      </c>
      <c r="IO218" s="23">
        <f ca="1"/>
        <v>183.52799999999999</v>
      </c>
      <c r="IP218" s="23">
        <f ca="1"/>
        <v>183.17599999999999</v>
      </c>
      <c r="IQ218" s="23">
        <f ca="1"/>
        <v>180.102</v>
      </c>
      <c r="IR218" s="23">
        <f ca="1"/>
        <v>184.78899999999999</v>
      </c>
      <c r="IS218" s="23">
        <f ca="1"/>
        <v>193.03200000000001</v>
      </c>
      <c r="IT218" s="23">
        <f ca="1"/>
        <v>198.376</v>
      </c>
      <c r="IU218" s="23">
        <f ca="1"/>
        <v>210.42699999999999</v>
      </c>
      <c r="IV218" s="23">
        <f ca="1"/>
        <v>212.2</v>
      </c>
      <c r="IW218" s="23">
        <f ca="1"/>
        <v>202.506</v>
      </c>
      <c r="IX218" s="23">
        <f ca="1"/>
        <v>199.56399999999999</v>
      </c>
      <c r="IY218" s="23">
        <f ca="1"/>
        <v>207.87299999999999</v>
      </c>
      <c r="IZ218" s="23">
        <f ca="1"/>
        <v>219.97</v>
      </c>
      <c r="JA218" s="23">
        <f ca="1"/>
        <v>225.11199999999999</v>
      </c>
      <c r="JB218" s="23">
        <f ca="1"/>
        <v>232.77799999999999</v>
      </c>
      <c r="JC218" s="23">
        <f ca="1"/>
        <v>249.517</v>
      </c>
      <c r="JD218" s="23">
        <f ca="1"/>
        <v>255.05199999999999</v>
      </c>
      <c r="JE218" s="23">
        <f ca="1"/>
        <v>254.74100000000001</v>
      </c>
      <c r="JF218" s="23">
        <f ca="1"/>
        <v>245.98500000000001</v>
      </c>
      <c r="JG218" s="23">
        <f ca="1"/>
        <v>244.09200000000001</v>
      </c>
      <c r="JH218" s="23">
        <f ca="1"/>
        <v>245.19</v>
      </c>
      <c r="JI218" s="23">
        <f ca="1"/>
        <v>243.07900000000001</v>
      </c>
      <c r="JJ218" s="23">
        <f ca="1"/>
        <v>242.149</v>
      </c>
      <c r="JK218" s="23">
        <f ca="1"/>
        <v>236.483</v>
      </c>
      <c r="JL218" s="23">
        <f ca="1"/>
        <v>236.03899999999999</v>
      </c>
      <c r="JM218" s="23">
        <f ca="1"/>
        <v>230.73699999999999</v>
      </c>
      <c r="JN218" s="23">
        <f ca="1"/>
        <v>220.226</v>
      </c>
      <c r="JO218" s="23">
        <f ca="1"/>
        <v>219.66</v>
      </c>
      <c r="JP218" s="23">
        <f ca="1"/>
        <v>218.24199999999999</v>
      </c>
      <c r="JQ218" s="23">
        <f ca="1"/>
        <v>224.06399999999999</v>
      </c>
      <c r="JR218" s="23">
        <f ca="1"/>
        <v>231.756</v>
      </c>
      <c r="JS218" s="23">
        <f ca="1"/>
        <v>232.54599999999999</v>
      </c>
      <c r="JT218" s="23">
        <f ca="1"/>
        <v>227.744</v>
      </c>
      <c r="JU218" s="23">
        <f ca="1"/>
        <v>222.92</v>
      </c>
      <c r="JV218" s="23">
        <f ca="1"/>
        <v>213.416</v>
      </c>
      <c r="JW218" s="23">
        <f ca="1"/>
        <v>214.49199999999999</v>
      </c>
      <c r="OF218" s="23" t="s">
        <v>910</v>
      </c>
    </row>
    <row r="219" spans="3:396" x14ac:dyDescent="0.4">
      <c r="C219" s="1">
        <f t="shared" si="13"/>
        <v>216</v>
      </c>
      <c r="D219" s="74" t="s">
        <v>1174</v>
      </c>
      <c r="I219" s="90" t="s">
        <v>1711</v>
      </c>
      <c r="J219" s="125" t="str">
        <f>_xlfn.XLOOKUP(J214,monitor!B:B,monitor!P:P)</f>
        <v>Tef performing vs IFX</v>
      </c>
      <c r="S219" s="74" t="s">
        <v>1174</v>
      </c>
      <c r="T219" s="1" t="s">
        <v>1219</v>
      </c>
      <c r="U219" s="5">
        <f ca="1">U216+2*U217</f>
        <v>64.718085417820205</v>
      </c>
      <c r="AB219" s="111" t="str">
        <f>AB217&amp; " reduced"</f>
        <v>XS2056730679 reduced</v>
      </c>
      <c r="AC219" s="23" cm="1">
        <f t="array" aca="1" ref="AC219:JW219" ca="1">_xlfn._xlws.FILTER(_xlfn.ANCHORARRAY(AC217),dl_Get_Hist("numbers",isin_list,historicData)&lt;U223)</f>
        <v>346.06299999999999</v>
      </c>
      <c r="AD219" s="23">
        <f ca="1"/>
        <v>345.92200000000003</v>
      </c>
      <c r="AE219" s="23">
        <f ca="1"/>
        <v>347.77800000000002</v>
      </c>
      <c r="AF219" s="25">
        <f ca="1"/>
        <v>350.53199999999998</v>
      </c>
      <c r="AG219" s="23">
        <f ca="1"/>
        <v>353.18</v>
      </c>
      <c r="AH219" s="23">
        <f ca="1"/>
        <v>354.91</v>
      </c>
      <c r="AI219" s="23">
        <f ca="1"/>
        <v>348.08300000000003</v>
      </c>
      <c r="AJ219" s="23">
        <f ca="1"/>
        <v>345.84800000000001</v>
      </c>
      <c r="AK219" s="23">
        <f ca="1"/>
        <v>344.339</v>
      </c>
      <c r="AL219" s="23">
        <f ca="1"/>
        <v>344.20299999999997</v>
      </c>
      <c r="AM219" s="23">
        <f ca="1"/>
        <v>342.01299999999998</v>
      </c>
      <c r="AN219" s="23">
        <f ca="1"/>
        <v>338.529</v>
      </c>
      <c r="AO219" s="23">
        <f ca="1"/>
        <v>338.17599999999999</v>
      </c>
      <c r="AP219" s="23">
        <f ca="1"/>
        <v>341.63799999999998</v>
      </c>
      <c r="AQ219" s="23">
        <f ca="1"/>
        <v>347.31299999999999</v>
      </c>
      <c r="AR219" s="23">
        <f ca="1"/>
        <v>349.089</v>
      </c>
      <c r="AS219" s="23">
        <f ca="1"/>
        <v>351.774</v>
      </c>
      <c r="AT219" s="23">
        <f ca="1"/>
        <v>356.06400000000002</v>
      </c>
      <c r="AU219" s="23">
        <f ca="1"/>
        <v>356.96499999999997</v>
      </c>
      <c r="AV219" s="23">
        <f ca="1"/>
        <v>357.61500000000001</v>
      </c>
      <c r="AW219" s="23">
        <f ca="1"/>
        <v>351.05399999999997</v>
      </c>
      <c r="AX219" s="23">
        <f ca="1"/>
        <v>342.27600000000001</v>
      </c>
      <c r="AY219" s="23">
        <f ca="1"/>
        <v>342.98700000000002</v>
      </c>
      <c r="AZ219" s="23">
        <f ca="1"/>
        <v>337.88499999999999</v>
      </c>
      <c r="BA219" s="23">
        <f ca="1"/>
        <v>326.55799999999999</v>
      </c>
      <c r="BB219" s="23">
        <f ca="1"/>
        <v>328.94299999999998</v>
      </c>
      <c r="BC219" s="23">
        <f ca="1"/>
        <v>328.65100000000001</v>
      </c>
      <c r="BD219" s="23">
        <f ca="1"/>
        <v>330.46100000000001</v>
      </c>
      <c r="BE219" s="23">
        <f ca="1"/>
        <v>332.81400000000002</v>
      </c>
      <c r="BF219" s="23">
        <f ca="1"/>
        <v>332.10300000000001</v>
      </c>
      <c r="BG219" s="23">
        <f ca="1"/>
        <v>325.85000000000002</v>
      </c>
      <c r="BH219" s="23">
        <f ca="1"/>
        <v>328.09300000000002</v>
      </c>
      <c r="BI219" s="23">
        <f ca="1"/>
        <v>328.8</v>
      </c>
      <c r="BJ219" s="23">
        <f ca="1"/>
        <v>325.786</v>
      </c>
      <c r="BK219" s="23">
        <f ca="1"/>
        <v>325.89</v>
      </c>
      <c r="BL219" s="23">
        <f ca="1"/>
        <v>325.411</v>
      </c>
      <c r="BM219" s="23">
        <f ca="1"/>
        <v>325.04500000000002</v>
      </c>
      <c r="BN219" s="23">
        <f ca="1"/>
        <v>323.85500000000002</v>
      </c>
      <c r="BO219" s="23">
        <f ca="1"/>
        <v>320.298</v>
      </c>
      <c r="BP219" s="23">
        <f ca="1"/>
        <v>322.21899999999999</v>
      </c>
      <c r="BQ219" s="23">
        <f ca="1"/>
        <v>321.43599999999998</v>
      </c>
      <c r="BR219" s="23">
        <f ca="1"/>
        <v>322.024</v>
      </c>
      <c r="BS219" s="23">
        <f ca="1"/>
        <v>324</v>
      </c>
      <c r="BT219" s="23">
        <f ca="1"/>
        <v>330.00200000000001</v>
      </c>
      <c r="BU219" s="23">
        <f ca="1"/>
        <v>333.36900000000003</v>
      </c>
      <c r="BV219" s="23">
        <f ca="1"/>
        <v>333.78399999999999</v>
      </c>
      <c r="BW219" s="23">
        <f ca="1"/>
        <v>330.97199999999998</v>
      </c>
      <c r="BX219" s="23">
        <f ca="1"/>
        <v>328.97699999999998</v>
      </c>
      <c r="BY219" s="23">
        <f ca="1"/>
        <v>326.24</v>
      </c>
      <c r="BZ219" s="23">
        <f ca="1"/>
        <v>320.38</v>
      </c>
      <c r="CA219" s="23">
        <f ca="1"/>
        <v>317.30099999999999</v>
      </c>
      <c r="CB219" s="23">
        <f ca="1"/>
        <v>321.05</v>
      </c>
      <c r="CC219" s="23">
        <f ca="1"/>
        <v>326.61799999999999</v>
      </c>
      <c r="CD219" s="23">
        <f ca="1"/>
        <v>337.44900000000001</v>
      </c>
      <c r="CE219" s="23">
        <f ca="1"/>
        <v>338.70400000000001</v>
      </c>
      <c r="CF219" s="23">
        <f ca="1"/>
        <v>347.11799999999999</v>
      </c>
      <c r="CG219" s="23">
        <f ca="1"/>
        <v>347.11900000000003</v>
      </c>
      <c r="CH219" s="23">
        <f ca="1"/>
        <v>351.25</v>
      </c>
      <c r="CI219" s="23">
        <f ca="1"/>
        <v>352.99599999999998</v>
      </c>
      <c r="CJ219" s="23">
        <f ca="1"/>
        <v>351.68</v>
      </c>
      <c r="CK219" s="23">
        <f ca="1"/>
        <v>349.9</v>
      </c>
      <c r="CL219" s="23">
        <f ca="1"/>
        <v>339.815</v>
      </c>
      <c r="CM219" s="23">
        <f ca="1"/>
        <v>337.55700000000002</v>
      </c>
      <c r="CN219" s="23">
        <f ca="1"/>
        <v>335.00400000000002</v>
      </c>
      <c r="CO219" s="23">
        <f ca="1"/>
        <v>330.46899999999999</v>
      </c>
      <c r="CP219" s="23">
        <f ca="1"/>
        <v>332.57100000000003</v>
      </c>
      <c r="CQ219" s="23">
        <f ca="1"/>
        <v>335.58199999999999</v>
      </c>
      <c r="CR219" s="23">
        <f ca="1"/>
        <v>333.05200000000002</v>
      </c>
      <c r="CS219" s="23">
        <f ca="1"/>
        <v>350.03</v>
      </c>
      <c r="CT219" s="23">
        <f ca="1"/>
        <v>363.899</v>
      </c>
      <c r="CU219" s="23">
        <f ca="1"/>
        <v>366.488</v>
      </c>
      <c r="CV219" s="23">
        <f ca="1"/>
        <v>366.01600000000002</v>
      </c>
      <c r="CW219" s="23">
        <f ca="1"/>
        <v>370.17700000000002</v>
      </c>
      <c r="CX219" s="23">
        <f ca="1"/>
        <v>370.995</v>
      </c>
      <c r="CY219" s="23">
        <f ca="1"/>
        <v>376.38400000000001</v>
      </c>
      <c r="CZ219" s="23">
        <f ca="1"/>
        <v>374.23</v>
      </c>
      <c r="DA219" s="23">
        <f ca="1"/>
        <v>370.24900000000002</v>
      </c>
      <c r="DB219" s="23">
        <f ca="1"/>
        <v>368.95499999999998</v>
      </c>
      <c r="DC219" s="23">
        <f ca="1"/>
        <v>371.95400000000001</v>
      </c>
      <c r="DD219" s="23">
        <f ca="1"/>
        <v>376.726</v>
      </c>
      <c r="DE219" s="23">
        <f ca="1"/>
        <v>378.935</v>
      </c>
      <c r="DF219" s="23">
        <f ca="1"/>
        <v>382.548</v>
      </c>
      <c r="DG219" s="23">
        <f ca="1"/>
        <v>392.07100000000003</v>
      </c>
      <c r="DH219" s="23">
        <f ca="1"/>
        <v>394.31200000000001</v>
      </c>
      <c r="DI219" s="23">
        <f ca="1"/>
        <v>394.93099999999998</v>
      </c>
      <c r="DJ219" s="23">
        <f ca="1"/>
        <v>394.45699999999999</v>
      </c>
      <c r="DK219" s="23">
        <f ca="1"/>
        <v>393.07499999999999</v>
      </c>
      <c r="DL219" s="23">
        <f ca="1"/>
        <v>391.38200000000001</v>
      </c>
      <c r="DM219" s="23">
        <f ca="1"/>
        <v>394.61099999999999</v>
      </c>
      <c r="DN219" s="23">
        <f ca="1"/>
        <v>388.77699999999999</v>
      </c>
      <c r="DO219" s="23">
        <f ca="1"/>
        <v>388.839</v>
      </c>
      <c r="DP219" s="23">
        <f ca="1"/>
        <v>379.64699999999999</v>
      </c>
      <c r="DQ219" s="23">
        <f ca="1"/>
        <v>370.79199999999997</v>
      </c>
      <c r="DR219" s="23">
        <f ca="1"/>
        <v>388.82600000000002</v>
      </c>
      <c r="DS219" s="23">
        <f ca="1"/>
        <v>384.41800000000001</v>
      </c>
      <c r="DT219" s="23">
        <f ca="1"/>
        <v>384.79899999999998</v>
      </c>
      <c r="DU219" s="23">
        <f ca="1"/>
        <v>362.74099999999999</v>
      </c>
      <c r="DV219" s="23">
        <f ca="1"/>
        <v>344.73399999999998</v>
      </c>
      <c r="DW219" s="23">
        <f ca="1"/>
        <v>330.86799999999999</v>
      </c>
      <c r="DX219" s="23">
        <f ca="1"/>
        <v>337.22300000000001</v>
      </c>
      <c r="DY219" s="23">
        <f ca="1"/>
        <v>372.57499999999999</v>
      </c>
      <c r="DZ219" s="23">
        <f ca="1"/>
        <v>382.08800000000002</v>
      </c>
      <c r="EA219" s="23">
        <f ca="1"/>
        <v>391.72800000000001</v>
      </c>
      <c r="EB219" s="23">
        <f ca="1"/>
        <v>395.08499999999998</v>
      </c>
      <c r="EC219" s="23">
        <f ca="1"/>
        <v>396.517</v>
      </c>
      <c r="ED219" s="23">
        <f ca="1"/>
        <v>392.36900000000003</v>
      </c>
      <c r="EE219" s="23">
        <f ca="1"/>
        <v>393.04500000000002</v>
      </c>
      <c r="EF219" s="23">
        <f ca="1"/>
        <v>448.49099999999999</v>
      </c>
      <c r="EG219" s="23">
        <f ca="1"/>
        <v>465.71499999999997</v>
      </c>
      <c r="EH219" s="23">
        <f ca="1"/>
        <v>467.91800000000001</v>
      </c>
      <c r="EI219" s="23">
        <f ca="1"/>
        <v>474.01299999999998</v>
      </c>
      <c r="EJ219" s="23">
        <f ca="1"/>
        <v>480.11900000000003</v>
      </c>
      <c r="EK219" s="23">
        <f ca="1"/>
        <v>496.22399999999999</v>
      </c>
      <c r="EL219" s="23">
        <f ca="1"/>
        <v>502.75299999999999</v>
      </c>
      <c r="EM219" s="23">
        <f ca="1"/>
        <v>503.959</v>
      </c>
      <c r="EN219" s="23">
        <f ca="1"/>
        <v>490.06599999999997</v>
      </c>
      <c r="EO219" s="23">
        <f ca="1"/>
        <v>482.09199999999998</v>
      </c>
      <c r="EP219" s="23">
        <f ca="1"/>
        <v>479.25700000000001</v>
      </c>
      <c r="EQ219" s="23">
        <f ca="1"/>
        <v>469.904</v>
      </c>
      <c r="ER219" s="23">
        <f ca="1"/>
        <v>482.072</v>
      </c>
      <c r="ES219" s="23">
        <f ca="1"/>
        <v>485.024</v>
      </c>
      <c r="ET219" s="23">
        <f ca="1"/>
        <v>502.28300000000002</v>
      </c>
      <c r="EU219" s="23">
        <f ca="1"/>
        <v>513.83199999999999</v>
      </c>
      <c r="EV219" s="23">
        <f ca="1"/>
        <v>507.98500000000001</v>
      </c>
      <c r="EW219" s="23">
        <f ca="1"/>
        <v>510.995</v>
      </c>
      <c r="EX219" s="23">
        <f ca="1"/>
        <v>502.577</v>
      </c>
      <c r="EY219" s="23">
        <f ca="1"/>
        <v>491.36200000000002</v>
      </c>
      <c r="EZ219" s="23">
        <f ca="1"/>
        <v>487.35899999999998</v>
      </c>
      <c r="FA219" s="23">
        <f ca="1"/>
        <v>501.95600000000002</v>
      </c>
      <c r="FB219" s="23">
        <f ca="1"/>
        <v>505.20699999999999</v>
      </c>
      <c r="FC219" s="23">
        <f ca="1"/>
        <v>506.642</v>
      </c>
      <c r="FD219" s="23">
        <f ca="1"/>
        <v>503.375</v>
      </c>
      <c r="FE219" s="23">
        <f ca="1"/>
        <v>489.161</v>
      </c>
      <c r="FF219" s="23">
        <f ca="1"/>
        <v>489.73399999999998</v>
      </c>
      <c r="FG219" s="23">
        <f ca="1"/>
        <v>490.70699999999999</v>
      </c>
      <c r="FH219" s="23">
        <f ca="1"/>
        <v>479.94499999999999</v>
      </c>
      <c r="FI219" s="23">
        <f ca="1"/>
        <v>476.82400000000001</v>
      </c>
      <c r="FJ219" s="23">
        <f ca="1"/>
        <v>494.93700000000001</v>
      </c>
      <c r="FK219" s="23">
        <f ca="1"/>
        <v>523.101</v>
      </c>
      <c r="FL219" s="23">
        <f ca="1"/>
        <v>531.80200000000002</v>
      </c>
      <c r="FM219" s="23">
        <f ca="1"/>
        <v>541.97400000000005</v>
      </c>
      <c r="FN219" s="23">
        <f ca="1"/>
        <v>544.77599999999995</v>
      </c>
      <c r="FO219" s="23">
        <f ca="1"/>
        <v>544</v>
      </c>
      <c r="FP219" s="23">
        <f ca="1"/>
        <v>542.75800000000004</v>
      </c>
      <c r="FQ219" s="23">
        <f ca="1"/>
        <v>545.40800000000002</v>
      </c>
      <c r="FR219" s="23">
        <f ca="1"/>
        <v>550.202</v>
      </c>
      <c r="FS219" s="23">
        <f ca="1"/>
        <v>547.98800000000006</v>
      </c>
      <c r="FT219" s="23">
        <f ca="1"/>
        <v>552.06799999999998</v>
      </c>
      <c r="FU219" s="23">
        <f ca="1"/>
        <v>560.62199999999996</v>
      </c>
      <c r="FV219" s="23">
        <f ca="1"/>
        <v>614.39599999999996</v>
      </c>
      <c r="FW219" s="23">
        <f ca="1"/>
        <v>621.47</v>
      </c>
      <c r="FX219" s="23">
        <f ca="1"/>
        <v>603.77300000000002</v>
      </c>
      <c r="FY219" s="23">
        <f ca="1"/>
        <v>602.48</v>
      </c>
      <c r="FZ219" s="23">
        <f ca="1"/>
        <v>593.56299999999999</v>
      </c>
      <c r="GA219" s="23">
        <f ca="1"/>
        <v>541.56700000000001</v>
      </c>
      <c r="GB219" s="23">
        <f ca="1"/>
        <v>505.68200000000002</v>
      </c>
      <c r="GC219" s="23">
        <f ca="1"/>
        <v>447.71100000000001</v>
      </c>
      <c r="GD219" s="23">
        <f ca="1"/>
        <v>453.37700000000001</v>
      </c>
      <c r="GE219" s="23">
        <f ca="1"/>
        <v>409.02600000000001</v>
      </c>
      <c r="GF219" s="23">
        <f ca="1"/>
        <v>409.08800000000002</v>
      </c>
      <c r="GG219" s="23">
        <f ca="1"/>
        <v>429.39299999999997</v>
      </c>
      <c r="GH219" s="23">
        <f ca="1"/>
        <v>376.93599999999998</v>
      </c>
      <c r="GI219" s="23">
        <f ca="1"/>
        <v>348.69799999999998</v>
      </c>
      <c r="GJ219" s="23">
        <f ca="1"/>
        <v>340.54599999999999</v>
      </c>
      <c r="GK219" s="23">
        <f ca="1"/>
        <v>346.71600000000001</v>
      </c>
      <c r="GL219" s="23">
        <f ca="1"/>
        <v>364.81900000000002</v>
      </c>
      <c r="GM219" s="23">
        <f ca="1"/>
        <v>364.34</v>
      </c>
      <c r="GN219" s="23">
        <f ca="1"/>
        <v>338.47</v>
      </c>
      <c r="GO219" s="23">
        <f ca="1"/>
        <v>321.91899999999998</v>
      </c>
      <c r="GP219" s="23">
        <f ca="1"/>
        <v>318.89100000000002</v>
      </c>
      <c r="GQ219" s="23">
        <f ca="1"/>
        <v>312.899</v>
      </c>
      <c r="GR219" s="23">
        <f ca="1"/>
        <v>288.89600000000002</v>
      </c>
      <c r="GS219" s="23">
        <f ca="1"/>
        <v>290.358</v>
      </c>
      <c r="GT219" s="23">
        <f ca="1"/>
        <v>289.613</v>
      </c>
      <c r="GU219" s="23">
        <f ca="1"/>
        <v>290.35399999999998</v>
      </c>
      <c r="GV219" s="23">
        <f ca="1"/>
        <v>284.39800000000002</v>
      </c>
      <c r="GW219" s="23">
        <f ca="1"/>
        <v>284.87</v>
      </c>
      <c r="GX219" s="23">
        <f ca="1"/>
        <v>283.50299999999999</v>
      </c>
      <c r="GY219" s="23">
        <f ca="1"/>
        <v>280.86200000000002</v>
      </c>
      <c r="GZ219" s="23">
        <f ca="1"/>
        <v>283.529</v>
      </c>
      <c r="HA219" s="23">
        <f ca="1"/>
        <v>286.71800000000002</v>
      </c>
      <c r="HB219" s="23">
        <f ca="1"/>
        <v>281.68599999999998</v>
      </c>
      <c r="HC219" s="23">
        <f ca="1"/>
        <v>278.887</v>
      </c>
      <c r="HD219" s="23">
        <f ca="1"/>
        <v>281.40199999999999</v>
      </c>
      <c r="HE219" s="23">
        <f ca="1"/>
        <v>295.47399999999999</v>
      </c>
      <c r="HF219" s="23">
        <f ca="1"/>
        <v>302.20699999999999</v>
      </c>
      <c r="HG219" s="23">
        <f ca="1"/>
        <v>299.58999999999997</v>
      </c>
      <c r="HH219" s="23">
        <f ca="1"/>
        <v>293.83300000000003</v>
      </c>
      <c r="HI219" s="23">
        <f ca="1"/>
        <v>282.245</v>
      </c>
      <c r="HJ219" s="23">
        <f ca="1"/>
        <v>282.55399999999997</v>
      </c>
      <c r="HK219" s="23">
        <f ca="1"/>
        <v>296.93299999999999</v>
      </c>
      <c r="HL219" s="23">
        <f ca="1"/>
        <v>278.20699999999999</v>
      </c>
      <c r="HM219" s="23">
        <f ca="1"/>
        <v>270.81</v>
      </c>
      <c r="HN219" s="23">
        <f ca="1"/>
        <v>251.98</v>
      </c>
      <c r="HO219" s="23">
        <f ca="1"/>
        <v>252.429</v>
      </c>
      <c r="HP219" s="23">
        <f ca="1"/>
        <v>251.297</v>
      </c>
      <c r="HQ219" s="23">
        <f ca="1"/>
        <v>262.113</v>
      </c>
      <c r="HR219" s="23">
        <f ca="1"/>
        <v>267.91699999999997</v>
      </c>
      <c r="HS219" s="23">
        <f ca="1"/>
        <v>275.596</v>
      </c>
      <c r="HT219" s="23">
        <f ca="1"/>
        <v>277.76900000000001</v>
      </c>
      <c r="HU219" s="23">
        <f ca="1"/>
        <v>279.13</v>
      </c>
      <c r="HV219" s="23">
        <f ca="1"/>
        <v>284.14499999999998</v>
      </c>
      <c r="HW219" s="23">
        <f ca="1"/>
        <v>283.23500000000001</v>
      </c>
      <c r="HX219" s="23">
        <f ca="1"/>
        <v>289.79000000000002</v>
      </c>
      <c r="HY219" s="23">
        <f ca="1"/>
        <v>291.863</v>
      </c>
      <c r="HZ219" s="23">
        <f ca="1"/>
        <v>292.85899999999998</v>
      </c>
      <c r="IA219" s="23">
        <f ca="1"/>
        <v>292.73500000000001</v>
      </c>
      <c r="IB219" s="23">
        <f ca="1"/>
        <v>288.08199999999999</v>
      </c>
      <c r="IC219" s="23">
        <f ca="1"/>
        <v>287.38900000000001</v>
      </c>
      <c r="ID219" s="23">
        <f ca="1"/>
        <v>286.51400000000001</v>
      </c>
      <c r="IE219" s="23">
        <f ca="1"/>
        <v>291.3</v>
      </c>
      <c r="IF219" s="23">
        <f ca="1"/>
        <v>290.49</v>
      </c>
      <c r="IG219" s="23">
        <f ca="1"/>
        <v>290.447</v>
      </c>
      <c r="IH219" s="23">
        <f ca="1"/>
        <v>294.86399999999998</v>
      </c>
      <c r="II219" s="23">
        <f ca="1"/>
        <v>295.15199999999999</v>
      </c>
      <c r="IJ219" s="23">
        <f ca="1"/>
        <v>298.78899999999999</v>
      </c>
      <c r="IK219" s="23">
        <f ca="1"/>
        <v>302.99900000000002</v>
      </c>
      <c r="IL219" s="23">
        <f ca="1"/>
        <v>305.358</v>
      </c>
      <c r="IM219" s="23">
        <f ca="1"/>
        <v>309.24700000000001</v>
      </c>
      <c r="IN219" s="23">
        <f ca="1"/>
        <v>316.25599999999997</v>
      </c>
      <c r="IO219" s="23">
        <f ca="1"/>
        <v>319.83100000000002</v>
      </c>
      <c r="IP219" s="23">
        <f ca="1"/>
        <v>317.75200000000001</v>
      </c>
      <c r="IQ219" s="23">
        <f ca="1"/>
        <v>319.70100000000002</v>
      </c>
      <c r="IR219" s="23">
        <f ca="1"/>
        <v>321.03399999999999</v>
      </c>
      <c r="IS219" s="23">
        <f ca="1"/>
        <v>326.00799999999998</v>
      </c>
      <c r="IT219" s="23">
        <f ca="1"/>
        <v>331.65600000000001</v>
      </c>
      <c r="IU219" s="23">
        <f ca="1"/>
        <v>336.70499999999998</v>
      </c>
      <c r="IV219" s="23">
        <f ca="1"/>
        <v>329.22399999999999</v>
      </c>
      <c r="IW219" s="23">
        <f ca="1"/>
        <v>335.47300000000001</v>
      </c>
      <c r="IX219" s="23">
        <f ca="1"/>
        <v>337.05700000000002</v>
      </c>
      <c r="IY219" s="23">
        <f ca="1"/>
        <v>336.83199999999999</v>
      </c>
      <c r="IZ219" s="23">
        <f ca="1"/>
        <v>335.64100000000002</v>
      </c>
      <c r="JA219" s="23">
        <f ca="1"/>
        <v>342.15</v>
      </c>
      <c r="JB219" s="23">
        <f ca="1"/>
        <v>348.78399999999999</v>
      </c>
      <c r="JC219" s="23">
        <f ca="1"/>
        <v>349.27199999999999</v>
      </c>
      <c r="JD219" s="23">
        <f ca="1"/>
        <v>351.416</v>
      </c>
      <c r="JE219" s="23">
        <f ca="1"/>
        <v>348.21</v>
      </c>
      <c r="JF219" s="23">
        <f ca="1"/>
        <v>346.55700000000002</v>
      </c>
      <c r="JG219" s="23">
        <f ca="1"/>
        <v>345.97</v>
      </c>
      <c r="JH219" s="23">
        <f ca="1"/>
        <v>345.91399999999999</v>
      </c>
      <c r="JI219" s="23">
        <f ca="1"/>
        <v>341.77800000000002</v>
      </c>
      <c r="JJ219" s="23">
        <f ca="1"/>
        <v>338.13400000000001</v>
      </c>
      <c r="JK219" s="23">
        <f ca="1"/>
        <v>344.50700000000001</v>
      </c>
      <c r="JL219" s="23">
        <f ca="1"/>
        <v>342.38</v>
      </c>
      <c r="JM219" s="23">
        <f ca="1"/>
        <v>335.35899999999998</v>
      </c>
      <c r="JN219" s="23">
        <f ca="1"/>
        <v>336.87799999999999</v>
      </c>
      <c r="JO219" s="23">
        <f ca="1"/>
        <v>332.04199999999997</v>
      </c>
      <c r="JP219" s="23">
        <f ca="1"/>
        <v>339.98</v>
      </c>
      <c r="JQ219" s="23">
        <f ca="1"/>
        <v>349.50700000000001</v>
      </c>
      <c r="JR219" s="23">
        <f ca="1"/>
        <v>352.50900000000001</v>
      </c>
      <c r="JS219" s="23">
        <f ca="1"/>
        <v>347.96899999999999</v>
      </c>
      <c r="JT219" s="23">
        <f ca="1"/>
        <v>345.97300000000001</v>
      </c>
      <c r="JU219" s="23">
        <f ca="1"/>
        <v>340.59</v>
      </c>
      <c r="JV219" s="23">
        <f ca="1"/>
        <v>343.09100000000001</v>
      </c>
      <c r="JW219" s="23">
        <f ca="1"/>
        <v>349.94200000000001</v>
      </c>
      <c r="OF219" s="23" t="s">
        <v>910</v>
      </c>
    </row>
    <row r="220" spans="3:396" x14ac:dyDescent="0.4">
      <c r="C220" s="1">
        <f t="shared" si="13"/>
        <v>217</v>
      </c>
      <c r="D220" s="74" t="s">
        <v>1174</v>
      </c>
      <c r="S220" s="74" t="s">
        <v>1174</v>
      </c>
      <c r="T220" s="1" t="s">
        <v>1254</v>
      </c>
      <c r="U220" s="4">
        <f>_xlfn.XLOOKUP(J214,monitor!B:B,monitor!N:N,"-")</f>
        <v>-55</v>
      </c>
      <c r="AB220" s="111" t="str">
        <f>"spread:"&amp;K215&amp;" - "&amp;K216</f>
        <v>spread:TELEFO 2 5/8 PERP nc-23 - IFXGR 3 5/8 PERP nc-28</v>
      </c>
      <c r="AC220" s="23" cm="1">
        <f t="array" aca="1" ref="AC220:JX220" ca="1">_xlfn._xlws.FILTER(dl_spread_between_two_bonds(J215,J216,isin_list,historicData),dl_spread_between_two_bonds(J215,J216,isin_list,historicData)&lt;&gt;"-")</f>
        <v>-16.557999999999993</v>
      </c>
      <c r="AD220" s="23">
        <f ca="1"/>
        <v>-16.331000000000017</v>
      </c>
      <c r="AE220" s="23">
        <f ca="1"/>
        <v>-13.360000000000014</v>
      </c>
      <c r="AF220" s="25">
        <f ca="1"/>
        <v>-15.673000000000002</v>
      </c>
      <c r="AG220" s="23">
        <f ca="1"/>
        <v>-11.50200000000001</v>
      </c>
      <c r="AH220" s="23">
        <f ca="1"/>
        <v>-2.4330000000000496</v>
      </c>
      <c r="AI220" s="23">
        <f ca="1"/>
        <v>-15.146000000000015</v>
      </c>
      <c r="AJ220" s="23">
        <f ca="1"/>
        <v>-25.021000000000015</v>
      </c>
      <c r="AK220" s="23">
        <f ca="1"/>
        <v>-27.759999999999991</v>
      </c>
      <c r="AL220" s="23">
        <f ca="1"/>
        <v>-21.134999999999991</v>
      </c>
      <c r="AM220" s="23">
        <f ca="1"/>
        <v>-25.002999999999986</v>
      </c>
      <c r="AN220" s="23">
        <f ca="1"/>
        <v>-28.115999999999985</v>
      </c>
      <c r="AO220" s="23">
        <f ca="1"/>
        <v>-27.134999999999991</v>
      </c>
      <c r="AP220" s="23">
        <f ca="1"/>
        <v>-18.415999999999997</v>
      </c>
      <c r="AQ220" s="23">
        <f ca="1"/>
        <v>-18.262</v>
      </c>
      <c r="AR220" s="23">
        <f ca="1"/>
        <v>-22.51400000000001</v>
      </c>
      <c r="AS220" s="23">
        <f ca="1"/>
        <v>-16.34699999999998</v>
      </c>
      <c r="AT220" s="23">
        <f ca="1"/>
        <v>-11.991000000000042</v>
      </c>
      <c r="AU220" s="23">
        <f ca="1"/>
        <v>-4.1979999999999791</v>
      </c>
      <c r="AV220" s="23">
        <f ca="1"/>
        <v>6.2729999999999677</v>
      </c>
      <c r="AW220" s="23">
        <f ca="1"/>
        <v>3.7350000000000136</v>
      </c>
      <c r="AX220" s="23">
        <f ca="1"/>
        <v>-6.1050000000000182</v>
      </c>
      <c r="AY220" s="23">
        <f ca="1"/>
        <v>-1.8180000000000405</v>
      </c>
      <c r="AZ220" s="23">
        <f ca="1"/>
        <v>3.3949999999999818</v>
      </c>
      <c r="BA220" s="23">
        <f ca="1"/>
        <v>-12.649000000000001</v>
      </c>
      <c r="BB220" s="23">
        <f ca="1"/>
        <v>-12.044999999999959</v>
      </c>
      <c r="BC220" s="23">
        <f ca="1"/>
        <v>-2.7330000000000041</v>
      </c>
      <c r="BD220" s="23">
        <f ca="1"/>
        <v>14.49799999999999</v>
      </c>
      <c r="BE220" s="23">
        <f ca="1"/>
        <v>17.725999999999999</v>
      </c>
      <c r="BF220" s="23">
        <f ca="1"/>
        <v>12.01600000000002</v>
      </c>
      <c r="BG220" s="23">
        <f ca="1"/>
        <v>10.224999999999966</v>
      </c>
      <c r="BH220" s="23">
        <f ca="1"/>
        <v>10.101999999999975</v>
      </c>
      <c r="BI220" s="23">
        <f ca="1"/>
        <v>2.6259999999999764</v>
      </c>
      <c r="BJ220" s="23">
        <f ca="1"/>
        <v>1.4599999999999795</v>
      </c>
      <c r="BK220" s="23">
        <f ca="1"/>
        <v>0.77400000000000091</v>
      </c>
      <c r="BL220" s="23">
        <f ca="1"/>
        <v>-4.36099999999999</v>
      </c>
      <c r="BM220" s="23">
        <f ca="1"/>
        <v>-3.2210000000000036</v>
      </c>
      <c r="BN220" s="23">
        <f ca="1"/>
        <v>1.4799999999999613</v>
      </c>
      <c r="BO220" s="23">
        <f ca="1"/>
        <v>11.384999999999991</v>
      </c>
      <c r="BP220" s="23">
        <f ca="1"/>
        <v>4.7980000000000018</v>
      </c>
      <c r="BQ220" s="23">
        <f ca="1"/>
        <v>3.7970000000000255</v>
      </c>
      <c r="BR220" s="23">
        <f ca="1"/>
        <v>2.63900000000001</v>
      </c>
      <c r="BS220" s="23">
        <f ca="1"/>
        <v>-0.43700000000001182</v>
      </c>
      <c r="BT220" s="23">
        <f ca="1"/>
        <v>4.8700000000000045</v>
      </c>
      <c r="BU220" s="23">
        <f ca="1"/>
        <v>13.934999999999945</v>
      </c>
      <c r="BV220" s="23">
        <f ca="1"/>
        <v>13.211000000000013</v>
      </c>
      <c r="BW220" s="23">
        <f ca="1"/>
        <v>15.322000000000003</v>
      </c>
      <c r="BX220" s="23">
        <f ca="1"/>
        <v>15.55600000000004</v>
      </c>
      <c r="BY220" s="23">
        <f ca="1"/>
        <v>14.432000000000016</v>
      </c>
      <c r="BZ220" s="23">
        <f ca="1"/>
        <v>21.317000000000007</v>
      </c>
      <c r="CA220" s="23">
        <f ca="1"/>
        <v>17.995000000000005</v>
      </c>
      <c r="CB220" s="23">
        <f ca="1"/>
        <v>16.295000000000016</v>
      </c>
      <c r="CC220" s="23">
        <f ca="1"/>
        <v>14.85899999999998</v>
      </c>
      <c r="CD220" s="23">
        <f ca="1"/>
        <v>16.147999999999968</v>
      </c>
      <c r="CE220" s="23">
        <f ca="1"/>
        <v>21.117999999999995</v>
      </c>
      <c r="CF220" s="23">
        <f ca="1"/>
        <v>13.637</v>
      </c>
      <c r="CG220" s="23">
        <f ca="1"/>
        <v>13.199999999999989</v>
      </c>
      <c r="CH220" s="23">
        <f ca="1"/>
        <v>13.713000000000022</v>
      </c>
      <c r="CI220" s="23">
        <f ca="1"/>
        <v>16.769000000000005</v>
      </c>
      <c r="CJ220" s="23">
        <f ca="1"/>
        <v>13.046999999999969</v>
      </c>
      <c r="CK220" s="23">
        <f ca="1"/>
        <v>6.0460000000000491</v>
      </c>
      <c r="CL220" s="23">
        <f ca="1"/>
        <v>-5.2749999999999773</v>
      </c>
      <c r="CM220" s="23">
        <f ca="1"/>
        <v>-11.314000000000021</v>
      </c>
      <c r="CN220" s="23">
        <f ca="1"/>
        <v>-15.074000000000012</v>
      </c>
      <c r="CO220" s="23">
        <f ca="1"/>
        <v>-13.653999999999996</v>
      </c>
      <c r="CP220" s="23">
        <f ca="1"/>
        <v>-13.914000000000044</v>
      </c>
      <c r="CQ220" s="23">
        <f ca="1"/>
        <v>-17.218999999999994</v>
      </c>
      <c r="CR220" s="23">
        <f ca="1"/>
        <v>-19.444999999999993</v>
      </c>
      <c r="CS220" s="23">
        <f ca="1"/>
        <v>-10.351999999999975</v>
      </c>
      <c r="CT220" s="23">
        <f ca="1"/>
        <v>-8.3430000000000177</v>
      </c>
      <c r="CU220" s="23">
        <f ca="1"/>
        <v>-9.2629999999999768</v>
      </c>
      <c r="CV220" s="23">
        <f ca="1"/>
        <v>-6.6450000000000387</v>
      </c>
      <c r="CW220" s="23">
        <f ca="1"/>
        <v>-3.1050000000000182</v>
      </c>
      <c r="CX220" s="23">
        <f ca="1"/>
        <v>-2.9639999999999986</v>
      </c>
      <c r="CY220" s="23">
        <f ca="1"/>
        <v>-6.0389999999999873</v>
      </c>
      <c r="CZ220" s="23">
        <f ca="1"/>
        <v>-16.268000000000029</v>
      </c>
      <c r="DA220" s="23">
        <f ca="1"/>
        <v>-17.722000000000037</v>
      </c>
      <c r="DB220" s="23">
        <f ca="1"/>
        <v>-23.000999999999976</v>
      </c>
      <c r="DC220" s="23">
        <f ca="1"/>
        <v>-26.742999999999995</v>
      </c>
      <c r="DD220" s="23">
        <f ca="1"/>
        <v>-8.9619999999999891</v>
      </c>
      <c r="DE220" s="23">
        <f ca="1"/>
        <v>-1.1770000000000209</v>
      </c>
      <c r="DF220" s="23">
        <f ca="1"/>
        <v>6.6480000000000246</v>
      </c>
      <c r="DG220" s="23">
        <f ca="1"/>
        <v>8.0799999999999841</v>
      </c>
      <c r="DH220" s="23">
        <f ca="1"/>
        <v>10.647999999999968</v>
      </c>
      <c r="DI220" s="23">
        <f ca="1"/>
        <v>13.092000000000041</v>
      </c>
      <c r="DJ220" s="23">
        <f ca="1"/>
        <v>7.4759999999999991</v>
      </c>
      <c r="DK220" s="23">
        <f ca="1"/>
        <v>6.0470000000000255</v>
      </c>
      <c r="DL220" s="23">
        <f ca="1"/>
        <v>4.7900000000000205</v>
      </c>
      <c r="DM220" s="23">
        <f ca="1"/>
        <v>7.3670000000000186</v>
      </c>
      <c r="DN220" s="23">
        <f ca="1"/>
        <v>-0.98399999999998045</v>
      </c>
      <c r="DO220" s="23">
        <f ca="1"/>
        <v>-0.16000000000002501</v>
      </c>
      <c r="DP220" s="23">
        <f ca="1"/>
        <v>-0.81900000000001683</v>
      </c>
      <c r="DQ220" s="23">
        <f ca="1"/>
        <v>-4.8169999999999504</v>
      </c>
      <c r="DR220" s="23">
        <f ca="1"/>
        <v>10.081999999999994</v>
      </c>
      <c r="DS220" s="23">
        <f ca="1"/>
        <v>6.9350000000000023</v>
      </c>
      <c r="DT220" s="23">
        <f ca="1"/>
        <v>12.109000000000037</v>
      </c>
      <c r="DU220" s="23">
        <f ca="1"/>
        <v>-6.9139999999999873</v>
      </c>
      <c r="DV220" s="23">
        <f ca="1"/>
        <v>-28.683999999999969</v>
      </c>
      <c r="DW220" s="23">
        <f ca="1"/>
        <v>-41.377999999999986</v>
      </c>
      <c r="DX220" s="23">
        <f ca="1"/>
        <v>-27.37299999999999</v>
      </c>
      <c r="DY220" s="23">
        <f ca="1"/>
        <v>-24.156999999999982</v>
      </c>
      <c r="DZ220" s="23">
        <f ca="1"/>
        <v>-23.82000000000005</v>
      </c>
      <c r="EA220" s="23">
        <f ca="1"/>
        <v>-13.252999999999986</v>
      </c>
      <c r="EB220" s="23">
        <f ca="1"/>
        <v>-15.979999999999961</v>
      </c>
      <c r="EC220" s="23">
        <f ca="1"/>
        <v>-19.95999999999998</v>
      </c>
      <c r="ED220" s="23">
        <f ca="1"/>
        <v>-28.421000000000049</v>
      </c>
      <c r="EE220" s="23">
        <f ca="1"/>
        <v>-37.509999999999991</v>
      </c>
      <c r="EF220" s="23">
        <f ca="1"/>
        <v>-79.182999999999993</v>
      </c>
      <c r="EG220" s="23">
        <f ca="1"/>
        <v>-34.151999999999987</v>
      </c>
      <c r="EH220" s="23">
        <f ca="1"/>
        <v>-69.211999999999989</v>
      </c>
      <c r="EI220" s="23">
        <f ca="1"/>
        <v>-80.258999999999958</v>
      </c>
      <c r="EJ220" s="23">
        <f ca="1"/>
        <v>-79.746000000000038</v>
      </c>
      <c r="EK220" s="23">
        <f ca="1"/>
        <v>-79.048999999999978</v>
      </c>
      <c r="EL220" s="23">
        <f ca="1"/>
        <v>-60.115000000000009</v>
      </c>
      <c r="EM220" s="23">
        <f ca="1"/>
        <v>-47.514999999999986</v>
      </c>
      <c r="EN220" s="23">
        <f ca="1"/>
        <v>-41.574999999999989</v>
      </c>
      <c r="EO220" s="23">
        <f ca="1"/>
        <v>-54.35899999999998</v>
      </c>
      <c r="EP220" s="23">
        <f ca="1"/>
        <v>-72.28000000000003</v>
      </c>
      <c r="EQ220" s="23">
        <f ca="1"/>
        <v>-72.267999999999972</v>
      </c>
      <c r="ER220" s="23">
        <f ca="1"/>
        <v>-65.182000000000016</v>
      </c>
      <c r="ES220" s="23">
        <f ca="1"/>
        <v>-87.884000000000015</v>
      </c>
      <c r="ET220" s="23">
        <f ca="1"/>
        <v>-67.617000000000019</v>
      </c>
      <c r="EU220" s="23">
        <f ca="1"/>
        <v>-70.514999999999986</v>
      </c>
      <c r="EV220" s="23">
        <f ca="1"/>
        <v>-56.213999999999999</v>
      </c>
      <c r="EW220" s="23">
        <f ca="1"/>
        <v>-52.768000000000029</v>
      </c>
      <c r="EX220" s="23">
        <f ca="1"/>
        <v>-94.827999999999975</v>
      </c>
      <c r="EY220" s="23">
        <f ca="1"/>
        <v>-77.111000000000047</v>
      </c>
      <c r="EZ220" s="23">
        <f ca="1"/>
        <v>-110.673</v>
      </c>
      <c r="FA220" s="23">
        <f ca="1"/>
        <v>-141.33500000000004</v>
      </c>
      <c r="FB220" s="23">
        <f ca="1"/>
        <v>-126.16399999999999</v>
      </c>
      <c r="FC220" s="23">
        <f ca="1"/>
        <v>-118</v>
      </c>
      <c r="FD220" s="23">
        <f ca="1"/>
        <v>-89.418999999999983</v>
      </c>
      <c r="FE220" s="23">
        <f ca="1"/>
        <v>-81.98599999999999</v>
      </c>
      <c r="FF220" s="23">
        <f ca="1"/>
        <v>-105.52099999999996</v>
      </c>
      <c r="FG220" s="23">
        <f ca="1"/>
        <v>-121.11799999999999</v>
      </c>
      <c r="FH220" s="23">
        <f ca="1"/>
        <v>-111.63999999999999</v>
      </c>
      <c r="FI220" s="23">
        <f ca="1"/>
        <v>-142.25900000000001</v>
      </c>
      <c r="FJ220" s="23">
        <f ca="1"/>
        <v>-172.24200000000002</v>
      </c>
      <c r="FK220" s="23">
        <f ca="1"/>
        <v>-150.07900000000001</v>
      </c>
      <c r="FL220" s="23">
        <f ca="1"/>
        <v>-87.974000000000046</v>
      </c>
      <c r="FM220" s="23">
        <f ca="1"/>
        <v>-62.579000000000065</v>
      </c>
      <c r="FN220" s="23">
        <f ca="1"/>
        <v>-12.886999999999944</v>
      </c>
      <c r="FO220" s="23">
        <f ca="1"/>
        <v>-1.9650000000000318</v>
      </c>
      <c r="FP220" s="23">
        <f ca="1"/>
        <v>-8.5360000000000582</v>
      </c>
      <c r="FQ220" s="23">
        <f ca="1"/>
        <v>-15.281000000000063</v>
      </c>
      <c r="FR220" s="23">
        <f ca="1"/>
        <v>-25.172000000000025</v>
      </c>
      <c r="FS220" s="23">
        <f ca="1"/>
        <v>-17.588000000000079</v>
      </c>
      <c r="FT220" s="23">
        <f ca="1"/>
        <v>-29.173000000000002</v>
      </c>
      <c r="FU220" s="23">
        <f ca="1"/>
        <v>-15.500999999999976</v>
      </c>
      <c r="FV220" s="23">
        <f ca="1"/>
        <v>-49.065999999999917</v>
      </c>
      <c r="FW220" s="23">
        <f ca="1"/>
        <v>59.845000000000027</v>
      </c>
      <c r="FX220" s="23">
        <f ca="1"/>
        <v>106.303</v>
      </c>
      <c r="FY220" s="23">
        <f ca="1"/>
        <v>70.788999999999987</v>
      </c>
      <c r="FZ220" s="23">
        <f ca="1"/>
        <v>125.93600000000004</v>
      </c>
      <c r="GA220" s="23">
        <f ca="1"/>
        <v>166.66800000000001</v>
      </c>
      <c r="GB220" s="23">
        <f ca="1"/>
        <v>96.048999999999978</v>
      </c>
      <c r="GC220" s="23">
        <f ca="1"/>
        <v>83.024000000000001</v>
      </c>
      <c r="GD220" s="23">
        <f ca="1"/>
        <v>-15.16500000000002</v>
      </c>
      <c r="GE220" s="23">
        <f ca="1"/>
        <v>7.8919999999999959</v>
      </c>
      <c r="GF220" s="23">
        <f ca="1"/>
        <v>-77.300000000000011</v>
      </c>
      <c r="GG220" s="23">
        <f ca="1"/>
        <v>-112.68599999999998</v>
      </c>
      <c r="GH220" s="23">
        <f ca="1"/>
        <v>-46.56699999999995</v>
      </c>
      <c r="GI220" s="23">
        <f ca="1"/>
        <v>-84.481999999999971</v>
      </c>
      <c r="GJ220" s="23">
        <f ca="1"/>
        <v>-106.667</v>
      </c>
      <c r="GK220" s="23">
        <f ca="1"/>
        <v>-131.017</v>
      </c>
      <c r="GL220" s="23">
        <f ca="1"/>
        <v>-146.77400000000003</v>
      </c>
      <c r="GM220" s="23">
        <f ca="1"/>
        <v>-112.80099999999999</v>
      </c>
      <c r="GN220" s="23">
        <f ca="1"/>
        <v>-81.288000000000011</v>
      </c>
      <c r="GO220" s="23">
        <f ca="1"/>
        <v>-93.494999999999976</v>
      </c>
      <c r="GP220" s="23">
        <f ca="1"/>
        <v>-105.42000000000002</v>
      </c>
      <c r="GQ220" s="23">
        <f ca="1"/>
        <v>-109.303</v>
      </c>
      <c r="GR220" s="23">
        <f ca="1"/>
        <v>-95.875000000000028</v>
      </c>
      <c r="GS220" s="23">
        <f ca="1"/>
        <v>-119.67400000000001</v>
      </c>
      <c r="GT220" s="23">
        <f ca="1"/>
        <v>-117.23699999999999</v>
      </c>
      <c r="GU220" s="23">
        <f ca="1"/>
        <v>-112.41099999999997</v>
      </c>
      <c r="GV220" s="23">
        <f ca="1"/>
        <v>-103.79300000000003</v>
      </c>
      <c r="GW220" s="23">
        <f ca="1"/>
        <v>-104.72900000000001</v>
      </c>
      <c r="GX220" s="23">
        <f ca="1"/>
        <v>-100.94499999999999</v>
      </c>
      <c r="GY220" s="23">
        <f ca="1"/>
        <v>-96.049000000000035</v>
      </c>
      <c r="GZ220" s="23">
        <f ca="1"/>
        <v>-99.603000000000009</v>
      </c>
      <c r="HA220" s="23">
        <f ca="1"/>
        <v>-99.567000000000007</v>
      </c>
      <c r="HB220" s="23">
        <f ca="1"/>
        <v>-87.435999999999979</v>
      </c>
      <c r="HC220" s="23">
        <f ca="1"/>
        <v>-89.451999999999998</v>
      </c>
      <c r="HD220" s="23">
        <f ca="1"/>
        <v>-94.431999999999988</v>
      </c>
      <c r="HE220" s="23">
        <f ca="1"/>
        <v>-104.74099999999999</v>
      </c>
      <c r="HF220" s="23">
        <f ca="1"/>
        <v>-109.09099999999998</v>
      </c>
      <c r="HG220" s="23">
        <f ca="1"/>
        <v>-99.126999999999981</v>
      </c>
      <c r="HH220" s="23">
        <f ca="1"/>
        <v>-95.333000000000027</v>
      </c>
      <c r="HI220" s="23">
        <f ca="1"/>
        <v>-84.847000000000008</v>
      </c>
      <c r="HJ220" s="23">
        <f ca="1"/>
        <v>-89.907999999999987</v>
      </c>
      <c r="HK220" s="23">
        <f ca="1"/>
        <v>-99.975999999999999</v>
      </c>
      <c r="HL220" s="23">
        <f ca="1"/>
        <v>-68.210999999999984</v>
      </c>
      <c r="HM220" s="23">
        <f ca="1"/>
        <v>-76.128999999999991</v>
      </c>
      <c r="HN220" s="23">
        <f ca="1"/>
        <v>-64.982999999999976</v>
      </c>
      <c r="HO220" s="23">
        <f ca="1"/>
        <v>-73.989000000000004</v>
      </c>
      <c r="HP220" s="23">
        <f ca="1"/>
        <v>-78.206999999999994</v>
      </c>
      <c r="HQ220" s="23">
        <f ca="1"/>
        <v>-91.284999999999997</v>
      </c>
      <c r="HR220" s="23">
        <f ca="1"/>
        <v>-88.708999999999975</v>
      </c>
      <c r="HS220" s="23">
        <f ca="1"/>
        <v>-90.641999999999996</v>
      </c>
      <c r="HT220" s="23">
        <f ca="1"/>
        <v>-88.866000000000014</v>
      </c>
      <c r="HU220" s="23">
        <f ca="1"/>
        <v>-89.653999999999996</v>
      </c>
      <c r="HV220" s="23">
        <f ca="1"/>
        <v>-95.21399999999997</v>
      </c>
      <c r="HW220" s="23">
        <f ca="1"/>
        <v>-91.707000000000022</v>
      </c>
      <c r="HX220" s="23">
        <f ca="1"/>
        <v>-95.825000000000017</v>
      </c>
      <c r="HY220" s="23">
        <f ca="1"/>
        <v>-91.717999999999989</v>
      </c>
      <c r="HZ220" s="23">
        <f ca="1"/>
        <v>-99.189999999999969</v>
      </c>
      <c r="IA220" s="23">
        <f ca="1"/>
        <v>-105.46700000000001</v>
      </c>
      <c r="IB220" s="23">
        <f ca="1"/>
        <v>-111.029</v>
      </c>
      <c r="IC220" s="23">
        <f ca="1"/>
        <v>-114.78200000000001</v>
      </c>
      <c r="ID220" s="23">
        <f ca="1"/>
        <v>-114.84700000000001</v>
      </c>
      <c r="IE220" s="23">
        <f ca="1"/>
        <v>-123.18</v>
      </c>
      <c r="IF220" s="23">
        <f ca="1"/>
        <v>-118.441</v>
      </c>
      <c r="IG220" s="23">
        <f ca="1"/>
        <v>-117.25399999999999</v>
      </c>
      <c r="IH220" s="23">
        <f ca="1"/>
        <v>-123.99499999999998</v>
      </c>
      <c r="II220" s="23">
        <f ca="1"/>
        <v>-119.33999999999997</v>
      </c>
      <c r="IJ220" s="23">
        <f ca="1"/>
        <v>-123.131</v>
      </c>
      <c r="IK220" s="23">
        <f ca="1"/>
        <v>-127.46900000000002</v>
      </c>
      <c r="IL220" s="23">
        <f ca="1"/>
        <v>-128.37700000000001</v>
      </c>
      <c r="IM220" s="23">
        <f ca="1"/>
        <v>-134.92600000000002</v>
      </c>
      <c r="IN220" s="23">
        <f ca="1"/>
        <v>-140.25999999999996</v>
      </c>
      <c r="IO220" s="23">
        <f ca="1"/>
        <v>-136.30300000000003</v>
      </c>
      <c r="IP220" s="23">
        <f ca="1"/>
        <v>-134.57600000000002</v>
      </c>
      <c r="IQ220" s="23">
        <f ca="1"/>
        <v>-139.59900000000002</v>
      </c>
      <c r="IR220" s="23">
        <f ca="1"/>
        <v>-136.245</v>
      </c>
      <c r="IS220" s="23">
        <f ca="1"/>
        <v>-132.97599999999997</v>
      </c>
      <c r="IT220" s="23">
        <f ca="1"/>
        <v>-133.28</v>
      </c>
      <c r="IU220" s="23">
        <f ca="1"/>
        <v>-126.27799999999999</v>
      </c>
      <c r="IV220" s="23">
        <f ca="1"/>
        <v>-117.024</v>
      </c>
      <c r="IW220" s="23">
        <f ca="1"/>
        <v>-132.96700000000001</v>
      </c>
      <c r="IX220" s="23">
        <f ca="1"/>
        <v>-137.49300000000002</v>
      </c>
      <c r="IY220" s="23">
        <f ca="1"/>
        <v>-128.959</v>
      </c>
      <c r="IZ220" s="23">
        <f ca="1"/>
        <v>-115.67100000000002</v>
      </c>
      <c r="JA220" s="23">
        <f ca="1"/>
        <v>-117.03799999999998</v>
      </c>
      <c r="JB220" s="23">
        <f ca="1"/>
        <v>-116.006</v>
      </c>
      <c r="JC220" s="23">
        <f ca="1"/>
        <v>-99.754999999999995</v>
      </c>
      <c r="JD220" s="23">
        <f ca="1"/>
        <v>-96.364000000000004</v>
      </c>
      <c r="JE220" s="23">
        <f ca="1"/>
        <v>-93.468999999999966</v>
      </c>
      <c r="JF220" s="23">
        <f ca="1"/>
        <v>-100.572</v>
      </c>
      <c r="JG220" s="23">
        <f ca="1"/>
        <v>-101.87800000000001</v>
      </c>
      <c r="JH220" s="23">
        <f ca="1"/>
        <v>-100.72399999999999</v>
      </c>
      <c r="JI220" s="23">
        <f ca="1"/>
        <v>-98.699000000000012</v>
      </c>
      <c r="JJ220" s="23">
        <f ca="1"/>
        <v>-95.985000000000014</v>
      </c>
      <c r="JK220" s="23">
        <f ca="1"/>
        <v>-108.024</v>
      </c>
      <c r="JL220" s="23">
        <f ca="1"/>
        <v>-106.34100000000001</v>
      </c>
      <c r="JM220" s="23">
        <f ca="1"/>
        <v>-104.62199999999999</v>
      </c>
      <c r="JN220" s="23">
        <f ca="1"/>
        <v>-116.65199999999999</v>
      </c>
      <c r="JO220" s="23">
        <f ca="1"/>
        <v>-112.38199999999998</v>
      </c>
      <c r="JP220" s="23">
        <f ca="1"/>
        <v>-121.73800000000003</v>
      </c>
      <c r="JQ220" s="23">
        <f ca="1"/>
        <v>-125.44300000000001</v>
      </c>
      <c r="JR220" s="23">
        <f ca="1"/>
        <v>-120.75300000000001</v>
      </c>
      <c r="JS220" s="23">
        <f ca="1"/>
        <v>-115.423</v>
      </c>
      <c r="JT220" s="23">
        <f ca="1"/>
        <v>-118.22900000000001</v>
      </c>
      <c r="JU220" s="23">
        <f ca="1"/>
        <v>-117.66999999999999</v>
      </c>
      <c r="JV220" s="23">
        <f ca="1"/>
        <v>-129.67500000000001</v>
      </c>
      <c r="JW220" s="23">
        <f ca="1"/>
        <v>-135.45000000000002</v>
      </c>
      <c r="JX220" s="23">
        <f ca="1"/>
        <v>-138.44500000000002</v>
      </c>
      <c r="OF220" s="23" t="s">
        <v>910</v>
      </c>
    </row>
    <row r="221" spans="3:396" x14ac:dyDescent="0.4">
      <c r="C221" s="1">
        <f t="shared" si="13"/>
        <v>218</v>
      </c>
      <c r="D221" s="74" t="s">
        <v>1174</v>
      </c>
      <c r="S221" s="74" t="s">
        <v>1174</v>
      </c>
      <c r="T221" s="1" t="s">
        <v>907</v>
      </c>
      <c r="U221" s="4">
        <f ca="1">MIN(AC218:JZ219)</f>
        <v>168.12</v>
      </c>
      <c r="AB221" s="111" t="s">
        <v>1633</v>
      </c>
      <c r="AC221" s="24" cm="1">
        <f t="array" aca="1" ref="AC221:JZ221" ca="1">IF(ISNUMBER(_xlfn.ANCHORARRAY(AC220)),_xlfn.ANCHORARRAY(AC215),"-")</f>
        <v>44126</v>
      </c>
      <c r="AD221" s="24">
        <f ca="1"/>
        <v>44125</v>
      </c>
      <c r="AE221" s="24">
        <f ca="1"/>
        <v>44124</v>
      </c>
      <c r="AF221" s="24">
        <f ca="1"/>
        <v>44123</v>
      </c>
      <c r="AG221" s="24">
        <f ca="1"/>
        <v>44120</v>
      </c>
      <c r="AH221" s="24">
        <f ca="1"/>
        <v>44119</v>
      </c>
      <c r="AI221" s="24">
        <f ca="1"/>
        <v>44118</v>
      </c>
      <c r="AJ221" s="24">
        <f ca="1"/>
        <v>44117</v>
      </c>
      <c r="AK221" s="24">
        <f ca="1"/>
        <v>44116</v>
      </c>
      <c r="AL221" s="24">
        <f ca="1"/>
        <v>44113</v>
      </c>
      <c r="AM221" s="24">
        <f ca="1"/>
        <v>44112</v>
      </c>
      <c r="AN221" s="24">
        <f ca="1"/>
        <v>44111</v>
      </c>
      <c r="AO221" s="24">
        <f ca="1"/>
        <v>44110</v>
      </c>
      <c r="AP221" s="24">
        <f ca="1"/>
        <v>44109</v>
      </c>
      <c r="AQ221" s="24">
        <f ca="1"/>
        <v>44106</v>
      </c>
      <c r="AR221" s="24">
        <f ca="1"/>
        <v>44105</v>
      </c>
      <c r="AS221" s="24">
        <f ca="1"/>
        <v>44104</v>
      </c>
      <c r="AT221" s="24">
        <f ca="1"/>
        <v>44103</v>
      </c>
      <c r="AU221" s="24">
        <f ca="1"/>
        <v>44102</v>
      </c>
      <c r="AV221" s="24">
        <f ca="1"/>
        <v>44099</v>
      </c>
      <c r="AW221" s="24">
        <f ca="1"/>
        <v>44098</v>
      </c>
      <c r="AX221" s="24">
        <f ca="1"/>
        <v>44097</v>
      </c>
      <c r="AY221" s="24">
        <f ca="1"/>
        <v>44096</v>
      </c>
      <c r="AZ221" s="24">
        <f ca="1"/>
        <v>44095</v>
      </c>
      <c r="BA221" s="24">
        <f ca="1"/>
        <v>44092</v>
      </c>
      <c r="BB221" s="24">
        <f ca="1"/>
        <v>44091</v>
      </c>
      <c r="BC221" s="24">
        <f ca="1"/>
        <v>44090</v>
      </c>
      <c r="BD221" s="24">
        <f ca="1"/>
        <v>44089</v>
      </c>
      <c r="BE221" s="24">
        <f ca="1"/>
        <v>44088</v>
      </c>
      <c r="BF221" s="24">
        <f ca="1"/>
        <v>44085</v>
      </c>
      <c r="BG221" s="24">
        <f ca="1"/>
        <v>44084</v>
      </c>
      <c r="BH221" s="24">
        <f ca="1"/>
        <v>44083</v>
      </c>
      <c r="BI221" s="24">
        <f ca="1"/>
        <v>44082</v>
      </c>
      <c r="BJ221" s="24">
        <f ca="1"/>
        <v>44081</v>
      </c>
      <c r="BK221" s="24">
        <f ca="1"/>
        <v>44078</v>
      </c>
      <c r="BL221" s="24">
        <f ca="1"/>
        <v>44077</v>
      </c>
      <c r="BM221" s="24">
        <f ca="1"/>
        <v>44076</v>
      </c>
      <c r="BN221" s="24">
        <f ca="1"/>
        <v>44075</v>
      </c>
      <c r="BO221" s="24">
        <f ca="1"/>
        <v>44074</v>
      </c>
      <c r="BP221" s="24">
        <f ca="1"/>
        <v>44071</v>
      </c>
      <c r="BQ221" s="24">
        <f ca="1"/>
        <v>44070</v>
      </c>
      <c r="BR221" s="24">
        <f ca="1"/>
        <v>44069</v>
      </c>
      <c r="BS221" s="24">
        <f ca="1"/>
        <v>44068</v>
      </c>
      <c r="BT221" s="24">
        <f ca="1"/>
        <v>44067</v>
      </c>
      <c r="BU221" s="24">
        <f ca="1"/>
        <v>44064</v>
      </c>
      <c r="BV221" s="24">
        <f ca="1"/>
        <v>44063</v>
      </c>
      <c r="BW221" s="24">
        <f ca="1"/>
        <v>44062</v>
      </c>
      <c r="BX221" s="24">
        <f ca="1"/>
        <v>44061</v>
      </c>
      <c r="BY221" s="24">
        <f ca="1"/>
        <v>44060</v>
      </c>
      <c r="BZ221" s="24">
        <f ca="1"/>
        <v>44057</v>
      </c>
      <c r="CA221" s="24">
        <f ca="1"/>
        <v>44056</v>
      </c>
      <c r="CB221" s="24">
        <f ca="1"/>
        <v>44055</v>
      </c>
      <c r="CC221" s="24">
        <f ca="1"/>
        <v>44054</v>
      </c>
      <c r="CD221" s="24">
        <f ca="1"/>
        <v>44053</v>
      </c>
      <c r="CE221" s="24">
        <f ca="1"/>
        <v>44050</v>
      </c>
      <c r="CF221" s="24">
        <f ca="1"/>
        <v>44049</v>
      </c>
      <c r="CG221" s="24">
        <f ca="1"/>
        <v>44048</v>
      </c>
      <c r="CH221" s="24">
        <f ca="1"/>
        <v>44047</v>
      </c>
      <c r="CI221" s="24">
        <f ca="1"/>
        <v>44046</v>
      </c>
      <c r="CJ221" s="24">
        <f ca="1"/>
        <v>44043</v>
      </c>
      <c r="CK221" s="24">
        <f ca="1"/>
        <v>44042</v>
      </c>
      <c r="CL221" s="24">
        <f ca="1"/>
        <v>44041</v>
      </c>
      <c r="CM221" s="24">
        <f ca="1"/>
        <v>44040</v>
      </c>
      <c r="CN221" s="24">
        <f ca="1"/>
        <v>44039</v>
      </c>
      <c r="CO221" s="24">
        <f ca="1"/>
        <v>44036</v>
      </c>
      <c r="CP221" s="24">
        <f ca="1"/>
        <v>44035</v>
      </c>
      <c r="CQ221" s="24">
        <f ca="1"/>
        <v>44034</v>
      </c>
      <c r="CR221" s="24">
        <f ca="1"/>
        <v>44033</v>
      </c>
      <c r="CS221" s="24">
        <f ca="1"/>
        <v>44032</v>
      </c>
      <c r="CT221" s="24">
        <f ca="1"/>
        <v>44029</v>
      </c>
      <c r="CU221" s="24">
        <f ca="1"/>
        <v>44028</v>
      </c>
      <c r="CV221" s="24">
        <f ca="1"/>
        <v>44027</v>
      </c>
      <c r="CW221" s="24">
        <f ca="1"/>
        <v>44026</v>
      </c>
      <c r="CX221" s="24">
        <f ca="1"/>
        <v>44025</v>
      </c>
      <c r="CY221" s="24">
        <f ca="1"/>
        <v>44022</v>
      </c>
      <c r="CZ221" s="24">
        <f ca="1"/>
        <v>44021</v>
      </c>
      <c r="DA221" s="24">
        <f ca="1"/>
        <v>44020</v>
      </c>
      <c r="DB221" s="24">
        <f ca="1"/>
        <v>44019</v>
      </c>
      <c r="DC221" s="24">
        <f ca="1"/>
        <v>44018</v>
      </c>
      <c r="DD221" s="24">
        <f ca="1"/>
        <v>44015</v>
      </c>
      <c r="DE221" s="24">
        <f ca="1"/>
        <v>44014</v>
      </c>
      <c r="DF221" s="24">
        <f ca="1"/>
        <v>44013</v>
      </c>
      <c r="DG221" s="24">
        <f ca="1"/>
        <v>44012</v>
      </c>
      <c r="DH221" s="24">
        <f ca="1"/>
        <v>44011</v>
      </c>
      <c r="DI221" s="24">
        <f ca="1"/>
        <v>44008</v>
      </c>
      <c r="DJ221" s="24">
        <f ca="1"/>
        <v>44007</v>
      </c>
      <c r="DK221" s="24">
        <f ca="1"/>
        <v>44006</v>
      </c>
      <c r="DL221" s="24">
        <f ca="1"/>
        <v>44005</v>
      </c>
      <c r="DM221" s="24">
        <f ca="1"/>
        <v>44004</v>
      </c>
      <c r="DN221" s="24">
        <f ca="1"/>
        <v>44001</v>
      </c>
      <c r="DO221" s="24">
        <f ca="1"/>
        <v>44000</v>
      </c>
      <c r="DP221" s="24">
        <f ca="1"/>
        <v>43999</v>
      </c>
      <c r="DQ221" s="24">
        <f ca="1"/>
        <v>43998</v>
      </c>
      <c r="DR221" s="24">
        <f ca="1"/>
        <v>43997</v>
      </c>
      <c r="DS221" s="24">
        <f ca="1"/>
        <v>43994</v>
      </c>
      <c r="DT221" s="24">
        <f ca="1"/>
        <v>43993</v>
      </c>
      <c r="DU221" s="24">
        <f ca="1"/>
        <v>43992</v>
      </c>
      <c r="DV221" s="24">
        <f ca="1"/>
        <v>43991</v>
      </c>
      <c r="DW221" s="24">
        <f ca="1"/>
        <v>43990</v>
      </c>
      <c r="DX221" s="24">
        <f ca="1"/>
        <v>43987</v>
      </c>
      <c r="DY221" s="24">
        <f ca="1"/>
        <v>43986</v>
      </c>
      <c r="DZ221" s="24">
        <f ca="1"/>
        <v>43985</v>
      </c>
      <c r="EA221" s="24">
        <f ca="1"/>
        <v>43984</v>
      </c>
      <c r="EB221" s="24">
        <f ca="1"/>
        <v>43983</v>
      </c>
      <c r="EC221" s="24">
        <f ca="1"/>
        <v>43980</v>
      </c>
      <c r="ED221" s="24">
        <f ca="1"/>
        <v>43979</v>
      </c>
      <c r="EE221" s="24">
        <f ca="1"/>
        <v>43978</v>
      </c>
      <c r="EF221" s="24">
        <f ca="1"/>
        <v>43977</v>
      </c>
      <c r="EG221" s="24">
        <f ca="1"/>
        <v>43976</v>
      </c>
      <c r="EH221" s="24">
        <f ca="1"/>
        <v>43973</v>
      </c>
      <c r="EI221" s="24">
        <f ca="1"/>
        <v>43972</v>
      </c>
      <c r="EJ221" s="24">
        <f ca="1"/>
        <v>43971</v>
      </c>
      <c r="EK221" s="24">
        <f ca="1"/>
        <v>43970</v>
      </c>
      <c r="EL221" s="24">
        <f ca="1"/>
        <v>43969</v>
      </c>
      <c r="EM221" s="24">
        <f ca="1"/>
        <v>43966</v>
      </c>
      <c r="EN221" s="24">
        <f ca="1"/>
        <v>43965</v>
      </c>
      <c r="EO221" s="24">
        <f ca="1"/>
        <v>43964</v>
      </c>
      <c r="EP221" s="24">
        <f ca="1"/>
        <v>43963</v>
      </c>
      <c r="EQ221" s="24">
        <f ca="1"/>
        <v>43962</v>
      </c>
      <c r="ER221" s="24">
        <f ca="1"/>
        <v>43959</v>
      </c>
      <c r="ES221" s="24">
        <f ca="1"/>
        <v>43958</v>
      </c>
      <c r="ET221" s="24">
        <f ca="1"/>
        <v>43957</v>
      </c>
      <c r="EU221" s="24">
        <f ca="1"/>
        <v>43956</v>
      </c>
      <c r="EV221" s="24">
        <f ca="1"/>
        <v>43955</v>
      </c>
      <c r="EW221" s="24">
        <f ca="1"/>
        <v>43952</v>
      </c>
      <c r="EX221" s="24">
        <f ca="1"/>
        <v>43951</v>
      </c>
      <c r="EY221" s="24">
        <f ca="1"/>
        <v>43950</v>
      </c>
      <c r="EZ221" s="24">
        <f ca="1"/>
        <v>43949</v>
      </c>
      <c r="FA221" s="24">
        <f ca="1"/>
        <v>43948</v>
      </c>
      <c r="FB221" s="24">
        <f ca="1"/>
        <v>43945</v>
      </c>
      <c r="FC221" s="24">
        <f ca="1"/>
        <v>43944</v>
      </c>
      <c r="FD221" s="24">
        <f ca="1"/>
        <v>43943</v>
      </c>
      <c r="FE221" s="24">
        <f ca="1"/>
        <v>43942</v>
      </c>
      <c r="FF221" s="24">
        <f ca="1"/>
        <v>43941</v>
      </c>
      <c r="FG221" s="24">
        <f ca="1"/>
        <v>43938</v>
      </c>
      <c r="FH221" s="24">
        <f ca="1"/>
        <v>43937</v>
      </c>
      <c r="FI221" s="24">
        <f ca="1"/>
        <v>43936</v>
      </c>
      <c r="FJ221" s="24">
        <f ca="1"/>
        <v>43935</v>
      </c>
      <c r="FK221" s="24">
        <f ca="1"/>
        <v>43934</v>
      </c>
      <c r="FL221" s="24">
        <f ca="1"/>
        <v>43931</v>
      </c>
      <c r="FM221" s="24">
        <f ca="1"/>
        <v>43930</v>
      </c>
      <c r="FN221" s="24">
        <f ca="1"/>
        <v>43929</v>
      </c>
      <c r="FO221" s="24">
        <f ca="1"/>
        <v>43928</v>
      </c>
      <c r="FP221" s="24">
        <f ca="1"/>
        <v>43927</v>
      </c>
      <c r="FQ221" s="24">
        <f ca="1"/>
        <v>43924</v>
      </c>
      <c r="FR221" s="24">
        <f ca="1"/>
        <v>43923</v>
      </c>
      <c r="FS221" s="24">
        <f ca="1"/>
        <v>43922</v>
      </c>
      <c r="FT221" s="24">
        <f ca="1"/>
        <v>43921</v>
      </c>
      <c r="FU221" s="24">
        <f ca="1"/>
        <v>43920</v>
      </c>
      <c r="FV221" s="24">
        <f ca="1"/>
        <v>43917</v>
      </c>
      <c r="FW221" s="24">
        <f ca="1"/>
        <v>43916</v>
      </c>
      <c r="FX221" s="24">
        <f ca="1"/>
        <v>43915</v>
      </c>
      <c r="FY221" s="24">
        <f ca="1"/>
        <v>43914</v>
      </c>
      <c r="FZ221" s="24">
        <f ca="1"/>
        <v>43913</v>
      </c>
      <c r="GA221" s="24">
        <f ca="1"/>
        <v>43910</v>
      </c>
      <c r="GB221" s="24">
        <f ca="1"/>
        <v>43909</v>
      </c>
      <c r="GC221" s="24">
        <f ca="1"/>
        <v>43908</v>
      </c>
      <c r="GD221" s="24">
        <f ca="1"/>
        <v>43907</v>
      </c>
      <c r="GE221" s="24">
        <f ca="1"/>
        <v>43906</v>
      </c>
      <c r="GF221" s="24">
        <f ca="1"/>
        <v>43903</v>
      </c>
      <c r="GG221" s="24">
        <f ca="1"/>
        <v>43902</v>
      </c>
      <c r="GH221" s="24">
        <f ca="1"/>
        <v>43901</v>
      </c>
      <c r="GI221" s="24">
        <f ca="1"/>
        <v>43900</v>
      </c>
      <c r="GJ221" s="24">
        <f ca="1"/>
        <v>43899</v>
      </c>
      <c r="GK221" s="24">
        <f ca="1"/>
        <v>43896</v>
      </c>
      <c r="GL221" s="24">
        <f ca="1"/>
        <v>43895</v>
      </c>
      <c r="GM221" s="24">
        <f ca="1"/>
        <v>43894</v>
      </c>
      <c r="GN221" s="24">
        <f ca="1"/>
        <v>43893</v>
      </c>
      <c r="GO221" s="24">
        <f ca="1"/>
        <v>43892</v>
      </c>
      <c r="GP221" s="24">
        <f ca="1"/>
        <v>43889</v>
      </c>
      <c r="GQ221" s="24">
        <f ca="1"/>
        <v>43888</v>
      </c>
      <c r="GR221" s="24">
        <f ca="1"/>
        <v>43887</v>
      </c>
      <c r="GS221" s="24">
        <f ca="1"/>
        <v>43886</v>
      </c>
      <c r="GT221" s="24">
        <f ca="1"/>
        <v>43885</v>
      </c>
      <c r="GU221" s="24">
        <f ca="1"/>
        <v>43882</v>
      </c>
      <c r="GV221" s="24">
        <f ca="1"/>
        <v>43881</v>
      </c>
      <c r="GW221" s="24">
        <f ca="1"/>
        <v>43880</v>
      </c>
      <c r="GX221" s="24">
        <f ca="1"/>
        <v>43879</v>
      </c>
      <c r="GY221" s="24">
        <f ca="1"/>
        <v>43878</v>
      </c>
      <c r="GZ221" s="24">
        <f ca="1"/>
        <v>43875</v>
      </c>
      <c r="HA221" s="24">
        <f ca="1"/>
        <v>43874</v>
      </c>
      <c r="HB221" s="24">
        <f ca="1"/>
        <v>43873</v>
      </c>
      <c r="HC221" s="24">
        <f ca="1"/>
        <v>43872</v>
      </c>
      <c r="HD221" s="24">
        <f ca="1"/>
        <v>43871</v>
      </c>
      <c r="HE221" s="24">
        <f ca="1"/>
        <v>43868</v>
      </c>
      <c r="HF221" s="24">
        <f ca="1"/>
        <v>43867</v>
      </c>
      <c r="HG221" s="24">
        <f ca="1"/>
        <v>43866</v>
      </c>
      <c r="HH221" s="24">
        <f ca="1"/>
        <v>43865</v>
      </c>
      <c r="HI221" s="24">
        <f ca="1"/>
        <v>43864</v>
      </c>
      <c r="HJ221" s="24">
        <f ca="1"/>
        <v>43861</v>
      </c>
      <c r="HK221" s="24">
        <f ca="1"/>
        <v>43860</v>
      </c>
      <c r="HL221" s="24">
        <f ca="1"/>
        <v>43859</v>
      </c>
      <c r="HM221" s="24">
        <f ca="1"/>
        <v>43858</v>
      </c>
      <c r="HN221" s="24">
        <f ca="1"/>
        <v>43857</v>
      </c>
      <c r="HO221" s="24">
        <f ca="1"/>
        <v>43854</v>
      </c>
      <c r="HP221" s="24">
        <f ca="1"/>
        <v>43853</v>
      </c>
      <c r="HQ221" s="24">
        <f ca="1"/>
        <v>43852</v>
      </c>
      <c r="HR221" s="24">
        <f ca="1"/>
        <v>43851</v>
      </c>
      <c r="HS221" s="24">
        <f ca="1"/>
        <v>43850</v>
      </c>
      <c r="HT221" s="24">
        <f ca="1"/>
        <v>43847</v>
      </c>
      <c r="HU221" s="24">
        <f ca="1"/>
        <v>43846</v>
      </c>
      <c r="HV221" s="24">
        <f ca="1"/>
        <v>43845</v>
      </c>
      <c r="HW221" s="24">
        <f ca="1"/>
        <v>43844</v>
      </c>
      <c r="HX221" s="24">
        <f ca="1"/>
        <v>43843</v>
      </c>
      <c r="HY221" s="24">
        <f ca="1"/>
        <v>43840</v>
      </c>
      <c r="HZ221" s="24">
        <f ca="1"/>
        <v>43839</v>
      </c>
      <c r="IA221" s="24">
        <f ca="1"/>
        <v>43838</v>
      </c>
      <c r="IB221" s="24">
        <f ca="1"/>
        <v>43837</v>
      </c>
      <c r="IC221" s="24">
        <f ca="1"/>
        <v>43836</v>
      </c>
      <c r="ID221" s="24">
        <f ca="1"/>
        <v>43833</v>
      </c>
      <c r="IE221" s="24">
        <f ca="1"/>
        <v>43832</v>
      </c>
      <c r="IF221" s="24">
        <f ca="1"/>
        <v>43831</v>
      </c>
      <c r="IG221" s="24">
        <f ca="1"/>
        <v>43830</v>
      </c>
      <c r="IH221" s="24">
        <f ca="1"/>
        <v>43829</v>
      </c>
      <c r="II221" s="24">
        <f ca="1"/>
        <v>43826</v>
      </c>
      <c r="IJ221" s="24">
        <f ca="1"/>
        <v>43825</v>
      </c>
      <c r="IK221" s="24">
        <f ca="1"/>
        <v>43824</v>
      </c>
      <c r="IL221" s="24">
        <f ca="1"/>
        <v>43823</v>
      </c>
      <c r="IM221" s="24">
        <f ca="1"/>
        <v>43822</v>
      </c>
      <c r="IN221" s="24">
        <f ca="1"/>
        <v>43819</v>
      </c>
      <c r="IO221" s="24">
        <f ca="1"/>
        <v>43818</v>
      </c>
      <c r="IP221" s="24">
        <f ca="1"/>
        <v>43817</v>
      </c>
      <c r="IQ221" s="24">
        <f ca="1"/>
        <v>43816</v>
      </c>
      <c r="IR221" s="24">
        <f ca="1"/>
        <v>43815</v>
      </c>
      <c r="IS221" s="24">
        <f ca="1"/>
        <v>43812</v>
      </c>
      <c r="IT221" s="24">
        <f ca="1"/>
        <v>43811</v>
      </c>
      <c r="IU221" s="24">
        <f ca="1"/>
        <v>43810</v>
      </c>
      <c r="IV221" s="24">
        <f ca="1"/>
        <v>43809</v>
      </c>
      <c r="IW221" s="24">
        <f ca="1"/>
        <v>43808</v>
      </c>
      <c r="IX221" s="24">
        <f ca="1"/>
        <v>43805</v>
      </c>
      <c r="IY221" s="24">
        <f ca="1"/>
        <v>43804</v>
      </c>
      <c r="IZ221" s="24">
        <f ca="1"/>
        <v>43803</v>
      </c>
      <c r="JA221" s="24">
        <f ca="1"/>
        <v>43802</v>
      </c>
      <c r="JB221" s="24">
        <f ca="1"/>
        <v>43801</v>
      </c>
      <c r="JC221" s="24">
        <f ca="1"/>
        <v>43798</v>
      </c>
      <c r="JD221" s="24">
        <f ca="1"/>
        <v>43797</v>
      </c>
      <c r="JE221" s="24">
        <f ca="1"/>
        <v>43796</v>
      </c>
      <c r="JF221" s="24">
        <f ca="1"/>
        <v>43795</v>
      </c>
      <c r="JG221" s="24">
        <f ca="1"/>
        <v>43794</v>
      </c>
      <c r="JH221" s="24">
        <f ca="1"/>
        <v>43791</v>
      </c>
      <c r="JI221" s="24">
        <f ca="1"/>
        <v>43790</v>
      </c>
      <c r="JJ221" s="24">
        <f ca="1"/>
        <v>43789</v>
      </c>
      <c r="JK221" s="24">
        <f ca="1"/>
        <v>43788</v>
      </c>
      <c r="JL221" s="24">
        <f ca="1"/>
        <v>43787</v>
      </c>
      <c r="JM221" s="24">
        <f ca="1"/>
        <v>43784</v>
      </c>
      <c r="JN221" s="24">
        <f ca="1"/>
        <v>43783</v>
      </c>
      <c r="JO221" s="24">
        <f ca="1"/>
        <v>43782</v>
      </c>
      <c r="JP221" s="24">
        <f ca="1"/>
        <v>43781</v>
      </c>
      <c r="JQ221" s="24">
        <f ca="1"/>
        <v>43780</v>
      </c>
      <c r="JR221" s="24">
        <f ca="1"/>
        <v>43777</v>
      </c>
      <c r="JS221" s="24">
        <f ca="1"/>
        <v>43776</v>
      </c>
      <c r="JT221" s="24">
        <f ca="1"/>
        <v>43775</v>
      </c>
      <c r="JU221" s="24">
        <f ca="1"/>
        <v>43774</v>
      </c>
      <c r="JV221" s="24">
        <f ca="1"/>
        <v>43773</v>
      </c>
      <c r="JW221" s="24">
        <f ca="1"/>
        <v>43770</v>
      </c>
      <c r="JX221" s="24">
        <f ca="1"/>
        <v>43769</v>
      </c>
      <c r="JY221" s="24" t="e">
        <f ca="1"/>
        <v>#N/A</v>
      </c>
      <c r="JZ221" s="24" t="e">
        <f ca="1"/>
        <v>#N/A</v>
      </c>
      <c r="OF221" s="23" t="s">
        <v>910</v>
      </c>
    </row>
    <row r="222" spans="3:396" x14ac:dyDescent="0.4">
      <c r="C222" s="1">
        <f t="shared" si="13"/>
        <v>219</v>
      </c>
      <c r="D222" s="74" t="s">
        <v>1174</v>
      </c>
      <c r="S222" s="74" t="s">
        <v>1174</v>
      </c>
      <c r="AB222" s="23" t="str">
        <f>T218</f>
        <v>avg - 2*std</v>
      </c>
      <c r="AC222" s="28" cm="1">
        <f t="array" aca="1" ref="AC222:JX222" ca="1">IF(_xlfn.ANCHORARRAY(AC220),U218)</f>
        <v>-168.83930416782022</v>
      </c>
      <c r="AD222" s="28">
        <f ca="1"/>
        <v>-168.83930416782022</v>
      </c>
      <c r="AE222" s="28">
        <f ca="1"/>
        <v>-168.83930416782022</v>
      </c>
      <c r="AF222" s="28">
        <f ca="1"/>
        <v>-168.83930416782022</v>
      </c>
      <c r="AG222" s="28">
        <f ca="1"/>
        <v>-168.83930416782022</v>
      </c>
      <c r="AH222" s="28">
        <f ca="1"/>
        <v>-168.83930416782022</v>
      </c>
      <c r="AI222" s="28">
        <f ca="1"/>
        <v>-168.83930416782022</v>
      </c>
      <c r="AJ222" s="28">
        <f ca="1"/>
        <v>-168.83930416782022</v>
      </c>
      <c r="AK222" s="28">
        <f ca="1"/>
        <v>-168.83930416782022</v>
      </c>
      <c r="AL222" s="28">
        <f ca="1"/>
        <v>-168.83930416782022</v>
      </c>
      <c r="AM222" s="28">
        <f ca="1"/>
        <v>-168.83930416782022</v>
      </c>
      <c r="AN222" s="28">
        <f ca="1"/>
        <v>-168.83930416782022</v>
      </c>
      <c r="AO222" s="28">
        <f ca="1"/>
        <v>-168.83930416782022</v>
      </c>
      <c r="AP222" s="28">
        <f ca="1"/>
        <v>-168.83930416782022</v>
      </c>
      <c r="AQ222" s="28">
        <f ca="1"/>
        <v>-168.83930416782022</v>
      </c>
      <c r="AR222" s="28">
        <f ca="1"/>
        <v>-168.83930416782022</v>
      </c>
      <c r="AS222" s="28">
        <f ca="1"/>
        <v>-168.83930416782022</v>
      </c>
      <c r="AT222" s="28">
        <f ca="1"/>
        <v>-168.83930416782022</v>
      </c>
      <c r="AU222" s="28">
        <f ca="1"/>
        <v>-168.83930416782022</v>
      </c>
      <c r="AV222" s="28">
        <f ca="1"/>
        <v>-168.83930416782022</v>
      </c>
      <c r="AW222" s="28">
        <f ca="1"/>
        <v>-168.83930416782022</v>
      </c>
      <c r="AX222" s="28">
        <f ca="1"/>
        <v>-168.83930416782022</v>
      </c>
      <c r="AY222" s="28">
        <f ca="1"/>
        <v>-168.83930416782022</v>
      </c>
      <c r="AZ222" s="28">
        <f ca="1"/>
        <v>-168.83930416782022</v>
      </c>
      <c r="BA222" s="28">
        <f ca="1"/>
        <v>-168.83930416782022</v>
      </c>
      <c r="BB222" s="28">
        <f ca="1"/>
        <v>-168.83930416782022</v>
      </c>
      <c r="BC222" s="28">
        <f ca="1"/>
        <v>-168.83930416782022</v>
      </c>
      <c r="BD222" s="28">
        <f ca="1"/>
        <v>-168.83930416782022</v>
      </c>
      <c r="BE222" s="28">
        <f ca="1"/>
        <v>-168.83930416782022</v>
      </c>
      <c r="BF222" s="28">
        <f ca="1"/>
        <v>-168.83930416782022</v>
      </c>
      <c r="BG222" s="28">
        <f ca="1"/>
        <v>-168.83930416782022</v>
      </c>
      <c r="BH222" s="28">
        <f ca="1"/>
        <v>-168.83930416782022</v>
      </c>
      <c r="BI222" s="28">
        <f ca="1"/>
        <v>-168.83930416782022</v>
      </c>
      <c r="BJ222" s="28">
        <f ca="1"/>
        <v>-168.83930416782022</v>
      </c>
      <c r="BK222" s="28">
        <f ca="1"/>
        <v>-168.83930416782022</v>
      </c>
      <c r="BL222" s="28">
        <f ca="1"/>
        <v>-168.83930416782022</v>
      </c>
      <c r="BM222" s="28">
        <f ca="1"/>
        <v>-168.83930416782022</v>
      </c>
      <c r="BN222" s="28">
        <f ca="1"/>
        <v>-168.83930416782022</v>
      </c>
      <c r="BO222" s="28">
        <f ca="1"/>
        <v>-168.83930416782022</v>
      </c>
      <c r="BP222" s="28">
        <f ca="1"/>
        <v>-168.83930416782022</v>
      </c>
      <c r="BQ222" s="24">
        <f ca="1"/>
        <v>-168.83930416782022</v>
      </c>
      <c r="BR222" s="24">
        <f ca="1"/>
        <v>-168.83930416782022</v>
      </c>
      <c r="BS222" s="24">
        <f ca="1"/>
        <v>-168.83930416782022</v>
      </c>
      <c r="BT222" s="24">
        <f ca="1"/>
        <v>-168.83930416782022</v>
      </c>
      <c r="BU222" s="24">
        <f ca="1"/>
        <v>-168.83930416782022</v>
      </c>
      <c r="BV222" s="24">
        <f ca="1"/>
        <v>-168.83930416782022</v>
      </c>
      <c r="BW222" s="24">
        <f ca="1"/>
        <v>-168.83930416782022</v>
      </c>
      <c r="BX222" s="24">
        <f ca="1"/>
        <v>-168.83930416782022</v>
      </c>
      <c r="BY222" s="24">
        <f ca="1"/>
        <v>-168.83930416782022</v>
      </c>
      <c r="BZ222" s="24">
        <f ca="1"/>
        <v>-168.83930416782022</v>
      </c>
      <c r="CA222" s="24">
        <f ca="1"/>
        <v>-168.83930416782022</v>
      </c>
      <c r="CB222" s="24">
        <f ca="1"/>
        <v>-168.83930416782022</v>
      </c>
      <c r="CC222" s="24">
        <f ca="1"/>
        <v>-168.83930416782022</v>
      </c>
      <c r="CD222" s="24">
        <f ca="1"/>
        <v>-168.83930416782022</v>
      </c>
      <c r="CE222" s="24">
        <f ca="1"/>
        <v>-168.83930416782022</v>
      </c>
      <c r="CF222" s="24">
        <f ca="1"/>
        <v>-168.83930416782022</v>
      </c>
      <c r="CG222" s="24">
        <f ca="1"/>
        <v>-168.83930416782022</v>
      </c>
      <c r="CH222" s="24">
        <f ca="1"/>
        <v>-168.83930416782022</v>
      </c>
      <c r="CI222" s="24">
        <f ca="1"/>
        <v>-168.83930416782022</v>
      </c>
      <c r="CJ222" s="24">
        <f ca="1"/>
        <v>-168.83930416782022</v>
      </c>
      <c r="CK222" s="24">
        <f ca="1"/>
        <v>-168.83930416782022</v>
      </c>
      <c r="CL222" s="24">
        <f ca="1"/>
        <v>-168.83930416782022</v>
      </c>
      <c r="CM222" s="24">
        <f ca="1"/>
        <v>-168.83930416782022</v>
      </c>
      <c r="CN222" s="24">
        <f ca="1"/>
        <v>-168.83930416782022</v>
      </c>
      <c r="CO222" s="24">
        <f ca="1"/>
        <v>-168.83930416782022</v>
      </c>
      <c r="CP222" s="24">
        <f ca="1"/>
        <v>-168.83930416782022</v>
      </c>
      <c r="CQ222" s="24">
        <f ca="1"/>
        <v>-168.83930416782022</v>
      </c>
      <c r="CR222" s="24">
        <f ca="1"/>
        <v>-168.83930416782022</v>
      </c>
      <c r="CS222" s="24">
        <f ca="1"/>
        <v>-168.83930416782022</v>
      </c>
      <c r="CT222" s="24">
        <f ca="1"/>
        <v>-168.83930416782022</v>
      </c>
      <c r="CU222" s="24">
        <f ca="1"/>
        <v>-168.83930416782022</v>
      </c>
      <c r="CV222" s="24">
        <f ca="1"/>
        <v>-168.83930416782022</v>
      </c>
      <c r="CW222" s="24">
        <f ca="1"/>
        <v>-168.83930416782022</v>
      </c>
      <c r="CX222" s="24">
        <f ca="1"/>
        <v>-168.83930416782022</v>
      </c>
      <c r="CY222" s="24">
        <f ca="1"/>
        <v>-168.83930416782022</v>
      </c>
      <c r="CZ222" s="24">
        <f ca="1"/>
        <v>-168.83930416782022</v>
      </c>
      <c r="DA222" s="24">
        <f ca="1"/>
        <v>-168.83930416782022</v>
      </c>
      <c r="DB222" s="24">
        <f ca="1"/>
        <v>-168.83930416782022</v>
      </c>
      <c r="DC222" s="24">
        <f ca="1"/>
        <v>-168.83930416782022</v>
      </c>
      <c r="DD222" s="24">
        <f ca="1"/>
        <v>-168.83930416782022</v>
      </c>
      <c r="DE222" s="24">
        <f ca="1"/>
        <v>-168.83930416782022</v>
      </c>
      <c r="DF222" s="24">
        <f ca="1"/>
        <v>-168.83930416782022</v>
      </c>
      <c r="DG222" s="24">
        <f ca="1"/>
        <v>-168.83930416782022</v>
      </c>
      <c r="DH222" s="24">
        <f ca="1"/>
        <v>-168.83930416782022</v>
      </c>
      <c r="DI222" s="24">
        <f ca="1"/>
        <v>-168.83930416782022</v>
      </c>
      <c r="DJ222" s="24">
        <f ca="1"/>
        <v>-168.83930416782022</v>
      </c>
      <c r="DK222" s="24">
        <f ca="1"/>
        <v>-168.83930416782022</v>
      </c>
      <c r="DL222" s="24">
        <f ca="1"/>
        <v>-168.83930416782022</v>
      </c>
      <c r="DM222" s="24">
        <f ca="1"/>
        <v>-168.83930416782022</v>
      </c>
      <c r="DN222" s="24">
        <f ca="1"/>
        <v>-168.83930416782022</v>
      </c>
      <c r="DO222" s="24">
        <f ca="1"/>
        <v>-168.83930416782022</v>
      </c>
      <c r="DP222" s="24">
        <f ca="1"/>
        <v>-168.83930416782022</v>
      </c>
      <c r="DQ222" s="24">
        <f ca="1"/>
        <v>-168.83930416782022</v>
      </c>
      <c r="DR222" s="24">
        <f ca="1"/>
        <v>-168.83930416782022</v>
      </c>
      <c r="DS222" s="24">
        <f ca="1"/>
        <v>-168.83930416782022</v>
      </c>
      <c r="DT222" s="24">
        <f ca="1"/>
        <v>-168.83930416782022</v>
      </c>
      <c r="DU222" s="24">
        <f ca="1"/>
        <v>-168.83930416782022</v>
      </c>
      <c r="DV222" s="24">
        <f ca="1"/>
        <v>-168.83930416782022</v>
      </c>
      <c r="DW222" s="24">
        <f ca="1"/>
        <v>-168.83930416782022</v>
      </c>
      <c r="DX222" s="24">
        <f ca="1"/>
        <v>-168.83930416782022</v>
      </c>
      <c r="DY222" s="24">
        <f ca="1"/>
        <v>-168.83930416782022</v>
      </c>
      <c r="DZ222" s="24">
        <f ca="1"/>
        <v>-168.83930416782022</v>
      </c>
      <c r="EA222" s="24">
        <f ca="1"/>
        <v>-168.83930416782022</v>
      </c>
      <c r="EB222" s="24">
        <f ca="1"/>
        <v>-168.83930416782022</v>
      </c>
      <c r="EC222" s="24">
        <f ca="1"/>
        <v>-168.83930416782022</v>
      </c>
      <c r="ED222" s="24">
        <f ca="1"/>
        <v>-168.83930416782022</v>
      </c>
      <c r="EE222" s="24">
        <f ca="1"/>
        <v>-168.83930416782022</v>
      </c>
      <c r="EF222" s="24">
        <f ca="1"/>
        <v>-168.83930416782022</v>
      </c>
      <c r="EG222" s="24">
        <f ca="1"/>
        <v>-168.83930416782022</v>
      </c>
      <c r="EH222" s="24">
        <f ca="1"/>
        <v>-168.83930416782022</v>
      </c>
      <c r="EI222" s="24">
        <f ca="1"/>
        <v>-168.83930416782022</v>
      </c>
      <c r="EJ222" s="24">
        <f ca="1"/>
        <v>-168.83930416782022</v>
      </c>
      <c r="EK222" s="24">
        <f ca="1"/>
        <v>-168.83930416782022</v>
      </c>
      <c r="EL222" s="24">
        <f ca="1"/>
        <v>-168.83930416782022</v>
      </c>
      <c r="EM222" s="24">
        <f ca="1"/>
        <v>-168.83930416782022</v>
      </c>
      <c r="EN222" s="24">
        <f ca="1"/>
        <v>-168.83930416782022</v>
      </c>
      <c r="EO222" s="24">
        <f ca="1"/>
        <v>-168.83930416782022</v>
      </c>
      <c r="EP222" s="24">
        <f ca="1"/>
        <v>-168.83930416782022</v>
      </c>
      <c r="EQ222" s="24">
        <f ca="1"/>
        <v>-168.83930416782022</v>
      </c>
      <c r="ER222" s="24">
        <f ca="1"/>
        <v>-168.83930416782022</v>
      </c>
      <c r="ES222" s="24">
        <f ca="1"/>
        <v>-168.83930416782022</v>
      </c>
      <c r="ET222" s="24">
        <f ca="1"/>
        <v>-168.83930416782022</v>
      </c>
      <c r="EU222" s="24">
        <f ca="1"/>
        <v>-168.83930416782022</v>
      </c>
      <c r="EV222" s="24">
        <f ca="1"/>
        <v>-168.83930416782022</v>
      </c>
      <c r="EW222" s="24">
        <f ca="1"/>
        <v>-168.83930416782022</v>
      </c>
      <c r="EX222" s="24">
        <f ca="1"/>
        <v>-168.83930416782022</v>
      </c>
      <c r="EY222" s="24">
        <f ca="1"/>
        <v>-168.83930416782022</v>
      </c>
      <c r="EZ222" s="24">
        <f ca="1"/>
        <v>-168.83930416782022</v>
      </c>
      <c r="FA222" s="24">
        <f ca="1"/>
        <v>-168.83930416782022</v>
      </c>
      <c r="FB222" s="24">
        <f ca="1"/>
        <v>-168.83930416782022</v>
      </c>
      <c r="FC222" s="24">
        <f ca="1"/>
        <v>-168.83930416782022</v>
      </c>
      <c r="FD222" s="24">
        <f ca="1"/>
        <v>-168.83930416782022</v>
      </c>
      <c r="FE222" s="24">
        <f ca="1"/>
        <v>-168.83930416782022</v>
      </c>
      <c r="FF222" s="24">
        <f ca="1"/>
        <v>-168.83930416782022</v>
      </c>
      <c r="FG222" s="24">
        <f ca="1"/>
        <v>-168.83930416782022</v>
      </c>
      <c r="FH222" s="24">
        <f ca="1"/>
        <v>-168.83930416782022</v>
      </c>
      <c r="FI222" s="24">
        <f ca="1"/>
        <v>-168.83930416782022</v>
      </c>
      <c r="FJ222" s="24">
        <f ca="1"/>
        <v>-168.83930416782022</v>
      </c>
      <c r="FK222" s="24">
        <f ca="1"/>
        <v>-168.83930416782022</v>
      </c>
      <c r="FL222" s="24">
        <f ca="1"/>
        <v>-168.83930416782022</v>
      </c>
      <c r="FM222" s="24">
        <f ca="1"/>
        <v>-168.83930416782022</v>
      </c>
      <c r="FN222" s="24">
        <f ca="1"/>
        <v>-168.83930416782022</v>
      </c>
      <c r="FO222" s="24">
        <f ca="1"/>
        <v>-168.83930416782022</v>
      </c>
      <c r="FP222" s="24">
        <f ca="1"/>
        <v>-168.83930416782022</v>
      </c>
      <c r="FQ222" s="24">
        <f ca="1"/>
        <v>-168.83930416782022</v>
      </c>
      <c r="FR222" s="24">
        <f ca="1"/>
        <v>-168.83930416782022</v>
      </c>
      <c r="FS222" s="24">
        <f ca="1"/>
        <v>-168.83930416782022</v>
      </c>
      <c r="FT222" s="24">
        <f ca="1"/>
        <v>-168.83930416782022</v>
      </c>
      <c r="FU222" s="24">
        <f ca="1"/>
        <v>-168.83930416782022</v>
      </c>
      <c r="FV222" s="24">
        <f ca="1"/>
        <v>-168.83930416782022</v>
      </c>
      <c r="FW222" s="24">
        <f ca="1"/>
        <v>-168.83930416782022</v>
      </c>
      <c r="FX222" s="24">
        <f ca="1"/>
        <v>-168.83930416782022</v>
      </c>
      <c r="FY222" s="24">
        <f ca="1"/>
        <v>-168.83930416782022</v>
      </c>
      <c r="FZ222" s="24">
        <f ca="1"/>
        <v>-168.83930416782022</v>
      </c>
      <c r="GA222" s="24">
        <f ca="1"/>
        <v>-168.83930416782022</v>
      </c>
      <c r="GB222" s="24">
        <f ca="1"/>
        <v>-168.83930416782022</v>
      </c>
      <c r="GC222" s="24">
        <f ca="1"/>
        <v>-168.83930416782022</v>
      </c>
      <c r="GD222" s="24">
        <f ca="1"/>
        <v>-168.83930416782022</v>
      </c>
      <c r="GE222" s="24">
        <f ca="1"/>
        <v>-168.83930416782022</v>
      </c>
      <c r="GF222" s="24">
        <f ca="1"/>
        <v>-168.83930416782022</v>
      </c>
      <c r="GG222" s="24">
        <f ca="1"/>
        <v>-168.83930416782022</v>
      </c>
      <c r="GH222" s="24">
        <f ca="1"/>
        <v>-168.83930416782022</v>
      </c>
      <c r="GI222" s="24">
        <f ca="1"/>
        <v>-168.83930416782022</v>
      </c>
      <c r="GJ222" s="24">
        <f ca="1"/>
        <v>-168.83930416782022</v>
      </c>
      <c r="GK222" s="24">
        <f ca="1"/>
        <v>-168.83930416782022</v>
      </c>
      <c r="GL222" s="24">
        <f ca="1"/>
        <v>-168.83930416782022</v>
      </c>
      <c r="GM222" s="24">
        <f ca="1"/>
        <v>-168.83930416782022</v>
      </c>
      <c r="GN222" s="24">
        <f ca="1"/>
        <v>-168.83930416782022</v>
      </c>
      <c r="GO222" s="24">
        <f ca="1"/>
        <v>-168.83930416782022</v>
      </c>
      <c r="GP222" s="24">
        <f ca="1"/>
        <v>-168.83930416782022</v>
      </c>
      <c r="GQ222" s="24">
        <f ca="1"/>
        <v>-168.83930416782022</v>
      </c>
      <c r="GR222" s="24">
        <f ca="1"/>
        <v>-168.83930416782022</v>
      </c>
      <c r="GS222" s="24">
        <f ca="1"/>
        <v>-168.83930416782022</v>
      </c>
      <c r="GT222" s="24">
        <f ca="1"/>
        <v>-168.83930416782022</v>
      </c>
      <c r="GU222" s="24">
        <f ca="1"/>
        <v>-168.83930416782022</v>
      </c>
      <c r="GV222" s="24">
        <f ca="1"/>
        <v>-168.83930416782022</v>
      </c>
      <c r="GW222" s="24">
        <f ca="1"/>
        <v>-168.83930416782022</v>
      </c>
      <c r="GX222" s="24">
        <f ca="1"/>
        <v>-168.83930416782022</v>
      </c>
      <c r="GY222" s="24">
        <f ca="1"/>
        <v>-168.83930416782022</v>
      </c>
      <c r="GZ222" s="24">
        <f ca="1"/>
        <v>-168.83930416782022</v>
      </c>
      <c r="HA222" s="24">
        <f ca="1"/>
        <v>-168.83930416782022</v>
      </c>
      <c r="HB222" s="24">
        <f ca="1"/>
        <v>-168.83930416782022</v>
      </c>
      <c r="HC222" s="24">
        <f ca="1"/>
        <v>-168.83930416782022</v>
      </c>
      <c r="HD222" s="24">
        <f ca="1"/>
        <v>-168.83930416782022</v>
      </c>
      <c r="HE222" s="24">
        <f ca="1"/>
        <v>-168.83930416782022</v>
      </c>
      <c r="HF222" s="24">
        <f ca="1"/>
        <v>-168.83930416782022</v>
      </c>
      <c r="HG222" s="24">
        <f ca="1"/>
        <v>-168.83930416782022</v>
      </c>
      <c r="HH222" s="24">
        <f ca="1"/>
        <v>-168.83930416782022</v>
      </c>
      <c r="HI222" s="24">
        <f ca="1"/>
        <v>-168.83930416782022</v>
      </c>
      <c r="HJ222" s="24">
        <f ca="1"/>
        <v>-168.83930416782022</v>
      </c>
      <c r="HK222" s="24">
        <f ca="1"/>
        <v>-168.83930416782022</v>
      </c>
      <c r="HL222" s="24">
        <f ca="1"/>
        <v>-168.83930416782022</v>
      </c>
      <c r="HM222" s="24">
        <f ca="1"/>
        <v>-168.83930416782022</v>
      </c>
      <c r="HN222" s="24">
        <f ca="1"/>
        <v>-168.83930416782022</v>
      </c>
      <c r="HO222" s="24">
        <f ca="1"/>
        <v>-168.83930416782022</v>
      </c>
      <c r="HP222" s="24">
        <f ca="1"/>
        <v>-168.83930416782022</v>
      </c>
      <c r="HQ222" s="24">
        <f ca="1"/>
        <v>-168.83930416782022</v>
      </c>
      <c r="HR222" s="24">
        <f ca="1"/>
        <v>-168.83930416782022</v>
      </c>
      <c r="HS222" s="24">
        <f ca="1"/>
        <v>-168.83930416782022</v>
      </c>
      <c r="HT222" s="24">
        <f ca="1"/>
        <v>-168.83930416782022</v>
      </c>
      <c r="HU222" s="24">
        <f ca="1"/>
        <v>-168.83930416782022</v>
      </c>
      <c r="HV222" s="24">
        <f ca="1"/>
        <v>-168.83930416782022</v>
      </c>
      <c r="HW222" s="24">
        <f ca="1"/>
        <v>-168.83930416782022</v>
      </c>
      <c r="HX222" s="24">
        <f ca="1"/>
        <v>-168.83930416782022</v>
      </c>
      <c r="HY222" s="24">
        <f ca="1"/>
        <v>-168.83930416782022</v>
      </c>
      <c r="HZ222" s="24">
        <f ca="1"/>
        <v>-168.83930416782022</v>
      </c>
      <c r="IA222" s="24">
        <f ca="1"/>
        <v>-168.83930416782022</v>
      </c>
      <c r="IB222" s="24">
        <f ca="1"/>
        <v>-168.83930416782022</v>
      </c>
      <c r="IC222" s="24">
        <f ca="1"/>
        <v>-168.83930416782022</v>
      </c>
      <c r="ID222" s="24">
        <f ca="1"/>
        <v>-168.83930416782022</v>
      </c>
      <c r="IE222" s="24">
        <f ca="1"/>
        <v>-168.83930416782022</v>
      </c>
      <c r="IF222" s="24">
        <f ca="1"/>
        <v>-168.83930416782022</v>
      </c>
      <c r="IG222" s="24">
        <f ca="1"/>
        <v>-168.83930416782022</v>
      </c>
      <c r="IH222" s="24">
        <f ca="1"/>
        <v>-168.83930416782022</v>
      </c>
      <c r="II222" s="24">
        <f ca="1"/>
        <v>-168.83930416782022</v>
      </c>
      <c r="IJ222" s="24">
        <f ca="1"/>
        <v>-168.83930416782022</v>
      </c>
      <c r="IK222" s="24">
        <f ca="1"/>
        <v>-168.83930416782022</v>
      </c>
      <c r="IL222" s="24">
        <f ca="1"/>
        <v>-168.83930416782022</v>
      </c>
      <c r="IM222" s="24">
        <f ca="1"/>
        <v>-168.83930416782022</v>
      </c>
      <c r="IN222" s="24">
        <f ca="1"/>
        <v>-168.83930416782022</v>
      </c>
      <c r="IO222" s="24">
        <f ca="1"/>
        <v>-168.83930416782022</v>
      </c>
      <c r="IP222" s="24">
        <f ca="1"/>
        <v>-168.83930416782022</v>
      </c>
      <c r="IQ222" s="24">
        <f ca="1"/>
        <v>-168.83930416782022</v>
      </c>
      <c r="IR222" s="24">
        <f ca="1"/>
        <v>-168.83930416782022</v>
      </c>
      <c r="IS222" s="24">
        <f ca="1"/>
        <v>-168.83930416782022</v>
      </c>
      <c r="IT222" s="24">
        <f ca="1"/>
        <v>-168.83930416782022</v>
      </c>
      <c r="IU222" s="24">
        <f ca="1"/>
        <v>-168.83930416782022</v>
      </c>
      <c r="IV222" s="24">
        <f ca="1"/>
        <v>-168.83930416782022</v>
      </c>
      <c r="IW222" s="24">
        <f ca="1"/>
        <v>-168.83930416782022</v>
      </c>
      <c r="IX222" s="24">
        <f ca="1"/>
        <v>-168.83930416782022</v>
      </c>
      <c r="IY222" s="24">
        <f ca="1"/>
        <v>-168.83930416782022</v>
      </c>
      <c r="IZ222" s="24">
        <f ca="1"/>
        <v>-168.83930416782022</v>
      </c>
      <c r="JA222" s="24">
        <f ca="1"/>
        <v>-168.83930416782022</v>
      </c>
      <c r="JB222" s="24">
        <f ca="1"/>
        <v>-168.83930416782022</v>
      </c>
      <c r="JC222" s="24">
        <f ca="1"/>
        <v>-168.83930416782022</v>
      </c>
      <c r="JD222" s="24">
        <f ca="1"/>
        <v>-168.83930416782022</v>
      </c>
      <c r="JE222" s="24">
        <f ca="1"/>
        <v>-168.83930416782022</v>
      </c>
      <c r="JF222" s="24">
        <f ca="1"/>
        <v>-168.83930416782022</v>
      </c>
      <c r="JG222" s="24">
        <f ca="1"/>
        <v>-168.83930416782022</v>
      </c>
      <c r="JH222" s="24">
        <f ca="1"/>
        <v>-168.83930416782022</v>
      </c>
      <c r="JI222" s="24">
        <f ca="1"/>
        <v>-168.83930416782022</v>
      </c>
      <c r="JJ222" s="24">
        <f ca="1"/>
        <v>-168.83930416782022</v>
      </c>
      <c r="JK222" s="24">
        <f ca="1"/>
        <v>-168.83930416782022</v>
      </c>
      <c r="JL222" s="24">
        <f ca="1"/>
        <v>-168.83930416782022</v>
      </c>
      <c r="JM222" s="24">
        <f ca="1"/>
        <v>-168.83930416782022</v>
      </c>
      <c r="JN222" s="24">
        <f ca="1"/>
        <v>-168.83930416782022</v>
      </c>
      <c r="JO222" s="24">
        <f ca="1"/>
        <v>-168.83930416782022</v>
      </c>
      <c r="JP222" s="24">
        <f ca="1"/>
        <v>-168.83930416782022</v>
      </c>
      <c r="JQ222" s="24">
        <f ca="1"/>
        <v>-168.83930416782022</v>
      </c>
      <c r="JR222" s="24">
        <f ca="1"/>
        <v>-168.83930416782022</v>
      </c>
      <c r="JS222" s="24">
        <f ca="1"/>
        <v>-168.83930416782022</v>
      </c>
      <c r="JT222" s="24">
        <f ca="1"/>
        <v>-168.83930416782022</v>
      </c>
      <c r="JU222" s="24">
        <f ca="1"/>
        <v>-168.83930416782022</v>
      </c>
      <c r="JV222" s="24">
        <f ca="1"/>
        <v>-168.83930416782022</v>
      </c>
      <c r="JW222" s="24">
        <f ca="1"/>
        <v>-168.83930416782022</v>
      </c>
      <c r="JX222" s="24">
        <f ca="1"/>
        <v>-168.83930416782022</v>
      </c>
      <c r="JY222" s="24"/>
      <c r="JZ222" s="24"/>
      <c r="OF222" s="23" t="s">
        <v>910</v>
      </c>
    </row>
    <row r="223" spans="3:396" x14ac:dyDescent="0.4">
      <c r="C223" s="1">
        <f t="shared" si="13"/>
        <v>220</v>
      </c>
      <c r="D223" s="74" t="s">
        <v>1174</v>
      </c>
      <c r="S223" s="74" t="s">
        <v>1174</v>
      </c>
      <c r="T223" s="1" t="s">
        <v>1411</v>
      </c>
      <c r="U223" s="1">
        <f ca="1">MIN(U214:U215)</f>
        <v>256</v>
      </c>
      <c r="AB223" s="23" t="str">
        <f>T216</f>
        <v>avg</v>
      </c>
      <c r="AC223" s="28" cm="1">
        <f t="array" aca="1" ref="AC223:JX223" ca="1">IF(_xlfn.ANCHORARRAY(AC220),U216)</f>
        <v>-52.060609374999999</v>
      </c>
      <c r="AD223" s="28">
        <f ca="1"/>
        <v>-52.060609374999999</v>
      </c>
      <c r="AE223" s="28">
        <f ca="1"/>
        <v>-52.060609374999999</v>
      </c>
      <c r="AF223" s="28">
        <f ca="1"/>
        <v>-52.060609374999999</v>
      </c>
      <c r="AG223" s="28">
        <f ca="1"/>
        <v>-52.060609374999999</v>
      </c>
      <c r="AH223" s="28">
        <f ca="1"/>
        <v>-52.060609374999999</v>
      </c>
      <c r="AI223" s="28">
        <f ca="1"/>
        <v>-52.060609374999999</v>
      </c>
      <c r="AJ223" s="28">
        <f ca="1"/>
        <v>-52.060609374999999</v>
      </c>
      <c r="AK223" s="28">
        <f ca="1"/>
        <v>-52.060609374999999</v>
      </c>
      <c r="AL223" s="28">
        <f ca="1"/>
        <v>-52.060609374999999</v>
      </c>
      <c r="AM223" s="28">
        <f ca="1"/>
        <v>-52.060609374999999</v>
      </c>
      <c r="AN223" s="28">
        <f ca="1"/>
        <v>-52.060609374999999</v>
      </c>
      <c r="AO223" s="28">
        <f ca="1"/>
        <v>-52.060609374999999</v>
      </c>
      <c r="AP223" s="28">
        <f ca="1"/>
        <v>-52.060609374999999</v>
      </c>
      <c r="AQ223" s="28">
        <f ca="1"/>
        <v>-52.060609374999999</v>
      </c>
      <c r="AR223" s="28">
        <f ca="1"/>
        <v>-52.060609374999999</v>
      </c>
      <c r="AS223" s="28">
        <f ca="1"/>
        <v>-52.060609374999999</v>
      </c>
      <c r="AT223" s="28">
        <f ca="1"/>
        <v>-52.060609374999999</v>
      </c>
      <c r="AU223" s="28">
        <f ca="1"/>
        <v>-52.060609374999999</v>
      </c>
      <c r="AV223" s="28">
        <f ca="1"/>
        <v>-52.060609374999999</v>
      </c>
      <c r="AW223" s="28">
        <f ca="1"/>
        <v>-52.060609374999999</v>
      </c>
      <c r="AX223" s="28">
        <f ca="1"/>
        <v>-52.060609374999999</v>
      </c>
      <c r="AY223" s="28">
        <f ca="1"/>
        <v>-52.060609374999999</v>
      </c>
      <c r="AZ223" s="28">
        <f ca="1"/>
        <v>-52.060609374999999</v>
      </c>
      <c r="BA223" s="28">
        <f ca="1"/>
        <v>-52.060609374999999</v>
      </c>
      <c r="BB223" s="28">
        <f ca="1"/>
        <v>-52.060609374999999</v>
      </c>
      <c r="BC223" s="28">
        <f ca="1"/>
        <v>-52.060609374999999</v>
      </c>
      <c r="BD223" s="28">
        <f ca="1"/>
        <v>-52.060609374999999</v>
      </c>
      <c r="BE223" s="28">
        <f ca="1"/>
        <v>-52.060609374999999</v>
      </c>
      <c r="BF223" s="28">
        <f ca="1"/>
        <v>-52.060609374999999</v>
      </c>
      <c r="BG223" s="28">
        <f ca="1"/>
        <v>-52.060609374999999</v>
      </c>
      <c r="BH223" s="28">
        <f ca="1"/>
        <v>-52.060609374999999</v>
      </c>
      <c r="BI223" s="28">
        <f ca="1"/>
        <v>-52.060609374999999</v>
      </c>
      <c r="BJ223" s="28">
        <f ca="1"/>
        <v>-52.060609374999999</v>
      </c>
      <c r="BK223" s="28">
        <f ca="1"/>
        <v>-52.060609374999999</v>
      </c>
      <c r="BL223" s="28">
        <f ca="1"/>
        <v>-52.060609374999999</v>
      </c>
      <c r="BM223" s="28">
        <f ca="1"/>
        <v>-52.060609374999999</v>
      </c>
      <c r="BN223" s="28">
        <f ca="1"/>
        <v>-52.060609374999999</v>
      </c>
      <c r="BO223" s="28">
        <f ca="1"/>
        <v>-52.060609374999999</v>
      </c>
      <c r="BP223" s="28">
        <f ca="1"/>
        <v>-52.060609374999999</v>
      </c>
      <c r="BQ223" s="23">
        <f ca="1"/>
        <v>-52.060609374999999</v>
      </c>
      <c r="BR223" s="23">
        <f ca="1"/>
        <v>-52.060609374999999</v>
      </c>
      <c r="BS223" s="23">
        <f ca="1"/>
        <v>-52.060609374999999</v>
      </c>
      <c r="BT223" s="23">
        <f ca="1"/>
        <v>-52.060609374999999</v>
      </c>
      <c r="BU223" s="23">
        <f ca="1"/>
        <v>-52.060609374999999</v>
      </c>
      <c r="BV223" s="23">
        <f ca="1"/>
        <v>-52.060609374999999</v>
      </c>
      <c r="BW223" s="23">
        <f ca="1"/>
        <v>-52.060609374999999</v>
      </c>
      <c r="BX223" s="23">
        <f ca="1"/>
        <v>-52.060609374999999</v>
      </c>
      <c r="BY223" s="23">
        <f ca="1"/>
        <v>-52.060609374999999</v>
      </c>
      <c r="BZ223" s="23">
        <f ca="1"/>
        <v>-52.060609374999999</v>
      </c>
      <c r="CA223" s="23">
        <f ca="1"/>
        <v>-52.060609374999999</v>
      </c>
      <c r="CB223" s="23">
        <f ca="1"/>
        <v>-52.060609374999999</v>
      </c>
      <c r="CC223" s="23">
        <f ca="1"/>
        <v>-52.060609374999999</v>
      </c>
      <c r="CD223" s="23">
        <f ca="1"/>
        <v>-52.060609374999999</v>
      </c>
      <c r="CE223" s="23">
        <f ca="1"/>
        <v>-52.060609374999999</v>
      </c>
      <c r="CF223" s="23">
        <f ca="1"/>
        <v>-52.060609374999999</v>
      </c>
      <c r="CG223" s="23">
        <f ca="1"/>
        <v>-52.060609374999999</v>
      </c>
      <c r="CH223" s="23">
        <f ca="1"/>
        <v>-52.060609374999999</v>
      </c>
      <c r="CI223" s="23">
        <f ca="1"/>
        <v>-52.060609374999999</v>
      </c>
      <c r="CJ223" s="23">
        <f ca="1"/>
        <v>-52.060609374999999</v>
      </c>
      <c r="CK223" s="23">
        <f ca="1"/>
        <v>-52.060609374999999</v>
      </c>
      <c r="CL223" s="23">
        <f ca="1"/>
        <v>-52.060609374999999</v>
      </c>
      <c r="CM223" s="23">
        <f ca="1"/>
        <v>-52.060609374999999</v>
      </c>
      <c r="CN223" s="23">
        <f ca="1"/>
        <v>-52.060609374999999</v>
      </c>
      <c r="CO223" s="23">
        <f ca="1"/>
        <v>-52.060609374999999</v>
      </c>
      <c r="CP223" s="23">
        <f ca="1"/>
        <v>-52.060609374999999</v>
      </c>
      <c r="CQ223" s="23">
        <f ca="1"/>
        <v>-52.060609374999999</v>
      </c>
      <c r="CR223" s="23">
        <f ca="1"/>
        <v>-52.060609374999999</v>
      </c>
      <c r="CS223" s="23">
        <f ca="1"/>
        <v>-52.060609374999999</v>
      </c>
      <c r="CT223" s="23">
        <f ca="1"/>
        <v>-52.060609374999999</v>
      </c>
      <c r="CU223" s="23">
        <f ca="1"/>
        <v>-52.060609374999999</v>
      </c>
      <c r="CV223" s="23">
        <f ca="1"/>
        <v>-52.060609374999999</v>
      </c>
      <c r="CW223" s="23">
        <f ca="1"/>
        <v>-52.060609374999999</v>
      </c>
      <c r="CX223" s="23">
        <f ca="1"/>
        <v>-52.060609374999999</v>
      </c>
      <c r="CY223" s="23">
        <f ca="1"/>
        <v>-52.060609374999999</v>
      </c>
      <c r="CZ223" s="23">
        <f ca="1"/>
        <v>-52.060609374999999</v>
      </c>
      <c r="DA223" s="23">
        <f ca="1"/>
        <v>-52.060609374999999</v>
      </c>
      <c r="DB223" s="23">
        <f ca="1"/>
        <v>-52.060609374999999</v>
      </c>
      <c r="DC223" s="23">
        <f ca="1"/>
        <v>-52.060609374999999</v>
      </c>
      <c r="DD223" s="23">
        <f ca="1"/>
        <v>-52.060609374999999</v>
      </c>
      <c r="DE223" s="23">
        <f ca="1"/>
        <v>-52.060609374999999</v>
      </c>
      <c r="DF223" s="23">
        <f ca="1"/>
        <v>-52.060609374999999</v>
      </c>
      <c r="DG223" s="23">
        <f ca="1"/>
        <v>-52.060609374999999</v>
      </c>
      <c r="DH223" s="23">
        <f ca="1"/>
        <v>-52.060609374999999</v>
      </c>
      <c r="DI223" s="23">
        <f ca="1"/>
        <v>-52.060609374999999</v>
      </c>
      <c r="DJ223" s="23">
        <f ca="1"/>
        <v>-52.060609374999999</v>
      </c>
      <c r="DK223" s="23">
        <f ca="1"/>
        <v>-52.060609374999999</v>
      </c>
      <c r="DL223" s="23">
        <f ca="1"/>
        <v>-52.060609374999999</v>
      </c>
      <c r="DM223" s="23">
        <f ca="1"/>
        <v>-52.060609374999999</v>
      </c>
      <c r="DN223" s="23">
        <f ca="1"/>
        <v>-52.060609374999999</v>
      </c>
      <c r="DO223" s="23">
        <f ca="1"/>
        <v>-52.060609374999999</v>
      </c>
      <c r="DP223" s="23">
        <f ca="1"/>
        <v>-52.060609374999999</v>
      </c>
      <c r="DQ223" s="23">
        <f ca="1"/>
        <v>-52.060609374999999</v>
      </c>
      <c r="DR223" s="23">
        <f ca="1"/>
        <v>-52.060609374999999</v>
      </c>
      <c r="DS223" s="23">
        <f ca="1"/>
        <v>-52.060609374999999</v>
      </c>
      <c r="DT223" s="23">
        <f ca="1"/>
        <v>-52.060609374999999</v>
      </c>
      <c r="DU223" s="23">
        <f ca="1"/>
        <v>-52.060609374999999</v>
      </c>
      <c r="DV223" s="23">
        <f ca="1"/>
        <v>-52.060609374999999</v>
      </c>
      <c r="DW223" s="23">
        <f ca="1"/>
        <v>-52.060609374999999</v>
      </c>
      <c r="DX223" s="23">
        <f ca="1"/>
        <v>-52.060609374999999</v>
      </c>
      <c r="DY223" s="23">
        <f ca="1"/>
        <v>-52.060609374999999</v>
      </c>
      <c r="DZ223" s="23">
        <f ca="1"/>
        <v>-52.060609374999999</v>
      </c>
      <c r="EA223" s="23">
        <f ca="1"/>
        <v>-52.060609374999999</v>
      </c>
      <c r="EB223" s="23">
        <f ca="1"/>
        <v>-52.060609374999999</v>
      </c>
      <c r="EC223" s="23">
        <f ca="1"/>
        <v>-52.060609374999999</v>
      </c>
      <c r="ED223" s="23">
        <f ca="1"/>
        <v>-52.060609374999999</v>
      </c>
      <c r="EE223" s="23">
        <f ca="1"/>
        <v>-52.060609374999999</v>
      </c>
      <c r="EF223" s="23">
        <f ca="1"/>
        <v>-52.060609374999999</v>
      </c>
      <c r="EG223" s="23">
        <f ca="1"/>
        <v>-52.060609374999999</v>
      </c>
      <c r="EH223" s="23">
        <f ca="1"/>
        <v>-52.060609374999999</v>
      </c>
      <c r="EI223" s="23">
        <f ca="1"/>
        <v>-52.060609374999999</v>
      </c>
      <c r="EJ223" s="23">
        <f ca="1"/>
        <v>-52.060609374999999</v>
      </c>
      <c r="EK223" s="23">
        <f ca="1"/>
        <v>-52.060609374999999</v>
      </c>
      <c r="EL223" s="23">
        <f ca="1"/>
        <v>-52.060609374999999</v>
      </c>
      <c r="EM223" s="23">
        <f ca="1"/>
        <v>-52.060609374999999</v>
      </c>
      <c r="EN223" s="23">
        <f ca="1"/>
        <v>-52.060609374999999</v>
      </c>
      <c r="EO223" s="23">
        <f ca="1"/>
        <v>-52.060609374999999</v>
      </c>
      <c r="EP223" s="23">
        <f ca="1"/>
        <v>-52.060609374999999</v>
      </c>
      <c r="EQ223" s="23">
        <f ca="1"/>
        <v>-52.060609374999999</v>
      </c>
      <c r="ER223" s="23">
        <f ca="1"/>
        <v>-52.060609374999999</v>
      </c>
      <c r="ES223" s="23">
        <f ca="1"/>
        <v>-52.060609374999999</v>
      </c>
      <c r="ET223" s="23">
        <f ca="1"/>
        <v>-52.060609374999999</v>
      </c>
      <c r="EU223" s="23">
        <f ca="1"/>
        <v>-52.060609374999999</v>
      </c>
      <c r="EV223" s="23">
        <f ca="1"/>
        <v>-52.060609374999999</v>
      </c>
      <c r="EW223" s="23">
        <f ca="1"/>
        <v>-52.060609374999999</v>
      </c>
      <c r="EX223" s="23">
        <f ca="1"/>
        <v>-52.060609374999999</v>
      </c>
      <c r="EY223" s="23">
        <f ca="1"/>
        <v>-52.060609374999999</v>
      </c>
      <c r="EZ223" s="23">
        <f ca="1"/>
        <v>-52.060609374999999</v>
      </c>
      <c r="FA223" s="23">
        <f ca="1"/>
        <v>-52.060609374999999</v>
      </c>
      <c r="FB223" s="23">
        <f ca="1"/>
        <v>-52.060609374999999</v>
      </c>
      <c r="FC223" s="23">
        <f ca="1"/>
        <v>-52.060609374999999</v>
      </c>
      <c r="FD223" s="23">
        <f ca="1"/>
        <v>-52.060609374999999</v>
      </c>
      <c r="FE223" s="23">
        <f ca="1"/>
        <v>-52.060609374999999</v>
      </c>
      <c r="FF223" s="23">
        <f ca="1"/>
        <v>-52.060609374999999</v>
      </c>
      <c r="FG223" s="23">
        <f ca="1"/>
        <v>-52.060609374999999</v>
      </c>
      <c r="FH223" s="23">
        <f ca="1"/>
        <v>-52.060609374999999</v>
      </c>
      <c r="FI223" s="23">
        <f ca="1"/>
        <v>-52.060609374999999</v>
      </c>
      <c r="FJ223" s="23">
        <f ca="1"/>
        <v>-52.060609374999999</v>
      </c>
      <c r="FK223" s="23">
        <f ca="1"/>
        <v>-52.060609374999999</v>
      </c>
      <c r="FL223" s="23">
        <f ca="1"/>
        <v>-52.060609374999999</v>
      </c>
      <c r="FM223" s="23">
        <f ca="1"/>
        <v>-52.060609374999999</v>
      </c>
      <c r="FN223" s="23">
        <f ca="1"/>
        <v>-52.060609374999999</v>
      </c>
      <c r="FO223" s="23">
        <f ca="1"/>
        <v>-52.060609374999999</v>
      </c>
      <c r="FP223" s="23">
        <f ca="1"/>
        <v>-52.060609374999999</v>
      </c>
      <c r="FQ223" s="23">
        <f ca="1"/>
        <v>-52.060609374999999</v>
      </c>
      <c r="FR223" s="23">
        <f ca="1"/>
        <v>-52.060609374999999</v>
      </c>
      <c r="FS223" s="23">
        <f ca="1"/>
        <v>-52.060609374999999</v>
      </c>
      <c r="FT223" s="23">
        <f ca="1"/>
        <v>-52.060609374999999</v>
      </c>
      <c r="FU223" s="23">
        <f ca="1"/>
        <v>-52.060609374999999</v>
      </c>
      <c r="FV223" s="23">
        <f ca="1"/>
        <v>-52.060609374999999</v>
      </c>
      <c r="FW223" s="23">
        <f ca="1"/>
        <v>-52.060609374999999</v>
      </c>
      <c r="FX223" s="23">
        <f ca="1"/>
        <v>-52.060609374999999</v>
      </c>
      <c r="FY223" s="23">
        <f ca="1"/>
        <v>-52.060609374999999</v>
      </c>
      <c r="FZ223" s="23">
        <f ca="1"/>
        <v>-52.060609374999999</v>
      </c>
      <c r="GA223" s="23">
        <f ca="1"/>
        <v>-52.060609374999999</v>
      </c>
      <c r="GB223" s="23">
        <f ca="1"/>
        <v>-52.060609374999999</v>
      </c>
      <c r="GC223" s="23">
        <f ca="1"/>
        <v>-52.060609374999999</v>
      </c>
      <c r="GD223" s="23">
        <f ca="1"/>
        <v>-52.060609374999999</v>
      </c>
      <c r="GE223" s="23">
        <f ca="1"/>
        <v>-52.060609374999999</v>
      </c>
      <c r="GF223" s="23">
        <f ca="1"/>
        <v>-52.060609374999999</v>
      </c>
      <c r="GG223" s="23">
        <f ca="1"/>
        <v>-52.060609374999999</v>
      </c>
      <c r="GH223" s="23">
        <f ca="1"/>
        <v>-52.060609374999999</v>
      </c>
      <c r="GI223" s="23">
        <f ca="1"/>
        <v>-52.060609374999999</v>
      </c>
      <c r="GJ223" s="23">
        <f ca="1"/>
        <v>-52.060609374999999</v>
      </c>
      <c r="GK223" s="23">
        <f ca="1"/>
        <v>-52.060609374999999</v>
      </c>
      <c r="GL223" s="23">
        <f ca="1"/>
        <v>-52.060609374999999</v>
      </c>
      <c r="GM223" s="23">
        <f ca="1"/>
        <v>-52.060609374999999</v>
      </c>
      <c r="GN223" s="23">
        <f ca="1"/>
        <v>-52.060609374999999</v>
      </c>
      <c r="GO223" s="23">
        <f ca="1"/>
        <v>-52.060609374999999</v>
      </c>
      <c r="GP223" s="23">
        <f ca="1"/>
        <v>-52.060609374999999</v>
      </c>
      <c r="GQ223" s="23">
        <f ca="1"/>
        <v>-52.060609374999999</v>
      </c>
      <c r="GR223" s="23">
        <f ca="1"/>
        <v>-52.060609374999999</v>
      </c>
      <c r="GS223" s="23">
        <f ca="1"/>
        <v>-52.060609374999999</v>
      </c>
      <c r="GT223" s="23">
        <f ca="1"/>
        <v>-52.060609374999999</v>
      </c>
      <c r="GU223" s="23">
        <f ca="1"/>
        <v>-52.060609374999999</v>
      </c>
      <c r="GV223" s="23">
        <f ca="1"/>
        <v>-52.060609374999999</v>
      </c>
      <c r="GW223" s="23">
        <f ca="1"/>
        <v>-52.060609374999999</v>
      </c>
      <c r="GX223" s="23">
        <f ca="1"/>
        <v>-52.060609374999999</v>
      </c>
      <c r="GY223" s="23">
        <f ca="1"/>
        <v>-52.060609374999999</v>
      </c>
      <c r="GZ223" s="23">
        <f ca="1"/>
        <v>-52.060609374999999</v>
      </c>
      <c r="HA223" s="23">
        <f ca="1"/>
        <v>-52.060609374999999</v>
      </c>
      <c r="HB223" s="23">
        <f ca="1"/>
        <v>-52.060609374999999</v>
      </c>
      <c r="HC223" s="23">
        <f ca="1"/>
        <v>-52.060609374999999</v>
      </c>
      <c r="HD223" s="23">
        <f ca="1"/>
        <v>-52.060609374999999</v>
      </c>
      <c r="HE223" s="23">
        <f ca="1"/>
        <v>-52.060609374999999</v>
      </c>
      <c r="HF223" s="23">
        <f ca="1"/>
        <v>-52.060609374999999</v>
      </c>
      <c r="HG223" s="23">
        <f ca="1"/>
        <v>-52.060609374999999</v>
      </c>
      <c r="HH223" s="23">
        <f ca="1"/>
        <v>-52.060609374999999</v>
      </c>
      <c r="HI223" s="23">
        <f ca="1"/>
        <v>-52.060609374999999</v>
      </c>
      <c r="HJ223" s="23">
        <f ca="1"/>
        <v>-52.060609374999999</v>
      </c>
      <c r="HK223" s="23">
        <f ca="1"/>
        <v>-52.060609374999999</v>
      </c>
      <c r="HL223" s="23">
        <f ca="1"/>
        <v>-52.060609374999999</v>
      </c>
      <c r="HM223" s="23">
        <f ca="1"/>
        <v>-52.060609374999999</v>
      </c>
      <c r="HN223" s="23">
        <f ca="1"/>
        <v>-52.060609374999999</v>
      </c>
      <c r="HO223" s="23">
        <f ca="1"/>
        <v>-52.060609374999999</v>
      </c>
      <c r="HP223" s="23">
        <f ca="1"/>
        <v>-52.060609374999999</v>
      </c>
      <c r="HQ223" s="23">
        <f ca="1"/>
        <v>-52.060609374999999</v>
      </c>
      <c r="HR223" s="23">
        <f ca="1"/>
        <v>-52.060609374999999</v>
      </c>
      <c r="HS223" s="23">
        <f ca="1"/>
        <v>-52.060609374999999</v>
      </c>
      <c r="HT223" s="23">
        <f ca="1"/>
        <v>-52.060609374999999</v>
      </c>
      <c r="HU223" s="23">
        <f ca="1"/>
        <v>-52.060609374999999</v>
      </c>
      <c r="HV223" s="23">
        <f ca="1"/>
        <v>-52.060609374999999</v>
      </c>
      <c r="HW223" s="23">
        <f ca="1"/>
        <v>-52.060609374999999</v>
      </c>
      <c r="HX223" s="23">
        <f ca="1"/>
        <v>-52.060609374999999</v>
      </c>
      <c r="HY223" s="23">
        <f ca="1"/>
        <v>-52.060609374999999</v>
      </c>
      <c r="HZ223" s="23">
        <f ca="1"/>
        <v>-52.060609374999999</v>
      </c>
      <c r="IA223" s="23">
        <f ca="1"/>
        <v>-52.060609374999999</v>
      </c>
      <c r="IB223" s="23">
        <f ca="1"/>
        <v>-52.060609374999999</v>
      </c>
      <c r="IC223" s="23">
        <f ca="1"/>
        <v>-52.060609374999999</v>
      </c>
      <c r="ID223" s="23">
        <f ca="1"/>
        <v>-52.060609374999999</v>
      </c>
      <c r="IE223" s="23">
        <f ca="1"/>
        <v>-52.060609374999999</v>
      </c>
      <c r="IF223" s="23">
        <f ca="1"/>
        <v>-52.060609374999999</v>
      </c>
      <c r="IG223" s="23">
        <f ca="1"/>
        <v>-52.060609374999999</v>
      </c>
      <c r="IH223" s="23">
        <f ca="1"/>
        <v>-52.060609374999999</v>
      </c>
      <c r="II223" s="23">
        <f ca="1"/>
        <v>-52.060609374999999</v>
      </c>
      <c r="IJ223" s="23">
        <f ca="1"/>
        <v>-52.060609374999999</v>
      </c>
      <c r="IK223" s="23">
        <f ca="1"/>
        <v>-52.060609374999999</v>
      </c>
      <c r="IL223" s="23">
        <f ca="1"/>
        <v>-52.060609374999999</v>
      </c>
      <c r="IM223" s="23">
        <f ca="1"/>
        <v>-52.060609374999999</v>
      </c>
      <c r="IN223" s="23">
        <f ca="1"/>
        <v>-52.060609374999999</v>
      </c>
      <c r="IO223" s="23">
        <f ca="1"/>
        <v>-52.060609374999999</v>
      </c>
      <c r="IP223" s="23">
        <f ca="1"/>
        <v>-52.060609374999999</v>
      </c>
      <c r="IQ223" s="23">
        <f ca="1"/>
        <v>-52.060609374999999</v>
      </c>
      <c r="IR223" s="23">
        <f ca="1"/>
        <v>-52.060609374999999</v>
      </c>
      <c r="IS223" s="23">
        <f ca="1"/>
        <v>-52.060609374999999</v>
      </c>
      <c r="IT223" s="23">
        <f ca="1"/>
        <v>-52.060609374999999</v>
      </c>
      <c r="IU223" s="23">
        <f ca="1"/>
        <v>-52.060609374999999</v>
      </c>
      <c r="IV223" s="23">
        <f ca="1"/>
        <v>-52.060609374999999</v>
      </c>
      <c r="IW223" s="23">
        <f ca="1"/>
        <v>-52.060609374999999</v>
      </c>
      <c r="IX223" s="23">
        <f ca="1"/>
        <v>-52.060609374999999</v>
      </c>
      <c r="IY223" s="23">
        <f ca="1"/>
        <v>-52.060609374999999</v>
      </c>
      <c r="IZ223" s="23">
        <f ca="1"/>
        <v>-52.060609374999999</v>
      </c>
      <c r="JA223" s="23">
        <f ca="1"/>
        <v>-52.060609374999999</v>
      </c>
      <c r="JB223" s="23">
        <f ca="1"/>
        <v>-52.060609374999999</v>
      </c>
      <c r="JC223" s="23">
        <f ca="1"/>
        <v>-52.060609374999999</v>
      </c>
      <c r="JD223" s="23">
        <f ca="1"/>
        <v>-52.060609374999999</v>
      </c>
      <c r="JE223" s="23">
        <f ca="1"/>
        <v>-52.060609374999999</v>
      </c>
      <c r="JF223" s="23">
        <f ca="1"/>
        <v>-52.060609374999999</v>
      </c>
      <c r="JG223" s="23">
        <f ca="1"/>
        <v>-52.060609374999999</v>
      </c>
      <c r="JH223" s="23">
        <f ca="1"/>
        <v>-52.060609374999999</v>
      </c>
      <c r="JI223" s="23">
        <f ca="1"/>
        <v>-52.060609374999999</v>
      </c>
      <c r="JJ223" s="23">
        <f ca="1"/>
        <v>-52.060609374999999</v>
      </c>
      <c r="JK223" s="23">
        <f ca="1"/>
        <v>-52.060609374999999</v>
      </c>
      <c r="JL223" s="23">
        <f ca="1"/>
        <v>-52.060609374999999</v>
      </c>
      <c r="JM223" s="23">
        <f ca="1"/>
        <v>-52.060609374999999</v>
      </c>
      <c r="JN223" s="23">
        <f ca="1"/>
        <v>-52.060609374999999</v>
      </c>
      <c r="JO223" s="23">
        <f ca="1"/>
        <v>-52.060609374999999</v>
      </c>
      <c r="JP223" s="23">
        <f ca="1"/>
        <v>-52.060609374999999</v>
      </c>
      <c r="JQ223" s="23">
        <f ca="1"/>
        <v>-52.060609374999999</v>
      </c>
      <c r="JR223" s="23">
        <f ca="1"/>
        <v>-52.060609374999999</v>
      </c>
      <c r="JS223" s="23">
        <f ca="1"/>
        <v>-52.060609374999999</v>
      </c>
      <c r="JT223" s="23">
        <f ca="1"/>
        <v>-52.060609374999999</v>
      </c>
      <c r="JU223" s="23">
        <f ca="1"/>
        <v>-52.060609374999999</v>
      </c>
      <c r="JV223" s="23">
        <f ca="1"/>
        <v>-52.060609374999999</v>
      </c>
      <c r="JW223" s="23">
        <f ca="1"/>
        <v>-52.060609374999999</v>
      </c>
      <c r="JX223" s="23">
        <f ca="1"/>
        <v>-52.060609374999999</v>
      </c>
      <c r="OF223" s="23" t="s">
        <v>910</v>
      </c>
    </row>
    <row r="224" spans="3:396" x14ac:dyDescent="0.4">
      <c r="C224" s="1">
        <f t="shared" si="13"/>
        <v>221</v>
      </c>
      <c r="D224" s="74" t="s">
        <v>1174</v>
      </c>
      <c r="S224" s="74" t="s">
        <v>1174</v>
      </c>
      <c r="AB224" s="23" t="str">
        <f>T219</f>
        <v>avg + 2*std</v>
      </c>
      <c r="AC224" s="28" cm="1">
        <f t="array" aca="1" ref="AC224:JX224" ca="1">IF(_xlfn.ANCHORARRAY(AC220),U219)</f>
        <v>64.718085417820205</v>
      </c>
      <c r="AD224" s="28">
        <f ca="1"/>
        <v>64.718085417820205</v>
      </c>
      <c r="AE224" s="28">
        <f ca="1"/>
        <v>64.718085417820205</v>
      </c>
      <c r="AF224" s="28">
        <f ca="1"/>
        <v>64.718085417820205</v>
      </c>
      <c r="AG224" s="28">
        <f ca="1"/>
        <v>64.718085417820205</v>
      </c>
      <c r="AH224" s="28">
        <f ca="1"/>
        <v>64.718085417820205</v>
      </c>
      <c r="AI224" s="28">
        <f ca="1"/>
        <v>64.718085417820205</v>
      </c>
      <c r="AJ224" s="28">
        <f ca="1"/>
        <v>64.718085417820205</v>
      </c>
      <c r="AK224" s="28">
        <f ca="1"/>
        <v>64.718085417820205</v>
      </c>
      <c r="AL224" s="28">
        <f ca="1"/>
        <v>64.718085417820205</v>
      </c>
      <c r="AM224" s="28">
        <f ca="1"/>
        <v>64.718085417820205</v>
      </c>
      <c r="AN224" s="28">
        <f ca="1"/>
        <v>64.718085417820205</v>
      </c>
      <c r="AO224" s="28">
        <f ca="1"/>
        <v>64.718085417820205</v>
      </c>
      <c r="AP224" s="28">
        <f ca="1"/>
        <v>64.718085417820205</v>
      </c>
      <c r="AQ224" s="28">
        <f ca="1"/>
        <v>64.718085417820205</v>
      </c>
      <c r="AR224" s="28">
        <f ca="1"/>
        <v>64.718085417820205</v>
      </c>
      <c r="AS224" s="28">
        <f ca="1"/>
        <v>64.718085417820205</v>
      </c>
      <c r="AT224" s="28">
        <f ca="1"/>
        <v>64.718085417820205</v>
      </c>
      <c r="AU224" s="28">
        <f ca="1"/>
        <v>64.718085417820205</v>
      </c>
      <c r="AV224" s="28">
        <f ca="1"/>
        <v>64.718085417820205</v>
      </c>
      <c r="AW224" s="28">
        <f ca="1"/>
        <v>64.718085417820205</v>
      </c>
      <c r="AX224" s="28">
        <f ca="1"/>
        <v>64.718085417820205</v>
      </c>
      <c r="AY224" s="28">
        <f ca="1"/>
        <v>64.718085417820205</v>
      </c>
      <c r="AZ224" s="28">
        <f ca="1"/>
        <v>64.718085417820205</v>
      </c>
      <c r="BA224" s="28">
        <f ca="1"/>
        <v>64.718085417820205</v>
      </c>
      <c r="BB224" s="28">
        <f ca="1"/>
        <v>64.718085417820205</v>
      </c>
      <c r="BC224" s="28">
        <f ca="1"/>
        <v>64.718085417820205</v>
      </c>
      <c r="BD224" s="28">
        <f ca="1"/>
        <v>64.718085417820205</v>
      </c>
      <c r="BE224" s="28">
        <f ca="1"/>
        <v>64.718085417820205</v>
      </c>
      <c r="BF224" s="28">
        <f ca="1"/>
        <v>64.718085417820205</v>
      </c>
      <c r="BG224" s="28">
        <f ca="1"/>
        <v>64.718085417820205</v>
      </c>
      <c r="BH224" s="28">
        <f ca="1"/>
        <v>64.718085417820205</v>
      </c>
      <c r="BI224" s="28">
        <f ca="1"/>
        <v>64.718085417820205</v>
      </c>
      <c r="BJ224" s="28">
        <f ca="1"/>
        <v>64.718085417820205</v>
      </c>
      <c r="BK224" s="28">
        <f ca="1"/>
        <v>64.718085417820205</v>
      </c>
      <c r="BL224" s="28">
        <f ca="1"/>
        <v>64.718085417820205</v>
      </c>
      <c r="BM224" s="28">
        <f ca="1"/>
        <v>64.718085417820205</v>
      </c>
      <c r="BN224" s="28">
        <f ca="1"/>
        <v>64.718085417820205</v>
      </c>
      <c r="BO224" s="28">
        <f ca="1"/>
        <v>64.718085417820205</v>
      </c>
      <c r="BP224" s="28">
        <f ca="1"/>
        <v>64.718085417820205</v>
      </c>
      <c r="BQ224" s="23">
        <f ca="1"/>
        <v>64.718085417820205</v>
      </c>
      <c r="BR224" s="23">
        <f ca="1"/>
        <v>64.718085417820205</v>
      </c>
      <c r="BS224" s="23">
        <f ca="1"/>
        <v>64.718085417820205</v>
      </c>
      <c r="BT224" s="23">
        <f ca="1"/>
        <v>64.718085417820205</v>
      </c>
      <c r="BU224" s="23">
        <f ca="1"/>
        <v>64.718085417820205</v>
      </c>
      <c r="BV224" s="23">
        <f ca="1"/>
        <v>64.718085417820205</v>
      </c>
      <c r="BW224" s="23">
        <f ca="1"/>
        <v>64.718085417820205</v>
      </c>
      <c r="BX224" s="23">
        <f ca="1"/>
        <v>64.718085417820205</v>
      </c>
      <c r="BY224" s="23">
        <f ca="1"/>
        <v>64.718085417820205</v>
      </c>
      <c r="BZ224" s="23">
        <f ca="1"/>
        <v>64.718085417820205</v>
      </c>
      <c r="CA224" s="23">
        <f ca="1"/>
        <v>64.718085417820205</v>
      </c>
      <c r="CB224" s="23">
        <f ca="1"/>
        <v>64.718085417820205</v>
      </c>
      <c r="CC224" s="23">
        <f ca="1"/>
        <v>64.718085417820205</v>
      </c>
      <c r="CD224" s="23">
        <f ca="1"/>
        <v>64.718085417820205</v>
      </c>
      <c r="CE224" s="23">
        <f ca="1"/>
        <v>64.718085417820205</v>
      </c>
      <c r="CF224" s="23">
        <f ca="1"/>
        <v>64.718085417820205</v>
      </c>
      <c r="CG224" s="23">
        <f ca="1"/>
        <v>64.718085417820205</v>
      </c>
      <c r="CH224" s="23">
        <f ca="1"/>
        <v>64.718085417820205</v>
      </c>
      <c r="CI224" s="23">
        <f ca="1"/>
        <v>64.718085417820205</v>
      </c>
      <c r="CJ224" s="23">
        <f ca="1"/>
        <v>64.718085417820205</v>
      </c>
      <c r="CK224" s="23">
        <f ca="1"/>
        <v>64.718085417820205</v>
      </c>
      <c r="CL224" s="23">
        <f ca="1"/>
        <v>64.718085417820205</v>
      </c>
      <c r="CM224" s="23">
        <f ca="1"/>
        <v>64.718085417820205</v>
      </c>
      <c r="CN224" s="23">
        <f ca="1"/>
        <v>64.718085417820205</v>
      </c>
      <c r="CO224" s="23">
        <f ca="1"/>
        <v>64.718085417820205</v>
      </c>
      <c r="CP224" s="23">
        <f ca="1"/>
        <v>64.718085417820205</v>
      </c>
      <c r="CQ224" s="23">
        <f ca="1"/>
        <v>64.718085417820205</v>
      </c>
      <c r="CR224" s="23">
        <f ca="1"/>
        <v>64.718085417820205</v>
      </c>
      <c r="CS224" s="23">
        <f ca="1"/>
        <v>64.718085417820205</v>
      </c>
      <c r="CT224" s="23">
        <f ca="1"/>
        <v>64.718085417820205</v>
      </c>
      <c r="CU224" s="23">
        <f ca="1"/>
        <v>64.718085417820205</v>
      </c>
      <c r="CV224" s="23">
        <f ca="1"/>
        <v>64.718085417820205</v>
      </c>
      <c r="CW224" s="23">
        <f ca="1"/>
        <v>64.718085417820205</v>
      </c>
      <c r="CX224" s="23">
        <f ca="1"/>
        <v>64.718085417820205</v>
      </c>
      <c r="CY224" s="23">
        <f ca="1"/>
        <v>64.718085417820205</v>
      </c>
      <c r="CZ224" s="23">
        <f ca="1"/>
        <v>64.718085417820205</v>
      </c>
      <c r="DA224" s="23">
        <f ca="1"/>
        <v>64.718085417820205</v>
      </c>
      <c r="DB224" s="23">
        <f ca="1"/>
        <v>64.718085417820205</v>
      </c>
      <c r="DC224" s="23">
        <f ca="1"/>
        <v>64.718085417820205</v>
      </c>
      <c r="DD224" s="23">
        <f ca="1"/>
        <v>64.718085417820205</v>
      </c>
      <c r="DE224" s="23">
        <f ca="1"/>
        <v>64.718085417820205</v>
      </c>
      <c r="DF224" s="23">
        <f ca="1"/>
        <v>64.718085417820205</v>
      </c>
      <c r="DG224" s="23">
        <f ca="1"/>
        <v>64.718085417820205</v>
      </c>
      <c r="DH224" s="23">
        <f ca="1"/>
        <v>64.718085417820205</v>
      </c>
      <c r="DI224" s="23">
        <f ca="1"/>
        <v>64.718085417820205</v>
      </c>
      <c r="DJ224" s="23">
        <f ca="1"/>
        <v>64.718085417820205</v>
      </c>
      <c r="DK224" s="23">
        <f ca="1"/>
        <v>64.718085417820205</v>
      </c>
      <c r="DL224" s="23">
        <f ca="1"/>
        <v>64.718085417820205</v>
      </c>
      <c r="DM224" s="23">
        <f ca="1"/>
        <v>64.718085417820205</v>
      </c>
      <c r="DN224" s="23">
        <f ca="1"/>
        <v>64.718085417820205</v>
      </c>
      <c r="DO224" s="23">
        <f ca="1"/>
        <v>64.718085417820205</v>
      </c>
      <c r="DP224" s="23">
        <f ca="1"/>
        <v>64.718085417820205</v>
      </c>
      <c r="DQ224" s="23">
        <f ca="1"/>
        <v>64.718085417820205</v>
      </c>
      <c r="DR224" s="23">
        <f ca="1"/>
        <v>64.718085417820205</v>
      </c>
      <c r="DS224" s="23">
        <f ca="1"/>
        <v>64.718085417820205</v>
      </c>
      <c r="DT224" s="23">
        <f ca="1"/>
        <v>64.718085417820205</v>
      </c>
      <c r="DU224" s="23">
        <f ca="1"/>
        <v>64.718085417820205</v>
      </c>
      <c r="DV224" s="23">
        <f ca="1"/>
        <v>64.718085417820205</v>
      </c>
      <c r="DW224" s="23">
        <f ca="1"/>
        <v>64.718085417820205</v>
      </c>
      <c r="DX224" s="23">
        <f ca="1"/>
        <v>64.718085417820205</v>
      </c>
      <c r="DY224" s="23">
        <f ca="1"/>
        <v>64.718085417820205</v>
      </c>
      <c r="DZ224" s="23">
        <f ca="1"/>
        <v>64.718085417820205</v>
      </c>
      <c r="EA224" s="23">
        <f ca="1"/>
        <v>64.718085417820205</v>
      </c>
      <c r="EB224" s="23">
        <f ca="1"/>
        <v>64.718085417820205</v>
      </c>
      <c r="EC224" s="23">
        <f ca="1"/>
        <v>64.718085417820205</v>
      </c>
      <c r="ED224" s="23">
        <f ca="1"/>
        <v>64.718085417820205</v>
      </c>
      <c r="EE224" s="23">
        <f ca="1"/>
        <v>64.718085417820205</v>
      </c>
      <c r="EF224" s="23">
        <f ca="1"/>
        <v>64.718085417820205</v>
      </c>
      <c r="EG224" s="23">
        <f ca="1"/>
        <v>64.718085417820205</v>
      </c>
      <c r="EH224" s="23">
        <f ca="1"/>
        <v>64.718085417820205</v>
      </c>
      <c r="EI224" s="23">
        <f ca="1"/>
        <v>64.718085417820205</v>
      </c>
      <c r="EJ224" s="23">
        <f ca="1"/>
        <v>64.718085417820205</v>
      </c>
      <c r="EK224" s="23">
        <f ca="1"/>
        <v>64.718085417820205</v>
      </c>
      <c r="EL224" s="23">
        <f ca="1"/>
        <v>64.718085417820205</v>
      </c>
      <c r="EM224" s="23">
        <f ca="1"/>
        <v>64.718085417820205</v>
      </c>
      <c r="EN224" s="23">
        <f ca="1"/>
        <v>64.718085417820205</v>
      </c>
      <c r="EO224" s="23">
        <f ca="1"/>
        <v>64.718085417820205</v>
      </c>
      <c r="EP224" s="23">
        <f ca="1"/>
        <v>64.718085417820205</v>
      </c>
      <c r="EQ224" s="23">
        <f ca="1"/>
        <v>64.718085417820205</v>
      </c>
      <c r="ER224" s="23">
        <f ca="1"/>
        <v>64.718085417820205</v>
      </c>
      <c r="ES224" s="23">
        <f ca="1"/>
        <v>64.718085417820205</v>
      </c>
      <c r="ET224" s="23">
        <f ca="1"/>
        <v>64.718085417820205</v>
      </c>
      <c r="EU224" s="23">
        <f ca="1"/>
        <v>64.718085417820205</v>
      </c>
      <c r="EV224" s="23">
        <f ca="1"/>
        <v>64.718085417820205</v>
      </c>
      <c r="EW224" s="23">
        <f ca="1"/>
        <v>64.718085417820205</v>
      </c>
      <c r="EX224" s="23">
        <f ca="1"/>
        <v>64.718085417820205</v>
      </c>
      <c r="EY224" s="23">
        <f ca="1"/>
        <v>64.718085417820205</v>
      </c>
      <c r="EZ224" s="23">
        <f ca="1"/>
        <v>64.718085417820205</v>
      </c>
      <c r="FA224" s="23">
        <f ca="1"/>
        <v>64.718085417820205</v>
      </c>
      <c r="FB224" s="23">
        <f ca="1"/>
        <v>64.718085417820205</v>
      </c>
      <c r="FC224" s="23">
        <f ca="1"/>
        <v>64.718085417820205</v>
      </c>
      <c r="FD224" s="23">
        <f ca="1"/>
        <v>64.718085417820205</v>
      </c>
      <c r="FE224" s="23">
        <f ca="1"/>
        <v>64.718085417820205</v>
      </c>
      <c r="FF224" s="23">
        <f ca="1"/>
        <v>64.718085417820205</v>
      </c>
      <c r="FG224" s="23">
        <f ca="1"/>
        <v>64.718085417820205</v>
      </c>
      <c r="FH224" s="23">
        <f ca="1"/>
        <v>64.718085417820205</v>
      </c>
      <c r="FI224" s="23">
        <f ca="1"/>
        <v>64.718085417820205</v>
      </c>
      <c r="FJ224" s="23">
        <f ca="1"/>
        <v>64.718085417820205</v>
      </c>
      <c r="FK224" s="23">
        <f ca="1"/>
        <v>64.718085417820205</v>
      </c>
      <c r="FL224" s="23">
        <f ca="1"/>
        <v>64.718085417820205</v>
      </c>
      <c r="FM224" s="23">
        <f ca="1"/>
        <v>64.718085417820205</v>
      </c>
      <c r="FN224" s="23">
        <f ca="1"/>
        <v>64.718085417820205</v>
      </c>
      <c r="FO224" s="23">
        <f ca="1"/>
        <v>64.718085417820205</v>
      </c>
      <c r="FP224" s="23">
        <f ca="1"/>
        <v>64.718085417820205</v>
      </c>
      <c r="FQ224" s="23">
        <f ca="1"/>
        <v>64.718085417820205</v>
      </c>
      <c r="FR224" s="23">
        <f ca="1"/>
        <v>64.718085417820205</v>
      </c>
      <c r="FS224" s="23">
        <f ca="1"/>
        <v>64.718085417820205</v>
      </c>
      <c r="FT224" s="23">
        <f ca="1"/>
        <v>64.718085417820205</v>
      </c>
      <c r="FU224" s="23">
        <f ca="1"/>
        <v>64.718085417820205</v>
      </c>
      <c r="FV224" s="23">
        <f ca="1"/>
        <v>64.718085417820205</v>
      </c>
      <c r="FW224" s="23">
        <f ca="1"/>
        <v>64.718085417820205</v>
      </c>
      <c r="FX224" s="23">
        <f ca="1"/>
        <v>64.718085417820205</v>
      </c>
      <c r="FY224" s="23">
        <f ca="1"/>
        <v>64.718085417820205</v>
      </c>
      <c r="FZ224" s="23">
        <f ca="1"/>
        <v>64.718085417820205</v>
      </c>
      <c r="GA224" s="23">
        <f ca="1"/>
        <v>64.718085417820205</v>
      </c>
      <c r="GB224" s="23">
        <f ca="1"/>
        <v>64.718085417820205</v>
      </c>
      <c r="GC224" s="23">
        <f ca="1"/>
        <v>64.718085417820205</v>
      </c>
      <c r="GD224" s="23">
        <f ca="1"/>
        <v>64.718085417820205</v>
      </c>
      <c r="GE224" s="23">
        <f ca="1"/>
        <v>64.718085417820205</v>
      </c>
      <c r="GF224" s="23">
        <f ca="1"/>
        <v>64.718085417820205</v>
      </c>
      <c r="GG224" s="23">
        <f ca="1"/>
        <v>64.718085417820205</v>
      </c>
      <c r="GH224" s="23">
        <f ca="1"/>
        <v>64.718085417820205</v>
      </c>
      <c r="GI224" s="23">
        <f ca="1"/>
        <v>64.718085417820205</v>
      </c>
      <c r="GJ224" s="23">
        <f ca="1"/>
        <v>64.718085417820205</v>
      </c>
      <c r="GK224" s="23">
        <f ca="1"/>
        <v>64.718085417820205</v>
      </c>
      <c r="GL224" s="23">
        <f ca="1"/>
        <v>64.718085417820205</v>
      </c>
      <c r="GM224" s="23">
        <f ca="1"/>
        <v>64.718085417820205</v>
      </c>
      <c r="GN224" s="23">
        <f ca="1"/>
        <v>64.718085417820205</v>
      </c>
      <c r="GO224" s="23">
        <f ca="1"/>
        <v>64.718085417820205</v>
      </c>
      <c r="GP224" s="23">
        <f ca="1"/>
        <v>64.718085417820205</v>
      </c>
      <c r="GQ224" s="23">
        <f ca="1"/>
        <v>64.718085417820205</v>
      </c>
      <c r="GR224" s="23">
        <f ca="1"/>
        <v>64.718085417820205</v>
      </c>
      <c r="GS224" s="23">
        <f ca="1"/>
        <v>64.718085417820205</v>
      </c>
      <c r="GT224" s="23">
        <f ca="1"/>
        <v>64.718085417820205</v>
      </c>
      <c r="GU224" s="23">
        <f ca="1"/>
        <v>64.718085417820205</v>
      </c>
      <c r="GV224" s="23">
        <f ca="1"/>
        <v>64.718085417820205</v>
      </c>
      <c r="GW224" s="23">
        <f ca="1"/>
        <v>64.718085417820205</v>
      </c>
      <c r="GX224" s="23">
        <f ca="1"/>
        <v>64.718085417820205</v>
      </c>
      <c r="GY224" s="23">
        <f ca="1"/>
        <v>64.718085417820205</v>
      </c>
      <c r="GZ224" s="23">
        <f ca="1"/>
        <v>64.718085417820205</v>
      </c>
      <c r="HA224" s="23">
        <f ca="1"/>
        <v>64.718085417820205</v>
      </c>
      <c r="HB224" s="23">
        <f ca="1"/>
        <v>64.718085417820205</v>
      </c>
      <c r="HC224" s="23">
        <f ca="1"/>
        <v>64.718085417820205</v>
      </c>
      <c r="HD224" s="23">
        <f ca="1"/>
        <v>64.718085417820205</v>
      </c>
      <c r="HE224" s="23">
        <f ca="1"/>
        <v>64.718085417820205</v>
      </c>
      <c r="HF224" s="23">
        <f ca="1"/>
        <v>64.718085417820205</v>
      </c>
      <c r="HG224" s="23">
        <f ca="1"/>
        <v>64.718085417820205</v>
      </c>
      <c r="HH224" s="23">
        <f ca="1"/>
        <v>64.718085417820205</v>
      </c>
      <c r="HI224" s="23">
        <f ca="1"/>
        <v>64.718085417820205</v>
      </c>
      <c r="HJ224" s="23">
        <f ca="1"/>
        <v>64.718085417820205</v>
      </c>
      <c r="HK224" s="23">
        <f ca="1"/>
        <v>64.718085417820205</v>
      </c>
      <c r="HL224" s="23">
        <f ca="1"/>
        <v>64.718085417820205</v>
      </c>
      <c r="HM224" s="23">
        <f ca="1"/>
        <v>64.718085417820205</v>
      </c>
      <c r="HN224" s="23">
        <f ca="1"/>
        <v>64.718085417820205</v>
      </c>
      <c r="HO224" s="23">
        <f ca="1"/>
        <v>64.718085417820205</v>
      </c>
      <c r="HP224" s="23">
        <f ca="1"/>
        <v>64.718085417820205</v>
      </c>
      <c r="HQ224" s="23">
        <f ca="1"/>
        <v>64.718085417820205</v>
      </c>
      <c r="HR224" s="23">
        <f ca="1"/>
        <v>64.718085417820205</v>
      </c>
      <c r="HS224" s="23">
        <f ca="1"/>
        <v>64.718085417820205</v>
      </c>
      <c r="HT224" s="23">
        <f ca="1"/>
        <v>64.718085417820205</v>
      </c>
      <c r="HU224" s="23">
        <f ca="1"/>
        <v>64.718085417820205</v>
      </c>
      <c r="HV224" s="23">
        <f ca="1"/>
        <v>64.718085417820205</v>
      </c>
      <c r="HW224" s="23">
        <f ca="1"/>
        <v>64.718085417820205</v>
      </c>
      <c r="HX224" s="23">
        <f ca="1"/>
        <v>64.718085417820205</v>
      </c>
      <c r="HY224" s="23">
        <f ca="1"/>
        <v>64.718085417820205</v>
      </c>
      <c r="HZ224" s="23">
        <f ca="1"/>
        <v>64.718085417820205</v>
      </c>
      <c r="IA224" s="23">
        <f ca="1"/>
        <v>64.718085417820205</v>
      </c>
      <c r="IB224" s="23">
        <f ca="1"/>
        <v>64.718085417820205</v>
      </c>
      <c r="IC224" s="23">
        <f ca="1"/>
        <v>64.718085417820205</v>
      </c>
      <c r="ID224" s="23">
        <f ca="1"/>
        <v>64.718085417820205</v>
      </c>
      <c r="IE224" s="23">
        <f ca="1"/>
        <v>64.718085417820205</v>
      </c>
      <c r="IF224" s="23">
        <f ca="1"/>
        <v>64.718085417820205</v>
      </c>
      <c r="IG224" s="23">
        <f ca="1"/>
        <v>64.718085417820205</v>
      </c>
      <c r="IH224" s="23">
        <f ca="1"/>
        <v>64.718085417820205</v>
      </c>
      <c r="II224" s="23">
        <f ca="1"/>
        <v>64.718085417820205</v>
      </c>
      <c r="IJ224" s="23">
        <f ca="1"/>
        <v>64.718085417820205</v>
      </c>
      <c r="IK224" s="23">
        <f ca="1"/>
        <v>64.718085417820205</v>
      </c>
      <c r="IL224" s="23">
        <f ca="1"/>
        <v>64.718085417820205</v>
      </c>
      <c r="IM224" s="23">
        <f ca="1"/>
        <v>64.718085417820205</v>
      </c>
      <c r="IN224" s="23">
        <f ca="1"/>
        <v>64.718085417820205</v>
      </c>
      <c r="IO224" s="23">
        <f ca="1"/>
        <v>64.718085417820205</v>
      </c>
      <c r="IP224" s="23">
        <f ca="1"/>
        <v>64.718085417820205</v>
      </c>
      <c r="IQ224" s="23">
        <f ca="1"/>
        <v>64.718085417820205</v>
      </c>
      <c r="IR224" s="23">
        <f ca="1"/>
        <v>64.718085417820205</v>
      </c>
      <c r="IS224" s="23">
        <f ca="1"/>
        <v>64.718085417820205</v>
      </c>
      <c r="IT224" s="23">
        <f ca="1"/>
        <v>64.718085417820205</v>
      </c>
      <c r="IU224" s="23">
        <f ca="1"/>
        <v>64.718085417820205</v>
      </c>
      <c r="IV224" s="23">
        <f ca="1"/>
        <v>64.718085417820205</v>
      </c>
      <c r="IW224" s="23">
        <f ca="1"/>
        <v>64.718085417820205</v>
      </c>
      <c r="IX224" s="23">
        <f ca="1"/>
        <v>64.718085417820205</v>
      </c>
      <c r="IY224" s="23">
        <f ca="1"/>
        <v>64.718085417820205</v>
      </c>
      <c r="IZ224" s="23">
        <f ca="1"/>
        <v>64.718085417820205</v>
      </c>
      <c r="JA224" s="23">
        <f ca="1"/>
        <v>64.718085417820205</v>
      </c>
      <c r="JB224" s="23">
        <f ca="1"/>
        <v>64.718085417820205</v>
      </c>
      <c r="JC224" s="23">
        <f ca="1"/>
        <v>64.718085417820205</v>
      </c>
      <c r="JD224" s="23">
        <f ca="1"/>
        <v>64.718085417820205</v>
      </c>
      <c r="JE224" s="23">
        <f ca="1"/>
        <v>64.718085417820205</v>
      </c>
      <c r="JF224" s="23">
        <f ca="1"/>
        <v>64.718085417820205</v>
      </c>
      <c r="JG224" s="23">
        <f ca="1"/>
        <v>64.718085417820205</v>
      </c>
      <c r="JH224" s="23">
        <f ca="1"/>
        <v>64.718085417820205</v>
      </c>
      <c r="JI224" s="23">
        <f ca="1"/>
        <v>64.718085417820205</v>
      </c>
      <c r="JJ224" s="23">
        <f ca="1"/>
        <v>64.718085417820205</v>
      </c>
      <c r="JK224" s="23">
        <f ca="1"/>
        <v>64.718085417820205</v>
      </c>
      <c r="JL224" s="23">
        <f ca="1"/>
        <v>64.718085417820205</v>
      </c>
      <c r="JM224" s="23">
        <f ca="1"/>
        <v>64.718085417820205</v>
      </c>
      <c r="JN224" s="23">
        <f ca="1"/>
        <v>64.718085417820205</v>
      </c>
      <c r="JO224" s="23">
        <f ca="1"/>
        <v>64.718085417820205</v>
      </c>
      <c r="JP224" s="23">
        <f ca="1"/>
        <v>64.718085417820205</v>
      </c>
      <c r="JQ224" s="23">
        <f ca="1"/>
        <v>64.718085417820205</v>
      </c>
      <c r="JR224" s="23">
        <f ca="1"/>
        <v>64.718085417820205</v>
      </c>
      <c r="JS224" s="23">
        <f ca="1"/>
        <v>64.718085417820205</v>
      </c>
      <c r="JT224" s="23">
        <f ca="1"/>
        <v>64.718085417820205</v>
      </c>
      <c r="JU224" s="23">
        <f ca="1"/>
        <v>64.718085417820205</v>
      </c>
      <c r="JV224" s="23">
        <f ca="1"/>
        <v>64.718085417820205</v>
      </c>
      <c r="JW224" s="23">
        <f ca="1"/>
        <v>64.718085417820205</v>
      </c>
      <c r="JX224" s="23">
        <f ca="1"/>
        <v>64.718085417820205</v>
      </c>
      <c r="OF224" s="23" t="s">
        <v>910</v>
      </c>
    </row>
    <row r="225" spans="3:396" x14ac:dyDescent="0.4">
      <c r="C225" s="1">
        <f t="shared" si="13"/>
        <v>222</v>
      </c>
      <c r="D225" s="74" t="s">
        <v>1174</v>
      </c>
      <c r="S225" s="74" t="s">
        <v>1174</v>
      </c>
      <c r="AB225" s="23" t="s">
        <v>1162</v>
      </c>
      <c r="AC225" s="28">
        <f>U220</f>
        <v>-55</v>
      </c>
      <c r="AD225" s="28">
        <f>AC225</f>
        <v>-55</v>
      </c>
      <c r="AE225" s="28">
        <f t="shared" ref="AE225:AL225" si="14">AD225</f>
        <v>-55</v>
      </c>
      <c r="AF225" s="28">
        <f t="shared" si="14"/>
        <v>-55</v>
      </c>
      <c r="AG225" s="28">
        <f t="shared" si="14"/>
        <v>-55</v>
      </c>
      <c r="AH225" s="28">
        <f t="shared" si="14"/>
        <v>-55</v>
      </c>
      <c r="AI225" s="28">
        <f t="shared" si="14"/>
        <v>-55</v>
      </c>
      <c r="AJ225" s="28">
        <f t="shared" si="14"/>
        <v>-55</v>
      </c>
      <c r="AK225" s="28">
        <f t="shared" si="14"/>
        <v>-55</v>
      </c>
      <c r="AL225" s="28">
        <f t="shared" si="14"/>
        <v>-55</v>
      </c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OF225" s="23" t="s">
        <v>910</v>
      </c>
    </row>
    <row r="226" spans="3:396" x14ac:dyDescent="0.4">
      <c r="C226" s="1">
        <f t="shared" si="13"/>
        <v>223</v>
      </c>
      <c r="D226" s="74" t="s">
        <v>1174</v>
      </c>
      <c r="S226" s="74" t="s">
        <v>1174</v>
      </c>
      <c r="T226" s="1" t="s">
        <v>1637</v>
      </c>
      <c r="OF226" s="23" t="s">
        <v>910</v>
      </c>
    </row>
    <row r="227" spans="3:396" x14ac:dyDescent="0.4">
      <c r="C227" s="1">
        <f t="shared" si="13"/>
        <v>224</v>
      </c>
      <c r="D227" s="74" t="s">
        <v>1174</v>
      </c>
      <c r="S227" s="74" t="s">
        <v>1174</v>
      </c>
      <c r="T227" s="1" t="s">
        <v>907</v>
      </c>
      <c r="U227" s="1">
        <f ca="1">MROUND(0.95*U221,10)</f>
        <v>160</v>
      </c>
      <c r="OF227" s="23" t="s">
        <v>910</v>
      </c>
    </row>
    <row r="228" spans="3:396" x14ac:dyDescent="0.4">
      <c r="C228" s="1">
        <f t="shared" si="13"/>
        <v>225</v>
      </c>
      <c r="D228" s="74" t="s">
        <v>1174</v>
      </c>
      <c r="S228" s="74" t="s">
        <v>1174</v>
      </c>
      <c r="T228" s="1" t="str" cm="1">
        <f t="array" aca="1" ref="T228" ca="1">setChartAxis("charts",T226,"Min","Value","Primary",U227)</f>
        <v>Value Primary Min: 160</v>
      </c>
      <c r="OF228" s="23" t="s">
        <v>910</v>
      </c>
    </row>
    <row r="229" spans="3:396" x14ac:dyDescent="0.4">
      <c r="C229" s="1">
        <f t="shared" si="13"/>
        <v>226</v>
      </c>
      <c r="D229" s="74" t="s">
        <v>1174</v>
      </c>
      <c r="S229" s="74" t="s">
        <v>1174</v>
      </c>
      <c r="OF229" s="23" t="s">
        <v>910</v>
      </c>
    </row>
    <row r="230" spans="3:396" x14ac:dyDescent="0.4">
      <c r="C230" s="1">
        <f t="shared" si="13"/>
        <v>227</v>
      </c>
      <c r="D230" s="74" t="s">
        <v>1174</v>
      </c>
      <c r="S230" s="74" t="s">
        <v>1174</v>
      </c>
      <c r="AA230" s="1"/>
      <c r="AC230" s="24"/>
      <c r="AD230" s="28"/>
      <c r="AE230" s="28"/>
      <c r="AF230" s="28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23" t="s">
        <v>910</v>
      </c>
    </row>
    <row r="231" spans="3:396" x14ac:dyDescent="0.4">
      <c r="C231" s="1">
        <f t="shared" si="13"/>
        <v>228</v>
      </c>
      <c r="D231" s="74" t="s">
        <v>1174</v>
      </c>
      <c r="S231" s="74" t="s">
        <v>1174</v>
      </c>
      <c r="AJ231" s="24"/>
      <c r="OF231" s="23" t="s">
        <v>910</v>
      </c>
    </row>
    <row r="232" spans="3:396" x14ac:dyDescent="0.4">
      <c r="C232" s="1">
        <f t="shared" si="13"/>
        <v>229</v>
      </c>
      <c r="D232" s="74" t="s">
        <v>1174</v>
      </c>
      <c r="S232" s="74" t="s">
        <v>1174</v>
      </c>
      <c r="AJ232" s="24"/>
      <c r="OF232" s="23" t="s">
        <v>910</v>
      </c>
    </row>
    <row r="233" spans="3:396" x14ac:dyDescent="0.4">
      <c r="C233" s="1">
        <f t="shared" si="13"/>
        <v>230</v>
      </c>
      <c r="D233" s="74" t="s">
        <v>1174</v>
      </c>
      <c r="S233" s="74" t="s">
        <v>1174</v>
      </c>
      <c r="AF233" s="23"/>
      <c r="OF233" s="23" t="s">
        <v>910</v>
      </c>
    </row>
    <row r="234" spans="3:396" x14ac:dyDescent="0.4">
      <c r="C234" s="1">
        <f t="shared" si="13"/>
        <v>231</v>
      </c>
      <c r="D234" s="74" t="s">
        <v>1174</v>
      </c>
      <c r="S234" s="74" t="s">
        <v>1174</v>
      </c>
      <c r="AJ234" s="24"/>
      <c r="OF234" s="23" t="s">
        <v>910</v>
      </c>
    </row>
    <row r="235" spans="3:396" x14ac:dyDescent="0.4">
      <c r="C235" s="1">
        <f t="shared" si="13"/>
        <v>232</v>
      </c>
      <c r="D235" s="74" t="s">
        <v>1174</v>
      </c>
      <c r="S235" s="74" t="s">
        <v>1174</v>
      </c>
      <c r="AJ235" s="24"/>
      <c r="OF235" s="23" t="s">
        <v>910</v>
      </c>
    </row>
    <row r="236" spans="3:396" x14ac:dyDescent="0.4">
      <c r="C236" s="1">
        <f t="shared" si="13"/>
        <v>233</v>
      </c>
      <c r="D236" s="74" t="s">
        <v>1174</v>
      </c>
      <c r="S236" s="74" t="s">
        <v>1174</v>
      </c>
      <c r="AJ236" s="24"/>
      <c r="OF236" s="23" t="s">
        <v>910</v>
      </c>
    </row>
    <row r="237" spans="3:396" x14ac:dyDescent="0.4">
      <c r="C237" s="1">
        <f t="shared" si="13"/>
        <v>234</v>
      </c>
      <c r="D237" s="74" t="s">
        <v>1174</v>
      </c>
      <c r="S237" s="74" t="s">
        <v>1174</v>
      </c>
      <c r="AJ237" s="24"/>
      <c r="OF237" s="23" t="s">
        <v>910</v>
      </c>
    </row>
    <row r="238" spans="3:396" x14ac:dyDescent="0.4">
      <c r="C238" s="1">
        <f t="shared" si="13"/>
        <v>235</v>
      </c>
      <c r="D238" s="74" t="s">
        <v>1174</v>
      </c>
      <c r="S238" s="74" t="s">
        <v>1174</v>
      </c>
      <c r="AC238" s="24"/>
      <c r="AJ238" s="24"/>
      <c r="OF238" s="23" t="s">
        <v>910</v>
      </c>
    </row>
    <row r="239" spans="3:396" x14ac:dyDescent="0.4">
      <c r="C239" s="1">
        <f t="shared" si="13"/>
        <v>236</v>
      </c>
      <c r="D239" s="74" t="s">
        <v>1174</v>
      </c>
      <c r="S239" s="74" t="s">
        <v>1174</v>
      </c>
      <c r="AC239" s="24"/>
      <c r="AJ239" s="24"/>
      <c r="OF239" s="23" t="s">
        <v>910</v>
      </c>
    </row>
    <row r="240" spans="3:396" x14ac:dyDescent="0.4">
      <c r="C240" s="1">
        <f t="shared" si="13"/>
        <v>237</v>
      </c>
      <c r="D240" s="74" t="s">
        <v>1174</v>
      </c>
      <c r="S240" s="74" t="s">
        <v>1174</v>
      </c>
      <c r="AJ240" s="24"/>
      <c r="OF240" s="23" t="s">
        <v>910</v>
      </c>
    </row>
    <row r="241" spans="3:396" x14ac:dyDescent="0.4">
      <c r="C241" s="1">
        <f t="shared" si="13"/>
        <v>238</v>
      </c>
      <c r="D241" s="74" t="s">
        <v>1174</v>
      </c>
      <c r="S241" s="74" t="s">
        <v>1174</v>
      </c>
      <c r="AJ241" s="24"/>
      <c r="OF241" s="23" t="s">
        <v>910</v>
      </c>
    </row>
    <row r="242" spans="3:396" x14ac:dyDescent="0.4">
      <c r="C242" s="1">
        <f t="shared" si="13"/>
        <v>239</v>
      </c>
      <c r="D242" s="74" t="s">
        <v>1174</v>
      </c>
      <c r="S242" s="74" t="s">
        <v>1174</v>
      </c>
      <c r="AJ242" s="24"/>
      <c r="OF242" s="23" t="s">
        <v>910</v>
      </c>
    </row>
    <row r="243" spans="3:396" x14ac:dyDescent="0.4">
      <c r="C243" s="1">
        <f t="shared" si="13"/>
        <v>240</v>
      </c>
      <c r="D243" s="74" t="s">
        <v>1174</v>
      </c>
      <c r="S243" s="74" t="s">
        <v>1174</v>
      </c>
      <c r="AJ243" s="24"/>
      <c r="OF243" s="23" t="s">
        <v>910</v>
      </c>
    </row>
    <row r="244" spans="3:396" x14ac:dyDescent="0.4">
      <c r="C244" s="1">
        <f t="shared" si="13"/>
        <v>241</v>
      </c>
      <c r="D244" s="74" t="s">
        <v>1174</v>
      </c>
      <c r="S244" s="74" t="s">
        <v>1174</v>
      </c>
      <c r="AJ244" s="24"/>
      <c r="OF244" s="23" t="s">
        <v>910</v>
      </c>
    </row>
    <row r="245" spans="3:396" x14ac:dyDescent="0.4">
      <c r="C245" s="1">
        <f t="shared" si="13"/>
        <v>242</v>
      </c>
      <c r="D245" s="74" t="s">
        <v>1174</v>
      </c>
      <c r="S245" s="74" t="s">
        <v>1174</v>
      </c>
      <c r="AJ245" s="24"/>
      <c r="OF245" s="23" t="s">
        <v>910</v>
      </c>
    </row>
    <row r="246" spans="3:396" x14ac:dyDescent="0.4">
      <c r="C246" s="1">
        <f t="shared" si="13"/>
        <v>243</v>
      </c>
      <c r="D246" s="74" t="s">
        <v>1174</v>
      </c>
      <c r="S246" s="74" t="s">
        <v>1174</v>
      </c>
      <c r="AJ246" s="24"/>
      <c r="OF246" s="23" t="s">
        <v>910</v>
      </c>
    </row>
    <row r="247" spans="3:396" x14ac:dyDescent="0.4">
      <c r="C247" s="1">
        <f t="shared" si="13"/>
        <v>244</v>
      </c>
      <c r="D247" s="74" t="s">
        <v>1174</v>
      </c>
      <c r="S247" s="74" t="s">
        <v>1174</v>
      </c>
      <c r="AJ247" s="24"/>
      <c r="OF247" s="23" t="s">
        <v>910</v>
      </c>
    </row>
    <row r="248" spans="3:396" x14ac:dyDescent="0.4">
      <c r="C248" s="1">
        <f t="shared" si="13"/>
        <v>245</v>
      </c>
      <c r="D248" s="74" t="s">
        <v>1174</v>
      </c>
      <c r="S248" s="74" t="s">
        <v>1174</v>
      </c>
      <c r="AJ248" s="24"/>
      <c r="OF248" s="23" t="s">
        <v>910</v>
      </c>
    </row>
    <row r="249" spans="3:396" x14ac:dyDescent="0.4">
      <c r="C249" s="1">
        <f t="shared" si="13"/>
        <v>246</v>
      </c>
      <c r="D249" s="74" t="s">
        <v>1174</v>
      </c>
      <c r="S249" s="74" t="s">
        <v>1174</v>
      </c>
      <c r="AJ249" s="24"/>
      <c r="OF249" s="23" t="s">
        <v>910</v>
      </c>
    </row>
    <row r="250" spans="3:396" x14ac:dyDescent="0.4">
      <c r="C250" s="1">
        <f t="shared" si="13"/>
        <v>247</v>
      </c>
      <c r="D250" s="74" t="s">
        <v>1174</v>
      </c>
      <c r="S250" s="74" t="s">
        <v>1174</v>
      </c>
      <c r="AJ250" s="24"/>
      <c r="OF250" s="23" t="s">
        <v>910</v>
      </c>
    </row>
    <row r="251" spans="3:396" x14ac:dyDescent="0.4">
      <c r="C251" s="1">
        <f t="shared" si="13"/>
        <v>248</v>
      </c>
      <c r="D251" s="74" t="s">
        <v>1174</v>
      </c>
      <c r="S251" s="74" t="s">
        <v>1174</v>
      </c>
      <c r="AJ251" s="24"/>
      <c r="OF251" s="23" t="s">
        <v>910</v>
      </c>
    </row>
    <row r="252" spans="3:396" x14ac:dyDescent="0.4">
      <c r="C252" s="1">
        <f t="shared" si="13"/>
        <v>249</v>
      </c>
      <c r="D252" s="74" t="s">
        <v>1174</v>
      </c>
      <c r="S252" s="74" t="s">
        <v>1174</v>
      </c>
      <c r="AJ252" s="24"/>
      <c r="OF252" s="23" t="s">
        <v>910</v>
      </c>
    </row>
    <row r="253" spans="3:396" x14ac:dyDescent="0.4">
      <c r="C253" s="1">
        <f t="shared" si="13"/>
        <v>250</v>
      </c>
      <c r="D253" s="74" t="s">
        <v>1174</v>
      </c>
      <c r="S253" s="74" t="s">
        <v>1174</v>
      </c>
      <c r="AJ253" s="24"/>
      <c r="OF253" s="23" t="s">
        <v>910</v>
      </c>
    </row>
    <row r="254" spans="3:396" x14ac:dyDescent="0.4">
      <c r="C254" s="1">
        <f t="shared" si="13"/>
        <v>251</v>
      </c>
      <c r="D254" s="74" t="s">
        <v>1174</v>
      </c>
      <c r="S254" s="74" t="s">
        <v>1174</v>
      </c>
      <c r="AJ254" s="24"/>
      <c r="OF254" s="23" t="s">
        <v>910</v>
      </c>
    </row>
    <row r="255" spans="3:396" x14ac:dyDescent="0.4">
      <c r="C255" s="1">
        <f t="shared" si="13"/>
        <v>252</v>
      </c>
      <c r="D255" s="74" t="s">
        <v>1174</v>
      </c>
      <c r="S255" s="74" t="s">
        <v>1174</v>
      </c>
      <c r="AJ255" s="24"/>
      <c r="OF255" s="23" t="s">
        <v>910</v>
      </c>
    </row>
    <row r="256" spans="3:396" x14ac:dyDescent="0.4">
      <c r="C256" s="1">
        <f t="shared" si="13"/>
        <v>253</v>
      </c>
      <c r="D256" s="74" t="s">
        <v>1174</v>
      </c>
      <c r="S256" s="74" t="s">
        <v>1174</v>
      </c>
      <c r="AJ256" s="24"/>
      <c r="OF256" s="23" t="s">
        <v>910</v>
      </c>
    </row>
    <row r="257" spans="3:396" x14ac:dyDescent="0.4">
      <c r="C257" s="1">
        <f t="shared" si="13"/>
        <v>254</v>
      </c>
      <c r="D257" s="74" t="s">
        <v>1174</v>
      </c>
      <c r="S257" s="74" t="s">
        <v>1174</v>
      </c>
      <c r="AJ257" s="24"/>
      <c r="OF257" s="23" t="s">
        <v>910</v>
      </c>
    </row>
    <row r="258" spans="3:396" x14ac:dyDescent="0.4">
      <c r="C258" s="1">
        <f t="shared" si="13"/>
        <v>255</v>
      </c>
      <c r="D258" s="74" t="s">
        <v>1174</v>
      </c>
      <c r="S258" s="74" t="s">
        <v>1174</v>
      </c>
      <c r="AJ258" s="24"/>
      <c r="OF258" s="23" t="s">
        <v>910</v>
      </c>
    </row>
    <row r="259" spans="3:396" x14ac:dyDescent="0.4">
      <c r="C259" s="1">
        <f t="shared" si="13"/>
        <v>256</v>
      </c>
      <c r="D259" s="74" t="s">
        <v>1174</v>
      </c>
      <c r="S259" s="74" t="s">
        <v>1174</v>
      </c>
      <c r="AJ259" s="24"/>
      <c r="OF259" s="23" t="s">
        <v>910</v>
      </c>
    </row>
    <row r="260" spans="3:396" x14ac:dyDescent="0.4">
      <c r="C260" s="1">
        <f t="shared" si="13"/>
        <v>257</v>
      </c>
      <c r="D260" s="74" t="s">
        <v>1174</v>
      </c>
      <c r="S260" s="74" t="s">
        <v>1174</v>
      </c>
      <c r="AJ260" s="24"/>
      <c r="OF260" s="23" t="s">
        <v>910</v>
      </c>
    </row>
    <row r="261" spans="3:396" x14ac:dyDescent="0.4">
      <c r="C261" s="1">
        <f t="shared" si="13"/>
        <v>258</v>
      </c>
      <c r="D261" s="74" t="s">
        <v>1174</v>
      </c>
      <c r="S261" s="74" t="s">
        <v>1174</v>
      </c>
      <c r="AJ261" s="24"/>
      <c r="OF261" s="23" t="s">
        <v>910</v>
      </c>
    </row>
    <row r="262" spans="3:396" x14ac:dyDescent="0.4">
      <c r="C262" s="1">
        <f t="shared" ref="C262:C325" si="15">C261+1</f>
        <v>259</v>
      </c>
      <c r="D262" s="74" t="s">
        <v>1174</v>
      </c>
      <c r="S262" s="74" t="s">
        <v>1174</v>
      </c>
      <c r="AJ262" s="24"/>
      <c r="OF262" s="23" t="s">
        <v>910</v>
      </c>
    </row>
    <row r="263" spans="3:396" x14ac:dyDescent="0.4">
      <c r="C263" s="1">
        <f t="shared" si="15"/>
        <v>260</v>
      </c>
      <c r="D263" s="74" t="s">
        <v>1174</v>
      </c>
      <c r="S263" s="74" t="s">
        <v>1174</v>
      </c>
      <c r="AJ263" s="24"/>
      <c r="OF263" s="23" t="s">
        <v>910</v>
      </c>
    </row>
    <row r="264" spans="3:396" x14ac:dyDescent="0.4">
      <c r="C264" s="1">
        <f t="shared" si="15"/>
        <v>261</v>
      </c>
      <c r="D264" s="74" t="s">
        <v>1174</v>
      </c>
      <c r="S264" s="74" t="s">
        <v>1174</v>
      </c>
      <c r="AJ264" s="24"/>
      <c r="OF264" s="23" t="s">
        <v>910</v>
      </c>
    </row>
    <row r="265" spans="3:396" x14ac:dyDescent="0.4">
      <c r="C265" s="1">
        <f t="shared" si="15"/>
        <v>262</v>
      </c>
      <c r="D265" s="74" t="s">
        <v>1174</v>
      </c>
      <c r="S265" s="74" t="s">
        <v>1174</v>
      </c>
      <c r="AJ265" s="24"/>
      <c r="OF265" s="23" t="s">
        <v>910</v>
      </c>
    </row>
    <row r="266" spans="3:396" x14ac:dyDescent="0.4">
      <c r="C266" s="1">
        <f t="shared" si="15"/>
        <v>263</v>
      </c>
      <c r="D266" s="74" t="s">
        <v>1174</v>
      </c>
      <c r="S266" s="74" t="s">
        <v>1174</v>
      </c>
      <c r="AJ266" s="24"/>
      <c r="OF266" s="23" t="s">
        <v>910</v>
      </c>
    </row>
    <row r="267" spans="3:396" x14ac:dyDescent="0.4">
      <c r="C267" s="1">
        <f t="shared" si="15"/>
        <v>264</v>
      </c>
      <c r="D267" s="74" t="s">
        <v>1174</v>
      </c>
      <c r="S267" s="74" t="s">
        <v>1174</v>
      </c>
      <c r="AJ267" s="24"/>
      <c r="OF267" s="23" t="s">
        <v>910</v>
      </c>
    </row>
    <row r="268" spans="3:396" x14ac:dyDescent="0.4">
      <c r="C268" s="1">
        <f t="shared" si="15"/>
        <v>265</v>
      </c>
      <c r="D268" s="74" t="s">
        <v>1174</v>
      </c>
      <c r="S268" s="74" t="s">
        <v>1174</v>
      </c>
      <c r="AJ268" s="24"/>
      <c r="OF268" s="23" t="s">
        <v>910</v>
      </c>
    </row>
    <row r="269" spans="3:396" x14ac:dyDescent="0.4">
      <c r="C269" s="1">
        <f t="shared" si="15"/>
        <v>266</v>
      </c>
      <c r="D269" s="74" t="s">
        <v>1174</v>
      </c>
      <c r="S269" s="74" t="s">
        <v>1174</v>
      </c>
      <c r="AJ269" s="24"/>
      <c r="OF269" s="23" t="s">
        <v>910</v>
      </c>
    </row>
    <row r="270" spans="3:396" x14ac:dyDescent="0.4">
      <c r="C270" s="1">
        <f t="shared" si="15"/>
        <v>267</v>
      </c>
      <c r="D270" s="74" t="s">
        <v>1174</v>
      </c>
      <c r="S270" s="74" t="s">
        <v>1174</v>
      </c>
      <c r="AJ270" s="24"/>
      <c r="OF270" s="23" t="s">
        <v>910</v>
      </c>
    </row>
    <row r="271" spans="3:396" x14ac:dyDescent="0.4">
      <c r="C271" s="1">
        <f t="shared" si="15"/>
        <v>268</v>
      </c>
      <c r="D271" s="74" t="s">
        <v>1174</v>
      </c>
      <c r="S271" s="74" t="s">
        <v>1174</v>
      </c>
      <c r="AJ271" s="24"/>
      <c r="OF271" s="23" t="s">
        <v>910</v>
      </c>
    </row>
    <row r="272" spans="3:396" x14ac:dyDescent="0.4">
      <c r="C272" s="1">
        <f t="shared" si="15"/>
        <v>269</v>
      </c>
      <c r="D272" s="74" t="s">
        <v>1174</v>
      </c>
      <c r="S272" s="74" t="s">
        <v>1174</v>
      </c>
      <c r="AJ272" s="24"/>
      <c r="OF272" s="23" t="s">
        <v>910</v>
      </c>
    </row>
    <row r="273" spans="3:396" x14ac:dyDescent="0.4">
      <c r="C273" s="1">
        <f t="shared" si="15"/>
        <v>270</v>
      </c>
      <c r="D273" s="74" t="s">
        <v>1174</v>
      </c>
      <c r="S273" s="74" t="s">
        <v>1174</v>
      </c>
      <c r="AJ273" s="24"/>
      <c r="OF273" s="23" t="s">
        <v>910</v>
      </c>
    </row>
    <row r="274" spans="3:396" x14ac:dyDescent="0.4">
      <c r="C274" s="1">
        <f t="shared" si="15"/>
        <v>271</v>
      </c>
      <c r="D274" s="74" t="s">
        <v>1174</v>
      </c>
      <c r="S274" s="74" t="s">
        <v>1174</v>
      </c>
      <c r="AJ274" s="24"/>
      <c r="OF274" s="23" t="s">
        <v>910</v>
      </c>
    </row>
    <row r="275" spans="3:396" x14ac:dyDescent="0.4">
      <c r="C275" s="1">
        <f t="shared" si="15"/>
        <v>272</v>
      </c>
      <c r="D275" s="74" t="s">
        <v>1174</v>
      </c>
      <c r="S275" s="74" t="s">
        <v>1174</v>
      </c>
      <c r="AJ275" s="24"/>
      <c r="OF275" s="23" t="s">
        <v>910</v>
      </c>
    </row>
    <row r="276" spans="3:396" x14ac:dyDescent="0.4">
      <c r="C276" s="1">
        <f t="shared" si="15"/>
        <v>273</v>
      </c>
      <c r="D276" s="74" t="s">
        <v>1174</v>
      </c>
      <c r="S276" s="74" t="s">
        <v>1174</v>
      </c>
      <c r="AJ276" s="24"/>
      <c r="OF276" s="23" t="s">
        <v>910</v>
      </c>
    </row>
    <row r="277" spans="3:396" x14ac:dyDescent="0.4">
      <c r="C277" s="1">
        <f t="shared" si="15"/>
        <v>274</v>
      </c>
      <c r="D277" s="74" t="s">
        <v>1174</v>
      </c>
      <c r="S277" s="74" t="s">
        <v>1174</v>
      </c>
      <c r="AJ277" s="24"/>
      <c r="OF277" s="23" t="s">
        <v>910</v>
      </c>
    </row>
    <row r="278" spans="3:396" x14ac:dyDescent="0.4">
      <c r="C278" s="1">
        <f t="shared" si="15"/>
        <v>275</v>
      </c>
      <c r="D278" s="74" t="s">
        <v>1174</v>
      </c>
      <c r="S278" s="74" t="s">
        <v>1174</v>
      </c>
      <c r="AJ278" s="24"/>
      <c r="OF278" s="23" t="s">
        <v>910</v>
      </c>
    </row>
    <row r="279" spans="3:396" x14ac:dyDescent="0.4">
      <c r="C279" s="1">
        <f t="shared" si="15"/>
        <v>276</v>
      </c>
      <c r="D279" s="74" t="s">
        <v>1174</v>
      </c>
      <c r="S279" s="74" t="s">
        <v>1174</v>
      </c>
      <c r="AJ279" s="24"/>
      <c r="OF279" s="23" t="s">
        <v>910</v>
      </c>
    </row>
    <row r="280" spans="3:396" x14ac:dyDescent="0.4">
      <c r="C280" s="1">
        <f t="shared" si="15"/>
        <v>277</v>
      </c>
      <c r="D280" s="74" t="s">
        <v>1174</v>
      </c>
      <c r="S280" s="74" t="s">
        <v>1174</v>
      </c>
      <c r="AJ280" s="24"/>
      <c r="OF280" s="23" t="s">
        <v>910</v>
      </c>
    </row>
    <row r="281" spans="3:396" x14ac:dyDescent="0.4">
      <c r="C281" s="1">
        <f t="shared" si="15"/>
        <v>278</v>
      </c>
      <c r="D281" s="74" t="s">
        <v>1174</v>
      </c>
      <c r="S281" s="74" t="s">
        <v>1174</v>
      </c>
      <c r="AJ281" s="24"/>
      <c r="OF281" s="23" t="s">
        <v>910</v>
      </c>
    </row>
    <row r="282" spans="3:396" x14ac:dyDescent="0.4">
      <c r="C282" s="1">
        <f t="shared" si="15"/>
        <v>279</v>
      </c>
      <c r="D282" s="74" t="s">
        <v>1174</v>
      </c>
      <c r="S282" s="74" t="s">
        <v>1174</v>
      </c>
      <c r="AJ282" s="24"/>
      <c r="OF282" s="23" t="s">
        <v>910</v>
      </c>
    </row>
    <row r="283" spans="3:396" x14ac:dyDescent="0.4">
      <c r="C283" s="1">
        <f t="shared" si="15"/>
        <v>280</v>
      </c>
      <c r="D283" s="74" t="s">
        <v>1174</v>
      </c>
      <c r="S283" s="74" t="s">
        <v>1174</v>
      </c>
      <c r="AJ283" s="24"/>
      <c r="OF283" s="23" t="s">
        <v>910</v>
      </c>
    </row>
    <row r="284" spans="3:396" x14ac:dyDescent="0.4">
      <c r="C284" s="1">
        <f t="shared" si="15"/>
        <v>281</v>
      </c>
      <c r="D284" s="74" t="s">
        <v>1174</v>
      </c>
      <c r="I284" s="90" t="s">
        <v>1165</v>
      </c>
      <c r="J284" s="95">
        <v>5</v>
      </c>
      <c r="K284" s="92" t="s">
        <v>28</v>
      </c>
      <c r="L284" s="92" t="s">
        <v>1155</v>
      </c>
      <c r="M284" s="94" t="s">
        <v>1156</v>
      </c>
      <c r="S284" s="74" t="s">
        <v>1174</v>
      </c>
      <c r="T284" s="1" t="s">
        <v>1413</v>
      </c>
      <c r="U284" s="1">
        <f ca="1">_xlfn.XLOOKUP(J284,monitor!B:B,monitor!AT:AT)</f>
        <v>70</v>
      </c>
      <c r="AC284" s="24"/>
      <c r="AD284" s="24"/>
      <c r="AE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  <c r="AR284" s="24"/>
      <c r="AS284" s="24"/>
      <c r="AT284" s="24"/>
      <c r="AU284" s="24"/>
      <c r="AV284" s="24"/>
      <c r="AW284" s="24"/>
      <c r="AX284" s="24"/>
      <c r="AY284" s="24"/>
      <c r="AZ284" s="24"/>
      <c r="BA284" s="24"/>
      <c r="BB284" s="24"/>
      <c r="BC284" s="2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  <c r="CC284" s="24"/>
      <c r="CD284" s="24"/>
      <c r="CE284" s="24"/>
      <c r="CF284" s="24"/>
      <c r="CG284" s="24"/>
      <c r="CH284" s="24"/>
      <c r="CI284" s="24"/>
      <c r="CJ284" s="24"/>
      <c r="CK284" s="24"/>
      <c r="CL284" s="24"/>
      <c r="CM284" s="24"/>
      <c r="CN284" s="24"/>
      <c r="CO284" s="24"/>
      <c r="CP284" s="24"/>
      <c r="CQ284" s="24"/>
      <c r="CR284" s="24"/>
      <c r="CS284" s="24"/>
      <c r="CT284" s="24"/>
      <c r="CU284" s="24"/>
      <c r="CV284" s="24"/>
      <c r="CW284" s="24"/>
      <c r="CX284" s="24"/>
      <c r="CY284" s="24"/>
      <c r="CZ284" s="24"/>
      <c r="DA284" s="24"/>
      <c r="DB284" s="24"/>
      <c r="DC284" s="24"/>
      <c r="DD284" s="24"/>
      <c r="DE284" s="24"/>
      <c r="DF284" s="24"/>
      <c r="DG284" s="24"/>
      <c r="DH284" s="24"/>
      <c r="DI284" s="24"/>
      <c r="DJ284" s="24"/>
      <c r="DK284" s="24"/>
      <c r="DL284" s="24"/>
      <c r="DM284" s="24"/>
      <c r="DN284" s="24"/>
      <c r="DO284" s="24"/>
      <c r="DP284" s="24"/>
      <c r="DQ284" s="24"/>
      <c r="DR284" s="24"/>
      <c r="DS284" s="24"/>
      <c r="DT284" s="24"/>
      <c r="DU284" s="24"/>
      <c r="DV284" s="24"/>
      <c r="DW284" s="24"/>
      <c r="DX284" s="24"/>
      <c r="DY284" s="24"/>
      <c r="DZ284" s="24"/>
      <c r="EA284" s="24"/>
      <c r="EB284" s="24"/>
      <c r="EC284" s="24"/>
      <c r="ED284" s="24"/>
      <c r="EE284" s="24"/>
      <c r="EF284" s="24"/>
      <c r="EG284" s="24"/>
      <c r="EH284" s="24"/>
      <c r="EI284" s="24"/>
      <c r="EJ284" s="24"/>
      <c r="EK284" s="24"/>
      <c r="EL284" s="24"/>
      <c r="EM284" s="24"/>
      <c r="EN284" s="24"/>
      <c r="EO284" s="24"/>
      <c r="EP284" s="24"/>
      <c r="EQ284" s="24"/>
      <c r="ER284" s="24"/>
      <c r="ES284" s="24"/>
      <c r="ET284" s="24"/>
      <c r="EU284" s="24"/>
      <c r="EV284" s="24"/>
      <c r="EW284" s="24"/>
      <c r="EX284" s="24"/>
      <c r="EY284" s="24"/>
      <c r="EZ284" s="24"/>
      <c r="FA284" s="24"/>
      <c r="FB284" s="24"/>
      <c r="FC284" s="24"/>
      <c r="FD284" s="24"/>
      <c r="FE284" s="24"/>
      <c r="FF284" s="24"/>
      <c r="FG284" s="24"/>
      <c r="FH284" s="24"/>
      <c r="FI284" s="24"/>
      <c r="FJ284" s="24"/>
      <c r="FK284" s="24"/>
      <c r="FL284" s="24"/>
      <c r="FM284" s="24"/>
      <c r="FN284" s="24"/>
      <c r="FO284" s="24"/>
      <c r="FP284" s="24"/>
      <c r="FQ284" s="24"/>
      <c r="FR284" s="24"/>
      <c r="FS284" s="24"/>
      <c r="FT284" s="24"/>
      <c r="FU284" s="24"/>
      <c r="FV284" s="24"/>
      <c r="FW284" s="24"/>
      <c r="FX284" s="24"/>
      <c r="FY284" s="24"/>
      <c r="FZ284" s="24"/>
      <c r="GA284" s="24"/>
      <c r="GB284" s="24"/>
      <c r="GC284" s="24"/>
      <c r="GD284" s="24"/>
      <c r="GE284" s="24"/>
      <c r="GF284" s="24"/>
      <c r="GG284" s="24"/>
      <c r="GH284" s="24"/>
      <c r="GI284" s="24"/>
      <c r="GJ284" s="24"/>
      <c r="GK284" s="24"/>
      <c r="GL284" s="24"/>
      <c r="GM284" s="24"/>
      <c r="GN284" s="24"/>
      <c r="GO284" s="24"/>
      <c r="GP284" s="24"/>
      <c r="GQ284" s="24"/>
      <c r="GR284" s="24"/>
      <c r="GS284" s="24"/>
      <c r="GT284" s="24"/>
      <c r="GU284" s="24"/>
      <c r="GV284" s="24"/>
      <c r="GW284" s="24"/>
      <c r="GX284" s="24"/>
      <c r="GY284" s="24"/>
      <c r="GZ284" s="24"/>
      <c r="HA284" s="24"/>
      <c r="HB284" s="24"/>
      <c r="HC284" s="24"/>
      <c r="HD284" s="24"/>
      <c r="HE284" s="24"/>
      <c r="HF284" s="24"/>
      <c r="HG284" s="24"/>
      <c r="HH284" s="24"/>
      <c r="HI284" s="24"/>
      <c r="HJ284" s="24"/>
      <c r="HK284" s="24"/>
      <c r="HL284" s="24"/>
      <c r="HM284" s="24"/>
      <c r="HN284" s="24"/>
      <c r="HO284" s="24"/>
      <c r="HP284" s="24"/>
      <c r="HQ284" s="24"/>
      <c r="HR284" s="24"/>
      <c r="HS284" s="24"/>
      <c r="HT284" s="24"/>
      <c r="HU284" s="24"/>
      <c r="HV284" s="24"/>
      <c r="HW284" s="24"/>
      <c r="HX284" s="24"/>
      <c r="HY284" s="24"/>
      <c r="HZ284" s="24"/>
      <c r="IA284" s="24"/>
      <c r="IB284" s="24"/>
      <c r="IC284" s="24"/>
      <c r="ID284" s="24"/>
      <c r="IE284" s="24"/>
      <c r="IF284" s="24"/>
      <c r="IG284" s="24"/>
      <c r="IH284" s="24"/>
      <c r="II284" s="24"/>
      <c r="IJ284" s="24"/>
      <c r="IK284" s="24"/>
      <c r="IL284" s="24"/>
      <c r="IM284" s="24"/>
      <c r="IN284" s="24"/>
      <c r="IO284" s="24"/>
      <c r="IP284" s="24"/>
      <c r="IQ284" s="24"/>
      <c r="IR284" s="24"/>
      <c r="IS284" s="24"/>
      <c r="IT284" s="24"/>
      <c r="IU284" s="24"/>
      <c r="IV284" s="24"/>
      <c r="IW284" s="24"/>
      <c r="IX284" s="24"/>
      <c r="IY284" s="24"/>
      <c r="IZ284" s="24"/>
      <c r="JA284" s="24"/>
      <c r="JB284" s="24"/>
      <c r="JC284" s="24"/>
      <c r="JD284" s="24"/>
      <c r="JE284" s="24"/>
      <c r="JF284" s="24"/>
      <c r="JG284" s="24"/>
      <c r="JH284" s="24"/>
      <c r="JI284" s="24"/>
      <c r="JJ284" s="24"/>
      <c r="JK284" s="24"/>
      <c r="JL284" s="24"/>
      <c r="JM284" s="24"/>
      <c r="JN284" s="24"/>
      <c r="JO284" s="24"/>
      <c r="JP284" s="24"/>
      <c r="JQ284" s="24"/>
      <c r="JR284" s="24"/>
      <c r="JS284" s="24"/>
      <c r="JT284" s="24"/>
      <c r="JU284" s="24"/>
      <c r="JV284" s="24"/>
      <c r="JW284" s="24"/>
      <c r="JX284" s="24"/>
      <c r="JY284" s="24"/>
      <c r="JZ284" s="24"/>
      <c r="KA284" s="24"/>
      <c r="KB284" s="24"/>
      <c r="KC284" s="24"/>
      <c r="KD284" s="24"/>
      <c r="KE284" s="24"/>
      <c r="KF284" s="24"/>
      <c r="KG284" s="24"/>
      <c r="KH284" s="24"/>
      <c r="KI284" s="24"/>
      <c r="KJ284" s="24"/>
      <c r="KK284" s="24"/>
      <c r="KL284" s="24"/>
      <c r="KM284" s="24"/>
      <c r="KN284" s="24"/>
      <c r="KO284" s="24"/>
      <c r="KP284" s="24"/>
      <c r="KQ284" s="24"/>
      <c r="KR284" s="24"/>
      <c r="KS284" s="24"/>
      <c r="KT284" s="24"/>
      <c r="KU284" s="24"/>
      <c r="KV284" s="24"/>
      <c r="KW284" s="24"/>
      <c r="KX284" s="24"/>
      <c r="KY284" s="24"/>
      <c r="KZ284" s="24"/>
      <c r="LA284" s="24"/>
      <c r="LB284" s="24"/>
      <c r="LC284" s="24"/>
      <c r="LD284" s="24"/>
      <c r="LE284" s="24"/>
      <c r="LF284" s="24"/>
      <c r="LG284" s="24"/>
      <c r="LH284" s="24"/>
      <c r="LI284" s="24"/>
      <c r="LJ284" s="24"/>
      <c r="LK284" s="24"/>
      <c r="LL284" s="24"/>
      <c r="LM284" s="24"/>
      <c r="LN284" s="24"/>
      <c r="LO284" s="24"/>
      <c r="LP284" s="24"/>
      <c r="LQ284" s="24"/>
      <c r="LR284" s="24"/>
      <c r="LS284" s="24"/>
      <c r="LT284" s="24"/>
      <c r="LU284" s="24"/>
      <c r="LV284" s="24"/>
      <c r="LW284" s="24"/>
      <c r="LX284" s="24"/>
      <c r="LY284" s="24"/>
      <c r="LZ284" s="24"/>
      <c r="MA284" s="24"/>
      <c r="MB284" s="24"/>
      <c r="MC284" s="24"/>
      <c r="MD284" s="24"/>
      <c r="ME284" s="24"/>
      <c r="MF284" s="24"/>
      <c r="MG284" s="24"/>
      <c r="MH284" s="24"/>
      <c r="MI284" s="24"/>
      <c r="MJ284" s="24"/>
      <c r="MK284" s="24"/>
      <c r="ML284" s="24"/>
      <c r="MM284" s="24"/>
      <c r="MN284" s="24"/>
      <c r="MO284" s="24"/>
      <c r="MP284" s="24"/>
      <c r="MQ284" s="24"/>
      <c r="MR284" s="24"/>
      <c r="MS284" s="24"/>
      <c r="MT284" s="24"/>
      <c r="MU284" s="24"/>
      <c r="MV284" s="24"/>
      <c r="MW284" s="24"/>
      <c r="MX284" s="24"/>
      <c r="MY284" s="24"/>
      <c r="MZ284" s="24"/>
      <c r="NA284" s="24"/>
      <c r="NB284" s="24"/>
      <c r="NC284" s="24"/>
      <c r="ND284" s="24"/>
      <c r="NE284" s="24"/>
      <c r="NF284" s="24"/>
      <c r="NG284" s="24"/>
      <c r="NH284" s="24"/>
      <c r="NI284" s="24"/>
      <c r="NJ284" s="24"/>
      <c r="NK284" s="24"/>
      <c r="NL284" s="24"/>
      <c r="NM284" s="24"/>
      <c r="NN284" s="24"/>
      <c r="NO284" s="24"/>
      <c r="NP284" s="24"/>
      <c r="NQ284" s="24"/>
      <c r="NR284" s="24"/>
      <c r="NS284" s="24"/>
      <c r="NT284" s="24"/>
      <c r="NU284" s="24"/>
      <c r="NV284" s="24"/>
      <c r="NW284" s="24"/>
      <c r="NX284" s="24"/>
      <c r="NY284" s="24"/>
      <c r="NZ284" s="24"/>
      <c r="OA284" s="24"/>
      <c r="OB284" s="24"/>
      <c r="OC284" s="24"/>
      <c r="OD284" s="24"/>
      <c r="OE284" s="24"/>
      <c r="OF284" s="23" t="s">
        <v>910</v>
      </c>
    </row>
    <row r="285" spans="3:396" x14ac:dyDescent="0.4">
      <c r="C285" s="1">
        <f t="shared" si="15"/>
        <v>282</v>
      </c>
      <c r="D285" s="74" t="s">
        <v>1174</v>
      </c>
      <c r="I285" s="96" t="s">
        <v>1153</v>
      </c>
      <c r="J285" s="97" t="str">
        <f>_xlfn.XLOOKUP(J284,monitor!B:B,monitor!D:D,"-")</f>
        <v>XS2207430120</v>
      </c>
      <c r="K285" s="97" t="str">
        <f>_xlfn.XLOOKUP(J285,bonds[ID_ISIN],bonds[unique lookup])</f>
        <v>TENN 2.374 PERP nc-25</v>
      </c>
      <c r="L285" s="98">
        <f>_xlfn.XLOOKUP(J285,bonds[ID_ISIN],bonds[blp_i_sprd_mid])</f>
        <v>245.91152954101565</v>
      </c>
      <c r="M285" s="99">
        <f>_xlfn.XLOOKUP(J284,monitor!B:B,monitor!F:F)</f>
        <v>3230000</v>
      </c>
      <c r="S285" s="74" t="s">
        <v>1174</v>
      </c>
      <c r="T285" s="1" t="s">
        <v>1414</v>
      </c>
      <c r="U285" s="1">
        <f ca="1">_xlfn.XLOOKUP(J284,monitor!B:B,monitor!AU:AU)</f>
        <v>258</v>
      </c>
      <c r="AB285" s="23" t="s">
        <v>1410</v>
      </c>
      <c r="AC285" s="24" cm="1">
        <f t="array" aca="1" ref="AC285:JZ285" ca="1">dl_Get_Hist("isin",isin_list,historicData)*1</f>
        <v>44126</v>
      </c>
      <c r="AD285" s="24">
        <f ca="1"/>
        <v>44125</v>
      </c>
      <c r="AE285" s="24">
        <f ca="1"/>
        <v>44124</v>
      </c>
      <c r="AF285" s="24">
        <f ca="1"/>
        <v>44123</v>
      </c>
      <c r="AG285" s="24">
        <f ca="1"/>
        <v>44120</v>
      </c>
      <c r="AH285" s="24">
        <f ca="1"/>
        <v>44119</v>
      </c>
      <c r="AI285" s="24">
        <f ca="1"/>
        <v>44118</v>
      </c>
      <c r="AJ285" s="24">
        <f ca="1"/>
        <v>44117</v>
      </c>
      <c r="AK285" s="24">
        <f ca="1"/>
        <v>44116</v>
      </c>
      <c r="AL285" s="24">
        <f ca="1"/>
        <v>44113</v>
      </c>
      <c r="AM285" s="24">
        <f ca="1"/>
        <v>44112</v>
      </c>
      <c r="AN285" s="24">
        <f ca="1"/>
        <v>44111</v>
      </c>
      <c r="AO285" s="24">
        <f ca="1"/>
        <v>44110</v>
      </c>
      <c r="AP285" s="24">
        <f ca="1"/>
        <v>44109</v>
      </c>
      <c r="AQ285" s="24">
        <f ca="1"/>
        <v>44106</v>
      </c>
      <c r="AR285" s="24">
        <f ca="1"/>
        <v>44105</v>
      </c>
      <c r="AS285" s="24">
        <f ca="1"/>
        <v>44104</v>
      </c>
      <c r="AT285" s="24">
        <f ca="1"/>
        <v>44103</v>
      </c>
      <c r="AU285" s="24">
        <f ca="1"/>
        <v>44102</v>
      </c>
      <c r="AV285" s="24">
        <f ca="1"/>
        <v>44099</v>
      </c>
      <c r="AW285" s="24">
        <f ca="1"/>
        <v>44098</v>
      </c>
      <c r="AX285" s="24">
        <f ca="1"/>
        <v>44097</v>
      </c>
      <c r="AY285" s="24">
        <f ca="1"/>
        <v>44096</v>
      </c>
      <c r="AZ285" s="24">
        <f ca="1"/>
        <v>44095</v>
      </c>
      <c r="BA285" s="24">
        <f ca="1"/>
        <v>44092</v>
      </c>
      <c r="BB285" s="24">
        <f ca="1"/>
        <v>44091</v>
      </c>
      <c r="BC285" s="24">
        <f ca="1"/>
        <v>44090</v>
      </c>
      <c r="BD285" s="24">
        <f ca="1"/>
        <v>44089</v>
      </c>
      <c r="BE285" s="24">
        <f ca="1"/>
        <v>44088</v>
      </c>
      <c r="BF285" s="24">
        <f ca="1"/>
        <v>44085</v>
      </c>
      <c r="BG285" s="24">
        <f ca="1"/>
        <v>44084</v>
      </c>
      <c r="BH285" s="24">
        <f ca="1"/>
        <v>44083</v>
      </c>
      <c r="BI285" s="24">
        <f ca="1"/>
        <v>44082</v>
      </c>
      <c r="BJ285" s="24">
        <f ca="1"/>
        <v>44081</v>
      </c>
      <c r="BK285" s="24">
        <f ca="1"/>
        <v>44078</v>
      </c>
      <c r="BL285" s="24">
        <f ca="1"/>
        <v>44077</v>
      </c>
      <c r="BM285" s="24">
        <f ca="1"/>
        <v>44076</v>
      </c>
      <c r="BN285" s="24">
        <f ca="1"/>
        <v>44075</v>
      </c>
      <c r="BO285" s="24">
        <f ca="1"/>
        <v>44074</v>
      </c>
      <c r="BP285" s="24">
        <f ca="1"/>
        <v>44071</v>
      </c>
      <c r="BQ285" s="24">
        <f ca="1"/>
        <v>44070</v>
      </c>
      <c r="BR285" s="24">
        <f ca="1"/>
        <v>44069</v>
      </c>
      <c r="BS285" s="24">
        <f ca="1"/>
        <v>44068</v>
      </c>
      <c r="BT285" s="24">
        <f ca="1"/>
        <v>44067</v>
      </c>
      <c r="BU285" s="24">
        <f ca="1"/>
        <v>44064</v>
      </c>
      <c r="BV285" s="24">
        <f ca="1"/>
        <v>44063</v>
      </c>
      <c r="BW285" s="24">
        <f ca="1"/>
        <v>44062</v>
      </c>
      <c r="BX285" s="24">
        <f ca="1"/>
        <v>44061</v>
      </c>
      <c r="BY285" s="24">
        <f ca="1"/>
        <v>44060</v>
      </c>
      <c r="BZ285" s="24">
        <f ca="1"/>
        <v>44057</v>
      </c>
      <c r="CA285" s="24">
        <f ca="1"/>
        <v>44056</v>
      </c>
      <c r="CB285" s="24">
        <f ca="1"/>
        <v>44055</v>
      </c>
      <c r="CC285" s="24">
        <f ca="1"/>
        <v>44054</v>
      </c>
      <c r="CD285" s="24">
        <f ca="1"/>
        <v>44053</v>
      </c>
      <c r="CE285" s="24">
        <f ca="1"/>
        <v>44050</v>
      </c>
      <c r="CF285" s="24">
        <f ca="1"/>
        <v>44049</v>
      </c>
      <c r="CG285" s="24">
        <f ca="1"/>
        <v>44048</v>
      </c>
      <c r="CH285" s="24">
        <f ca="1"/>
        <v>44047</v>
      </c>
      <c r="CI285" s="24">
        <f ca="1"/>
        <v>44046</v>
      </c>
      <c r="CJ285" s="24">
        <f ca="1"/>
        <v>44043</v>
      </c>
      <c r="CK285" s="24">
        <f ca="1"/>
        <v>44042</v>
      </c>
      <c r="CL285" s="24">
        <f ca="1"/>
        <v>44041</v>
      </c>
      <c r="CM285" s="24">
        <f ca="1"/>
        <v>44040</v>
      </c>
      <c r="CN285" s="24">
        <f ca="1"/>
        <v>44039</v>
      </c>
      <c r="CO285" s="24">
        <f ca="1"/>
        <v>44036</v>
      </c>
      <c r="CP285" s="24">
        <f ca="1"/>
        <v>44035</v>
      </c>
      <c r="CQ285" s="24">
        <f ca="1"/>
        <v>44034</v>
      </c>
      <c r="CR285" s="24">
        <f ca="1"/>
        <v>44033</v>
      </c>
      <c r="CS285" s="24">
        <f ca="1"/>
        <v>44032</v>
      </c>
      <c r="CT285" s="24">
        <f ca="1"/>
        <v>44029</v>
      </c>
      <c r="CU285" s="24">
        <f ca="1"/>
        <v>44028</v>
      </c>
      <c r="CV285" s="24">
        <f ca="1"/>
        <v>44027</v>
      </c>
      <c r="CW285" s="24">
        <f ca="1"/>
        <v>44026</v>
      </c>
      <c r="CX285" s="24">
        <f ca="1"/>
        <v>44025</v>
      </c>
      <c r="CY285" s="24">
        <f ca="1"/>
        <v>44022</v>
      </c>
      <c r="CZ285" s="24">
        <f ca="1"/>
        <v>44021</v>
      </c>
      <c r="DA285" s="24">
        <f ca="1"/>
        <v>44020</v>
      </c>
      <c r="DB285" s="24">
        <f ca="1"/>
        <v>44019</v>
      </c>
      <c r="DC285" s="24">
        <f ca="1"/>
        <v>44018</v>
      </c>
      <c r="DD285" s="24">
        <f ca="1"/>
        <v>44015</v>
      </c>
      <c r="DE285" s="24">
        <f ca="1"/>
        <v>44014</v>
      </c>
      <c r="DF285" s="24">
        <f ca="1"/>
        <v>44013</v>
      </c>
      <c r="DG285" s="24">
        <f ca="1"/>
        <v>44012</v>
      </c>
      <c r="DH285" s="24">
        <f ca="1"/>
        <v>44011</v>
      </c>
      <c r="DI285" s="24">
        <f ca="1"/>
        <v>44008</v>
      </c>
      <c r="DJ285" s="24">
        <f ca="1"/>
        <v>44007</v>
      </c>
      <c r="DK285" s="24">
        <f ca="1"/>
        <v>44006</v>
      </c>
      <c r="DL285" s="24">
        <f ca="1"/>
        <v>44005</v>
      </c>
      <c r="DM285" s="24">
        <f ca="1"/>
        <v>44004</v>
      </c>
      <c r="DN285" s="24">
        <f ca="1"/>
        <v>44001</v>
      </c>
      <c r="DO285" s="24">
        <f ca="1"/>
        <v>44000</v>
      </c>
      <c r="DP285" s="24">
        <f ca="1"/>
        <v>43999</v>
      </c>
      <c r="DQ285" s="24">
        <f ca="1"/>
        <v>43998</v>
      </c>
      <c r="DR285" s="24">
        <f ca="1"/>
        <v>43997</v>
      </c>
      <c r="DS285" s="24">
        <f ca="1"/>
        <v>43994</v>
      </c>
      <c r="DT285" s="24">
        <f ca="1"/>
        <v>43993</v>
      </c>
      <c r="DU285" s="24">
        <f ca="1"/>
        <v>43992</v>
      </c>
      <c r="DV285" s="24">
        <f ca="1"/>
        <v>43991</v>
      </c>
      <c r="DW285" s="24">
        <f ca="1"/>
        <v>43990</v>
      </c>
      <c r="DX285" s="24">
        <f ca="1"/>
        <v>43987</v>
      </c>
      <c r="DY285" s="24">
        <f ca="1"/>
        <v>43986</v>
      </c>
      <c r="DZ285" s="24">
        <f ca="1"/>
        <v>43985</v>
      </c>
      <c r="EA285" s="24">
        <f ca="1"/>
        <v>43984</v>
      </c>
      <c r="EB285" s="24">
        <f ca="1"/>
        <v>43983</v>
      </c>
      <c r="EC285" s="24">
        <f ca="1"/>
        <v>43980</v>
      </c>
      <c r="ED285" s="24">
        <f ca="1"/>
        <v>43979</v>
      </c>
      <c r="EE285" s="24">
        <f ca="1"/>
        <v>43978</v>
      </c>
      <c r="EF285" s="24">
        <f ca="1"/>
        <v>43977</v>
      </c>
      <c r="EG285" s="24">
        <f ca="1"/>
        <v>43976</v>
      </c>
      <c r="EH285" s="24">
        <f ca="1"/>
        <v>43973</v>
      </c>
      <c r="EI285" s="24">
        <f ca="1"/>
        <v>43972</v>
      </c>
      <c r="EJ285" s="24">
        <f ca="1"/>
        <v>43971</v>
      </c>
      <c r="EK285" s="24">
        <f ca="1"/>
        <v>43970</v>
      </c>
      <c r="EL285" s="24">
        <f ca="1"/>
        <v>43969</v>
      </c>
      <c r="EM285" s="24">
        <f ca="1"/>
        <v>43966</v>
      </c>
      <c r="EN285" s="24">
        <f ca="1"/>
        <v>43965</v>
      </c>
      <c r="EO285" s="24">
        <f ca="1"/>
        <v>43964</v>
      </c>
      <c r="EP285" s="24">
        <f ca="1"/>
        <v>43963</v>
      </c>
      <c r="EQ285" s="24">
        <f ca="1"/>
        <v>43962</v>
      </c>
      <c r="ER285" s="24">
        <f ca="1"/>
        <v>43959</v>
      </c>
      <c r="ES285" s="24">
        <f ca="1"/>
        <v>43958</v>
      </c>
      <c r="ET285" s="24">
        <f ca="1"/>
        <v>43957</v>
      </c>
      <c r="EU285" s="24">
        <f ca="1"/>
        <v>43956</v>
      </c>
      <c r="EV285" s="24">
        <f ca="1"/>
        <v>43955</v>
      </c>
      <c r="EW285" s="24">
        <f ca="1"/>
        <v>43952</v>
      </c>
      <c r="EX285" s="24">
        <f ca="1"/>
        <v>43951</v>
      </c>
      <c r="EY285" s="24">
        <f ca="1"/>
        <v>43950</v>
      </c>
      <c r="EZ285" s="24">
        <f ca="1"/>
        <v>43949</v>
      </c>
      <c r="FA285" s="24">
        <f ca="1"/>
        <v>43948</v>
      </c>
      <c r="FB285" s="24">
        <f ca="1"/>
        <v>43945</v>
      </c>
      <c r="FC285" s="24">
        <f ca="1"/>
        <v>43944</v>
      </c>
      <c r="FD285" s="24">
        <f ca="1"/>
        <v>43943</v>
      </c>
      <c r="FE285" s="24">
        <f ca="1"/>
        <v>43942</v>
      </c>
      <c r="FF285" s="24">
        <f ca="1"/>
        <v>43941</v>
      </c>
      <c r="FG285" s="24">
        <f ca="1"/>
        <v>43938</v>
      </c>
      <c r="FH285" s="24">
        <f ca="1"/>
        <v>43937</v>
      </c>
      <c r="FI285" s="24">
        <f ca="1"/>
        <v>43936</v>
      </c>
      <c r="FJ285" s="24">
        <f ca="1"/>
        <v>43935</v>
      </c>
      <c r="FK285" s="24">
        <f ca="1"/>
        <v>43934</v>
      </c>
      <c r="FL285" s="24">
        <f ca="1"/>
        <v>43931</v>
      </c>
      <c r="FM285" s="24">
        <f ca="1"/>
        <v>43930</v>
      </c>
      <c r="FN285" s="24">
        <f ca="1"/>
        <v>43929</v>
      </c>
      <c r="FO285" s="24">
        <f ca="1"/>
        <v>43928</v>
      </c>
      <c r="FP285" s="24">
        <f ca="1"/>
        <v>43927</v>
      </c>
      <c r="FQ285" s="24">
        <f ca="1"/>
        <v>43924</v>
      </c>
      <c r="FR285" s="24">
        <f ca="1"/>
        <v>43923</v>
      </c>
      <c r="FS285" s="24">
        <f ca="1"/>
        <v>43922</v>
      </c>
      <c r="FT285" s="24">
        <f ca="1"/>
        <v>43921</v>
      </c>
      <c r="FU285" s="24">
        <f ca="1"/>
        <v>43920</v>
      </c>
      <c r="FV285" s="24">
        <f ca="1"/>
        <v>43917</v>
      </c>
      <c r="FW285" s="24">
        <f ca="1"/>
        <v>43916</v>
      </c>
      <c r="FX285" s="24">
        <f ca="1"/>
        <v>43915</v>
      </c>
      <c r="FY285" s="24">
        <f ca="1"/>
        <v>43914</v>
      </c>
      <c r="FZ285" s="24">
        <f ca="1"/>
        <v>43913</v>
      </c>
      <c r="GA285" s="24">
        <f ca="1"/>
        <v>43910</v>
      </c>
      <c r="GB285" s="24">
        <f ca="1"/>
        <v>43909</v>
      </c>
      <c r="GC285" s="24">
        <f ca="1"/>
        <v>43908</v>
      </c>
      <c r="GD285" s="24">
        <f ca="1"/>
        <v>43907</v>
      </c>
      <c r="GE285" s="24">
        <f ca="1"/>
        <v>43906</v>
      </c>
      <c r="GF285" s="24">
        <f ca="1"/>
        <v>43903</v>
      </c>
      <c r="GG285" s="24">
        <f ca="1"/>
        <v>43902</v>
      </c>
      <c r="GH285" s="24">
        <f ca="1"/>
        <v>43901</v>
      </c>
      <c r="GI285" s="24">
        <f ca="1"/>
        <v>43900</v>
      </c>
      <c r="GJ285" s="24">
        <f ca="1"/>
        <v>43899</v>
      </c>
      <c r="GK285" s="24">
        <f ca="1"/>
        <v>43896</v>
      </c>
      <c r="GL285" s="24">
        <f ca="1"/>
        <v>43895</v>
      </c>
      <c r="GM285" s="24">
        <f ca="1"/>
        <v>43894</v>
      </c>
      <c r="GN285" s="24">
        <f ca="1"/>
        <v>43893</v>
      </c>
      <c r="GO285" s="24">
        <f ca="1"/>
        <v>43892</v>
      </c>
      <c r="GP285" s="24">
        <f ca="1"/>
        <v>43889</v>
      </c>
      <c r="GQ285" s="24">
        <f ca="1"/>
        <v>43888</v>
      </c>
      <c r="GR285" s="24">
        <f ca="1"/>
        <v>43887</v>
      </c>
      <c r="GS285" s="24">
        <f ca="1"/>
        <v>43886</v>
      </c>
      <c r="GT285" s="24">
        <f ca="1"/>
        <v>43885</v>
      </c>
      <c r="GU285" s="24">
        <f ca="1"/>
        <v>43882</v>
      </c>
      <c r="GV285" s="24">
        <f ca="1"/>
        <v>43881</v>
      </c>
      <c r="GW285" s="24">
        <f ca="1"/>
        <v>43880</v>
      </c>
      <c r="GX285" s="24">
        <f ca="1"/>
        <v>43879</v>
      </c>
      <c r="GY285" s="24">
        <f ca="1"/>
        <v>43878</v>
      </c>
      <c r="GZ285" s="24">
        <f ca="1"/>
        <v>43875</v>
      </c>
      <c r="HA285" s="24">
        <f ca="1"/>
        <v>43874</v>
      </c>
      <c r="HB285" s="24">
        <f ca="1"/>
        <v>43873</v>
      </c>
      <c r="HC285" s="24">
        <f ca="1"/>
        <v>43872</v>
      </c>
      <c r="HD285" s="24">
        <f ca="1"/>
        <v>43871</v>
      </c>
      <c r="HE285" s="24">
        <f ca="1"/>
        <v>43868</v>
      </c>
      <c r="HF285" s="24">
        <f ca="1"/>
        <v>43867</v>
      </c>
      <c r="HG285" s="24">
        <f ca="1"/>
        <v>43866</v>
      </c>
      <c r="HH285" s="24">
        <f ca="1"/>
        <v>43865</v>
      </c>
      <c r="HI285" s="24">
        <f ca="1"/>
        <v>43864</v>
      </c>
      <c r="HJ285" s="24">
        <f ca="1"/>
        <v>43861</v>
      </c>
      <c r="HK285" s="24">
        <f ca="1"/>
        <v>43860</v>
      </c>
      <c r="HL285" s="24">
        <f ca="1"/>
        <v>43859</v>
      </c>
      <c r="HM285" s="24">
        <f ca="1"/>
        <v>43858</v>
      </c>
      <c r="HN285" s="24">
        <f ca="1"/>
        <v>43857</v>
      </c>
      <c r="HO285" s="24">
        <f ca="1"/>
        <v>43854</v>
      </c>
      <c r="HP285" s="24">
        <f ca="1"/>
        <v>43853</v>
      </c>
      <c r="HQ285" s="24">
        <f ca="1"/>
        <v>43852</v>
      </c>
      <c r="HR285" s="24">
        <f ca="1"/>
        <v>43851</v>
      </c>
      <c r="HS285" s="24">
        <f ca="1"/>
        <v>43850</v>
      </c>
      <c r="HT285" s="24">
        <f ca="1"/>
        <v>43847</v>
      </c>
      <c r="HU285" s="24">
        <f ca="1"/>
        <v>43846</v>
      </c>
      <c r="HV285" s="24">
        <f ca="1"/>
        <v>43845</v>
      </c>
      <c r="HW285" s="24">
        <f ca="1"/>
        <v>43844</v>
      </c>
      <c r="HX285" s="24">
        <f ca="1"/>
        <v>43843</v>
      </c>
      <c r="HY285" s="24">
        <f ca="1"/>
        <v>43840</v>
      </c>
      <c r="HZ285" s="24">
        <f ca="1"/>
        <v>43839</v>
      </c>
      <c r="IA285" s="24">
        <f ca="1"/>
        <v>43838</v>
      </c>
      <c r="IB285" s="24">
        <f ca="1"/>
        <v>43837</v>
      </c>
      <c r="IC285" s="24">
        <f ca="1"/>
        <v>43836</v>
      </c>
      <c r="ID285" s="24">
        <f ca="1"/>
        <v>43833</v>
      </c>
      <c r="IE285" s="24">
        <f ca="1"/>
        <v>43832</v>
      </c>
      <c r="IF285" s="24">
        <f ca="1"/>
        <v>43831</v>
      </c>
      <c r="IG285" s="24">
        <f ca="1"/>
        <v>43830</v>
      </c>
      <c r="IH285" s="24">
        <f ca="1"/>
        <v>43829</v>
      </c>
      <c r="II285" s="24">
        <f ca="1"/>
        <v>43826</v>
      </c>
      <c r="IJ285" s="24">
        <f ca="1"/>
        <v>43825</v>
      </c>
      <c r="IK285" s="24">
        <f ca="1"/>
        <v>43824</v>
      </c>
      <c r="IL285" s="24">
        <f ca="1"/>
        <v>43823</v>
      </c>
      <c r="IM285" s="24">
        <f ca="1"/>
        <v>43822</v>
      </c>
      <c r="IN285" s="24">
        <f ca="1"/>
        <v>43819</v>
      </c>
      <c r="IO285" s="24">
        <f ca="1"/>
        <v>43818</v>
      </c>
      <c r="IP285" s="24">
        <f ca="1"/>
        <v>43817</v>
      </c>
      <c r="IQ285" s="24">
        <f ca="1"/>
        <v>43816</v>
      </c>
      <c r="IR285" s="24">
        <f ca="1"/>
        <v>43815</v>
      </c>
      <c r="IS285" s="24">
        <f ca="1"/>
        <v>43812</v>
      </c>
      <c r="IT285" s="24">
        <f ca="1"/>
        <v>43811</v>
      </c>
      <c r="IU285" s="24">
        <f ca="1"/>
        <v>43810</v>
      </c>
      <c r="IV285" s="24">
        <f ca="1"/>
        <v>43809</v>
      </c>
      <c r="IW285" s="24">
        <f ca="1"/>
        <v>43808</v>
      </c>
      <c r="IX285" s="24">
        <f ca="1"/>
        <v>43805</v>
      </c>
      <c r="IY285" s="24">
        <f ca="1"/>
        <v>43804</v>
      </c>
      <c r="IZ285" s="24">
        <f ca="1"/>
        <v>43803</v>
      </c>
      <c r="JA285" s="24">
        <f ca="1"/>
        <v>43802</v>
      </c>
      <c r="JB285" s="24">
        <f ca="1"/>
        <v>43801</v>
      </c>
      <c r="JC285" s="24">
        <f ca="1"/>
        <v>43798</v>
      </c>
      <c r="JD285" s="24">
        <f ca="1"/>
        <v>43797</v>
      </c>
      <c r="JE285" s="24">
        <f ca="1"/>
        <v>43796</v>
      </c>
      <c r="JF285" s="24">
        <f ca="1"/>
        <v>43795</v>
      </c>
      <c r="JG285" s="24">
        <f ca="1"/>
        <v>43794</v>
      </c>
      <c r="JH285" s="24">
        <f ca="1"/>
        <v>43791</v>
      </c>
      <c r="JI285" s="24">
        <f ca="1"/>
        <v>43790</v>
      </c>
      <c r="JJ285" s="24">
        <f ca="1"/>
        <v>43789</v>
      </c>
      <c r="JK285" s="24">
        <f ca="1"/>
        <v>43788</v>
      </c>
      <c r="JL285" s="24">
        <f ca="1"/>
        <v>43787</v>
      </c>
      <c r="JM285" s="24">
        <f ca="1"/>
        <v>43784</v>
      </c>
      <c r="JN285" s="24">
        <f ca="1"/>
        <v>43783</v>
      </c>
      <c r="JO285" s="24">
        <f ca="1"/>
        <v>43782</v>
      </c>
      <c r="JP285" s="24">
        <f ca="1"/>
        <v>43781</v>
      </c>
      <c r="JQ285" s="24">
        <f ca="1"/>
        <v>43780</v>
      </c>
      <c r="JR285" s="24">
        <f ca="1"/>
        <v>43777</v>
      </c>
      <c r="JS285" s="24">
        <f ca="1"/>
        <v>43776</v>
      </c>
      <c r="JT285" s="24">
        <f ca="1"/>
        <v>43775</v>
      </c>
      <c r="JU285" s="24">
        <f ca="1"/>
        <v>43774</v>
      </c>
      <c r="JV285" s="24">
        <f ca="1"/>
        <v>43773</v>
      </c>
      <c r="JW285" s="24">
        <f ca="1"/>
        <v>43770</v>
      </c>
      <c r="JX285" s="24">
        <f ca="1"/>
        <v>43769</v>
      </c>
      <c r="JY285" s="24">
        <f ca="1"/>
        <v>43768</v>
      </c>
      <c r="JZ285" s="24">
        <f ca="1"/>
        <v>43767</v>
      </c>
      <c r="OF285" s="23" t="s">
        <v>910</v>
      </c>
    </row>
    <row r="286" spans="3:396" x14ac:dyDescent="0.4">
      <c r="C286" s="1">
        <f t="shared" si="15"/>
        <v>283</v>
      </c>
      <c r="D286" s="74" t="s">
        <v>1174</v>
      </c>
      <c r="I286" s="100" t="s">
        <v>1154</v>
      </c>
      <c r="J286" s="101" t="str">
        <f>_xlfn.XLOOKUP(J284,monitor!B:B,monitor!H:H,"-")</f>
        <v>XS1591694481</v>
      </c>
      <c r="K286" s="101" t="str">
        <f>_xlfn.XLOOKUP(J286,bonds[ID_ISIN],bonds[unique lookup])</f>
        <v>TENN 2.995 PERP nc-24</v>
      </c>
      <c r="L286" s="102">
        <f>_xlfn.XLOOKUP(J286,bonds[ID_ISIN],bonds[blp_i_sprd_mid])</f>
        <v>215.50637817382813</v>
      </c>
      <c r="M286" s="103">
        <f>_xlfn.XLOOKUP(J284,monitor!B:B,monitor!J:J)</f>
        <v>400000</v>
      </c>
      <c r="S286" s="74" t="s">
        <v>1174</v>
      </c>
      <c r="T286" s="1" t="s">
        <v>912</v>
      </c>
      <c r="U286" s="5">
        <f ca="1">_xlfn.XLOOKUP(J284,monitor!B:B,monitor!AB:AB,"-")</f>
        <v>33.498928571428564</v>
      </c>
      <c r="AB286" s="23" t="str">
        <f>J285</f>
        <v>XS2207430120</v>
      </c>
      <c r="AC286" s="23" cm="1">
        <f t="array" aca="1" ref="AC286:JZ286" ca="1">dl_Get_Hist(AB286,isin_list,historicData)</f>
        <v>247.065</v>
      </c>
      <c r="AD286" s="23">
        <f ca="1"/>
        <v>246.98599999999999</v>
      </c>
      <c r="AE286" s="23">
        <f ca="1"/>
        <v>247.39</v>
      </c>
      <c r="AF286" s="25">
        <f ca="1"/>
        <v>247.74100000000001</v>
      </c>
      <c r="AG286" s="23">
        <f ca="1"/>
        <v>250.43600000000001</v>
      </c>
      <c r="AH286" s="23">
        <f ca="1"/>
        <v>250.315</v>
      </c>
      <c r="AI286" s="23">
        <f ca="1"/>
        <v>245.36799999999999</v>
      </c>
      <c r="AJ286" s="23">
        <f ca="1"/>
        <v>243.751</v>
      </c>
      <c r="AK286" s="23">
        <f ca="1"/>
        <v>242.32900000000001</v>
      </c>
      <c r="AL286" s="23">
        <f ca="1"/>
        <v>241.21700000000001</v>
      </c>
      <c r="AM286" s="23">
        <f ca="1"/>
        <v>239.833</v>
      </c>
      <c r="AN286" s="23">
        <f ca="1"/>
        <v>235.755</v>
      </c>
      <c r="AO286" s="23">
        <f ca="1"/>
        <v>235.702</v>
      </c>
      <c r="AP286" s="23">
        <f ca="1"/>
        <v>240.428</v>
      </c>
      <c r="AQ286" s="23">
        <f ca="1"/>
        <v>243.75800000000001</v>
      </c>
      <c r="AR286" s="23">
        <f ca="1"/>
        <v>243.24100000000001</v>
      </c>
      <c r="AS286" s="23">
        <f ca="1"/>
        <v>246.51300000000001</v>
      </c>
      <c r="AT286" s="23">
        <f ca="1"/>
        <v>252.51400000000001</v>
      </c>
      <c r="AU286" s="23">
        <f ca="1"/>
        <v>258.37099999999998</v>
      </c>
      <c r="AV286" s="23">
        <f ca="1"/>
        <v>262.68299999999999</v>
      </c>
      <c r="AW286" s="23">
        <f ca="1"/>
        <v>259.27699999999999</v>
      </c>
      <c r="AX286" s="23">
        <f ca="1"/>
        <v>252.46199999999999</v>
      </c>
      <c r="AY286" s="23">
        <f ca="1"/>
        <v>254.69399999999999</v>
      </c>
      <c r="AZ286" s="23">
        <f ca="1"/>
        <v>255.006</v>
      </c>
      <c r="BA286" s="23">
        <f ca="1"/>
        <v>246.16900000000001</v>
      </c>
      <c r="BB286" s="23">
        <f ca="1"/>
        <v>246.114</v>
      </c>
      <c r="BC286" s="23">
        <f ca="1"/>
        <v>245.376</v>
      </c>
      <c r="BD286" s="23">
        <f ca="1"/>
        <v>245.40899999999999</v>
      </c>
      <c r="BE286" s="23">
        <f ca="1"/>
        <v>246.51</v>
      </c>
      <c r="BF286" s="23">
        <f ca="1"/>
        <v>242.66900000000001</v>
      </c>
      <c r="BG286" s="23">
        <f ca="1"/>
        <v>235.18299999999999</v>
      </c>
      <c r="BH286" s="23">
        <f ca="1"/>
        <v>236.255</v>
      </c>
      <c r="BI286" s="23">
        <f ca="1"/>
        <v>236.17</v>
      </c>
      <c r="BJ286" s="23">
        <f ca="1"/>
        <v>230.69499999999999</v>
      </c>
      <c r="BK286" s="23">
        <f ca="1"/>
        <v>230.83199999999999</v>
      </c>
      <c r="BL286" s="23">
        <f ca="1"/>
        <v>229.59399999999999</v>
      </c>
      <c r="BM286" s="23">
        <f ca="1"/>
        <v>229.8</v>
      </c>
      <c r="BN286" s="23">
        <f ca="1"/>
        <v>229.58199999999999</v>
      </c>
      <c r="BO286" s="23">
        <f ca="1"/>
        <v>230.25800000000001</v>
      </c>
      <c r="BP286" s="23">
        <f ca="1"/>
        <v>228.965</v>
      </c>
      <c r="BQ286" s="23">
        <f ca="1"/>
        <v>226.46</v>
      </c>
      <c r="BR286" s="23">
        <f ca="1"/>
        <v>222.15700000000001</v>
      </c>
      <c r="BS286" s="23">
        <f ca="1"/>
        <v>220.339</v>
      </c>
      <c r="BT286" s="23">
        <f ca="1"/>
        <v>223.34399999999999</v>
      </c>
      <c r="BU286" s="23">
        <f ca="1"/>
        <v>227.166</v>
      </c>
      <c r="BV286" s="23">
        <f ca="1"/>
        <v>226.85499999999999</v>
      </c>
      <c r="BW286" s="23">
        <f ca="1"/>
        <v>224.386</v>
      </c>
      <c r="BX286" s="23">
        <f ca="1"/>
        <v>224.059</v>
      </c>
      <c r="BY286" s="23">
        <f ca="1"/>
        <v>222.446</v>
      </c>
      <c r="BZ286" s="23">
        <f ca="1"/>
        <v>219.62200000000001</v>
      </c>
      <c r="CA286" s="23">
        <f ca="1"/>
        <v>217.12899999999999</v>
      </c>
      <c r="CB286" s="23">
        <f ca="1"/>
        <v>219.577</v>
      </c>
      <c r="CC286" s="23">
        <f ca="1"/>
        <v>223.24799999999999</v>
      </c>
      <c r="CD286" s="23">
        <f ca="1"/>
        <v>235.19499999999999</v>
      </c>
      <c r="CE286" s="23">
        <f ca="1"/>
        <v>237.107</v>
      </c>
      <c r="CF286" s="23">
        <f ca="1"/>
        <v>247.42</v>
      </c>
      <c r="CG286" s="23">
        <f ca="1"/>
        <v>251.40199999999999</v>
      </c>
      <c r="CH286" s="23">
        <f ca="1"/>
        <v>257.05700000000002</v>
      </c>
      <c r="CI286" s="23">
        <f ca="1"/>
        <v>257.16300000000001</v>
      </c>
      <c r="CJ286" s="23">
        <f ca="1"/>
        <v>257.00900000000001</v>
      </c>
      <c r="CK286" s="23">
        <f ca="1"/>
        <v>257.53199999999998</v>
      </c>
      <c r="CL286" s="23">
        <f ca="1"/>
        <v>253.15799999999999</v>
      </c>
      <c r="CM286" s="23">
        <f ca="1"/>
        <v>254.315</v>
      </c>
      <c r="CN286" s="23">
        <f ca="1"/>
        <v>253.18</v>
      </c>
      <c r="CO286" s="23">
        <f ca="1"/>
        <v>252.65299999999999</v>
      </c>
      <c r="CP286" s="23">
        <f ca="1"/>
        <v>255.339</v>
      </c>
      <c r="CQ286" s="23">
        <f ca="1"/>
        <v>257.762</v>
      </c>
      <c r="CR286" s="23">
        <f ca="1"/>
        <v>255.709</v>
      </c>
      <c r="CS286" s="23">
        <f ca="1"/>
        <v>261.37299999999999</v>
      </c>
      <c r="CT286" s="23">
        <f ca="1"/>
        <v>264.24200000000002</v>
      </c>
      <c r="CU286" s="23" t="str">
        <f ca="1"/>
        <v>-</v>
      </c>
      <c r="CV286" s="23" t="str">
        <f ca="1"/>
        <v>-</v>
      </c>
      <c r="CW286" s="23" t="str">
        <f ca="1"/>
        <v>-</v>
      </c>
      <c r="CX286" s="23" t="str">
        <f ca="1"/>
        <v>-</v>
      </c>
      <c r="CY286" s="23" t="str">
        <f ca="1"/>
        <v>-</v>
      </c>
      <c r="CZ286" s="23" t="str">
        <f ca="1"/>
        <v>-</v>
      </c>
      <c r="DA286" s="23" t="str">
        <f ca="1"/>
        <v>-</v>
      </c>
      <c r="DB286" s="23" t="str">
        <f ca="1"/>
        <v>-</v>
      </c>
      <c r="DC286" s="23" t="str">
        <f ca="1"/>
        <v>-</v>
      </c>
      <c r="DD286" s="23" t="str">
        <f ca="1"/>
        <v>-</v>
      </c>
      <c r="DE286" s="23" t="str">
        <f ca="1"/>
        <v>-</v>
      </c>
      <c r="DF286" s="23" t="str">
        <f ca="1"/>
        <v>-</v>
      </c>
      <c r="DG286" s="23" t="str">
        <f ca="1"/>
        <v>-</v>
      </c>
      <c r="DH286" s="23" t="str">
        <f ca="1"/>
        <v>-</v>
      </c>
      <c r="DI286" s="23" t="str">
        <f ca="1"/>
        <v>-</v>
      </c>
      <c r="DJ286" s="23" t="str">
        <f ca="1"/>
        <v>-</v>
      </c>
      <c r="DK286" s="23" t="str">
        <f ca="1"/>
        <v>-</v>
      </c>
      <c r="DL286" s="23" t="str">
        <f ca="1"/>
        <v>-</v>
      </c>
      <c r="DM286" s="23" t="str">
        <f ca="1"/>
        <v>-</v>
      </c>
      <c r="DN286" s="23" t="str">
        <f ca="1"/>
        <v>-</v>
      </c>
      <c r="DO286" s="23" t="str">
        <f ca="1"/>
        <v>-</v>
      </c>
      <c r="DP286" s="23" t="str">
        <f ca="1"/>
        <v>-</v>
      </c>
      <c r="DQ286" s="23" t="str">
        <f ca="1"/>
        <v>-</v>
      </c>
      <c r="DR286" s="23" t="str">
        <f ca="1"/>
        <v>-</v>
      </c>
      <c r="DS286" s="23" t="str">
        <f ca="1"/>
        <v>-</v>
      </c>
      <c r="DT286" s="23" t="str">
        <f ca="1"/>
        <v>-</v>
      </c>
      <c r="DU286" s="23" t="str">
        <f ca="1"/>
        <v>-</v>
      </c>
      <c r="DV286" s="23" t="str">
        <f ca="1"/>
        <v>-</v>
      </c>
      <c r="DW286" s="23" t="str">
        <f ca="1"/>
        <v>-</v>
      </c>
      <c r="DX286" s="23" t="str">
        <f ca="1"/>
        <v>-</v>
      </c>
      <c r="DY286" s="23" t="str">
        <f ca="1"/>
        <v>-</v>
      </c>
      <c r="DZ286" s="23" t="str">
        <f ca="1"/>
        <v>-</v>
      </c>
      <c r="EA286" s="23" t="str">
        <f ca="1"/>
        <v>-</v>
      </c>
      <c r="EB286" s="23" t="str">
        <f ca="1"/>
        <v>-</v>
      </c>
      <c r="EC286" s="23" t="str">
        <f ca="1"/>
        <v>-</v>
      </c>
      <c r="ED286" s="23" t="str">
        <f ca="1"/>
        <v>-</v>
      </c>
      <c r="EE286" s="23" t="str">
        <f ca="1"/>
        <v>-</v>
      </c>
      <c r="EF286" s="23" t="str">
        <f ca="1"/>
        <v>-</v>
      </c>
      <c r="EG286" s="23" t="str">
        <f ca="1"/>
        <v>-</v>
      </c>
      <c r="EH286" s="23" t="str">
        <f ca="1"/>
        <v>-</v>
      </c>
      <c r="EI286" s="23" t="str">
        <f ca="1"/>
        <v>-</v>
      </c>
      <c r="EJ286" s="23" t="str">
        <f ca="1"/>
        <v>-</v>
      </c>
      <c r="EK286" s="23" t="str">
        <f ca="1"/>
        <v>-</v>
      </c>
      <c r="EL286" s="23" t="str">
        <f ca="1"/>
        <v>-</v>
      </c>
      <c r="EM286" s="23" t="str">
        <f ca="1"/>
        <v>-</v>
      </c>
      <c r="EN286" s="23" t="str">
        <f ca="1"/>
        <v>-</v>
      </c>
      <c r="EO286" s="23" t="str">
        <f ca="1"/>
        <v>-</v>
      </c>
      <c r="EP286" s="23" t="str">
        <f ca="1"/>
        <v>-</v>
      </c>
      <c r="EQ286" s="23" t="str">
        <f ca="1"/>
        <v>-</v>
      </c>
      <c r="ER286" s="23" t="str">
        <f ca="1"/>
        <v>-</v>
      </c>
      <c r="ES286" s="23" t="str">
        <f ca="1"/>
        <v>-</v>
      </c>
      <c r="ET286" s="23" t="str">
        <f ca="1"/>
        <v>-</v>
      </c>
      <c r="EU286" s="23" t="str">
        <f ca="1"/>
        <v>-</v>
      </c>
      <c r="EV286" s="23" t="str">
        <f ca="1"/>
        <v>-</v>
      </c>
      <c r="EW286" s="23" t="str">
        <f ca="1"/>
        <v>-</v>
      </c>
      <c r="EX286" s="23" t="str">
        <f ca="1"/>
        <v>-</v>
      </c>
      <c r="EY286" s="23" t="str">
        <f ca="1"/>
        <v>-</v>
      </c>
      <c r="EZ286" s="23" t="str">
        <f ca="1"/>
        <v>-</v>
      </c>
      <c r="FA286" s="23" t="str">
        <f ca="1"/>
        <v>-</v>
      </c>
      <c r="FB286" s="23" t="str">
        <f ca="1"/>
        <v>-</v>
      </c>
      <c r="FC286" s="23" t="str">
        <f ca="1"/>
        <v>-</v>
      </c>
      <c r="FD286" s="23" t="str">
        <f ca="1"/>
        <v>-</v>
      </c>
      <c r="FE286" s="23" t="str">
        <f ca="1"/>
        <v>-</v>
      </c>
      <c r="FF286" s="23" t="str">
        <f ca="1"/>
        <v>-</v>
      </c>
      <c r="FG286" s="23" t="str">
        <f ca="1"/>
        <v>-</v>
      </c>
      <c r="FH286" s="23" t="str">
        <f ca="1"/>
        <v>-</v>
      </c>
      <c r="FI286" s="23" t="str">
        <f ca="1"/>
        <v>-</v>
      </c>
      <c r="FJ286" s="23" t="str">
        <f ca="1"/>
        <v>-</v>
      </c>
      <c r="FK286" s="23" t="str">
        <f ca="1"/>
        <v>-</v>
      </c>
      <c r="FL286" s="23" t="str">
        <f ca="1"/>
        <v>-</v>
      </c>
      <c r="FM286" s="23" t="str">
        <f ca="1"/>
        <v>-</v>
      </c>
      <c r="FN286" s="23" t="str">
        <f ca="1"/>
        <v>-</v>
      </c>
      <c r="FO286" s="23" t="str">
        <f ca="1"/>
        <v>-</v>
      </c>
      <c r="FP286" s="23" t="str">
        <f ca="1"/>
        <v>-</v>
      </c>
      <c r="FQ286" s="23" t="str">
        <f ca="1"/>
        <v>-</v>
      </c>
      <c r="FR286" s="23" t="str">
        <f ca="1"/>
        <v>-</v>
      </c>
      <c r="FS286" s="23" t="str">
        <f ca="1"/>
        <v>-</v>
      </c>
      <c r="FT286" s="23" t="str">
        <f ca="1"/>
        <v>-</v>
      </c>
      <c r="FU286" s="23" t="str">
        <f ca="1"/>
        <v>-</v>
      </c>
      <c r="FV286" s="23" t="str">
        <f ca="1"/>
        <v>-</v>
      </c>
      <c r="FW286" s="23" t="str">
        <f ca="1"/>
        <v>-</v>
      </c>
      <c r="FX286" s="23" t="str">
        <f ca="1"/>
        <v>-</v>
      </c>
      <c r="FY286" s="23" t="str">
        <f ca="1"/>
        <v>-</v>
      </c>
      <c r="FZ286" s="23" t="str">
        <f ca="1"/>
        <v>-</v>
      </c>
      <c r="GA286" s="23" t="str">
        <f ca="1"/>
        <v>-</v>
      </c>
      <c r="GB286" s="23" t="str">
        <f ca="1"/>
        <v>-</v>
      </c>
      <c r="GC286" s="23" t="str">
        <f ca="1"/>
        <v>-</v>
      </c>
      <c r="GD286" s="23" t="str">
        <f ca="1"/>
        <v>-</v>
      </c>
      <c r="GE286" s="23" t="str">
        <f ca="1"/>
        <v>-</v>
      </c>
      <c r="GF286" s="23" t="str">
        <f ca="1"/>
        <v>-</v>
      </c>
      <c r="GG286" s="23" t="str">
        <f ca="1"/>
        <v>-</v>
      </c>
      <c r="GH286" s="23" t="str">
        <f ca="1"/>
        <v>-</v>
      </c>
      <c r="GI286" s="23" t="str">
        <f ca="1"/>
        <v>-</v>
      </c>
      <c r="GJ286" s="23" t="str">
        <f ca="1"/>
        <v>-</v>
      </c>
      <c r="GK286" s="23" t="str">
        <f ca="1"/>
        <v>-</v>
      </c>
      <c r="GL286" s="23" t="str">
        <f ca="1"/>
        <v>-</v>
      </c>
      <c r="GM286" s="23" t="str">
        <f ca="1"/>
        <v>-</v>
      </c>
      <c r="GN286" s="23" t="str">
        <f ca="1"/>
        <v>-</v>
      </c>
      <c r="GO286" s="23" t="str">
        <f ca="1"/>
        <v>-</v>
      </c>
      <c r="GP286" s="23" t="str">
        <f ca="1"/>
        <v>-</v>
      </c>
      <c r="GQ286" s="23" t="str">
        <f ca="1"/>
        <v>-</v>
      </c>
      <c r="GR286" s="23" t="str">
        <f ca="1"/>
        <v>-</v>
      </c>
      <c r="GS286" s="23" t="str">
        <f ca="1"/>
        <v>-</v>
      </c>
      <c r="GT286" s="23" t="str">
        <f ca="1"/>
        <v>-</v>
      </c>
      <c r="GU286" s="23" t="str">
        <f ca="1"/>
        <v>-</v>
      </c>
      <c r="GV286" s="23" t="str">
        <f ca="1"/>
        <v>-</v>
      </c>
      <c r="GW286" s="23" t="str">
        <f ca="1"/>
        <v>-</v>
      </c>
      <c r="GX286" s="23" t="str">
        <f ca="1"/>
        <v>-</v>
      </c>
      <c r="GY286" s="23" t="str">
        <f ca="1"/>
        <v>-</v>
      </c>
      <c r="GZ286" s="23" t="str">
        <f ca="1"/>
        <v>-</v>
      </c>
      <c r="HA286" s="23" t="str">
        <f ca="1"/>
        <v>-</v>
      </c>
      <c r="HB286" s="23" t="str">
        <f ca="1"/>
        <v>-</v>
      </c>
      <c r="HC286" s="23" t="str">
        <f ca="1"/>
        <v>-</v>
      </c>
      <c r="HD286" s="23" t="str">
        <f ca="1"/>
        <v>-</v>
      </c>
      <c r="HE286" s="23" t="str">
        <f ca="1"/>
        <v>-</v>
      </c>
      <c r="HF286" s="23" t="str">
        <f ca="1"/>
        <v>-</v>
      </c>
      <c r="HG286" s="23" t="str">
        <f ca="1"/>
        <v>-</v>
      </c>
      <c r="HH286" s="23" t="str">
        <f ca="1"/>
        <v>-</v>
      </c>
      <c r="HI286" s="23" t="str">
        <f ca="1"/>
        <v>-</v>
      </c>
      <c r="HJ286" s="23" t="str">
        <f ca="1"/>
        <v>-</v>
      </c>
      <c r="HK286" s="23" t="str">
        <f ca="1"/>
        <v>-</v>
      </c>
      <c r="HL286" s="23" t="str">
        <f ca="1"/>
        <v>-</v>
      </c>
      <c r="HM286" s="23" t="str">
        <f ca="1"/>
        <v>-</v>
      </c>
      <c r="HN286" s="23" t="str">
        <f ca="1"/>
        <v>-</v>
      </c>
      <c r="HO286" s="23" t="str">
        <f ca="1"/>
        <v>-</v>
      </c>
      <c r="HP286" s="23" t="str">
        <f ca="1"/>
        <v>-</v>
      </c>
      <c r="HQ286" s="23" t="str">
        <f ca="1"/>
        <v>-</v>
      </c>
      <c r="HR286" s="23" t="str">
        <f ca="1"/>
        <v>-</v>
      </c>
      <c r="HS286" s="23" t="str">
        <f ca="1"/>
        <v>-</v>
      </c>
      <c r="HT286" s="23" t="str">
        <f ca="1"/>
        <v>-</v>
      </c>
      <c r="HU286" s="23" t="str">
        <f ca="1"/>
        <v>-</v>
      </c>
      <c r="HV286" s="23" t="str">
        <f ca="1"/>
        <v>-</v>
      </c>
      <c r="HW286" s="23" t="str">
        <f ca="1"/>
        <v>-</v>
      </c>
      <c r="HX286" s="23" t="str">
        <f ca="1"/>
        <v>-</v>
      </c>
      <c r="HY286" s="23" t="str">
        <f ca="1"/>
        <v>-</v>
      </c>
      <c r="HZ286" s="23" t="str">
        <f ca="1"/>
        <v>-</v>
      </c>
      <c r="IA286" s="23" t="str">
        <f ca="1"/>
        <v>-</v>
      </c>
      <c r="IB286" s="23" t="str">
        <f ca="1"/>
        <v>-</v>
      </c>
      <c r="IC286" s="23" t="str">
        <f ca="1"/>
        <v>-</v>
      </c>
      <c r="ID286" s="23" t="str">
        <f ca="1"/>
        <v>-</v>
      </c>
      <c r="IE286" s="23" t="str">
        <f ca="1"/>
        <v>-</v>
      </c>
      <c r="IF286" s="23" t="str">
        <f ca="1"/>
        <v>-</v>
      </c>
      <c r="IG286" s="23" t="str">
        <f ca="1"/>
        <v>-</v>
      </c>
      <c r="IH286" s="23" t="str">
        <f ca="1"/>
        <v>-</v>
      </c>
      <c r="II286" s="23" t="str">
        <f ca="1"/>
        <v>-</v>
      </c>
      <c r="IJ286" s="23" t="str">
        <f ca="1"/>
        <v>-</v>
      </c>
      <c r="IK286" s="23" t="str">
        <f ca="1"/>
        <v>-</v>
      </c>
      <c r="IL286" s="23" t="str">
        <f ca="1"/>
        <v>-</v>
      </c>
      <c r="IM286" s="23" t="str">
        <f ca="1"/>
        <v>-</v>
      </c>
      <c r="IN286" s="23" t="str">
        <f ca="1"/>
        <v>-</v>
      </c>
      <c r="IO286" s="23" t="str">
        <f ca="1"/>
        <v>-</v>
      </c>
      <c r="IP286" s="23" t="str">
        <f ca="1"/>
        <v>-</v>
      </c>
      <c r="IQ286" s="23" t="str">
        <f ca="1"/>
        <v>-</v>
      </c>
      <c r="IR286" s="23" t="str">
        <f ca="1"/>
        <v>-</v>
      </c>
      <c r="IS286" s="23" t="str">
        <f ca="1"/>
        <v>-</v>
      </c>
      <c r="IT286" s="23" t="str">
        <f ca="1"/>
        <v>-</v>
      </c>
      <c r="IU286" s="23" t="str">
        <f ca="1"/>
        <v>-</v>
      </c>
      <c r="IV286" s="23" t="str">
        <f ca="1"/>
        <v>-</v>
      </c>
      <c r="IW286" s="23" t="str">
        <f ca="1"/>
        <v>-</v>
      </c>
      <c r="IX286" s="23" t="str">
        <f ca="1"/>
        <v>-</v>
      </c>
      <c r="IY286" s="23" t="str">
        <f ca="1"/>
        <v>-</v>
      </c>
      <c r="IZ286" s="23" t="str">
        <f ca="1"/>
        <v>-</v>
      </c>
      <c r="JA286" s="23" t="str">
        <f ca="1"/>
        <v>-</v>
      </c>
      <c r="JB286" s="23" t="str">
        <f ca="1"/>
        <v>-</v>
      </c>
      <c r="JC286" s="23" t="str">
        <f ca="1"/>
        <v>-</v>
      </c>
      <c r="JD286" s="23" t="str">
        <f ca="1"/>
        <v>-</v>
      </c>
      <c r="JE286" s="23" t="str">
        <f ca="1"/>
        <v>-</v>
      </c>
      <c r="JF286" s="23" t="str">
        <f ca="1"/>
        <v>-</v>
      </c>
      <c r="JG286" s="23" t="str">
        <f ca="1"/>
        <v>-</v>
      </c>
      <c r="JH286" s="23" t="str">
        <f ca="1"/>
        <v>-</v>
      </c>
      <c r="JI286" s="23" t="str">
        <f ca="1"/>
        <v>-</v>
      </c>
      <c r="JJ286" s="23" t="str">
        <f ca="1"/>
        <v>-</v>
      </c>
      <c r="JK286" s="23" t="str">
        <f ca="1"/>
        <v>-</v>
      </c>
      <c r="JL286" s="23" t="str">
        <f ca="1"/>
        <v>-</v>
      </c>
      <c r="JM286" s="23" t="str">
        <f ca="1"/>
        <v>-</v>
      </c>
      <c r="JN286" s="23" t="str">
        <f ca="1"/>
        <v>-</v>
      </c>
      <c r="JO286" s="23" t="str">
        <f ca="1"/>
        <v>-</v>
      </c>
      <c r="JP286" s="23" t="str">
        <f ca="1"/>
        <v>-</v>
      </c>
      <c r="JQ286" s="23" t="str">
        <f ca="1"/>
        <v>-</v>
      </c>
      <c r="JR286" s="23" t="str">
        <f ca="1"/>
        <v>-</v>
      </c>
      <c r="JS286" s="23" t="str">
        <f ca="1"/>
        <v>-</v>
      </c>
      <c r="JT286" s="23" t="str">
        <f ca="1"/>
        <v>-</v>
      </c>
      <c r="JU286" s="23" t="str">
        <f ca="1"/>
        <v>-</v>
      </c>
      <c r="JV286" s="23" t="str">
        <f ca="1"/>
        <v>-</v>
      </c>
      <c r="JW286" s="23" t="str">
        <f ca="1"/>
        <v>-</v>
      </c>
      <c r="JX286" s="23" t="str">
        <f ca="1"/>
        <v>-</v>
      </c>
      <c r="JY286" s="23" t="str">
        <f ca="1"/>
        <v>-</v>
      </c>
      <c r="JZ286" s="23" t="str">
        <f ca="1"/>
        <v>-</v>
      </c>
      <c r="OF286" s="23" t="s">
        <v>910</v>
      </c>
    </row>
    <row r="287" spans="3:396" x14ac:dyDescent="0.4">
      <c r="C287" s="1">
        <f t="shared" si="15"/>
        <v>284</v>
      </c>
      <c r="D287" s="74" t="s">
        <v>1174</v>
      </c>
      <c r="I287" s="90" t="s">
        <v>1152</v>
      </c>
      <c r="J287" s="92" t="str">
        <f>_xlfn.XLOOKUP(J284,monitor!B:B,monitor!X:X,"-")</f>
        <v>90d</v>
      </c>
      <c r="L287" s="104">
        <f>(L285-L286)</f>
        <v>30.405151367187528</v>
      </c>
      <c r="S287" s="74" t="s">
        <v>1174</v>
      </c>
      <c r="T287" s="1" t="s">
        <v>913</v>
      </c>
      <c r="U287" s="5">
        <f ca="1">_xlfn.XLOOKUP(J284,monitor!B:B,monitor!AC:AC,"-")</f>
        <v>4.6168907481780872</v>
      </c>
      <c r="AB287" s="23" t="str">
        <f>J286</f>
        <v>XS1591694481</v>
      </c>
      <c r="AC287" s="23" cm="1">
        <f t="array" aca="1" ref="AC287:JZ287" ca="1">dl_Get_Hist(AB287,isin_list,historicData)</f>
        <v>216.017</v>
      </c>
      <c r="AD287" s="23">
        <f ca="1"/>
        <v>216.124</v>
      </c>
      <c r="AE287" s="23">
        <f ca="1"/>
        <v>217.23400000000001</v>
      </c>
      <c r="AF287" s="25">
        <f ca="1"/>
        <v>217.72900000000001</v>
      </c>
      <c r="AG287" s="23">
        <f ca="1"/>
        <v>219.81200000000001</v>
      </c>
      <c r="AH287" s="23">
        <f ca="1"/>
        <v>220.37799999999999</v>
      </c>
      <c r="AI287" s="23">
        <f ca="1"/>
        <v>211.50800000000001</v>
      </c>
      <c r="AJ287" s="23">
        <f ca="1"/>
        <v>209.423</v>
      </c>
      <c r="AK287" s="23">
        <f ca="1"/>
        <v>207.274</v>
      </c>
      <c r="AL287" s="23">
        <f ca="1"/>
        <v>206.095</v>
      </c>
      <c r="AM287" s="23">
        <f ca="1"/>
        <v>204.51300000000001</v>
      </c>
      <c r="AN287" s="23">
        <f ca="1"/>
        <v>201.08799999999999</v>
      </c>
      <c r="AO287" s="23">
        <f ca="1"/>
        <v>200.69300000000001</v>
      </c>
      <c r="AP287" s="23">
        <f ca="1"/>
        <v>206.142</v>
      </c>
      <c r="AQ287" s="23">
        <f ca="1"/>
        <v>216.839</v>
      </c>
      <c r="AR287" s="23">
        <f ca="1"/>
        <v>210.57400000000001</v>
      </c>
      <c r="AS287" s="23">
        <f ca="1"/>
        <v>214.06700000000001</v>
      </c>
      <c r="AT287" s="23">
        <f ca="1"/>
        <v>219.30500000000001</v>
      </c>
      <c r="AU287" s="23">
        <f ca="1"/>
        <v>224.387</v>
      </c>
      <c r="AV287" s="23">
        <f ca="1"/>
        <v>226.661</v>
      </c>
      <c r="AW287" s="23">
        <f ca="1"/>
        <v>222.59399999999999</v>
      </c>
      <c r="AX287" s="23">
        <f ca="1"/>
        <v>214.95699999999999</v>
      </c>
      <c r="AY287" s="23">
        <f ca="1"/>
        <v>216</v>
      </c>
      <c r="AZ287" s="23">
        <f ca="1"/>
        <v>219.33500000000001</v>
      </c>
      <c r="BA287" s="23">
        <f ca="1"/>
        <v>211.93700000000001</v>
      </c>
      <c r="BB287" s="23">
        <f ca="1"/>
        <v>212.71700000000001</v>
      </c>
      <c r="BC287" s="23">
        <f ca="1"/>
        <v>212.36199999999999</v>
      </c>
      <c r="BD287" s="23">
        <f ca="1"/>
        <v>211.34299999999999</v>
      </c>
      <c r="BE287" s="23">
        <f ca="1"/>
        <v>214.57</v>
      </c>
      <c r="BF287" s="23">
        <f ca="1"/>
        <v>211.47200000000001</v>
      </c>
      <c r="BG287" s="23">
        <f ca="1"/>
        <v>202.06</v>
      </c>
      <c r="BH287" s="23">
        <f ca="1"/>
        <v>204.71100000000001</v>
      </c>
      <c r="BI287" s="23">
        <f ca="1"/>
        <v>202.97900000000001</v>
      </c>
      <c r="BJ287" s="23">
        <f ca="1"/>
        <v>199.64</v>
      </c>
      <c r="BK287" s="23">
        <f ca="1"/>
        <v>200.96100000000001</v>
      </c>
      <c r="BL287" s="23">
        <f ca="1"/>
        <v>198.3</v>
      </c>
      <c r="BM287" s="23">
        <f ca="1"/>
        <v>197.429</v>
      </c>
      <c r="BN287" s="23">
        <f ca="1"/>
        <v>197.76400000000001</v>
      </c>
      <c r="BO287" s="23">
        <f ca="1"/>
        <v>189.774</v>
      </c>
      <c r="BP287" s="23">
        <f ca="1"/>
        <v>197.81100000000001</v>
      </c>
      <c r="BQ287" s="23">
        <f ca="1"/>
        <v>196.43600000000001</v>
      </c>
      <c r="BR287" s="23">
        <f ca="1"/>
        <v>192.18299999999999</v>
      </c>
      <c r="BS287" s="23">
        <f ca="1"/>
        <v>191.14099999999999</v>
      </c>
      <c r="BT287" s="23">
        <f ca="1"/>
        <v>193.36500000000001</v>
      </c>
      <c r="BU287" s="23">
        <f ca="1"/>
        <v>198.02099999999999</v>
      </c>
      <c r="BV287" s="23">
        <f ca="1"/>
        <v>199.03700000000001</v>
      </c>
      <c r="BW287" s="23">
        <f ca="1"/>
        <v>197.196</v>
      </c>
      <c r="BX287" s="23">
        <f ca="1"/>
        <v>195.88399999999999</v>
      </c>
      <c r="BY287" s="23">
        <f ca="1"/>
        <v>193.506</v>
      </c>
      <c r="BZ287" s="23">
        <f ca="1"/>
        <v>191.68199999999999</v>
      </c>
      <c r="CA287" s="23">
        <f ca="1"/>
        <v>191.083</v>
      </c>
      <c r="CB287" s="23">
        <f ca="1"/>
        <v>193.804</v>
      </c>
      <c r="CC287" s="23">
        <f ca="1"/>
        <v>197.73500000000001</v>
      </c>
      <c r="CD287" s="23">
        <f ca="1"/>
        <v>205.79300000000001</v>
      </c>
      <c r="CE287" s="23">
        <f ca="1"/>
        <v>208.25800000000001</v>
      </c>
      <c r="CF287" s="23">
        <f ca="1"/>
        <v>213</v>
      </c>
      <c r="CG287" s="23">
        <f ca="1"/>
        <v>215.14699999999999</v>
      </c>
      <c r="CH287" s="23">
        <f ca="1"/>
        <v>221.12899999999999</v>
      </c>
      <c r="CI287" s="23">
        <f ca="1"/>
        <v>220.839</v>
      </c>
      <c r="CJ287" s="23">
        <f ca="1"/>
        <v>220.29400000000001</v>
      </c>
      <c r="CK287" s="23">
        <f ca="1"/>
        <v>219.44499999999999</v>
      </c>
      <c r="CL287" s="23">
        <f ca="1"/>
        <v>214.041</v>
      </c>
      <c r="CM287" s="23">
        <f ca="1"/>
        <v>214.46100000000001</v>
      </c>
      <c r="CN287" s="23">
        <f ca="1"/>
        <v>211.38800000000001</v>
      </c>
      <c r="CO287" s="23">
        <f ca="1"/>
        <v>208.453</v>
      </c>
      <c r="CP287" s="23">
        <f ca="1"/>
        <v>210.58199999999999</v>
      </c>
      <c r="CQ287" s="23">
        <f ca="1"/>
        <v>211.637</v>
      </c>
      <c r="CR287" s="23">
        <f ca="1"/>
        <v>210.43100000000001</v>
      </c>
      <c r="CS287" s="23">
        <f ca="1"/>
        <v>221.761</v>
      </c>
      <c r="CT287" s="23">
        <f ca="1"/>
        <v>229.584</v>
      </c>
      <c r="CU287" s="23">
        <f ca="1"/>
        <v>234.30799999999999</v>
      </c>
      <c r="CV287" s="23">
        <f ca="1"/>
        <v>235.68700000000001</v>
      </c>
      <c r="CW287" s="23">
        <f ca="1"/>
        <v>241.71899999999999</v>
      </c>
      <c r="CX287" s="23">
        <f ca="1"/>
        <v>235.209</v>
      </c>
      <c r="CY287" s="23">
        <f ca="1"/>
        <v>231.614</v>
      </c>
      <c r="CZ287" s="23">
        <f ca="1"/>
        <v>229.57400000000001</v>
      </c>
      <c r="DA287" s="23">
        <f ca="1"/>
        <v>223.34</v>
      </c>
      <c r="DB287" s="23">
        <f ca="1"/>
        <v>220.02799999999999</v>
      </c>
      <c r="DC287" s="23">
        <f ca="1"/>
        <v>219.67400000000001</v>
      </c>
      <c r="DD287" s="23">
        <f ca="1"/>
        <v>227.51300000000001</v>
      </c>
      <c r="DE287" s="23">
        <f ca="1"/>
        <v>229.96799999999999</v>
      </c>
      <c r="DF287" s="23">
        <f ca="1"/>
        <v>231.84399999999999</v>
      </c>
      <c r="DG287" s="23">
        <f ca="1"/>
        <v>236.429</v>
      </c>
      <c r="DH287" s="23">
        <f ca="1"/>
        <v>238.715</v>
      </c>
      <c r="DI287" s="23">
        <f ca="1"/>
        <v>236.49700000000001</v>
      </c>
      <c r="DJ287" s="23">
        <f ca="1"/>
        <v>236.81800000000001</v>
      </c>
      <c r="DK287" s="23">
        <f ca="1"/>
        <v>234.792</v>
      </c>
      <c r="DL287" s="23">
        <f ca="1"/>
        <v>232.23599999999999</v>
      </c>
      <c r="DM287" s="23">
        <f ca="1"/>
        <v>234.249</v>
      </c>
      <c r="DN287" s="23">
        <f ca="1"/>
        <v>230.73400000000001</v>
      </c>
      <c r="DO287" s="23">
        <f ca="1"/>
        <v>230.56100000000001</v>
      </c>
      <c r="DP287" s="23">
        <f ca="1"/>
        <v>221.72</v>
      </c>
      <c r="DQ287" s="23">
        <f ca="1"/>
        <v>212.51900000000001</v>
      </c>
      <c r="DR287" s="23">
        <f ca="1"/>
        <v>235.71799999999999</v>
      </c>
      <c r="DS287" s="23">
        <f ca="1"/>
        <v>234.82300000000001</v>
      </c>
      <c r="DT287" s="23">
        <f ca="1"/>
        <v>229.53100000000001</v>
      </c>
      <c r="DU287" s="23">
        <f ca="1"/>
        <v>207.31299999999999</v>
      </c>
      <c r="DV287" s="23">
        <f ca="1"/>
        <v>196.87899999999999</v>
      </c>
      <c r="DW287" s="23">
        <f ca="1"/>
        <v>187.10300000000001</v>
      </c>
      <c r="DX287" s="23">
        <f ca="1"/>
        <v>192.46899999999999</v>
      </c>
      <c r="DY287" s="23">
        <f ca="1"/>
        <v>198.99299999999999</v>
      </c>
      <c r="DZ287" s="23">
        <f ca="1"/>
        <v>204.16399999999999</v>
      </c>
      <c r="EA287" s="23">
        <f ca="1"/>
        <v>209.571</v>
      </c>
      <c r="EB287" s="23">
        <f ca="1"/>
        <v>209.84700000000001</v>
      </c>
      <c r="EC287" s="23">
        <f ca="1"/>
        <v>210.08600000000001</v>
      </c>
      <c r="ED287" s="23">
        <f ca="1"/>
        <v>206.98400000000001</v>
      </c>
      <c r="EE287" s="23">
        <f ca="1"/>
        <v>206.48500000000001</v>
      </c>
      <c r="EF287" s="23">
        <f ca="1"/>
        <v>217.16200000000001</v>
      </c>
      <c r="EG287" s="23">
        <f ca="1"/>
        <v>203.917</v>
      </c>
      <c r="EH287" s="23">
        <f ca="1"/>
        <v>238.59800000000001</v>
      </c>
      <c r="EI287" s="23">
        <f ca="1"/>
        <v>244.28899999999999</v>
      </c>
      <c r="EJ287" s="23">
        <f ca="1"/>
        <v>244.947</v>
      </c>
      <c r="EK287" s="23">
        <f ca="1"/>
        <v>253.68100000000001</v>
      </c>
      <c r="EL287" s="23">
        <f ca="1"/>
        <v>269.38299999999998</v>
      </c>
      <c r="EM287" s="23">
        <f ca="1"/>
        <v>274.25299999999999</v>
      </c>
      <c r="EN287" s="23">
        <f ca="1"/>
        <v>275.27999999999997</v>
      </c>
      <c r="EO287" s="23">
        <f ca="1"/>
        <v>265.35599999999999</v>
      </c>
      <c r="EP287" s="23">
        <f ca="1"/>
        <v>265.83199999999999</v>
      </c>
      <c r="EQ287" s="23">
        <f ca="1"/>
        <v>271.20400000000001</v>
      </c>
      <c r="ER287" s="23">
        <f ca="1"/>
        <v>287.471</v>
      </c>
      <c r="ES287" s="23">
        <f ca="1"/>
        <v>281.60000000000002</v>
      </c>
      <c r="ET287" s="23">
        <f ca="1"/>
        <v>280.28399999999999</v>
      </c>
      <c r="EU287" s="23">
        <f ca="1"/>
        <v>283.70600000000002</v>
      </c>
      <c r="EV287" s="23">
        <f ca="1"/>
        <v>283.87700000000001</v>
      </c>
      <c r="EW287" s="23">
        <f ca="1"/>
        <v>277.66500000000002</v>
      </c>
      <c r="EX287" s="23">
        <f ca="1"/>
        <v>272.53899999999999</v>
      </c>
      <c r="EY287" s="23">
        <f ca="1"/>
        <v>265.00799999999998</v>
      </c>
      <c r="EZ287" s="23">
        <f ca="1"/>
        <v>259.13</v>
      </c>
      <c r="FA287" s="23">
        <f ca="1"/>
        <v>252.11600000000001</v>
      </c>
      <c r="FB287" s="23">
        <f ca="1"/>
        <v>262.51900000000001</v>
      </c>
      <c r="FC287" s="23">
        <f ca="1"/>
        <v>263.85000000000002</v>
      </c>
      <c r="FD287" s="23">
        <f ca="1"/>
        <v>271.58600000000001</v>
      </c>
      <c r="FE287" s="23">
        <f ca="1"/>
        <v>275.35000000000002</v>
      </c>
      <c r="FF287" s="23">
        <f ca="1"/>
        <v>271.66500000000002</v>
      </c>
      <c r="FG287" s="23">
        <f ca="1"/>
        <v>274.81700000000001</v>
      </c>
      <c r="FH287" s="23">
        <f ca="1"/>
        <v>281.67</v>
      </c>
      <c r="FI287" s="23">
        <f ca="1"/>
        <v>274.32900000000001</v>
      </c>
      <c r="FJ287" s="23">
        <f ca="1"/>
        <v>281.86900000000003</v>
      </c>
      <c r="FK287" s="23">
        <f ca="1"/>
        <v>301.92200000000003</v>
      </c>
      <c r="FL287" s="23">
        <f ca="1"/>
        <v>318.98500000000001</v>
      </c>
      <c r="FM287" s="23">
        <f ca="1"/>
        <v>348.42700000000002</v>
      </c>
      <c r="FN287" s="23">
        <f ca="1"/>
        <v>372.26600000000002</v>
      </c>
      <c r="FO287" s="23">
        <f ca="1"/>
        <v>399.149</v>
      </c>
      <c r="FP287" s="23">
        <f ca="1"/>
        <v>414.98700000000002</v>
      </c>
      <c r="FQ287" s="23">
        <f ca="1"/>
        <v>411.21499999999997</v>
      </c>
      <c r="FR287" s="23">
        <f ca="1"/>
        <v>413.82299999999998</v>
      </c>
      <c r="FS287" s="23">
        <f ca="1"/>
        <v>417.36399999999998</v>
      </c>
      <c r="FT287" s="23">
        <f ca="1"/>
        <v>426.84100000000001</v>
      </c>
      <c r="FU287" s="23">
        <f ca="1"/>
        <v>426.93700000000001</v>
      </c>
      <c r="FV287" s="23">
        <f ca="1"/>
        <v>432.53</v>
      </c>
      <c r="FW287" s="23">
        <f ca="1"/>
        <v>435.40300000000002</v>
      </c>
      <c r="FX287" s="23">
        <f ca="1"/>
        <v>488.04500000000002</v>
      </c>
      <c r="FY287" s="23">
        <f ca="1"/>
        <v>493.404</v>
      </c>
      <c r="FZ287" s="23">
        <f ca="1"/>
        <v>472.59899999999999</v>
      </c>
      <c r="GA287" s="23">
        <f ca="1"/>
        <v>475.60500000000002</v>
      </c>
      <c r="GB287" s="23">
        <f ca="1"/>
        <v>477.18200000000002</v>
      </c>
      <c r="GC287" s="23">
        <f ca="1"/>
        <v>393.13299999999998</v>
      </c>
      <c r="GD287" s="23">
        <f ca="1"/>
        <v>362.59899999999999</v>
      </c>
      <c r="GE287" s="23">
        <f ca="1"/>
        <v>287.661</v>
      </c>
      <c r="GF287" s="23">
        <f ca="1"/>
        <v>277.53500000000003</v>
      </c>
      <c r="GG287" s="23">
        <f ca="1"/>
        <v>239.529</v>
      </c>
      <c r="GH287" s="23">
        <f ca="1"/>
        <v>237.422</v>
      </c>
      <c r="GI287" s="23">
        <f ca="1"/>
        <v>245.58099999999999</v>
      </c>
      <c r="GJ287" s="23">
        <f ca="1"/>
        <v>203.68799999999999</v>
      </c>
      <c r="GK287" s="23">
        <f ca="1"/>
        <v>184.93799999999999</v>
      </c>
      <c r="GL287" s="23">
        <f ca="1"/>
        <v>175.27699999999999</v>
      </c>
      <c r="GM287" s="23">
        <f ca="1"/>
        <v>175.83199999999999</v>
      </c>
      <c r="GN287" s="23">
        <f ca="1"/>
        <v>190.084</v>
      </c>
      <c r="GO287" s="23">
        <f ca="1"/>
        <v>185</v>
      </c>
      <c r="GP287" s="23">
        <f ca="1"/>
        <v>166.10400000000001</v>
      </c>
      <c r="GQ287" s="23">
        <f ca="1"/>
        <v>154.654</v>
      </c>
      <c r="GR287" s="23">
        <f ca="1"/>
        <v>146.351</v>
      </c>
      <c r="GS287" s="23">
        <f ca="1"/>
        <v>135.441</v>
      </c>
      <c r="GT287" s="23">
        <f ca="1"/>
        <v>122.197</v>
      </c>
      <c r="GU287" s="23">
        <f ca="1"/>
        <v>123.708</v>
      </c>
      <c r="GV287" s="23">
        <f ca="1"/>
        <v>125.114</v>
      </c>
      <c r="GW287" s="23">
        <f ca="1"/>
        <v>127.166</v>
      </c>
      <c r="GX287" s="23">
        <f ca="1"/>
        <v>127.283</v>
      </c>
      <c r="GY287" s="23">
        <f ca="1"/>
        <v>128.68199999999999</v>
      </c>
      <c r="GZ287" s="23">
        <f ca="1"/>
        <v>129.63999999999999</v>
      </c>
      <c r="HA287" s="23">
        <f ca="1"/>
        <v>129.292</v>
      </c>
      <c r="HB287" s="23">
        <f ca="1"/>
        <v>131.57599999999999</v>
      </c>
      <c r="HC287" s="23">
        <f ca="1"/>
        <v>133.66499999999999</v>
      </c>
      <c r="HD287" s="23">
        <f ca="1"/>
        <v>130.99700000000001</v>
      </c>
      <c r="HE287" s="23">
        <f ca="1"/>
        <v>129.292</v>
      </c>
      <c r="HF287" s="23">
        <f ca="1"/>
        <v>130.28</v>
      </c>
      <c r="HG287" s="23">
        <f ca="1"/>
        <v>133.018</v>
      </c>
      <c r="HH287" s="23">
        <f ca="1"/>
        <v>142.934</v>
      </c>
      <c r="HI287" s="23">
        <f ca="1"/>
        <v>142.863</v>
      </c>
      <c r="HJ287" s="23">
        <f ca="1"/>
        <v>142.285</v>
      </c>
      <c r="HK287" s="23">
        <f ca="1"/>
        <v>139.29599999999999</v>
      </c>
      <c r="HL287" s="23">
        <f ca="1"/>
        <v>141.203</v>
      </c>
      <c r="HM287" s="23">
        <f ca="1"/>
        <v>145.65199999999999</v>
      </c>
      <c r="HN287" s="23">
        <f ca="1"/>
        <v>136.732</v>
      </c>
      <c r="HO287" s="23">
        <f ca="1"/>
        <v>133.41300000000001</v>
      </c>
      <c r="HP287" s="23">
        <f ca="1"/>
        <v>128.37899999999999</v>
      </c>
      <c r="HQ287" s="23">
        <f ca="1"/>
        <v>127.679</v>
      </c>
      <c r="HR287" s="23">
        <f ca="1"/>
        <v>126.53</v>
      </c>
      <c r="HS287" s="23">
        <f ca="1"/>
        <v>126.941</v>
      </c>
      <c r="HT287" s="23">
        <f ca="1"/>
        <v>130.91</v>
      </c>
      <c r="HU287" s="23">
        <f ca="1"/>
        <v>134.11699999999999</v>
      </c>
      <c r="HV287" s="23">
        <f ca="1"/>
        <v>133.84399999999999</v>
      </c>
      <c r="HW287" s="23">
        <f ca="1"/>
        <v>134.535</v>
      </c>
      <c r="HX287" s="23">
        <f ca="1"/>
        <v>136.90199999999999</v>
      </c>
      <c r="HY287" s="23">
        <f ca="1"/>
        <v>136.49</v>
      </c>
      <c r="HZ287" s="23">
        <f ca="1"/>
        <v>142.37700000000001</v>
      </c>
      <c r="IA287" s="23">
        <f ca="1"/>
        <v>141.45699999999999</v>
      </c>
      <c r="IB287" s="23">
        <f ca="1"/>
        <v>139.93100000000001</v>
      </c>
      <c r="IC287" s="23">
        <f ca="1"/>
        <v>138.089</v>
      </c>
      <c r="ID287" s="23">
        <f ca="1"/>
        <v>134.358</v>
      </c>
      <c r="IE287" s="23">
        <f ca="1"/>
        <v>133.20500000000001</v>
      </c>
      <c r="IF287" s="23">
        <f ca="1"/>
        <v>131.95699999999999</v>
      </c>
      <c r="IG287" s="23">
        <f ca="1"/>
        <v>134.27199999999999</v>
      </c>
      <c r="IH287" s="23">
        <f ca="1"/>
        <v>135.32499999999999</v>
      </c>
      <c r="II287" s="23">
        <f ca="1"/>
        <v>135.726</v>
      </c>
      <c r="IJ287" s="23">
        <f ca="1"/>
        <v>137.28200000000001</v>
      </c>
      <c r="IK287" s="23">
        <f ca="1"/>
        <v>137.917</v>
      </c>
      <c r="IL287" s="23">
        <f ca="1"/>
        <v>139.589</v>
      </c>
      <c r="IM287" s="23">
        <f ca="1"/>
        <v>142.68799999999999</v>
      </c>
      <c r="IN287" s="23">
        <f ca="1"/>
        <v>142.46100000000001</v>
      </c>
      <c r="IO287" s="23">
        <f ca="1"/>
        <v>143.726</v>
      </c>
      <c r="IP287" s="23">
        <f ca="1"/>
        <v>147.626</v>
      </c>
      <c r="IQ287" s="23">
        <f ca="1"/>
        <v>150.48500000000001</v>
      </c>
      <c r="IR287" s="23">
        <f ca="1"/>
        <v>149.053</v>
      </c>
      <c r="IS287" s="23">
        <f ca="1"/>
        <v>149.339</v>
      </c>
      <c r="IT287" s="23">
        <f ca="1"/>
        <v>155.05699999999999</v>
      </c>
      <c r="IU287" s="23">
        <f ca="1"/>
        <v>157.15700000000001</v>
      </c>
      <c r="IV287" s="23">
        <f ca="1"/>
        <v>162.065</v>
      </c>
      <c r="IW287" s="23">
        <f ca="1"/>
        <v>164.96799999999999</v>
      </c>
      <c r="IX287" s="23">
        <f ca="1"/>
        <v>158.47399999999999</v>
      </c>
      <c r="IY287" s="23">
        <f ca="1"/>
        <v>161.85499999999999</v>
      </c>
      <c r="IZ287" s="23">
        <f ca="1"/>
        <v>164.52</v>
      </c>
      <c r="JA287" s="23">
        <f ca="1"/>
        <v>163.018</v>
      </c>
      <c r="JB287" s="23">
        <f ca="1"/>
        <v>162.20400000000001</v>
      </c>
      <c r="JC287" s="23">
        <f ca="1"/>
        <v>163.85</v>
      </c>
      <c r="JD287" s="23">
        <f ca="1"/>
        <v>169.72</v>
      </c>
      <c r="JE287" s="23">
        <f ca="1"/>
        <v>170.75299999999999</v>
      </c>
      <c r="JF287" s="23">
        <f ca="1"/>
        <v>170.708</v>
      </c>
      <c r="JG287" s="23">
        <f ca="1"/>
        <v>167.393</v>
      </c>
      <c r="JH287" s="23">
        <f ca="1"/>
        <v>165.98699999999999</v>
      </c>
      <c r="JI287" s="23">
        <f ca="1"/>
        <v>166.12200000000001</v>
      </c>
      <c r="JJ287" s="23">
        <f ca="1"/>
        <v>164.929</v>
      </c>
      <c r="JK287" s="23">
        <f ca="1"/>
        <v>161.82499999999999</v>
      </c>
      <c r="JL287" s="23">
        <f ca="1"/>
        <v>157.596</v>
      </c>
      <c r="JM287" s="23">
        <f ca="1"/>
        <v>158.36500000000001</v>
      </c>
      <c r="JN287" s="23">
        <f ca="1"/>
        <v>157.09100000000001</v>
      </c>
      <c r="JO287" s="23">
        <f ca="1"/>
        <v>151.369</v>
      </c>
      <c r="JP287" s="23">
        <f ca="1"/>
        <v>150.78200000000001</v>
      </c>
      <c r="JQ287" s="23">
        <f ca="1"/>
        <v>147.583</v>
      </c>
      <c r="JR287" s="23">
        <f ca="1"/>
        <v>154.78299999999999</v>
      </c>
      <c r="JS287" s="23">
        <f ca="1"/>
        <v>161.78100000000001</v>
      </c>
      <c r="JT287" s="23">
        <f ca="1"/>
        <v>162.19300000000001</v>
      </c>
      <c r="JU287" s="23">
        <f ca="1"/>
        <v>159.059</v>
      </c>
      <c r="JV287" s="23">
        <f ca="1"/>
        <v>158.803</v>
      </c>
      <c r="JW287" s="23">
        <f ca="1"/>
        <v>156.00800000000001</v>
      </c>
      <c r="JX287" s="23">
        <f ca="1"/>
        <v>157.45099999999999</v>
      </c>
      <c r="JY287" s="23">
        <f ca="1"/>
        <v>161.19</v>
      </c>
      <c r="JZ287" s="23">
        <f ca="1"/>
        <v>160.845</v>
      </c>
      <c r="OF287" s="23" t="s">
        <v>910</v>
      </c>
    </row>
    <row r="288" spans="3:396" x14ac:dyDescent="0.4">
      <c r="C288" s="1">
        <f t="shared" si="15"/>
        <v>285</v>
      </c>
      <c r="D288" s="74" t="s">
        <v>1174</v>
      </c>
      <c r="I288" s="90" t="s">
        <v>1407</v>
      </c>
      <c r="J288" s="110" t="str">
        <f>_xlfn.XLOOKUP(J284,monitor!B:B,monitor!C:C)</f>
        <v>To Monitor</v>
      </c>
      <c r="S288" s="74" t="s">
        <v>1174</v>
      </c>
      <c r="T288" s="1" t="s">
        <v>1218</v>
      </c>
      <c r="U288" s="5">
        <f ca="1">U286-2*U287</f>
        <v>24.265147075072392</v>
      </c>
      <c r="AB288" s="111" t="str">
        <f>AB286&amp; " reduced"</f>
        <v>XS2207430120 reduced</v>
      </c>
      <c r="AC288" s="23" cm="1">
        <f t="array" aca="1" ref="AC288:CS288" ca="1">_xlfn._xlws.FILTER(_xlfn.ANCHORARRAY(AC286),dl_Get_Hist("numbers",isin_list,historicData)&lt;U293)</f>
        <v>247.065</v>
      </c>
      <c r="AD288" s="23">
        <f ca="1"/>
        <v>246.98599999999999</v>
      </c>
      <c r="AE288" s="23">
        <f ca="1"/>
        <v>247.39</v>
      </c>
      <c r="AF288" s="25">
        <f ca="1"/>
        <v>247.74100000000001</v>
      </c>
      <c r="AG288" s="23">
        <f ca="1"/>
        <v>250.43600000000001</v>
      </c>
      <c r="AH288" s="23">
        <f ca="1"/>
        <v>250.315</v>
      </c>
      <c r="AI288" s="23">
        <f ca="1"/>
        <v>245.36799999999999</v>
      </c>
      <c r="AJ288" s="23">
        <f ca="1"/>
        <v>243.751</v>
      </c>
      <c r="AK288" s="23">
        <f ca="1"/>
        <v>242.32900000000001</v>
      </c>
      <c r="AL288" s="23">
        <f ca="1"/>
        <v>241.21700000000001</v>
      </c>
      <c r="AM288" s="23">
        <f ca="1"/>
        <v>239.833</v>
      </c>
      <c r="AN288" s="23">
        <f ca="1"/>
        <v>235.755</v>
      </c>
      <c r="AO288" s="23">
        <f ca="1"/>
        <v>235.702</v>
      </c>
      <c r="AP288" s="23">
        <f ca="1"/>
        <v>240.428</v>
      </c>
      <c r="AQ288" s="23">
        <f ca="1"/>
        <v>243.75800000000001</v>
      </c>
      <c r="AR288" s="23">
        <f ca="1"/>
        <v>243.24100000000001</v>
      </c>
      <c r="AS288" s="23">
        <f ca="1"/>
        <v>246.51300000000001</v>
      </c>
      <c r="AT288" s="23">
        <f ca="1"/>
        <v>252.51400000000001</v>
      </c>
      <c r="AU288" s="23">
        <f ca="1"/>
        <v>258.37099999999998</v>
      </c>
      <c r="AV288" s="23">
        <f ca="1"/>
        <v>262.68299999999999</v>
      </c>
      <c r="AW288" s="23">
        <f ca="1"/>
        <v>259.27699999999999</v>
      </c>
      <c r="AX288" s="23">
        <f ca="1"/>
        <v>252.46199999999999</v>
      </c>
      <c r="AY288" s="23">
        <f ca="1"/>
        <v>254.69399999999999</v>
      </c>
      <c r="AZ288" s="23">
        <f ca="1"/>
        <v>255.006</v>
      </c>
      <c r="BA288" s="23">
        <f ca="1"/>
        <v>246.16900000000001</v>
      </c>
      <c r="BB288" s="23">
        <f ca="1"/>
        <v>246.114</v>
      </c>
      <c r="BC288" s="23">
        <f ca="1"/>
        <v>245.376</v>
      </c>
      <c r="BD288" s="23">
        <f ca="1"/>
        <v>245.40899999999999</v>
      </c>
      <c r="BE288" s="23">
        <f ca="1"/>
        <v>246.51</v>
      </c>
      <c r="BF288" s="23">
        <f ca="1"/>
        <v>242.66900000000001</v>
      </c>
      <c r="BG288" s="23">
        <f ca="1"/>
        <v>235.18299999999999</v>
      </c>
      <c r="BH288" s="23">
        <f ca="1"/>
        <v>236.255</v>
      </c>
      <c r="BI288" s="23">
        <f ca="1"/>
        <v>236.17</v>
      </c>
      <c r="BJ288" s="23">
        <f ca="1"/>
        <v>230.69499999999999</v>
      </c>
      <c r="BK288" s="23">
        <f ca="1"/>
        <v>230.83199999999999</v>
      </c>
      <c r="BL288" s="23">
        <f ca="1"/>
        <v>229.59399999999999</v>
      </c>
      <c r="BM288" s="23">
        <f ca="1"/>
        <v>229.8</v>
      </c>
      <c r="BN288" s="23">
        <f ca="1"/>
        <v>229.58199999999999</v>
      </c>
      <c r="BO288" s="23">
        <f ca="1"/>
        <v>230.25800000000001</v>
      </c>
      <c r="BP288" s="23">
        <f ca="1"/>
        <v>228.965</v>
      </c>
      <c r="BQ288" s="23">
        <f ca="1"/>
        <v>226.46</v>
      </c>
      <c r="BR288" s="23">
        <f ca="1"/>
        <v>222.15700000000001</v>
      </c>
      <c r="BS288" s="23">
        <f ca="1"/>
        <v>220.339</v>
      </c>
      <c r="BT288" s="23">
        <f ca="1"/>
        <v>223.34399999999999</v>
      </c>
      <c r="BU288" s="23">
        <f ca="1"/>
        <v>227.166</v>
      </c>
      <c r="BV288" s="23">
        <f ca="1"/>
        <v>226.85499999999999</v>
      </c>
      <c r="BW288" s="23">
        <f ca="1"/>
        <v>224.386</v>
      </c>
      <c r="BX288" s="23">
        <f ca="1"/>
        <v>224.059</v>
      </c>
      <c r="BY288" s="23">
        <f ca="1"/>
        <v>222.446</v>
      </c>
      <c r="BZ288" s="23">
        <f ca="1"/>
        <v>219.62200000000001</v>
      </c>
      <c r="CA288" s="23">
        <f ca="1"/>
        <v>217.12899999999999</v>
      </c>
      <c r="CB288" s="23">
        <f ca="1"/>
        <v>219.577</v>
      </c>
      <c r="CC288" s="23">
        <f ca="1"/>
        <v>223.24799999999999</v>
      </c>
      <c r="CD288" s="23">
        <f ca="1"/>
        <v>235.19499999999999</v>
      </c>
      <c r="CE288" s="23">
        <f ca="1"/>
        <v>237.107</v>
      </c>
      <c r="CF288" s="23">
        <f ca="1"/>
        <v>247.42</v>
      </c>
      <c r="CG288" s="23">
        <f ca="1"/>
        <v>251.40199999999999</v>
      </c>
      <c r="CH288" s="23">
        <f ca="1"/>
        <v>257.05700000000002</v>
      </c>
      <c r="CI288" s="23">
        <f ca="1"/>
        <v>257.16300000000001</v>
      </c>
      <c r="CJ288" s="23">
        <f ca="1"/>
        <v>257.00900000000001</v>
      </c>
      <c r="CK288" s="23">
        <f ca="1"/>
        <v>257.53199999999998</v>
      </c>
      <c r="CL288" s="23">
        <f ca="1"/>
        <v>253.15799999999999</v>
      </c>
      <c r="CM288" s="23">
        <f ca="1"/>
        <v>254.315</v>
      </c>
      <c r="CN288" s="23">
        <f ca="1"/>
        <v>253.18</v>
      </c>
      <c r="CO288" s="23">
        <f ca="1"/>
        <v>252.65299999999999</v>
      </c>
      <c r="CP288" s="23">
        <f ca="1"/>
        <v>255.339</v>
      </c>
      <c r="CQ288" s="23">
        <f ca="1"/>
        <v>257.762</v>
      </c>
      <c r="CR288" s="23">
        <f ca="1"/>
        <v>255.709</v>
      </c>
      <c r="CS288" s="23">
        <f ca="1"/>
        <v>261.37299999999999</v>
      </c>
      <c r="OF288" s="23" t="s">
        <v>910</v>
      </c>
    </row>
    <row r="289" spans="3:396" x14ac:dyDescent="0.4">
      <c r="C289" s="1">
        <f t="shared" si="15"/>
        <v>286</v>
      </c>
      <c r="D289" s="74" t="s">
        <v>1174</v>
      </c>
      <c r="I289" s="90" t="s">
        <v>1711</v>
      </c>
      <c r="J289" s="125" t="str">
        <f>_xlfn.XLOOKUP(J284,monitor!B:B,monitor!P:P)</f>
        <v>-</v>
      </c>
      <c r="S289" s="74" t="s">
        <v>1174</v>
      </c>
      <c r="T289" s="1" t="s">
        <v>1219</v>
      </c>
      <c r="U289" s="5">
        <f ca="1">U286+2*U287</f>
        <v>42.732710067784737</v>
      </c>
      <c r="AB289" s="111" t="str">
        <f>AB287&amp; " reduced"</f>
        <v>XS1591694481 reduced</v>
      </c>
      <c r="AC289" s="23" cm="1">
        <f t="array" aca="1" ref="AC289:CS289" ca="1">_xlfn._xlws.FILTER(_xlfn.ANCHORARRAY(AC287),dl_Get_Hist("numbers",isin_list,historicData)&lt;U293)</f>
        <v>216.017</v>
      </c>
      <c r="AD289" s="23">
        <f ca="1"/>
        <v>216.124</v>
      </c>
      <c r="AE289" s="23">
        <f ca="1"/>
        <v>217.23400000000001</v>
      </c>
      <c r="AF289" s="25">
        <f ca="1"/>
        <v>217.72900000000001</v>
      </c>
      <c r="AG289" s="23">
        <f ca="1"/>
        <v>219.81200000000001</v>
      </c>
      <c r="AH289" s="23">
        <f ca="1"/>
        <v>220.37799999999999</v>
      </c>
      <c r="AI289" s="23">
        <f ca="1"/>
        <v>211.50800000000001</v>
      </c>
      <c r="AJ289" s="23">
        <f ca="1"/>
        <v>209.423</v>
      </c>
      <c r="AK289" s="23">
        <f ca="1"/>
        <v>207.274</v>
      </c>
      <c r="AL289" s="23">
        <f ca="1"/>
        <v>206.095</v>
      </c>
      <c r="AM289" s="23">
        <f ca="1"/>
        <v>204.51300000000001</v>
      </c>
      <c r="AN289" s="23">
        <f ca="1"/>
        <v>201.08799999999999</v>
      </c>
      <c r="AO289" s="23">
        <f ca="1"/>
        <v>200.69300000000001</v>
      </c>
      <c r="AP289" s="23">
        <f ca="1"/>
        <v>206.142</v>
      </c>
      <c r="AQ289" s="23">
        <f ca="1"/>
        <v>216.839</v>
      </c>
      <c r="AR289" s="23">
        <f ca="1"/>
        <v>210.57400000000001</v>
      </c>
      <c r="AS289" s="23">
        <f ca="1"/>
        <v>214.06700000000001</v>
      </c>
      <c r="AT289" s="23">
        <f ca="1"/>
        <v>219.30500000000001</v>
      </c>
      <c r="AU289" s="23">
        <f ca="1"/>
        <v>224.387</v>
      </c>
      <c r="AV289" s="23">
        <f ca="1"/>
        <v>226.661</v>
      </c>
      <c r="AW289" s="23">
        <f ca="1"/>
        <v>222.59399999999999</v>
      </c>
      <c r="AX289" s="23">
        <f ca="1"/>
        <v>214.95699999999999</v>
      </c>
      <c r="AY289" s="23">
        <f ca="1"/>
        <v>216</v>
      </c>
      <c r="AZ289" s="23">
        <f ca="1"/>
        <v>219.33500000000001</v>
      </c>
      <c r="BA289" s="23">
        <f ca="1"/>
        <v>211.93700000000001</v>
      </c>
      <c r="BB289" s="23">
        <f ca="1"/>
        <v>212.71700000000001</v>
      </c>
      <c r="BC289" s="23">
        <f ca="1"/>
        <v>212.36199999999999</v>
      </c>
      <c r="BD289" s="23">
        <f ca="1"/>
        <v>211.34299999999999</v>
      </c>
      <c r="BE289" s="23">
        <f ca="1"/>
        <v>214.57</v>
      </c>
      <c r="BF289" s="23">
        <f ca="1"/>
        <v>211.47200000000001</v>
      </c>
      <c r="BG289" s="23">
        <f ca="1"/>
        <v>202.06</v>
      </c>
      <c r="BH289" s="23">
        <f ca="1"/>
        <v>204.71100000000001</v>
      </c>
      <c r="BI289" s="23">
        <f ca="1"/>
        <v>202.97900000000001</v>
      </c>
      <c r="BJ289" s="23">
        <f ca="1"/>
        <v>199.64</v>
      </c>
      <c r="BK289" s="23">
        <f ca="1"/>
        <v>200.96100000000001</v>
      </c>
      <c r="BL289" s="23">
        <f ca="1"/>
        <v>198.3</v>
      </c>
      <c r="BM289" s="23">
        <f ca="1"/>
        <v>197.429</v>
      </c>
      <c r="BN289" s="23">
        <f ca="1"/>
        <v>197.76400000000001</v>
      </c>
      <c r="BO289" s="23">
        <f ca="1"/>
        <v>189.774</v>
      </c>
      <c r="BP289" s="23">
        <f ca="1"/>
        <v>197.81100000000001</v>
      </c>
      <c r="BQ289" s="23">
        <f ca="1"/>
        <v>196.43600000000001</v>
      </c>
      <c r="BR289" s="23">
        <f ca="1"/>
        <v>192.18299999999999</v>
      </c>
      <c r="BS289" s="23">
        <f ca="1"/>
        <v>191.14099999999999</v>
      </c>
      <c r="BT289" s="23">
        <f ca="1"/>
        <v>193.36500000000001</v>
      </c>
      <c r="BU289" s="23">
        <f ca="1"/>
        <v>198.02099999999999</v>
      </c>
      <c r="BV289" s="23">
        <f ca="1"/>
        <v>199.03700000000001</v>
      </c>
      <c r="BW289" s="23">
        <f ca="1"/>
        <v>197.196</v>
      </c>
      <c r="BX289" s="23">
        <f ca="1"/>
        <v>195.88399999999999</v>
      </c>
      <c r="BY289" s="23">
        <f ca="1"/>
        <v>193.506</v>
      </c>
      <c r="BZ289" s="23">
        <f ca="1"/>
        <v>191.68199999999999</v>
      </c>
      <c r="CA289" s="23">
        <f ca="1"/>
        <v>191.083</v>
      </c>
      <c r="CB289" s="23">
        <f ca="1"/>
        <v>193.804</v>
      </c>
      <c r="CC289" s="23">
        <f ca="1"/>
        <v>197.73500000000001</v>
      </c>
      <c r="CD289" s="23">
        <f ca="1"/>
        <v>205.79300000000001</v>
      </c>
      <c r="CE289" s="23">
        <f ca="1"/>
        <v>208.25800000000001</v>
      </c>
      <c r="CF289" s="23">
        <f ca="1"/>
        <v>213</v>
      </c>
      <c r="CG289" s="23">
        <f ca="1"/>
        <v>215.14699999999999</v>
      </c>
      <c r="CH289" s="23">
        <f ca="1"/>
        <v>221.12899999999999</v>
      </c>
      <c r="CI289" s="23">
        <f ca="1"/>
        <v>220.839</v>
      </c>
      <c r="CJ289" s="23">
        <f ca="1"/>
        <v>220.29400000000001</v>
      </c>
      <c r="CK289" s="23">
        <f ca="1"/>
        <v>219.44499999999999</v>
      </c>
      <c r="CL289" s="23">
        <f ca="1"/>
        <v>214.041</v>
      </c>
      <c r="CM289" s="23">
        <f ca="1"/>
        <v>214.46100000000001</v>
      </c>
      <c r="CN289" s="23">
        <f ca="1"/>
        <v>211.38800000000001</v>
      </c>
      <c r="CO289" s="23">
        <f ca="1"/>
        <v>208.453</v>
      </c>
      <c r="CP289" s="23">
        <f ca="1"/>
        <v>210.58199999999999</v>
      </c>
      <c r="CQ289" s="23">
        <f ca="1"/>
        <v>211.637</v>
      </c>
      <c r="CR289" s="23">
        <f ca="1"/>
        <v>210.43100000000001</v>
      </c>
      <c r="CS289" s="23">
        <f ca="1"/>
        <v>221.761</v>
      </c>
      <c r="OF289" s="23" t="s">
        <v>910</v>
      </c>
    </row>
    <row r="290" spans="3:396" x14ac:dyDescent="0.4">
      <c r="C290" s="1">
        <f t="shared" si="15"/>
        <v>287</v>
      </c>
      <c r="D290" s="74" t="s">
        <v>1174</v>
      </c>
      <c r="S290" s="74" t="s">
        <v>1174</v>
      </c>
      <c r="T290" s="1" t="s">
        <v>1254</v>
      </c>
      <c r="U290" s="4">
        <f>_xlfn.XLOOKUP(J284,monitor!B:B,monitor!N:N,"-")</f>
        <v>28</v>
      </c>
      <c r="AB290" s="111" t="str">
        <f>"spread:"&amp;K285&amp;" - "&amp;K286</f>
        <v>spread:TENN 2.374 PERP nc-25 - TENN 2.995 PERP nc-24</v>
      </c>
      <c r="AC290" s="23" cm="1">
        <f t="array" aca="1" ref="AC290:CT290" ca="1">_xlfn._xlws.FILTER(dl_spread_between_two_bonds(J285,J286,isin_list,historicData),dl_spread_between_two_bonds(J285,J286,isin_list,historicData)&lt;&gt;"-")</f>
        <v>31.048000000000002</v>
      </c>
      <c r="AD290" s="23">
        <f ca="1"/>
        <v>30.861999999999995</v>
      </c>
      <c r="AE290" s="23">
        <f ca="1"/>
        <v>30.155999999999977</v>
      </c>
      <c r="AF290" s="25">
        <f ca="1"/>
        <v>30.012</v>
      </c>
      <c r="AG290" s="23">
        <f ca="1"/>
        <v>30.623999999999995</v>
      </c>
      <c r="AH290" s="23">
        <f ca="1"/>
        <v>29.937000000000012</v>
      </c>
      <c r="AI290" s="23">
        <f ca="1"/>
        <v>33.859999999999985</v>
      </c>
      <c r="AJ290" s="23">
        <f ca="1"/>
        <v>34.328000000000003</v>
      </c>
      <c r="AK290" s="23">
        <f ca="1"/>
        <v>35.055000000000007</v>
      </c>
      <c r="AL290" s="23">
        <f ca="1"/>
        <v>35.122000000000014</v>
      </c>
      <c r="AM290" s="23">
        <f ca="1"/>
        <v>35.319999999999993</v>
      </c>
      <c r="AN290" s="23">
        <f ca="1"/>
        <v>34.667000000000002</v>
      </c>
      <c r="AO290" s="23">
        <f ca="1"/>
        <v>35.008999999999986</v>
      </c>
      <c r="AP290" s="23">
        <f ca="1"/>
        <v>34.286000000000001</v>
      </c>
      <c r="AQ290" s="23">
        <f ca="1"/>
        <v>26.919000000000011</v>
      </c>
      <c r="AR290" s="23">
        <f ca="1"/>
        <v>32.667000000000002</v>
      </c>
      <c r="AS290" s="23">
        <f ca="1"/>
        <v>32.445999999999998</v>
      </c>
      <c r="AT290" s="23">
        <f ca="1"/>
        <v>33.209000000000003</v>
      </c>
      <c r="AU290" s="23">
        <f ca="1"/>
        <v>33.98399999999998</v>
      </c>
      <c r="AV290" s="23">
        <f ca="1"/>
        <v>36.021999999999991</v>
      </c>
      <c r="AW290" s="23">
        <f ca="1"/>
        <v>36.682999999999993</v>
      </c>
      <c r="AX290" s="23">
        <f ca="1"/>
        <v>37.504999999999995</v>
      </c>
      <c r="AY290" s="23">
        <f ca="1"/>
        <v>38.693999999999988</v>
      </c>
      <c r="AZ290" s="23">
        <f ca="1"/>
        <v>35.670999999999992</v>
      </c>
      <c r="BA290" s="23">
        <f ca="1"/>
        <v>34.231999999999999</v>
      </c>
      <c r="BB290" s="23">
        <f ca="1"/>
        <v>33.396999999999991</v>
      </c>
      <c r="BC290" s="23">
        <f ca="1"/>
        <v>33.01400000000001</v>
      </c>
      <c r="BD290" s="23">
        <f ca="1"/>
        <v>34.066000000000003</v>
      </c>
      <c r="BE290" s="23">
        <f ca="1"/>
        <v>31.939999999999998</v>
      </c>
      <c r="BF290" s="23">
        <f ca="1"/>
        <v>31.197000000000003</v>
      </c>
      <c r="BG290" s="23">
        <f ca="1"/>
        <v>33.12299999999999</v>
      </c>
      <c r="BH290" s="23">
        <f ca="1"/>
        <v>31.543999999999983</v>
      </c>
      <c r="BI290" s="23">
        <f ca="1"/>
        <v>33.190999999999974</v>
      </c>
      <c r="BJ290" s="23">
        <f ca="1"/>
        <v>31.055000000000007</v>
      </c>
      <c r="BK290" s="23">
        <f ca="1"/>
        <v>29.870999999999981</v>
      </c>
      <c r="BL290" s="23">
        <f ca="1"/>
        <v>31.293999999999983</v>
      </c>
      <c r="BM290" s="23">
        <f ca="1"/>
        <v>32.371000000000009</v>
      </c>
      <c r="BN290" s="23">
        <f ca="1"/>
        <v>31.817999999999984</v>
      </c>
      <c r="BO290" s="23">
        <f ca="1"/>
        <v>40.484000000000009</v>
      </c>
      <c r="BP290" s="23">
        <f ca="1"/>
        <v>31.153999999999996</v>
      </c>
      <c r="BQ290" s="23">
        <f ca="1"/>
        <v>30.024000000000001</v>
      </c>
      <c r="BR290" s="23">
        <f ca="1"/>
        <v>29.974000000000018</v>
      </c>
      <c r="BS290" s="23">
        <f ca="1"/>
        <v>29.198000000000008</v>
      </c>
      <c r="BT290" s="23">
        <f ca="1"/>
        <v>29.978999999999985</v>
      </c>
      <c r="BU290" s="23">
        <f ca="1"/>
        <v>29.14500000000001</v>
      </c>
      <c r="BV290" s="23">
        <f ca="1"/>
        <v>27.817999999999984</v>
      </c>
      <c r="BW290" s="23">
        <f ca="1"/>
        <v>27.189999999999998</v>
      </c>
      <c r="BX290" s="23">
        <f ca="1"/>
        <v>28.175000000000011</v>
      </c>
      <c r="BY290" s="23">
        <f ca="1"/>
        <v>28.939999999999998</v>
      </c>
      <c r="BZ290" s="23">
        <f ca="1"/>
        <v>27.940000000000026</v>
      </c>
      <c r="CA290" s="23">
        <f ca="1"/>
        <v>26.045999999999992</v>
      </c>
      <c r="CB290" s="23">
        <f ca="1"/>
        <v>25.772999999999996</v>
      </c>
      <c r="CC290" s="23">
        <f ca="1"/>
        <v>25.512999999999977</v>
      </c>
      <c r="CD290" s="23">
        <f ca="1"/>
        <v>29.401999999999987</v>
      </c>
      <c r="CE290" s="23">
        <f ca="1"/>
        <v>28.84899999999999</v>
      </c>
      <c r="CF290" s="23">
        <f ca="1"/>
        <v>34.419999999999987</v>
      </c>
      <c r="CG290" s="23">
        <f ca="1"/>
        <v>36.254999999999995</v>
      </c>
      <c r="CH290" s="23">
        <f ca="1"/>
        <v>35.928000000000026</v>
      </c>
      <c r="CI290" s="23">
        <f ca="1"/>
        <v>36.324000000000012</v>
      </c>
      <c r="CJ290" s="23">
        <f ca="1"/>
        <v>36.715000000000003</v>
      </c>
      <c r="CK290" s="23">
        <f ca="1"/>
        <v>38.086999999999989</v>
      </c>
      <c r="CL290" s="23">
        <f ca="1"/>
        <v>39.11699999999999</v>
      </c>
      <c r="CM290" s="23">
        <f ca="1"/>
        <v>39.853999999999985</v>
      </c>
      <c r="CN290" s="23">
        <f ca="1"/>
        <v>41.792000000000002</v>
      </c>
      <c r="CO290" s="23">
        <f ca="1"/>
        <v>44.199999999999989</v>
      </c>
      <c r="CP290" s="23">
        <f ca="1"/>
        <v>44.757000000000005</v>
      </c>
      <c r="CQ290" s="23">
        <f ca="1"/>
        <v>46.125</v>
      </c>
      <c r="CR290" s="23">
        <f ca="1"/>
        <v>45.277999999999992</v>
      </c>
      <c r="CS290" s="23">
        <f ca="1"/>
        <v>39.611999999999995</v>
      </c>
      <c r="CT290" s="23">
        <f ca="1"/>
        <v>34.658000000000015</v>
      </c>
      <c r="OF290" s="23" t="s">
        <v>910</v>
      </c>
    </row>
    <row r="291" spans="3:396" x14ac:dyDescent="0.4">
      <c r="C291" s="1">
        <f t="shared" si="15"/>
        <v>288</v>
      </c>
      <c r="D291" s="74" t="s">
        <v>1174</v>
      </c>
      <c r="S291" s="74" t="s">
        <v>1174</v>
      </c>
      <c r="T291" s="1" t="s">
        <v>907</v>
      </c>
      <c r="U291" s="4">
        <f ca="1">MIN(AC288:JZ289)</f>
        <v>189.774</v>
      </c>
      <c r="AB291" s="111" t="s">
        <v>1633</v>
      </c>
      <c r="AC291" s="24" cm="1">
        <f t="array" aca="1" ref="AC291:JZ291" ca="1">IF(ISNUMBER(_xlfn.ANCHORARRAY(AC290)),_xlfn.ANCHORARRAY(AC285),"-")</f>
        <v>44126</v>
      </c>
      <c r="AD291" s="24">
        <f ca="1"/>
        <v>44125</v>
      </c>
      <c r="AE291" s="24">
        <f ca="1"/>
        <v>44124</v>
      </c>
      <c r="AF291" s="24">
        <f ca="1"/>
        <v>44123</v>
      </c>
      <c r="AG291" s="24">
        <f ca="1"/>
        <v>44120</v>
      </c>
      <c r="AH291" s="24">
        <f ca="1"/>
        <v>44119</v>
      </c>
      <c r="AI291" s="24">
        <f ca="1"/>
        <v>44118</v>
      </c>
      <c r="AJ291" s="24">
        <f ca="1"/>
        <v>44117</v>
      </c>
      <c r="AK291" s="24">
        <f ca="1"/>
        <v>44116</v>
      </c>
      <c r="AL291" s="24">
        <f ca="1"/>
        <v>44113</v>
      </c>
      <c r="AM291" s="24">
        <f ca="1"/>
        <v>44112</v>
      </c>
      <c r="AN291" s="24">
        <f ca="1"/>
        <v>44111</v>
      </c>
      <c r="AO291" s="24">
        <f ca="1"/>
        <v>44110</v>
      </c>
      <c r="AP291" s="24">
        <f ca="1"/>
        <v>44109</v>
      </c>
      <c r="AQ291" s="24">
        <f ca="1"/>
        <v>44106</v>
      </c>
      <c r="AR291" s="24">
        <f ca="1"/>
        <v>44105</v>
      </c>
      <c r="AS291" s="24">
        <f ca="1"/>
        <v>44104</v>
      </c>
      <c r="AT291" s="24">
        <f ca="1"/>
        <v>44103</v>
      </c>
      <c r="AU291" s="24">
        <f ca="1"/>
        <v>44102</v>
      </c>
      <c r="AV291" s="24">
        <f ca="1"/>
        <v>44099</v>
      </c>
      <c r="AW291" s="24">
        <f ca="1"/>
        <v>44098</v>
      </c>
      <c r="AX291" s="24">
        <f ca="1"/>
        <v>44097</v>
      </c>
      <c r="AY291" s="24">
        <f ca="1"/>
        <v>44096</v>
      </c>
      <c r="AZ291" s="24">
        <f ca="1"/>
        <v>44095</v>
      </c>
      <c r="BA291" s="24">
        <f ca="1"/>
        <v>44092</v>
      </c>
      <c r="BB291" s="24">
        <f ca="1"/>
        <v>44091</v>
      </c>
      <c r="BC291" s="24">
        <f ca="1"/>
        <v>44090</v>
      </c>
      <c r="BD291" s="24">
        <f ca="1"/>
        <v>44089</v>
      </c>
      <c r="BE291" s="24">
        <f ca="1"/>
        <v>44088</v>
      </c>
      <c r="BF291" s="24">
        <f ca="1"/>
        <v>44085</v>
      </c>
      <c r="BG291" s="24">
        <f ca="1"/>
        <v>44084</v>
      </c>
      <c r="BH291" s="24">
        <f ca="1"/>
        <v>44083</v>
      </c>
      <c r="BI291" s="24">
        <f ca="1"/>
        <v>44082</v>
      </c>
      <c r="BJ291" s="24">
        <f ca="1"/>
        <v>44081</v>
      </c>
      <c r="BK291" s="24">
        <f ca="1"/>
        <v>44078</v>
      </c>
      <c r="BL291" s="24">
        <f ca="1"/>
        <v>44077</v>
      </c>
      <c r="BM291" s="24">
        <f ca="1"/>
        <v>44076</v>
      </c>
      <c r="BN291" s="24">
        <f ca="1"/>
        <v>44075</v>
      </c>
      <c r="BO291" s="24">
        <f ca="1"/>
        <v>44074</v>
      </c>
      <c r="BP291" s="24">
        <f ca="1"/>
        <v>44071</v>
      </c>
      <c r="BQ291" s="24">
        <f ca="1"/>
        <v>44070</v>
      </c>
      <c r="BR291" s="24">
        <f ca="1"/>
        <v>44069</v>
      </c>
      <c r="BS291" s="24">
        <f ca="1"/>
        <v>44068</v>
      </c>
      <c r="BT291" s="24">
        <f ca="1"/>
        <v>44067</v>
      </c>
      <c r="BU291" s="24">
        <f ca="1"/>
        <v>44064</v>
      </c>
      <c r="BV291" s="24">
        <f ca="1"/>
        <v>44063</v>
      </c>
      <c r="BW291" s="24">
        <f ca="1"/>
        <v>44062</v>
      </c>
      <c r="BX291" s="24">
        <f ca="1"/>
        <v>44061</v>
      </c>
      <c r="BY291" s="24">
        <f ca="1"/>
        <v>44060</v>
      </c>
      <c r="BZ291" s="24">
        <f ca="1"/>
        <v>44057</v>
      </c>
      <c r="CA291" s="24">
        <f ca="1"/>
        <v>44056</v>
      </c>
      <c r="CB291" s="24">
        <f ca="1"/>
        <v>44055</v>
      </c>
      <c r="CC291" s="24">
        <f ca="1"/>
        <v>44054</v>
      </c>
      <c r="CD291" s="24">
        <f ca="1"/>
        <v>44053</v>
      </c>
      <c r="CE291" s="24">
        <f ca="1"/>
        <v>44050</v>
      </c>
      <c r="CF291" s="24">
        <f ca="1"/>
        <v>44049</v>
      </c>
      <c r="CG291" s="24">
        <f ca="1"/>
        <v>44048</v>
      </c>
      <c r="CH291" s="24">
        <f ca="1"/>
        <v>44047</v>
      </c>
      <c r="CI291" s="24">
        <f ca="1"/>
        <v>44046</v>
      </c>
      <c r="CJ291" s="24">
        <f ca="1"/>
        <v>44043</v>
      </c>
      <c r="CK291" s="24">
        <f ca="1"/>
        <v>44042</v>
      </c>
      <c r="CL291" s="24">
        <f ca="1"/>
        <v>44041</v>
      </c>
      <c r="CM291" s="24">
        <f ca="1"/>
        <v>44040</v>
      </c>
      <c r="CN291" s="24">
        <f ca="1"/>
        <v>44039</v>
      </c>
      <c r="CO291" s="24">
        <f ca="1"/>
        <v>44036</v>
      </c>
      <c r="CP291" s="24">
        <f ca="1"/>
        <v>44035</v>
      </c>
      <c r="CQ291" s="24">
        <f ca="1"/>
        <v>44034</v>
      </c>
      <c r="CR291" s="24">
        <f ca="1"/>
        <v>44033</v>
      </c>
      <c r="CS291" s="24">
        <f ca="1"/>
        <v>44032</v>
      </c>
      <c r="CT291" s="24">
        <f ca="1"/>
        <v>44029</v>
      </c>
      <c r="CU291" s="24" t="e">
        <f ca="1"/>
        <v>#N/A</v>
      </c>
      <c r="CV291" s="24" t="e">
        <f ca="1"/>
        <v>#N/A</v>
      </c>
      <c r="CW291" s="24" t="e">
        <f ca="1"/>
        <v>#N/A</v>
      </c>
      <c r="CX291" s="24" t="e">
        <f ca="1"/>
        <v>#N/A</v>
      </c>
      <c r="CY291" s="24" t="e">
        <f ca="1"/>
        <v>#N/A</v>
      </c>
      <c r="CZ291" s="24" t="e">
        <f ca="1"/>
        <v>#N/A</v>
      </c>
      <c r="DA291" s="24" t="e">
        <f ca="1"/>
        <v>#N/A</v>
      </c>
      <c r="DB291" s="24" t="e">
        <f ca="1"/>
        <v>#N/A</v>
      </c>
      <c r="DC291" s="24" t="e">
        <f ca="1"/>
        <v>#N/A</v>
      </c>
      <c r="DD291" s="24" t="e">
        <f ca="1"/>
        <v>#N/A</v>
      </c>
      <c r="DE291" s="24" t="e">
        <f ca="1"/>
        <v>#N/A</v>
      </c>
      <c r="DF291" s="24" t="e">
        <f ca="1"/>
        <v>#N/A</v>
      </c>
      <c r="DG291" s="24" t="e">
        <f ca="1"/>
        <v>#N/A</v>
      </c>
      <c r="DH291" s="24" t="e">
        <f ca="1"/>
        <v>#N/A</v>
      </c>
      <c r="DI291" s="24" t="e">
        <f ca="1"/>
        <v>#N/A</v>
      </c>
      <c r="DJ291" s="24" t="e">
        <f ca="1"/>
        <v>#N/A</v>
      </c>
      <c r="DK291" s="24" t="e">
        <f ca="1"/>
        <v>#N/A</v>
      </c>
      <c r="DL291" s="24" t="e">
        <f ca="1"/>
        <v>#N/A</v>
      </c>
      <c r="DM291" s="24" t="e">
        <f ca="1"/>
        <v>#N/A</v>
      </c>
      <c r="DN291" s="24" t="e">
        <f ca="1"/>
        <v>#N/A</v>
      </c>
      <c r="DO291" s="24" t="e">
        <f ca="1"/>
        <v>#N/A</v>
      </c>
      <c r="DP291" s="24" t="e">
        <f ca="1"/>
        <v>#N/A</v>
      </c>
      <c r="DQ291" s="24" t="e">
        <f ca="1"/>
        <v>#N/A</v>
      </c>
      <c r="DR291" s="24" t="e">
        <f ca="1"/>
        <v>#N/A</v>
      </c>
      <c r="DS291" s="24" t="e">
        <f ca="1"/>
        <v>#N/A</v>
      </c>
      <c r="DT291" s="24" t="e">
        <f ca="1"/>
        <v>#N/A</v>
      </c>
      <c r="DU291" s="24" t="e">
        <f ca="1"/>
        <v>#N/A</v>
      </c>
      <c r="DV291" s="24" t="e">
        <f ca="1"/>
        <v>#N/A</v>
      </c>
      <c r="DW291" s="24" t="e">
        <f ca="1"/>
        <v>#N/A</v>
      </c>
      <c r="DX291" s="24" t="e">
        <f ca="1"/>
        <v>#N/A</v>
      </c>
      <c r="DY291" s="24" t="e">
        <f ca="1"/>
        <v>#N/A</v>
      </c>
      <c r="DZ291" s="24" t="e">
        <f ca="1"/>
        <v>#N/A</v>
      </c>
      <c r="EA291" s="24" t="e">
        <f ca="1"/>
        <v>#N/A</v>
      </c>
      <c r="EB291" s="24" t="e">
        <f ca="1"/>
        <v>#N/A</v>
      </c>
      <c r="EC291" s="24" t="e">
        <f ca="1"/>
        <v>#N/A</v>
      </c>
      <c r="ED291" s="24" t="e">
        <f ca="1"/>
        <v>#N/A</v>
      </c>
      <c r="EE291" s="24" t="e">
        <f ca="1"/>
        <v>#N/A</v>
      </c>
      <c r="EF291" s="24" t="e">
        <f ca="1"/>
        <v>#N/A</v>
      </c>
      <c r="EG291" s="24" t="e">
        <f ca="1"/>
        <v>#N/A</v>
      </c>
      <c r="EH291" s="24" t="e">
        <f ca="1"/>
        <v>#N/A</v>
      </c>
      <c r="EI291" s="24" t="e">
        <f ca="1"/>
        <v>#N/A</v>
      </c>
      <c r="EJ291" s="24" t="e">
        <f ca="1"/>
        <v>#N/A</v>
      </c>
      <c r="EK291" s="24" t="e">
        <f ca="1"/>
        <v>#N/A</v>
      </c>
      <c r="EL291" s="24" t="e">
        <f ca="1"/>
        <v>#N/A</v>
      </c>
      <c r="EM291" s="24" t="e">
        <f ca="1"/>
        <v>#N/A</v>
      </c>
      <c r="EN291" s="24" t="e">
        <f ca="1"/>
        <v>#N/A</v>
      </c>
      <c r="EO291" s="24" t="e">
        <f ca="1"/>
        <v>#N/A</v>
      </c>
      <c r="EP291" s="24" t="e">
        <f ca="1"/>
        <v>#N/A</v>
      </c>
      <c r="EQ291" s="24" t="e">
        <f ca="1"/>
        <v>#N/A</v>
      </c>
      <c r="ER291" s="24" t="e">
        <f ca="1"/>
        <v>#N/A</v>
      </c>
      <c r="ES291" s="24" t="e">
        <f ca="1"/>
        <v>#N/A</v>
      </c>
      <c r="ET291" s="24" t="e">
        <f ca="1"/>
        <v>#N/A</v>
      </c>
      <c r="EU291" s="24" t="e">
        <f ca="1"/>
        <v>#N/A</v>
      </c>
      <c r="EV291" s="24" t="e">
        <f ca="1"/>
        <v>#N/A</v>
      </c>
      <c r="EW291" s="24" t="e">
        <f ca="1"/>
        <v>#N/A</v>
      </c>
      <c r="EX291" s="24" t="e">
        <f ca="1"/>
        <v>#N/A</v>
      </c>
      <c r="EY291" s="24" t="e">
        <f ca="1"/>
        <v>#N/A</v>
      </c>
      <c r="EZ291" s="24" t="e">
        <f ca="1"/>
        <v>#N/A</v>
      </c>
      <c r="FA291" s="24" t="e">
        <f ca="1"/>
        <v>#N/A</v>
      </c>
      <c r="FB291" s="24" t="e">
        <f ca="1"/>
        <v>#N/A</v>
      </c>
      <c r="FC291" s="24" t="e">
        <f ca="1"/>
        <v>#N/A</v>
      </c>
      <c r="FD291" s="24" t="e">
        <f ca="1"/>
        <v>#N/A</v>
      </c>
      <c r="FE291" s="24" t="e">
        <f ca="1"/>
        <v>#N/A</v>
      </c>
      <c r="FF291" s="24" t="e">
        <f ca="1"/>
        <v>#N/A</v>
      </c>
      <c r="FG291" s="24" t="e">
        <f ca="1"/>
        <v>#N/A</v>
      </c>
      <c r="FH291" s="24" t="e">
        <f ca="1"/>
        <v>#N/A</v>
      </c>
      <c r="FI291" s="24" t="e">
        <f ca="1"/>
        <v>#N/A</v>
      </c>
      <c r="FJ291" s="24" t="e">
        <f ca="1"/>
        <v>#N/A</v>
      </c>
      <c r="FK291" s="24" t="e">
        <f ca="1"/>
        <v>#N/A</v>
      </c>
      <c r="FL291" s="24" t="e">
        <f ca="1"/>
        <v>#N/A</v>
      </c>
      <c r="FM291" s="24" t="e">
        <f ca="1"/>
        <v>#N/A</v>
      </c>
      <c r="FN291" s="24" t="e">
        <f ca="1"/>
        <v>#N/A</v>
      </c>
      <c r="FO291" s="24" t="e">
        <f ca="1"/>
        <v>#N/A</v>
      </c>
      <c r="FP291" s="24" t="e">
        <f ca="1"/>
        <v>#N/A</v>
      </c>
      <c r="FQ291" s="24" t="e">
        <f ca="1"/>
        <v>#N/A</v>
      </c>
      <c r="FR291" s="24" t="e">
        <f ca="1"/>
        <v>#N/A</v>
      </c>
      <c r="FS291" s="24" t="e">
        <f ca="1"/>
        <v>#N/A</v>
      </c>
      <c r="FT291" s="24" t="e">
        <f ca="1"/>
        <v>#N/A</v>
      </c>
      <c r="FU291" s="24" t="e">
        <f ca="1"/>
        <v>#N/A</v>
      </c>
      <c r="FV291" s="24" t="e">
        <f ca="1"/>
        <v>#N/A</v>
      </c>
      <c r="FW291" s="24" t="e">
        <f ca="1"/>
        <v>#N/A</v>
      </c>
      <c r="FX291" s="24" t="e">
        <f ca="1"/>
        <v>#N/A</v>
      </c>
      <c r="FY291" s="24" t="e">
        <f ca="1"/>
        <v>#N/A</v>
      </c>
      <c r="FZ291" s="24" t="e">
        <f ca="1"/>
        <v>#N/A</v>
      </c>
      <c r="GA291" s="24" t="e">
        <f ca="1"/>
        <v>#N/A</v>
      </c>
      <c r="GB291" s="24" t="e">
        <f ca="1"/>
        <v>#N/A</v>
      </c>
      <c r="GC291" s="24" t="e">
        <f ca="1"/>
        <v>#N/A</v>
      </c>
      <c r="GD291" s="24" t="e">
        <f ca="1"/>
        <v>#N/A</v>
      </c>
      <c r="GE291" s="24" t="e">
        <f ca="1"/>
        <v>#N/A</v>
      </c>
      <c r="GF291" s="24" t="e">
        <f ca="1"/>
        <v>#N/A</v>
      </c>
      <c r="GG291" s="24" t="e">
        <f ca="1"/>
        <v>#N/A</v>
      </c>
      <c r="GH291" s="24" t="e">
        <f ca="1"/>
        <v>#N/A</v>
      </c>
      <c r="GI291" s="24" t="e">
        <f ca="1"/>
        <v>#N/A</v>
      </c>
      <c r="GJ291" s="24" t="e">
        <f ca="1"/>
        <v>#N/A</v>
      </c>
      <c r="GK291" s="24" t="e">
        <f ca="1"/>
        <v>#N/A</v>
      </c>
      <c r="GL291" s="24" t="e">
        <f ca="1"/>
        <v>#N/A</v>
      </c>
      <c r="GM291" s="24" t="e">
        <f ca="1"/>
        <v>#N/A</v>
      </c>
      <c r="GN291" s="24" t="e">
        <f ca="1"/>
        <v>#N/A</v>
      </c>
      <c r="GO291" s="24" t="e">
        <f ca="1"/>
        <v>#N/A</v>
      </c>
      <c r="GP291" s="24" t="e">
        <f ca="1"/>
        <v>#N/A</v>
      </c>
      <c r="GQ291" s="24" t="e">
        <f ca="1"/>
        <v>#N/A</v>
      </c>
      <c r="GR291" s="24" t="e">
        <f ca="1"/>
        <v>#N/A</v>
      </c>
      <c r="GS291" s="24" t="e">
        <f ca="1"/>
        <v>#N/A</v>
      </c>
      <c r="GT291" s="24" t="e">
        <f ca="1"/>
        <v>#N/A</v>
      </c>
      <c r="GU291" s="24" t="e">
        <f ca="1"/>
        <v>#N/A</v>
      </c>
      <c r="GV291" s="24" t="e">
        <f ca="1"/>
        <v>#N/A</v>
      </c>
      <c r="GW291" s="24" t="e">
        <f ca="1"/>
        <v>#N/A</v>
      </c>
      <c r="GX291" s="24" t="e">
        <f ca="1"/>
        <v>#N/A</v>
      </c>
      <c r="GY291" s="24" t="e">
        <f ca="1"/>
        <v>#N/A</v>
      </c>
      <c r="GZ291" s="24" t="e">
        <f ca="1"/>
        <v>#N/A</v>
      </c>
      <c r="HA291" s="24" t="e">
        <f ca="1"/>
        <v>#N/A</v>
      </c>
      <c r="HB291" s="24" t="e">
        <f ca="1"/>
        <v>#N/A</v>
      </c>
      <c r="HC291" s="24" t="e">
        <f ca="1"/>
        <v>#N/A</v>
      </c>
      <c r="HD291" s="24" t="e">
        <f ca="1"/>
        <v>#N/A</v>
      </c>
      <c r="HE291" s="24" t="e">
        <f ca="1"/>
        <v>#N/A</v>
      </c>
      <c r="HF291" s="24" t="e">
        <f ca="1"/>
        <v>#N/A</v>
      </c>
      <c r="HG291" s="24" t="e">
        <f ca="1"/>
        <v>#N/A</v>
      </c>
      <c r="HH291" s="24" t="e">
        <f ca="1"/>
        <v>#N/A</v>
      </c>
      <c r="HI291" s="24" t="e">
        <f ca="1"/>
        <v>#N/A</v>
      </c>
      <c r="HJ291" s="24" t="e">
        <f ca="1"/>
        <v>#N/A</v>
      </c>
      <c r="HK291" s="24" t="e">
        <f ca="1"/>
        <v>#N/A</v>
      </c>
      <c r="HL291" s="24" t="e">
        <f ca="1"/>
        <v>#N/A</v>
      </c>
      <c r="HM291" s="24" t="e">
        <f ca="1"/>
        <v>#N/A</v>
      </c>
      <c r="HN291" s="24" t="e">
        <f ca="1"/>
        <v>#N/A</v>
      </c>
      <c r="HO291" s="24" t="e">
        <f ca="1"/>
        <v>#N/A</v>
      </c>
      <c r="HP291" s="24" t="e">
        <f ca="1"/>
        <v>#N/A</v>
      </c>
      <c r="HQ291" s="24" t="e">
        <f ca="1"/>
        <v>#N/A</v>
      </c>
      <c r="HR291" s="24" t="e">
        <f ca="1"/>
        <v>#N/A</v>
      </c>
      <c r="HS291" s="24" t="e">
        <f ca="1"/>
        <v>#N/A</v>
      </c>
      <c r="HT291" s="24" t="e">
        <f ca="1"/>
        <v>#N/A</v>
      </c>
      <c r="HU291" s="24" t="e">
        <f ca="1"/>
        <v>#N/A</v>
      </c>
      <c r="HV291" s="24" t="e">
        <f ca="1"/>
        <v>#N/A</v>
      </c>
      <c r="HW291" s="24" t="e">
        <f ca="1"/>
        <v>#N/A</v>
      </c>
      <c r="HX291" s="24" t="e">
        <f ca="1"/>
        <v>#N/A</v>
      </c>
      <c r="HY291" s="24" t="e">
        <f ca="1"/>
        <v>#N/A</v>
      </c>
      <c r="HZ291" s="24" t="e">
        <f ca="1"/>
        <v>#N/A</v>
      </c>
      <c r="IA291" s="24" t="e">
        <f ca="1"/>
        <v>#N/A</v>
      </c>
      <c r="IB291" s="24" t="e">
        <f ca="1"/>
        <v>#N/A</v>
      </c>
      <c r="IC291" s="24" t="e">
        <f ca="1"/>
        <v>#N/A</v>
      </c>
      <c r="ID291" s="24" t="e">
        <f ca="1"/>
        <v>#N/A</v>
      </c>
      <c r="IE291" s="24" t="e">
        <f ca="1"/>
        <v>#N/A</v>
      </c>
      <c r="IF291" s="24" t="e">
        <f ca="1"/>
        <v>#N/A</v>
      </c>
      <c r="IG291" s="24" t="e">
        <f ca="1"/>
        <v>#N/A</v>
      </c>
      <c r="IH291" s="24" t="e">
        <f ca="1"/>
        <v>#N/A</v>
      </c>
      <c r="II291" s="24" t="e">
        <f ca="1"/>
        <v>#N/A</v>
      </c>
      <c r="IJ291" s="24" t="e">
        <f ca="1"/>
        <v>#N/A</v>
      </c>
      <c r="IK291" s="24" t="e">
        <f ca="1"/>
        <v>#N/A</v>
      </c>
      <c r="IL291" s="24" t="e">
        <f ca="1"/>
        <v>#N/A</v>
      </c>
      <c r="IM291" s="24" t="e">
        <f ca="1"/>
        <v>#N/A</v>
      </c>
      <c r="IN291" s="24" t="e">
        <f ca="1"/>
        <v>#N/A</v>
      </c>
      <c r="IO291" s="24" t="e">
        <f ca="1"/>
        <v>#N/A</v>
      </c>
      <c r="IP291" s="24" t="e">
        <f ca="1"/>
        <v>#N/A</v>
      </c>
      <c r="IQ291" s="24" t="e">
        <f ca="1"/>
        <v>#N/A</v>
      </c>
      <c r="IR291" s="24" t="e">
        <f ca="1"/>
        <v>#N/A</v>
      </c>
      <c r="IS291" s="24" t="e">
        <f ca="1"/>
        <v>#N/A</v>
      </c>
      <c r="IT291" s="24" t="e">
        <f ca="1"/>
        <v>#N/A</v>
      </c>
      <c r="IU291" s="24" t="e">
        <f ca="1"/>
        <v>#N/A</v>
      </c>
      <c r="IV291" s="24" t="e">
        <f ca="1"/>
        <v>#N/A</v>
      </c>
      <c r="IW291" s="24" t="e">
        <f ca="1"/>
        <v>#N/A</v>
      </c>
      <c r="IX291" s="24" t="e">
        <f ca="1"/>
        <v>#N/A</v>
      </c>
      <c r="IY291" s="24" t="e">
        <f ca="1"/>
        <v>#N/A</v>
      </c>
      <c r="IZ291" s="24" t="e">
        <f ca="1"/>
        <v>#N/A</v>
      </c>
      <c r="JA291" s="24" t="e">
        <f ca="1"/>
        <v>#N/A</v>
      </c>
      <c r="JB291" s="24" t="e">
        <f ca="1"/>
        <v>#N/A</v>
      </c>
      <c r="JC291" s="24" t="e">
        <f ca="1"/>
        <v>#N/A</v>
      </c>
      <c r="JD291" s="24" t="e">
        <f ca="1"/>
        <v>#N/A</v>
      </c>
      <c r="JE291" s="24" t="e">
        <f ca="1"/>
        <v>#N/A</v>
      </c>
      <c r="JF291" s="24" t="e">
        <f ca="1"/>
        <v>#N/A</v>
      </c>
      <c r="JG291" s="24" t="e">
        <f ca="1"/>
        <v>#N/A</v>
      </c>
      <c r="JH291" s="24" t="e">
        <f ca="1"/>
        <v>#N/A</v>
      </c>
      <c r="JI291" s="24" t="e">
        <f ca="1"/>
        <v>#N/A</v>
      </c>
      <c r="JJ291" s="24" t="e">
        <f ca="1"/>
        <v>#N/A</v>
      </c>
      <c r="JK291" s="24" t="e">
        <f ca="1"/>
        <v>#N/A</v>
      </c>
      <c r="JL291" s="24" t="e">
        <f ca="1"/>
        <v>#N/A</v>
      </c>
      <c r="JM291" s="24" t="e">
        <f ca="1"/>
        <v>#N/A</v>
      </c>
      <c r="JN291" s="24" t="e">
        <f ca="1"/>
        <v>#N/A</v>
      </c>
      <c r="JO291" s="24" t="e">
        <f ca="1"/>
        <v>#N/A</v>
      </c>
      <c r="JP291" s="24" t="e">
        <f ca="1"/>
        <v>#N/A</v>
      </c>
      <c r="JQ291" s="24" t="e">
        <f ca="1"/>
        <v>#N/A</v>
      </c>
      <c r="JR291" s="24" t="e">
        <f ca="1"/>
        <v>#N/A</v>
      </c>
      <c r="JS291" s="24" t="e">
        <f ca="1"/>
        <v>#N/A</v>
      </c>
      <c r="JT291" s="24" t="e">
        <f ca="1"/>
        <v>#N/A</v>
      </c>
      <c r="JU291" s="24" t="e">
        <f ca="1"/>
        <v>#N/A</v>
      </c>
      <c r="JV291" s="24" t="e">
        <f ca="1"/>
        <v>#N/A</v>
      </c>
      <c r="JW291" s="24" t="e">
        <f ca="1"/>
        <v>#N/A</v>
      </c>
      <c r="JX291" s="24" t="e">
        <f ca="1"/>
        <v>#N/A</v>
      </c>
      <c r="JY291" s="24" t="e">
        <f ca="1"/>
        <v>#N/A</v>
      </c>
      <c r="JZ291" s="24" t="e">
        <f ca="1"/>
        <v>#N/A</v>
      </c>
      <c r="OF291" s="23" t="s">
        <v>910</v>
      </c>
    </row>
    <row r="292" spans="3:396" x14ac:dyDescent="0.4">
      <c r="C292" s="1">
        <f t="shared" si="15"/>
        <v>289</v>
      </c>
      <c r="D292" s="74" t="s">
        <v>1174</v>
      </c>
      <c r="S292" s="74" t="s">
        <v>1174</v>
      </c>
      <c r="AB292" s="23" t="str">
        <f>T288</f>
        <v>avg - 2*std</v>
      </c>
      <c r="AC292" s="28" cm="1">
        <f t="array" aca="1" ref="AC292:CT292" ca="1">IF(_xlfn.ANCHORARRAY(AC290),U288)</f>
        <v>24.265147075072392</v>
      </c>
      <c r="AD292" s="28">
        <f ca="1"/>
        <v>24.265147075072392</v>
      </c>
      <c r="AE292" s="28">
        <f ca="1"/>
        <v>24.265147075072392</v>
      </c>
      <c r="AF292" s="28">
        <f ca="1"/>
        <v>24.265147075072392</v>
      </c>
      <c r="AG292" s="28">
        <f ca="1"/>
        <v>24.265147075072392</v>
      </c>
      <c r="AH292" s="28">
        <f ca="1"/>
        <v>24.265147075072392</v>
      </c>
      <c r="AI292" s="28">
        <f ca="1"/>
        <v>24.265147075072392</v>
      </c>
      <c r="AJ292" s="28">
        <f ca="1"/>
        <v>24.265147075072392</v>
      </c>
      <c r="AK292" s="28">
        <f ca="1"/>
        <v>24.265147075072392</v>
      </c>
      <c r="AL292" s="28">
        <f ca="1"/>
        <v>24.265147075072392</v>
      </c>
      <c r="AM292" s="28">
        <f ca="1"/>
        <v>24.265147075072392</v>
      </c>
      <c r="AN292" s="28">
        <f ca="1"/>
        <v>24.265147075072392</v>
      </c>
      <c r="AO292" s="28">
        <f ca="1"/>
        <v>24.265147075072392</v>
      </c>
      <c r="AP292" s="28">
        <f ca="1"/>
        <v>24.265147075072392</v>
      </c>
      <c r="AQ292" s="28">
        <f ca="1"/>
        <v>24.265147075072392</v>
      </c>
      <c r="AR292" s="28">
        <f ca="1"/>
        <v>24.265147075072392</v>
      </c>
      <c r="AS292" s="28">
        <f ca="1"/>
        <v>24.265147075072392</v>
      </c>
      <c r="AT292" s="28">
        <f ca="1"/>
        <v>24.265147075072392</v>
      </c>
      <c r="AU292" s="28">
        <f ca="1"/>
        <v>24.265147075072392</v>
      </c>
      <c r="AV292" s="28">
        <f ca="1"/>
        <v>24.265147075072392</v>
      </c>
      <c r="AW292" s="28">
        <f ca="1"/>
        <v>24.265147075072392</v>
      </c>
      <c r="AX292" s="28">
        <f ca="1"/>
        <v>24.265147075072392</v>
      </c>
      <c r="AY292" s="28">
        <f ca="1"/>
        <v>24.265147075072392</v>
      </c>
      <c r="AZ292" s="28">
        <f ca="1"/>
        <v>24.265147075072392</v>
      </c>
      <c r="BA292" s="28">
        <f ca="1"/>
        <v>24.265147075072392</v>
      </c>
      <c r="BB292" s="28">
        <f ca="1"/>
        <v>24.265147075072392</v>
      </c>
      <c r="BC292" s="28">
        <f ca="1"/>
        <v>24.265147075072392</v>
      </c>
      <c r="BD292" s="28">
        <f ca="1"/>
        <v>24.265147075072392</v>
      </c>
      <c r="BE292" s="28">
        <f ca="1"/>
        <v>24.265147075072392</v>
      </c>
      <c r="BF292" s="28">
        <f ca="1"/>
        <v>24.265147075072392</v>
      </c>
      <c r="BG292" s="28">
        <f ca="1"/>
        <v>24.265147075072392</v>
      </c>
      <c r="BH292" s="28">
        <f ca="1"/>
        <v>24.265147075072392</v>
      </c>
      <c r="BI292" s="28">
        <f ca="1"/>
        <v>24.265147075072392</v>
      </c>
      <c r="BJ292" s="28">
        <f ca="1"/>
        <v>24.265147075072392</v>
      </c>
      <c r="BK292" s="28">
        <f ca="1"/>
        <v>24.265147075072392</v>
      </c>
      <c r="BL292" s="28">
        <f ca="1"/>
        <v>24.265147075072392</v>
      </c>
      <c r="BM292" s="28">
        <f ca="1"/>
        <v>24.265147075072392</v>
      </c>
      <c r="BN292" s="28">
        <f ca="1"/>
        <v>24.265147075072392</v>
      </c>
      <c r="BO292" s="28">
        <f ca="1"/>
        <v>24.265147075072392</v>
      </c>
      <c r="BP292" s="28">
        <f ca="1"/>
        <v>24.265147075072392</v>
      </c>
      <c r="BQ292" s="24">
        <f ca="1"/>
        <v>24.265147075072392</v>
      </c>
      <c r="BR292" s="24">
        <f ca="1"/>
        <v>24.265147075072392</v>
      </c>
      <c r="BS292" s="24">
        <f ca="1"/>
        <v>24.265147075072392</v>
      </c>
      <c r="BT292" s="24">
        <f ca="1"/>
        <v>24.265147075072392</v>
      </c>
      <c r="BU292" s="24">
        <f ca="1"/>
        <v>24.265147075072392</v>
      </c>
      <c r="BV292" s="24">
        <f ca="1"/>
        <v>24.265147075072392</v>
      </c>
      <c r="BW292" s="24">
        <f ca="1"/>
        <v>24.265147075072392</v>
      </c>
      <c r="BX292" s="24">
        <f ca="1"/>
        <v>24.265147075072392</v>
      </c>
      <c r="BY292" s="24">
        <f ca="1"/>
        <v>24.265147075072392</v>
      </c>
      <c r="BZ292" s="24">
        <f ca="1"/>
        <v>24.265147075072392</v>
      </c>
      <c r="CA292" s="24">
        <f ca="1"/>
        <v>24.265147075072392</v>
      </c>
      <c r="CB292" s="24">
        <f ca="1"/>
        <v>24.265147075072392</v>
      </c>
      <c r="CC292" s="24">
        <f ca="1"/>
        <v>24.265147075072392</v>
      </c>
      <c r="CD292" s="24">
        <f ca="1"/>
        <v>24.265147075072392</v>
      </c>
      <c r="CE292" s="24">
        <f ca="1"/>
        <v>24.265147075072392</v>
      </c>
      <c r="CF292" s="24">
        <f ca="1"/>
        <v>24.265147075072392</v>
      </c>
      <c r="CG292" s="24">
        <f ca="1"/>
        <v>24.265147075072392</v>
      </c>
      <c r="CH292" s="24">
        <f ca="1"/>
        <v>24.265147075072392</v>
      </c>
      <c r="CI292" s="24">
        <f ca="1"/>
        <v>24.265147075072392</v>
      </c>
      <c r="CJ292" s="24">
        <f ca="1"/>
        <v>24.265147075072392</v>
      </c>
      <c r="CK292" s="24">
        <f ca="1"/>
        <v>24.265147075072392</v>
      </c>
      <c r="CL292" s="24">
        <f ca="1"/>
        <v>24.265147075072392</v>
      </c>
      <c r="CM292" s="24">
        <f ca="1"/>
        <v>24.265147075072392</v>
      </c>
      <c r="CN292" s="24">
        <f ca="1"/>
        <v>24.265147075072392</v>
      </c>
      <c r="CO292" s="24">
        <f ca="1"/>
        <v>24.265147075072392</v>
      </c>
      <c r="CP292" s="24">
        <f ca="1"/>
        <v>24.265147075072392</v>
      </c>
      <c r="CQ292" s="24">
        <f ca="1"/>
        <v>24.265147075072392</v>
      </c>
      <c r="CR292" s="24">
        <f ca="1"/>
        <v>24.265147075072392</v>
      </c>
      <c r="CS292" s="24">
        <f ca="1"/>
        <v>24.265147075072392</v>
      </c>
      <c r="CT292" s="24">
        <f ca="1"/>
        <v>24.265147075072392</v>
      </c>
      <c r="CU292" s="24"/>
      <c r="CV292" s="24"/>
      <c r="CW292" s="24"/>
      <c r="CX292" s="24"/>
      <c r="CY292" s="24"/>
      <c r="CZ292" s="24"/>
      <c r="DA292" s="24"/>
      <c r="DB292" s="24"/>
      <c r="DC292" s="24"/>
      <c r="DD292" s="24"/>
      <c r="DE292" s="24"/>
      <c r="DF292" s="24"/>
      <c r="DG292" s="24"/>
      <c r="DH292" s="24"/>
      <c r="DI292" s="24"/>
      <c r="DJ292" s="24"/>
      <c r="DK292" s="24"/>
      <c r="DL292" s="24"/>
      <c r="DM292" s="24"/>
      <c r="DN292" s="24"/>
      <c r="DO292" s="24"/>
      <c r="DP292" s="24"/>
      <c r="DQ292" s="24"/>
      <c r="DR292" s="24"/>
      <c r="DS292" s="24"/>
      <c r="DT292" s="24"/>
      <c r="DU292" s="24"/>
      <c r="DV292" s="24"/>
      <c r="DW292" s="24"/>
      <c r="DX292" s="24"/>
      <c r="DY292" s="24"/>
      <c r="DZ292" s="24"/>
      <c r="EA292" s="24"/>
      <c r="EB292" s="24"/>
      <c r="EC292" s="24"/>
      <c r="ED292" s="24"/>
      <c r="EE292" s="24"/>
      <c r="EF292" s="24"/>
      <c r="EG292" s="24"/>
      <c r="EH292" s="24"/>
      <c r="EI292" s="24"/>
      <c r="EJ292" s="24"/>
      <c r="EK292" s="24"/>
      <c r="EL292" s="24"/>
      <c r="EM292" s="24"/>
      <c r="EN292" s="24"/>
      <c r="EO292" s="24"/>
      <c r="EP292" s="24"/>
      <c r="EQ292" s="24"/>
      <c r="ER292" s="24"/>
      <c r="ES292" s="24"/>
      <c r="ET292" s="24"/>
      <c r="EU292" s="24"/>
      <c r="EV292" s="24"/>
      <c r="EW292" s="24"/>
      <c r="EX292" s="24"/>
      <c r="EY292" s="24"/>
      <c r="EZ292" s="24"/>
      <c r="FA292" s="24"/>
      <c r="FB292" s="24"/>
      <c r="FC292" s="24"/>
      <c r="FD292" s="24"/>
      <c r="FE292" s="24"/>
      <c r="FF292" s="24"/>
      <c r="FG292" s="24"/>
      <c r="FH292" s="24"/>
      <c r="FI292" s="24"/>
      <c r="FJ292" s="24"/>
      <c r="FK292" s="24"/>
      <c r="FL292" s="24"/>
      <c r="FM292" s="24"/>
      <c r="FN292" s="24"/>
      <c r="FO292" s="24"/>
      <c r="FP292" s="24"/>
      <c r="FQ292" s="24"/>
      <c r="FR292" s="24"/>
      <c r="FS292" s="24"/>
      <c r="FT292" s="24"/>
      <c r="FU292" s="24"/>
      <c r="FV292" s="24"/>
      <c r="FW292" s="24"/>
      <c r="FX292" s="24"/>
      <c r="FY292" s="24"/>
      <c r="FZ292" s="24"/>
      <c r="GA292" s="24"/>
      <c r="GB292" s="24"/>
      <c r="GC292" s="24"/>
      <c r="GD292" s="24"/>
      <c r="GE292" s="24"/>
      <c r="GF292" s="24"/>
      <c r="GG292" s="24"/>
      <c r="GH292" s="24"/>
      <c r="GI292" s="24"/>
      <c r="GJ292" s="24"/>
      <c r="GK292" s="24"/>
      <c r="GL292" s="24"/>
      <c r="GM292" s="24"/>
      <c r="GN292" s="24"/>
      <c r="GO292" s="24"/>
      <c r="GP292" s="24"/>
      <c r="GQ292" s="24"/>
      <c r="GR292" s="24"/>
      <c r="GS292" s="24"/>
      <c r="GT292" s="24"/>
      <c r="GU292" s="24"/>
      <c r="GV292" s="24"/>
      <c r="GW292" s="24"/>
      <c r="GX292" s="24"/>
      <c r="GY292" s="24"/>
      <c r="GZ292" s="24"/>
      <c r="HA292" s="24"/>
      <c r="HB292" s="24"/>
      <c r="HC292" s="24"/>
      <c r="HD292" s="24"/>
      <c r="HE292" s="24"/>
      <c r="HF292" s="24"/>
      <c r="HG292" s="24"/>
      <c r="HH292" s="24"/>
      <c r="HI292" s="24"/>
      <c r="HJ292" s="24"/>
      <c r="HK292" s="24"/>
      <c r="HL292" s="24"/>
      <c r="HM292" s="24"/>
      <c r="HN292" s="24"/>
      <c r="HO292" s="24"/>
      <c r="HP292" s="24"/>
      <c r="HQ292" s="24"/>
      <c r="HR292" s="24"/>
      <c r="HS292" s="24"/>
      <c r="HT292" s="24"/>
      <c r="HU292" s="24"/>
      <c r="HV292" s="24"/>
      <c r="HW292" s="24"/>
      <c r="HX292" s="24"/>
      <c r="HY292" s="24"/>
      <c r="HZ292" s="24"/>
      <c r="IA292" s="24"/>
      <c r="IB292" s="24"/>
      <c r="IC292" s="24"/>
      <c r="ID292" s="24"/>
      <c r="IE292" s="24"/>
      <c r="IF292" s="24"/>
      <c r="IG292" s="24"/>
      <c r="IH292" s="24"/>
      <c r="II292" s="24"/>
      <c r="IJ292" s="24"/>
      <c r="IK292" s="24"/>
      <c r="IL292" s="24"/>
      <c r="IM292" s="24"/>
      <c r="IN292" s="24"/>
      <c r="IO292" s="24"/>
      <c r="IP292" s="24"/>
      <c r="IQ292" s="24"/>
      <c r="IR292" s="24"/>
      <c r="IS292" s="24"/>
      <c r="IT292" s="24"/>
      <c r="IU292" s="24"/>
      <c r="IV292" s="24"/>
      <c r="IW292" s="24"/>
      <c r="IX292" s="24"/>
      <c r="IY292" s="24"/>
      <c r="IZ292" s="24"/>
      <c r="JA292" s="24"/>
      <c r="JB292" s="24"/>
      <c r="JC292" s="24"/>
      <c r="JD292" s="24"/>
      <c r="JE292" s="24"/>
      <c r="JF292" s="24"/>
      <c r="JG292" s="24"/>
      <c r="JH292" s="24"/>
      <c r="JI292" s="24"/>
      <c r="JJ292" s="24"/>
      <c r="JK292" s="24"/>
      <c r="JL292" s="24"/>
      <c r="JM292" s="24"/>
      <c r="JN292" s="24"/>
      <c r="JO292" s="24"/>
      <c r="JP292" s="24"/>
      <c r="JQ292" s="24"/>
      <c r="JR292" s="24"/>
      <c r="JS292" s="24"/>
      <c r="JT292" s="24"/>
      <c r="JU292" s="24"/>
      <c r="JV292" s="24"/>
      <c r="JW292" s="24"/>
      <c r="JX292" s="24"/>
      <c r="JY292" s="24"/>
      <c r="JZ292" s="24"/>
      <c r="OF292" s="23" t="s">
        <v>910</v>
      </c>
    </row>
    <row r="293" spans="3:396" x14ac:dyDescent="0.4">
      <c r="C293" s="1">
        <f t="shared" si="15"/>
        <v>290</v>
      </c>
      <c r="D293" s="74" t="s">
        <v>1174</v>
      </c>
      <c r="S293" s="74" t="s">
        <v>1174</v>
      </c>
      <c r="T293" s="1" t="s">
        <v>1411</v>
      </c>
      <c r="U293" s="1">
        <f ca="1">MIN(U284:U285)</f>
        <v>70</v>
      </c>
      <c r="AB293" s="23" t="str">
        <f>T286</f>
        <v>avg</v>
      </c>
      <c r="AC293" s="28" cm="1">
        <f t="array" aca="1" ref="AC293:CT293" ca="1">IF(_xlfn.ANCHORARRAY(AC290),U286)</f>
        <v>33.498928571428564</v>
      </c>
      <c r="AD293" s="28">
        <f ca="1"/>
        <v>33.498928571428564</v>
      </c>
      <c r="AE293" s="28">
        <f ca="1"/>
        <v>33.498928571428564</v>
      </c>
      <c r="AF293" s="28">
        <f ca="1"/>
        <v>33.498928571428564</v>
      </c>
      <c r="AG293" s="28">
        <f ca="1"/>
        <v>33.498928571428564</v>
      </c>
      <c r="AH293" s="28">
        <f ca="1"/>
        <v>33.498928571428564</v>
      </c>
      <c r="AI293" s="28">
        <f ca="1"/>
        <v>33.498928571428564</v>
      </c>
      <c r="AJ293" s="28">
        <f ca="1"/>
        <v>33.498928571428564</v>
      </c>
      <c r="AK293" s="28">
        <f ca="1"/>
        <v>33.498928571428564</v>
      </c>
      <c r="AL293" s="28">
        <f ca="1"/>
        <v>33.498928571428564</v>
      </c>
      <c r="AM293" s="28">
        <f ca="1"/>
        <v>33.498928571428564</v>
      </c>
      <c r="AN293" s="28">
        <f ca="1"/>
        <v>33.498928571428564</v>
      </c>
      <c r="AO293" s="28">
        <f ca="1"/>
        <v>33.498928571428564</v>
      </c>
      <c r="AP293" s="28">
        <f ca="1"/>
        <v>33.498928571428564</v>
      </c>
      <c r="AQ293" s="28">
        <f ca="1"/>
        <v>33.498928571428564</v>
      </c>
      <c r="AR293" s="28">
        <f ca="1"/>
        <v>33.498928571428564</v>
      </c>
      <c r="AS293" s="28">
        <f ca="1"/>
        <v>33.498928571428564</v>
      </c>
      <c r="AT293" s="28">
        <f ca="1"/>
        <v>33.498928571428564</v>
      </c>
      <c r="AU293" s="28">
        <f ca="1"/>
        <v>33.498928571428564</v>
      </c>
      <c r="AV293" s="28">
        <f ca="1"/>
        <v>33.498928571428564</v>
      </c>
      <c r="AW293" s="28">
        <f ca="1"/>
        <v>33.498928571428564</v>
      </c>
      <c r="AX293" s="28">
        <f ca="1"/>
        <v>33.498928571428564</v>
      </c>
      <c r="AY293" s="28">
        <f ca="1"/>
        <v>33.498928571428564</v>
      </c>
      <c r="AZ293" s="28">
        <f ca="1"/>
        <v>33.498928571428564</v>
      </c>
      <c r="BA293" s="28">
        <f ca="1"/>
        <v>33.498928571428564</v>
      </c>
      <c r="BB293" s="28">
        <f ca="1"/>
        <v>33.498928571428564</v>
      </c>
      <c r="BC293" s="28">
        <f ca="1"/>
        <v>33.498928571428564</v>
      </c>
      <c r="BD293" s="28">
        <f ca="1"/>
        <v>33.498928571428564</v>
      </c>
      <c r="BE293" s="28">
        <f ca="1"/>
        <v>33.498928571428564</v>
      </c>
      <c r="BF293" s="28">
        <f ca="1"/>
        <v>33.498928571428564</v>
      </c>
      <c r="BG293" s="28">
        <f ca="1"/>
        <v>33.498928571428564</v>
      </c>
      <c r="BH293" s="28">
        <f ca="1"/>
        <v>33.498928571428564</v>
      </c>
      <c r="BI293" s="28">
        <f ca="1"/>
        <v>33.498928571428564</v>
      </c>
      <c r="BJ293" s="28">
        <f ca="1"/>
        <v>33.498928571428564</v>
      </c>
      <c r="BK293" s="28">
        <f ca="1"/>
        <v>33.498928571428564</v>
      </c>
      <c r="BL293" s="28">
        <f ca="1"/>
        <v>33.498928571428564</v>
      </c>
      <c r="BM293" s="28">
        <f ca="1"/>
        <v>33.498928571428564</v>
      </c>
      <c r="BN293" s="28">
        <f ca="1"/>
        <v>33.498928571428564</v>
      </c>
      <c r="BO293" s="28">
        <f ca="1"/>
        <v>33.498928571428564</v>
      </c>
      <c r="BP293" s="28">
        <f ca="1"/>
        <v>33.498928571428564</v>
      </c>
      <c r="BQ293" s="23">
        <f ca="1"/>
        <v>33.498928571428564</v>
      </c>
      <c r="BR293" s="23">
        <f ca="1"/>
        <v>33.498928571428564</v>
      </c>
      <c r="BS293" s="23">
        <f ca="1"/>
        <v>33.498928571428564</v>
      </c>
      <c r="BT293" s="23">
        <f ca="1"/>
        <v>33.498928571428564</v>
      </c>
      <c r="BU293" s="23">
        <f ca="1"/>
        <v>33.498928571428564</v>
      </c>
      <c r="BV293" s="23">
        <f ca="1"/>
        <v>33.498928571428564</v>
      </c>
      <c r="BW293" s="23">
        <f ca="1"/>
        <v>33.498928571428564</v>
      </c>
      <c r="BX293" s="23">
        <f ca="1"/>
        <v>33.498928571428564</v>
      </c>
      <c r="BY293" s="23">
        <f ca="1"/>
        <v>33.498928571428564</v>
      </c>
      <c r="BZ293" s="23">
        <f ca="1"/>
        <v>33.498928571428564</v>
      </c>
      <c r="CA293" s="23">
        <f ca="1"/>
        <v>33.498928571428564</v>
      </c>
      <c r="CB293" s="23">
        <f ca="1"/>
        <v>33.498928571428564</v>
      </c>
      <c r="CC293" s="23">
        <f ca="1"/>
        <v>33.498928571428564</v>
      </c>
      <c r="CD293" s="23">
        <f ca="1"/>
        <v>33.498928571428564</v>
      </c>
      <c r="CE293" s="23">
        <f ca="1"/>
        <v>33.498928571428564</v>
      </c>
      <c r="CF293" s="23">
        <f ca="1"/>
        <v>33.498928571428564</v>
      </c>
      <c r="CG293" s="23">
        <f ca="1"/>
        <v>33.498928571428564</v>
      </c>
      <c r="CH293" s="23">
        <f ca="1"/>
        <v>33.498928571428564</v>
      </c>
      <c r="CI293" s="23">
        <f ca="1"/>
        <v>33.498928571428564</v>
      </c>
      <c r="CJ293" s="23">
        <f ca="1"/>
        <v>33.498928571428564</v>
      </c>
      <c r="CK293" s="23">
        <f ca="1"/>
        <v>33.498928571428564</v>
      </c>
      <c r="CL293" s="23">
        <f ca="1"/>
        <v>33.498928571428564</v>
      </c>
      <c r="CM293" s="23">
        <f ca="1"/>
        <v>33.498928571428564</v>
      </c>
      <c r="CN293" s="23">
        <f ca="1"/>
        <v>33.498928571428564</v>
      </c>
      <c r="CO293" s="23">
        <f ca="1"/>
        <v>33.498928571428564</v>
      </c>
      <c r="CP293" s="23">
        <f ca="1"/>
        <v>33.498928571428564</v>
      </c>
      <c r="CQ293" s="23">
        <f ca="1"/>
        <v>33.498928571428564</v>
      </c>
      <c r="CR293" s="23">
        <f ca="1"/>
        <v>33.498928571428564</v>
      </c>
      <c r="CS293" s="23">
        <f ca="1"/>
        <v>33.498928571428564</v>
      </c>
      <c r="CT293" s="23">
        <f ca="1"/>
        <v>33.498928571428564</v>
      </c>
      <c r="OF293" s="23" t="s">
        <v>910</v>
      </c>
    </row>
    <row r="294" spans="3:396" x14ac:dyDescent="0.4">
      <c r="C294" s="1">
        <f t="shared" si="15"/>
        <v>291</v>
      </c>
      <c r="D294" s="74" t="s">
        <v>1174</v>
      </c>
      <c r="S294" s="74" t="s">
        <v>1174</v>
      </c>
      <c r="AB294" s="23" t="str">
        <f>T289</f>
        <v>avg + 2*std</v>
      </c>
      <c r="AC294" s="28" cm="1">
        <f t="array" aca="1" ref="AC294:CT294" ca="1">IF(_xlfn.ANCHORARRAY(AC290),U289)</f>
        <v>42.732710067784737</v>
      </c>
      <c r="AD294" s="28">
        <f ca="1"/>
        <v>42.732710067784737</v>
      </c>
      <c r="AE294" s="28">
        <f ca="1"/>
        <v>42.732710067784737</v>
      </c>
      <c r="AF294" s="28">
        <f ca="1"/>
        <v>42.732710067784737</v>
      </c>
      <c r="AG294" s="28">
        <f ca="1"/>
        <v>42.732710067784737</v>
      </c>
      <c r="AH294" s="28">
        <f ca="1"/>
        <v>42.732710067784737</v>
      </c>
      <c r="AI294" s="28">
        <f ca="1"/>
        <v>42.732710067784737</v>
      </c>
      <c r="AJ294" s="28">
        <f ca="1"/>
        <v>42.732710067784737</v>
      </c>
      <c r="AK294" s="28">
        <f ca="1"/>
        <v>42.732710067784737</v>
      </c>
      <c r="AL294" s="28">
        <f ca="1"/>
        <v>42.732710067784737</v>
      </c>
      <c r="AM294" s="28">
        <f ca="1"/>
        <v>42.732710067784737</v>
      </c>
      <c r="AN294" s="28">
        <f ca="1"/>
        <v>42.732710067784737</v>
      </c>
      <c r="AO294" s="28">
        <f ca="1"/>
        <v>42.732710067784737</v>
      </c>
      <c r="AP294" s="28">
        <f ca="1"/>
        <v>42.732710067784737</v>
      </c>
      <c r="AQ294" s="28">
        <f ca="1"/>
        <v>42.732710067784737</v>
      </c>
      <c r="AR294" s="28">
        <f ca="1"/>
        <v>42.732710067784737</v>
      </c>
      <c r="AS294" s="28">
        <f ca="1"/>
        <v>42.732710067784737</v>
      </c>
      <c r="AT294" s="28">
        <f ca="1"/>
        <v>42.732710067784737</v>
      </c>
      <c r="AU294" s="28">
        <f ca="1"/>
        <v>42.732710067784737</v>
      </c>
      <c r="AV294" s="28">
        <f ca="1"/>
        <v>42.732710067784737</v>
      </c>
      <c r="AW294" s="28">
        <f ca="1"/>
        <v>42.732710067784737</v>
      </c>
      <c r="AX294" s="28">
        <f ca="1"/>
        <v>42.732710067784737</v>
      </c>
      <c r="AY294" s="28">
        <f ca="1"/>
        <v>42.732710067784737</v>
      </c>
      <c r="AZ294" s="28">
        <f ca="1"/>
        <v>42.732710067784737</v>
      </c>
      <c r="BA294" s="28">
        <f ca="1"/>
        <v>42.732710067784737</v>
      </c>
      <c r="BB294" s="28">
        <f ca="1"/>
        <v>42.732710067784737</v>
      </c>
      <c r="BC294" s="28">
        <f ca="1"/>
        <v>42.732710067784737</v>
      </c>
      <c r="BD294" s="28">
        <f ca="1"/>
        <v>42.732710067784737</v>
      </c>
      <c r="BE294" s="28">
        <f ca="1"/>
        <v>42.732710067784737</v>
      </c>
      <c r="BF294" s="28">
        <f ca="1"/>
        <v>42.732710067784737</v>
      </c>
      <c r="BG294" s="28">
        <f ca="1"/>
        <v>42.732710067784737</v>
      </c>
      <c r="BH294" s="28">
        <f ca="1"/>
        <v>42.732710067784737</v>
      </c>
      <c r="BI294" s="28">
        <f ca="1"/>
        <v>42.732710067784737</v>
      </c>
      <c r="BJ294" s="28">
        <f ca="1"/>
        <v>42.732710067784737</v>
      </c>
      <c r="BK294" s="28">
        <f ca="1"/>
        <v>42.732710067784737</v>
      </c>
      <c r="BL294" s="28">
        <f ca="1"/>
        <v>42.732710067784737</v>
      </c>
      <c r="BM294" s="28">
        <f ca="1"/>
        <v>42.732710067784737</v>
      </c>
      <c r="BN294" s="28">
        <f ca="1"/>
        <v>42.732710067784737</v>
      </c>
      <c r="BO294" s="28">
        <f ca="1"/>
        <v>42.732710067784737</v>
      </c>
      <c r="BP294" s="28">
        <f ca="1"/>
        <v>42.732710067784737</v>
      </c>
      <c r="BQ294" s="23">
        <f ca="1"/>
        <v>42.732710067784737</v>
      </c>
      <c r="BR294" s="23">
        <f ca="1"/>
        <v>42.732710067784737</v>
      </c>
      <c r="BS294" s="23">
        <f ca="1"/>
        <v>42.732710067784737</v>
      </c>
      <c r="BT294" s="23">
        <f ca="1"/>
        <v>42.732710067784737</v>
      </c>
      <c r="BU294" s="23">
        <f ca="1"/>
        <v>42.732710067784737</v>
      </c>
      <c r="BV294" s="23">
        <f ca="1"/>
        <v>42.732710067784737</v>
      </c>
      <c r="BW294" s="23">
        <f ca="1"/>
        <v>42.732710067784737</v>
      </c>
      <c r="BX294" s="23">
        <f ca="1"/>
        <v>42.732710067784737</v>
      </c>
      <c r="BY294" s="23">
        <f ca="1"/>
        <v>42.732710067784737</v>
      </c>
      <c r="BZ294" s="23">
        <f ca="1"/>
        <v>42.732710067784737</v>
      </c>
      <c r="CA294" s="23">
        <f ca="1"/>
        <v>42.732710067784737</v>
      </c>
      <c r="CB294" s="23">
        <f ca="1"/>
        <v>42.732710067784737</v>
      </c>
      <c r="CC294" s="23">
        <f ca="1"/>
        <v>42.732710067784737</v>
      </c>
      <c r="CD294" s="23">
        <f ca="1"/>
        <v>42.732710067784737</v>
      </c>
      <c r="CE294" s="23">
        <f ca="1"/>
        <v>42.732710067784737</v>
      </c>
      <c r="CF294" s="23">
        <f ca="1"/>
        <v>42.732710067784737</v>
      </c>
      <c r="CG294" s="23">
        <f ca="1"/>
        <v>42.732710067784737</v>
      </c>
      <c r="CH294" s="23">
        <f ca="1"/>
        <v>42.732710067784737</v>
      </c>
      <c r="CI294" s="23">
        <f ca="1"/>
        <v>42.732710067784737</v>
      </c>
      <c r="CJ294" s="23">
        <f ca="1"/>
        <v>42.732710067784737</v>
      </c>
      <c r="CK294" s="23">
        <f ca="1"/>
        <v>42.732710067784737</v>
      </c>
      <c r="CL294" s="23">
        <f ca="1"/>
        <v>42.732710067784737</v>
      </c>
      <c r="CM294" s="23">
        <f ca="1"/>
        <v>42.732710067784737</v>
      </c>
      <c r="CN294" s="23">
        <f ca="1"/>
        <v>42.732710067784737</v>
      </c>
      <c r="CO294" s="23">
        <f ca="1"/>
        <v>42.732710067784737</v>
      </c>
      <c r="CP294" s="23">
        <f ca="1"/>
        <v>42.732710067784737</v>
      </c>
      <c r="CQ294" s="23">
        <f ca="1"/>
        <v>42.732710067784737</v>
      </c>
      <c r="CR294" s="23">
        <f ca="1"/>
        <v>42.732710067784737</v>
      </c>
      <c r="CS294" s="23">
        <f ca="1"/>
        <v>42.732710067784737</v>
      </c>
      <c r="CT294" s="23">
        <f ca="1"/>
        <v>42.732710067784737</v>
      </c>
      <c r="OF294" s="23" t="s">
        <v>910</v>
      </c>
    </row>
    <row r="295" spans="3:396" x14ac:dyDescent="0.4">
      <c r="C295" s="1">
        <f t="shared" si="15"/>
        <v>292</v>
      </c>
      <c r="D295" s="74" t="s">
        <v>1174</v>
      </c>
      <c r="S295" s="74" t="s">
        <v>1174</v>
      </c>
      <c r="AB295" s="23" t="s">
        <v>1162</v>
      </c>
      <c r="AC295" s="28">
        <f>U290</f>
        <v>28</v>
      </c>
      <c r="AD295" s="28">
        <f>AC295</f>
        <v>28</v>
      </c>
      <c r="AE295" s="28">
        <f t="shared" ref="AE295:AL295" si="16">AD295</f>
        <v>28</v>
      </c>
      <c r="AF295" s="28">
        <f t="shared" si="16"/>
        <v>28</v>
      </c>
      <c r="AG295" s="28">
        <f t="shared" si="16"/>
        <v>28</v>
      </c>
      <c r="AH295" s="28">
        <f t="shared" si="16"/>
        <v>28</v>
      </c>
      <c r="AI295" s="28">
        <f t="shared" si="16"/>
        <v>28</v>
      </c>
      <c r="AJ295" s="28">
        <f t="shared" si="16"/>
        <v>28</v>
      </c>
      <c r="AK295" s="28">
        <f t="shared" si="16"/>
        <v>28</v>
      </c>
      <c r="AL295" s="28">
        <f t="shared" si="16"/>
        <v>28</v>
      </c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OF295" s="23" t="s">
        <v>910</v>
      </c>
    </row>
    <row r="296" spans="3:396" x14ac:dyDescent="0.4">
      <c r="C296" s="1">
        <f t="shared" si="15"/>
        <v>293</v>
      </c>
      <c r="D296" s="74" t="s">
        <v>1174</v>
      </c>
      <c r="S296" s="74" t="s">
        <v>1174</v>
      </c>
      <c r="T296" s="1" t="s">
        <v>1638</v>
      </c>
      <c r="OF296" s="23" t="s">
        <v>910</v>
      </c>
    </row>
    <row r="297" spans="3:396" x14ac:dyDescent="0.4">
      <c r="C297" s="1">
        <f t="shared" si="15"/>
        <v>294</v>
      </c>
      <c r="D297" s="74" t="s">
        <v>1174</v>
      </c>
      <c r="S297" s="74" t="s">
        <v>1174</v>
      </c>
      <c r="T297" s="1" t="s">
        <v>907</v>
      </c>
      <c r="U297" s="1">
        <f ca="1">MROUND(0.95*U291,10)</f>
        <v>180</v>
      </c>
      <c r="OF297" s="23" t="s">
        <v>910</v>
      </c>
    </row>
    <row r="298" spans="3:396" x14ac:dyDescent="0.4">
      <c r="C298" s="1">
        <f t="shared" si="15"/>
        <v>295</v>
      </c>
      <c r="D298" s="74" t="s">
        <v>1174</v>
      </c>
      <c r="S298" s="74" t="s">
        <v>1174</v>
      </c>
      <c r="T298" s="1" t="str" cm="1">
        <f t="array" aca="1" ref="T298" ca="1">setChartAxis("charts",T296,"Min","Value","Primary",U297)</f>
        <v>Value Primary Min: 180</v>
      </c>
      <c r="OF298" s="23" t="s">
        <v>910</v>
      </c>
    </row>
    <row r="299" spans="3:396" x14ac:dyDescent="0.4">
      <c r="C299" s="1">
        <f t="shared" si="15"/>
        <v>296</v>
      </c>
      <c r="D299" s="74" t="s">
        <v>1174</v>
      </c>
      <c r="S299" s="74" t="s">
        <v>1174</v>
      </c>
      <c r="OF299" s="23" t="s">
        <v>910</v>
      </c>
    </row>
    <row r="300" spans="3:396" x14ac:dyDescent="0.4">
      <c r="C300" s="1">
        <f t="shared" si="15"/>
        <v>297</v>
      </c>
      <c r="D300" s="74" t="s">
        <v>1174</v>
      </c>
      <c r="S300" s="74" t="s">
        <v>1174</v>
      </c>
      <c r="AA300" s="1"/>
      <c r="AC300" s="24"/>
      <c r="AD300" s="28"/>
      <c r="AE300" s="28"/>
      <c r="AF300" s="28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23" t="s">
        <v>910</v>
      </c>
    </row>
    <row r="301" spans="3:396" x14ac:dyDescent="0.4">
      <c r="C301" s="1">
        <f t="shared" si="15"/>
        <v>298</v>
      </c>
      <c r="D301" s="74" t="s">
        <v>1174</v>
      </c>
      <c r="S301" s="74" t="s">
        <v>1174</v>
      </c>
      <c r="AJ301" s="24"/>
      <c r="OF301" s="23" t="s">
        <v>910</v>
      </c>
    </row>
    <row r="302" spans="3:396" x14ac:dyDescent="0.4">
      <c r="C302" s="1">
        <f t="shared" si="15"/>
        <v>299</v>
      </c>
      <c r="D302" s="74" t="s">
        <v>1174</v>
      </c>
      <c r="S302" s="74" t="s">
        <v>1174</v>
      </c>
      <c r="AJ302" s="24"/>
      <c r="OF302" s="23" t="s">
        <v>910</v>
      </c>
    </row>
    <row r="303" spans="3:396" x14ac:dyDescent="0.4">
      <c r="C303" s="1">
        <f t="shared" si="15"/>
        <v>300</v>
      </c>
      <c r="D303" s="74" t="s">
        <v>1174</v>
      </c>
      <c r="S303" s="74" t="s">
        <v>1174</v>
      </c>
      <c r="AF303" s="23"/>
      <c r="OF303" s="23" t="s">
        <v>910</v>
      </c>
    </row>
    <row r="304" spans="3:396" x14ac:dyDescent="0.4">
      <c r="C304" s="1">
        <f t="shared" si="15"/>
        <v>301</v>
      </c>
      <c r="D304" s="74" t="s">
        <v>1174</v>
      </c>
      <c r="S304" s="74" t="s">
        <v>1174</v>
      </c>
      <c r="AJ304" s="24"/>
      <c r="OF304" s="23" t="s">
        <v>910</v>
      </c>
    </row>
    <row r="305" spans="3:396" x14ac:dyDescent="0.4">
      <c r="C305" s="1">
        <f t="shared" si="15"/>
        <v>302</v>
      </c>
      <c r="D305" s="74" t="s">
        <v>1174</v>
      </c>
      <c r="S305" s="74" t="s">
        <v>1174</v>
      </c>
      <c r="AJ305" s="24"/>
      <c r="OF305" s="23" t="s">
        <v>910</v>
      </c>
    </row>
    <row r="306" spans="3:396" x14ac:dyDescent="0.4">
      <c r="C306" s="1">
        <f t="shared" si="15"/>
        <v>303</v>
      </c>
      <c r="D306" s="74" t="s">
        <v>1174</v>
      </c>
      <c r="S306" s="74" t="s">
        <v>1174</v>
      </c>
      <c r="AJ306" s="24"/>
      <c r="OF306" s="23" t="s">
        <v>910</v>
      </c>
    </row>
    <row r="307" spans="3:396" x14ac:dyDescent="0.4">
      <c r="C307" s="1">
        <f t="shared" si="15"/>
        <v>304</v>
      </c>
      <c r="D307" s="74" t="s">
        <v>1174</v>
      </c>
      <c r="S307" s="74" t="s">
        <v>1174</v>
      </c>
      <c r="AJ307" s="24"/>
      <c r="OF307" s="23" t="s">
        <v>910</v>
      </c>
    </row>
    <row r="308" spans="3:396" x14ac:dyDescent="0.4">
      <c r="C308" s="1">
        <f t="shared" si="15"/>
        <v>305</v>
      </c>
      <c r="D308" s="74" t="s">
        <v>1174</v>
      </c>
      <c r="S308" s="74" t="s">
        <v>1174</v>
      </c>
      <c r="AJ308" s="24"/>
      <c r="OF308" s="23" t="s">
        <v>910</v>
      </c>
    </row>
    <row r="309" spans="3:396" x14ac:dyDescent="0.4">
      <c r="C309" s="1">
        <f t="shared" si="15"/>
        <v>306</v>
      </c>
      <c r="D309" s="74" t="s">
        <v>1174</v>
      </c>
      <c r="S309" s="74" t="s">
        <v>1174</v>
      </c>
      <c r="AJ309" s="24"/>
      <c r="OF309" s="23" t="s">
        <v>910</v>
      </c>
    </row>
    <row r="310" spans="3:396" x14ac:dyDescent="0.4">
      <c r="C310" s="1">
        <f t="shared" si="15"/>
        <v>307</v>
      </c>
      <c r="D310" s="74" t="s">
        <v>1174</v>
      </c>
      <c r="S310" s="74" t="s">
        <v>1174</v>
      </c>
      <c r="AJ310" s="24"/>
      <c r="OF310" s="23" t="s">
        <v>910</v>
      </c>
    </row>
    <row r="311" spans="3:396" x14ac:dyDescent="0.4">
      <c r="C311" s="1">
        <f t="shared" si="15"/>
        <v>308</v>
      </c>
      <c r="D311" s="74" t="s">
        <v>1174</v>
      </c>
      <c r="S311" s="74" t="s">
        <v>1174</v>
      </c>
      <c r="AJ311" s="24"/>
      <c r="OF311" s="23" t="s">
        <v>910</v>
      </c>
    </row>
    <row r="312" spans="3:396" x14ac:dyDescent="0.4">
      <c r="C312" s="1">
        <f t="shared" si="15"/>
        <v>309</v>
      </c>
      <c r="D312" s="74" t="s">
        <v>1174</v>
      </c>
      <c r="S312" s="74" t="s">
        <v>1174</v>
      </c>
      <c r="AJ312" s="24"/>
      <c r="OF312" s="23" t="s">
        <v>910</v>
      </c>
    </row>
    <row r="313" spans="3:396" x14ac:dyDescent="0.4">
      <c r="C313" s="1">
        <f t="shared" si="15"/>
        <v>310</v>
      </c>
      <c r="D313" s="74" t="s">
        <v>1174</v>
      </c>
      <c r="S313" s="74" t="s">
        <v>1174</v>
      </c>
      <c r="AJ313" s="24"/>
      <c r="OF313" s="23" t="s">
        <v>910</v>
      </c>
    </row>
    <row r="314" spans="3:396" x14ac:dyDescent="0.4">
      <c r="C314" s="1">
        <f t="shared" si="15"/>
        <v>311</v>
      </c>
      <c r="D314" s="74" t="s">
        <v>1174</v>
      </c>
      <c r="S314" s="74" t="s">
        <v>1174</v>
      </c>
      <c r="AJ314" s="24"/>
      <c r="OF314" s="23" t="s">
        <v>910</v>
      </c>
    </row>
    <row r="315" spans="3:396" x14ac:dyDescent="0.4">
      <c r="C315" s="1">
        <f t="shared" si="15"/>
        <v>312</v>
      </c>
      <c r="D315" s="74" t="s">
        <v>1174</v>
      </c>
      <c r="S315" s="74" t="s">
        <v>1174</v>
      </c>
      <c r="AJ315" s="24"/>
      <c r="OF315" s="23" t="s">
        <v>910</v>
      </c>
    </row>
    <row r="316" spans="3:396" x14ac:dyDescent="0.4">
      <c r="C316" s="1">
        <f t="shared" si="15"/>
        <v>313</v>
      </c>
      <c r="D316" s="74" t="s">
        <v>1174</v>
      </c>
      <c r="S316" s="74" t="s">
        <v>1174</v>
      </c>
      <c r="AJ316" s="24"/>
      <c r="OF316" s="23" t="s">
        <v>910</v>
      </c>
    </row>
    <row r="317" spans="3:396" x14ac:dyDescent="0.4">
      <c r="C317" s="1">
        <f t="shared" si="15"/>
        <v>314</v>
      </c>
      <c r="D317" s="74" t="s">
        <v>1174</v>
      </c>
      <c r="S317" s="74" t="s">
        <v>1174</v>
      </c>
      <c r="AJ317" s="24"/>
      <c r="OF317" s="23" t="s">
        <v>910</v>
      </c>
    </row>
    <row r="318" spans="3:396" x14ac:dyDescent="0.4">
      <c r="C318" s="1">
        <f t="shared" si="15"/>
        <v>315</v>
      </c>
      <c r="D318" s="74" t="s">
        <v>1174</v>
      </c>
      <c r="S318" s="74" t="s">
        <v>1174</v>
      </c>
      <c r="AJ318" s="24"/>
      <c r="OF318" s="23" t="s">
        <v>910</v>
      </c>
    </row>
    <row r="319" spans="3:396" x14ac:dyDescent="0.4">
      <c r="C319" s="1">
        <f t="shared" si="15"/>
        <v>316</v>
      </c>
      <c r="D319" s="74" t="s">
        <v>1174</v>
      </c>
      <c r="S319" s="74" t="s">
        <v>1174</v>
      </c>
      <c r="AJ319" s="24"/>
      <c r="OF319" s="23" t="s">
        <v>910</v>
      </c>
    </row>
    <row r="320" spans="3:396" x14ac:dyDescent="0.4">
      <c r="C320" s="1">
        <f t="shared" si="15"/>
        <v>317</v>
      </c>
      <c r="D320" s="74" t="s">
        <v>1174</v>
      </c>
      <c r="S320" s="74" t="s">
        <v>1174</v>
      </c>
      <c r="AJ320" s="24"/>
      <c r="OF320" s="23" t="s">
        <v>910</v>
      </c>
    </row>
    <row r="321" spans="3:396" x14ac:dyDescent="0.4">
      <c r="C321" s="1">
        <f t="shared" si="15"/>
        <v>318</v>
      </c>
      <c r="D321" s="74" t="s">
        <v>1174</v>
      </c>
      <c r="S321" s="74" t="s">
        <v>1174</v>
      </c>
      <c r="AJ321" s="24"/>
      <c r="OF321" s="23" t="s">
        <v>910</v>
      </c>
    </row>
    <row r="322" spans="3:396" x14ac:dyDescent="0.4">
      <c r="C322" s="1">
        <f t="shared" si="15"/>
        <v>319</v>
      </c>
      <c r="D322" s="74" t="s">
        <v>1174</v>
      </c>
      <c r="S322" s="74" t="s">
        <v>1174</v>
      </c>
      <c r="AJ322" s="24"/>
      <c r="OF322" s="23" t="s">
        <v>910</v>
      </c>
    </row>
    <row r="323" spans="3:396" x14ac:dyDescent="0.4">
      <c r="C323" s="1">
        <f t="shared" si="15"/>
        <v>320</v>
      </c>
      <c r="D323" s="74" t="s">
        <v>1174</v>
      </c>
      <c r="S323" s="74" t="s">
        <v>1174</v>
      </c>
      <c r="AJ323" s="24"/>
      <c r="OF323" s="23" t="s">
        <v>910</v>
      </c>
    </row>
    <row r="324" spans="3:396" x14ac:dyDescent="0.4">
      <c r="C324" s="1">
        <f t="shared" si="15"/>
        <v>321</v>
      </c>
      <c r="D324" s="74" t="s">
        <v>1174</v>
      </c>
      <c r="S324" s="74" t="s">
        <v>1174</v>
      </c>
      <c r="AJ324" s="24"/>
      <c r="OF324" s="23" t="s">
        <v>910</v>
      </c>
    </row>
    <row r="325" spans="3:396" x14ac:dyDescent="0.4">
      <c r="C325" s="1">
        <f t="shared" si="15"/>
        <v>322</v>
      </c>
      <c r="D325" s="74" t="s">
        <v>1174</v>
      </c>
      <c r="S325" s="74" t="s">
        <v>1174</v>
      </c>
      <c r="AJ325" s="24"/>
      <c r="OF325" s="23" t="s">
        <v>910</v>
      </c>
    </row>
    <row r="326" spans="3:396" x14ac:dyDescent="0.4">
      <c r="C326" s="1">
        <f t="shared" ref="C326:C389" si="17">C325+1</f>
        <v>323</v>
      </c>
      <c r="D326" s="74" t="s">
        <v>1174</v>
      </c>
      <c r="S326" s="74" t="s">
        <v>1174</v>
      </c>
      <c r="AJ326" s="24"/>
      <c r="OF326" s="23" t="s">
        <v>910</v>
      </c>
    </row>
    <row r="327" spans="3:396" x14ac:dyDescent="0.4">
      <c r="C327" s="1">
        <f t="shared" si="17"/>
        <v>324</v>
      </c>
      <c r="D327" s="74" t="s">
        <v>1174</v>
      </c>
      <c r="S327" s="74" t="s">
        <v>1174</v>
      </c>
      <c r="AJ327" s="24"/>
      <c r="OF327" s="23" t="s">
        <v>910</v>
      </c>
    </row>
    <row r="328" spans="3:396" x14ac:dyDescent="0.4">
      <c r="C328" s="1">
        <f t="shared" si="17"/>
        <v>325</v>
      </c>
      <c r="D328" s="74" t="s">
        <v>1174</v>
      </c>
      <c r="S328" s="74" t="s">
        <v>1174</v>
      </c>
      <c r="AJ328" s="24"/>
      <c r="OF328" s="23" t="s">
        <v>910</v>
      </c>
    </row>
    <row r="329" spans="3:396" x14ac:dyDescent="0.4">
      <c r="C329" s="1">
        <f t="shared" si="17"/>
        <v>326</v>
      </c>
      <c r="D329" s="74" t="s">
        <v>1174</v>
      </c>
      <c r="S329" s="74" t="s">
        <v>1174</v>
      </c>
      <c r="AJ329" s="24"/>
      <c r="OF329" s="23" t="s">
        <v>910</v>
      </c>
    </row>
    <row r="330" spans="3:396" x14ac:dyDescent="0.4">
      <c r="C330" s="1">
        <f t="shared" si="17"/>
        <v>327</v>
      </c>
      <c r="D330" s="74" t="s">
        <v>1174</v>
      </c>
      <c r="S330" s="74" t="s">
        <v>1174</v>
      </c>
      <c r="AJ330" s="24"/>
      <c r="OF330" s="23" t="s">
        <v>910</v>
      </c>
    </row>
    <row r="331" spans="3:396" x14ac:dyDescent="0.4">
      <c r="C331" s="1">
        <f t="shared" si="17"/>
        <v>328</v>
      </c>
      <c r="D331" s="74" t="s">
        <v>1174</v>
      </c>
      <c r="S331" s="74" t="s">
        <v>1174</v>
      </c>
      <c r="AJ331" s="24"/>
      <c r="OF331" s="23" t="s">
        <v>910</v>
      </c>
    </row>
    <row r="332" spans="3:396" x14ac:dyDescent="0.4">
      <c r="C332" s="1">
        <f t="shared" si="17"/>
        <v>329</v>
      </c>
      <c r="D332" s="74" t="s">
        <v>1174</v>
      </c>
      <c r="S332" s="74" t="s">
        <v>1174</v>
      </c>
      <c r="AJ332" s="24"/>
      <c r="OF332" s="23" t="s">
        <v>910</v>
      </c>
    </row>
    <row r="333" spans="3:396" x14ac:dyDescent="0.4">
      <c r="C333" s="1">
        <f t="shared" si="17"/>
        <v>330</v>
      </c>
      <c r="D333" s="74" t="s">
        <v>1174</v>
      </c>
      <c r="S333" s="74" t="s">
        <v>1174</v>
      </c>
      <c r="AJ333" s="24"/>
      <c r="OF333" s="23" t="s">
        <v>910</v>
      </c>
    </row>
    <row r="334" spans="3:396" x14ac:dyDescent="0.4">
      <c r="C334" s="1">
        <f t="shared" si="17"/>
        <v>331</v>
      </c>
      <c r="D334" s="74" t="s">
        <v>1174</v>
      </c>
      <c r="S334" s="74" t="s">
        <v>1174</v>
      </c>
      <c r="AJ334" s="24"/>
      <c r="OF334" s="23" t="s">
        <v>910</v>
      </c>
    </row>
    <row r="335" spans="3:396" x14ac:dyDescent="0.4">
      <c r="C335" s="1">
        <f t="shared" si="17"/>
        <v>332</v>
      </c>
      <c r="D335" s="74" t="s">
        <v>1174</v>
      </c>
      <c r="S335" s="74" t="s">
        <v>1174</v>
      </c>
      <c r="AJ335" s="24"/>
      <c r="OF335" s="23" t="s">
        <v>910</v>
      </c>
    </row>
    <row r="336" spans="3:396" x14ac:dyDescent="0.4">
      <c r="C336" s="1">
        <f t="shared" si="17"/>
        <v>333</v>
      </c>
      <c r="D336" s="74" t="s">
        <v>1174</v>
      </c>
      <c r="S336" s="74" t="s">
        <v>1174</v>
      </c>
      <c r="AJ336" s="24"/>
      <c r="OF336" s="23" t="s">
        <v>910</v>
      </c>
    </row>
    <row r="337" spans="3:396" x14ac:dyDescent="0.4">
      <c r="C337" s="1">
        <f t="shared" si="17"/>
        <v>334</v>
      </c>
      <c r="D337" s="74" t="s">
        <v>1174</v>
      </c>
      <c r="S337" s="74" t="s">
        <v>1174</v>
      </c>
      <c r="AJ337" s="24"/>
      <c r="OF337" s="23" t="s">
        <v>910</v>
      </c>
    </row>
    <row r="338" spans="3:396" x14ac:dyDescent="0.4">
      <c r="C338" s="1">
        <f t="shared" si="17"/>
        <v>335</v>
      </c>
      <c r="D338" s="74" t="s">
        <v>1174</v>
      </c>
      <c r="S338" s="74" t="s">
        <v>1174</v>
      </c>
      <c r="AJ338" s="24"/>
      <c r="OF338" s="23" t="s">
        <v>910</v>
      </c>
    </row>
    <row r="339" spans="3:396" x14ac:dyDescent="0.4">
      <c r="C339" s="1">
        <f t="shared" si="17"/>
        <v>336</v>
      </c>
      <c r="D339" s="74" t="s">
        <v>1174</v>
      </c>
      <c r="S339" s="74" t="s">
        <v>1174</v>
      </c>
      <c r="AJ339" s="24"/>
      <c r="OF339" s="23" t="s">
        <v>910</v>
      </c>
    </row>
    <row r="340" spans="3:396" x14ac:dyDescent="0.4">
      <c r="C340" s="1">
        <f t="shared" si="17"/>
        <v>337</v>
      </c>
      <c r="D340" s="74" t="s">
        <v>1174</v>
      </c>
      <c r="S340" s="74" t="s">
        <v>1174</v>
      </c>
      <c r="AJ340" s="24"/>
      <c r="OF340" s="23" t="s">
        <v>910</v>
      </c>
    </row>
    <row r="341" spans="3:396" x14ac:dyDescent="0.4">
      <c r="C341" s="1">
        <f t="shared" si="17"/>
        <v>338</v>
      </c>
      <c r="D341" s="74" t="s">
        <v>1174</v>
      </c>
      <c r="S341" s="74" t="s">
        <v>1174</v>
      </c>
      <c r="AJ341" s="24"/>
      <c r="OF341" s="23" t="s">
        <v>910</v>
      </c>
    </row>
    <row r="342" spans="3:396" x14ac:dyDescent="0.4">
      <c r="C342" s="1">
        <f t="shared" si="17"/>
        <v>339</v>
      </c>
      <c r="D342" s="74" t="s">
        <v>1174</v>
      </c>
      <c r="S342" s="74" t="s">
        <v>1174</v>
      </c>
      <c r="AJ342" s="24"/>
      <c r="OF342" s="23" t="s">
        <v>910</v>
      </c>
    </row>
    <row r="343" spans="3:396" x14ac:dyDescent="0.4">
      <c r="C343" s="1">
        <f t="shared" si="17"/>
        <v>340</v>
      </c>
      <c r="D343" s="74" t="s">
        <v>1174</v>
      </c>
      <c r="S343" s="74" t="s">
        <v>1174</v>
      </c>
      <c r="AJ343" s="24"/>
      <c r="OF343" s="23" t="s">
        <v>910</v>
      </c>
    </row>
    <row r="344" spans="3:396" x14ac:dyDescent="0.4">
      <c r="C344" s="1">
        <f t="shared" si="17"/>
        <v>341</v>
      </c>
      <c r="D344" s="74" t="s">
        <v>1174</v>
      </c>
      <c r="S344" s="74" t="s">
        <v>1174</v>
      </c>
      <c r="AJ344" s="24"/>
      <c r="OF344" s="23" t="s">
        <v>910</v>
      </c>
    </row>
    <row r="345" spans="3:396" x14ac:dyDescent="0.4">
      <c r="C345" s="1">
        <f t="shared" si="17"/>
        <v>342</v>
      </c>
      <c r="D345" s="74" t="s">
        <v>1174</v>
      </c>
      <c r="S345" s="74" t="s">
        <v>1174</v>
      </c>
      <c r="AJ345" s="24"/>
      <c r="OF345" s="23" t="s">
        <v>910</v>
      </c>
    </row>
    <row r="346" spans="3:396" x14ac:dyDescent="0.4">
      <c r="C346" s="1">
        <f t="shared" si="17"/>
        <v>343</v>
      </c>
      <c r="D346" s="74" t="s">
        <v>1174</v>
      </c>
      <c r="S346" s="74" t="s">
        <v>1174</v>
      </c>
      <c r="AJ346" s="24"/>
      <c r="OF346" s="23" t="s">
        <v>910</v>
      </c>
    </row>
    <row r="347" spans="3:396" x14ac:dyDescent="0.4">
      <c r="C347" s="1">
        <f t="shared" si="17"/>
        <v>344</v>
      </c>
      <c r="D347" s="74" t="s">
        <v>1174</v>
      </c>
      <c r="S347" s="74" t="s">
        <v>1174</v>
      </c>
      <c r="AJ347" s="24"/>
      <c r="OF347" s="23" t="s">
        <v>910</v>
      </c>
    </row>
    <row r="348" spans="3:396" x14ac:dyDescent="0.4">
      <c r="C348" s="1">
        <f t="shared" si="17"/>
        <v>345</v>
      </c>
      <c r="D348" s="74" t="s">
        <v>1174</v>
      </c>
      <c r="S348" s="74" t="s">
        <v>1174</v>
      </c>
      <c r="AJ348" s="24"/>
      <c r="OF348" s="23" t="s">
        <v>910</v>
      </c>
    </row>
    <row r="349" spans="3:396" x14ac:dyDescent="0.4">
      <c r="C349" s="1">
        <f t="shared" si="17"/>
        <v>346</v>
      </c>
      <c r="D349" s="74" t="s">
        <v>1174</v>
      </c>
      <c r="S349" s="74" t="s">
        <v>1174</v>
      </c>
      <c r="AJ349" s="24"/>
      <c r="OF349" s="23" t="s">
        <v>910</v>
      </c>
    </row>
    <row r="350" spans="3:396" x14ac:dyDescent="0.4">
      <c r="C350" s="1">
        <f t="shared" si="17"/>
        <v>347</v>
      </c>
      <c r="D350" s="74" t="s">
        <v>1174</v>
      </c>
      <c r="S350" s="74" t="s">
        <v>1174</v>
      </c>
      <c r="AJ350" s="24"/>
      <c r="OF350" s="23" t="s">
        <v>910</v>
      </c>
    </row>
    <row r="351" spans="3:396" x14ac:dyDescent="0.4">
      <c r="C351" s="1">
        <f t="shared" si="17"/>
        <v>348</v>
      </c>
      <c r="D351" s="74" t="s">
        <v>1174</v>
      </c>
      <c r="S351" s="74" t="s">
        <v>1174</v>
      </c>
      <c r="AJ351" s="24"/>
      <c r="OF351" s="23" t="s">
        <v>910</v>
      </c>
    </row>
    <row r="352" spans="3:396" x14ac:dyDescent="0.4">
      <c r="C352" s="1">
        <f t="shared" si="17"/>
        <v>349</v>
      </c>
      <c r="D352" s="74" t="s">
        <v>1174</v>
      </c>
      <c r="S352" s="74" t="s">
        <v>1174</v>
      </c>
      <c r="AJ352" s="24"/>
      <c r="OF352" s="23" t="s">
        <v>910</v>
      </c>
    </row>
    <row r="353" spans="3:396" x14ac:dyDescent="0.4">
      <c r="C353" s="1">
        <f t="shared" si="17"/>
        <v>350</v>
      </c>
      <c r="D353" s="74" t="s">
        <v>1174</v>
      </c>
      <c r="S353" s="74" t="s">
        <v>1174</v>
      </c>
      <c r="AJ353" s="24"/>
      <c r="OF353" s="23" t="s">
        <v>910</v>
      </c>
    </row>
    <row r="354" spans="3:396" x14ac:dyDescent="0.4">
      <c r="C354" s="1">
        <f t="shared" si="17"/>
        <v>351</v>
      </c>
      <c r="D354" s="74" t="s">
        <v>1174</v>
      </c>
      <c r="I354" s="90" t="s">
        <v>1165</v>
      </c>
      <c r="J354" s="95">
        <v>6</v>
      </c>
      <c r="K354" s="92" t="s">
        <v>28</v>
      </c>
      <c r="L354" s="92" t="s">
        <v>1155</v>
      </c>
      <c r="M354" s="94" t="s">
        <v>1156</v>
      </c>
      <c r="S354" s="74" t="s">
        <v>1174</v>
      </c>
      <c r="T354" s="1" t="s">
        <v>1413</v>
      </c>
      <c r="U354" s="1">
        <f ca="1">_xlfn.XLOOKUP(J354,monitor!B:B,monitor!AT:AT)</f>
        <v>258</v>
      </c>
      <c r="AC354" s="24"/>
      <c r="AD354" s="24"/>
      <c r="AE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  <c r="AR354" s="24"/>
      <c r="AS354" s="24"/>
      <c r="AT354" s="24"/>
      <c r="AU354" s="24"/>
      <c r="AV354" s="24"/>
      <c r="AW354" s="24"/>
      <c r="AX354" s="24"/>
      <c r="AY354" s="24"/>
      <c r="AZ354" s="24"/>
      <c r="BA354" s="24"/>
      <c r="BB354" s="24"/>
      <c r="BC354" s="2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  <c r="BW354" s="24"/>
      <c r="BX354" s="24"/>
      <c r="BY354" s="24"/>
      <c r="BZ354" s="24"/>
      <c r="CA354" s="24"/>
      <c r="CB354" s="24"/>
      <c r="CC354" s="24"/>
      <c r="CD354" s="24"/>
      <c r="CE354" s="24"/>
      <c r="CF354" s="24"/>
      <c r="CG354" s="24"/>
      <c r="CH354" s="24"/>
      <c r="CI354" s="24"/>
      <c r="CJ354" s="24"/>
      <c r="CK354" s="24"/>
      <c r="CL354" s="24"/>
      <c r="CM354" s="24"/>
      <c r="CN354" s="24"/>
      <c r="CO354" s="24"/>
      <c r="CP354" s="24"/>
      <c r="CQ354" s="24"/>
      <c r="CR354" s="24"/>
      <c r="CS354" s="24"/>
      <c r="CT354" s="24"/>
      <c r="CU354" s="24"/>
      <c r="CV354" s="24"/>
      <c r="CW354" s="24"/>
      <c r="CX354" s="24"/>
      <c r="CY354" s="24"/>
      <c r="CZ354" s="24"/>
      <c r="DA354" s="24"/>
      <c r="DB354" s="24"/>
      <c r="DC354" s="24"/>
      <c r="DD354" s="24"/>
      <c r="DE354" s="24"/>
      <c r="DF354" s="24"/>
      <c r="DG354" s="24"/>
      <c r="DH354" s="24"/>
      <c r="DI354" s="24"/>
      <c r="DJ354" s="24"/>
      <c r="DK354" s="24"/>
      <c r="DL354" s="24"/>
      <c r="DM354" s="24"/>
      <c r="DN354" s="24"/>
      <c r="DO354" s="24"/>
      <c r="DP354" s="24"/>
      <c r="DQ354" s="24"/>
      <c r="DR354" s="24"/>
      <c r="DS354" s="24"/>
      <c r="DT354" s="24"/>
      <c r="DU354" s="24"/>
      <c r="DV354" s="24"/>
      <c r="DW354" s="24"/>
      <c r="DX354" s="24"/>
      <c r="DY354" s="24"/>
      <c r="DZ354" s="24"/>
      <c r="EA354" s="24"/>
      <c r="EB354" s="24"/>
      <c r="EC354" s="24"/>
      <c r="ED354" s="24"/>
      <c r="EE354" s="24"/>
      <c r="EF354" s="24"/>
      <c r="EG354" s="24"/>
      <c r="EH354" s="24"/>
      <c r="EI354" s="24"/>
      <c r="EJ354" s="24"/>
      <c r="EK354" s="24"/>
      <c r="EL354" s="24"/>
      <c r="EM354" s="24"/>
      <c r="EN354" s="24"/>
      <c r="EO354" s="24"/>
      <c r="EP354" s="24"/>
      <c r="EQ354" s="24"/>
      <c r="ER354" s="24"/>
      <c r="ES354" s="24"/>
      <c r="ET354" s="24"/>
      <c r="EU354" s="24"/>
      <c r="EV354" s="24"/>
      <c r="EW354" s="24"/>
      <c r="EX354" s="24"/>
      <c r="EY354" s="24"/>
      <c r="EZ354" s="24"/>
      <c r="FA354" s="24"/>
      <c r="FB354" s="24"/>
      <c r="FC354" s="24"/>
      <c r="FD354" s="24"/>
      <c r="FE354" s="24"/>
      <c r="FF354" s="24"/>
      <c r="FG354" s="24"/>
      <c r="FH354" s="24"/>
      <c r="FI354" s="24"/>
      <c r="FJ354" s="24"/>
      <c r="FK354" s="24"/>
      <c r="FL354" s="24"/>
      <c r="FM354" s="24"/>
      <c r="FN354" s="24"/>
      <c r="FO354" s="24"/>
      <c r="FP354" s="24"/>
      <c r="FQ354" s="24"/>
      <c r="FR354" s="24"/>
      <c r="FS354" s="24"/>
      <c r="FT354" s="24"/>
      <c r="FU354" s="24"/>
      <c r="FV354" s="24"/>
      <c r="FW354" s="24"/>
      <c r="FX354" s="24"/>
      <c r="FY354" s="24"/>
      <c r="FZ354" s="24"/>
      <c r="GA354" s="24"/>
      <c r="GB354" s="24"/>
      <c r="GC354" s="24"/>
      <c r="GD354" s="24"/>
      <c r="GE354" s="24"/>
      <c r="GF354" s="24"/>
      <c r="GG354" s="24"/>
      <c r="GH354" s="24"/>
      <c r="GI354" s="24"/>
      <c r="GJ354" s="24"/>
      <c r="GK354" s="24"/>
      <c r="GL354" s="24"/>
      <c r="GM354" s="24"/>
      <c r="GN354" s="24"/>
      <c r="GO354" s="24"/>
      <c r="GP354" s="24"/>
      <c r="GQ354" s="24"/>
      <c r="GR354" s="24"/>
      <c r="GS354" s="24"/>
      <c r="GT354" s="24"/>
      <c r="GU354" s="24"/>
      <c r="GV354" s="24"/>
      <c r="GW354" s="24"/>
      <c r="GX354" s="24"/>
      <c r="GY354" s="24"/>
      <c r="GZ354" s="24"/>
      <c r="HA354" s="24"/>
      <c r="HB354" s="24"/>
      <c r="HC354" s="24"/>
      <c r="HD354" s="24"/>
      <c r="HE354" s="24"/>
      <c r="HF354" s="24"/>
      <c r="HG354" s="24"/>
      <c r="HH354" s="24"/>
      <c r="HI354" s="24"/>
      <c r="HJ354" s="24"/>
      <c r="HK354" s="24"/>
      <c r="HL354" s="24"/>
      <c r="HM354" s="24"/>
      <c r="HN354" s="24"/>
      <c r="HO354" s="24"/>
      <c r="HP354" s="24"/>
      <c r="HQ354" s="24"/>
      <c r="HR354" s="24"/>
      <c r="HS354" s="24"/>
      <c r="HT354" s="24"/>
      <c r="HU354" s="24"/>
      <c r="HV354" s="24"/>
      <c r="HW354" s="24"/>
      <c r="HX354" s="24"/>
      <c r="HY354" s="24"/>
      <c r="HZ354" s="24"/>
      <c r="IA354" s="24"/>
      <c r="IB354" s="24"/>
      <c r="IC354" s="24"/>
      <c r="ID354" s="24"/>
      <c r="IE354" s="24"/>
      <c r="IF354" s="24"/>
      <c r="IG354" s="24"/>
      <c r="IH354" s="24"/>
      <c r="II354" s="24"/>
      <c r="IJ354" s="24"/>
      <c r="IK354" s="24"/>
      <c r="IL354" s="24"/>
      <c r="IM354" s="24"/>
      <c r="IN354" s="24"/>
      <c r="IO354" s="24"/>
      <c r="IP354" s="24"/>
      <c r="IQ354" s="24"/>
      <c r="IR354" s="24"/>
      <c r="IS354" s="24"/>
      <c r="IT354" s="24"/>
      <c r="IU354" s="24"/>
      <c r="IV354" s="24"/>
      <c r="IW354" s="24"/>
      <c r="IX354" s="24"/>
      <c r="IY354" s="24"/>
      <c r="IZ354" s="24"/>
      <c r="JA354" s="24"/>
      <c r="JB354" s="24"/>
      <c r="JC354" s="24"/>
      <c r="JD354" s="24"/>
      <c r="JE354" s="24"/>
      <c r="JF354" s="24"/>
      <c r="JG354" s="24"/>
      <c r="JH354" s="24"/>
      <c r="JI354" s="24"/>
      <c r="JJ354" s="24"/>
      <c r="JK354" s="24"/>
      <c r="JL354" s="24"/>
      <c r="JM354" s="24"/>
      <c r="JN354" s="24"/>
      <c r="JO354" s="24"/>
      <c r="JP354" s="24"/>
      <c r="JQ354" s="24"/>
      <c r="JR354" s="24"/>
      <c r="JS354" s="24"/>
      <c r="JT354" s="24"/>
      <c r="JU354" s="24"/>
      <c r="JV354" s="24"/>
      <c r="JW354" s="24"/>
      <c r="JX354" s="24"/>
      <c r="JY354" s="24"/>
      <c r="JZ354" s="24"/>
      <c r="KA354" s="24"/>
      <c r="KB354" s="24"/>
      <c r="KC354" s="24"/>
      <c r="KD354" s="24"/>
      <c r="KE354" s="24"/>
      <c r="KF354" s="24"/>
      <c r="KG354" s="24"/>
      <c r="KH354" s="24"/>
      <c r="KI354" s="24"/>
      <c r="KJ354" s="24"/>
      <c r="KK354" s="24"/>
      <c r="KL354" s="24"/>
      <c r="KM354" s="24"/>
      <c r="KN354" s="24"/>
      <c r="KO354" s="24"/>
      <c r="KP354" s="24"/>
      <c r="KQ354" s="24"/>
      <c r="KR354" s="24"/>
      <c r="KS354" s="24"/>
      <c r="KT354" s="24"/>
      <c r="KU354" s="24"/>
      <c r="KV354" s="24"/>
      <c r="KW354" s="24"/>
      <c r="KX354" s="24"/>
      <c r="KY354" s="24"/>
      <c r="KZ354" s="24"/>
      <c r="LA354" s="24"/>
      <c r="LB354" s="24"/>
      <c r="LC354" s="24"/>
      <c r="LD354" s="24"/>
      <c r="LE354" s="24"/>
      <c r="LF354" s="24"/>
      <c r="LG354" s="24"/>
      <c r="LH354" s="24"/>
      <c r="LI354" s="24"/>
      <c r="LJ354" s="24"/>
      <c r="LK354" s="24"/>
      <c r="LL354" s="24"/>
      <c r="LM354" s="24"/>
      <c r="LN354" s="24"/>
      <c r="LO354" s="24"/>
      <c r="LP354" s="24"/>
      <c r="LQ354" s="24"/>
      <c r="LR354" s="24"/>
      <c r="LS354" s="24"/>
      <c r="LT354" s="24"/>
      <c r="LU354" s="24"/>
      <c r="LV354" s="24"/>
      <c r="LW354" s="24"/>
      <c r="LX354" s="24"/>
      <c r="LY354" s="24"/>
      <c r="LZ354" s="24"/>
      <c r="MA354" s="24"/>
      <c r="MB354" s="24"/>
      <c r="MC354" s="24"/>
      <c r="MD354" s="24"/>
      <c r="ME354" s="24"/>
      <c r="MF354" s="24"/>
      <c r="MG354" s="24"/>
      <c r="MH354" s="24"/>
      <c r="MI354" s="24"/>
      <c r="MJ354" s="24"/>
      <c r="MK354" s="24"/>
      <c r="ML354" s="24"/>
      <c r="MM354" s="24"/>
      <c r="MN354" s="24"/>
      <c r="MO354" s="24"/>
      <c r="MP354" s="24"/>
      <c r="MQ354" s="24"/>
      <c r="MR354" s="24"/>
      <c r="MS354" s="24"/>
      <c r="MT354" s="24"/>
      <c r="MU354" s="24"/>
      <c r="MV354" s="24"/>
      <c r="MW354" s="24"/>
      <c r="MX354" s="24"/>
      <c r="MY354" s="24"/>
      <c r="MZ354" s="24"/>
      <c r="NA354" s="24"/>
      <c r="NB354" s="24"/>
      <c r="NC354" s="24"/>
      <c r="ND354" s="24"/>
      <c r="NE354" s="24"/>
      <c r="NF354" s="24"/>
      <c r="NG354" s="24"/>
      <c r="NH354" s="24"/>
      <c r="NI354" s="24"/>
      <c r="NJ354" s="24"/>
      <c r="NK354" s="24"/>
      <c r="NL354" s="24"/>
      <c r="NM354" s="24"/>
      <c r="NN354" s="24"/>
      <c r="NO354" s="24"/>
      <c r="NP354" s="24"/>
      <c r="NQ354" s="24"/>
      <c r="NR354" s="24"/>
      <c r="NS354" s="24"/>
      <c r="NT354" s="24"/>
      <c r="NU354" s="24"/>
      <c r="NV354" s="24"/>
      <c r="NW354" s="24"/>
      <c r="NX354" s="24"/>
      <c r="NY354" s="24"/>
      <c r="NZ354" s="24"/>
      <c r="OA354" s="24"/>
      <c r="OB354" s="24"/>
      <c r="OC354" s="24"/>
      <c r="OD354" s="24"/>
      <c r="OE354" s="24"/>
      <c r="OF354" s="23" t="s">
        <v>910</v>
      </c>
    </row>
    <row r="355" spans="3:396" x14ac:dyDescent="0.4">
      <c r="C355" s="1">
        <f t="shared" si="17"/>
        <v>352</v>
      </c>
      <c r="D355" s="74" t="s">
        <v>1174</v>
      </c>
      <c r="I355" s="96" t="s">
        <v>1153</v>
      </c>
      <c r="J355" s="97" t="str">
        <f>_xlfn.XLOOKUP(J354,monitor!B:B,monitor!D:D,"-")</f>
        <v>XS1501166869</v>
      </c>
      <c r="K355" s="97" t="str">
        <f>_xlfn.XLOOKUP(J355,bonds[ID_ISIN],bonds[unique lookup],"-")</f>
        <v>TOTAL 3.369 PERP nc-26</v>
      </c>
      <c r="L355" s="98">
        <f>_xlfn.XLOOKUP(J355,bonds[ID_ISIN],bonds[blp_i_sprd_mid])</f>
        <v>215.57850646972656</v>
      </c>
      <c r="M355" s="99">
        <f>_xlfn.XLOOKUP(J354,monitor!B:B,monitor!F:F)</f>
        <v>6348000</v>
      </c>
      <c r="S355" s="74" t="s">
        <v>1174</v>
      </c>
      <c r="T355" s="1" t="s">
        <v>1414</v>
      </c>
      <c r="U355" s="1">
        <f ca="1">_xlfn.XLOOKUP(J354,monitor!B:B,monitor!AU:AU)</f>
        <v>15</v>
      </c>
      <c r="AB355" s="23" t="s">
        <v>1410</v>
      </c>
      <c r="AC355" s="24" cm="1">
        <f t="array" aca="1" ref="AC355:JZ355" ca="1">dl_Get_Hist("isin",isin_list,historicData)*1</f>
        <v>44126</v>
      </c>
      <c r="AD355" s="24">
        <f ca="1"/>
        <v>44125</v>
      </c>
      <c r="AE355" s="24">
        <f ca="1"/>
        <v>44124</v>
      </c>
      <c r="AF355" s="24">
        <f ca="1"/>
        <v>44123</v>
      </c>
      <c r="AG355" s="24">
        <f ca="1"/>
        <v>44120</v>
      </c>
      <c r="AH355" s="24">
        <f ca="1"/>
        <v>44119</v>
      </c>
      <c r="AI355" s="24">
        <f ca="1"/>
        <v>44118</v>
      </c>
      <c r="AJ355" s="24">
        <f ca="1"/>
        <v>44117</v>
      </c>
      <c r="AK355" s="24">
        <f ca="1"/>
        <v>44116</v>
      </c>
      <c r="AL355" s="24">
        <f ca="1"/>
        <v>44113</v>
      </c>
      <c r="AM355" s="24">
        <f ca="1"/>
        <v>44112</v>
      </c>
      <c r="AN355" s="24">
        <f ca="1"/>
        <v>44111</v>
      </c>
      <c r="AO355" s="24">
        <f ca="1"/>
        <v>44110</v>
      </c>
      <c r="AP355" s="24">
        <f ca="1"/>
        <v>44109</v>
      </c>
      <c r="AQ355" s="24">
        <f ca="1"/>
        <v>44106</v>
      </c>
      <c r="AR355" s="24">
        <f ca="1"/>
        <v>44105</v>
      </c>
      <c r="AS355" s="24">
        <f ca="1"/>
        <v>44104</v>
      </c>
      <c r="AT355" s="24">
        <f ca="1"/>
        <v>44103</v>
      </c>
      <c r="AU355" s="24">
        <f ca="1"/>
        <v>44102</v>
      </c>
      <c r="AV355" s="24">
        <f ca="1"/>
        <v>44099</v>
      </c>
      <c r="AW355" s="24">
        <f ca="1"/>
        <v>44098</v>
      </c>
      <c r="AX355" s="24">
        <f ca="1"/>
        <v>44097</v>
      </c>
      <c r="AY355" s="24">
        <f ca="1"/>
        <v>44096</v>
      </c>
      <c r="AZ355" s="24">
        <f ca="1"/>
        <v>44095</v>
      </c>
      <c r="BA355" s="24">
        <f ca="1"/>
        <v>44092</v>
      </c>
      <c r="BB355" s="24">
        <f ca="1"/>
        <v>44091</v>
      </c>
      <c r="BC355" s="24">
        <f ca="1"/>
        <v>44090</v>
      </c>
      <c r="BD355" s="24">
        <f ca="1"/>
        <v>44089</v>
      </c>
      <c r="BE355" s="24">
        <f ca="1"/>
        <v>44088</v>
      </c>
      <c r="BF355" s="24">
        <f ca="1"/>
        <v>44085</v>
      </c>
      <c r="BG355" s="24">
        <f ca="1"/>
        <v>44084</v>
      </c>
      <c r="BH355" s="24">
        <f ca="1"/>
        <v>44083</v>
      </c>
      <c r="BI355" s="24">
        <f ca="1"/>
        <v>44082</v>
      </c>
      <c r="BJ355" s="24">
        <f ca="1"/>
        <v>44081</v>
      </c>
      <c r="BK355" s="24">
        <f ca="1"/>
        <v>44078</v>
      </c>
      <c r="BL355" s="24">
        <f ca="1"/>
        <v>44077</v>
      </c>
      <c r="BM355" s="24">
        <f ca="1"/>
        <v>44076</v>
      </c>
      <c r="BN355" s="24">
        <f ca="1"/>
        <v>44075</v>
      </c>
      <c r="BO355" s="24">
        <f ca="1"/>
        <v>44074</v>
      </c>
      <c r="BP355" s="24">
        <f ca="1"/>
        <v>44071</v>
      </c>
      <c r="BQ355" s="24">
        <f ca="1"/>
        <v>44070</v>
      </c>
      <c r="BR355" s="24">
        <f ca="1"/>
        <v>44069</v>
      </c>
      <c r="BS355" s="24">
        <f ca="1"/>
        <v>44068</v>
      </c>
      <c r="BT355" s="24">
        <f ca="1"/>
        <v>44067</v>
      </c>
      <c r="BU355" s="24">
        <f ca="1"/>
        <v>44064</v>
      </c>
      <c r="BV355" s="24">
        <f ca="1"/>
        <v>44063</v>
      </c>
      <c r="BW355" s="24">
        <f ca="1"/>
        <v>44062</v>
      </c>
      <c r="BX355" s="24">
        <f ca="1"/>
        <v>44061</v>
      </c>
      <c r="BY355" s="24">
        <f ca="1"/>
        <v>44060</v>
      </c>
      <c r="BZ355" s="24">
        <f ca="1"/>
        <v>44057</v>
      </c>
      <c r="CA355" s="24">
        <f ca="1"/>
        <v>44056</v>
      </c>
      <c r="CB355" s="24">
        <f ca="1"/>
        <v>44055</v>
      </c>
      <c r="CC355" s="24">
        <f ca="1"/>
        <v>44054</v>
      </c>
      <c r="CD355" s="24">
        <f ca="1"/>
        <v>44053</v>
      </c>
      <c r="CE355" s="24">
        <f ca="1"/>
        <v>44050</v>
      </c>
      <c r="CF355" s="24">
        <f ca="1"/>
        <v>44049</v>
      </c>
      <c r="CG355" s="24">
        <f ca="1"/>
        <v>44048</v>
      </c>
      <c r="CH355" s="24">
        <f ca="1"/>
        <v>44047</v>
      </c>
      <c r="CI355" s="24">
        <f ca="1"/>
        <v>44046</v>
      </c>
      <c r="CJ355" s="24">
        <f ca="1"/>
        <v>44043</v>
      </c>
      <c r="CK355" s="24">
        <f ca="1"/>
        <v>44042</v>
      </c>
      <c r="CL355" s="24">
        <f ca="1"/>
        <v>44041</v>
      </c>
      <c r="CM355" s="24">
        <f ca="1"/>
        <v>44040</v>
      </c>
      <c r="CN355" s="24">
        <f ca="1"/>
        <v>44039</v>
      </c>
      <c r="CO355" s="24">
        <f ca="1"/>
        <v>44036</v>
      </c>
      <c r="CP355" s="24">
        <f ca="1"/>
        <v>44035</v>
      </c>
      <c r="CQ355" s="24">
        <f ca="1"/>
        <v>44034</v>
      </c>
      <c r="CR355" s="24">
        <f ca="1"/>
        <v>44033</v>
      </c>
      <c r="CS355" s="24">
        <f ca="1"/>
        <v>44032</v>
      </c>
      <c r="CT355" s="24">
        <f ca="1"/>
        <v>44029</v>
      </c>
      <c r="CU355" s="24">
        <f ca="1"/>
        <v>44028</v>
      </c>
      <c r="CV355" s="24">
        <f ca="1"/>
        <v>44027</v>
      </c>
      <c r="CW355" s="24">
        <f ca="1"/>
        <v>44026</v>
      </c>
      <c r="CX355" s="24">
        <f ca="1"/>
        <v>44025</v>
      </c>
      <c r="CY355" s="24">
        <f ca="1"/>
        <v>44022</v>
      </c>
      <c r="CZ355" s="24">
        <f ca="1"/>
        <v>44021</v>
      </c>
      <c r="DA355" s="24">
        <f ca="1"/>
        <v>44020</v>
      </c>
      <c r="DB355" s="24">
        <f ca="1"/>
        <v>44019</v>
      </c>
      <c r="DC355" s="24">
        <f ca="1"/>
        <v>44018</v>
      </c>
      <c r="DD355" s="24">
        <f ca="1"/>
        <v>44015</v>
      </c>
      <c r="DE355" s="24">
        <f ca="1"/>
        <v>44014</v>
      </c>
      <c r="DF355" s="24">
        <f ca="1"/>
        <v>44013</v>
      </c>
      <c r="DG355" s="24">
        <f ca="1"/>
        <v>44012</v>
      </c>
      <c r="DH355" s="24">
        <f ca="1"/>
        <v>44011</v>
      </c>
      <c r="DI355" s="24">
        <f ca="1"/>
        <v>44008</v>
      </c>
      <c r="DJ355" s="24">
        <f ca="1"/>
        <v>44007</v>
      </c>
      <c r="DK355" s="24">
        <f ca="1"/>
        <v>44006</v>
      </c>
      <c r="DL355" s="24">
        <f ca="1"/>
        <v>44005</v>
      </c>
      <c r="DM355" s="24">
        <f ca="1"/>
        <v>44004</v>
      </c>
      <c r="DN355" s="24">
        <f ca="1"/>
        <v>44001</v>
      </c>
      <c r="DO355" s="24">
        <f ca="1"/>
        <v>44000</v>
      </c>
      <c r="DP355" s="24">
        <f ca="1"/>
        <v>43999</v>
      </c>
      <c r="DQ355" s="24">
        <f ca="1"/>
        <v>43998</v>
      </c>
      <c r="DR355" s="24">
        <f ca="1"/>
        <v>43997</v>
      </c>
      <c r="DS355" s="24">
        <f ca="1"/>
        <v>43994</v>
      </c>
      <c r="DT355" s="24">
        <f ca="1"/>
        <v>43993</v>
      </c>
      <c r="DU355" s="24">
        <f ca="1"/>
        <v>43992</v>
      </c>
      <c r="DV355" s="24">
        <f ca="1"/>
        <v>43991</v>
      </c>
      <c r="DW355" s="24">
        <f ca="1"/>
        <v>43990</v>
      </c>
      <c r="DX355" s="24">
        <f ca="1"/>
        <v>43987</v>
      </c>
      <c r="DY355" s="24">
        <f ca="1"/>
        <v>43986</v>
      </c>
      <c r="DZ355" s="24">
        <f ca="1"/>
        <v>43985</v>
      </c>
      <c r="EA355" s="24">
        <f ca="1"/>
        <v>43984</v>
      </c>
      <c r="EB355" s="24">
        <f ca="1"/>
        <v>43983</v>
      </c>
      <c r="EC355" s="24">
        <f ca="1"/>
        <v>43980</v>
      </c>
      <c r="ED355" s="24">
        <f ca="1"/>
        <v>43979</v>
      </c>
      <c r="EE355" s="24">
        <f ca="1"/>
        <v>43978</v>
      </c>
      <c r="EF355" s="24">
        <f ca="1"/>
        <v>43977</v>
      </c>
      <c r="EG355" s="24">
        <f ca="1"/>
        <v>43976</v>
      </c>
      <c r="EH355" s="24">
        <f ca="1"/>
        <v>43973</v>
      </c>
      <c r="EI355" s="24">
        <f ca="1"/>
        <v>43972</v>
      </c>
      <c r="EJ355" s="24">
        <f ca="1"/>
        <v>43971</v>
      </c>
      <c r="EK355" s="24">
        <f ca="1"/>
        <v>43970</v>
      </c>
      <c r="EL355" s="24">
        <f ca="1"/>
        <v>43969</v>
      </c>
      <c r="EM355" s="24">
        <f ca="1"/>
        <v>43966</v>
      </c>
      <c r="EN355" s="24">
        <f ca="1"/>
        <v>43965</v>
      </c>
      <c r="EO355" s="24">
        <f ca="1"/>
        <v>43964</v>
      </c>
      <c r="EP355" s="24">
        <f ca="1"/>
        <v>43963</v>
      </c>
      <c r="EQ355" s="24">
        <f ca="1"/>
        <v>43962</v>
      </c>
      <c r="ER355" s="24">
        <f ca="1"/>
        <v>43959</v>
      </c>
      <c r="ES355" s="24">
        <f ca="1"/>
        <v>43958</v>
      </c>
      <c r="ET355" s="24">
        <f ca="1"/>
        <v>43957</v>
      </c>
      <c r="EU355" s="24">
        <f ca="1"/>
        <v>43956</v>
      </c>
      <c r="EV355" s="24">
        <f ca="1"/>
        <v>43955</v>
      </c>
      <c r="EW355" s="24">
        <f ca="1"/>
        <v>43952</v>
      </c>
      <c r="EX355" s="24">
        <f ca="1"/>
        <v>43951</v>
      </c>
      <c r="EY355" s="24">
        <f ca="1"/>
        <v>43950</v>
      </c>
      <c r="EZ355" s="24">
        <f ca="1"/>
        <v>43949</v>
      </c>
      <c r="FA355" s="24">
        <f ca="1"/>
        <v>43948</v>
      </c>
      <c r="FB355" s="24">
        <f ca="1"/>
        <v>43945</v>
      </c>
      <c r="FC355" s="24">
        <f ca="1"/>
        <v>43944</v>
      </c>
      <c r="FD355" s="24">
        <f ca="1"/>
        <v>43943</v>
      </c>
      <c r="FE355" s="24">
        <f ca="1"/>
        <v>43942</v>
      </c>
      <c r="FF355" s="24">
        <f ca="1"/>
        <v>43941</v>
      </c>
      <c r="FG355" s="24">
        <f ca="1"/>
        <v>43938</v>
      </c>
      <c r="FH355" s="24">
        <f ca="1"/>
        <v>43937</v>
      </c>
      <c r="FI355" s="24">
        <f ca="1"/>
        <v>43936</v>
      </c>
      <c r="FJ355" s="24">
        <f ca="1"/>
        <v>43935</v>
      </c>
      <c r="FK355" s="24">
        <f ca="1"/>
        <v>43934</v>
      </c>
      <c r="FL355" s="24">
        <f ca="1"/>
        <v>43931</v>
      </c>
      <c r="FM355" s="24">
        <f ca="1"/>
        <v>43930</v>
      </c>
      <c r="FN355" s="24">
        <f ca="1"/>
        <v>43929</v>
      </c>
      <c r="FO355" s="24">
        <f ca="1"/>
        <v>43928</v>
      </c>
      <c r="FP355" s="24">
        <f ca="1"/>
        <v>43927</v>
      </c>
      <c r="FQ355" s="24">
        <f ca="1"/>
        <v>43924</v>
      </c>
      <c r="FR355" s="24">
        <f ca="1"/>
        <v>43923</v>
      </c>
      <c r="FS355" s="24">
        <f ca="1"/>
        <v>43922</v>
      </c>
      <c r="FT355" s="24">
        <f ca="1"/>
        <v>43921</v>
      </c>
      <c r="FU355" s="24">
        <f ca="1"/>
        <v>43920</v>
      </c>
      <c r="FV355" s="24">
        <f ca="1"/>
        <v>43917</v>
      </c>
      <c r="FW355" s="24">
        <f ca="1"/>
        <v>43916</v>
      </c>
      <c r="FX355" s="24">
        <f ca="1"/>
        <v>43915</v>
      </c>
      <c r="FY355" s="24">
        <f ca="1"/>
        <v>43914</v>
      </c>
      <c r="FZ355" s="24">
        <f ca="1"/>
        <v>43913</v>
      </c>
      <c r="GA355" s="24">
        <f ca="1"/>
        <v>43910</v>
      </c>
      <c r="GB355" s="24">
        <f ca="1"/>
        <v>43909</v>
      </c>
      <c r="GC355" s="24">
        <f ca="1"/>
        <v>43908</v>
      </c>
      <c r="GD355" s="24">
        <f ca="1"/>
        <v>43907</v>
      </c>
      <c r="GE355" s="24">
        <f ca="1"/>
        <v>43906</v>
      </c>
      <c r="GF355" s="24">
        <f ca="1"/>
        <v>43903</v>
      </c>
      <c r="GG355" s="24">
        <f ca="1"/>
        <v>43902</v>
      </c>
      <c r="GH355" s="24">
        <f ca="1"/>
        <v>43901</v>
      </c>
      <c r="GI355" s="24">
        <f ca="1"/>
        <v>43900</v>
      </c>
      <c r="GJ355" s="24">
        <f ca="1"/>
        <v>43899</v>
      </c>
      <c r="GK355" s="24">
        <f ca="1"/>
        <v>43896</v>
      </c>
      <c r="GL355" s="24">
        <f ca="1"/>
        <v>43895</v>
      </c>
      <c r="GM355" s="24">
        <f ca="1"/>
        <v>43894</v>
      </c>
      <c r="GN355" s="24">
        <f ca="1"/>
        <v>43893</v>
      </c>
      <c r="GO355" s="24">
        <f ca="1"/>
        <v>43892</v>
      </c>
      <c r="GP355" s="24">
        <f ca="1"/>
        <v>43889</v>
      </c>
      <c r="GQ355" s="24">
        <f ca="1"/>
        <v>43888</v>
      </c>
      <c r="GR355" s="24">
        <f ca="1"/>
        <v>43887</v>
      </c>
      <c r="GS355" s="24">
        <f ca="1"/>
        <v>43886</v>
      </c>
      <c r="GT355" s="24">
        <f ca="1"/>
        <v>43885</v>
      </c>
      <c r="GU355" s="24">
        <f ca="1"/>
        <v>43882</v>
      </c>
      <c r="GV355" s="24">
        <f ca="1"/>
        <v>43881</v>
      </c>
      <c r="GW355" s="24">
        <f ca="1"/>
        <v>43880</v>
      </c>
      <c r="GX355" s="24">
        <f ca="1"/>
        <v>43879</v>
      </c>
      <c r="GY355" s="24">
        <f ca="1"/>
        <v>43878</v>
      </c>
      <c r="GZ355" s="24">
        <f ca="1"/>
        <v>43875</v>
      </c>
      <c r="HA355" s="24">
        <f ca="1"/>
        <v>43874</v>
      </c>
      <c r="HB355" s="24">
        <f ca="1"/>
        <v>43873</v>
      </c>
      <c r="HC355" s="24">
        <f ca="1"/>
        <v>43872</v>
      </c>
      <c r="HD355" s="24">
        <f ca="1"/>
        <v>43871</v>
      </c>
      <c r="HE355" s="24">
        <f ca="1"/>
        <v>43868</v>
      </c>
      <c r="HF355" s="24">
        <f ca="1"/>
        <v>43867</v>
      </c>
      <c r="HG355" s="24">
        <f ca="1"/>
        <v>43866</v>
      </c>
      <c r="HH355" s="24">
        <f ca="1"/>
        <v>43865</v>
      </c>
      <c r="HI355" s="24">
        <f ca="1"/>
        <v>43864</v>
      </c>
      <c r="HJ355" s="24">
        <f ca="1"/>
        <v>43861</v>
      </c>
      <c r="HK355" s="24">
        <f ca="1"/>
        <v>43860</v>
      </c>
      <c r="HL355" s="24">
        <f ca="1"/>
        <v>43859</v>
      </c>
      <c r="HM355" s="24">
        <f ca="1"/>
        <v>43858</v>
      </c>
      <c r="HN355" s="24">
        <f ca="1"/>
        <v>43857</v>
      </c>
      <c r="HO355" s="24">
        <f ca="1"/>
        <v>43854</v>
      </c>
      <c r="HP355" s="24">
        <f ca="1"/>
        <v>43853</v>
      </c>
      <c r="HQ355" s="24">
        <f ca="1"/>
        <v>43852</v>
      </c>
      <c r="HR355" s="24">
        <f ca="1"/>
        <v>43851</v>
      </c>
      <c r="HS355" s="24">
        <f ca="1"/>
        <v>43850</v>
      </c>
      <c r="HT355" s="24">
        <f ca="1"/>
        <v>43847</v>
      </c>
      <c r="HU355" s="24">
        <f ca="1"/>
        <v>43846</v>
      </c>
      <c r="HV355" s="24">
        <f ca="1"/>
        <v>43845</v>
      </c>
      <c r="HW355" s="24">
        <f ca="1"/>
        <v>43844</v>
      </c>
      <c r="HX355" s="24">
        <f ca="1"/>
        <v>43843</v>
      </c>
      <c r="HY355" s="24">
        <f ca="1"/>
        <v>43840</v>
      </c>
      <c r="HZ355" s="24">
        <f ca="1"/>
        <v>43839</v>
      </c>
      <c r="IA355" s="24">
        <f ca="1"/>
        <v>43838</v>
      </c>
      <c r="IB355" s="24">
        <f ca="1"/>
        <v>43837</v>
      </c>
      <c r="IC355" s="24">
        <f ca="1"/>
        <v>43836</v>
      </c>
      <c r="ID355" s="24">
        <f ca="1"/>
        <v>43833</v>
      </c>
      <c r="IE355" s="24">
        <f ca="1"/>
        <v>43832</v>
      </c>
      <c r="IF355" s="24">
        <f ca="1"/>
        <v>43831</v>
      </c>
      <c r="IG355" s="24">
        <f ca="1"/>
        <v>43830</v>
      </c>
      <c r="IH355" s="24">
        <f ca="1"/>
        <v>43829</v>
      </c>
      <c r="II355" s="24">
        <f ca="1"/>
        <v>43826</v>
      </c>
      <c r="IJ355" s="24">
        <f ca="1"/>
        <v>43825</v>
      </c>
      <c r="IK355" s="24">
        <f ca="1"/>
        <v>43824</v>
      </c>
      <c r="IL355" s="24">
        <f ca="1"/>
        <v>43823</v>
      </c>
      <c r="IM355" s="24">
        <f ca="1"/>
        <v>43822</v>
      </c>
      <c r="IN355" s="24">
        <f ca="1"/>
        <v>43819</v>
      </c>
      <c r="IO355" s="24">
        <f ca="1"/>
        <v>43818</v>
      </c>
      <c r="IP355" s="24">
        <f ca="1"/>
        <v>43817</v>
      </c>
      <c r="IQ355" s="24">
        <f ca="1"/>
        <v>43816</v>
      </c>
      <c r="IR355" s="24">
        <f ca="1"/>
        <v>43815</v>
      </c>
      <c r="IS355" s="24">
        <f ca="1"/>
        <v>43812</v>
      </c>
      <c r="IT355" s="24">
        <f ca="1"/>
        <v>43811</v>
      </c>
      <c r="IU355" s="24">
        <f ca="1"/>
        <v>43810</v>
      </c>
      <c r="IV355" s="24">
        <f ca="1"/>
        <v>43809</v>
      </c>
      <c r="IW355" s="24">
        <f ca="1"/>
        <v>43808</v>
      </c>
      <c r="IX355" s="24">
        <f ca="1"/>
        <v>43805</v>
      </c>
      <c r="IY355" s="24">
        <f ca="1"/>
        <v>43804</v>
      </c>
      <c r="IZ355" s="24">
        <f ca="1"/>
        <v>43803</v>
      </c>
      <c r="JA355" s="24">
        <f ca="1"/>
        <v>43802</v>
      </c>
      <c r="JB355" s="24">
        <f ca="1"/>
        <v>43801</v>
      </c>
      <c r="JC355" s="24">
        <f ca="1"/>
        <v>43798</v>
      </c>
      <c r="JD355" s="24">
        <f ca="1"/>
        <v>43797</v>
      </c>
      <c r="JE355" s="24">
        <f ca="1"/>
        <v>43796</v>
      </c>
      <c r="JF355" s="24">
        <f ca="1"/>
        <v>43795</v>
      </c>
      <c r="JG355" s="24">
        <f ca="1"/>
        <v>43794</v>
      </c>
      <c r="JH355" s="24">
        <f ca="1"/>
        <v>43791</v>
      </c>
      <c r="JI355" s="24">
        <f ca="1"/>
        <v>43790</v>
      </c>
      <c r="JJ355" s="24">
        <f ca="1"/>
        <v>43789</v>
      </c>
      <c r="JK355" s="24">
        <f ca="1"/>
        <v>43788</v>
      </c>
      <c r="JL355" s="24">
        <f ca="1"/>
        <v>43787</v>
      </c>
      <c r="JM355" s="24">
        <f ca="1"/>
        <v>43784</v>
      </c>
      <c r="JN355" s="24">
        <f ca="1"/>
        <v>43783</v>
      </c>
      <c r="JO355" s="24">
        <f ca="1"/>
        <v>43782</v>
      </c>
      <c r="JP355" s="24">
        <f ca="1"/>
        <v>43781</v>
      </c>
      <c r="JQ355" s="24">
        <f ca="1"/>
        <v>43780</v>
      </c>
      <c r="JR355" s="24">
        <f ca="1"/>
        <v>43777</v>
      </c>
      <c r="JS355" s="24">
        <f ca="1"/>
        <v>43776</v>
      </c>
      <c r="JT355" s="24">
        <f ca="1"/>
        <v>43775</v>
      </c>
      <c r="JU355" s="24">
        <f ca="1"/>
        <v>43774</v>
      </c>
      <c r="JV355" s="24">
        <f ca="1"/>
        <v>43773</v>
      </c>
      <c r="JW355" s="24">
        <f ca="1"/>
        <v>43770</v>
      </c>
      <c r="JX355" s="24">
        <f ca="1"/>
        <v>43769</v>
      </c>
      <c r="JY355" s="24">
        <f ca="1"/>
        <v>43768</v>
      </c>
      <c r="JZ355" s="24">
        <f ca="1"/>
        <v>43767</v>
      </c>
      <c r="OF355" s="23" t="s">
        <v>910</v>
      </c>
    </row>
    <row r="356" spans="3:396" x14ac:dyDescent="0.4">
      <c r="C356" s="1">
        <f t="shared" si="17"/>
        <v>353</v>
      </c>
      <c r="D356" s="74" t="s">
        <v>1174</v>
      </c>
      <c r="I356" s="100" t="s">
        <v>1154</v>
      </c>
      <c r="J356" s="101" t="str">
        <f>_xlfn.XLOOKUP(J354,monitor!B:B,monitor!H:H,"-")</f>
        <v>XS2238783422</v>
      </c>
      <c r="K356" s="101" t="str">
        <f>_xlfn.XLOOKUP(J356,bonds[ID_ISIN],bonds[unique lookup])</f>
        <v>JAPTOB 2 3/8 04/07/81 nc-26</v>
      </c>
      <c r="L356" s="102">
        <f>_xlfn.XLOOKUP(J356,bonds[ID_ISIN],bonds[blp_i_sprd_mid])</f>
        <v>200.33699035644531</v>
      </c>
      <c r="M356" s="103">
        <f>_xlfn.XLOOKUP(J354,monitor!B:B,monitor!J:J)</f>
        <v>-1425000</v>
      </c>
      <c r="S356" s="74" t="s">
        <v>1174</v>
      </c>
      <c r="T356" s="1" t="s">
        <v>912</v>
      </c>
      <c r="U356" s="5">
        <f ca="1">_xlfn.XLOOKUP(J354,monitor!B:B,monitor!AB:AB,"-")</f>
        <v>15.107200000000001</v>
      </c>
      <c r="AB356" s="23" t="str">
        <f>J355</f>
        <v>XS1501166869</v>
      </c>
      <c r="AC356" s="23" cm="1">
        <f t="array" aca="1" ref="AC356:JZ356" ca="1">dl_Get_Hist(AB356,isin_list,historicData)</f>
        <v>214.999</v>
      </c>
      <c r="AD356" s="23">
        <f ca="1"/>
        <v>215.51</v>
      </c>
      <c r="AE356" s="23">
        <f ca="1"/>
        <v>217.40700000000001</v>
      </c>
      <c r="AF356" s="25">
        <f ca="1"/>
        <v>219.35</v>
      </c>
      <c r="AG356" s="23">
        <f ca="1"/>
        <v>221.483</v>
      </c>
      <c r="AH356" s="23">
        <f ca="1"/>
        <v>222.57599999999999</v>
      </c>
      <c r="AI356" s="23">
        <f ca="1"/>
        <v>214.84100000000001</v>
      </c>
      <c r="AJ356" s="23">
        <f ca="1"/>
        <v>212.71899999999999</v>
      </c>
      <c r="AK356" s="23">
        <f ca="1"/>
        <v>210.76900000000001</v>
      </c>
      <c r="AL356" s="23">
        <f ca="1"/>
        <v>209.88900000000001</v>
      </c>
      <c r="AM356" s="23">
        <f ca="1"/>
        <v>207.958</v>
      </c>
      <c r="AN356" s="23">
        <f ca="1"/>
        <v>203.59899999999999</v>
      </c>
      <c r="AO356" s="23">
        <f ca="1"/>
        <v>202.33500000000001</v>
      </c>
      <c r="AP356" s="23">
        <f ca="1"/>
        <v>205.93700000000001</v>
      </c>
      <c r="AQ356" s="23">
        <f ca="1"/>
        <v>208.898</v>
      </c>
      <c r="AR356" s="23">
        <f ca="1"/>
        <v>207.16200000000001</v>
      </c>
      <c r="AS356" s="23">
        <f ca="1"/>
        <v>209.637</v>
      </c>
      <c r="AT356" s="23">
        <f ca="1"/>
        <v>214.38499999999999</v>
      </c>
      <c r="AU356" s="23">
        <f ca="1"/>
        <v>214.767</v>
      </c>
      <c r="AV356" s="23">
        <f ca="1"/>
        <v>216.39400000000001</v>
      </c>
      <c r="AW356" s="23">
        <f ca="1"/>
        <v>210.37799999999999</v>
      </c>
      <c r="AX356" s="23">
        <f ca="1"/>
        <v>203.29400000000001</v>
      </c>
      <c r="AY356" s="23">
        <f ca="1"/>
        <v>203.755</v>
      </c>
      <c r="AZ356" s="23">
        <f ca="1"/>
        <v>202.34200000000001</v>
      </c>
      <c r="BA356" s="23">
        <f ca="1"/>
        <v>194.88200000000001</v>
      </c>
      <c r="BB356" s="23">
        <f ca="1"/>
        <v>195.27799999999999</v>
      </c>
      <c r="BC356" s="23">
        <f ca="1"/>
        <v>195.65899999999999</v>
      </c>
      <c r="BD356" s="23">
        <f ca="1"/>
        <v>197.53700000000001</v>
      </c>
      <c r="BE356" s="23">
        <f ca="1"/>
        <v>197.52799999999999</v>
      </c>
      <c r="BF356" s="23">
        <f ca="1"/>
        <v>195.77699999999999</v>
      </c>
      <c r="BG356" s="23">
        <f ca="1"/>
        <v>191.041</v>
      </c>
      <c r="BH356" s="23">
        <f ca="1"/>
        <v>193.09200000000001</v>
      </c>
      <c r="BI356" s="23">
        <f ca="1"/>
        <v>190.79300000000001</v>
      </c>
      <c r="BJ356" s="23">
        <f ca="1"/>
        <v>185.17400000000001</v>
      </c>
      <c r="BK356" s="23">
        <f ca="1"/>
        <v>184.14699999999999</v>
      </c>
      <c r="BL356" s="23">
        <f ca="1"/>
        <v>181.86699999999999</v>
      </c>
      <c r="BM356" s="23">
        <f ca="1"/>
        <v>182.08699999999999</v>
      </c>
      <c r="BN356" s="23">
        <f ca="1"/>
        <v>182.91900000000001</v>
      </c>
      <c r="BO356" s="23">
        <f ca="1"/>
        <v>183.38800000000001</v>
      </c>
      <c r="BP356" s="23">
        <f ca="1"/>
        <v>182.982</v>
      </c>
      <c r="BQ356" s="23">
        <f ca="1"/>
        <v>181.18899999999999</v>
      </c>
      <c r="BR356" s="23">
        <f ca="1"/>
        <v>174.06299999999999</v>
      </c>
      <c r="BS356" s="23">
        <f ca="1"/>
        <v>173.28800000000001</v>
      </c>
      <c r="BT356" s="23">
        <f ca="1"/>
        <v>177.685</v>
      </c>
      <c r="BU356" s="23">
        <f ca="1"/>
        <v>180.33</v>
      </c>
      <c r="BV356" s="23">
        <f ca="1"/>
        <v>178.976</v>
      </c>
      <c r="BW356" s="23">
        <f ca="1"/>
        <v>176.08</v>
      </c>
      <c r="BX356" s="23">
        <f ca="1"/>
        <v>175.583</v>
      </c>
      <c r="BY356" s="23">
        <f ca="1"/>
        <v>174.02799999999999</v>
      </c>
      <c r="BZ356" s="23">
        <f ca="1"/>
        <v>171.703</v>
      </c>
      <c r="CA356" s="23">
        <f ca="1"/>
        <v>170.50299999999999</v>
      </c>
      <c r="CB356" s="23">
        <f ca="1"/>
        <v>174.48699999999999</v>
      </c>
      <c r="CC356" s="23">
        <f ca="1"/>
        <v>178.44300000000001</v>
      </c>
      <c r="CD356" s="23">
        <f ca="1"/>
        <v>189.821</v>
      </c>
      <c r="CE356" s="23">
        <f ca="1"/>
        <v>191.911</v>
      </c>
      <c r="CF356" s="23">
        <f ca="1"/>
        <v>199.95099999999999</v>
      </c>
      <c r="CG356" s="23">
        <f ca="1"/>
        <v>201.48500000000001</v>
      </c>
      <c r="CH356" s="23">
        <f ca="1"/>
        <v>212.315</v>
      </c>
      <c r="CI356" s="23">
        <f ca="1"/>
        <v>212.12899999999999</v>
      </c>
      <c r="CJ356" s="23">
        <f ca="1"/>
        <v>211.203</v>
      </c>
      <c r="CK356" s="23">
        <f ca="1"/>
        <v>211.06299999999999</v>
      </c>
      <c r="CL356" s="23">
        <f ca="1"/>
        <v>204.75399999999999</v>
      </c>
      <c r="CM356" s="23">
        <f ca="1"/>
        <v>203.857</v>
      </c>
      <c r="CN356" s="23">
        <f ca="1"/>
        <v>200.393</v>
      </c>
      <c r="CO356" s="23">
        <f ca="1"/>
        <v>197.66800000000001</v>
      </c>
      <c r="CP356" s="23">
        <f ca="1"/>
        <v>201.08099999999999</v>
      </c>
      <c r="CQ356" s="23">
        <f ca="1"/>
        <v>203.28700000000001</v>
      </c>
      <c r="CR356" s="23">
        <f ca="1"/>
        <v>200.52699999999999</v>
      </c>
      <c r="CS356" s="23">
        <f ca="1"/>
        <v>209.136</v>
      </c>
      <c r="CT356" s="23">
        <f ca="1"/>
        <v>221.37100000000001</v>
      </c>
      <c r="CU356" s="23">
        <f ca="1"/>
        <v>226.94</v>
      </c>
      <c r="CV356" s="23">
        <f ca="1"/>
        <v>229.68100000000001</v>
      </c>
      <c r="CW356" s="23">
        <f ca="1"/>
        <v>235.35300000000001</v>
      </c>
      <c r="CX356" s="23">
        <f ca="1"/>
        <v>234.93199999999999</v>
      </c>
      <c r="CY356" s="23">
        <f ca="1"/>
        <v>238.58099999999999</v>
      </c>
      <c r="CZ356" s="23">
        <f ca="1"/>
        <v>234.041</v>
      </c>
      <c r="DA356" s="23">
        <f ca="1"/>
        <v>230.68</v>
      </c>
      <c r="DB356" s="23">
        <f ca="1"/>
        <v>227.958</v>
      </c>
      <c r="DC356" s="23">
        <f ca="1"/>
        <v>228.334</v>
      </c>
      <c r="DD356" s="23">
        <f ca="1"/>
        <v>235.66900000000001</v>
      </c>
      <c r="DE356" s="23">
        <f ca="1"/>
        <v>237.364</v>
      </c>
      <c r="DF356" s="23">
        <f ca="1"/>
        <v>240.917</v>
      </c>
      <c r="DG356" s="23">
        <f ca="1"/>
        <v>250.80199999999999</v>
      </c>
      <c r="DH356" s="23">
        <f ca="1"/>
        <v>258.31299999999999</v>
      </c>
      <c r="DI356" s="23">
        <f ca="1"/>
        <v>260.16000000000003</v>
      </c>
      <c r="DJ356" s="23">
        <f ca="1"/>
        <v>261.18700000000001</v>
      </c>
      <c r="DK356" s="23">
        <f ca="1"/>
        <v>256.548</v>
      </c>
      <c r="DL356" s="23">
        <f ca="1"/>
        <v>252.17099999999999</v>
      </c>
      <c r="DM356" s="23">
        <f ca="1"/>
        <v>252.905</v>
      </c>
      <c r="DN356" s="23">
        <f ca="1"/>
        <v>242.65899999999999</v>
      </c>
      <c r="DO356" s="23">
        <f ca="1"/>
        <v>241.70099999999999</v>
      </c>
      <c r="DP356" s="23">
        <f ca="1"/>
        <v>227.41399999999999</v>
      </c>
      <c r="DQ356" s="23">
        <f ca="1"/>
        <v>210.75399999999999</v>
      </c>
      <c r="DR356" s="23">
        <f ca="1"/>
        <v>226.28700000000001</v>
      </c>
      <c r="DS356" s="23">
        <f ca="1"/>
        <v>223.679</v>
      </c>
      <c r="DT356" s="23">
        <f ca="1"/>
        <v>222.90100000000001</v>
      </c>
      <c r="DU356" s="23">
        <f ca="1"/>
        <v>208.57499999999999</v>
      </c>
      <c r="DV356" s="23">
        <f ca="1"/>
        <v>198.34100000000001</v>
      </c>
      <c r="DW356" s="23">
        <f ca="1"/>
        <v>189.18299999999999</v>
      </c>
      <c r="DX356" s="23">
        <f ca="1"/>
        <v>192.9</v>
      </c>
      <c r="DY356" s="23">
        <f ca="1"/>
        <v>202.441</v>
      </c>
      <c r="DZ356" s="23">
        <f ca="1"/>
        <v>211.47399999999999</v>
      </c>
      <c r="EA356" s="23">
        <f ca="1"/>
        <v>222.43100000000001</v>
      </c>
      <c r="EB356" s="23">
        <f ca="1"/>
        <v>223.404</v>
      </c>
      <c r="EC356" s="23">
        <f ca="1"/>
        <v>224.55500000000001</v>
      </c>
      <c r="ED356" s="23">
        <f ca="1"/>
        <v>219.08500000000001</v>
      </c>
      <c r="EE356" s="23">
        <f ca="1"/>
        <v>223.88900000000001</v>
      </c>
      <c r="EF356" s="23">
        <f ca="1"/>
        <v>234.25700000000001</v>
      </c>
      <c r="EG356" s="23">
        <f ca="1"/>
        <v>242.905</v>
      </c>
      <c r="EH356" s="23">
        <f ca="1"/>
        <v>249.78399999999999</v>
      </c>
      <c r="EI356" s="23">
        <f ca="1"/>
        <v>252.178</v>
      </c>
      <c r="EJ356" s="23">
        <f ca="1"/>
        <v>257.85599999999999</v>
      </c>
      <c r="EK356" s="23">
        <f ca="1"/>
        <v>265.73399999999998</v>
      </c>
      <c r="EL356" s="23">
        <f ca="1"/>
        <v>278.745</v>
      </c>
      <c r="EM356" s="23">
        <f ca="1"/>
        <v>291.33300000000003</v>
      </c>
      <c r="EN356" s="23">
        <f ca="1"/>
        <v>294.625</v>
      </c>
      <c r="EO356" s="23">
        <f ca="1"/>
        <v>288.83800000000002</v>
      </c>
      <c r="EP356" s="23">
        <f ca="1"/>
        <v>286.053</v>
      </c>
      <c r="EQ356" s="23">
        <f ca="1"/>
        <v>286.029</v>
      </c>
      <c r="ER356" s="23">
        <f ca="1"/>
        <v>289.392</v>
      </c>
      <c r="ES356" s="23">
        <f ca="1"/>
        <v>288.86900000000003</v>
      </c>
      <c r="ET356" s="23">
        <f ca="1"/>
        <v>291.97199999999998</v>
      </c>
      <c r="EU356" s="23">
        <f ca="1"/>
        <v>299.22800000000001</v>
      </c>
      <c r="EV356" s="23">
        <f ca="1"/>
        <v>303.32499999999999</v>
      </c>
      <c r="EW356" s="23">
        <f ca="1"/>
        <v>293.62</v>
      </c>
      <c r="EX356" s="23">
        <f ca="1"/>
        <v>289.774</v>
      </c>
      <c r="EY356" s="23">
        <f ca="1"/>
        <v>282.00200000000001</v>
      </c>
      <c r="EZ356" s="23">
        <f ca="1"/>
        <v>273.89999999999998</v>
      </c>
      <c r="FA356" s="23">
        <f ca="1"/>
        <v>264.81799999999998</v>
      </c>
      <c r="FB356" s="23">
        <f ca="1"/>
        <v>283.84800000000001</v>
      </c>
      <c r="FC356" s="23">
        <f ca="1"/>
        <v>288.15699999999998</v>
      </c>
      <c r="FD356" s="23">
        <f ca="1"/>
        <v>310.13</v>
      </c>
      <c r="FE356" s="23">
        <f ca="1"/>
        <v>325.387</v>
      </c>
      <c r="FF356" s="23">
        <f ca="1"/>
        <v>282.49599999999998</v>
      </c>
      <c r="FG356" s="23">
        <f ca="1"/>
        <v>272.30700000000002</v>
      </c>
      <c r="FH356" s="23">
        <f ca="1"/>
        <v>273.64100000000002</v>
      </c>
      <c r="FI356" s="23">
        <f ca="1"/>
        <v>258.80599999999998</v>
      </c>
      <c r="FJ356" s="23">
        <f ca="1"/>
        <v>256.79300000000001</v>
      </c>
      <c r="FK356" s="23">
        <f ca="1"/>
        <v>257.37599999999998</v>
      </c>
      <c r="FL356" s="23">
        <f ca="1"/>
        <v>283.09100000000001</v>
      </c>
      <c r="FM356" s="23">
        <f ca="1"/>
        <v>300.21499999999997</v>
      </c>
      <c r="FN356" s="23">
        <f ca="1"/>
        <v>306.34699999999998</v>
      </c>
      <c r="FO356" s="23">
        <f ca="1"/>
        <v>325.76400000000001</v>
      </c>
      <c r="FP356" s="23">
        <f ca="1"/>
        <v>329.55099999999999</v>
      </c>
      <c r="FQ356" s="23">
        <f ca="1"/>
        <v>326.60500000000002</v>
      </c>
      <c r="FR356" s="23">
        <f ca="1"/>
        <v>327.596</v>
      </c>
      <c r="FS356" s="23">
        <f ca="1"/>
        <v>326.822</v>
      </c>
      <c r="FT356" s="23">
        <f ca="1"/>
        <v>331.18900000000002</v>
      </c>
      <c r="FU356" s="23">
        <f ca="1"/>
        <v>328.166</v>
      </c>
      <c r="FV356" s="23">
        <f ca="1"/>
        <v>330.416</v>
      </c>
      <c r="FW356" s="23">
        <f ca="1"/>
        <v>340.94299999999998</v>
      </c>
      <c r="FX356" s="23">
        <f ca="1"/>
        <v>403.53899999999999</v>
      </c>
      <c r="FY356" s="23">
        <f ca="1"/>
        <v>426.43299999999999</v>
      </c>
      <c r="FZ356" s="23">
        <f ca="1"/>
        <v>412.11</v>
      </c>
      <c r="GA356" s="23">
        <f ca="1"/>
        <v>433.16899999999998</v>
      </c>
      <c r="GB356" s="23">
        <f ca="1"/>
        <v>435.27</v>
      </c>
      <c r="GC356" s="23">
        <f ca="1"/>
        <v>369.779</v>
      </c>
      <c r="GD356" s="23">
        <f ca="1"/>
        <v>309.73099999999999</v>
      </c>
      <c r="GE356" s="23">
        <f ca="1"/>
        <v>257.09399999999999</v>
      </c>
      <c r="GF356" s="23">
        <f ca="1"/>
        <v>257.459</v>
      </c>
      <c r="GG356" s="23">
        <f ca="1"/>
        <v>218.17699999999999</v>
      </c>
      <c r="GH356" s="23">
        <f ca="1"/>
        <v>215.6</v>
      </c>
      <c r="GI356" s="23">
        <f ca="1"/>
        <v>229.488</v>
      </c>
      <c r="GJ356" s="23">
        <f ca="1"/>
        <v>169.80600000000001</v>
      </c>
      <c r="GK356" s="23">
        <f ca="1"/>
        <v>155.00800000000001</v>
      </c>
      <c r="GL356" s="23">
        <f ca="1"/>
        <v>148.054</v>
      </c>
      <c r="GM356" s="23">
        <f ca="1"/>
        <v>149.572</v>
      </c>
      <c r="GN356" s="23">
        <f ca="1"/>
        <v>165.11199999999999</v>
      </c>
      <c r="GO356" s="23">
        <f ca="1"/>
        <v>166.49700000000001</v>
      </c>
      <c r="GP356" s="23">
        <f ca="1"/>
        <v>151.595</v>
      </c>
      <c r="GQ356" s="23">
        <f ca="1"/>
        <v>141.48699999999999</v>
      </c>
      <c r="GR356" s="23">
        <f ca="1"/>
        <v>139.059</v>
      </c>
      <c r="GS356" s="23">
        <f ca="1"/>
        <v>134.267</v>
      </c>
      <c r="GT356" s="23">
        <f ca="1"/>
        <v>120.837</v>
      </c>
      <c r="GU356" s="23">
        <f ca="1"/>
        <v>122.23</v>
      </c>
      <c r="GV356" s="23">
        <f ca="1"/>
        <v>122.477</v>
      </c>
      <c r="GW356" s="23">
        <f ca="1"/>
        <v>123.985</v>
      </c>
      <c r="GX356" s="23">
        <f ca="1"/>
        <v>123.131</v>
      </c>
      <c r="GY356" s="23">
        <f ca="1"/>
        <v>124.42400000000001</v>
      </c>
      <c r="GZ356" s="23">
        <f ca="1"/>
        <v>124.61</v>
      </c>
      <c r="HA356" s="23">
        <f ca="1"/>
        <v>123.623</v>
      </c>
      <c r="HB356" s="23">
        <f ca="1"/>
        <v>124.78400000000001</v>
      </c>
      <c r="HC356" s="23">
        <f ca="1"/>
        <v>127.002</v>
      </c>
      <c r="HD356" s="23">
        <f ca="1"/>
        <v>123.032</v>
      </c>
      <c r="HE356" s="23">
        <f ca="1"/>
        <v>120.217</v>
      </c>
      <c r="HF356" s="23">
        <f ca="1"/>
        <v>120.712</v>
      </c>
      <c r="HG356" s="23">
        <f ca="1"/>
        <v>124.80800000000001</v>
      </c>
      <c r="HH356" s="23">
        <f ca="1"/>
        <v>134.768</v>
      </c>
      <c r="HI356" s="23">
        <f ca="1"/>
        <v>135.35400000000001</v>
      </c>
      <c r="HJ356" s="23">
        <f ca="1"/>
        <v>133.672</v>
      </c>
      <c r="HK356" s="23">
        <f ca="1"/>
        <v>131.66800000000001</v>
      </c>
      <c r="HL356" s="23">
        <f ca="1"/>
        <v>133.08199999999999</v>
      </c>
      <c r="HM356" s="23">
        <f ca="1"/>
        <v>138.84899999999999</v>
      </c>
      <c r="HN356" s="23">
        <f ca="1"/>
        <v>128.227</v>
      </c>
      <c r="HO356" s="23">
        <f ca="1"/>
        <v>124.003</v>
      </c>
      <c r="HP356" s="23">
        <f ca="1"/>
        <v>118.217</v>
      </c>
      <c r="HQ356" s="23">
        <f ca="1"/>
        <v>117.51</v>
      </c>
      <c r="HR356" s="23">
        <f ca="1"/>
        <v>114.85599999999999</v>
      </c>
      <c r="HS356" s="23">
        <f ca="1"/>
        <v>116.801</v>
      </c>
      <c r="HT356" s="23">
        <f ca="1"/>
        <v>119.77200000000001</v>
      </c>
      <c r="HU356" s="23">
        <f ca="1"/>
        <v>123.09699999999999</v>
      </c>
      <c r="HV356" s="23">
        <f ca="1"/>
        <v>121.125</v>
      </c>
      <c r="HW356" s="23">
        <f ca="1"/>
        <v>120.64700000000001</v>
      </c>
      <c r="HX356" s="23">
        <f ca="1"/>
        <v>124.006</v>
      </c>
      <c r="HY356" s="23">
        <f ca="1"/>
        <v>123.2</v>
      </c>
      <c r="HZ356" s="23">
        <f ca="1"/>
        <v>127.78100000000001</v>
      </c>
      <c r="IA356" s="23">
        <f ca="1"/>
        <v>129.13</v>
      </c>
      <c r="IB356" s="23">
        <f ca="1"/>
        <v>127.56699999999999</v>
      </c>
      <c r="IC356" s="23">
        <f ca="1"/>
        <v>123.602</v>
      </c>
      <c r="ID356" s="23">
        <f ca="1"/>
        <v>118.435</v>
      </c>
      <c r="IE356" s="23">
        <f ca="1"/>
        <v>114.087</v>
      </c>
      <c r="IF356" s="23">
        <f ca="1"/>
        <v>113.39</v>
      </c>
      <c r="IG356" s="23">
        <f ca="1"/>
        <v>118.22799999999999</v>
      </c>
      <c r="IH356" s="23">
        <f ca="1"/>
        <v>118.786</v>
      </c>
      <c r="II356" s="23">
        <f ca="1"/>
        <v>117.55</v>
      </c>
      <c r="IJ356" s="23">
        <f ca="1"/>
        <v>118.97199999999999</v>
      </c>
      <c r="IK356" s="23">
        <f ca="1"/>
        <v>119.196</v>
      </c>
      <c r="IL356" s="23">
        <f ca="1"/>
        <v>120.45</v>
      </c>
      <c r="IM356" s="23">
        <f ca="1"/>
        <v>123.18300000000001</v>
      </c>
      <c r="IN356" s="23">
        <f ca="1"/>
        <v>123.166</v>
      </c>
      <c r="IO356" s="23">
        <f ca="1"/>
        <v>124.116</v>
      </c>
      <c r="IP356" s="23">
        <f ca="1"/>
        <v>125.73099999999999</v>
      </c>
      <c r="IQ356" s="23">
        <f ca="1"/>
        <v>129.125</v>
      </c>
      <c r="IR356" s="23">
        <f ca="1"/>
        <v>126.663</v>
      </c>
      <c r="IS356" s="23">
        <f ca="1"/>
        <v>128.43899999999999</v>
      </c>
      <c r="IT356" s="23">
        <f ca="1"/>
        <v>129.90199999999999</v>
      </c>
      <c r="IU356" s="23">
        <f ca="1"/>
        <v>132.18700000000001</v>
      </c>
      <c r="IV356" s="23">
        <f ca="1"/>
        <v>137.613</v>
      </c>
      <c r="IW356" s="23">
        <f ca="1"/>
        <v>157.83600000000001</v>
      </c>
      <c r="IX356" s="23">
        <f ca="1"/>
        <v>132.142</v>
      </c>
      <c r="IY356" s="23">
        <f ca="1"/>
        <v>136.04400000000001</v>
      </c>
      <c r="IZ356" s="23">
        <f ca="1"/>
        <v>136.92400000000001</v>
      </c>
      <c r="JA356" s="23">
        <f ca="1"/>
        <v>137.70699999999999</v>
      </c>
      <c r="JB356" s="23">
        <f ca="1"/>
        <v>135.60499999999999</v>
      </c>
      <c r="JC356" s="23">
        <f ca="1"/>
        <v>138.34100000000001</v>
      </c>
      <c r="JD356" s="23">
        <f ca="1"/>
        <v>147.20599999999999</v>
      </c>
      <c r="JE356" s="23">
        <f ca="1"/>
        <v>146.87799999999999</v>
      </c>
      <c r="JF356" s="23">
        <f ca="1"/>
        <v>148.596</v>
      </c>
      <c r="JG356" s="23">
        <f ca="1"/>
        <v>143.76300000000001</v>
      </c>
      <c r="JH356" s="23">
        <f ca="1"/>
        <v>140.666</v>
      </c>
      <c r="JI356" s="23">
        <f ca="1"/>
        <v>139.923</v>
      </c>
      <c r="JJ356" s="23">
        <f ca="1"/>
        <v>139.83199999999999</v>
      </c>
      <c r="JK356" s="23">
        <f ca="1"/>
        <v>136.52199999999999</v>
      </c>
      <c r="JL356" s="23">
        <f ca="1"/>
        <v>132.59200000000001</v>
      </c>
      <c r="JM356" s="23">
        <f ca="1"/>
        <v>132.238</v>
      </c>
      <c r="JN356" s="23">
        <f ca="1"/>
        <v>129.24799999999999</v>
      </c>
      <c r="JO356" s="23">
        <f ca="1"/>
        <v>124.306</v>
      </c>
      <c r="JP356" s="23">
        <f ca="1"/>
        <v>126.947</v>
      </c>
      <c r="JQ356" s="23">
        <f ca="1"/>
        <v>123.974</v>
      </c>
      <c r="JR356" s="23">
        <f ca="1"/>
        <v>128.56</v>
      </c>
      <c r="JS356" s="23">
        <f ca="1"/>
        <v>132.54</v>
      </c>
      <c r="JT356" s="23">
        <f ca="1"/>
        <v>133.79499999999999</v>
      </c>
      <c r="JU356" s="23">
        <f ca="1"/>
        <v>130.62100000000001</v>
      </c>
      <c r="JV356" s="23">
        <f ca="1"/>
        <v>128.209</v>
      </c>
      <c r="JW356" s="23">
        <f ca="1"/>
        <v>124.04900000000001</v>
      </c>
      <c r="JX356" s="23">
        <f ca="1"/>
        <v>126.357</v>
      </c>
      <c r="JY356" s="23">
        <f ca="1"/>
        <v>129.83600000000001</v>
      </c>
      <c r="JZ356" s="23">
        <f ca="1"/>
        <v>131.47999999999999</v>
      </c>
      <c r="OF356" s="23" t="s">
        <v>910</v>
      </c>
    </row>
    <row r="357" spans="3:396" x14ac:dyDescent="0.4">
      <c r="C357" s="1">
        <f t="shared" si="17"/>
        <v>354</v>
      </c>
      <c r="D357" s="74" t="s">
        <v>1174</v>
      </c>
      <c r="I357" s="90" t="s">
        <v>1152</v>
      </c>
      <c r="J357" s="92" t="str">
        <f>_xlfn.XLOOKUP(J354,monitor!B:B,monitor!X:X,"-")</f>
        <v>13d</v>
      </c>
      <c r="L357" s="104">
        <f>(L355-L356)</f>
        <v>15.24151611328125</v>
      </c>
      <c r="S357" s="74" t="s">
        <v>1174</v>
      </c>
      <c r="T357" s="1" t="s">
        <v>913</v>
      </c>
      <c r="U357" s="5">
        <f ca="1">_xlfn.XLOOKUP(J354,monitor!B:B,monitor!AC:AC,"-")</f>
        <v>4.0161457510072154</v>
      </c>
      <c r="AB357" s="23" t="str">
        <f>J356</f>
        <v>XS2238783422</v>
      </c>
      <c r="AC357" s="23" cm="1">
        <f t="array" aca="1" ref="AC357:JZ357" ca="1">dl_Get_Hist(AB357,isin_list,historicData)</f>
        <v>198.83600000000001</v>
      </c>
      <c r="AD357" s="23">
        <f ca="1"/>
        <v>199.53</v>
      </c>
      <c r="AE357" s="23">
        <f ca="1"/>
        <v>204.333</v>
      </c>
      <c r="AF357" s="25">
        <f ca="1"/>
        <v>206.011</v>
      </c>
      <c r="AG357" s="23">
        <f ca="1"/>
        <v>207.63200000000001</v>
      </c>
      <c r="AH357" s="23">
        <f ca="1"/>
        <v>210.809</v>
      </c>
      <c r="AI357" s="23">
        <f ca="1"/>
        <v>195.81</v>
      </c>
      <c r="AJ357" s="23">
        <f ca="1"/>
        <v>189.74700000000001</v>
      </c>
      <c r="AK357" s="23">
        <f ca="1"/>
        <v>189.88</v>
      </c>
      <c r="AL357" s="23">
        <f ca="1"/>
        <v>189.36199999999999</v>
      </c>
      <c r="AM357" s="23">
        <f ca="1"/>
        <v>192.006</v>
      </c>
      <c r="AN357" s="23">
        <f ca="1"/>
        <v>191.601</v>
      </c>
      <c r="AO357" s="23">
        <f ca="1"/>
        <v>192.744</v>
      </c>
      <c r="AP357" s="23">
        <f ca="1"/>
        <v>195.91</v>
      </c>
      <c r="AQ357" s="23">
        <f ca="1"/>
        <v>197.45099999999999</v>
      </c>
      <c r="AR357" s="23" t="str">
        <f ca="1"/>
        <v>-</v>
      </c>
      <c r="AS357" s="23" t="str">
        <f ca="1"/>
        <v>-</v>
      </c>
      <c r="AT357" s="23" t="str">
        <f ca="1"/>
        <v>-</v>
      </c>
      <c r="AU357" s="23" t="str">
        <f ca="1"/>
        <v>-</v>
      </c>
      <c r="AV357" s="23" t="str">
        <f ca="1"/>
        <v>-</v>
      </c>
      <c r="AW357" s="23" t="str">
        <f ca="1"/>
        <v>-</v>
      </c>
      <c r="AX357" s="23" t="str">
        <f ca="1"/>
        <v>-</v>
      </c>
      <c r="AY357" s="23" t="str">
        <f ca="1"/>
        <v>-</v>
      </c>
      <c r="AZ357" s="23" t="str">
        <f ca="1"/>
        <v>-</v>
      </c>
      <c r="BA357" s="23" t="str">
        <f ca="1"/>
        <v>-</v>
      </c>
      <c r="BB357" s="23" t="str">
        <f ca="1"/>
        <v>-</v>
      </c>
      <c r="BC357" s="23" t="str">
        <f ca="1"/>
        <v>-</v>
      </c>
      <c r="BD357" s="23" t="str">
        <f ca="1"/>
        <v>-</v>
      </c>
      <c r="BE357" s="23" t="str">
        <f ca="1"/>
        <v>-</v>
      </c>
      <c r="BF357" s="23" t="str">
        <f ca="1"/>
        <v>-</v>
      </c>
      <c r="BG357" s="23" t="str">
        <f ca="1"/>
        <v>-</v>
      </c>
      <c r="BH357" s="23" t="str">
        <f ca="1"/>
        <v>-</v>
      </c>
      <c r="BI357" s="23" t="str">
        <f ca="1"/>
        <v>-</v>
      </c>
      <c r="BJ357" s="23" t="str">
        <f ca="1"/>
        <v>-</v>
      </c>
      <c r="BK357" s="23" t="str">
        <f ca="1"/>
        <v>-</v>
      </c>
      <c r="BL357" s="23" t="str">
        <f ca="1"/>
        <v>-</v>
      </c>
      <c r="BM357" s="23" t="str">
        <f ca="1"/>
        <v>-</v>
      </c>
      <c r="BN357" s="23" t="str">
        <f ca="1"/>
        <v>-</v>
      </c>
      <c r="BO357" s="23" t="str">
        <f ca="1"/>
        <v>-</v>
      </c>
      <c r="BP357" s="23" t="str">
        <f ca="1"/>
        <v>-</v>
      </c>
      <c r="BQ357" s="23" t="str">
        <f ca="1"/>
        <v>-</v>
      </c>
      <c r="BR357" s="23" t="str">
        <f ca="1"/>
        <v>-</v>
      </c>
      <c r="BS357" s="23" t="str">
        <f ca="1"/>
        <v>-</v>
      </c>
      <c r="BT357" s="23" t="str">
        <f ca="1"/>
        <v>-</v>
      </c>
      <c r="BU357" s="23" t="str">
        <f ca="1"/>
        <v>-</v>
      </c>
      <c r="BV357" s="23" t="str">
        <f ca="1"/>
        <v>-</v>
      </c>
      <c r="BW357" s="23" t="str">
        <f ca="1"/>
        <v>-</v>
      </c>
      <c r="BX357" s="23" t="str">
        <f ca="1"/>
        <v>-</v>
      </c>
      <c r="BY357" s="23" t="str">
        <f ca="1"/>
        <v>-</v>
      </c>
      <c r="BZ357" s="23" t="str">
        <f ca="1"/>
        <v>-</v>
      </c>
      <c r="CA357" s="23" t="str">
        <f ca="1"/>
        <v>-</v>
      </c>
      <c r="CB357" s="23" t="str">
        <f ca="1"/>
        <v>-</v>
      </c>
      <c r="CC357" s="23" t="str">
        <f ca="1"/>
        <v>-</v>
      </c>
      <c r="CD357" s="23" t="str">
        <f ca="1"/>
        <v>-</v>
      </c>
      <c r="CE357" s="23" t="str">
        <f ca="1"/>
        <v>-</v>
      </c>
      <c r="CF357" s="23" t="str">
        <f ca="1"/>
        <v>-</v>
      </c>
      <c r="CG357" s="23" t="str">
        <f ca="1"/>
        <v>-</v>
      </c>
      <c r="CH357" s="23" t="str">
        <f ca="1"/>
        <v>-</v>
      </c>
      <c r="CI357" s="23" t="str">
        <f ca="1"/>
        <v>-</v>
      </c>
      <c r="CJ357" s="23" t="str">
        <f ca="1"/>
        <v>-</v>
      </c>
      <c r="CK357" s="23" t="str">
        <f ca="1"/>
        <v>-</v>
      </c>
      <c r="CL357" s="23" t="str">
        <f ca="1"/>
        <v>-</v>
      </c>
      <c r="CM357" s="23" t="str">
        <f ca="1"/>
        <v>-</v>
      </c>
      <c r="CN357" s="23" t="str">
        <f ca="1"/>
        <v>-</v>
      </c>
      <c r="CO357" s="23" t="str">
        <f ca="1"/>
        <v>-</v>
      </c>
      <c r="CP357" s="23" t="str">
        <f ca="1"/>
        <v>-</v>
      </c>
      <c r="CQ357" s="23" t="str">
        <f ca="1"/>
        <v>-</v>
      </c>
      <c r="CR357" s="23" t="str">
        <f ca="1"/>
        <v>-</v>
      </c>
      <c r="CS357" s="23" t="str">
        <f ca="1"/>
        <v>-</v>
      </c>
      <c r="CT357" s="23" t="str">
        <f ca="1"/>
        <v>-</v>
      </c>
      <c r="CU357" s="23" t="str">
        <f ca="1"/>
        <v>-</v>
      </c>
      <c r="CV357" s="23" t="str">
        <f ca="1"/>
        <v>-</v>
      </c>
      <c r="CW357" s="23" t="str">
        <f ca="1"/>
        <v>-</v>
      </c>
      <c r="CX357" s="23" t="str">
        <f ca="1"/>
        <v>-</v>
      </c>
      <c r="CY357" s="23" t="str">
        <f ca="1"/>
        <v>-</v>
      </c>
      <c r="CZ357" s="23" t="str">
        <f ca="1"/>
        <v>-</v>
      </c>
      <c r="DA357" s="23" t="str">
        <f ca="1"/>
        <v>-</v>
      </c>
      <c r="DB357" s="23" t="str">
        <f ca="1"/>
        <v>-</v>
      </c>
      <c r="DC357" s="23" t="str">
        <f ca="1"/>
        <v>-</v>
      </c>
      <c r="DD357" s="23" t="str">
        <f ca="1"/>
        <v>-</v>
      </c>
      <c r="DE357" s="23" t="str">
        <f ca="1"/>
        <v>-</v>
      </c>
      <c r="DF357" s="23" t="str">
        <f ca="1"/>
        <v>-</v>
      </c>
      <c r="DG357" s="23" t="str">
        <f ca="1"/>
        <v>-</v>
      </c>
      <c r="DH357" s="23" t="str">
        <f ca="1"/>
        <v>-</v>
      </c>
      <c r="DI357" s="23" t="str">
        <f ca="1"/>
        <v>-</v>
      </c>
      <c r="DJ357" s="23" t="str">
        <f ca="1"/>
        <v>-</v>
      </c>
      <c r="DK357" s="23" t="str">
        <f ca="1"/>
        <v>-</v>
      </c>
      <c r="DL357" s="23" t="str">
        <f ca="1"/>
        <v>-</v>
      </c>
      <c r="DM357" s="23" t="str">
        <f ca="1"/>
        <v>-</v>
      </c>
      <c r="DN357" s="23" t="str">
        <f ca="1"/>
        <v>-</v>
      </c>
      <c r="DO357" s="23" t="str">
        <f ca="1"/>
        <v>-</v>
      </c>
      <c r="DP357" s="23" t="str">
        <f ca="1"/>
        <v>-</v>
      </c>
      <c r="DQ357" s="23" t="str">
        <f ca="1"/>
        <v>-</v>
      </c>
      <c r="DR357" s="23" t="str">
        <f ca="1"/>
        <v>-</v>
      </c>
      <c r="DS357" s="23" t="str">
        <f ca="1"/>
        <v>-</v>
      </c>
      <c r="DT357" s="23" t="str">
        <f ca="1"/>
        <v>-</v>
      </c>
      <c r="DU357" s="23" t="str">
        <f ca="1"/>
        <v>-</v>
      </c>
      <c r="DV357" s="23" t="str">
        <f ca="1"/>
        <v>-</v>
      </c>
      <c r="DW357" s="23" t="str">
        <f ca="1"/>
        <v>-</v>
      </c>
      <c r="DX357" s="23" t="str">
        <f ca="1"/>
        <v>-</v>
      </c>
      <c r="DY357" s="23" t="str">
        <f ca="1"/>
        <v>-</v>
      </c>
      <c r="DZ357" s="23" t="str">
        <f ca="1"/>
        <v>-</v>
      </c>
      <c r="EA357" s="23" t="str">
        <f ca="1"/>
        <v>-</v>
      </c>
      <c r="EB357" s="23" t="str">
        <f ca="1"/>
        <v>-</v>
      </c>
      <c r="EC357" s="23" t="str">
        <f ca="1"/>
        <v>-</v>
      </c>
      <c r="ED357" s="23" t="str">
        <f ca="1"/>
        <v>-</v>
      </c>
      <c r="EE357" s="23" t="str">
        <f ca="1"/>
        <v>-</v>
      </c>
      <c r="EF357" s="23" t="str">
        <f ca="1"/>
        <v>-</v>
      </c>
      <c r="EG357" s="23" t="str">
        <f ca="1"/>
        <v>-</v>
      </c>
      <c r="EH357" s="23" t="str">
        <f ca="1"/>
        <v>-</v>
      </c>
      <c r="EI357" s="23" t="str">
        <f ca="1"/>
        <v>-</v>
      </c>
      <c r="EJ357" s="23" t="str">
        <f ca="1"/>
        <v>-</v>
      </c>
      <c r="EK357" s="23" t="str">
        <f ca="1"/>
        <v>-</v>
      </c>
      <c r="EL357" s="23" t="str">
        <f ca="1"/>
        <v>-</v>
      </c>
      <c r="EM357" s="23" t="str">
        <f ca="1"/>
        <v>-</v>
      </c>
      <c r="EN357" s="23" t="str">
        <f ca="1"/>
        <v>-</v>
      </c>
      <c r="EO357" s="23" t="str">
        <f ca="1"/>
        <v>-</v>
      </c>
      <c r="EP357" s="23" t="str">
        <f ca="1"/>
        <v>-</v>
      </c>
      <c r="EQ357" s="23" t="str">
        <f ca="1"/>
        <v>-</v>
      </c>
      <c r="ER357" s="23" t="str">
        <f ca="1"/>
        <v>-</v>
      </c>
      <c r="ES357" s="23" t="str">
        <f ca="1"/>
        <v>-</v>
      </c>
      <c r="ET357" s="23" t="str">
        <f ca="1"/>
        <v>-</v>
      </c>
      <c r="EU357" s="23" t="str">
        <f ca="1"/>
        <v>-</v>
      </c>
      <c r="EV357" s="23" t="str">
        <f ca="1"/>
        <v>-</v>
      </c>
      <c r="EW357" s="23" t="str">
        <f ca="1"/>
        <v>-</v>
      </c>
      <c r="EX357" s="23" t="str">
        <f ca="1"/>
        <v>-</v>
      </c>
      <c r="EY357" s="23" t="str">
        <f ca="1"/>
        <v>-</v>
      </c>
      <c r="EZ357" s="23" t="str">
        <f ca="1"/>
        <v>-</v>
      </c>
      <c r="FA357" s="23" t="str">
        <f ca="1"/>
        <v>-</v>
      </c>
      <c r="FB357" s="23" t="str">
        <f ca="1"/>
        <v>-</v>
      </c>
      <c r="FC357" s="23" t="str">
        <f ca="1"/>
        <v>-</v>
      </c>
      <c r="FD357" s="23" t="str">
        <f ca="1"/>
        <v>-</v>
      </c>
      <c r="FE357" s="23" t="str">
        <f ca="1"/>
        <v>-</v>
      </c>
      <c r="FF357" s="23" t="str">
        <f ca="1"/>
        <v>-</v>
      </c>
      <c r="FG357" s="23" t="str">
        <f ca="1"/>
        <v>-</v>
      </c>
      <c r="FH357" s="23" t="str">
        <f ca="1"/>
        <v>-</v>
      </c>
      <c r="FI357" s="23" t="str">
        <f ca="1"/>
        <v>-</v>
      </c>
      <c r="FJ357" s="23" t="str">
        <f ca="1"/>
        <v>-</v>
      </c>
      <c r="FK357" s="23" t="str">
        <f ca="1"/>
        <v>-</v>
      </c>
      <c r="FL357" s="23" t="str">
        <f ca="1"/>
        <v>-</v>
      </c>
      <c r="FM357" s="23" t="str">
        <f ca="1"/>
        <v>-</v>
      </c>
      <c r="FN357" s="23" t="str">
        <f ca="1"/>
        <v>-</v>
      </c>
      <c r="FO357" s="23" t="str">
        <f ca="1"/>
        <v>-</v>
      </c>
      <c r="FP357" s="23" t="str">
        <f ca="1"/>
        <v>-</v>
      </c>
      <c r="FQ357" s="23" t="str">
        <f ca="1"/>
        <v>-</v>
      </c>
      <c r="FR357" s="23" t="str">
        <f ca="1"/>
        <v>-</v>
      </c>
      <c r="FS357" s="23" t="str">
        <f ca="1"/>
        <v>-</v>
      </c>
      <c r="FT357" s="23" t="str">
        <f ca="1"/>
        <v>-</v>
      </c>
      <c r="FU357" s="23" t="str">
        <f ca="1"/>
        <v>-</v>
      </c>
      <c r="FV357" s="23" t="str">
        <f ca="1"/>
        <v>-</v>
      </c>
      <c r="FW357" s="23" t="str">
        <f ca="1"/>
        <v>-</v>
      </c>
      <c r="FX357" s="23" t="str">
        <f ca="1"/>
        <v>-</v>
      </c>
      <c r="FY357" s="23" t="str">
        <f ca="1"/>
        <v>-</v>
      </c>
      <c r="FZ357" s="23" t="str">
        <f ca="1"/>
        <v>-</v>
      </c>
      <c r="GA357" s="23" t="str">
        <f ca="1"/>
        <v>-</v>
      </c>
      <c r="GB357" s="23" t="str">
        <f ca="1"/>
        <v>-</v>
      </c>
      <c r="GC357" s="23" t="str">
        <f ca="1"/>
        <v>-</v>
      </c>
      <c r="GD357" s="23" t="str">
        <f ca="1"/>
        <v>-</v>
      </c>
      <c r="GE357" s="23" t="str">
        <f ca="1"/>
        <v>-</v>
      </c>
      <c r="GF357" s="23" t="str">
        <f ca="1"/>
        <v>-</v>
      </c>
      <c r="GG357" s="23" t="str">
        <f ca="1"/>
        <v>-</v>
      </c>
      <c r="GH357" s="23" t="str">
        <f ca="1"/>
        <v>-</v>
      </c>
      <c r="GI357" s="23" t="str">
        <f ca="1"/>
        <v>-</v>
      </c>
      <c r="GJ357" s="23" t="str">
        <f ca="1"/>
        <v>-</v>
      </c>
      <c r="GK357" s="23" t="str">
        <f ca="1"/>
        <v>-</v>
      </c>
      <c r="GL357" s="23" t="str">
        <f ca="1"/>
        <v>-</v>
      </c>
      <c r="GM357" s="23" t="str">
        <f ca="1"/>
        <v>-</v>
      </c>
      <c r="GN357" s="23" t="str">
        <f ca="1"/>
        <v>-</v>
      </c>
      <c r="GO357" s="23" t="str">
        <f ca="1"/>
        <v>-</v>
      </c>
      <c r="GP357" s="23" t="str">
        <f ca="1"/>
        <v>-</v>
      </c>
      <c r="GQ357" s="23" t="str">
        <f ca="1"/>
        <v>-</v>
      </c>
      <c r="GR357" s="23" t="str">
        <f ca="1"/>
        <v>-</v>
      </c>
      <c r="GS357" s="23" t="str">
        <f ca="1"/>
        <v>-</v>
      </c>
      <c r="GT357" s="23" t="str">
        <f ca="1"/>
        <v>-</v>
      </c>
      <c r="GU357" s="23" t="str">
        <f ca="1"/>
        <v>-</v>
      </c>
      <c r="GV357" s="23" t="str">
        <f ca="1"/>
        <v>-</v>
      </c>
      <c r="GW357" s="23" t="str">
        <f ca="1"/>
        <v>-</v>
      </c>
      <c r="GX357" s="23" t="str">
        <f ca="1"/>
        <v>-</v>
      </c>
      <c r="GY357" s="23" t="str">
        <f ca="1"/>
        <v>-</v>
      </c>
      <c r="GZ357" s="23" t="str">
        <f ca="1"/>
        <v>-</v>
      </c>
      <c r="HA357" s="23" t="str">
        <f ca="1"/>
        <v>-</v>
      </c>
      <c r="HB357" s="23" t="str">
        <f ca="1"/>
        <v>-</v>
      </c>
      <c r="HC357" s="23" t="str">
        <f ca="1"/>
        <v>-</v>
      </c>
      <c r="HD357" s="23" t="str">
        <f ca="1"/>
        <v>-</v>
      </c>
      <c r="HE357" s="23" t="str">
        <f ca="1"/>
        <v>-</v>
      </c>
      <c r="HF357" s="23" t="str">
        <f ca="1"/>
        <v>-</v>
      </c>
      <c r="HG357" s="23" t="str">
        <f ca="1"/>
        <v>-</v>
      </c>
      <c r="HH357" s="23" t="str">
        <f ca="1"/>
        <v>-</v>
      </c>
      <c r="HI357" s="23" t="str">
        <f ca="1"/>
        <v>-</v>
      </c>
      <c r="HJ357" s="23" t="str">
        <f ca="1"/>
        <v>-</v>
      </c>
      <c r="HK357" s="23" t="str">
        <f ca="1"/>
        <v>-</v>
      </c>
      <c r="HL357" s="23" t="str">
        <f ca="1"/>
        <v>-</v>
      </c>
      <c r="HM357" s="23" t="str">
        <f ca="1"/>
        <v>-</v>
      </c>
      <c r="HN357" s="23" t="str">
        <f ca="1"/>
        <v>-</v>
      </c>
      <c r="HO357" s="23" t="str">
        <f ca="1"/>
        <v>-</v>
      </c>
      <c r="HP357" s="23" t="str">
        <f ca="1"/>
        <v>-</v>
      </c>
      <c r="HQ357" s="23" t="str">
        <f ca="1"/>
        <v>-</v>
      </c>
      <c r="HR357" s="23" t="str">
        <f ca="1"/>
        <v>-</v>
      </c>
      <c r="HS357" s="23" t="str">
        <f ca="1"/>
        <v>-</v>
      </c>
      <c r="HT357" s="23" t="str">
        <f ca="1"/>
        <v>-</v>
      </c>
      <c r="HU357" s="23" t="str">
        <f ca="1"/>
        <v>-</v>
      </c>
      <c r="HV357" s="23" t="str">
        <f ca="1"/>
        <v>-</v>
      </c>
      <c r="HW357" s="23" t="str">
        <f ca="1"/>
        <v>-</v>
      </c>
      <c r="HX357" s="23" t="str">
        <f ca="1"/>
        <v>-</v>
      </c>
      <c r="HY357" s="23" t="str">
        <f ca="1"/>
        <v>-</v>
      </c>
      <c r="HZ357" s="23" t="str">
        <f ca="1"/>
        <v>-</v>
      </c>
      <c r="IA357" s="23" t="str">
        <f ca="1"/>
        <v>-</v>
      </c>
      <c r="IB357" s="23" t="str">
        <f ca="1"/>
        <v>-</v>
      </c>
      <c r="IC357" s="23" t="str">
        <f ca="1"/>
        <v>-</v>
      </c>
      <c r="ID357" s="23" t="str">
        <f ca="1"/>
        <v>-</v>
      </c>
      <c r="IE357" s="23" t="str">
        <f ca="1"/>
        <v>-</v>
      </c>
      <c r="IF357" s="23" t="str">
        <f ca="1"/>
        <v>-</v>
      </c>
      <c r="IG357" s="23" t="str">
        <f ca="1"/>
        <v>-</v>
      </c>
      <c r="IH357" s="23" t="str">
        <f ca="1"/>
        <v>-</v>
      </c>
      <c r="II357" s="23" t="str">
        <f ca="1"/>
        <v>-</v>
      </c>
      <c r="IJ357" s="23" t="str">
        <f ca="1"/>
        <v>-</v>
      </c>
      <c r="IK357" s="23" t="str">
        <f ca="1"/>
        <v>-</v>
      </c>
      <c r="IL357" s="23" t="str">
        <f ca="1"/>
        <v>-</v>
      </c>
      <c r="IM357" s="23" t="str">
        <f ca="1"/>
        <v>-</v>
      </c>
      <c r="IN357" s="23" t="str">
        <f ca="1"/>
        <v>-</v>
      </c>
      <c r="IO357" s="23" t="str">
        <f ca="1"/>
        <v>-</v>
      </c>
      <c r="IP357" s="23" t="str">
        <f ca="1"/>
        <v>-</v>
      </c>
      <c r="IQ357" s="23" t="str">
        <f ca="1"/>
        <v>-</v>
      </c>
      <c r="IR357" s="23" t="str">
        <f ca="1"/>
        <v>-</v>
      </c>
      <c r="IS357" s="23" t="str">
        <f ca="1"/>
        <v>-</v>
      </c>
      <c r="IT357" s="23" t="str">
        <f ca="1"/>
        <v>-</v>
      </c>
      <c r="IU357" s="23" t="str">
        <f ca="1"/>
        <v>-</v>
      </c>
      <c r="IV357" s="23" t="str">
        <f ca="1"/>
        <v>-</v>
      </c>
      <c r="IW357" s="23" t="str">
        <f ca="1"/>
        <v>-</v>
      </c>
      <c r="IX357" s="23" t="str">
        <f ca="1"/>
        <v>-</v>
      </c>
      <c r="IY357" s="23" t="str">
        <f ca="1"/>
        <v>-</v>
      </c>
      <c r="IZ357" s="23" t="str">
        <f ca="1"/>
        <v>-</v>
      </c>
      <c r="JA357" s="23" t="str">
        <f ca="1"/>
        <v>-</v>
      </c>
      <c r="JB357" s="23" t="str">
        <f ca="1"/>
        <v>-</v>
      </c>
      <c r="JC357" s="23" t="str">
        <f ca="1"/>
        <v>-</v>
      </c>
      <c r="JD357" s="23" t="str">
        <f ca="1"/>
        <v>-</v>
      </c>
      <c r="JE357" s="23" t="str">
        <f ca="1"/>
        <v>-</v>
      </c>
      <c r="JF357" s="23" t="str">
        <f ca="1"/>
        <v>-</v>
      </c>
      <c r="JG357" s="23" t="str">
        <f ca="1"/>
        <v>-</v>
      </c>
      <c r="JH357" s="23" t="str">
        <f ca="1"/>
        <v>-</v>
      </c>
      <c r="JI357" s="23" t="str">
        <f ca="1"/>
        <v>-</v>
      </c>
      <c r="JJ357" s="23" t="str">
        <f ca="1"/>
        <v>-</v>
      </c>
      <c r="JK357" s="23" t="str">
        <f ca="1"/>
        <v>-</v>
      </c>
      <c r="JL357" s="23" t="str">
        <f ca="1"/>
        <v>-</v>
      </c>
      <c r="JM357" s="23" t="str">
        <f ca="1"/>
        <v>-</v>
      </c>
      <c r="JN357" s="23" t="str">
        <f ca="1"/>
        <v>-</v>
      </c>
      <c r="JO357" s="23" t="str">
        <f ca="1"/>
        <v>-</v>
      </c>
      <c r="JP357" s="23" t="str">
        <f ca="1"/>
        <v>-</v>
      </c>
      <c r="JQ357" s="23" t="str">
        <f ca="1"/>
        <v>-</v>
      </c>
      <c r="JR357" s="23" t="str">
        <f ca="1"/>
        <v>-</v>
      </c>
      <c r="JS357" s="23" t="str">
        <f ca="1"/>
        <v>-</v>
      </c>
      <c r="JT357" s="23" t="str">
        <f ca="1"/>
        <v>-</v>
      </c>
      <c r="JU357" s="23" t="str">
        <f ca="1"/>
        <v>-</v>
      </c>
      <c r="JV357" s="23" t="str">
        <f ca="1"/>
        <v>-</v>
      </c>
      <c r="JW357" s="23" t="str">
        <f ca="1"/>
        <v>-</v>
      </c>
      <c r="JX357" s="23" t="str">
        <f ca="1"/>
        <v>-</v>
      </c>
      <c r="JY357" s="23" t="str">
        <f ca="1"/>
        <v>-</v>
      </c>
      <c r="JZ357" s="23" t="str">
        <f ca="1"/>
        <v>-</v>
      </c>
      <c r="OF357" s="23" t="s">
        <v>910</v>
      </c>
    </row>
    <row r="358" spans="3:396" x14ac:dyDescent="0.4">
      <c r="C358" s="1">
        <f t="shared" si="17"/>
        <v>355</v>
      </c>
      <c r="D358" s="74" t="s">
        <v>1174</v>
      </c>
      <c r="I358" s="90" t="s">
        <v>1407</v>
      </c>
      <c r="J358" s="110" t="str">
        <f>_xlfn.XLOOKUP(J354,monitor!B:B,monitor!C:C)</f>
        <v>To Monitor</v>
      </c>
      <c r="S358" s="74" t="s">
        <v>1174</v>
      </c>
      <c r="T358" s="1" t="s">
        <v>1218</v>
      </c>
      <c r="U358" s="5">
        <f ca="1">U356-2*U357</f>
        <v>7.0749084979855699</v>
      </c>
      <c r="AB358" s="111" t="str">
        <f>AB356&amp; " reduced"</f>
        <v>XS1501166869 reduced</v>
      </c>
      <c r="AC358" s="23" cm="1">
        <f t="array" aca="1" ref="AC358:AP358" ca="1">_xlfn._xlws.FILTER(_xlfn.ANCHORARRAY(AC356),dl_Get_Hist("numbers",isin_list,historicData)&lt;U363)</f>
        <v>214.999</v>
      </c>
      <c r="AD358" s="23">
        <f ca="1"/>
        <v>215.51</v>
      </c>
      <c r="AE358" s="23">
        <f ca="1"/>
        <v>217.40700000000001</v>
      </c>
      <c r="AF358" s="25">
        <f ca="1"/>
        <v>219.35</v>
      </c>
      <c r="AG358" s="23">
        <f ca="1"/>
        <v>221.483</v>
      </c>
      <c r="AH358" s="23">
        <f ca="1"/>
        <v>222.57599999999999</v>
      </c>
      <c r="AI358" s="23">
        <f ca="1"/>
        <v>214.84100000000001</v>
      </c>
      <c r="AJ358" s="23">
        <f ca="1"/>
        <v>212.71899999999999</v>
      </c>
      <c r="AK358" s="23">
        <f ca="1"/>
        <v>210.76900000000001</v>
      </c>
      <c r="AL358" s="23">
        <f ca="1"/>
        <v>209.88900000000001</v>
      </c>
      <c r="AM358" s="23">
        <f ca="1"/>
        <v>207.958</v>
      </c>
      <c r="AN358" s="23">
        <f ca="1"/>
        <v>203.59899999999999</v>
      </c>
      <c r="AO358" s="23">
        <f ca="1"/>
        <v>202.33500000000001</v>
      </c>
      <c r="AP358" s="23">
        <f ca="1"/>
        <v>205.93700000000001</v>
      </c>
      <c r="OF358" s="23" t="s">
        <v>910</v>
      </c>
    </row>
    <row r="359" spans="3:396" x14ac:dyDescent="0.4">
      <c r="C359" s="1">
        <f t="shared" si="17"/>
        <v>356</v>
      </c>
      <c r="D359" s="74" t="s">
        <v>1174</v>
      </c>
      <c r="I359" s="90" t="s">
        <v>1711</v>
      </c>
      <c r="J359" s="125" t="str">
        <f>_xlfn.XLOOKUP(J354,monitor!B:B,monitor!P:P)</f>
        <v>JAPTOB through TOTAL</v>
      </c>
      <c r="S359" s="74" t="s">
        <v>1174</v>
      </c>
      <c r="T359" s="1" t="s">
        <v>1219</v>
      </c>
      <c r="U359" s="5">
        <f ca="1">U356+2*U357</f>
        <v>23.13949150201443</v>
      </c>
      <c r="AB359" s="111" t="str">
        <f>AB357&amp; " reduced"</f>
        <v>XS2238783422 reduced</v>
      </c>
      <c r="AC359" s="23" cm="1">
        <f t="array" aca="1" ref="AC359:AP359" ca="1">_xlfn._xlws.FILTER(_xlfn.ANCHORARRAY(AC357),dl_Get_Hist("numbers",isin_list,historicData)&lt;U363)</f>
        <v>198.83600000000001</v>
      </c>
      <c r="AD359" s="23">
        <f ca="1"/>
        <v>199.53</v>
      </c>
      <c r="AE359" s="23">
        <f ca="1"/>
        <v>204.333</v>
      </c>
      <c r="AF359" s="25">
        <f ca="1"/>
        <v>206.011</v>
      </c>
      <c r="AG359" s="23">
        <f ca="1"/>
        <v>207.63200000000001</v>
      </c>
      <c r="AH359" s="23">
        <f ca="1"/>
        <v>210.809</v>
      </c>
      <c r="AI359" s="23">
        <f ca="1"/>
        <v>195.81</v>
      </c>
      <c r="AJ359" s="23">
        <f ca="1"/>
        <v>189.74700000000001</v>
      </c>
      <c r="AK359" s="23">
        <f ca="1"/>
        <v>189.88</v>
      </c>
      <c r="AL359" s="23">
        <f ca="1"/>
        <v>189.36199999999999</v>
      </c>
      <c r="AM359" s="23">
        <f ca="1"/>
        <v>192.006</v>
      </c>
      <c r="AN359" s="23">
        <f ca="1"/>
        <v>191.601</v>
      </c>
      <c r="AO359" s="23">
        <f ca="1"/>
        <v>192.744</v>
      </c>
      <c r="AP359" s="23">
        <f ca="1"/>
        <v>195.91</v>
      </c>
      <c r="OF359" s="23" t="s">
        <v>910</v>
      </c>
    </row>
    <row r="360" spans="3:396" x14ac:dyDescent="0.4">
      <c r="C360" s="1">
        <f t="shared" si="17"/>
        <v>357</v>
      </c>
      <c r="D360" s="74" t="s">
        <v>1174</v>
      </c>
      <c r="S360" s="74" t="s">
        <v>1174</v>
      </c>
      <c r="T360" s="1" t="s">
        <v>1254</v>
      </c>
      <c r="U360" s="4">
        <f>_xlfn.XLOOKUP(J354,monitor!B:B,monitor!N:N,"-")</f>
        <v>0</v>
      </c>
      <c r="AB360" s="111" t="str">
        <f>"spread:"&amp;K355&amp;" - "&amp;K356</f>
        <v>spread:TOTAL 3.369 PERP nc-26 - JAPTOB 2 3/8 04/07/81 nc-26</v>
      </c>
      <c r="AC360" s="23" cm="1">
        <f t="array" aca="1" ref="AC360:AQ360" ca="1">_xlfn._xlws.FILTER(dl_spread_between_two_bonds(J355,J356,isin_list,historicData),dl_spread_between_two_bonds(J355,J356,isin_list,historicData)&lt;&gt;"-")</f>
        <v>16.162999999999982</v>
      </c>
      <c r="AD360" s="23">
        <f ca="1"/>
        <v>15.97999999999999</v>
      </c>
      <c r="AE360" s="23">
        <f ca="1"/>
        <v>13.074000000000012</v>
      </c>
      <c r="AF360" s="25">
        <f ca="1"/>
        <v>13.338999999999999</v>
      </c>
      <c r="AG360" s="23">
        <f ca="1"/>
        <v>13.850999999999999</v>
      </c>
      <c r="AH360" s="23">
        <f ca="1"/>
        <v>11.766999999999996</v>
      </c>
      <c r="AI360" s="23">
        <f ca="1"/>
        <v>19.031000000000006</v>
      </c>
      <c r="AJ360" s="23">
        <f ca="1"/>
        <v>22.97199999999998</v>
      </c>
      <c r="AK360" s="23">
        <f ca="1"/>
        <v>20.88900000000001</v>
      </c>
      <c r="AL360" s="23">
        <f ca="1"/>
        <v>20.527000000000015</v>
      </c>
      <c r="AM360" s="23">
        <f ca="1"/>
        <v>15.951999999999998</v>
      </c>
      <c r="AN360" s="23">
        <f ca="1"/>
        <v>11.99799999999999</v>
      </c>
      <c r="AO360" s="23">
        <f ca="1"/>
        <v>9.5910000000000082</v>
      </c>
      <c r="AP360" s="23">
        <f ca="1"/>
        <v>10.027000000000015</v>
      </c>
      <c r="AQ360" s="23">
        <f ca="1"/>
        <v>11.447000000000003</v>
      </c>
      <c r="OF360" s="23" t="s">
        <v>910</v>
      </c>
    </row>
    <row r="361" spans="3:396" x14ac:dyDescent="0.4">
      <c r="C361" s="1">
        <f t="shared" si="17"/>
        <v>358</v>
      </c>
      <c r="D361" s="74" t="s">
        <v>1174</v>
      </c>
      <c r="S361" s="74" t="s">
        <v>1174</v>
      </c>
      <c r="T361" s="1" t="s">
        <v>907</v>
      </c>
      <c r="U361" s="4">
        <f ca="1">MIN(AC358:JZ359)</f>
        <v>189.36199999999999</v>
      </c>
      <c r="AB361" s="111" t="s">
        <v>1633</v>
      </c>
      <c r="AC361" s="24" cm="1">
        <f t="array" aca="1" ref="AC361:JZ361" ca="1">IF(ISNUMBER(_xlfn.ANCHORARRAY(AC360)),_xlfn.ANCHORARRAY(AC355),"-")</f>
        <v>44126</v>
      </c>
      <c r="AD361" s="24">
        <f ca="1"/>
        <v>44125</v>
      </c>
      <c r="AE361" s="24">
        <f ca="1"/>
        <v>44124</v>
      </c>
      <c r="AF361" s="24">
        <f ca="1"/>
        <v>44123</v>
      </c>
      <c r="AG361" s="24">
        <f ca="1"/>
        <v>44120</v>
      </c>
      <c r="AH361" s="24">
        <f ca="1"/>
        <v>44119</v>
      </c>
      <c r="AI361" s="24">
        <f ca="1"/>
        <v>44118</v>
      </c>
      <c r="AJ361" s="24">
        <f ca="1"/>
        <v>44117</v>
      </c>
      <c r="AK361" s="24">
        <f ca="1"/>
        <v>44116</v>
      </c>
      <c r="AL361" s="24">
        <f ca="1"/>
        <v>44113</v>
      </c>
      <c r="AM361" s="24">
        <f ca="1"/>
        <v>44112</v>
      </c>
      <c r="AN361" s="24">
        <f ca="1"/>
        <v>44111</v>
      </c>
      <c r="AO361" s="24">
        <f ca="1"/>
        <v>44110</v>
      </c>
      <c r="AP361" s="24">
        <f ca="1"/>
        <v>44109</v>
      </c>
      <c r="AQ361" s="24">
        <f ca="1"/>
        <v>44106</v>
      </c>
      <c r="AR361" s="24" t="e">
        <f ca="1"/>
        <v>#N/A</v>
      </c>
      <c r="AS361" s="24" t="e">
        <f ca="1"/>
        <v>#N/A</v>
      </c>
      <c r="AT361" s="24" t="e">
        <f ca="1"/>
        <v>#N/A</v>
      </c>
      <c r="AU361" s="24" t="e">
        <f ca="1"/>
        <v>#N/A</v>
      </c>
      <c r="AV361" s="24" t="e">
        <f ca="1"/>
        <v>#N/A</v>
      </c>
      <c r="AW361" s="24" t="e">
        <f ca="1"/>
        <v>#N/A</v>
      </c>
      <c r="AX361" s="24" t="e">
        <f ca="1"/>
        <v>#N/A</v>
      </c>
      <c r="AY361" s="24" t="e">
        <f ca="1"/>
        <v>#N/A</v>
      </c>
      <c r="AZ361" s="24" t="e">
        <f ca="1"/>
        <v>#N/A</v>
      </c>
      <c r="BA361" s="24" t="e">
        <f ca="1"/>
        <v>#N/A</v>
      </c>
      <c r="BB361" s="24" t="e">
        <f ca="1"/>
        <v>#N/A</v>
      </c>
      <c r="BC361" s="24" t="e">
        <f ca="1"/>
        <v>#N/A</v>
      </c>
      <c r="BD361" s="24" t="e">
        <f ca="1"/>
        <v>#N/A</v>
      </c>
      <c r="BE361" s="24" t="e">
        <f ca="1"/>
        <v>#N/A</v>
      </c>
      <c r="BF361" s="24" t="e">
        <f ca="1"/>
        <v>#N/A</v>
      </c>
      <c r="BG361" s="24" t="e">
        <f ca="1"/>
        <v>#N/A</v>
      </c>
      <c r="BH361" s="24" t="e">
        <f ca="1"/>
        <v>#N/A</v>
      </c>
      <c r="BI361" s="24" t="e">
        <f ca="1"/>
        <v>#N/A</v>
      </c>
      <c r="BJ361" s="24" t="e">
        <f ca="1"/>
        <v>#N/A</v>
      </c>
      <c r="BK361" s="24" t="e">
        <f ca="1"/>
        <v>#N/A</v>
      </c>
      <c r="BL361" s="24" t="e">
        <f ca="1"/>
        <v>#N/A</v>
      </c>
      <c r="BM361" s="24" t="e">
        <f ca="1"/>
        <v>#N/A</v>
      </c>
      <c r="BN361" s="24" t="e">
        <f ca="1"/>
        <v>#N/A</v>
      </c>
      <c r="BO361" s="24" t="e">
        <f ca="1"/>
        <v>#N/A</v>
      </c>
      <c r="BP361" s="24" t="e">
        <f ca="1"/>
        <v>#N/A</v>
      </c>
      <c r="BQ361" s="24" t="e">
        <f ca="1"/>
        <v>#N/A</v>
      </c>
      <c r="BR361" s="24" t="e">
        <f ca="1"/>
        <v>#N/A</v>
      </c>
      <c r="BS361" s="24" t="e">
        <f ca="1"/>
        <v>#N/A</v>
      </c>
      <c r="BT361" s="24" t="e">
        <f ca="1"/>
        <v>#N/A</v>
      </c>
      <c r="BU361" s="24" t="e">
        <f ca="1"/>
        <v>#N/A</v>
      </c>
      <c r="BV361" s="24" t="e">
        <f ca="1"/>
        <v>#N/A</v>
      </c>
      <c r="BW361" s="24" t="e">
        <f ca="1"/>
        <v>#N/A</v>
      </c>
      <c r="BX361" s="24" t="e">
        <f ca="1"/>
        <v>#N/A</v>
      </c>
      <c r="BY361" s="24" t="e">
        <f ca="1"/>
        <v>#N/A</v>
      </c>
      <c r="BZ361" s="24" t="e">
        <f ca="1"/>
        <v>#N/A</v>
      </c>
      <c r="CA361" s="24" t="e">
        <f ca="1"/>
        <v>#N/A</v>
      </c>
      <c r="CB361" s="24" t="e">
        <f ca="1"/>
        <v>#N/A</v>
      </c>
      <c r="CC361" s="24" t="e">
        <f ca="1"/>
        <v>#N/A</v>
      </c>
      <c r="CD361" s="24" t="e">
        <f ca="1"/>
        <v>#N/A</v>
      </c>
      <c r="CE361" s="24" t="e">
        <f ca="1"/>
        <v>#N/A</v>
      </c>
      <c r="CF361" s="24" t="e">
        <f ca="1"/>
        <v>#N/A</v>
      </c>
      <c r="CG361" s="24" t="e">
        <f ca="1"/>
        <v>#N/A</v>
      </c>
      <c r="CH361" s="24" t="e">
        <f ca="1"/>
        <v>#N/A</v>
      </c>
      <c r="CI361" s="24" t="e">
        <f ca="1"/>
        <v>#N/A</v>
      </c>
      <c r="CJ361" s="24" t="e">
        <f ca="1"/>
        <v>#N/A</v>
      </c>
      <c r="CK361" s="24" t="e">
        <f ca="1"/>
        <v>#N/A</v>
      </c>
      <c r="CL361" s="24" t="e">
        <f ca="1"/>
        <v>#N/A</v>
      </c>
      <c r="CM361" s="24" t="e">
        <f ca="1"/>
        <v>#N/A</v>
      </c>
      <c r="CN361" s="24" t="e">
        <f ca="1"/>
        <v>#N/A</v>
      </c>
      <c r="CO361" s="24" t="e">
        <f ca="1"/>
        <v>#N/A</v>
      </c>
      <c r="CP361" s="24" t="e">
        <f ca="1"/>
        <v>#N/A</v>
      </c>
      <c r="CQ361" s="24" t="e">
        <f ca="1"/>
        <v>#N/A</v>
      </c>
      <c r="CR361" s="24" t="e">
        <f ca="1"/>
        <v>#N/A</v>
      </c>
      <c r="CS361" s="24" t="e">
        <f ca="1"/>
        <v>#N/A</v>
      </c>
      <c r="CT361" s="24" t="e">
        <f ca="1"/>
        <v>#N/A</v>
      </c>
      <c r="CU361" s="24" t="e">
        <f ca="1"/>
        <v>#N/A</v>
      </c>
      <c r="CV361" s="24" t="e">
        <f ca="1"/>
        <v>#N/A</v>
      </c>
      <c r="CW361" s="24" t="e">
        <f ca="1"/>
        <v>#N/A</v>
      </c>
      <c r="CX361" s="24" t="e">
        <f ca="1"/>
        <v>#N/A</v>
      </c>
      <c r="CY361" s="24" t="e">
        <f ca="1"/>
        <v>#N/A</v>
      </c>
      <c r="CZ361" s="24" t="e">
        <f ca="1"/>
        <v>#N/A</v>
      </c>
      <c r="DA361" s="24" t="e">
        <f ca="1"/>
        <v>#N/A</v>
      </c>
      <c r="DB361" s="24" t="e">
        <f ca="1"/>
        <v>#N/A</v>
      </c>
      <c r="DC361" s="24" t="e">
        <f ca="1"/>
        <v>#N/A</v>
      </c>
      <c r="DD361" s="24" t="e">
        <f ca="1"/>
        <v>#N/A</v>
      </c>
      <c r="DE361" s="24" t="e">
        <f ca="1"/>
        <v>#N/A</v>
      </c>
      <c r="DF361" s="24" t="e">
        <f ca="1"/>
        <v>#N/A</v>
      </c>
      <c r="DG361" s="24" t="e">
        <f ca="1"/>
        <v>#N/A</v>
      </c>
      <c r="DH361" s="24" t="e">
        <f ca="1"/>
        <v>#N/A</v>
      </c>
      <c r="DI361" s="24" t="e">
        <f ca="1"/>
        <v>#N/A</v>
      </c>
      <c r="DJ361" s="24" t="e">
        <f ca="1"/>
        <v>#N/A</v>
      </c>
      <c r="DK361" s="24" t="e">
        <f ca="1"/>
        <v>#N/A</v>
      </c>
      <c r="DL361" s="24" t="e">
        <f ca="1"/>
        <v>#N/A</v>
      </c>
      <c r="DM361" s="24" t="e">
        <f ca="1"/>
        <v>#N/A</v>
      </c>
      <c r="DN361" s="24" t="e">
        <f ca="1"/>
        <v>#N/A</v>
      </c>
      <c r="DO361" s="24" t="e">
        <f ca="1"/>
        <v>#N/A</v>
      </c>
      <c r="DP361" s="24" t="e">
        <f ca="1"/>
        <v>#N/A</v>
      </c>
      <c r="DQ361" s="24" t="e">
        <f ca="1"/>
        <v>#N/A</v>
      </c>
      <c r="DR361" s="24" t="e">
        <f ca="1"/>
        <v>#N/A</v>
      </c>
      <c r="DS361" s="24" t="e">
        <f ca="1"/>
        <v>#N/A</v>
      </c>
      <c r="DT361" s="24" t="e">
        <f ca="1"/>
        <v>#N/A</v>
      </c>
      <c r="DU361" s="24" t="e">
        <f ca="1"/>
        <v>#N/A</v>
      </c>
      <c r="DV361" s="24" t="e">
        <f ca="1"/>
        <v>#N/A</v>
      </c>
      <c r="DW361" s="24" t="e">
        <f ca="1"/>
        <v>#N/A</v>
      </c>
      <c r="DX361" s="24" t="e">
        <f ca="1"/>
        <v>#N/A</v>
      </c>
      <c r="DY361" s="24" t="e">
        <f ca="1"/>
        <v>#N/A</v>
      </c>
      <c r="DZ361" s="24" t="e">
        <f ca="1"/>
        <v>#N/A</v>
      </c>
      <c r="EA361" s="24" t="e">
        <f ca="1"/>
        <v>#N/A</v>
      </c>
      <c r="EB361" s="24" t="e">
        <f ca="1"/>
        <v>#N/A</v>
      </c>
      <c r="EC361" s="24" t="e">
        <f ca="1"/>
        <v>#N/A</v>
      </c>
      <c r="ED361" s="24" t="e">
        <f ca="1"/>
        <v>#N/A</v>
      </c>
      <c r="EE361" s="24" t="e">
        <f ca="1"/>
        <v>#N/A</v>
      </c>
      <c r="EF361" s="24" t="e">
        <f ca="1"/>
        <v>#N/A</v>
      </c>
      <c r="EG361" s="24" t="e">
        <f ca="1"/>
        <v>#N/A</v>
      </c>
      <c r="EH361" s="24" t="e">
        <f ca="1"/>
        <v>#N/A</v>
      </c>
      <c r="EI361" s="24" t="e">
        <f ca="1"/>
        <v>#N/A</v>
      </c>
      <c r="EJ361" s="24" t="e">
        <f ca="1"/>
        <v>#N/A</v>
      </c>
      <c r="EK361" s="24" t="e">
        <f ca="1"/>
        <v>#N/A</v>
      </c>
      <c r="EL361" s="24" t="e">
        <f ca="1"/>
        <v>#N/A</v>
      </c>
      <c r="EM361" s="24" t="e">
        <f ca="1"/>
        <v>#N/A</v>
      </c>
      <c r="EN361" s="24" t="e">
        <f ca="1"/>
        <v>#N/A</v>
      </c>
      <c r="EO361" s="24" t="e">
        <f ca="1"/>
        <v>#N/A</v>
      </c>
      <c r="EP361" s="24" t="e">
        <f ca="1"/>
        <v>#N/A</v>
      </c>
      <c r="EQ361" s="24" t="e">
        <f ca="1"/>
        <v>#N/A</v>
      </c>
      <c r="ER361" s="24" t="e">
        <f ca="1"/>
        <v>#N/A</v>
      </c>
      <c r="ES361" s="24" t="e">
        <f ca="1"/>
        <v>#N/A</v>
      </c>
      <c r="ET361" s="24" t="e">
        <f ca="1"/>
        <v>#N/A</v>
      </c>
      <c r="EU361" s="24" t="e">
        <f ca="1"/>
        <v>#N/A</v>
      </c>
      <c r="EV361" s="24" t="e">
        <f ca="1"/>
        <v>#N/A</v>
      </c>
      <c r="EW361" s="24" t="e">
        <f ca="1"/>
        <v>#N/A</v>
      </c>
      <c r="EX361" s="24" t="e">
        <f ca="1"/>
        <v>#N/A</v>
      </c>
      <c r="EY361" s="24" t="e">
        <f ca="1"/>
        <v>#N/A</v>
      </c>
      <c r="EZ361" s="24" t="e">
        <f ca="1"/>
        <v>#N/A</v>
      </c>
      <c r="FA361" s="24" t="e">
        <f ca="1"/>
        <v>#N/A</v>
      </c>
      <c r="FB361" s="24" t="e">
        <f ca="1"/>
        <v>#N/A</v>
      </c>
      <c r="FC361" s="24" t="e">
        <f ca="1"/>
        <v>#N/A</v>
      </c>
      <c r="FD361" s="24" t="e">
        <f ca="1"/>
        <v>#N/A</v>
      </c>
      <c r="FE361" s="24" t="e">
        <f ca="1"/>
        <v>#N/A</v>
      </c>
      <c r="FF361" s="24" t="e">
        <f ca="1"/>
        <v>#N/A</v>
      </c>
      <c r="FG361" s="24" t="e">
        <f ca="1"/>
        <v>#N/A</v>
      </c>
      <c r="FH361" s="24" t="e">
        <f ca="1"/>
        <v>#N/A</v>
      </c>
      <c r="FI361" s="24" t="e">
        <f ca="1"/>
        <v>#N/A</v>
      </c>
      <c r="FJ361" s="24" t="e">
        <f ca="1"/>
        <v>#N/A</v>
      </c>
      <c r="FK361" s="24" t="e">
        <f ca="1"/>
        <v>#N/A</v>
      </c>
      <c r="FL361" s="24" t="e">
        <f ca="1"/>
        <v>#N/A</v>
      </c>
      <c r="FM361" s="24" t="e">
        <f ca="1"/>
        <v>#N/A</v>
      </c>
      <c r="FN361" s="24" t="e">
        <f ca="1"/>
        <v>#N/A</v>
      </c>
      <c r="FO361" s="24" t="e">
        <f ca="1"/>
        <v>#N/A</v>
      </c>
      <c r="FP361" s="24" t="e">
        <f ca="1"/>
        <v>#N/A</v>
      </c>
      <c r="FQ361" s="24" t="e">
        <f ca="1"/>
        <v>#N/A</v>
      </c>
      <c r="FR361" s="24" t="e">
        <f ca="1"/>
        <v>#N/A</v>
      </c>
      <c r="FS361" s="24" t="e">
        <f ca="1"/>
        <v>#N/A</v>
      </c>
      <c r="FT361" s="24" t="e">
        <f ca="1"/>
        <v>#N/A</v>
      </c>
      <c r="FU361" s="24" t="e">
        <f ca="1"/>
        <v>#N/A</v>
      </c>
      <c r="FV361" s="24" t="e">
        <f ca="1"/>
        <v>#N/A</v>
      </c>
      <c r="FW361" s="24" t="e">
        <f ca="1"/>
        <v>#N/A</v>
      </c>
      <c r="FX361" s="24" t="e">
        <f ca="1"/>
        <v>#N/A</v>
      </c>
      <c r="FY361" s="24" t="e">
        <f ca="1"/>
        <v>#N/A</v>
      </c>
      <c r="FZ361" s="24" t="e">
        <f ca="1"/>
        <v>#N/A</v>
      </c>
      <c r="GA361" s="24" t="e">
        <f ca="1"/>
        <v>#N/A</v>
      </c>
      <c r="GB361" s="24" t="e">
        <f ca="1"/>
        <v>#N/A</v>
      </c>
      <c r="GC361" s="24" t="e">
        <f ca="1"/>
        <v>#N/A</v>
      </c>
      <c r="GD361" s="24" t="e">
        <f ca="1"/>
        <v>#N/A</v>
      </c>
      <c r="GE361" s="24" t="e">
        <f ca="1"/>
        <v>#N/A</v>
      </c>
      <c r="GF361" s="24" t="e">
        <f ca="1"/>
        <v>#N/A</v>
      </c>
      <c r="GG361" s="24" t="e">
        <f ca="1"/>
        <v>#N/A</v>
      </c>
      <c r="GH361" s="24" t="e">
        <f ca="1"/>
        <v>#N/A</v>
      </c>
      <c r="GI361" s="24" t="e">
        <f ca="1"/>
        <v>#N/A</v>
      </c>
      <c r="GJ361" s="24" t="e">
        <f ca="1"/>
        <v>#N/A</v>
      </c>
      <c r="GK361" s="24" t="e">
        <f ca="1"/>
        <v>#N/A</v>
      </c>
      <c r="GL361" s="24" t="e">
        <f ca="1"/>
        <v>#N/A</v>
      </c>
      <c r="GM361" s="24" t="e">
        <f ca="1"/>
        <v>#N/A</v>
      </c>
      <c r="GN361" s="24" t="e">
        <f ca="1"/>
        <v>#N/A</v>
      </c>
      <c r="GO361" s="24" t="e">
        <f ca="1"/>
        <v>#N/A</v>
      </c>
      <c r="GP361" s="24" t="e">
        <f ca="1"/>
        <v>#N/A</v>
      </c>
      <c r="GQ361" s="24" t="e">
        <f ca="1"/>
        <v>#N/A</v>
      </c>
      <c r="GR361" s="24" t="e">
        <f ca="1"/>
        <v>#N/A</v>
      </c>
      <c r="GS361" s="24" t="e">
        <f ca="1"/>
        <v>#N/A</v>
      </c>
      <c r="GT361" s="24" t="e">
        <f ca="1"/>
        <v>#N/A</v>
      </c>
      <c r="GU361" s="24" t="e">
        <f ca="1"/>
        <v>#N/A</v>
      </c>
      <c r="GV361" s="24" t="e">
        <f ca="1"/>
        <v>#N/A</v>
      </c>
      <c r="GW361" s="24" t="e">
        <f ca="1"/>
        <v>#N/A</v>
      </c>
      <c r="GX361" s="24" t="e">
        <f ca="1"/>
        <v>#N/A</v>
      </c>
      <c r="GY361" s="24" t="e">
        <f ca="1"/>
        <v>#N/A</v>
      </c>
      <c r="GZ361" s="24" t="e">
        <f ca="1"/>
        <v>#N/A</v>
      </c>
      <c r="HA361" s="24" t="e">
        <f ca="1"/>
        <v>#N/A</v>
      </c>
      <c r="HB361" s="24" t="e">
        <f ca="1"/>
        <v>#N/A</v>
      </c>
      <c r="HC361" s="24" t="e">
        <f ca="1"/>
        <v>#N/A</v>
      </c>
      <c r="HD361" s="24" t="e">
        <f ca="1"/>
        <v>#N/A</v>
      </c>
      <c r="HE361" s="24" t="e">
        <f ca="1"/>
        <v>#N/A</v>
      </c>
      <c r="HF361" s="24" t="e">
        <f ca="1"/>
        <v>#N/A</v>
      </c>
      <c r="HG361" s="24" t="e">
        <f ca="1"/>
        <v>#N/A</v>
      </c>
      <c r="HH361" s="24" t="e">
        <f ca="1"/>
        <v>#N/A</v>
      </c>
      <c r="HI361" s="24" t="e">
        <f ca="1"/>
        <v>#N/A</v>
      </c>
      <c r="HJ361" s="24" t="e">
        <f ca="1"/>
        <v>#N/A</v>
      </c>
      <c r="HK361" s="24" t="e">
        <f ca="1"/>
        <v>#N/A</v>
      </c>
      <c r="HL361" s="24" t="e">
        <f ca="1"/>
        <v>#N/A</v>
      </c>
      <c r="HM361" s="24" t="e">
        <f ca="1"/>
        <v>#N/A</v>
      </c>
      <c r="HN361" s="24" t="e">
        <f ca="1"/>
        <v>#N/A</v>
      </c>
      <c r="HO361" s="24" t="e">
        <f ca="1"/>
        <v>#N/A</v>
      </c>
      <c r="HP361" s="24" t="e">
        <f ca="1"/>
        <v>#N/A</v>
      </c>
      <c r="HQ361" s="24" t="e">
        <f ca="1"/>
        <v>#N/A</v>
      </c>
      <c r="HR361" s="24" t="e">
        <f ca="1"/>
        <v>#N/A</v>
      </c>
      <c r="HS361" s="24" t="e">
        <f ca="1"/>
        <v>#N/A</v>
      </c>
      <c r="HT361" s="24" t="e">
        <f ca="1"/>
        <v>#N/A</v>
      </c>
      <c r="HU361" s="24" t="e">
        <f ca="1"/>
        <v>#N/A</v>
      </c>
      <c r="HV361" s="24" t="e">
        <f ca="1"/>
        <v>#N/A</v>
      </c>
      <c r="HW361" s="24" t="e">
        <f ca="1"/>
        <v>#N/A</v>
      </c>
      <c r="HX361" s="24" t="e">
        <f ca="1"/>
        <v>#N/A</v>
      </c>
      <c r="HY361" s="24" t="e">
        <f ca="1"/>
        <v>#N/A</v>
      </c>
      <c r="HZ361" s="24" t="e">
        <f ca="1"/>
        <v>#N/A</v>
      </c>
      <c r="IA361" s="24" t="e">
        <f ca="1"/>
        <v>#N/A</v>
      </c>
      <c r="IB361" s="24" t="e">
        <f ca="1"/>
        <v>#N/A</v>
      </c>
      <c r="IC361" s="24" t="e">
        <f ca="1"/>
        <v>#N/A</v>
      </c>
      <c r="ID361" s="24" t="e">
        <f ca="1"/>
        <v>#N/A</v>
      </c>
      <c r="IE361" s="24" t="e">
        <f ca="1"/>
        <v>#N/A</v>
      </c>
      <c r="IF361" s="24" t="e">
        <f ca="1"/>
        <v>#N/A</v>
      </c>
      <c r="IG361" s="24" t="e">
        <f ca="1"/>
        <v>#N/A</v>
      </c>
      <c r="IH361" s="24" t="e">
        <f ca="1"/>
        <v>#N/A</v>
      </c>
      <c r="II361" s="24" t="e">
        <f ca="1"/>
        <v>#N/A</v>
      </c>
      <c r="IJ361" s="24" t="e">
        <f ca="1"/>
        <v>#N/A</v>
      </c>
      <c r="IK361" s="24" t="e">
        <f ca="1"/>
        <v>#N/A</v>
      </c>
      <c r="IL361" s="24" t="e">
        <f ca="1"/>
        <v>#N/A</v>
      </c>
      <c r="IM361" s="24" t="e">
        <f ca="1"/>
        <v>#N/A</v>
      </c>
      <c r="IN361" s="24" t="e">
        <f ca="1"/>
        <v>#N/A</v>
      </c>
      <c r="IO361" s="24" t="e">
        <f ca="1"/>
        <v>#N/A</v>
      </c>
      <c r="IP361" s="24" t="e">
        <f ca="1"/>
        <v>#N/A</v>
      </c>
      <c r="IQ361" s="24" t="e">
        <f ca="1"/>
        <v>#N/A</v>
      </c>
      <c r="IR361" s="24" t="e">
        <f ca="1"/>
        <v>#N/A</v>
      </c>
      <c r="IS361" s="24" t="e">
        <f ca="1"/>
        <v>#N/A</v>
      </c>
      <c r="IT361" s="24" t="e">
        <f ca="1"/>
        <v>#N/A</v>
      </c>
      <c r="IU361" s="24" t="e">
        <f ca="1"/>
        <v>#N/A</v>
      </c>
      <c r="IV361" s="24" t="e">
        <f ca="1"/>
        <v>#N/A</v>
      </c>
      <c r="IW361" s="24" t="e">
        <f ca="1"/>
        <v>#N/A</v>
      </c>
      <c r="IX361" s="24" t="e">
        <f ca="1"/>
        <v>#N/A</v>
      </c>
      <c r="IY361" s="24" t="e">
        <f ca="1"/>
        <v>#N/A</v>
      </c>
      <c r="IZ361" s="24" t="e">
        <f ca="1"/>
        <v>#N/A</v>
      </c>
      <c r="JA361" s="24" t="e">
        <f ca="1"/>
        <v>#N/A</v>
      </c>
      <c r="JB361" s="24" t="e">
        <f ca="1"/>
        <v>#N/A</v>
      </c>
      <c r="JC361" s="24" t="e">
        <f ca="1"/>
        <v>#N/A</v>
      </c>
      <c r="JD361" s="24" t="e">
        <f ca="1"/>
        <v>#N/A</v>
      </c>
      <c r="JE361" s="24" t="e">
        <f ca="1"/>
        <v>#N/A</v>
      </c>
      <c r="JF361" s="24" t="e">
        <f ca="1"/>
        <v>#N/A</v>
      </c>
      <c r="JG361" s="24" t="e">
        <f ca="1"/>
        <v>#N/A</v>
      </c>
      <c r="JH361" s="24" t="e">
        <f ca="1"/>
        <v>#N/A</v>
      </c>
      <c r="JI361" s="24" t="e">
        <f ca="1"/>
        <v>#N/A</v>
      </c>
      <c r="JJ361" s="24" t="e">
        <f ca="1"/>
        <v>#N/A</v>
      </c>
      <c r="JK361" s="24" t="e">
        <f ca="1"/>
        <v>#N/A</v>
      </c>
      <c r="JL361" s="24" t="e">
        <f ca="1"/>
        <v>#N/A</v>
      </c>
      <c r="JM361" s="24" t="e">
        <f ca="1"/>
        <v>#N/A</v>
      </c>
      <c r="JN361" s="24" t="e">
        <f ca="1"/>
        <v>#N/A</v>
      </c>
      <c r="JO361" s="24" t="e">
        <f ca="1"/>
        <v>#N/A</v>
      </c>
      <c r="JP361" s="24" t="e">
        <f ca="1"/>
        <v>#N/A</v>
      </c>
      <c r="JQ361" s="24" t="e">
        <f ca="1"/>
        <v>#N/A</v>
      </c>
      <c r="JR361" s="24" t="e">
        <f ca="1"/>
        <v>#N/A</v>
      </c>
      <c r="JS361" s="24" t="e">
        <f ca="1"/>
        <v>#N/A</v>
      </c>
      <c r="JT361" s="24" t="e">
        <f ca="1"/>
        <v>#N/A</v>
      </c>
      <c r="JU361" s="24" t="e">
        <f ca="1"/>
        <v>#N/A</v>
      </c>
      <c r="JV361" s="24" t="e">
        <f ca="1"/>
        <v>#N/A</v>
      </c>
      <c r="JW361" s="24" t="e">
        <f ca="1"/>
        <v>#N/A</v>
      </c>
      <c r="JX361" s="24" t="e">
        <f ca="1"/>
        <v>#N/A</v>
      </c>
      <c r="JY361" s="24" t="e">
        <f ca="1"/>
        <v>#N/A</v>
      </c>
      <c r="JZ361" s="24" t="e">
        <f ca="1"/>
        <v>#N/A</v>
      </c>
      <c r="OF361" s="23" t="s">
        <v>910</v>
      </c>
    </row>
    <row r="362" spans="3:396" x14ac:dyDescent="0.4">
      <c r="C362" s="1">
        <f t="shared" si="17"/>
        <v>359</v>
      </c>
      <c r="D362" s="74" t="s">
        <v>1174</v>
      </c>
      <c r="S362" s="74" t="s">
        <v>1174</v>
      </c>
      <c r="AB362" s="23" t="str">
        <f>T358</f>
        <v>avg - 2*std</v>
      </c>
      <c r="AC362" s="28" cm="1">
        <f t="array" aca="1" ref="AC362:AQ362" ca="1">IF(_xlfn.ANCHORARRAY(AC360),U358)</f>
        <v>7.0749084979855699</v>
      </c>
      <c r="AD362" s="28">
        <f ca="1"/>
        <v>7.0749084979855699</v>
      </c>
      <c r="AE362" s="28">
        <f ca="1"/>
        <v>7.0749084979855699</v>
      </c>
      <c r="AF362" s="28">
        <f ca="1"/>
        <v>7.0749084979855699</v>
      </c>
      <c r="AG362" s="28">
        <f ca="1"/>
        <v>7.0749084979855699</v>
      </c>
      <c r="AH362" s="28">
        <f ca="1"/>
        <v>7.0749084979855699</v>
      </c>
      <c r="AI362" s="28">
        <f ca="1"/>
        <v>7.0749084979855699</v>
      </c>
      <c r="AJ362" s="28">
        <f ca="1"/>
        <v>7.0749084979855699</v>
      </c>
      <c r="AK362" s="28">
        <f ca="1"/>
        <v>7.0749084979855699</v>
      </c>
      <c r="AL362" s="28">
        <f ca="1"/>
        <v>7.0749084979855699</v>
      </c>
      <c r="AM362" s="28">
        <f ca="1"/>
        <v>7.0749084979855699</v>
      </c>
      <c r="AN362" s="28">
        <f ca="1"/>
        <v>7.0749084979855699</v>
      </c>
      <c r="AO362" s="28">
        <f ca="1"/>
        <v>7.0749084979855699</v>
      </c>
      <c r="AP362" s="28">
        <f ca="1"/>
        <v>7.0749084979855699</v>
      </c>
      <c r="AQ362" s="28">
        <f ca="1"/>
        <v>7.0749084979855699</v>
      </c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4"/>
      <c r="BR362" s="24"/>
      <c r="BS362" s="24"/>
      <c r="BT362" s="24"/>
      <c r="BU362" s="24"/>
      <c r="BV362" s="24"/>
      <c r="BW362" s="24"/>
      <c r="BX362" s="24"/>
      <c r="BY362" s="24"/>
      <c r="BZ362" s="24"/>
      <c r="CA362" s="24"/>
      <c r="CB362" s="24"/>
      <c r="CC362" s="24"/>
      <c r="CD362" s="24"/>
      <c r="CE362" s="24"/>
      <c r="CF362" s="24"/>
      <c r="CG362" s="24"/>
      <c r="CH362" s="24"/>
      <c r="CI362" s="24"/>
      <c r="CJ362" s="24"/>
      <c r="CK362" s="24"/>
      <c r="CL362" s="24"/>
      <c r="CM362" s="24"/>
      <c r="CN362" s="24"/>
      <c r="CO362" s="24"/>
      <c r="CP362" s="24"/>
      <c r="CQ362" s="24"/>
      <c r="CR362" s="24"/>
      <c r="CS362" s="24"/>
      <c r="CT362" s="24"/>
      <c r="CU362" s="24"/>
      <c r="CV362" s="24"/>
      <c r="CW362" s="24"/>
      <c r="CX362" s="24"/>
      <c r="CY362" s="24"/>
      <c r="CZ362" s="24"/>
      <c r="DA362" s="24"/>
      <c r="DB362" s="24"/>
      <c r="DC362" s="24"/>
      <c r="DD362" s="24"/>
      <c r="DE362" s="24"/>
      <c r="DF362" s="24"/>
      <c r="DG362" s="24"/>
      <c r="DH362" s="24"/>
      <c r="DI362" s="24"/>
      <c r="DJ362" s="24"/>
      <c r="DK362" s="24"/>
      <c r="DL362" s="24"/>
      <c r="DM362" s="24"/>
      <c r="DN362" s="24"/>
      <c r="DO362" s="24"/>
      <c r="DP362" s="24"/>
      <c r="DQ362" s="24"/>
      <c r="DR362" s="24"/>
      <c r="DS362" s="24"/>
      <c r="DT362" s="24"/>
      <c r="DU362" s="24"/>
      <c r="DV362" s="24"/>
      <c r="DW362" s="24"/>
      <c r="DX362" s="24"/>
      <c r="DY362" s="24"/>
      <c r="DZ362" s="24"/>
      <c r="EA362" s="24"/>
      <c r="EB362" s="24"/>
      <c r="EC362" s="24"/>
      <c r="ED362" s="24"/>
      <c r="EE362" s="24"/>
      <c r="EF362" s="24"/>
      <c r="EG362" s="24"/>
      <c r="EH362" s="24"/>
      <c r="EI362" s="24"/>
      <c r="EJ362" s="24"/>
      <c r="EK362" s="24"/>
      <c r="EL362" s="24"/>
      <c r="EM362" s="24"/>
      <c r="EN362" s="24"/>
      <c r="EO362" s="24"/>
      <c r="EP362" s="24"/>
      <c r="EQ362" s="24"/>
      <c r="ER362" s="24"/>
      <c r="ES362" s="24"/>
      <c r="ET362" s="24"/>
      <c r="EU362" s="24"/>
      <c r="EV362" s="24"/>
      <c r="EW362" s="24"/>
      <c r="EX362" s="24"/>
      <c r="EY362" s="24"/>
      <c r="EZ362" s="24"/>
      <c r="FA362" s="24"/>
      <c r="FB362" s="24"/>
      <c r="FC362" s="24"/>
      <c r="FD362" s="24"/>
      <c r="FE362" s="24"/>
      <c r="FF362" s="24"/>
      <c r="FG362" s="24"/>
      <c r="FH362" s="24"/>
      <c r="FI362" s="24"/>
      <c r="FJ362" s="24"/>
      <c r="FK362" s="24"/>
      <c r="FL362" s="24"/>
      <c r="FM362" s="24"/>
      <c r="FN362" s="24"/>
      <c r="FO362" s="24"/>
      <c r="FP362" s="24"/>
      <c r="FQ362" s="24"/>
      <c r="FR362" s="24"/>
      <c r="FS362" s="24"/>
      <c r="FT362" s="24"/>
      <c r="FU362" s="24"/>
      <c r="FV362" s="24"/>
      <c r="FW362" s="24"/>
      <c r="FX362" s="24"/>
      <c r="FY362" s="24"/>
      <c r="FZ362" s="24"/>
      <c r="GA362" s="24"/>
      <c r="GB362" s="24"/>
      <c r="GC362" s="24"/>
      <c r="GD362" s="24"/>
      <c r="GE362" s="24"/>
      <c r="GF362" s="24"/>
      <c r="GG362" s="24"/>
      <c r="GH362" s="24"/>
      <c r="GI362" s="24"/>
      <c r="GJ362" s="24"/>
      <c r="GK362" s="24"/>
      <c r="GL362" s="24"/>
      <c r="GM362" s="24"/>
      <c r="GN362" s="24"/>
      <c r="GO362" s="24"/>
      <c r="GP362" s="24"/>
      <c r="GQ362" s="24"/>
      <c r="GR362" s="24"/>
      <c r="GS362" s="24"/>
      <c r="GT362" s="24"/>
      <c r="GU362" s="24"/>
      <c r="GV362" s="24"/>
      <c r="GW362" s="24"/>
      <c r="GX362" s="24"/>
      <c r="GY362" s="24"/>
      <c r="GZ362" s="24"/>
      <c r="HA362" s="24"/>
      <c r="HB362" s="24"/>
      <c r="HC362" s="24"/>
      <c r="HD362" s="24"/>
      <c r="HE362" s="24"/>
      <c r="HF362" s="24"/>
      <c r="HG362" s="24"/>
      <c r="HH362" s="24"/>
      <c r="HI362" s="24"/>
      <c r="HJ362" s="24"/>
      <c r="HK362" s="24"/>
      <c r="HL362" s="24"/>
      <c r="HM362" s="24"/>
      <c r="HN362" s="24"/>
      <c r="HO362" s="24"/>
      <c r="HP362" s="24"/>
      <c r="HQ362" s="24"/>
      <c r="HR362" s="24"/>
      <c r="HS362" s="24"/>
      <c r="HT362" s="24"/>
      <c r="HU362" s="24"/>
      <c r="HV362" s="24"/>
      <c r="HW362" s="24"/>
      <c r="HX362" s="24"/>
      <c r="HY362" s="24"/>
      <c r="HZ362" s="24"/>
      <c r="IA362" s="24"/>
      <c r="IB362" s="24"/>
      <c r="IC362" s="24"/>
      <c r="ID362" s="24"/>
      <c r="IE362" s="24"/>
      <c r="IF362" s="24"/>
      <c r="IG362" s="24"/>
      <c r="IH362" s="24"/>
      <c r="II362" s="24"/>
      <c r="IJ362" s="24"/>
      <c r="IK362" s="24"/>
      <c r="IL362" s="24"/>
      <c r="IM362" s="24"/>
      <c r="IN362" s="24"/>
      <c r="IO362" s="24"/>
      <c r="IP362" s="24"/>
      <c r="IQ362" s="24"/>
      <c r="IR362" s="24"/>
      <c r="IS362" s="24"/>
      <c r="IT362" s="24"/>
      <c r="IU362" s="24"/>
      <c r="IV362" s="24"/>
      <c r="IW362" s="24"/>
      <c r="IX362" s="24"/>
      <c r="IY362" s="24"/>
      <c r="IZ362" s="24"/>
      <c r="JA362" s="24"/>
      <c r="JB362" s="24"/>
      <c r="JC362" s="24"/>
      <c r="JD362" s="24"/>
      <c r="JE362" s="24"/>
      <c r="JF362" s="24"/>
      <c r="JG362" s="24"/>
      <c r="JH362" s="24"/>
      <c r="JI362" s="24"/>
      <c r="JJ362" s="24"/>
      <c r="JK362" s="24"/>
      <c r="JL362" s="24"/>
      <c r="JM362" s="24"/>
      <c r="JN362" s="24"/>
      <c r="JO362" s="24"/>
      <c r="JP362" s="24"/>
      <c r="JQ362" s="24"/>
      <c r="JR362" s="24"/>
      <c r="JS362" s="24"/>
      <c r="JT362" s="24"/>
      <c r="JU362" s="24"/>
      <c r="JV362" s="24"/>
      <c r="JW362" s="24"/>
      <c r="JX362" s="24"/>
      <c r="JY362" s="24"/>
      <c r="JZ362" s="24"/>
      <c r="OF362" s="23" t="s">
        <v>910</v>
      </c>
    </row>
    <row r="363" spans="3:396" x14ac:dyDescent="0.4">
      <c r="C363" s="1">
        <f t="shared" si="17"/>
        <v>360</v>
      </c>
      <c r="D363" s="74" t="s">
        <v>1174</v>
      </c>
      <c r="S363" s="74" t="s">
        <v>1174</v>
      </c>
      <c r="T363" s="1" t="s">
        <v>1411</v>
      </c>
      <c r="U363" s="1">
        <f ca="1">MIN(U354:U355)</f>
        <v>15</v>
      </c>
      <c r="AB363" s="23" t="str">
        <f>T356</f>
        <v>avg</v>
      </c>
      <c r="AC363" s="28" cm="1">
        <f t="array" aca="1" ref="AC363:AQ363" ca="1">IF(_xlfn.ANCHORARRAY(AC360),U356)</f>
        <v>15.107200000000001</v>
      </c>
      <c r="AD363" s="28">
        <f ca="1"/>
        <v>15.107200000000001</v>
      </c>
      <c r="AE363" s="28">
        <f ca="1"/>
        <v>15.107200000000001</v>
      </c>
      <c r="AF363" s="28">
        <f ca="1"/>
        <v>15.107200000000001</v>
      </c>
      <c r="AG363" s="28">
        <f ca="1"/>
        <v>15.107200000000001</v>
      </c>
      <c r="AH363" s="28">
        <f ca="1"/>
        <v>15.107200000000001</v>
      </c>
      <c r="AI363" s="28">
        <f ca="1"/>
        <v>15.107200000000001</v>
      </c>
      <c r="AJ363" s="28">
        <f ca="1"/>
        <v>15.107200000000001</v>
      </c>
      <c r="AK363" s="28">
        <f ca="1"/>
        <v>15.107200000000001</v>
      </c>
      <c r="AL363" s="28">
        <f ca="1"/>
        <v>15.107200000000001</v>
      </c>
      <c r="AM363" s="28">
        <f ca="1"/>
        <v>15.107200000000001</v>
      </c>
      <c r="AN363" s="28">
        <f ca="1"/>
        <v>15.107200000000001</v>
      </c>
      <c r="AO363" s="28">
        <f ca="1"/>
        <v>15.107200000000001</v>
      </c>
      <c r="AP363" s="28">
        <f ca="1"/>
        <v>15.107200000000001</v>
      </c>
      <c r="AQ363" s="28">
        <f ca="1"/>
        <v>15.107200000000001</v>
      </c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OF363" s="23" t="s">
        <v>910</v>
      </c>
    </row>
    <row r="364" spans="3:396" x14ac:dyDescent="0.4">
      <c r="C364" s="1">
        <f t="shared" si="17"/>
        <v>361</v>
      </c>
      <c r="D364" s="74" t="s">
        <v>1174</v>
      </c>
      <c r="S364" s="74" t="s">
        <v>1174</v>
      </c>
      <c r="AB364" s="23" t="str">
        <f>T359</f>
        <v>avg + 2*std</v>
      </c>
      <c r="AC364" s="28" cm="1">
        <f t="array" aca="1" ref="AC364:AQ364" ca="1">IF(_xlfn.ANCHORARRAY(AC360),U359)</f>
        <v>23.13949150201443</v>
      </c>
      <c r="AD364" s="28">
        <f ca="1"/>
        <v>23.13949150201443</v>
      </c>
      <c r="AE364" s="28">
        <f ca="1"/>
        <v>23.13949150201443</v>
      </c>
      <c r="AF364" s="28">
        <f ca="1"/>
        <v>23.13949150201443</v>
      </c>
      <c r="AG364" s="28">
        <f ca="1"/>
        <v>23.13949150201443</v>
      </c>
      <c r="AH364" s="28">
        <f ca="1"/>
        <v>23.13949150201443</v>
      </c>
      <c r="AI364" s="28">
        <f ca="1"/>
        <v>23.13949150201443</v>
      </c>
      <c r="AJ364" s="28">
        <f ca="1"/>
        <v>23.13949150201443</v>
      </c>
      <c r="AK364" s="28">
        <f ca="1"/>
        <v>23.13949150201443</v>
      </c>
      <c r="AL364" s="28">
        <f ca="1"/>
        <v>23.13949150201443</v>
      </c>
      <c r="AM364" s="28">
        <f ca="1"/>
        <v>23.13949150201443</v>
      </c>
      <c r="AN364" s="28">
        <f ca="1"/>
        <v>23.13949150201443</v>
      </c>
      <c r="AO364" s="28">
        <f ca="1"/>
        <v>23.13949150201443</v>
      </c>
      <c r="AP364" s="28">
        <f ca="1"/>
        <v>23.13949150201443</v>
      </c>
      <c r="AQ364" s="28">
        <f ca="1"/>
        <v>23.13949150201443</v>
      </c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OF364" s="23" t="s">
        <v>910</v>
      </c>
    </row>
    <row r="365" spans="3:396" x14ac:dyDescent="0.4">
      <c r="C365" s="1">
        <f t="shared" si="17"/>
        <v>362</v>
      </c>
      <c r="D365" s="74" t="s">
        <v>1174</v>
      </c>
      <c r="S365" s="74" t="s">
        <v>1174</v>
      </c>
      <c r="AB365" s="23" t="s">
        <v>1162</v>
      </c>
      <c r="AC365" s="28">
        <f>U360</f>
        <v>0</v>
      </c>
      <c r="AD365" s="28">
        <f>AC365</f>
        <v>0</v>
      </c>
      <c r="AE365" s="28">
        <f t="shared" ref="AE365:AL365" si="18">AD365</f>
        <v>0</v>
      </c>
      <c r="AF365" s="28">
        <f t="shared" si="18"/>
        <v>0</v>
      </c>
      <c r="AG365" s="28">
        <f t="shared" si="18"/>
        <v>0</v>
      </c>
      <c r="AH365" s="28">
        <f t="shared" si="18"/>
        <v>0</v>
      </c>
      <c r="AI365" s="28">
        <f t="shared" si="18"/>
        <v>0</v>
      </c>
      <c r="AJ365" s="28">
        <f t="shared" si="18"/>
        <v>0</v>
      </c>
      <c r="AK365" s="28">
        <f t="shared" si="18"/>
        <v>0</v>
      </c>
      <c r="AL365" s="28">
        <f t="shared" si="18"/>
        <v>0</v>
      </c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OF365" s="23" t="s">
        <v>910</v>
      </c>
    </row>
    <row r="366" spans="3:396" x14ac:dyDescent="0.4">
      <c r="C366" s="1">
        <f t="shared" si="17"/>
        <v>363</v>
      </c>
      <c r="D366" s="74" t="s">
        <v>1174</v>
      </c>
      <c r="S366" s="74" t="s">
        <v>1174</v>
      </c>
      <c r="T366" s="1" t="s">
        <v>1639</v>
      </c>
      <c r="OF366" s="23" t="s">
        <v>910</v>
      </c>
    </row>
    <row r="367" spans="3:396" x14ac:dyDescent="0.4">
      <c r="C367" s="1">
        <f t="shared" si="17"/>
        <v>364</v>
      </c>
      <c r="D367" s="74" t="s">
        <v>1174</v>
      </c>
      <c r="S367" s="74" t="s">
        <v>1174</v>
      </c>
      <c r="T367" s="1" t="s">
        <v>907</v>
      </c>
      <c r="U367" s="1">
        <f ca="1">MROUND(0.95*U361,10)</f>
        <v>180</v>
      </c>
      <c r="OF367" s="23" t="s">
        <v>910</v>
      </c>
    </row>
    <row r="368" spans="3:396" x14ac:dyDescent="0.4">
      <c r="C368" s="1">
        <f t="shared" si="17"/>
        <v>365</v>
      </c>
      <c r="D368" s="74" t="s">
        <v>1174</v>
      </c>
      <c r="S368" s="74" t="s">
        <v>1174</v>
      </c>
      <c r="T368" s="1" t="str" cm="1">
        <f t="array" aca="1" ref="T368" ca="1">setChartAxis("charts",T366,"Min","Value","Primary",U367)</f>
        <v>Value Primary Min: 180</v>
      </c>
      <c r="OF368" s="23" t="s">
        <v>910</v>
      </c>
    </row>
    <row r="369" spans="3:396" x14ac:dyDescent="0.4">
      <c r="C369" s="1">
        <f t="shared" si="17"/>
        <v>366</v>
      </c>
      <c r="D369" s="74" t="s">
        <v>1174</v>
      </c>
      <c r="S369" s="74" t="s">
        <v>1174</v>
      </c>
      <c r="OF369" s="23" t="s">
        <v>910</v>
      </c>
    </row>
    <row r="370" spans="3:396" x14ac:dyDescent="0.4">
      <c r="C370" s="1">
        <f t="shared" si="17"/>
        <v>367</v>
      </c>
      <c r="D370" s="74" t="s">
        <v>1174</v>
      </c>
      <c r="S370" s="74" t="s">
        <v>1174</v>
      </c>
      <c r="AA370" s="1"/>
      <c r="AC370" s="24"/>
      <c r="AD370" s="28"/>
      <c r="AE370" s="28"/>
      <c r="AF370" s="28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23" t="s">
        <v>910</v>
      </c>
    </row>
    <row r="371" spans="3:396" x14ac:dyDescent="0.4">
      <c r="C371" s="1">
        <f t="shared" si="17"/>
        <v>368</v>
      </c>
      <c r="D371" s="74" t="s">
        <v>1174</v>
      </c>
      <c r="S371" s="74" t="s">
        <v>1174</v>
      </c>
      <c r="AJ371" s="24"/>
      <c r="OF371" s="23" t="s">
        <v>910</v>
      </c>
    </row>
    <row r="372" spans="3:396" x14ac:dyDescent="0.4">
      <c r="C372" s="1">
        <f t="shared" si="17"/>
        <v>369</v>
      </c>
      <c r="D372" s="74" t="s">
        <v>1174</v>
      </c>
      <c r="S372" s="74" t="s">
        <v>1174</v>
      </c>
      <c r="AJ372" s="24"/>
      <c r="OF372" s="23" t="s">
        <v>910</v>
      </c>
    </row>
    <row r="373" spans="3:396" x14ac:dyDescent="0.4">
      <c r="C373" s="1">
        <f t="shared" si="17"/>
        <v>370</v>
      </c>
      <c r="D373" s="74" t="s">
        <v>1174</v>
      </c>
      <c r="S373" s="74" t="s">
        <v>1174</v>
      </c>
      <c r="AF373" s="23"/>
      <c r="OF373" s="23" t="s">
        <v>910</v>
      </c>
    </row>
    <row r="374" spans="3:396" x14ac:dyDescent="0.4">
      <c r="C374" s="1">
        <f t="shared" si="17"/>
        <v>371</v>
      </c>
      <c r="D374" s="74" t="s">
        <v>1174</v>
      </c>
      <c r="S374" s="74" t="s">
        <v>1174</v>
      </c>
      <c r="AJ374" s="24"/>
      <c r="OF374" s="23" t="s">
        <v>910</v>
      </c>
    </row>
    <row r="375" spans="3:396" x14ac:dyDescent="0.4">
      <c r="C375" s="1">
        <f t="shared" si="17"/>
        <v>372</v>
      </c>
      <c r="D375" s="74" t="s">
        <v>1174</v>
      </c>
      <c r="S375" s="74" t="s">
        <v>1174</v>
      </c>
      <c r="AJ375" s="24"/>
      <c r="OF375" s="23" t="s">
        <v>910</v>
      </c>
    </row>
    <row r="376" spans="3:396" x14ac:dyDescent="0.4">
      <c r="C376" s="1">
        <f t="shared" si="17"/>
        <v>373</v>
      </c>
      <c r="D376" s="74" t="s">
        <v>1174</v>
      </c>
      <c r="S376" s="74" t="s">
        <v>1174</v>
      </c>
      <c r="AJ376" s="24"/>
      <c r="OF376" s="23" t="s">
        <v>910</v>
      </c>
    </row>
    <row r="377" spans="3:396" x14ac:dyDescent="0.4">
      <c r="C377" s="1">
        <f t="shared" si="17"/>
        <v>374</v>
      </c>
      <c r="D377" s="74" t="s">
        <v>1174</v>
      </c>
      <c r="S377" s="74" t="s">
        <v>1174</v>
      </c>
      <c r="AJ377" s="24"/>
      <c r="OF377" s="23" t="s">
        <v>910</v>
      </c>
    </row>
    <row r="378" spans="3:396" x14ac:dyDescent="0.4">
      <c r="C378" s="1">
        <f t="shared" si="17"/>
        <v>375</v>
      </c>
      <c r="D378" s="74" t="s">
        <v>1174</v>
      </c>
      <c r="S378" s="74" t="s">
        <v>1174</v>
      </c>
      <c r="AJ378" s="24"/>
      <c r="OF378" s="23" t="s">
        <v>910</v>
      </c>
    </row>
    <row r="379" spans="3:396" x14ac:dyDescent="0.4">
      <c r="C379" s="1">
        <f t="shared" si="17"/>
        <v>376</v>
      </c>
      <c r="D379" s="74" t="s">
        <v>1174</v>
      </c>
      <c r="S379" s="74" t="s">
        <v>1174</v>
      </c>
      <c r="AJ379" s="24"/>
      <c r="OF379" s="23" t="s">
        <v>910</v>
      </c>
    </row>
    <row r="380" spans="3:396" x14ac:dyDescent="0.4">
      <c r="C380" s="1">
        <f t="shared" si="17"/>
        <v>377</v>
      </c>
      <c r="D380" s="74" t="s">
        <v>1174</v>
      </c>
      <c r="S380" s="74" t="s">
        <v>1174</v>
      </c>
      <c r="AJ380" s="24"/>
      <c r="OF380" s="23" t="s">
        <v>910</v>
      </c>
    </row>
    <row r="381" spans="3:396" x14ac:dyDescent="0.4">
      <c r="C381" s="1">
        <f t="shared" si="17"/>
        <v>378</v>
      </c>
      <c r="D381" s="74" t="s">
        <v>1174</v>
      </c>
      <c r="S381" s="74" t="s">
        <v>1174</v>
      </c>
      <c r="AJ381" s="24"/>
      <c r="OF381" s="23" t="s">
        <v>910</v>
      </c>
    </row>
    <row r="382" spans="3:396" x14ac:dyDescent="0.4">
      <c r="C382" s="1">
        <f t="shared" si="17"/>
        <v>379</v>
      </c>
      <c r="D382" s="74" t="s">
        <v>1174</v>
      </c>
      <c r="S382" s="74" t="s">
        <v>1174</v>
      </c>
      <c r="AJ382" s="24"/>
      <c r="OF382" s="23" t="s">
        <v>910</v>
      </c>
    </row>
    <row r="383" spans="3:396" x14ac:dyDescent="0.4">
      <c r="C383" s="1">
        <f t="shared" si="17"/>
        <v>380</v>
      </c>
      <c r="D383" s="74" t="s">
        <v>1174</v>
      </c>
      <c r="S383" s="74" t="s">
        <v>1174</v>
      </c>
      <c r="AJ383" s="24"/>
      <c r="OF383" s="23" t="s">
        <v>910</v>
      </c>
    </row>
    <row r="384" spans="3:396" x14ac:dyDescent="0.4">
      <c r="C384" s="1">
        <f t="shared" si="17"/>
        <v>381</v>
      </c>
      <c r="D384" s="74" t="s">
        <v>1174</v>
      </c>
      <c r="S384" s="74" t="s">
        <v>1174</v>
      </c>
      <c r="AJ384" s="24"/>
      <c r="OF384" s="23" t="s">
        <v>910</v>
      </c>
    </row>
    <row r="385" spans="3:396" x14ac:dyDescent="0.4">
      <c r="C385" s="1">
        <f t="shared" si="17"/>
        <v>382</v>
      </c>
      <c r="D385" s="74" t="s">
        <v>1174</v>
      </c>
      <c r="S385" s="74" t="s">
        <v>1174</v>
      </c>
      <c r="AJ385" s="24"/>
      <c r="OF385" s="23" t="s">
        <v>910</v>
      </c>
    </row>
    <row r="386" spans="3:396" x14ac:dyDescent="0.4">
      <c r="C386" s="1">
        <f t="shared" si="17"/>
        <v>383</v>
      </c>
      <c r="D386" s="74" t="s">
        <v>1174</v>
      </c>
      <c r="S386" s="74" t="s">
        <v>1174</v>
      </c>
      <c r="AJ386" s="24"/>
      <c r="OF386" s="23" t="s">
        <v>910</v>
      </c>
    </row>
    <row r="387" spans="3:396" x14ac:dyDescent="0.4">
      <c r="C387" s="1">
        <f t="shared" si="17"/>
        <v>384</v>
      </c>
      <c r="D387" s="74" t="s">
        <v>1174</v>
      </c>
      <c r="S387" s="74" t="s">
        <v>1174</v>
      </c>
      <c r="AJ387" s="24"/>
      <c r="OF387" s="23" t="s">
        <v>910</v>
      </c>
    </row>
    <row r="388" spans="3:396" x14ac:dyDescent="0.4">
      <c r="C388" s="1">
        <f t="shared" si="17"/>
        <v>385</v>
      </c>
      <c r="D388" s="74" t="s">
        <v>1174</v>
      </c>
      <c r="S388" s="74" t="s">
        <v>1174</v>
      </c>
      <c r="AJ388" s="24"/>
      <c r="OF388" s="23" t="s">
        <v>910</v>
      </c>
    </row>
    <row r="389" spans="3:396" x14ac:dyDescent="0.4">
      <c r="C389" s="1">
        <f t="shared" si="17"/>
        <v>386</v>
      </c>
      <c r="D389" s="74" t="s">
        <v>1174</v>
      </c>
      <c r="S389" s="74" t="s">
        <v>1174</v>
      </c>
      <c r="AJ389" s="24"/>
      <c r="OF389" s="23" t="s">
        <v>910</v>
      </c>
    </row>
    <row r="390" spans="3:396" x14ac:dyDescent="0.4">
      <c r="C390" s="1">
        <f t="shared" ref="C390:C453" si="19">C389+1</f>
        <v>387</v>
      </c>
      <c r="D390" s="74" t="s">
        <v>1174</v>
      </c>
      <c r="S390" s="74" t="s">
        <v>1174</v>
      </c>
      <c r="AJ390" s="24"/>
      <c r="OF390" s="23" t="s">
        <v>910</v>
      </c>
    </row>
    <row r="391" spans="3:396" x14ac:dyDescent="0.4">
      <c r="C391" s="1">
        <f t="shared" si="19"/>
        <v>388</v>
      </c>
      <c r="D391" s="74" t="s">
        <v>1174</v>
      </c>
      <c r="S391" s="74" t="s">
        <v>1174</v>
      </c>
      <c r="AJ391" s="24"/>
      <c r="OF391" s="23" t="s">
        <v>910</v>
      </c>
    </row>
    <row r="392" spans="3:396" x14ac:dyDescent="0.4">
      <c r="C392" s="1">
        <f t="shared" si="19"/>
        <v>389</v>
      </c>
      <c r="D392" s="74" t="s">
        <v>1174</v>
      </c>
      <c r="S392" s="74" t="s">
        <v>1174</v>
      </c>
      <c r="AJ392" s="24"/>
      <c r="OF392" s="23" t="s">
        <v>910</v>
      </c>
    </row>
    <row r="393" spans="3:396" x14ac:dyDescent="0.4">
      <c r="C393" s="1">
        <f t="shared" si="19"/>
        <v>390</v>
      </c>
      <c r="D393" s="74" t="s">
        <v>1174</v>
      </c>
      <c r="S393" s="74" t="s">
        <v>1174</v>
      </c>
      <c r="AJ393" s="24"/>
      <c r="OF393" s="23" t="s">
        <v>910</v>
      </c>
    </row>
    <row r="394" spans="3:396" x14ac:dyDescent="0.4">
      <c r="C394" s="1">
        <f t="shared" si="19"/>
        <v>391</v>
      </c>
      <c r="D394" s="74" t="s">
        <v>1174</v>
      </c>
      <c r="S394" s="74" t="s">
        <v>1174</v>
      </c>
      <c r="AJ394" s="24"/>
      <c r="OF394" s="23" t="s">
        <v>910</v>
      </c>
    </row>
    <row r="395" spans="3:396" x14ac:dyDescent="0.4">
      <c r="C395" s="1">
        <f t="shared" si="19"/>
        <v>392</v>
      </c>
      <c r="D395" s="74" t="s">
        <v>1174</v>
      </c>
      <c r="S395" s="74" t="s">
        <v>1174</v>
      </c>
      <c r="AJ395" s="24"/>
      <c r="OF395" s="23" t="s">
        <v>910</v>
      </c>
    </row>
    <row r="396" spans="3:396" x14ac:dyDescent="0.4">
      <c r="C396" s="1">
        <f t="shared" si="19"/>
        <v>393</v>
      </c>
      <c r="D396" s="74" t="s">
        <v>1174</v>
      </c>
      <c r="S396" s="74" t="s">
        <v>1174</v>
      </c>
      <c r="AJ396" s="24"/>
      <c r="OF396" s="23" t="s">
        <v>910</v>
      </c>
    </row>
    <row r="397" spans="3:396" x14ac:dyDescent="0.4">
      <c r="C397" s="1">
        <f t="shared" si="19"/>
        <v>394</v>
      </c>
      <c r="D397" s="74" t="s">
        <v>1174</v>
      </c>
      <c r="S397" s="74" t="s">
        <v>1174</v>
      </c>
      <c r="AJ397" s="24"/>
      <c r="OF397" s="23" t="s">
        <v>910</v>
      </c>
    </row>
    <row r="398" spans="3:396" x14ac:dyDescent="0.4">
      <c r="C398" s="1">
        <f t="shared" si="19"/>
        <v>395</v>
      </c>
      <c r="D398" s="74" t="s">
        <v>1174</v>
      </c>
      <c r="S398" s="74" t="s">
        <v>1174</v>
      </c>
      <c r="AJ398" s="24"/>
      <c r="OF398" s="23" t="s">
        <v>910</v>
      </c>
    </row>
    <row r="399" spans="3:396" x14ac:dyDescent="0.4">
      <c r="C399" s="1">
        <f t="shared" si="19"/>
        <v>396</v>
      </c>
      <c r="D399" s="74" t="s">
        <v>1174</v>
      </c>
      <c r="S399" s="74" t="s">
        <v>1174</v>
      </c>
      <c r="AJ399" s="24"/>
      <c r="OF399" s="23" t="s">
        <v>910</v>
      </c>
    </row>
    <row r="400" spans="3:396" x14ac:dyDescent="0.4">
      <c r="C400" s="1">
        <f t="shared" si="19"/>
        <v>397</v>
      </c>
      <c r="D400" s="74" t="s">
        <v>1174</v>
      </c>
      <c r="S400" s="74" t="s">
        <v>1174</v>
      </c>
      <c r="AJ400" s="24"/>
      <c r="OF400" s="23" t="s">
        <v>910</v>
      </c>
    </row>
    <row r="401" spans="3:396" x14ac:dyDescent="0.4">
      <c r="C401" s="1">
        <f t="shared" si="19"/>
        <v>398</v>
      </c>
      <c r="D401" s="74" t="s">
        <v>1174</v>
      </c>
      <c r="S401" s="74" t="s">
        <v>1174</v>
      </c>
      <c r="AJ401" s="24"/>
      <c r="OF401" s="23" t="s">
        <v>910</v>
      </c>
    </row>
    <row r="402" spans="3:396" x14ac:dyDescent="0.4">
      <c r="C402" s="1">
        <f t="shared" si="19"/>
        <v>399</v>
      </c>
      <c r="D402" s="74" t="s">
        <v>1174</v>
      </c>
      <c r="S402" s="74" t="s">
        <v>1174</v>
      </c>
      <c r="AJ402" s="24"/>
      <c r="OF402" s="23" t="s">
        <v>910</v>
      </c>
    </row>
    <row r="403" spans="3:396" x14ac:dyDescent="0.4">
      <c r="C403" s="1">
        <f t="shared" si="19"/>
        <v>400</v>
      </c>
      <c r="D403" s="74" t="s">
        <v>1174</v>
      </c>
      <c r="S403" s="74" t="s">
        <v>1174</v>
      </c>
      <c r="AJ403" s="24"/>
      <c r="OF403" s="23" t="s">
        <v>910</v>
      </c>
    </row>
    <row r="404" spans="3:396" x14ac:dyDescent="0.4">
      <c r="C404" s="1">
        <f t="shared" si="19"/>
        <v>401</v>
      </c>
      <c r="D404" s="74" t="s">
        <v>1174</v>
      </c>
      <c r="S404" s="74" t="s">
        <v>1174</v>
      </c>
      <c r="AJ404" s="24"/>
      <c r="OF404" s="23" t="s">
        <v>910</v>
      </c>
    </row>
    <row r="405" spans="3:396" x14ac:dyDescent="0.4">
      <c r="C405" s="1">
        <f t="shared" si="19"/>
        <v>402</v>
      </c>
      <c r="D405" s="74" t="s">
        <v>1174</v>
      </c>
      <c r="S405" s="74" t="s">
        <v>1174</v>
      </c>
      <c r="AJ405" s="24"/>
      <c r="OF405" s="23" t="s">
        <v>910</v>
      </c>
    </row>
    <row r="406" spans="3:396" x14ac:dyDescent="0.4">
      <c r="C406" s="1">
        <f t="shared" si="19"/>
        <v>403</v>
      </c>
      <c r="D406" s="74" t="s">
        <v>1174</v>
      </c>
      <c r="S406" s="74" t="s">
        <v>1174</v>
      </c>
      <c r="AJ406" s="24"/>
      <c r="OF406" s="23" t="s">
        <v>910</v>
      </c>
    </row>
    <row r="407" spans="3:396" x14ac:dyDescent="0.4">
      <c r="C407" s="1">
        <f t="shared" si="19"/>
        <v>404</v>
      </c>
      <c r="D407" s="74" t="s">
        <v>1174</v>
      </c>
      <c r="S407" s="74" t="s">
        <v>1174</v>
      </c>
      <c r="AJ407" s="24"/>
      <c r="OF407" s="23" t="s">
        <v>910</v>
      </c>
    </row>
    <row r="408" spans="3:396" x14ac:dyDescent="0.4">
      <c r="C408" s="1">
        <f t="shared" si="19"/>
        <v>405</v>
      </c>
      <c r="D408" s="74" t="s">
        <v>1174</v>
      </c>
      <c r="S408" s="74" t="s">
        <v>1174</v>
      </c>
      <c r="AJ408" s="24"/>
      <c r="OF408" s="23" t="s">
        <v>910</v>
      </c>
    </row>
    <row r="409" spans="3:396" x14ac:dyDescent="0.4">
      <c r="C409" s="1">
        <f t="shared" si="19"/>
        <v>406</v>
      </c>
      <c r="D409" s="74" t="s">
        <v>1174</v>
      </c>
      <c r="S409" s="74" t="s">
        <v>1174</v>
      </c>
      <c r="AJ409" s="24"/>
      <c r="OF409" s="23" t="s">
        <v>910</v>
      </c>
    </row>
    <row r="410" spans="3:396" x14ac:dyDescent="0.4">
      <c r="C410" s="1">
        <f t="shared" si="19"/>
        <v>407</v>
      </c>
      <c r="D410" s="74" t="s">
        <v>1174</v>
      </c>
      <c r="S410" s="74" t="s">
        <v>1174</v>
      </c>
      <c r="AJ410" s="24"/>
      <c r="OF410" s="23" t="s">
        <v>910</v>
      </c>
    </row>
    <row r="411" spans="3:396" x14ac:dyDescent="0.4">
      <c r="C411" s="1">
        <f t="shared" si="19"/>
        <v>408</v>
      </c>
      <c r="D411" s="74" t="s">
        <v>1174</v>
      </c>
      <c r="S411" s="74" t="s">
        <v>1174</v>
      </c>
      <c r="AJ411" s="24"/>
      <c r="OF411" s="23" t="s">
        <v>910</v>
      </c>
    </row>
    <row r="412" spans="3:396" x14ac:dyDescent="0.4">
      <c r="C412" s="1">
        <f t="shared" si="19"/>
        <v>409</v>
      </c>
      <c r="D412" s="74" t="s">
        <v>1174</v>
      </c>
      <c r="S412" s="74" t="s">
        <v>1174</v>
      </c>
      <c r="AJ412" s="24"/>
      <c r="OF412" s="23" t="s">
        <v>910</v>
      </c>
    </row>
    <row r="413" spans="3:396" x14ac:dyDescent="0.4">
      <c r="C413" s="1">
        <f t="shared" si="19"/>
        <v>410</v>
      </c>
      <c r="D413" s="74" t="s">
        <v>1174</v>
      </c>
      <c r="S413" s="74" t="s">
        <v>1174</v>
      </c>
      <c r="AJ413" s="24"/>
      <c r="OF413" s="23" t="s">
        <v>910</v>
      </c>
    </row>
    <row r="414" spans="3:396" x14ac:dyDescent="0.4">
      <c r="C414" s="1">
        <f t="shared" si="19"/>
        <v>411</v>
      </c>
      <c r="D414" s="74" t="s">
        <v>1174</v>
      </c>
      <c r="S414" s="74" t="s">
        <v>1174</v>
      </c>
      <c r="AJ414" s="24"/>
      <c r="OF414" s="23" t="s">
        <v>910</v>
      </c>
    </row>
    <row r="415" spans="3:396" x14ac:dyDescent="0.4">
      <c r="C415" s="1">
        <f t="shared" si="19"/>
        <v>412</v>
      </c>
      <c r="D415" s="74" t="s">
        <v>1174</v>
      </c>
      <c r="S415" s="74" t="s">
        <v>1174</v>
      </c>
      <c r="AJ415" s="24"/>
      <c r="OF415" s="23" t="s">
        <v>910</v>
      </c>
    </row>
    <row r="416" spans="3:396" x14ac:dyDescent="0.4">
      <c r="C416" s="1">
        <f t="shared" si="19"/>
        <v>413</v>
      </c>
      <c r="D416" s="74" t="s">
        <v>1174</v>
      </c>
      <c r="S416" s="74" t="s">
        <v>1174</v>
      </c>
      <c r="AJ416" s="24"/>
      <c r="OF416" s="23" t="s">
        <v>910</v>
      </c>
    </row>
    <row r="417" spans="3:396" x14ac:dyDescent="0.4">
      <c r="C417" s="1">
        <f t="shared" si="19"/>
        <v>414</v>
      </c>
      <c r="D417" s="74" t="s">
        <v>1174</v>
      </c>
      <c r="S417" s="74" t="s">
        <v>1174</v>
      </c>
      <c r="AJ417" s="24"/>
      <c r="OF417" s="23" t="s">
        <v>910</v>
      </c>
    </row>
    <row r="418" spans="3:396" x14ac:dyDescent="0.4">
      <c r="C418" s="1">
        <f t="shared" si="19"/>
        <v>415</v>
      </c>
      <c r="D418" s="74" t="s">
        <v>1174</v>
      </c>
      <c r="S418" s="74" t="s">
        <v>1174</v>
      </c>
      <c r="AJ418" s="24"/>
      <c r="OF418" s="23" t="s">
        <v>910</v>
      </c>
    </row>
    <row r="419" spans="3:396" x14ac:dyDescent="0.4">
      <c r="C419" s="1">
        <f t="shared" si="19"/>
        <v>416</v>
      </c>
      <c r="D419" s="74" t="s">
        <v>1174</v>
      </c>
      <c r="S419" s="74" t="s">
        <v>1174</v>
      </c>
      <c r="AJ419" s="24"/>
      <c r="OF419" s="23" t="s">
        <v>910</v>
      </c>
    </row>
    <row r="420" spans="3:396" x14ac:dyDescent="0.4">
      <c r="C420" s="1">
        <f t="shared" si="19"/>
        <v>417</v>
      </c>
      <c r="D420" s="74" t="s">
        <v>1174</v>
      </c>
      <c r="S420" s="74" t="s">
        <v>1174</v>
      </c>
      <c r="AJ420" s="24"/>
      <c r="OF420" s="23" t="s">
        <v>910</v>
      </c>
    </row>
    <row r="421" spans="3:396" x14ac:dyDescent="0.4">
      <c r="C421" s="1">
        <f t="shared" si="19"/>
        <v>418</v>
      </c>
      <c r="D421" s="74" t="s">
        <v>1174</v>
      </c>
      <c r="S421" s="74" t="s">
        <v>1174</v>
      </c>
      <c r="AJ421" s="24"/>
      <c r="OF421" s="23" t="s">
        <v>910</v>
      </c>
    </row>
    <row r="422" spans="3:396" x14ac:dyDescent="0.4">
      <c r="C422" s="1">
        <f t="shared" si="19"/>
        <v>419</v>
      </c>
      <c r="D422" s="74" t="s">
        <v>1174</v>
      </c>
      <c r="S422" s="74" t="s">
        <v>1174</v>
      </c>
      <c r="AJ422" s="24"/>
      <c r="OF422" s="23" t="s">
        <v>910</v>
      </c>
    </row>
    <row r="423" spans="3:396" x14ac:dyDescent="0.4">
      <c r="C423" s="1">
        <f t="shared" si="19"/>
        <v>420</v>
      </c>
      <c r="D423" s="74" t="s">
        <v>1174</v>
      </c>
      <c r="S423" s="74" t="s">
        <v>1174</v>
      </c>
      <c r="AJ423" s="24"/>
      <c r="OF423" s="23" t="s">
        <v>910</v>
      </c>
    </row>
    <row r="424" spans="3:396" x14ac:dyDescent="0.4">
      <c r="C424" s="1">
        <f t="shared" si="19"/>
        <v>421</v>
      </c>
      <c r="D424" s="74" t="s">
        <v>1174</v>
      </c>
      <c r="I424" s="90" t="s">
        <v>1165</v>
      </c>
      <c r="J424" s="95">
        <v>7</v>
      </c>
      <c r="K424" s="92" t="s">
        <v>28</v>
      </c>
      <c r="L424" s="92" t="s">
        <v>1155</v>
      </c>
      <c r="M424" s="94" t="s">
        <v>1156</v>
      </c>
      <c r="S424" s="74" t="s">
        <v>1174</v>
      </c>
      <c r="T424" s="1" t="s">
        <v>1413</v>
      </c>
      <c r="U424" s="1">
        <f ca="1">_xlfn.XLOOKUP(J424,monitor!B:B,monitor!AT:AT)</f>
        <v>257</v>
      </c>
      <c r="AC424" s="24"/>
      <c r="AD424" s="24"/>
      <c r="AE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  <c r="CC424" s="24"/>
      <c r="CD424" s="24"/>
      <c r="CE424" s="24"/>
      <c r="CF424" s="24"/>
      <c r="CG424" s="24"/>
      <c r="CH424" s="24"/>
      <c r="CI424" s="24"/>
      <c r="CJ424" s="24"/>
      <c r="CK424" s="24"/>
      <c r="CL424" s="24"/>
      <c r="CM424" s="24"/>
      <c r="CN424" s="24"/>
      <c r="CO424" s="24"/>
      <c r="CP424" s="24"/>
      <c r="CQ424" s="24"/>
      <c r="CR424" s="24"/>
      <c r="CS424" s="24"/>
      <c r="CT424" s="24"/>
      <c r="CU424" s="24"/>
      <c r="CV424" s="24"/>
      <c r="CW424" s="24"/>
      <c r="CX424" s="24"/>
      <c r="CY424" s="24"/>
      <c r="CZ424" s="24"/>
      <c r="DA424" s="24"/>
      <c r="DB424" s="24"/>
      <c r="DC424" s="24"/>
      <c r="DD424" s="24"/>
      <c r="DE424" s="24"/>
      <c r="DF424" s="24"/>
      <c r="DG424" s="24"/>
      <c r="DH424" s="24"/>
      <c r="DI424" s="24"/>
      <c r="DJ424" s="24"/>
      <c r="DK424" s="24"/>
      <c r="DL424" s="24"/>
      <c r="DM424" s="24"/>
      <c r="DN424" s="24"/>
      <c r="DO424" s="24"/>
      <c r="DP424" s="24"/>
      <c r="DQ424" s="24"/>
      <c r="DR424" s="24"/>
      <c r="DS424" s="24"/>
      <c r="DT424" s="24"/>
      <c r="DU424" s="24"/>
      <c r="DV424" s="24"/>
      <c r="DW424" s="24"/>
      <c r="DX424" s="24"/>
      <c r="DY424" s="24"/>
      <c r="DZ424" s="24"/>
      <c r="EA424" s="24"/>
      <c r="EB424" s="24"/>
      <c r="EC424" s="24"/>
      <c r="ED424" s="24"/>
      <c r="EE424" s="24"/>
      <c r="EF424" s="24"/>
      <c r="EG424" s="24"/>
      <c r="EH424" s="24"/>
      <c r="EI424" s="24"/>
      <c r="EJ424" s="24"/>
      <c r="EK424" s="24"/>
      <c r="EL424" s="24"/>
      <c r="EM424" s="24"/>
      <c r="EN424" s="24"/>
      <c r="EO424" s="24"/>
      <c r="EP424" s="24"/>
      <c r="EQ424" s="24"/>
      <c r="ER424" s="24"/>
      <c r="ES424" s="24"/>
      <c r="ET424" s="24"/>
      <c r="EU424" s="24"/>
      <c r="EV424" s="24"/>
      <c r="EW424" s="24"/>
      <c r="EX424" s="24"/>
      <c r="EY424" s="24"/>
      <c r="EZ424" s="24"/>
      <c r="FA424" s="24"/>
      <c r="FB424" s="24"/>
      <c r="FC424" s="24"/>
      <c r="FD424" s="24"/>
      <c r="FE424" s="24"/>
      <c r="FF424" s="24"/>
      <c r="FG424" s="24"/>
      <c r="FH424" s="24"/>
      <c r="FI424" s="24"/>
      <c r="FJ424" s="24"/>
      <c r="FK424" s="24"/>
      <c r="FL424" s="24"/>
      <c r="FM424" s="24"/>
      <c r="FN424" s="24"/>
      <c r="FO424" s="24"/>
      <c r="FP424" s="24"/>
      <c r="FQ424" s="24"/>
      <c r="FR424" s="24"/>
      <c r="FS424" s="24"/>
      <c r="FT424" s="24"/>
      <c r="FU424" s="24"/>
      <c r="FV424" s="24"/>
      <c r="FW424" s="24"/>
      <c r="FX424" s="24"/>
      <c r="FY424" s="24"/>
      <c r="FZ424" s="24"/>
      <c r="GA424" s="24"/>
      <c r="GB424" s="24"/>
      <c r="GC424" s="24"/>
      <c r="GD424" s="24"/>
      <c r="GE424" s="24"/>
      <c r="GF424" s="24"/>
      <c r="GG424" s="24"/>
      <c r="GH424" s="24"/>
      <c r="GI424" s="24"/>
      <c r="GJ424" s="24"/>
      <c r="GK424" s="24"/>
      <c r="GL424" s="24"/>
      <c r="GM424" s="24"/>
      <c r="GN424" s="24"/>
      <c r="GO424" s="24"/>
      <c r="GP424" s="24"/>
      <c r="GQ424" s="24"/>
      <c r="GR424" s="24"/>
      <c r="GS424" s="24"/>
      <c r="GT424" s="24"/>
      <c r="GU424" s="24"/>
      <c r="GV424" s="24"/>
      <c r="GW424" s="24"/>
      <c r="GX424" s="24"/>
      <c r="GY424" s="24"/>
      <c r="GZ424" s="24"/>
      <c r="HA424" s="24"/>
      <c r="HB424" s="24"/>
      <c r="HC424" s="24"/>
      <c r="HD424" s="24"/>
      <c r="HE424" s="24"/>
      <c r="HF424" s="24"/>
      <c r="HG424" s="24"/>
      <c r="HH424" s="24"/>
      <c r="HI424" s="24"/>
      <c r="HJ424" s="24"/>
      <c r="HK424" s="24"/>
      <c r="HL424" s="24"/>
      <c r="HM424" s="24"/>
      <c r="HN424" s="24"/>
      <c r="HO424" s="24"/>
      <c r="HP424" s="24"/>
      <c r="HQ424" s="24"/>
      <c r="HR424" s="24"/>
      <c r="HS424" s="24"/>
      <c r="HT424" s="24"/>
      <c r="HU424" s="24"/>
      <c r="HV424" s="24"/>
      <c r="HW424" s="24"/>
      <c r="HX424" s="24"/>
      <c r="HY424" s="24"/>
      <c r="HZ424" s="24"/>
      <c r="IA424" s="24"/>
      <c r="IB424" s="24"/>
      <c r="IC424" s="24"/>
      <c r="ID424" s="24"/>
      <c r="IE424" s="24"/>
      <c r="IF424" s="24"/>
      <c r="IG424" s="24"/>
      <c r="IH424" s="24"/>
      <c r="II424" s="24"/>
      <c r="IJ424" s="24"/>
      <c r="IK424" s="24"/>
      <c r="IL424" s="24"/>
      <c r="IM424" s="24"/>
      <c r="IN424" s="24"/>
      <c r="IO424" s="24"/>
      <c r="IP424" s="24"/>
      <c r="IQ424" s="24"/>
      <c r="IR424" s="24"/>
      <c r="IS424" s="24"/>
      <c r="IT424" s="24"/>
      <c r="IU424" s="24"/>
      <c r="IV424" s="24"/>
      <c r="IW424" s="24"/>
      <c r="IX424" s="24"/>
      <c r="IY424" s="24"/>
      <c r="IZ424" s="24"/>
      <c r="JA424" s="24"/>
      <c r="JB424" s="24"/>
      <c r="JC424" s="24"/>
      <c r="JD424" s="24"/>
      <c r="JE424" s="24"/>
      <c r="JF424" s="24"/>
      <c r="JG424" s="24"/>
      <c r="JH424" s="24"/>
      <c r="JI424" s="24"/>
      <c r="JJ424" s="24"/>
      <c r="JK424" s="24"/>
      <c r="JL424" s="24"/>
      <c r="JM424" s="24"/>
      <c r="JN424" s="24"/>
      <c r="JO424" s="24"/>
      <c r="JP424" s="24"/>
      <c r="JQ424" s="24"/>
      <c r="JR424" s="24"/>
      <c r="JS424" s="24"/>
      <c r="JT424" s="24"/>
      <c r="JU424" s="24"/>
      <c r="JV424" s="24"/>
      <c r="JW424" s="24"/>
      <c r="JX424" s="24"/>
      <c r="JY424" s="24"/>
      <c r="JZ424" s="24"/>
      <c r="KA424" s="24"/>
      <c r="KB424" s="24"/>
      <c r="KC424" s="24"/>
      <c r="KD424" s="24"/>
      <c r="KE424" s="24"/>
      <c r="KF424" s="24"/>
      <c r="KG424" s="24"/>
      <c r="KH424" s="24"/>
      <c r="KI424" s="24"/>
      <c r="KJ424" s="24"/>
      <c r="KK424" s="24"/>
      <c r="KL424" s="24"/>
      <c r="KM424" s="24"/>
      <c r="KN424" s="24"/>
      <c r="KO424" s="24"/>
      <c r="KP424" s="24"/>
      <c r="KQ424" s="24"/>
      <c r="KR424" s="24"/>
      <c r="KS424" s="24"/>
      <c r="KT424" s="24"/>
      <c r="KU424" s="24"/>
      <c r="KV424" s="24"/>
      <c r="KW424" s="24"/>
      <c r="KX424" s="24"/>
      <c r="KY424" s="24"/>
      <c r="KZ424" s="24"/>
      <c r="LA424" s="24"/>
      <c r="LB424" s="24"/>
      <c r="LC424" s="24"/>
      <c r="LD424" s="24"/>
      <c r="LE424" s="24"/>
      <c r="LF424" s="24"/>
      <c r="LG424" s="24"/>
      <c r="LH424" s="24"/>
      <c r="LI424" s="24"/>
      <c r="LJ424" s="24"/>
      <c r="LK424" s="24"/>
      <c r="LL424" s="24"/>
      <c r="LM424" s="24"/>
      <c r="LN424" s="24"/>
      <c r="LO424" s="24"/>
      <c r="LP424" s="24"/>
      <c r="LQ424" s="24"/>
      <c r="LR424" s="24"/>
      <c r="LS424" s="24"/>
      <c r="LT424" s="24"/>
      <c r="LU424" s="24"/>
      <c r="LV424" s="24"/>
      <c r="LW424" s="24"/>
      <c r="LX424" s="24"/>
      <c r="LY424" s="24"/>
      <c r="LZ424" s="24"/>
      <c r="MA424" s="24"/>
      <c r="MB424" s="24"/>
      <c r="MC424" s="24"/>
      <c r="MD424" s="24"/>
      <c r="ME424" s="24"/>
      <c r="MF424" s="24"/>
      <c r="MG424" s="24"/>
      <c r="MH424" s="24"/>
      <c r="MI424" s="24"/>
      <c r="MJ424" s="24"/>
      <c r="MK424" s="24"/>
      <c r="ML424" s="24"/>
      <c r="MM424" s="24"/>
      <c r="MN424" s="24"/>
      <c r="MO424" s="24"/>
      <c r="MP424" s="24"/>
      <c r="MQ424" s="24"/>
      <c r="MR424" s="24"/>
      <c r="MS424" s="24"/>
      <c r="MT424" s="24"/>
      <c r="MU424" s="24"/>
      <c r="MV424" s="24"/>
      <c r="MW424" s="24"/>
      <c r="MX424" s="24"/>
      <c r="MY424" s="24"/>
      <c r="MZ424" s="24"/>
      <c r="NA424" s="24"/>
      <c r="NB424" s="24"/>
      <c r="NC424" s="24"/>
      <c r="ND424" s="24"/>
      <c r="NE424" s="24"/>
      <c r="NF424" s="24"/>
      <c r="NG424" s="24"/>
      <c r="NH424" s="24"/>
      <c r="NI424" s="24"/>
      <c r="NJ424" s="24"/>
      <c r="NK424" s="24"/>
      <c r="NL424" s="24"/>
      <c r="NM424" s="24"/>
      <c r="NN424" s="24"/>
      <c r="NO424" s="24"/>
      <c r="NP424" s="24"/>
      <c r="NQ424" s="24"/>
      <c r="NR424" s="24"/>
      <c r="NS424" s="24"/>
      <c r="NT424" s="24"/>
      <c r="NU424" s="24"/>
      <c r="NV424" s="24"/>
      <c r="NW424" s="24"/>
      <c r="NX424" s="24"/>
      <c r="NY424" s="24"/>
      <c r="NZ424" s="24"/>
      <c r="OA424" s="24"/>
      <c r="OB424" s="24"/>
      <c r="OC424" s="24"/>
      <c r="OD424" s="24"/>
      <c r="OE424" s="24"/>
      <c r="OF424" s="23" t="s">
        <v>910</v>
      </c>
    </row>
    <row r="425" spans="3:396" x14ac:dyDescent="0.4">
      <c r="C425" s="1">
        <f t="shared" si="19"/>
        <v>422</v>
      </c>
      <c r="D425" s="74" t="s">
        <v>1174</v>
      </c>
      <c r="I425" s="96" t="s">
        <v>1153</v>
      </c>
      <c r="J425" s="97" t="str">
        <f>_xlfn.XLOOKUP(J424,monitor!B:B,monitor!D:D,"-")</f>
        <v>FR0013367612</v>
      </c>
      <c r="K425" s="97" t="str">
        <f>_xlfn.XLOOKUP(J425,bonds[ID_ISIN],bonds[unique lookup],"-")</f>
        <v>EDF 4 PERP nc-24</v>
      </c>
      <c r="L425" s="98">
        <f>_xlfn.XLOOKUP(J425,bonds[ID_ISIN],bonds[blp_i_sprd_mid])</f>
        <v>307.71963500976563</v>
      </c>
      <c r="M425" s="99">
        <f>_xlfn.XLOOKUP(J424,monitor!B:B,monitor!F:F)</f>
        <v>5000000</v>
      </c>
      <c r="S425" s="74" t="s">
        <v>1174</v>
      </c>
      <c r="T425" s="1" t="s">
        <v>1414</v>
      </c>
      <c r="U425" s="1">
        <f ca="1">_xlfn.XLOOKUP(J424,monitor!B:B,monitor!AU:AU)</f>
        <v>257</v>
      </c>
      <c r="AB425" s="23" t="s">
        <v>1410</v>
      </c>
      <c r="AC425" s="24" cm="1">
        <f t="array" aca="1" ref="AC425:JZ425" ca="1">dl_Get_Hist("isin",isin_list,historicData)*1</f>
        <v>44126</v>
      </c>
      <c r="AD425" s="24">
        <f ca="1"/>
        <v>44125</v>
      </c>
      <c r="AE425" s="24">
        <f ca="1"/>
        <v>44124</v>
      </c>
      <c r="AF425" s="24">
        <f ca="1"/>
        <v>44123</v>
      </c>
      <c r="AG425" s="24">
        <f ca="1"/>
        <v>44120</v>
      </c>
      <c r="AH425" s="24">
        <f ca="1"/>
        <v>44119</v>
      </c>
      <c r="AI425" s="24">
        <f ca="1"/>
        <v>44118</v>
      </c>
      <c r="AJ425" s="24">
        <f ca="1"/>
        <v>44117</v>
      </c>
      <c r="AK425" s="24">
        <f ca="1"/>
        <v>44116</v>
      </c>
      <c r="AL425" s="24">
        <f ca="1"/>
        <v>44113</v>
      </c>
      <c r="AM425" s="24">
        <f ca="1"/>
        <v>44112</v>
      </c>
      <c r="AN425" s="24">
        <f ca="1"/>
        <v>44111</v>
      </c>
      <c r="AO425" s="24">
        <f ca="1"/>
        <v>44110</v>
      </c>
      <c r="AP425" s="24">
        <f ca="1"/>
        <v>44109</v>
      </c>
      <c r="AQ425" s="24">
        <f ca="1"/>
        <v>44106</v>
      </c>
      <c r="AR425" s="24">
        <f ca="1"/>
        <v>44105</v>
      </c>
      <c r="AS425" s="24">
        <f ca="1"/>
        <v>44104</v>
      </c>
      <c r="AT425" s="24">
        <f ca="1"/>
        <v>44103</v>
      </c>
      <c r="AU425" s="24">
        <f ca="1"/>
        <v>44102</v>
      </c>
      <c r="AV425" s="24">
        <f ca="1"/>
        <v>44099</v>
      </c>
      <c r="AW425" s="24">
        <f ca="1"/>
        <v>44098</v>
      </c>
      <c r="AX425" s="24">
        <f ca="1"/>
        <v>44097</v>
      </c>
      <c r="AY425" s="24">
        <f ca="1"/>
        <v>44096</v>
      </c>
      <c r="AZ425" s="24">
        <f ca="1"/>
        <v>44095</v>
      </c>
      <c r="BA425" s="24">
        <f ca="1"/>
        <v>44092</v>
      </c>
      <c r="BB425" s="24">
        <f ca="1"/>
        <v>44091</v>
      </c>
      <c r="BC425" s="24">
        <f ca="1"/>
        <v>44090</v>
      </c>
      <c r="BD425" s="24">
        <f ca="1"/>
        <v>44089</v>
      </c>
      <c r="BE425" s="24">
        <f ca="1"/>
        <v>44088</v>
      </c>
      <c r="BF425" s="24">
        <f ca="1"/>
        <v>44085</v>
      </c>
      <c r="BG425" s="24">
        <f ca="1"/>
        <v>44084</v>
      </c>
      <c r="BH425" s="24">
        <f ca="1"/>
        <v>44083</v>
      </c>
      <c r="BI425" s="24">
        <f ca="1"/>
        <v>44082</v>
      </c>
      <c r="BJ425" s="24">
        <f ca="1"/>
        <v>44081</v>
      </c>
      <c r="BK425" s="24">
        <f ca="1"/>
        <v>44078</v>
      </c>
      <c r="BL425" s="24">
        <f ca="1"/>
        <v>44077</v>
      </c>
      <c r="BM425" s="24">
        <f ca="1"/>
        <v>44076</v>
      </c>
      <c r="BN425" s="24">
        <f ca="1"/>
        <v>44075</v>
      </c>
      <c r="BO425" s="24">
        <f ca="1"/>
        <v>44074</v>
      </c>
      <c r="BP425" s="24">
        <f ca="1"/>
        <v>44071</v>
      </c>
      <c r="BQ425" s="24">
        <f ca="1"/>
        <v>44070</v>
      </c>
      <c r="BR425" s="24">
        <f ca="1"/>
        <v>44069</v>
      </c>
      <c r="BS425" s="24">
        <f ca="1"/>
        <v>44068</v>
      </c>
      <c r="BT425" s="24">
        <f ca="1"/>
        <v>44067</v>
      </c>
      <c r="BU425" s="24">
        <f ca="1"/>
        <v>44064</v>
      </c>
      <c r="BV425" s="24">
        <f ca="1"/>
        <v>44063</v>
      </c>
      <c r="BW425" s="24">
        <f ca="1"/>
        <v>44062</v>
      </c>
      <c r="BX425" s="24">
        <f ca="1"/>
        <v>44061</v>
      </c>
      <c r="BY425" s="24">
        <f ca="1"/>
        <v>44060</v>
      </c>
      <c r="BZ425" s="24">
        <f ca="1"/>
        <v>44057</v>
      </c>
      <c r="CA425" s="24">
        <f ca="1"/>
        <v>44056</v>
      </c>
      <c r="CB425" s="24">
        <f ca="1"/>
        <v>44055</v>
      </c>
      <c r="CC425" s="24">
        <f ca="1"/>
        <v>44054</v>
      </c>
      <c r="CD425" s="24">
        <f ca="1"/>
        <v>44053</v>
      </c>
      <c r="CE425" s="24">
        <f ca="1"/>
        <v>44050</v>
      </c>
      <c r="CF425" s="24">
        <f ca="1"/>
        <v>44049</v>
      </c>
      <c r="CG425" s="24">
        <f ca="1"/>
        <v>44048</v>
      </c>
      <c r="CH425" s="24">
        <f ca="1"/>
        <v>44047</v>
      </c>
      <c r="CI425" s="24">
        <f ca="1"/>
        <v>44046</v>
      </c>
      <c r="CJ425" s="24">
        <f ca="1"/>
        <v>44043</v>
      </c>
      <c r="CK425" s="24">
        <f ca="1"/>
        <v>44042</v>
      </c>
      <c r="CL425" s="24">
        <f ca="1"/>
        <v>44041</v>
      </c>
      <c r="CM425" s="24">
        <f ca="1"/>
        <v>44040</v>
      </c>
      <c r="CN425" s="24">
        <f ca="1"/>
        <v>44039</v>
      </c>
      <c r="CO425" s="24">
        <f ca="1"/>
        <v>44036</v>
      </c>
      <c r="CP425" s="24">
        <f ca="1"/>
        <v>44035</v>
      </c>
      <c r="CQ425" s="24">
        <f ca="1"/>
        <v>44034</v>
      </c>
      <c r="CR425" s="24">
        <f ca="1"/>
        <v>44033</v>
      </c>
      <c r="CS425" s="24">
        <f ca="1"/>
        <v>44032</v>
      </c>
      <c r="CT425" s="24">
        <f ca="1"/>
        <v>44029</v>
      </c>
      <c r="CU425" s="24">
        <f ca="1"/>
        <v>44028</v>
      </c>
      <c r="CV425" s="24">
        <f ca="1"/>
        <v>44027</v>
      </c>
      <c r="CW425" s="24">
        <f ca="1"/>
        <v>44026</v>
      </c>
      <c r="CX425" s="24">
        <f ca="1"/>
        <v>44025</v>
      </c>
      <c r="CY425" s="24">
        <f ca="1"/>
        <v>44022</v>
      </c>
      <c r="CZ425" s="24">
        <f ca="1"/>
        <v>44021</v>
      </c>
      <c r="DA425" s="24">
        <f ca="1"/>
        <v>44020</v>
      </c>
      <c r="DB425" s="24">
        <f ca="1"/>
        <v>44019</v>
      </c>
      <c r="DC425" s="24">
        <f ca="1"/>
        <v>44018</v>
      </c>
      <c r="DD425" s="24">
        <f ca="1"/>
        <v>44015</v>
      </c>
      <c r="DE425" s="24">
        <f ca="1"/>
        <v>44014</v>
      </c>
      <c r="DF425" s="24">
        <f ca="1"/>
        <v>44013</v>
      </c>
      <c r="DG425" s="24">
        <f ca="1"/>
        <v>44012</v>
      </c>
      <c r="DH425" s="24">
        <f ca="1"/>
        <v>44011</v>
      </c>
      <c r="DI425" s="24">
        <f ca="1"/>
        <v>44008</v>
      </c>
      <c r="DJ425" s="24">
        <f ca="1"/>
        <v>44007</v>
      </c>
      <c r="DK425" s="24">
        <f ca="1"/>
        <v>44006</v>
      </c>
      <c r="DL425" s="24">
        <f ca="1"/>
        <v>44005</v>
      </c>
      <c r="DM425" s="24">
        <f ca="1"/>
        <v>44004</v>
      </c>
      <c r="DN425" s="24">
        <f ca="1"/>
        <v>44001</v>
      </c>
      <c r="DO425" s="24">
        <f ca="1"/>
        <v>44000</v>
      </c>
      <c r="DP425" s="24">
        <f ca="1"/>
        <v>43999</v>
      </c>
      <c r="DQ425" s="24">
        <f ca="1"/>
        <v>43998</v>
      </c>
      <c r="DR425" s="24">
        <f ca="1"/>
        <v>43997</v>
      </c>
      <c r="DS425" s="24">
        <f ca="1"/>
        <v>43994</v>
      </c>
      <c r="DT425" s="24">
        <f ca="1"/>
        <v>43993</v>
      </c>
      <c r="DU425" s="24">
        <f ca="1"/>
        <v>43992</v>
      </c>
      <c r="DV425" s="24">
        <f ca="1"/>
        <v>43991</v>
      </c>
      <c r="DW425" s="24">
        <f ca="1"/>
        <v>43990</v>
      </c>
      <c r="DX425" s="24">
        <f ca="1"/>
        <v>43987</v>
      </c>
      <c r="DY425" s="24">
        <f ca="1"/>
        <v>43986</v>
      </c>
      <c r="DZ425" s="24">
        <f ca="1"/>
        <v>43985</v>
      </c>
      <c r="EA425" s="24">
        <f ca="1"/>
        <v>43984</v>
      </c>
      <c r="EB425" s="24">
        <f ca="1"/>
        <v>43983</v>
      </c>
      <c r="EC425" s="24">
        <f ca="1"/>
        <v>43980</v>
      </c>
      <c r="ED425" s="24">
        <f ca="1"/>
        <v>43979</v>
      </c>
      <c r="EE425" s="24">
        <f ca="1"/>
        <v>43978</v>
      </c>
      <c r="EF425" s="24">
        <f ca="1"/>
        <v>43977</v>
      </c>
      <c r="EG425" s="24">
        <f ca="1"/>
        <v>43976</v>
      </c>
      <c r="EH425" s="24">
        <f ca="1"/>
        <v>43973</v>
      </c>
      <c r="EI425" s="24">
        <f ca="1"/>
        <v>43972</v>
      </c>
      <c r="EJ425" s="24">
        <f ca="1"/>
        <v>43971</v>
      </c>
      <c r="EK425" s="24">
        <f ca="1"/>
        <v>43970</v>
      </c>
      <c r="EL425" s="24">
        <f ca="1"/>
        <v>43969</v>
      </c>
      <c r="EM425" s="24">
        <f ca="1"/>
        <v>43966</v>
      </c>
      <c r="EN425" s="24">
        <f ca="1"/>
        <v>43965</v>
      </c>
      <c r="EO425" s="24">
        <f ca="1"/>
        <v>43964</v>
      </c>
      <c r="EP425" s="24">
        <f ca="1"/>
        <v>43963</v>
      </c>
      <c r="EQ425" s="24">
        <f ca="1"/>
        <v>43962</v>
      </c>
      <c r="ER425" s="24">
        <f ca="1"/>
        <v>43959</v>
      </c>
      <c r="ES425" s="24">
        <f ca="1"/>
        <v>43958</v>
      </c>
      <c r="ET425" s="24">
        <f ca="1"/>
        <v>43957</v>
      </c>
      <c r="EU425" s="24">
        <f ca="1"/>
        <v>43956</v>
      </c>
      <c r="EV425" s="24">
        <f ca="1"/>
        <v>43955</v>
      </c>
      <c r="EW425" s="24">
        <f ca="1"/>
        <v>43952</v>
      </c>
      <c r="EX425" s="24">
        <f ca="1"/>
        <v>43951</v>
      </c>
      <c r="EY425" s="24">
        <f ca="1"/>
        <v>43950</v>
      </c>
      <c r="EZ425" s="24">
        <f ca="1"/>
        <v>43949</v>
      </c>
      <c r="FA425" s="24">
        <f ca="1"/>
        <v>43948</v>
      </c>
      <c r="FB425" s="24">
        <f ca="1"/>
        <v>43945</v>
      </c>
      <c r="FC425" s="24">
        <f ca="1"/>
        <v>43944</v>
      </c>
      <c r="FD425" s="24">
        <f ca="1"/>
        <v>43943</v>
      </c>
      <c r="FE425" s="24">
        <f ca="1"/>
        <v>43942</v>
      </c>
      <c r="FF425" s="24">
        <f ca="1"/>
        <v>43941</v>
      </c>
      <c r="FG425" s="24">
        <f ca="1"/>
        <v>43938</v>
      </c>
      <c r="FH425" s="24">
        <f ca="1"/>
        <v>43937</v>
      </c>
      <c r="FI425" s="24">
        <f ca="1"/>
        <v>43936</v>
      </c>
      <c r="FJ425" s="24">
        <f ca="1"/>
        <v>43935</v>
      </c>
      <c r="FK425" s="24">
        <f ca="1"/>
        <v>43934</v>
      </c>
      <c r="FL425" s="24">
        <f ca="1"/>
        <v>43931</v>
      </c>
      <c r="FM425" s="24">
        <f ca="1"/>
        <v>43930</v>
      </c>
      <c r="FN425" s="24">
        <f ca="1"/>
        <v>43929</v>
      </c>
      <c r="FO425" s="24">
        <f ca="1"/>
        <v>43928</v>
      </c>
      <c r="FP425" s="24">
        <f ca="1"/>
        <v>43927</v>
      </c>
      <c r="FQ425" s="24">
        <f ca="1"/>
        <v>43924</v>
      </c>
      <c r="FR425" s="24">
        <f ca="1"/>
        <v>43923</v>
      </c>
      <c r="FS425" s="24">
        <f ca="1"/>
        <v>43922</v>
      </c>
      <c r="FT425" s="24">
        <f ca="1"/>
        <v>43921</v>
      </c>
      <c r="FU425" s="24">
        <f ca="1"/>
        <v>43920</v>
      </c>
      <c r="FV425" s="24">
        <f ca="1"/>
        <v>43917</v>
      </c>
      <c r="FW425" s="24">
        <f ca="1"/>
        <v>43916</v>
      </c>
      <c r="FX425" s="24">
        <f ca="1"/>
        <v>43915</v>
      </c>
      <c r="FY425" s="24">
        <f ca="1"/>
        <v>43914</v>
      </c>
      <c r="FZ425" s="24">
        <f ca="1"/>
        <v>43913</v>
      </c>
      <c r="GA425" s="24">
        <f ca="1"/>
        <v>43910</v>
      </c>
      <c r="GB425" s="24">
        <f ca="1"/>
        <v>43909</v>
      </c>
      <c r="GC425" s="24">
        <f ca="1"/>
        <v>43908</v>
      </c>
      <c r="GD425" s="24">
        <f ca="1"/>
        <v>43907</v>
      </c>
      <c r="GE425" s="24">
        <f ca="1"/>
        <v>43906</v>
      </c>
      <c r="GF425" s="24">
        <f ca="1"/>
        <v>43903</v>
      </c>
      <c r="GG425" s="24">
        <f ca="1"/>
        <v>43902</v>
      </c>
      <c r="GH425" s="24">
        <f ca="1"/>
        <v>43901</v>
      </c>
      <c r="GI425" s="24">
        <f ca="1"/>
        <v>43900</v>
      </c>
      <c r="GJ425" s="24">
        <f ca="1"/>
        <v>43899</v>
      </c>
      <c r="GK425" s="24">
        <f ca="1"/>
        <v>43896</v>
      </c>
      <c r="GL425" s="24">
        <f ca="1"/>
        <v>43895</v>
      </c>
      <c r="GM425" s="24">
        <f ca="1"/>
        <v>43894</v>
      </c>
      <c r="GN425" s="24">
        <f ca="1"/>
        <v>43893</v>
      </c>
      <c r="GO425" s="24">
        <f ca="1"/>
        <v>43892</v>
      </c>
      <c r="GP425" s="24">
        <f ca="1"/>
        <v>43889</v>
      </c>
      <c r="GQ425" s="24">
        <f ca="1"/>
        <v>43888</v>
      </c>
      <c r="GR425" s="24">
        <f ca="1"/>
        <v>43887</v>
      </c>
      <c r="GS425" s="24">
        <f ca="1"/>
        <v>43886</v>
      </c>
      <c r="GT425" s="24">
        <f ca="1"/>
        <v>43885</v>
      </c>
      <c r="GU425" s="24">
        <f ca="1"/>
        <v>43882</v>
      </c>
      <c r="GV425" s="24">
        <f ca="1"/>
        <v>43881</v>
      </c>
      <c r="GW425" s="24">
        <f ca="1"/>
        <v>43880</v>
      </c>
      <c r="GX425" s="24">
        <f ca="1"/>
        <v>43879</v>
      </c>
      <c r="GY425" s="24">
        <f ca="1"/>
        <v>43878</v>
      </c>
      <c r="GZ425" s="24">
        <f ca="1"/>
        <v>43875</v>
      </c>
      <c r="HA425" s="24">
        <f ca="1"/>
        <v>43874</v>
      </c>
      <c r="HB425" s="24">
        <f ca="1"/>
        <v>43873</v>
      </c>
      <c r="HC425" s="24">
        <f ca="1"/>
        <v>43872</v>
      </c>
      <c r="HD425" s="24">
        <f ca="1"/>
        <v>43871</v>
      </c>
      <c r="HE425" s="24">
        <f ca="1"/>
        <v>43868</v>
      </c>
      <c r="HF425" s="24">
        <f ca="1"/>
        <v>43867</v>
      </c>
      <c r="HG425" s="24">
        <f ca="1"/>
        <v>43866</v>
      </c>
      <c r="HH425" s="24">
        <f ca="1"/>
        <v>43865</v>
      </c>
      <c r="HI425" s="24">
        <f ca="1"/>
        <v>43864</v>
      </c>
      <c r="HJ425" s="24">
        <f ca="1"/>
        <v>43861</v>
      </c>
      <c r="HK425" s="24">
        <f ca="1"/>
        <v>43860</v>
      </c>
      <c r="HL425" s="24">
        <f ca="1"/>
        <v>43859</v>
      </c>
      <c r="HM425" s="24">
        <f ca="1"/>
        <v>43858</v>
      </c>
      <c r="HN425" s="24">
        <f ca="1"/>
        <v>43857</v>
      </c>
      <c r="HO425" s="24">
        <f ca="1"/>
        <v>43854</v>
      </c>
      <c r="HP425" s="24">
        <f ca="1"/>
        <v>43853</v>
      </c>
      <c r="HQ425" s="24">
        <f ca="1"/>
        <v>43852</v>
      </c>
      <c r="HR425" s="24">
        <f ca="1"/>
        <v>43851</v>
      </c>
      <c r="HS425" s="24">
        <f ca="1"/>
        <v>43850</v>
      </c>
      <c r="HT425" s="24">
        <f ca="1"/>
        <v>43847</v>
      </c>
      <c r="HU425" s="24">
        <f ca="1"/>
        <v>43846</v>
      </c>
      <c r="HV425" s="24">
        <f ca="1"/>
        <v>43845</v>
      </c>
      <c r="HW425" s="24">
        <f ca="1"/>
        <v>43844</v>
      </c>
      <c r="HX425" s="24">
        <f ca="1"/>
        <v>43843</v>
      </c>
      <c r="HY425" s="24">
        <f ca="1"/>
        <v>43840</v>
      </c>
      <c r="HZ425" s="24">
        <f ca="1"/>
        <v>43839</v>
      </c>
      <c r="IA425" s="24">
        <f ca="1"/>
        <v>43838</v>
      </c>
      <c r="IB425" s="24">
        <f ca="1"/>
        <v>43837</v>
      </c>
      <c r="IC425" s="24">
        <f ca="1"/>
        <v>43836</v>
      </c>
      <c r="ID425" s="24">
        <f ca="1"/>
        <v>43833</v>
      </c>
      <c r="IE425" s="24">
        <f ca="1"/>
        <v>43832</v>
      </c>
      <c r="IF425" s="24">
        <f ca="1"/>
        <v>43831</v>
      </c>
      <c r="IG425" s="24">
        <f ca="1"/>
        <v>43830</v>
      </c>
      <c r="IH425" s="24">
        <f ca="1"/>
        <v>43829</v>
      </c>
      <c r="II425" s="24">
        <f ca="1"/>
        <v>43826</v>
      </c>
      <c r="IJ425" s="24">
        <f ca="1"/>
        <v>43825</v>
      </c>
      <c r="IK425" s="24">
        <f ca="1"/>
        <v>43824</v>
      </c>
      <c r="IL425" s="24">
        <f ca="1"/>
        <v>43823</v>
      </c>
      <c r="IM425" s="24">
        <f ca="1"/>
        <v>43822</v>
      </c>
      <c r="IN425" s="24">
        <f ca="1"/>
        <v>43819</v>
      </c>
      <c r="IO425" s="24">
        <f ca="1"/>
        <v>43818</v>
      </c>
      <c r="IP425" s="24">
        <f ca="1"/>
        <v>43817</v>
      </c>
      <c r="IQ425" s="24">
        <f ca="1"/>
        <v>43816</v>
      </c>
      <c r="IR425" s="24">
        <f ca="1"/>
        <v>43815</v>
      </c>
      <c r="IS425" s="24">
        <f ca="1"/>
        <v>43812</v>
      </c>
      <c r="IT425" s="24">
        <f ca="1"/>
        <v>43811</v>
      </c>
      <c r="IU425" s="24">
        <f ca="1"/>
        <v>43810</v>
      </c>
      <c r="IV425" s="24">
        <f ca="1"/>
        <v>43809</v>
      </c>
      <c r="IW425" s="24">
        <f ca="1"/>
        <v>43808</v>
      </c>
      <c r="IX425" s="24">
        <f ca="1"/>
        <v>43805</v>
      </c>
      <c r="IY425" s="24">
        <f ca="1"/>
        <v>43804</v>
      </c>
      <c r="IZ425" s="24">
        <f ca="1"/>
        <v>43803</v>
      </c>
      <c r="JA425" s="24">
        <f ca="1"/>
        <v>43802</v>
      </c>
      <c r="JB425" s="24">
        <f ca="1"/>
        <v>43801</v>
      </c>
      <c r="JC425" s="24">
        <f ca="1"/>
        <v>43798</v>
      </c>
      <c r="JD425" s="24">
        <f ca="1"/>
        <v>43797</v>
      </c>
      <c r="JE425" s="24">
        <f ca="1"/>
        <v>43796</v>
      </c>
      <c r="JF425" s="24">
        <f ca="1"/>
        <v>43795</v>
      </c>
      <c r="JG425" s="24">
        <f ca="1"/>
        <v>43794</v>
      </c>
      <c r="JH425" s="24">
        <f ca="1"/>
        <v>43791</v>
      </c>
      <c r="JI425" s="24">
        <f ca="1"/>
        <v>43790</v>
      </c>
      <c r="JJ425" s="24">
        <f ca="1"/>
        <v>43789</v>
      </c>
      <c r="JK425" s="24">
        <f ca="1"/>
        <v>43788</v>
      </c>
      <c r="JL425" s="24">
        <f ca="1"/>
        <v>43787</v>
      </c>
      <c r="JM425" s="24">
        <f ca="1"/>
        <v>43784</v>
      </c>
      <c r="JN425" s="24">
        <f ca="1"/>
        <v>43783</v>
      </c>
      <c r="JO425" s="24">
        <f ca="1"/>
        <v>43782</v>
      </c>
      <c r="JP425" s="24">
        <f ca="1"/>
        <v>43781</v>
      </c>
      <c r="JQ425" s="24">
        <f ca="1"/>
        <v>43780</v>
      </c>
      <c r="JR425" s="24">
        <f ca="1"/>
        <v>43777</v>
      </c>
      <c r="JS425" s="24">
        <f ca="1"/>
        <v>43776</v>
      </c>
      <c r="JT425" s="24">
        <f ca="1"/>
        <v>43775</v>
      </c>
      <c r="JU425" s="24">
        <f ca="1"/>
        <v>43774</v>
      </c>
      <c r="JV425" s="24">
        <f ca="1"/>
        <v>43773</v>
      </c>
      <c r="JW425" s="24">
        <f ca="1"/>
        <v>43770</v>
      </c>
      <c r="JX425" s="24">
        <f ca="1"/>
        <v>43769</v>
      </c>
      <c r="JY425" s="24">
        <f ca="1"/>
        <v>43768</v>
      </c>
      <c r="JZ425" s="24">
        <f ca="1"/>
        <v>43767</v>
      </c>
      <c r="OF425" s="23" t="s">
        <v>910</v>
      </c>
    </row>
    <row r="426" spans="3:396" x14ac:dyDescent="0.4">
      <c r="C426" s="1">
        <f t="shared" si="19"/>
        <v>423</v>
      </c>
      <c r="D426" s="74" t="s">
        <v>1174</v>
      </c>
      <c r="I426" s="100" t="s">
        <v>1154</v>
      </c>
      <c r="J426" s="101" t="str">
        <f>_xlfn.XLOOKUP(J424,monitor!B:B,monitor!H:H,"-")</f>
        <v>FR0011401751</v>
      </c>
      <c r="K426" s="101" t="str">
        <f>_xlfn.XLOOKUP(J426,bonds[ID_ISIN],bonds[unique lookup])</f>
        <v>EDF 5 3/8 PERP nc-25</v>
      </c>
      <c r="L426" s="102">
        <f>_xlfn.XLOOKUP(J426,bonds[ID_ISIN],bonds[blp_i_sprd_mid])</f>
        <v>317.51058959960938</v>
      </c>
      <c r="M426" s="103">
        <f>_xlfn.XLOOKUP(J424,monitor!B:B,monitor!J:J)</f>
        <v>0</v>
      </c>
      <c r="S426" s="74" t="s">
        <v>1174</v>
      </c>
      <c r="T426" s="1" t="s">
        <v>912</v>
      </c>
      <c r="U426" s="5">
        <f ca="1">_xlfn.XLOOKUP(J424,monitor!B:B,monitor!AB:AB,"-")</f>
        <v>-18.473875486381335</v>
      </c>
      <c r="AB426" s="23" t="str">
        <f>J425</f>
        <v>FR0013367612</v>
      </c>
      <c r="AC426" s="23" cm="1">
        <f t="array" aca="1" ref="AC426:JZ426" ca="1">dl_Get_Hist(AB426,isin_list,historicData)</f>
        <v>305.64600000000002</v>
      </c>
      <c r="AD426" s="23">
        <f ca="1"/>
        <v>305.44200000000001</v>
      </c>
      <c r="AE426" s="23">
        <f ca="1"/>
        <v>309.93</v>
      </c>
      <c r="AF426" s="25">
        <f ca="1"/>
        <v>310.70299999999997</v>
      </c>
      <c r="AG426" s="23">
        <f ca="1"/>
        <v>317.27100000000002</v>
      </c>
      <c r="AH426" s="23">
        <f ca="1"/>
        <v>319.654</v>
      </c>
      <c r="AI426" s="23">
        <f ca="1"/>
        <v>305.19200000000001</v>
      </c>
      <c r="AJ426" s="23">
        <f ca="1"/>
        <v>303.12900000000002</v>
      </c>
      <c r="AK426" s="23">
        <f ca="1"/>
        <v>303.20800000000003</v>
      </c>
      <c r="AL426" s="23">
        <f ca="1"/>
        <v>302.83499999999998</v>
      </c>
      <c r="AM426" s="23">
        <f ca="1"/>
        <v>300.43200000000002</v>
      </c>
      <c r="AN426" s="23">
        <f ca="1"/>
        <v>294.04500000000002</v>
      </c>
      <c r="AO426" s="23">
        <f ca="1"/>
        <v>293.351</v>
      </c>
      <c r="AP426" s="23">
        <f ca="1"/>
        <v>297.58699999999999</v>
      </c>
      <c r="AQ426" s="23">
        <f ca="1"/>
        <v>301.42399999999998</v>
      </c>
      <c r="AR426" s="23">
        <f ca="1"/>
        <v>301.91199999999998</v>
      </c>
      <c r="AS426" s="23">
        <f ca="1"/>
        <v>313.68599999999998</v>
      </c>
      <c r="AT426" s="23">
        <f ca="1"/>
        <v>325.44299999999998</v>
      </c>
      <c r="AU426" s="23">
        <f ca="1"/>
        <v>343.23700000000002</v>
      </c>
      <c r="AV426" s="23">
        <f ca="1"/>
        <v>348.7</v>
      </c>
      <c r="AW426" s="23">
        <f ca="1"/>
        <v>341.07799999999997</v>
      </c>
      <c r="AX426" s="23">
        <f ca="1"/>
        <v>326.72500000000002</v>
      </c>
      <c r="AY426" s="23">
        <f ca="1"/>
        <v>327.82299999999998</v>
      </c>
      <c r="AZ426" s="23">
        <f ca="1"/>
        <v>322.39400000000001</v>
      </c>
      <c r="BA426" s="23">
        <f ca="1"/>
        <v>303.59100000000001</v>
      </c>
      <c r="BB426" s="23">
        <f ca="1"/>
        <v>307.77600000000001</v>
      </c>
      <c r="BC426" s="23">
        <f ca="1"/>
        <v>318.57</v>
      </c>
      <c r="BD426" s="23">
        <f ca="1"/>
        <v>333.37299999999999</v>
      </c>
      <c r="BE426" s="23">
        <f ca="1"/>
        <v>330.66500000000002</v>
      </c>
      <c r="BF426" s="23">
        <f ca="1"/>
        <v>312.08600000000001</v>
      </c>
      <c r="BG426" s="23">
        <f ca="1"/>
        <v>305.30099999999999</v>
      </c>
      <c r="BH426" s="23">
        <f ca="1"/>
        <v>307.21800000000002</v>
      </c>
      <c r="BI426" s="23">
        <f ca="1"/>
        <v>292.541</v>
      </c>
      <c r="BJ426" s="23">
        <f ca="1"/>
        <v>278.19099999999997</v>
      </c>
      <c r="BK426" s="23">
        <f ca="1"/>
        <v>279.29399999999998</v>
      </c>
      <c r="BL426" s="23">
        <f ca="1"/>
        <v>277.21600000000001</v>
      </c>
      <c r="BM426" s="23">
        <f ca="1"/>
        <v>279.29899999999998</v>
      </c>
      <c r="BN426" s="23">
        <f ca="1"/>
        <v>281.47199999999998</v>
      </c>
      <c r="BO426" s="23">
        <f ca="1"/>
        <v>281.13200000000001</v>
      </c>
      <c r="BP426" s="23">
        <f ca="1"/>
        <v>281.01400000000001</v>
      </c>
      <c r="BQ426" s="23">
        <f ca="1"/>
        <v>280.39800000000002</v>
      </c>
      <c r="BR426" s="23">
        <f ca="1"/>
        <v>277.73899999999998</v>
      </c>
      <c r="BS426" s="23">
        <f ca="1"/>
        <v>277.57600000000002</v>
      </c>
      <c r="BT426" s="23">
        <f ca="1"/>
        <v>279.78399999999999</v>
      </c>
      <c r="BU426" s="23">
        <f ca="1"/>
        <v>282.2</v>
      </c>
      <c r="BV426" s="23">
        <f ca="1"/>
        <v>282.74900000000002</v>
      </c>
      <c r="BW426" s="23">
        <f ca="1"/>
        <v>279.846</v>
      </c>
      <c r="BX426" s="23">
        <f ca="1"/>
        <v>277.52600000000001</v>
      </c>
      <c r="BY426" s="23">
        <f ca="1"/>
        <v>274.49299999999999</v>
      </c>
      <c r="BZ426" s="23">
        <f ca="1"/>
        <v>268.517</v>
      </c>
      <c r="CA426" s="23">
        <f ca="1"/>
        <v>265.77600000000001</v>
      </c>
      <c r="CB426" s="23">
        <f ca="1"/>
        <v>268.90199999999999</v>
      </c>
      <c r="CC426" s="23">
        <f ca="1"/>
        <v>272.58600000000001</v>
      </c>
      <c r="CD426" s="23">
        <f ca="1"/>
        <v>281.55399999999997</v>
      </c>
      <c r="CE426" s="23">
        <f ca="1"/>
        <v>284.41399999999999</v>
      </c>
      <c r="CF426" s="23">
        <f ca="1"/>
        <v>287.13799999999998</v>
      </c>
      <c r="CG426" s="23">
        <f ca="1"/>
        <v>291.74900000000002</v>
      </c>
      <c r="CH426" s="23">
        <f ca="1"/>
        <v>303.57799999999997</v>
      </c>
      <c r="CI426" s="23">
        <f ca="1"/>
        <v>307.428</v>
      </c>
      <c r="CJ426" s="23">
        <f ca="1"/>
        <v>307.34899999999999</v>
      </c>
      <c r="CK426" s="23">
        <f ca="1"/>
        <v>308.03399999999999</v>
      </c>
      <c r="CL426" s="23">
        <f ca="1"/>
        <v>295.67700000000002</v>
      </c>
      <c r="CM426" s="23">
        <f ca="1"/>
        <v>292.87299999999999</v>
      </c>
      <c r="CN426" s="23">
        <f ca="1"/>
        <v>289.46199999999999</v>
      </c>
      <c r="CO426" s="23">
        <f ca="1"/>
        <v>290.54300000000001</v>
      </c>
      <c r="CP426" s="23">
        <f ca="1"/>
        <v>291.74299999999999</v>
      </c>
      <c r="CQ426" s="23">
        <f ca="1"/>
        <v>292.358</v>
      </c>
      <c r="CR426" s="23">
        <f ca="1"/>
        <v>293.565</v>
      </c>
      <c r="CS426" s="23">
        <f ca="1"/>
        <v>310.86099999999999</v>
      </c>
      <c r="CT426" s="23">
        <f ca="1"/>
        <v>332.58199999999999</v>
      </c>
      <c r="CU426" s="23">
        <f ca="1"/>
        <v>340.45</v>
      </c>
      <c r="CV426" s="23">
        <f ca="1"/>
        <v>341.971</v>
      </c>
      <c r="CW426" s="23">
        <f ca="1"/>
        <v>348.24700000000001</v>
      </c>
      <c r="CX426" s="23">
        <f ca="1"/>
        <v>351.96800000000002</v>
      </c>
      <c r="CY426" s="23">
        <f ca="1"/>
        <v>355.63</v>
      </c>
      <c r="CZ426" s="23">
        <f ca="1"/>
        <v>342.73700000000002</v>
      </c>
      <c r="DA426" s="23">
        <f ca="1"/>
        <v>338.315</v>
      </c>
      <c r="DB426" s="23">
        <f ca="1"/>
        <v>314.14100000000002</v>
      </c>
      <c r="DC426" s="23">
        <f ca="1"/>
        <v>314.34899999999999</v>
      </c>
      <c r="DD426" s="23">
        <f ca="1"/>
        <v>320.267</v>
      </c>
      <c r="DE426" s="23">
        <f ca="1"/>
        <v>323.32</v>
      </c>
      <c r="DF426" s="23">
        <f ca="1"/>
        <v>333.06700000000001</v>
      </c>
      <c r="DG426" s="23">
        <f ca="1"/>
        <v>352.27</v>
      </c>
      <c r="DH426" s="23">
        <f ca="1"/>
        <v>377.76499999999999</v>
      </c>
      <c r="DI426" s="23">
        <f ca="1"/>
        <v>392.82</v>
      </c>
      <c r="DJ426" s="23">
        <f ca="1"/>
        <v>398.25599999999997</v>
      </c>
      <c r="DK426" s="23">
        <f ca="1"/>
        <v>397.31</v>
      </c>
      <c r="DL426" s="23">
        <f ca="1"/>
        <v>396.74200000000002</v>
      </c>
      <c r="DM426" s="23">
        <f ca="1"/>
        <v>411.95400000000001</v>
      </c>
      <c r="DN426" s="23">
        <f ca="1"/>
        <v>390.22699999999998</v>
      </c>
      <c r="DO426" s="23">
        <f ca="1"/>
        <v>389.45699999999999</v>
      </c>
      <c r="DP426" s="23">
        <f ca="1"/>
        <v>378.221</v>
      </c>
      <c r="DQ426" s="23">
        <f ca="1"/>
        <v>364.58100000000002</v>
      </c>
      <c r="DR426" s="23">
        <f ca="1"/>
        <v>391.88200000000001</v>
      </c>
      <c r="DS426" s="23">
        <f ca="1"/>
        <v>391.185</v>
      </c>
      <c r="DT426" s="23">
        <f ca="1"/>
        <v>395.017</v>
      </c>
      <c r="DU426" s="23">
        <f ca="1"/>
        <v>360.74700000000001</v>
      </c>
      <c r="DV426" s="23">
        <f ca="1"/>
        <v>330.887</v>
      </c>
      <c r="DW426" s="23">
        <f ca="1"/>
        <v>305.40899999999999</v>
      </c>
      <c r="DX426" s="23">
        <f ca="1"/>
        <v>314.28199999999998</v>
      </c>
      <c r="DY426" s="23">
        <f ca="1"/>
        <v>342.90800000000002</v>
      </c>
      <c r="DZ426" s="23">
        <f ca="1"/>
        <v>355.29899999999998</v>
      </c>
      <c r="EA426" s="23">
        <f ca="1"/>
        <v>377.65199999999999</v>
      </c>
      <c r="EB426" s="23">
        <f ca="1"/>
        <v>376.05099999999999</v>
      </c>
      <c r="EC426" s="23">
        <f ca="1"/>
        <v>375.173</v>
      </c>
      <c r="ED426" s="23">
        <f ca="1"/>
        <v>365.18</v>
      </c>
      <c r="EE426" s="23">
        <f ca="1"/>
        <v>360.678</v>
      </c>
      <c r="EF426" s="23">
        <f ca="1"/>
        <v>398.88799999999998</v>
      </c>
      <c r="EG426" s="23">
        <f ca="1"/>
        <v>440.73</v>
      </c>
      <c r="EH426" s="23">
        <f ca="1"/>
        <v>440.452</v>
      </c>
      <c r="EI426" s="23">
        <f ca="1"/>
        <v>441.81700000000001</v>
      </c>
      <c r="EJ426" s="23">
        <f ca="1"/>
        <v>455.44600000000003</v>
      </c>
      <c r="EK426" s="23">
        <f ca="1"/>
        <v>469.22300000000001</v>
      </c>
      <c r="EL426" s="23">
        <f ca="1"/>
        <v>492.23399999999998</v>
      </c>
      <c r="EM426" s="23">
        <f ca="1"/>
        <v>522.73500000000001</v>
      </c>
      <c r="EN426" s="23">
        <f ca="1"/>
        <v>530.34400000000005</v>
      </c>
      <c r="EO426" s="23">
        <f ca="1"/>
        <v>508.49400000000003</v>
      </c>
      <c r="EP426" s="23">
        <f ca="1"/>
        <v>476.90199999999999</v>
      </c>
      <c r="EQ426" s="23">
        <f ca="1"/>
        <v>456.44799999999998</v>
      </c>
      <c r="ER426" s="23">
        <f ca="1"/>
        <v>452.42899999999997</v>
      </c>
      <c r="ES426" s="23">
        <f ca="1"/>
        <v>457.89600000000002</v>
      </c>
      <c r="ET426" s="23">
        <f ca="1"/>
        <v>461.399</v>
      </c>
      <c r="EU426" s="23">
        <f ca="1"/>
        <v>469.66699999999997</v>
      </c>
      <c r="EV426" s="23">
        <f ca="1"/>
        <v>472.11700000000002</v>
      </c>
      <c r="EW426" s="23">
        <f ca="1"/>
        <v>449.80799999999999</v>
      </c>
      <c r="EX426" s="23">
        <f ca="1"/>
        <v>429.577</v>
      </c>
      <c r="EY426" s="23">
        <f ca="1"/>
        <v>409.762</v>
      </c>
      <c r="EZ426" s="23">
        <f ca="1"/>
        <v>391.95499999999998</v>
      </c>
      <c r="FA426" s="23">
        <f ca="1"/>
        <v>372.97199999999998</v>
      </c>
      <c r="FB426" s="23">
        <f ca="1"/>
        <v>388.39299999999997</v>
      </c>
      <c r="FC426" s="23">
        <f ca="1"/>
        <v>396.762</v>
      </c>
      <c r="FD426" s="23">
        <f ca="1"/>
        <v>407.71899999999999</v>
      </c>
      <c r="FE426" s="23">
        <f ca="1"/>
        <v>409.17099999999999</v>
      </c>
      <c r="FF426" s="23">
        <f ca="1"/>
        <v>396.90300000000002</v>
      </c>
      <c r="FG426" s="23">
        <f ca="1"/>
        <v>379.327</v>
      </c>
      <c r="FH426" s="23">
        <f ca="1"/>
        <v>380.11500000000001</v>
      </c>
      <c r="FI426" s="23">
        <f ca="1"/>
        <v>345.83600000000001</v>
      </c>
      <c r="FJ426" s="23">
        <f ca="1"/>
        <v>340.685</v>
      </c>
      <c r="FK426" s="23">
        <f ca="1"/>
        <v>370.97500000000002</v>
      </c>
      <c r="FL426" s="23">
        <f ca="1"/>
        <v>396.03800000000001</v>
      </c>
      <c r="FM426" s="23">
        <f ca="1"/>
        <v>415.61799999999999</v>
      </c>
      <c r="FN426" s="23">
        <f ca="1"/>
        <v>454.971</v>
      </c>
      <c r="FO426" s="23">
        <f ca="1"/>
        <v>461.07400000000001</v>
      </c>
      <c r="FP426" s="23">
        <f ca="1"/>
        <v>462.209</v>
      </c>
      <c r="FQ426" s="23">
        <f ca="1"/>
        <v>468.94200000000001</v>
      </c>
      <c r="FR426" s="23">
        <f ca="1"/>
        <v>484.642</v>
      </c>
      <c r="FS426" s="23">
        <f ca="1"/>
        <v>505.40199999999999</v>
      </c>
      <c r="FT426" s="23">
        <f ca="1"/>
        <v>515.45399999999995</v>
      </c>
      <c r="FU426" s="23">
        <f ca="1"/>
        <v>541.97500000000002</v>
      </c>
      <c r="FV426" s="23">
        <f ca="1"/>
        <v>572.80100000000004</v>
      </c>
      <c r="FW426" s="23">
        <f ca="1"/>
        <v>663.13199999999995</v>
      </c>
      <c r="FX426" s="23">
        <f ca="1"/>
        <v>681.45899999999995</v>
      </c>
      <c r="FY426" s="23">
        <f ca="1"/>
        <v>639.92200000000003</v>
      </c>
      <c r="FZ426" s="23">
        <f ca="1"/>
        <v>685.59500000000003</v>
      </c>
      <c r="GA426" s="23">
        <f ca="1"/>
        <v>681.63499999999999</v>
      </c>
      <c r="GB426" s="23">
        <f ca="1"/>
        <v>554.74099999999999</v>
      </c>
      <c r="GC426" s="23">
        <f ca="1"/>
        <v>495.988</v>
      </c>
      <c r="GD426" s="23">
        <f ca="1"/>
        <v>403.98700000000002</v>
      </c>
      <c r="GE426" s="23">
        <f ca="1"/>
        <v>395.16199999999998</v>
      </c>
      <c r="GF426" s="23">
        <f ca="1"/>
        <v>329.31900000000002</v>
      </c>
      <c r="GG426" s="23">
        <f ca="1"/>
        <v>325.11500000000001</v>
      </c>
      <c r="GH426" s="23">
        <f ca="1"/>
        <v>337.90600000000001</v>
      </c>
      <c r="GI426" s="23">
        <f ca="1"/>
        <v>270.72699999999998</v>
      </c>
      <c r="GJ426" s="23">
        <f ca="1"/>
        <v>237.54300000000001</v>
      </c>
      <c r="GK426" s="23">
        <f ca="1"/>
        <v>225.60400000000001</v>
      </c>
      <c r="GL426" s="23">
        <f ca="1"/>
        <v>236.422</v>
      </c>
      <c r="GM426" s="23">
        <f ca="1"/>
        <v>252.119</v>
      </c>
      <c r="GN426" s="23">
        <f ca="1"/>
        <v>250.69300000000001</v>
      </c>
      <c r="GO426" s="23">
        <f ca="1"/>
        <v>222.84800000000001</v>
      </c>
      <c r="GP426" s="23">
        <f ca="1"/>
        <v>197.77199999999999</v>
      </c>
      <c r="GQ426" s="23">
        <f ca="1"/>
        <v>187.49799999999999</v>
      </c>
      <c r="GR426" s="23">
        <f ca="1"/>
        <v>178.136</v>
      </c>
      <c r="GS426" s="23">
        <f ca="1"/>
        <v>161.21899999999999</v>
      </c>
      <c r="GT426" s="23">
        <f ca="1"/>
        <v>162.59200000000001</v>
      </c>
      <c r="GU426" s="23">
        <f ca="1"/>
        <v>165.1</v>
      </c>
      <c r="GV426" s="23">
        <f ca="1"/>
        <v>168.05</v>
      </c>
      <c r="GW426" s="23">
        <f ca="1"/>
        <v>167.55199999999999</v>
      </c>
      <c r="GX426" s="23">
        <f ca="1"/>
        <v>171.898</v>
      </c>
      <c r="GY426" s="23">
        <f ca="1"/>
        <v>177.935</v>
      </c>
      <c r="GZ426" s="23">
        <f ca="1"/>
        <v>177.399</v>
      </c>
      <c r="HA426" s="23">
        <f ca="1"/>
        <v>179.15</v>
      </c>
      <c r="HB426" s="23">
        <f ca="1"/>
        <v>179.85400000000001</v>
      </c>
      <c r="HC426" s="23">
        <f ca="1"/>
        <v>178.28299999999999</v>
      </c>
      <c r="HD426" s="23">
        <f ca="1"/>
        <v>176.977</v>
      </c>
      <c r="HE426" s="23">
        <f ca="1"/>
        <v>181.52500000000001</v>
      </c>
      <c r="HF426" s="23">
        <f ca="1"/>
        <v>186.21799999999999</v>
      </c>
      <c r="HG426" s="23">
        <f ca="1"/>
        <v>201.75399999999999</v>
      </c>
      <c r="HH426" s="23">
        <f ca="1"/>
        <v>202.68700000000001</v>
      </c>
      <c r="HI426" s="23">
        <f ca="1"/>
        <v>202.92500000000001</v>
      </c>
      <c r="HJ426" s="23">
        <f ca="1"/>
        <v>198.273</v>
      </c>
      <c r="HK426" s="23">
        <f ca="1"/>
        <v>203.363</v>
      </c>
      <c r="HL426" s="23">
        <f ca="1"/>
        <v>208.25299999999999</v>
      </c>
      <c r="HM426" s="23">
        <f ca="1"/>
        <v>192.82900000000001</v>
      </c>
      <c r="HN426" s="23">
        <f ca="1"/>
        <v>187.81399999999999</v>
      </c>
      <c r="HO426" s="23">
        <f ca="1"/>
        <v>183.49299999999999</v>
      </c>
      <c r="HP426" s="23">
        <f ca="1"/>
        <v>183.708</v>
      </c>
      <c r="HQ426" s="23">
        <f ca="1"/>
        <v>182.55500000000001</v>
      </c>
      <c r="HR426" s="23">
        <f ca="1"/>
        <v>186.143</v>
      </c>
      <c r="HS426" s="23">
        <f ca="1"/>
        <v>200.91800000000001</v>
      </c>
      <c r="HT426" s="23">
        <f ca="1"/>
        <v>208.13300000000001</v>
      </c>
      <c r="HU426" s="23">
        <f ca="1"/>
        <v>207.03700000000001</v>
      </c>
      <c r="HV426" s="23">
        <f ca="1"/>
        <v>207.291</v>
      </c>
      <c r="HW426" s="23">
        <f ca="1"/>
        <v>209.52699999999999</v>
      </c>
      <c r="HX426" s="23">
        <f ca="1"/>
        <v>208.84700000000001</v>
      </c>
      <c r="HY426" s="23">
        <f ca="1"/>
        <v>214.80600000000001</v>
      </c>
      <c r="HZ426" s="23">
        <f ca="1"/>
        <v>214.077</v>
      </c>
      <c r="IA426" s="23">
        <f ca="1"/>
        <v>207.874</v>
      </c>
      <c r="IB426" s="23">
        <f ca="1"/>
        <v>201.321</v>
      </c>
      <c r="IC426" s="23">
        <f ca="1"/>
        <v>196.768</v>
      </c>
      <c r="ID426" s="23">
        <f ca="1"/>
        <v>196.363</v>
      </c>
      <c r="IE426" s="23">
        <f ca="1"/>
        <v>193.31800000000001</v>
      </c>
      <c r="IF426" s="23">
        <f ca="1"/>
        <v>196.15600000000001</v>
      </c>
      <c r="IG426" s="23">
        <f ca="1"/>
        <v>201.02199999999999</v>
      </c>
      <c r="IH426" s="23">
        <f ca="1"/>
        <v>198.69300000000001</v>
      </c>
      <c r="II426" s="23">
        <f ca="1"/>
        <v>202.39699999999999</v>
      </c>
      <c r="IJ426" s="23">
        <f ca="1"/>
        <v>201.114</v>
      </c>
      <c r="IK426" s="23">
        <f ca="1"/>
        <v>202.34899999999999</v>
      </c>
      <c r="IL426" s="23">
        <f ca="1"/>
        <v>205.58699999999999</v>
      </c>
      <c r="IM426" s="23">
        <f ca="1"/>
        <v>204.715</v>
      </c>
      <c r="IN426" s="23">
        <f ca="1"/>
        <v>204.828</v>
      </c>
      <c r="IO426" s="23">
        <f ca="1"/>
        <v>208.27099999999999</v>
      </c>
      <c r="IP426" s="23">
        <f ca="1"/>
        <v>211.35499999999999</v>
      </c>
      <c r="IQ426" s="23">
        <f ca="1"/>
        <v>209.34299999999999</v>
      </c>
      <c r="IR426" s="23">
        <f ca="1"/>
        <v>210.02699999999999</v>
      </c>
      <c r="IS426" s="23">
        <f ca="1"/>
        <v>213.82400000000001</v>
      </c>
      <c r="IT426" s="23">
        <f ca="1"/>
        <v>219.167</v>
      </c>
      <c r="IU426" s="23">
        <f ca="1"/>
        <v>224.59800000000001</v>
      </c>
      <c r="IV426" s="23">
        <f ca="1"/>
        <v>226.66800000000001</v>
      </c>
      <c r="IW426" s="23">
        <f ca="1"/>
        <v>218.26</v>
      </c>
      <c r="IX426" s="23">
        <f ca="1"/>
        <v>223.572</v>
      </c>
      <c r="IY426" s="23">
        <f ca="1"/>
        <v>226.98500000000001</v>
      </c>
      <c r="IZ426" s="23">
        <f ca="1"/>
        <v>225.19499999999999</v>
      </c>
      <c r="JA426" s="23">
        <f ca="1"/>
        <v>220.21700000000001</v>
      </c>
      <c r="JB426" s="23">
        <f ca="1"/>
        <v>237.703</v>
      </c>
      <c r="JC426" s="23">
        <f ca="1"/>
        <v>248.08099999999999</v>
      </c>
      <c r="JD426" s="23">
        <f ca="1"/>
        <v>247.792</v>
      </c>
      <c r="JE426" s="23">
        <f ca="1"/>
        <v>248.26900000000001</v>
      </c>
      <c r="JF426" s="23">
        <f ca="1"/>
        <v>245.64699999999999</v>
      </c>
      <c r="JG426" s="23">
        <f ca="1"/>
        <v>243.922</v>
      </c>
      <c r="JH426" s="23">
        <f ca="1"/>
        <v>243.489</v>
      </c>
      <c r="JI426" s="23">
        <f ca="1"/>
        <v>240.93199999999999</v>
      </c>
      <c r="JJ426" s="23">
        <f ca="1"/>
        <v>237.05</v>
      </c>
      <c r="JK426" s="23">
        <f ca="1"/>
        <v>231.40199999999999</v>
      </c>
      <c r="JL426" s="23">
        <f ca="1"/>
        <v>231.43199999999999</v>
      </c>
      <c r="JM426" s="23">
        <f ca="1"/>
        <v>226.73</v>
      </c>
      <c r="JN426" s="23">
        <f ca="1"/>
        <v>221.673</v>
      </c>
      <c r="JO426" s="23">
        <f ca="1"/>
        <v>224.52199999999999</v>
      </c>
      <c r="JP426" s="23">
        <f ca="1"/>
        <v>222.69900000000001</v>
      </c>
      <c r="JQ426" s="23">
        <f ca="1"/>
        <v>229.542</v>
      </c>
      <c r="JR426" s="23">
        <f ca="1"/>
        <v>235.22300000000001</v>
      </c>
      <c r="JS426" s="23">
        <f ca="1"/>
        <v>237.78</v>
      </c>
      <c r="JT426" s="23">
        <f ca="1"/>
        <v>233.66499999999999</v>
      </c>
      <c r="JU426" s="23">
        <f ca="1"/>
        <v>230.197</v>
      </c>
      <c r="JV426" s="23">
        <f ca="1"/>
        <v>223.99199999999999</v>
      </c>
      <c r="JW426" s="23">
        <f ca="1"/>
        <v>227.05699999999999</v>
      </c>
      <c r="JX426" s="23">
        <f ca="1"/>
        <v>231.624</v>
      </c>
      <c r="JY426" s="23">
        <f ca="1"/>
        <v>233.65700000000001</v>
      </c>
      <c r="JZ426" s="23" t="str">
        <f ca="1"/>
        <v>-</v>
      </c>
      <c r="OF426" s="23" t="s">
        <v>910</v>
      </c>
    </row>
    <row r="427" spans="3:396" x14ac:dyDescent="0.4">
      <c r="C427" s="1">
        <f t="shared" si="19"/>
        <v>424</v>
      </c>
      <c r="D427" s="74" t="s">
        <v>1174</v>
      </c>
      <c r="I427" s="90" t="s">
        <v>1152</v>
      </c>
      <c r="J427" s="92" t="str">
        <f>_xlfn.XLOOKUP(J424,monitor!B:B,monitor!X:X,"-")</f>
        <v>365d</v>
      </c>
      <c r="L427" s="104">
        <f>(L425-L426)</f>
        <v>-9.79095458984375</v>
      </c>
      <c r="S427" s="74" t="s">
        <v>1174</v>
      </c>
      <c r="T427" s="1" t="s">
        <v>913</v>
      </c>
      <c r="U427" s="5">
        <f ca="1">_xlfn.XLOOKUP(J424,monitor!B:B,monitor!AC:AC,"-")</f>
        <v>7.9675017995686774</v>
      </c>
      <c r="AB427" s="23" t="str">
        <f>J426</f>
        <v>FR0011401751</v>
      </c>
      <c r="AC427" s="23" cm="1">
        <f t="array" aca="1" ref="AC427:JZ427" ca="1">dl_Get_Hist(AB427,isin_list,historicData)</f>
        <v>314.83300000000003</v>
      </c>
      <c r="AD427" s="23">
        <f ca="1"/>
        <v>316.56099999999998</v>
      </c>
      <c r="AE427" s="23">
        <f ca="1"/>
        <v>319.24400000000003</v>
      </c>
      <c r="AF427" s="25">
        <f ca="1"/>
        <v>320.423</v>
      </c>
      <c r="AG427" s="23">
        <f ca="1"/>
        <v>325.30900000000003</v>
      </c>
      <c r="AH427" s="23">
        <f ca="1"/>
        <v>328.27600000000001</v>
      </c>
      <c r="AI427" s="23">
        <f ca="1"/>
        <v>313.83</v>
      </c>
      <c r="AJ427" s="23">
        <f ca="1"/>
        <v>310.14499999999998</v>
      </c>
      <c r="AK427" s="23">
        <f ca="1"/>
        <v>308.58100000000002</v>
      </c>
      <c r="AL427" s="23">
        <f ca="1"/>
        <v>307.87400000000002</v>
      </c>
      <c r="AM427" s="23">
        <f ca="1"/>
        <v>305.601</v>
      </c>
      <c r="AN427" s="23">
        <f ca="1"/>
        <v>301.03800000000001</v>
      </c>
      <c r="AO427" s="23">
        <f ca="1"/>
        <v>302.02499999999998</v>
      </c>
      <c r="AP427" s="23">
        <f ca="1"/>
        <v>309.16899999999998</v>
      </c>
      <c r="AQ427" s="23">
        <f ca="1"/>
        <v>314.488</v>
      </c>
      <c r="AR427" s="23">
        <f ca="1"/>
        <v>315.911</v>
      </c>
      <c r="AS427" s="23">
        <f ca="1"/>
        <v>327.73200000000003</v>
      </c>
      <c r="AT427" s="23">
        <f ca="1"/>
        <v>344.93900000000002</v>
      </c>
      <c r="AU427" s="23">
        <f ca="1"/>
        <v>356.827</v>
      </c>
      <c r="AV427" s="23">
        <f ca="1"/>
        <v>361.28500000000003</v>
      </c>
      <c r="AW427" s="23">
        <f ca="1"/>
        <v>351.12200000000001</v>
      </c>
      <c r="AX427" s="23">
        <f ca="1"/>
        <v>337.93299999999999</v>
      </c>
      <c r="AY427" s="23">
        <f ca="1"/>
        <v>339.19799999999998</v>
      </c>
      <c r="AZ427" s="23">
        <f ca="1"/>
        <v>331.77800000000002</v>
      </c>
      <c r="BA427" s="23">
        <f ca="1"/>
        <v>315.70800000000003</v>
      </c>
      <c r="BB427" s="23">
        <f ca="1"/>
        <v>322.08199999999999</v>
      </c>
      <c r="BC427" s="23">
        <f ca="1"/>
        <v>327.245</v>
      </c>
      <c r="BD427" s="23">
        <f ca="1"/>
        <v>334.88</v>
      </c>
      <c r="BE427" s="23">
        <f ca="1"/>
        <v>337.42899999999997</v>
      </c>
      <c r="BF427" s="23">
        <f ca="1"/>
        <v>326.73</v>
      </c>
      <c r="BG427" s="23">
        <f ca="1"/>
        <v>321.38600000000002</v>
      </c>
      <c r="BH427" s="23">
        <f ca="1"/>
        <v>324.572</v>
      </c>
      <c r="BI427" s="23">
        <f ca="1"/>
        <v>312.03899999999999</v>
      </c>
      <c r="BJ427" s="23">
        <f ca="1"/>
        <v>302.858</v>
      </c>
      <c r="BK427" s="23">
        <f ca="1"/>
        <v>303.05900000000003</v>
      </c>
      <c r="BL427" s="23">
        <f ca="1"/>
        <v>301.93900000000002</v>
      </c>
      <c r="BM427" s="23">
        <f ca="1"/>
        <v>301.69900000000001</v>
      </c>
      <c r="BN427" s="23">
        <f ca="1"/>
        <v>302.79899999999998</v>
      </c>
      <c r="BO427" s="23">
        <f ca="1"/>
        <v>302.39600000000002</v>
      </c>
      <c r="BP427" s="23">
        <f ca="1"/>
        <v>302.97300000000001</v>
      </c>
      <c r="BQ427" s="23">
        <f ca="1"/>
        <v>301.07299999999998</v>
      </c>
      <c r="BR427" s="23">
        <f ca="1"/>
        <v>298.423</v>
      </c>
      <c r="BS427" s="23">
        <f ca="1"/>
        <v>297.52199999999999</v>
      </c>
      <c r="BT427" s="23">
        <f ca="1"/>
        <v>301.51100000000002</v>
      </c>
      <c r="BU427" s="23">
        <f ca="1"/>
        <v>303.964</v>
      </c>
      <c r="BV427" s="23">
        <f ca="1"/>
        <v>303.65699999999998</v>
      </c>
      <c r="BW427" s="23">
        <f ca="1"/>
        <v>300.50599999999997</v>
      </c>
      <c r="BX427" s="23">
        <f ca="1"/>
        <v>299.214</v>
      </c>
      <c r="BY427" s="23">
        <f ca="1"/>
        <v>298.113</v>
      </c>
      <c r="BZ427" s="23">
        <f ca="1"/>
        <v>292.56700000000001</v>
      </c>
      <c r="CA427" s="23">
        <f ca="1"/>
        <v>289.68700000000001</v>
      </c>
      <c r="CB427" s="23">
        <f ca="1"/>
        <v>292.81200000000001</v>
      </c>
      <c r="CC427" s="23">
        <f ca="1"/>
        <v>296.78100000000001</v>
      </c>
      <c r="CD427" s="23">
        <f ca="1"/>
        <v>305.678</v>
      </c>
      <c r="CE427" s="23">
        <f ca="1"/>
        <v>308.92500000000001</v>
      </c>
      <c r="CF427" s="23">
        <f ca="1"/>
        <v>311.67</v>
      </c>
      <c r="CG427" s="23">
        <f ca="1"/>
        <v>315.51100000000002</v>
      </c>
      <c r="CH427" s="23">
        <f ca="1"/>
        <v>323.15899999999999</v>
      </c>
      <c r="CI427" s="23">
        <f ca="1"/>
        <v>326.87</v>
      </c>
      <c r="CJ427" s="23">
        <f ca="1"/>
        <v>325.63900000000001</v>
      </c>
      <c r="CK427" s="23">
        <f ca="1"/>
        <v>325.45699999999999</v>
      </c>
      <c r="CL427" s="23">
        <f ca="1"/>
        <v>317.48500000000001</v>
      </c>
      <c r="CM427" s="23">
        <f ca="1"/>
        <v>314.21300000000002</v>
      </c>
      <c r="CN427" s="23">
        <f ca="1"/>
        <v>311.947</v>
      </c>
      <c r="CO427" s="23">
        <f ca="1"/>
        <v>311.02499999999998</v>
      </c>
      <c r="CP427" s="23">
        <f ca="1"/>
        <v>311.14400000000001</v>
      </c>
      <c r="CQ427" s="23">
        <f ca="1"/>
        <v>314.39800000000002</v>
      </c>
      <c r="CR427" s="23">
        <f ca="1"/>
        <v>315.46800000000002</v>
      </c>
      <c r="CS427" s="23">
        <f ca="1"/>
        <v>326.387</v>
      </c>
      <c r="CT427" s="23">
        <f ca="1"/>
        <v>345.637</v>
      </c>
      <c r="CU427" s="23">
        <f ca="1"/>
        <v>348.32299999999998</v>
      </c>
      <c r="CV427" s="23">
        <f ca="1"/>
        <v>349.54300000000001</v>
      </c>
      <c r="CW427" s="23">
        <f ca="1"/>
        <v>355.65300000000002</v>
      </c>
      <c r="CX427" s="23">
        <f ca="1"/>
        <v>355.53399999999999</v>
      </c>
      <c r="CY427" s="23">
        <f ca="1"/>
        <v>360.03699999999998</v>
      </c>
      <c r="CZ427" s="23">
        <f ca="1"/>
        <v>351.14800000000002</v>
      </c>
      <c r="DA427" s="23">
        <f ca="1"/>
        <v>347.69</v>
      </c>
      <c r="DB427" s="23">
        <f ca="1"/>
        <v>336.005</v>
      </c>
      <c r="DC427" s="23">
        <f ca="1"/>
        <v>335.87200000000001</v>
      </c>
      <c r="DD427" s="23">
        <f ca="1"/>
        <v>347.16899999999998</v>
      </c>
      <c r="DE427" s="23">
        <f ca="1"/>
        <v>347.89600000000002</v>
      </c>
      <c r="DF427" s="23">
        <f ca="1"/>
        <v>359.81299999999999</v>
      </c>
      <c r="DG427" s="23">
        <f ca="1"/>
        <v>377.14499999999998</v>
      </c>
      <c r="DH427" s="23">
        <f ca="1"/>
        <v>397.77499999999998</v>
      </c>
      <c r="DI427" s="23">
        <f ca="1"/>
        <v>408.38400000000001</v>
      </c>
      <c r="DJ427" s="23">
        <f ca="1"/>
        <v>413.39800000000002</v>
      </c>
      <c r="DK427" s="23">
        <f ca="1"/>
        <v>413.29399999999998</v>
      </c>
      <c r="DL427" s="23">
        <f ca="1"/>
        <v>412.572</v>
      </c>
      <c r="DM427" s="23">
        <f ca="1"/>
        <v>428.721</v>
      </c>
      <c r="DN427" s="23">
        <f ca="1"/>
        <v>403.34899999999999</v>
      </c>
      <c r="DO427" s="23">
        <f ca="1"/>
        <v>403.495</v>
      </c>
      <c r="DP427" s="23">
        <f ca="1"/>
        <v>393.20299999999997</v>
      </c>
      <c r="DQ427" s="23">
        <f ca="1"/>
        <v>379.18299999999999</v>
      </c>
      <c r="DR427" s="23">
        <f ca="1"/>
        <v>404.04</v>
      </c>
      <c r="DS427" s="23">
        <f ca="1"/>
        <v>395.96100000000001</v>
      </c>
      <c r="DT427" s="23">
        <f ca="1"/>
        <v>392.75200000000001</v>
      </c>
      <c r="DU427" s="23">
        <f ca="1"/>
        <v>365.66300000000001</v>
      </c>
      <c r="DV427" s="23">
        <f ca="1"/>
        <v>342.31700000000001</v>
      </c>
      <c r="DW427" s="23">
        <f ca="1"/>
        <v>319.56099999999998</v>
      </c>
      <c r="DX427" s="23">
        <f ca="1"/>
        <v>330.36500000000001</v>
      </c>
      <c r="DY427" s="23">
        <f ca="1"/>
        <v>357.76499999999999</v>
      </c>
      <c r="DZ427" s="23">
        <f ca="1"/>
        <v>370.75099999999998</v>
      </c>
      <c r="EA427" s="23">
        <f ca="1"/>
        <v>392.84699999999998</v>
      </c>
      <c r="EB427" s="23">
        <f ca="1"/>
        <v>393.69900000000001</v>
      </c>
      <c r="EC427" s="23">
        <f ca="1"/>
        <v>397.08199999999999</v>
      </c>
      <c r="ED427" s="23">
        <f ca="1"/>
        <v>389.54700000000003</v>
      </c>
      <c r="EE427" s="23">
        <f ca="1"/>
        <v>384.07900000000001</v>
      </c>
      <c r="EF427" s="23">
        <f ca="1"/>
        <v>425.85</v>
      </c>
      <c r="EG427" s="23">
        <f ca="1"/>
        <v>452.8</v>
      </c>
      <c r="EH427" s="23">
        <f ca="1"/>
        <v>458.125</v>
      </c>
      <c r="EI427" s="23">
        <f ca="1"/>
        <v>462.20699999999999</v>
      </c>
      <c r="EJ427" s="23">
        <f ca="1"/>
        <v>478.68</v>
      </c>
      <c r="EK427" s="23">
        <f ca="1"/>
        <v>498.91300000000001</v>
      </c>
      <c r="EL427" s="23">
        <f ca="1"/>
        <v>521.16700000000003</v>
      </c>
      <c r="EM427" s="23">
        <f ca="1"/>
        <v>546.29999999999995</v>
      </c>
      <c r="EN427" s="23">
        <f ca="1"/>
        <v>553.678</v>
      </c>
      <c r="EO427" s="23">
        <f ca="1"/>
        <v>532.06500000000005</v>
      </c>
      <c r="EP427" s="23">
        <f ca="1"/>
        <v>503.33600000000001</v>
      </c>
      <c r="EQ427" s="23">
        <f ca="1"/>
        <v>487.697</v>
      </c>
      <c r="ER427" s="23">
        <f ca="1"/>
        <v>480.29300000000001</v>
      </c>
      <c r="ES427" s="23">
        <f ca="1"/>
        <v>494.726</v>
      </c>
      <c r="ET427" s="23">
        <f ca="1"/>
        <v>500.76</v>
      </c>
      <c r="EU427" s="23">
        <f ca="1"/>
        <v>510.57</v>
      </c>
      <c r="EV427" s="23">
        <f ca="1"/>
        <v>514.55100000000004</v>
      </c>
      <c r="EW427" s="23">
        <f ca="1"/>
        <v>489.88799999999998</v>
      </c>
      <c r="EX427" s="23">
        <f ca="1"/>
        <v>468.36700000000002</v>
      </c>
      <c r="EY427" s="23">
        <f ca="1"/>
        <v>446.31400000000002</v>
      </c>
      <c r="EZ427" s="23">
        <f ca="1"/>
        <v>427.42399999999998</v>
      </c>
      <c r="FA427" s="23">
        <f ca="1"/>
        <v>403.9</v>
      </c>
      <c r="FB427" s="23">
        <f ca="1"/>
        <v>420.80399999999997</v>
      </c>
      <c r="FC427" s="23">
        <f ca="1"/>
        <v>423.20800000000003</v>
      </c>
      <c r="FD427" s="23">
        <f ca="1"/>
        <v>430.596</v>
      </c>
      <c r="FE427" s="23">
        <f ca="1"/>
        <v>428.911</v>
      </c>
      <c r="FF427" s="23">
        <f ca="1"/>
        <v>413.77499999999998</v>
      </c>
      <c r="FG427" s="23">
        <f ca="1"/>
        <v>394.60199999999998</v>
      </c>
      <c r="FH427" s="23">
        <f ca="1"/>
        <v>395.03800000000001</v>
      </c>
      <c r="FI427" s="23">
        <f ca="1"/>
        <v>354.43799999999999</v>
      </c>
      <c r="FJ427" s="23">
        <f ca="1"/>
        <v>357.524</v>
      </c>
      <c r="FK427" s="23">
        <f ca="1"/>
        <v>402.77699999999999</v>
      </c>
      <c r="FL427" s="23">
        <f ca="1"/>
        <v>431.21699999999998</v>
      </c>
      <c r="FM427" s="23">
        <f ca="1"/>
        <v>445.92500000000001</v>
      </c>
      <c r="FN427" s="23">
        <f ca="1"/>
        <v>480.10500000000002</v>
      </c>
      <c r="FO427" s="23">
        <f ca="1"/>
        <v>486.12</v>
      </c>
      <c r="FP427" s="23">
        <f ca="1"/>
        <v>485.87799999999999</v>
      </c>
      <c r="FQ427" s="23">
        <f ca="1"/>
        <v>487.38900000000001</v>
      </c>
      <c r="FR427" s="23">
        <f ca="1"/>
        <v>500.13299999999998</v>
      </c>
      <c r="FS427" s="23">
        <f ca="1"/>
        <v>520.51900000000001</v>
      </c>
      <c r="FT427" s="23">
        <f ca="1"/>
        <v>525.54300000000001</v>
      </c>
      <c r="FU427" s="23">
        <f ca="1"/>
        <v>542.274</v>
      </c>
      <c r="FV427" s="23">
        <f ca="1"/>
        <v>578.01199999999994</v>
      </c>
      <c r="FW427" s="23">
        <f ca="1"/>
        <v>660.745</v>
      </c>
      <c r="FX427" s="23">
        <f ca="1"/>
        <v>670.86300000000006</v>
      </c>
      <c r="FY427" s="23">
        <f ca="1"/>
        <v>649.11</v>
      </c>
      <c r="FZ427" s="23">
        <f ca="1"/>
        <v>693.86599999999999</v>
      </c>
      <c r="GA427" s="23">
        <f ca="1"/>
        <v>676.21699999999998</v>
      </c>
      <c r="GB427" s="23">
        <f ca="1"/>
        <v>552.89200000000005</v>
      </c>
      <c r="GC427" s="23">
        <f ca="1"/>
        <v>505.33100000000002</v>
      </c>
      <c r="GD427" s="23">
        <f ca="1"/>
        <v>405.80500000000001</v>
      </c>
      <c r="GE427" s="23">
        <f ca="1"/>
        <v>400.41800000000001</v>
      </c>
      <c r="GF427" s="23">
        <f ca="1"/>
        <v>345.21699999999998</v>
      </c>
      <c r="GG427" s="23">
        <f ca="1"/>
        <v>339.81099999999998</v>
      </c>
      <c r="GH427" s="23">
        <f ca="1"/>
        <v>352.483</v>
      </c>
      <c r="GI427" s="23">
        <f ca="1"/>
        <v>283.85300000000001</v>
      </c>
      <c r="GJ427" s="23">
        <f ca="1"/>
        <v>254.476</v>
      </c>
      <c r="GK427" s="23">
        <f ca="1"/>
        <v>244.32300000000001</v>
      </c>
      <c r="GL427" s="23">
        <f ca="1"/>
        <v>252.386</v>
      </c>
      <c r="GM427" s="23">
        <f ca="1"/>
        <v>268.13499999999999</v>
      </c>
      <c r="GN427" s="23">
        <f ca="1"/>
        <v>262.90800000000002</v>
      </c>
      <c r="GO427" s="23">
        <f ca="1"/>
        <v>239.53700000000001</v>
      </c>
      <c r="GP427" s="23">
        <f ca="1"/>
        <v>214.66900000000001</v>
      </c>
      <c r="GQ427" s="23">
        <f ca="1"/>
        <v>206.33</v>
      </c>
      <c r="GR427" s="23">
        <f ca="1"/>
        <v>196.577</v>
      </c>
      <c r="GS427" s="23">
        <f ca="1"/>
        <v>180.48599999999999</v>
      </c>
      <c r="GT427" s="23">
        <f ca="1"/>
        <v>183.40600000000001</v>
      </c>
      <c r="GU427" s="23">
        <f ca="1"/>
        <v>186.81299999999999</v>
      </c>
      <c r="GV427" s="23">
        <f ca="1"/>
        <v>191.55799999999999</v>
      </c>
      <c r="GW427" s="23">
        <f ca="1"/>
        <v>190.851</v>
      </c>
      <c r="GX427" s="23">
        <f ca="1"/>
        <v>195.559</v>
      </c>
      <c r="GY427" s="23">
        <f ca="1"/>
        <v>200.56700000000001</v>
      </c>
      <c r="GZ427" s="23">
        <f ca="1"/>
        <v>199.881</v>
      </c>
      <c r="HA427" s="23">
        <f ca="1"/>
        <v>203.28</v>
      </c>
      <c r="HB427" s="23">
        <f ca="1"/>
        <v>204.119</v>
      </c>
      <c r="HC427" s="23">
        <f ca="1"/>
        <v>202.22800000000001</v>
      </c>
      <c r="HD427" s="23">
        <f ca="1"/>
        <v>199.56</v>
      </c>
      <c r="HE427" s="23">
        <f ca="1"/>
        <v>204.23599999999999</v>
      </c>
      <c r="HF427" s="23">
        <f ca="1"/>
        <v>207.71100000000001</v>
      </c>
      <c r="HG427" s="23">
        <f ca="1"/>
        <v>218.68</v>
      </c>
      <c r="HH427" s="23">
        <f ca="1"/>
        <v>218.98400000000001</v>
      </c>
      <c r="HI427" s="23">
        <f ca="1"/>
        <v>217.14400000000001</v>
      </c>
      <c r="HJ427" s="23">
        <f ca="1"/>
        <v>211.74799999999999</v>
      </c>
      <c r="HK427" s="23">
        <f ca="1"/>
        <v>216.75899999999999</v>
      </c>
      <c r="HL427" s="23">
        <f ca="1"/>
        <v>222.65899999999999</v>
      </c>
      <c r="HM427" s="23">
        <f ca="1"/>
        <v>208.57300000000001</v>
      </c>
      <c r="HN427" s="23">
        <f ca="1"/>
        <v>203.95500000000001</v>
      </c>
      <c r="HO427" s="23">
        <f ca="1"/>
        <v>198.22499999999999</v>
      </c>
      <c r="HP427" s="23">
        <f ca="1"/>
        <v>198.881</v>
      </c>
      <c r="HQ427" s="23">
        <f ca="1"/>
        <v>196.86199999999999</v>
      </c>
      <c r="HR427" s="23">
        <f ca="1"/>
        <v>202.733</v>
      </c>
      <c r="HS427" s="23">
        <f ca="1"/>
        <v>216.86500000000001</v>
      </c>
      <c r="HT427" s="23">
        <f ca="1"/>
        <v>222.261</v>
      </c>
      <c r="HU427" s="23">
        <f ca="1"/>
        <v>220.745</v>
      </c>
      <c r="HV427" s="23">
        <f ca="1"/>
        <v>219.72399999999999</v>
      </c>
      <c r="HW427" s="23">
        <f ca="1"/>
        <v>222.53800000000001</v>
      </c>
      <c r="HX427" s="23">
        <f ca="1"/>
        <v>222.404</v>
      </c>
      <c r="HY427" s="23">
        <f ca="1"/>
        <v>229.065</v>
      </c>
      <c r="HZ427" s="23">
        <f ca="1"/>
        <v>227.94300000000001</v>
      </c>
      <c r="IA427" s="23">
        <f ca="1"/>
        <v>225.83699999999999</v>
      </c>
      <c r="IB427" s="23">
        <f ca="1"/>
        <v>223.93199999999999</v>
      </c>
      <c r="IC427" s="23">
        <f ca="1"/>
        <v>218.58099999999999</v>
      </c>
      <c r="ID427" s="23">
        <f ca="1"/>
        <v>218.66800000000001</v>
      </c>
      <c r="IE427" s="23">
        <f ca="1"/>
        <v>215.54599999999999</v>
      </c>
      <c r="IF427" s="23">
        <f ca="1"/>
        <v>220.005</v>
      </c>
      <c r="IG427" s="23">
        <f ca="1"/>
        <v>220.23400000000001</v>
      </c>
      <c r="IH427" s="23">
        <f ca="1"/>
        <v>219.45699999999999</v>
      </c>
      <c r="II427" s="23">
        <f ca="1"/>
        <v>223.07300000000001</v>
      </c>
      <c r="IJ427" s="23">
        <f ca="1"/>
        <v>222.607</v>
      </c>
      <c r="IK427" s="23">
        <f ca="1"/>
        <v>223.91900000000001</v>
      </c>
      <c r="IL427" s="23">
        <f ca="1"/>
        <v>226.65600000000001</v>
      </c>
      <c r="IM427" s="23">
        <f ca="1"/>
        <v>227.209</v>
      </c>
      <c r="IN427" s="23">
        <f ca="1"/>
        <v>229.608</v>
      </c>
      <c r="IO427" s="23">
        <f ca="1"/>
        <v>234.48500000000001</v>
      </c>
      <c r="IP427" s="23">
        <f ca="1"/>
        <v>236.40299999999999</v>
      </c>
      <c r="IQ427" s="23">
        <f ca="1"/>
        <v>234.714</v>
      </c>
      <c r="IR427" s="23">
        <f ca="1"/>
        <v>235.571</v>
      </c>
      <c r="IS427" s="23">
        <f ca="1"/>
        <v>238.09800000000001</v>
      </c>
      <c r="IT427" s="23">
        <f ca="1"/>
        <v>241.679</v>
      </c>
      <c r="IU427" s="23">
        <f ca="1"/>
        <v>247.04900000000001</v>
      </c>
      <c r="IV427" s="23">
        <f ca="1"/>
        <v>249.95</v>
      </c>
      <c r="IW427" s="23">
        <f ca="1"/>
        <v>241.67500000000001</v>
      </c>
      <c r="IX427" s="23">
        <f ca="1"/>
        <v>246.98</v>
      </c>
      <c r="IY427" s="23">
        <f ca="1"/>
        <v>249.93</v>
      </c>
      <c r="IZ427" s="23">
        <f ca="1"/>
        <v>249.47800000000001</v>
      </c>
      <c r="JA427" s="23">
        <f ca="1"/>
        <v>248.029</v>
      </c>
      <c r="JB427" s="23">
        <f ca="1"/>
        <v>264.89</v>
      </c>
      <c r="JC427" s="23">
        <f ca="1"/>
        <v>275.08199999999999</v>
      </c>
      <c r="JD427" s="23">
        <f ca="1"/>
        <v>273.73500000000001</v>
      </c>
      <c r="JE427" s="23">
        <f ca="1"/>
        <v>275.56200000000001</v>
      </c>
      <c r="JF427" s="23">
        <f ca="1"/>
        <v>269.39</v>
      </c>
      <c r="JG427" s="23">
        <f ca="1"/>
        <v>267.15600000000001</v>
      </c>
      <c r="JH427" s="23">
        <f ca="1"/>
        <v>266.50299999999999</v>
      </c>
      <c r="JI427" s="23">
        <f ca="1"/>
        <v>264.59899999999999</v>
      </c>
      <c r="JJ427" s="23">
        <f ca="1"/>
        <v>260.86399999999998</v>
      </c>
      <c r="JK427" s="23">
        <f ca="1"/>
        <v>254.697</v>
      </c>
      <c r="JL427" s="23">
        <f ca="1"/>
        <v>254.459</v>
      </c>
      <c r="JM427" s="23">
        <f ca="1"/>
        <v>250.11699999999999</v>
      </c>
      <c r="JN427" s="23">
        <f ca="1"/>
        <v>243.49100000000001</v>
      </c>
      <c r="JO427" s="23">
        <f ca="1"/>
        <v>246.01400000000001</v>
      </c>
      <c r="JP427" s="23">
        <f ca="1"/>
        <v>242.57599999999999</v>
      </c>
      <c r="JQ427" s="23">
        <f ca="1"/>
        <v>248.37700000000001</v>
      </c>
      <c r="JR427" s="23">
        <f ca="1"/>
        <v>254.71299999999999</v>
      </c>
      <c r="JS427" s="23">
        <f ca="1"/>
        <v>255.56</v>
      </c>
      <c r="JT427" s="23">
        <f ca="1"/>
        <v>252.541</v>
      </c>
      <c r="JU427" s="23">
        <f ca="1"/>
        <v>249.05199999999999</v>
      </c>
      <c r="JV427" s="23">
        <f ca="1"/>
        <v>242.786</v>
      </c>
      <c r="JW427" s="23">
        <f ca="1"/>
        <v>247.83500000000001</v>
      </c>
      <c r="JX427" s="23">
        <f ca="1"/>
        <v>252.797</v>
      </c>
      <c r="JY427" s="23">
        <f ca="1"/>
        <v>255.15600000000001</v>
      </c>
      <c r="JZ427" s="23" t="str">
        <f ca="1"/>
        <v>-</v>
      </c>
      <c r="OF427" s="23" t="s">
        <v>910</v>
      </c>
    </row>
    <row r="428" spans="3:396" x14ac:dyDescent="0.4">
      <c r="C428" s="1">
        <f t="shared" si="19"/>
        <v>425</v>
      </c>
      <c r="D428" s="74" t="s">
        <v>1174</v>
      </c>
      <c r="I428" s="90" t="s">
        <v>1407</v>
      </c>
      <c r="J428" s="110" t="str">
        <f>_xlfn.XLOOKUP(J424,monitor!B:B,monitor!C:C)</f>
        <v>To Monitor</v>
      </c>
      <c r="S428" s="74" t="s">
        <v>1174</v>
      </c>
      <c r="T428" s="1" t="s">
        <v>1218</v>
      </c>
      <c r="U428" s="5">
        <f ca="1">U426-2*U427</f>
        <v>-34.408879085518691</v>
      </c>
      <c r="AB428" s="111" t="str">
        <f>AB426&amp; " reduced"</f>
        <v>FR0013367612 reduced</v>
      </c>
      <c r="AC428" s="23" cm="1">
        <f t="array" aca="1" ref="AC428:JX428" ca="1">_xlfn._xlws.FILTER(_xlfn.ANCHORARRAY(AC426),dl_Get_Hist("numbers",isin_list,historicData)&lt;U433)</f>
        <v>305.64600000000002</v>
      </c>
      <c r="AD428" s="23">
        <f ca="1"/>
        <v>305.44200000000001</v>
      </c>
      <c r="AE428" s="23">
        <f ca="1"/>
        <v>309.93</v>
      </c>
      <c r="AF428" s="25">
        <f ca="1"/>
        <v>310.70299999999997</v>
      </c>
      <c r="AG428" s="23">
        <f ca="1"/>
        <v>317.27100000000002</v>
      </c>
      <c r="AH428" s="23">
        <f ca="1"/>
        <v>319.654</v>
      </c>
      <c r="AI428" s="23">
        <f ca="1"/>
        <v>305.19200000000001</v>
      </c>
      <c r="AJ428" s="23">
        <f ca="1"/>
        <v>303.12900000000002</v>
      </c>
      <c r="AK428" s="23">
        <f ca="1"/>
        <v>303.20800000000003</v>
      </c>
      <c r="AL428" s="23">
        <f ca="1"/>
        <v>302.83499999999998</v>
      </c>
      <c r="AM428" s="23">
        <f ca="1"/>
        <v>300.43200000000002</v>
      </c>
      <c r="AN428" s="23">
        <f ca="1"/>
        <v>294.04500000000002</v>
      </c>
      <c r="AO428" s="23">
        <f ca="1"/>
        <v>293.351</v>
      </c>
      <c r="AP428" s="23">
        <f ca="1"/>
        <v>297.58699999999999</v>
      </c>
      <c r="AQ428" s="23">
        <f ca="1"/>
        <v>301.42399999999998</v>
      </c>
      <c r="AR428" s="23">
        <f ca="1"/>
        <v>301.91199999999998</v>
      </c>
      <c r="AS428" s="23">
        <f ca="1"/>
        <v>313.68599999999998</v>
      </c>
      <c r="AT428" s="23">
        <f ca="1"/>
        <v>325.44299999999998</v>
      </c>
      <c r="AU428" s="23">
        <f ca="1"/>
        <v>343.23700000000002</v>
      </c>
      <c r="AV428" s="23">
        <f ca="1"/>
        <v>348.7</v>
      </c>
      <c r="AW428" s="23">
        <f ca="1"/>
        <v>341.07799999999997</v>
      </c>
      <c r="AX428" s="23">
        <f ca="1"/>
        <v>326.72500000000002</v>
      </c>
      <c r="AY428" s="23">
        <f ca="1"/>
        <v>327.82299999999998</v>
      </c>
      <c r="AZ428" s="23">
        <f ca="1"/>
        <v>322.39400000000001</v>
      </c>
      <c r="BA428" s="23">
        <f ca="1"/>
        <v>303.59100000000001</v>
      </c>
      <c r="BB428" s="23">
        <f ca="1"/>
        <v>307.77600000000001</v>
      </c>
      <c r="BC428" s="23">
        <f ca="1"/>
        <v>318.57</v>
      </c>
      <c r="BD428" s="23">
        <f ca="1"/>
        <v>333.37299999999999</v>
      </c>
      <c r="BE428" s="23">
        <f ca="1"/>
        <v>330.66500000000002</v>
      </c>
      <c r="BF428" s="23">
        <f ca="1"/>
        <v>312.08600000000001</v>
      </c>
      <c r="BG428" s="23">
        <f ca="1"/>
        <v>305.30099999999999</v>
      </c>
      <c r="BH428" s="23">
        <f ca="1"/>
        <v>307.21800000000002</v>
      </c>
      <c r="BI428" s="23">
        <f ca="1"/>
        <v>292.541</v>
      </c>
      <c r="BJ428" s="23">
        <f ca="1"/>
        <v>278.19099999999997</v>
      </c>
      <c r="BK428" s="23">
        <f ca="1"/>
        <v>279.29399999999998</v>
      </c>
      <c r="BL428" s="23">
        <f ca="1"/>
        <v>277.21600000000001</v>
      </c>
      <c r="BM428" s="23">
        <f ca="1"/>
        <v>279.29899999999998</v>
      </c>
      <c r="BN428" s="23">
        <f ca="1"/>
        <v>281.47199999999998</v>
      </c>
      <c r="BO428" s="23">
        <f ca="1"/>
        <v>281.13200000000001</v>
      </c>
      <c r="BP428" s="23">
        <f ca="1"/>
        <v>281.01400000000001</v>
      </c>
      <c r="BQ428" s="23">
        <f ca="1"/>
        <v>280.39800000000002</v>
      </c>
      <c r="BR428" s="23">
        <f ca="1"/>
        <v>277.73899999999998</v>
      </c>
      <c r="BS428" s="23">
        <f ca="1"/>
        <v>277.57600000000002</v>
      </c>
      <c r="BT428" s="23">
        <f ca="1"/>
        <v>279.78399999999999</v>
      </c>
      <c r="BU428" s="23">
        <f ca="1"/>
        <v>282.2</v>
      </c>
      <c r="BV428" s="23">
        <f ca="1"/>
        <v>282.74900000000002</v>
      </c>
      <c r="BW428" s="23">
        <f ca="1"/>
        <v>279.846</v>
      </c>
      <c r="BX428" s="23">
        <f ca="1"/>
        <v>277.52600000000001</v>
      </c>
      <c r="BY428" s="23">
        <f ca="1"/>
        <v>274.49299999999999</v>
      </c>
      <c r="BZ428" s="23">
        <f ca="1"/>
        <v>268.517</v>
      </c>
      <c r="CA428" s="23">
        <f ca="1"/>
        <v>265.77600000000001</v>
      </c>
      <c r="CB428" s="23">
        <f ca="1"/>
        <v>268.90199999999999</v>
      </c>
      <c r="CC428" s="23">
        <f ca="1"/>
        <v>272.58600000000001</v>
      </c>
      <c r="CD428" s="23">
        <f ca="1"/>
        <v>281.55399999999997</v>
      </c>
      <c r="CE428" s="23">
        <f ca="1"/>
        <v>284.41399999999999</v>
      </c>
      <c r="CF428" s="23">
        <f ca="1"/>
        <v>287.13799999999998</v>
      </c>
      <c r="CG428" s="23">
        <f ca="1"/>
        <v>291.74900000000002</v>
      </c>
      <c r="CH428" s="23">
        <f ca="1"/>
        <v>303.57799999999997</v>
      </c>
      <c r="CI428" s="23">
        <f ca="1"/>
        <v>307.428</v>
      </c>
      <c r="CJ428" s="23">
        <f ca="1"/>
        <v>307.34899999999999</v>
      </c>
      <c r="CK428" s="23">
        <f ca="1"/>
        <v>308.03399999999999</v>
      </c>
      <c r="CL428" s="23">
        <f ca="1"/>
        <v>295.67700000000002</v>
      </c>
      <c r="CM428" s="23">
        <f ca="1"/>
        <v>292.87299999999999</v>
      </c>
      <c r="CN428" s="23">
        <f ca="1"/>
        <v>289.46199999999999</v>
      </c>
      <c r="CO428" s="23">
        <f ca="1"/>
        <v>290.54300000000001</v>
      </c>
      <c r="CP428" s="23">
        <f ca="1"/>
        <v>291.74299999999999</v>
      </c>
      <c r="CQ428" s="23">
        <f ca="1"/>
        <v>292.358</v>
      </c>
      <c r="CR428" s="23">
        <f ca="1"/>
        <v>293.565</v>
      </c>
      <c r="CS428" s="23">
        <f ca="1"/>
        <v>310.86099999999999</v>
      </c>
      <c r="CT428" s="23">
        <f ca="1"/>
        <v>332.58199999999999</v>
      </c>
      <c r="CU428" s="23">
        <f ca="1"/>
        <v>340.45</v>
      </c>
      <c r="CV428" s="23">
        <f ca="1"/>
        <v>341.971</v>
      </c>
      <c r="CW428" s="23">
        <f ca="1"/>
        <v>348.24700000000001</v>
      </c>
      <c r="CX428" s="23">
        <f ca="1"/>
        <v>351.96800000000002</v>
      </c>
      <c r="CY428" s="23">
        <f ca="1"/>
        <v>355.63</v>
      </c>
      <c r="CZ428" s="23">
        <f ca="1"/>
        <v>342.73700000000002</v>
      </c>
      <c r="DA428" s="23">
        <f ca="1"/>
        <v>338.315</v>
      </c>
      <c r="DB428" s="23">
        <f ca="1"/>
        <v>314.14100000000002</v>
      </c>
      <c r="DC428" s="23">
        <f ca="1"/>
        <v>314.34899999999999</v>
      </c>
      <c r="DD428" s="23">
        <f ca="1"/>
        <v>320.267</v>
      </c>
      <c r="DE428" s="23">
        <f ca="1"/>
        <v>323.32</v>
      </c>
      <c r="DF428" s="23">
        <f ca="1"/>
        <v>333.06700000000001</v>
      </c>
      <c r="DG428" s="23">
        <f ca="1"/>
        <v>352.27</v>
      </c>
      <c r="DH428" s="23">
        <f ca="1"/>
        <v>377.76499999999999</v>
      </c>
      <c r="DI428" s="23">
        <f ca="1"/>
        <v>392.82</v>
      </c>
      <c r="DJ428" s="23">
        <f ca="1"/>
        <v>398.25599999999997</v>
      </c>
      <c r="DK428" s="23">
        <f ca="1"/>
        <v>397.31</v>
      </c>
      <c r="DL428" s="23">
        <f ca="1"/>
        <v>396.74200000000002</v>
      </c>
      <c r="DM428" s="23">
        <f ca="1"/>
        <v>411.95400000000001</v>
      </c>
      <c r="DN428" s="23">
        <f ca="1"/>
        <v>390.22699999999998</v>
      </c>
      <c r="DO428" s="23">
        <f ca="1"/>
        <v>389.45699999999999</v>
      </c>
      <c r="DP428" s="23">
        <f ca="1"/>
        <v>378.221</v>
      </c>
      <c r="DQ428" s="23">
        <f ca="1"/>
        <v>364.58100000000002</v>
      </c>
      <c r="DR428" s="23">
        <f ca="1"/>
        <v>391.88200000000001</v>
      </c>
      <c r="DS428" s="23">
        <f ca="1"/>
        <v>391.185</v>
      </c>
      <c r="DT428" s="23">
        <f ca="1"/>
        <v>395.017</v>
      </c>
      <c r="DU428" s="23">
        <f ca="1"/>
        <v>360.74700000000001</v>
      </c>
      <c r="DV428" s="23">
        <f ca="1"/>
        <v>330.887</v>
      </c>
      <c r="DW428" s="23">
        <f ca="1"/>
        <v>305.40899999999999</v>
      </c>
      <c r="DX428" s="23">
        <f ca="1"/>
        <v>314.28199999999998</v>
      </c>
      <c r="DY428" s="23">
        <f ca="1"/>
        <v>342.90800000000002</v>
      </c>
      <c r="DZ428" s="23">
        <f ca="1"/>
        <v>355.29899999999998</v>
      </c>
      <c r="EA428" s="23">
        <f ca="1"/>
        <v>377.65199999999999</v>
      </c>
      <c r="EB428" s="23">
        <f ca="1"/>
        <v>376.05099999999999</v>
      </c>
      <c r="EC428" s="23">
        <f ca="1"/>
        <v>375.173</v>
      </c>
      <c r="ED428" s="23">
        <f ca="1"/>
        <v>365.18</v>
      </c>
      <c r="EE428" s="23">
        <f ca="1"/>
        <v>360.678</v>
      </c>
      <c r="EF428" s="23">
        <f ca="1"/>
        <v>398.88799999999998</v>
      </c>
      <c r="EG428" s="23">
        <f ca="1"/>
        <v>440.73</v>
      </c>
      <c r="EH428" s="23">
        <f ca="1"/>
        <v>440.452</v>
      </c>
      <c r="EI428" s="23">
        <f ca="1"/>
        <v>441.81700000000001</v>
      </c>
      <c r="EJ428" s="23">
        <f ca="1"/>
        <v>455.44600000000003</v>
      </c>
      <c r="EK428" s="23">
        <f ca="1"/>
        <v>469.22300000000001</v>
      </c>
      <c r="EL428" s="23">
        <f ca="1"/>
        <v>492.23399999999998</v>
      </c>
      <c r="EM428" s="23">
        <f ca="1"/>
        <v>522.73500000000001</v>
      </c>
      <c r="EN428" s="23">
        <f ca="1"/>
        <v>530.34400000000005</v>
      </c>
      <c r="EO428" s="23">
        <f ca="1"/>
        <v>508.49400000000003</v>
      </c>
      <c r="EP428" s="23">
        <f ca="1"/>
        <v>476.90199999999999</v>
      </c>
      <c r="EQ428" s="23">
        <f ca="1"/>
        <v>456.44799999999998</v>
      </c>
      <c r="ER428" s="23">
        <f ca="1"/>
        <v>452.42899999999997</v>
      </c>
      <c r="ES428" s="23">
        <f ca="1"/>
        <v>457.89600000000002</v>
      </c>
      <c r="ET428" s="23">
        <f ca="1"/>
        <v>461.399</v>
      </c>
      <c r="EU428" s="23">
        <f ca="1"/>
        <v>469.66699999999997</v>
      </c>
      <c r="EV428" s="23">
        <f ca="1"/>
        <v>472.11700000000002</v>
      </c>
      <c r="EW428" s="23">
        <f ca="1"/>
        <v>449.80799999999999</v>
      </c>
      <c r="EX428" s="23">
        <f ca="1"/>
        <v>429.577</v>
      </c>
      <c r="EY428" s="23">
        <f ca="1"/>
        <v>409.762</v>
      </c>
      <c r="EZ428" s="23">
        <f ca="1"/>
        <v>391.95499999999998</v>
      </c>
      <c r="FA428" s="23">
        <f ca="1"/>
        <v>372.97199999999998</v>
      </c>
      <c r="FB428" s="23">
        <f ca="1"/>
        <v>388.39299999999997</v>
      </c>
      <c r="FC428" s="23">
        <f ca="1"/>
        <v>396.762</v>
      </c>
      <c r="FD428" s="23">
        <f ca="1"/>
        <v>407.71899999999999</v>
      </c>
      <c r="FE428" s="23">
        <f ca="1"/>
        <v>409.17099999999999</v>
      </c>
      <c r="FF428" s="23">
        <f ca="1"/>
        <v>396.90300000000002</v>
      </c>
      <c r="FG428" s="23">
        <f ca="1"/>
        <v>379.327</v>
      </c>
      <c r="FH428" s="23">
        <f ca="1"/>
        <v>380.11500000000001</v>
      </c>
      <c r="FI428" s="23">
        <f ca="1"/>
        <v>345.83600000000001</v>
      </c>
      <c r="FJ428" s="23">
        <f ca="1"/>
        <v>340.685</v>
      </c>
      <c r="FK428" s="23">
        <f ca="1"/>
        <v>370.97500000000002</v>
      </c>
      <c r="FL428" s="23">
        <f ca="1"/>
        <v>396.03800000000001</v>
      </c>
      <c r="FM428" s="23">
        <f ca="1"/>
        <v>415.61799999999999</v>
      </c>
      <c r="FN428" s="23">
        <f ca="1"/>
        <v>454.971</v>
      </c>
      <c r="FO428" s="23">
        <f ca="1"/>
        <v>461.07400000000001</v>
      </c>
      <c r="FP428" s="23">
        <f ca="1"/>
        <v>462.209</v>
      </c>
      <c r="FQ428" s="23">
        <f ca="1"/>
        <v>468.94200000000001</v>
      </c>
      <c r="FR428" s="23">
        <f ca="1"/>
        <v>484.642</v>
      </c>
      <c r="FS428" s="23">
        <f ca="1"/>
        <v>505.40199999999999</v>
      </c>
      <c r="FT428" s="23">
        <f ca="1"/>
        <v>515.45399999999995</v>
      </c>
      <c r="FU428" s="23">
        <f ca="1"/>
        <v>541.97500000000002</v>
      </c>
      <c r="FV428" s="23">
        <f ca="1"/>
        <v>572.80100000000004</v>
      </c>
      <c r="FW428" s="23">
        <f ca="1"/>
        <v>663.13199999999995</v>
      </c>
      <c r="FX428" s="23">
        <f ca="1"/>
        <v>681.45899999999995</v>
      </c>
      <c r="FY428" s="23">
        <f ca="1"/>
        <v>639.92200000000003</v>
      </c>
      <c r="FZ428" s="23">
        <f ca="1"/>
        <v>685.59500000000003</v>
      </c>
      <c r="GA428" s="23">
        <f ca="1"/>
        <v>681.63499999999999</v>
      </c>
      <c r="GB428" s="23">
        <f ca="1"/>
        <v>554.74099999999999</v>
      </c>
      <c r="GC428" s="23">
        <f ca="1"/>
        <v>495.988</v>
      </c>
      <c r="GD428" s="23">
        <f ca="1"/>
        <v>403.98700000000002</v>
      </c>
      <c r="GE428" s="23">
        <f ca="1"/>
        <v>395.16199999999998</v>
      </c>
      <c r="GF428" s="23">
        <f ca="1"/>
        <v>329.31900000000002</v>
      </c>
      <c r="GG428" s="23">
        <f ca="1"/>
        <v>325.11500000000001</v>
      </c>
      <c r="GH428" s="23">
        <f ca="1"/>
        <v>337.90600000000001</v>
      </c>
      <c r="GI428" s="23">
        <f ca="1"/>
        <v>270.72699999999998</v>
      </c>
      <c r="GJ428" s="23">
        <f ca="1"/>
        <v>237.54300000000001</v>
      </c>
      <c r="GK428" s="23">
        <f ca="1"/>
        <v>225.60400000000001</v>
      </c>
      <c r="GL428" s="23">
        <f ca="1"/>
        <v>236.422</v>
      </c>
      <c r="GM428" s="23">
        <f ca="1"/>
        <v>252.119</v>
      </c>
      <c r="GN428" s="23">
        <f ca="1"/>
        <v>250.69300000000001</v>
      </c>
      <c r="GO428" s="23">
        <f ca="1"/>
        <v>222.84800000000001</v>
      </c>
      <c r="GP428" s="23">
        <f ca="1"/>
        <v>197.77199999999999</v>
      </c>
      <c r="GQ428" s="23">
        <f ca="1"/>
        <v>187.49799999999999</v>
      </c>
      <c r="GR428" s="23">
        <f ca="1"/>
        <v>178.136</v>
      </c>
      <c r="GS428" s="23">
        <f ca="1"/>
        <v>161.21899999999999</v>
      </c>
      <c r="GT428" s="23">
        <f ca="1"/>
        <v>162.59200000000001</v>
      </c>
      <c r="GU428" s="23">
        <f ca="1"/>
        <v>165.1</v>
      </c>
      <c r="GV428" s="23">
        <f ca="1"/>
        <v>168.05</v>
      </c>
      <c r="GW428" s="23">
        <f ca="1"/>
        <v>167.55199999999999</v>
      </c>
      <c r="GX428" s="23">
        <f ca="1"/>
        <v>171.898</v>
      </c>
      <c r="GY428" s="23">
        <f ca="1"/>
        <v>177.935</v>
      </c>
      <c r="GZ428" s="23">
        <f ca="1"/>
        <v>177.399</v>
      </c>
      <c r="HA428" s="23">
        <f ca="1"/>
        <v>179.15</v>
      </c>
      <c r="HB428" s="23">
        <f ca="1"/>
        <v>179.85400000000001</v>
      </c>
      <c r="HC428" s="23">
        <f ca="1"/>
        <v>178.28299999999999</v>
      </c>
      <c r="HD428" s="23">
        <f ca="1"/>
        <v>176.977</v>
      </c>
      <c r="HE428" s="23">
        <f ca="1"/>
        <v>181.52500000000001</v>
      </c>
      <c r="HF428" s="23">
        <f ca="1"/>
        <v>186.21799999999999</v>
      </c>
      <c r="HG428" s="23">
        <f ca="1"/>
        <v>201.75399999999999</v>
      </c>
      <c r="HH428" s="23">
        <f ca="1"/>
        <v>202.68700000000001</v>
      </c>
      <c r="HI428" s="23">
        <f ca="1"/>
        <v>202.92500000000001</v>
      </c>
      <c r="HJ428" s="23">
        <f ca="1"/>
        <v>198.273</v>
      </c>
      <c r="HK428" s="23">
        <f ca="1"/>
        <v>203.363</v>
      </c>
      <c r="HL428" s="23">
        <f ca="1"/>
        <v>208.25299999999999</v>
      </c>
      <c r="HM428" s="23">
        <f ca="1"/>
        <v>192.82900000000001</v>
      </c>
      <c r="HN428" s="23">
        <f ca="1"/>
        <v>187.81399999999999</v>
      </c>
      <c r="HO428" s="23">
        <f ca="1"/>
        <v>183.49299999999999</v>
      </c>
      <c r="HP428" s="23">
        <f ca="1"/>
        <v>183.708</v>
      </c>
      <c r="HQ428" s="23">
        <f ca="1"/>
        <v>182.55500000000001</v>
      </c>
      <c r="HR428" s="23">
        <f ca="1"/>
        <v>186.143</v>
      </c>
      <c r="HS428" s="23">
        <f ca="1"/>
        <v>200.91800000000001</v>
      </c>
      <c r="HT428" s="23">
        <f ca="1"/>
        <v>208.13300000000001</v>
      </c>
      <c r="HU428" s="23">
        <f ca="1"/>
        <v>207.03700000000001</v>
      </c>
      <c r="HV428" s="23">
        <f ca="1"/>
        <v>207.291</v>
      </c>
      <c r="HW428" s="23">
        <f ca="1"/>
        <v>209.52699999999999</v>
      </c>
      <c r="HX428" s="23">
        <f ca="1"/>
        <v>208.84700000000001</v>
      </c>
      <c r="HY428" s="23">
        <f ca="1"/>
        <v>214.80600000000001</v>
      </c>
      <c r="HZ428" s="23">
        <f ca="1"/>
        <v>214.077</v>
      </c>
      <c r="IA428" s="23">
        <f ca="1"/>
        <v>207.874</v>
      </c>
      <c r="IB428" s="23">
        <f ca="1"/>
        <v>201.321</v>
      </c>
      <c r="IC428" s="23">
        <f ca="1"/>
        <v>196.768</v>
      </c>
      <c r="ID428" s="23">
        <f ca="1"/>
        <v>196.363</v>
      </c>
      <c r="IE428" s="23">
        <f ca="1"/>
        <v>193.31800000000001</v>
      </c>
      <c r="IF428" s="23">
        <f ca="1"/>
        <v>196.15600000000001</v>
      </c>
      <c r="IG428" s="23">
        <f ca="1"/>
        <v>201.02199999999999</v>
      </c>
      <c r="IH428" s="23">
        <f ca="1"/>
        <v>198.69300000000001</v>
      </c>
      <c r="II428" s="23">
        <f ca="1"/>
        <v>202.39699999999999</v>
      </c>
      <c r="IJ428" s="23">
        <f ca="1"/>
        <v>201.114</v>
      </c>
      <c r="IK428" s="23">
        <f ca="1"/>
        <v>202.34899999999999</v>
      </c>
      <c r="IL428" s="23">
        <f ca="1"/>
        <v>205.58699999999999</v>
      </c>
      <c r="IM428" s="23">
        <f ca="1"/>
        <v>204.715</v>
      </c>
      <c r="IN428" s="23">
        <f ca="1"/>
        <v>204.828</v>
      </c>
      <c r="IO428" s="23">
        <f ca="1"/>
        <v>208.27099999999999</v>
      </c>
      <c r="IP428" s="23">
        <f ca="1"/>
        <v>211.35499999999999</v>
      </c>
      <c r="IQ428" s="23">
        <f ca="1"/>
        <v>209.34299999999999</v>
      </c>
      <c r="IR428" s="23">
        <f ca="1"/>
        <v>210.02699999999999</v>
      </c>
      <c r="IS428" s="23">
        <f ca="1"/>
        <v>213.82400000000001</v>
      </c>
      <c r="IT428" s="23">
        <f ca="1"/>
        <v>219.167</v>
      </c>
      <c r="IU428" s="23">
        <f ca="1"/>
        <v>224.59800000000001</v>
      </c>
      <c r="IV428" s="23">
        <f ca="1"/>
        <v>226.66800000000001</v>
      </c>
      <c r="IW428" s="23">
        <f ca="1"/>
        <v>218.26</v>
      </c>
      <c r="IX428" s="23">
        <f ca="1"/>
        <v>223.572</v>
      </c>
      <c r="IY428" s="23">
        <f ca="1"/>
        <v>226.98500000000001</v>
      </c>
      <c r="IZ428" s="23">
        <f ca="1"/>
        <v>225.19499999999999</v>
      </c>
      <c r="JA428" s="23">
        <f ca="1"/>
        <v>220.21700000000001</v>
      </c>
      <c r="JB428" s="23">
        <f ca="1"/>
        <v>237.703</v>
      </c>
      <c r="JC428" s="23">
        <f ca="1"/>
        <v>248.08099999999999</v>
      </c>
      <c r="JD428" s="23">
        <f ca="1"/>
        <v>247.792</v>
      </c>
      <c r="JE428" s="23">
        <f ca="1"/>
        <v>248.26900000000001</v>
      </c>
      <c r="JF428" s="23">
        <f ca="1"/>
        <v>245.64699999999999</v>
      </c>
      <c r="JG428" s="23">
        <f ca="1"/>
        <v>243.922</v>
      </c>
      <c r="JH428" s="23">
        <f ca="1"/>
        <v>243.489</v>
      </c>
      <c r="JI428" s="23">
        <f ca="1"/>
        <v>240.93199999999999</v>
      </c>
      <c r="JJ428" s="23">
        <f ca="1"/>
        <v>237.05</v>
      </c>
      <c r="JK428" s="23">
        <f ca="1"/>
        <v>231.40199999999999</v>
      </c>
      <c r="JL428" s="23">
        <f ca="1"/>
        <v>231.43199999999999</v>
      </c>
      <c r="JM428" s="23">
        <f ca="1"/>
        <v>226.73</v>
      </c>
      <c r="JN428" s="23">
        <f ca="1"/>
        <v>221.673</v>
      </c>
      <c r="JO428" s="23">
        <f ca="1"/>
        <v>224.52199999999999</v>
      </c>
      <c r="JP428" s="23">
        <f ca="1"/>
        <v>222.69900000000001</v>
      </c>
      <c r="JQ428" s="23">
        <f ca="1"/>
        <v>229.542</v>
      </c>
      <c r="JR428" s="23">
        <f ca="1"/>
        <v>235.22300000000001</v>
      </c>
      <c r="JS428" s="23">
        <f ca="1"/>
        <v>237.78</v>
      </c>
      <c r="JT428" s="23">
        <f ca="1"/>
        <v>233.66499999999999</v>
      </c>
      <c r="JU428" s="23">
        <f ca="1"/>
        <v>230.197</v>
      </c>
      <c r="JV428" s="23">
        <f ca="1"/>
        <v>223.99199999999999</v>
      </c>
      <c r="JW428" s="23">
        <f ca="1"/>
        <v>227.05699999999999</v>
      </c>
      <c r="JX428" s="23">
        <f ca="1"/>
        <v>231.624</v>
      </c>
      <c r="OF428" s="23" t="s">
        <v>910</v>
      </c>
    </row>
    <row r="429" spans="3:396" x14ac:dyDescent="0.4">
      <c r="C429" s="1">
        <f t="shared" si="19"/>
        <v>426</v>
      </c>
      <c r="D429" s="74" t="s">
        <v>1174</v>
      </c>
      <c r="I429" s="90" t="s">
        <v>1711</v>
      </c>
      <c r="J429" s="125" t="str">
        <f>_xlfn.XLOOKUP(J424,monitor!B:B,monitor!P:P)</f>
        <v>too flat edf 4 to 5,375</v>
      </c>
      <c r="S429" s="74" t="s">
        <v>1174</v>
      </c>
      <c r="T429" s="1" t="s">
        <v>1219</v>
      </c>
      <c r="U429" s="5">
        <f ca="1">U426+2*U427</f>
        <v>-2.5388718872439799</v>
      </c>
      <c r="AB429" s="111" t="str">
        <f>AB427&amp; " reduced"</f>
        <v>FR0011401751 reduced</v>
      </c>
      <c r="AC429" s="23" cm="1">
        <f t="array" aca="1" ref="AC429:JX429" ca="1">_xlfn._xlws.FILTER(_xlfn.ANCHORARRAY(AC427),dl_Get_Hist("numbers",isin_list,historicData)&lt;U433)</f>
        <v>314.83300000000003</v>
      </c>
      <c r="AD429" s="23">
        <f ca="1"/>
        <v>316.56099999999998</v>
      </c>
      <c r="AE429" s="23">
        <f ca="1"/>
        <v>319.24400000000003</v>
      </c>
      <c r="AF429" s="25">
        <f ca="1"/>
        <v>320.423</v>
      </c>
      <c r="AG429" s="23">
        <f ca="1"/>
        <v>325.30900000000003</v>
      </c>
      <c r="AH429" s="23">
        <f ca="1"/>
        <v>328.27600000000001</v>
      </c>
      <c r="AI429" s="23">
        <f ca="1"/>
        <v>313.83</v>
      </c>
      <c r="AJ429" s="23">
        <f ca="1"/>
        <v>310.14499999999998</v>
      </c>
      <c r="AK429" s="23">
        <f ca="1"/>
        <v>308.58100000000002</v>
      </c>
      <c r="AL429" s="23">
        <f ca="1"/>
        <v>307.87400000000002</v>
      </c>
      <c r="AM429" s="23">
        <f ca="1"/>
        <v>305.601</v>
      </c>
      <c r="AN429" s="23">
        <f ca="1"/>
        <v>301.03800000000001</v>
      </c>
      <c r="AO429" s="23">
        <f ca="1"/>
        <v>302.02499999999998</v>
      </c>
      <c r="AP429" s="23">
        <f ca="1"/>
        <v>309.16899999999998</v>
      </c>
      <c r="AQ429" s="23">
        <f ca="1"/>
        <v>314.488</v>
      </c>
      <c r="AR429" s="23">
        <f ca="1"/>
        <v>315.911</v>
      </c>
      <c r="AS429" s="23">
        <f ca="1"/>
        <v>327.73200000000003</v>
      </c>
      <c r="AT429" s="23">
        <f ca="1"/>
        <v>344.93900000000002</v>
      </c>
      <c r="AU429" s="23">
        <f ca="1"/>
        <v>356.827</v>
      </c>
      <c r="AV429" s="23">
        <f ca="1"/>
        <v>361.28500000000003</v>
      </c>
      <c r="AW429" s="23">
        <f ca="1"/>
        <v>351.12200000000001</v>
      </c>
      <c r="AX429" s="23">
        <f ca="1"/>
        <v>337.93299999999999</v>
      </c>
      <c r="AY429" s="23">
        <f ca="1"/>
        <v>339.19799999999998</v>
      </c>
      <c r="AZ429" s="23">
        <f ca="1"/>
        <v>331.77800000000002</v>
      </c>
      <c r="BA429" s="23">
        <f ca="1"/>
        <v>315.70800000000003</v>
      </c>
      <c r="BB429" s="23">
        <f ca="1"/>
        <v>322.08199999999999</v>
      </c>
      <c r="BC429" s="23">
        <f ca="1"/>
        <v>327.245</v>
      </c>
      <c r="BD429" s="23">
        <f ca="1"/>
        <v>334.88</v>
      </c>
      <c r="BE429" s="23">
        <f ca="1"/>
        <v>337.42899999999997</v>
      </c>
      <c r="BF429" s="23">
        <f ca="1"/>
        <v>326.73</v>
      </c>
      <c r="BG429" s="23">
        <f ca="1"/>
        <v>321.38600000000002</v>
      </c>
      <c r="BH429" s="23">
        <f ca="1"/>
        <v>324.572</v>
      </c>
      <c r="BI429" s="23">
        <f ca="1"/>
        <v>312.03899999999999</v>
      </c>
      <c r="BJ429" s="23">
        <f ca="1"/>
        <v>302.858</v>
      </c>
      <c r="BK429" s="23">
        <f ca="1"/>
        <v>303.05900000000003</v>
      </c>
      <c r="BL429" s="23">
        <f ca="1"/>
        <v>301.93900000000002</v>
      </c>
      <c r="BM429" s="23">
        <f ca="1"/>
        <v>301.69900000000001</v>
      </c>
      <c r="BN429" s="23">
        <f ca="1"/>
        <v>302.79899999999998</v>
      </c>
      <c r="BO429" s="23">
        <f ca="1"/>
        <v>302.39600000000002</v>
      </c>
      <c r="BP429" s="23">
        <f ca="1"/>
        <v>302.97300000000001</v>
      </c>
      <c r="BQ429" s="23">
        <f ca="1"/>
        <v>301.07299999999998</v>
      </c>
      <c r="BR429" s="23">
        <f ca="1"/>
        <v>298.423</v>
      </c>
      <c r="BS429" s="23">
        <f ca="1"/>
        <v>297.52199999999999</v>
      </c>
      <c r="BT429" s="23">
        <f ca="1"/>
        <v>301.51100000000002</v>
      </c>
      <c r="BU429" s="23">
        <f ca="1"/>
        <v>303.964</v>
      </c>
      <c r="BV429" s="23">
        <f ca="1"/>
        <v>303.65699999999998</v>
      </c>
      <c r="BW429" s="23">
        <f ca="1"/>
        <v>300.50599999999997</v>
      </c>
      <c r="BX429" s="23">
        <f ca="1"/>
        <v>299.214</v>
      </c>
      <c r="BY429" s="23">
        <f ca="1"/>
        <v>298.113</v>
      </c>
      <c r="BZ429" s="23">
        <f ca="1"/>
        <v>292.56700000000001</v>
      </c>
      <c r="CA429" s="23">
        <f ca="1"/>
        <v>289.68700000000001</v>
      </c>
      <c r="CB429" s="23">
        <f ca="1"/>
        <v>292.81200000000001</v>
      </c>
      <c r="CC429" s="23">
        <f ca="1"/>
        <v>296.78100000000001</v>
      </c>
      <c r="CD429" s="23">
        <f ca="1"/>
        <v>305.678</v>
      </c>
      <c r="CE429" s="23">
        <f ca="1"/>
        <v>308.92500000000001</v>
      </c>
      <c r="CF429" s="23">
        <f ca="1"/>
        <v>311.67</v>
      </c>
      <c r="CG429" s="23">
        <f ca="1"/>
        <v>315.51100000000002</v>
      </c>
      <c r="CH429" s="23">
        <f ca="1"/>
        <v>323.15899999999999</v>
      </c>
      <c r="CI429" s="23">
        <f ca="1"/>
        <v>326.87</v>
      </c>
      <c r="CJ429" s="23">
        <f ca="1"/>
        <v>325.63900000000001</v>
      </c>
      <c r="CK429" s="23">
        <f ca="1"/>
        <v>325.45699999999999</v>
      </c>
      <c r="CL429" s="23">
        <f ca="1"/>
        <v>317.48500000000001</v>
      </c>
      <c r="CM429" s="23">
        <f ca="1"/>
        <v>314.21300000000002</v>
      </c>
      <c r="CN429" s="23">
        <f ca="1"/>
        <v>311.947</v>
      </c>
      <c r="CO429" s="23">
        <f ca="1"/>
        <v>311.02499999999998</v>
      </c>
      <c r="CP429" s="23">
        <f ca="1"/>
        <v>311.14400000000001</v>
      </c>
      <c r="CQ429" s="23">
        <f ca="1"/>
        <v>314.39800000000002</v>
      </c>
      <c r="CR429" s="23">
        <f ca="1"/>
        <v>315.46800000000002</v>
      </c>
      <c r="CS429" s="23">
        <f ca="1"/>
        <v>326.387</v>
      </c>
      <c r="CT429" s="23">
        <f ca="1"/>
        <v>345.637</v>
      </c>
      <c r="CU429" s="23">
        <f ca="1"/>
        <v>348.32299999999998</v>
      </c>
      <c r="CV429" s="23">
        <f ca="1"/>
        <v>349.54300000000001</v>
      </c>
      <c r="CW429" s="23">
        <f ca="1"/>
        <v>355.65300000000002</v>
      </c>
      <c r="CX429" s="23">
        <f ca="1"/>
        <v>355.53399999999999</v>
      </c>
      <c r="CY429" s="23">
        <f ca="1"/>
        <v>360.03699999999998</v>
      </c>
      <c r="CZ429" s="23">
        <f ca="1"/>
        <v>351.14800000000002</v>
      </c>
      <c r="DA429" s="23">
        <f ca="1"/>
        <v>347.69</v>
      </c>
      <c r="DB429" s="23">
        <f ca="1"/>
        <v>336.005</v>
      </c>
      <c r="DC429" s="23">
        <f ca="1"/>
        <v>335.87200000000001</v>
      </c>
      <c r="DD429" s="23">
        <f ca="1"/>
        <v>347.16899999999998</v>
      </c>
      <c r="DE429" s="23">
        <f ca="1"/>
        <v>347.89600000000002</v>
      </c>
      <c r="DF429" s="23">
        <f ca="1"/>
        <v>359.81299999999999</v>
      </c>
      <c r="DG429" s="23">
        <f ca="1"/>
        <v>377.14499999999998</v>
      </c>
      <c r="DH429" s="23">
        <f ca="1"/>
        <v>397.77499999999998</v>
      </c>
      <c r="DI429" s="23">
        <f ca="1"/>
        <v>408.38400000000001</v>
      </c>
      <c r="DJ429" s="23">
        <f ca="1"/>
        <v>413.39800000000002</v>
      </c>
      <c r="DK429" s="23">
        <f ca="1"/>
        <v>413.29399999999998</v>
      </c>
      <c r="DL429" s="23">
        <f ca="1"/>
        <v>412.572</v>
      </c>
      <c r="DM429" s="23">
        <f ca="1"/>
        <v>428.721</v>
      </c>
      <c r="DN429" s="23">
        <f ca="1"/>
        <v>403.34899999999999</v>
      </c>
      <c r="DO429" s="23">
        <f ca="1"/>
        <v>403.495</v>
      </c>
      <c r="DP429" s="23">
        <f ca="1"/>
        <v>393.20299999999997</v>
      </c>
      <c r="DQ429" s="23">
        <f ca="1"/>
        <v>379.18299999999999</v>
      </c>
      <c r="DR429" s="23">
        <f ca="1"/>
        <v>404.04</v>
      </c>
      <c r="DS429" s="23">
        <f ca="1"/>
        <v>395.96100000000001</v>
      </c>
      <c r="DT429" s="23">
        <f ca="1"/>
        <v>392.75200000000001</v>
      </c>
      <c r="DU429" s="23">
        <f ca="1"/>
        <v>365.66300000000001</v>
      </c>
      <c r="DV429" s="23">
        <f ca="1"/>
        <v>342.31700000000001</v>
      </c>
      <c r="DW429" s="23">
        <f ca="1"/>
        <v>319.56099999999998</v>
      </c>
      <c r="DX429" s="23">
        <f ca="1"/>
        <v>330.36500000000001</v>
      </c>
      <c r="DY429" s="23">
        <f ca="1"/>
        <v>357.76499999999999</v>
      </c>
      <c r="DZ429" s="23">
        <f ca="1"/>
        <v>370.75099999999998</v>
      </c>
      <c r="EA429" s="23">
        <f ca="1"/>
        <v>392.84699999999998</v>
      </c>
      <c r="EB429" s="23">
        <f ca="1"/>
        <v>393.69900000000001</v>
      </c>
      <c r="EC429" s="23">
        <f ca="1"/>
        <v>397.08199999999999</v>
      </c>
      <c r="ED429" s="23">
        <f ca="1"/>
        <v>389.54700000000003</v>
      </c>
      <c r="EE429" s="23">
        <f ca="1"/>
        <v>384.07900000000001</v>
      </c>
      <c r="EF429" s="23">
        <f ca="1"/>
        <v>425.85</v>
      </c>
      <c r="EG429" s="23">
        <f ca="1"/>
        <v>452.8</v>
      </c>
      <c r="EH429" s="23">
        <f ca="1"/>
        <v>458.125</v>
      </c>
      <c r="EI429" s="23">
        <f ca="1"/>
        <v>462.20699999999999</v>
      </c>
      <c r="EJ429" s="23">
        <f ca="1"/>
        <v>478.68</v>
      </c>
      <c r="EK429" s="23">
        <f ca="1"/>
        <v>498.91300000000001</v>
      </c>
      <c r="EL429" s="23">
        <f ca="1"/>
        <v>521.16700000000003</v>
      </c>
      <c r="EM429" s="23">
        <f ca="1"/>
        <v>546.29999999999995</v>
      </c>
      <c r="EN429" s="23">
        <f ca="1"/>
        <v>553.678</v>
      </c>
      <c r="EO429" s="23">
        <f ca="1"/>
        <v>532.06500000000005</v>
      </c>
      <c r="EP429" s="23">
        <f ca="1"/>
        <v>503.33600000000001</v>
      </c>
      <c r="EQ429" s="23">
        <f ca="1"/>
        <v>487.697</v>
      </c>
      <c r="ER429" s="23">
        <f ca="1"/>
        <v>480.29300000000001</v>
      </c>
      <c r="ES429" s="23">
        <f ca="1"/>
        <v>494.726</v>
      </c>
      <c r="ET429" s="23">
        <f ca="1"/>
        <v>500.76</v>
      </c>
      <c r="EU429" s="23">
        <f ca="1"/>
        <v>510.57</v>
      </c>
      <c r="EV429" s="23">
        <f ca="1"/>
        <v>514.55100000000004</v>
      </c>
      <c r="EW429" s="23">
        <f ca="1"/>
        <v>489.88799999999998</v>
      </c>
      <c r="EX429" s="23">
        <f ca="1"/>
        <v>468.36700000000002</v>
      </c>
      <c r="EY429" s="23">
        <f ca="1"/>
        <v>446.31400000000002</v>
      </c>
      <c r="EZ429" s="23">
        <f ca="1"/>
        <v>427.42399999999998</v>
      </c>
      <c r="FA429" s="23">
        <f ca="1"/>
        <v>403.9</v>
      </c>
      <c r="FB429" s="23">
        <f ca="1"/>
        <v>420.80399999999997</v>
      </c>
      <c r="FC429" s="23">
        <f ca="1"/>
        <v>423.20800000000003</v>
      </c>
      <c r="FD429" s="23">
        <f ca="1"/>
        <v>430.596</v>
      </c>
      <c r="FE429" s="23">
        <f ca="1"/>
        <v>428.911</v>
      </c>
      <c r="FF429" s="23">
        <f ca="1"/>
        <v>413.77499999999998</v>
      </c>
      <c r="FG429" s="23">
        <f ca="1"/>
        <v>394.60199999999998</v>
      </c>
      <c r="FH429" s="23">
        <f ca="1"/>
        <v>395.03800000000001</v>
      </c>
      <c r="FI429" s="23">
        <f ca="1"/>
        <v>354.43799999999999</v>
      </c>
      <c r="FJ429" s="23">
        <f ca="1"/>
        <v>357.524</v>
      </c>
      <c r="FK429" s="23">
        <f ca="1"/>
        <v>402.77699999999999</v>
      </c>
      <c r="FL429" s="23">
        <f ca="1"/>
        <v>431.21699999999998</v>
      </c>
      <c r="FM429" s="23">
        <f ca="1"/>
        <v>445.92500000000001</v>
      </c>
      <c r="FN429" s="23">
        <f ca="1"/>
        <v>480.10500000000002</v>
      </c>
      <c r="FO429" s="23">
        <f ca="1"/>
        <v>486.12</v>
      </c>
      <c r="FP429" s="23">
        <f ca="1"/>
        <v>485.87799999999999</v>
      </c>
      <c r="FQ429" s="23">
        <f ca="1"/>
        <v>487.38900000000001</v>
      </c>
      <c r="FR429" s="23">
        <f ca="1"/>
        <v>500.13299999999998</v>
      </c>
      <c r="FS429" s="23">
        <f ca="1"/>
        <v>520.51900000000001</v>
      </c>
      <c r="FT429" s="23">
        <f ca="1"/>
        <v>525.54300000000001</v>
      </c>
      <c r="FU429" s="23">
        <f ca="1"/>
        <v>542.274</v>
      </c>
      <c r="FV429" s="23">
        <f ca="1"/>
        <v>578.01199999999994</v>
      </c>
      <c r="FW429" s="23">
        <f ca="1"/>
        <v>660.745</v>
      </c>
      <c r="FX429" s="23">
        <f ca="1"/>
        <v>670.86300000000006</v>
      </c>
      <c r="FY429" s="23">
        <f ca="1"/>
        <v>649.11</v>
      </c>
      <c r="FZ429" s="23">
        <f ca="1"/>
        <v>693.86599999999999</v>
      </c>
      <c r="GA429" s="23">
        <f ca="1"/>
        <v>676.21699999999998</v>
      </c>
      <c r="GB429" s="23">
        <f ca="1"/>
        <v>552.89200000000005</v>
      </c>
      <c r="GC429" s="23">
        <f ca="1"/>
        <v>505.33100000000002</v>
      </c>
      <c r="GD429" s="23">
        <f ca="1"/>
        <v>405.80500000000001</v>
      </c>
      <c r="GE429" s="23">
        <f ca="1"/>
        <v>400.41800000000001</v>
      </c>
      <c r="GF429" s="23">
        <f ca="1"/>
        <v>345.21699999999998</v>
      </c>
      <c r="GG429" s="23">
        <f ca="1"/>
        <v>339.81099999999998</v>
      </c>
      <c r="GH429" s="23">
        <f ca="1"/>
        <v>352.483</v>
      </c>
      <c r="GI429" s="23">
        <f ca="1"/>
        <v>283.85300000000001</v>
      </c>
      <c r="GJ429" s="23">
        <f ca="1"/>
        <v>254.476</v>
      </c>
      <c r="GK429" s="23">
        <f ca="1"/>
        <v>244.32300000000001</v>
      </c>
      <c r="GL429" s="23">
        <f ca="1"/>
        <v>252.386</v>
      </c>
      <c r="GM429" s="23">
        <f ca="1"/>
        <v>268.13499999999999</v>
      </c>
      <c r="GN429" s="23">
        <f ca="1"/>
        <v>262.90800000000002</v>
      </c>
      <c r="GO429" s="23">
        <f ca="1"/>
        <v>239.53700000000001</v>
      </c>
      <c r="GP429" s="23">
        <f ca="1"/>
        <v>214.66900000000001</v>
      </c>
      <c r="GQ429" s="23">
        <f ca="1"/>
        <v>206.33</v>
      </c>
      <c r="GR429" s="23">
        <f ca="1"/>
        <v>196.577</v>
      </c>
      <c r="GS429" s="23">
        <f ca="1"/>
        <v>180.48599999999999</v>
      </c>
      <c r="GT429" s="23">
        <f ca="1"/>
        <v>183.40600000000001</v>
      </c>
      <c r="GU429" s="23">
        <f ca="1"/>
        <v>186.81299999999999</v>
      </c>
      <c r="GV429" s="23">
        <f ca="1"/>
        <v>191.55799999999999</v>
      </c>
      <c r="GW429" s="23">
        <f ca="1"/>
        <v>190.851</v>
      </c>
      <c r="GX429" s="23">
        <f ca="1"/>
        <v>195.559</v>
      </c>
      <c r="GY429" s="23">
        <f ca="1"/>
        <v>200.56700000000001</v>
      </c>
      <c r="GZ429" s="23">
        <f ca="1"/>
        <v>199.881</v>
      </c>
      <c r="HA429" s="23">
        <f ca="1"/>
        <v>203.28</v>
      </c>
      <c r="HB429" s="23">
        <f ca="1"/>
        <v>204.119</v>
      </c>
      <c r="HC429" s="23">
        <f ca="1"/>
        <v>202.22800000000001</v>
      </c>
      <c r="HD429" s="23">
        <f ca="1"/>
        <v>199.56</v>
      </c>
      <c r="HE429" s="23">
        <f ca="1"/>
        <v>204.23599999999999</v>
      </c>
      <c r="HF429" s="23">
        <f ca="1"/>
        <v>207.71100000000001</v>
      </c>
      <c r="HG429" s="23">
        <f ca="1"/>
        <v>218.68</v>
      </c>
      <c r="HH429" s="23">
        <f ca="1"/>
        <v>218.98400000000001</v>
      </c>
      <c r="HI429" s="23">
        <f ca="1"/>
        <v>217.14400000000001</v>
      </c>
      <c r="HJ429" s="23">
        <f ca="1"/>
        <v>211.74799999999999</v>
      </c>
      <c r="HK429" s="23">
        <f ca="1"/>
        <v>216.75899999999999</v>
      </c>
      <c r="HL429" s="23">
        <f ca="1"/>
        <v>222.65899999999999</v>
      </c>
      <c r="HM429" s="23">
        <f ca="1"/>
        <v>208.57300000000001</v>
      </c>
      <c r="HN429" s="23">
        <f ca="1"/>
        <v>203.95500000000001</v>
      </c>
      <c r="HO429" s="23">
        <f ca="1"/>
        <v>198.22499999999999</v>
      </c>
      <c r="HP429" s="23">
        <f ca="1"/>
        <v>198.881</v>
      </c>
      <c r="HQ429" s="23">
        <f ca="1"/>
        <v>196.86199999999999</v>
      </c>
      <c r="HR429" s="23">
        <f ca="1"/>
        <v>202.733</v>
      </c>
      <c r="HS429" s="23">
        <f ca="1"/>
        <v>216.86500000000001</v>
      </c>
      <c r="HT429" s="23">
        <f ca="1"/>
        <v>222.261</v>
      </c>
      <c r="HU429" s="23">
        <f ca="1"/>
        <v>220.745</v>
      </c>
      <c r="HV429" s="23">
        <f ca="1"/>
        <v>219.72399999999999</v>
      </c>
      <c r="HW429" s="23">
        <f ca="1"/>
        <v>222.53800000000001</v>
      </c>
      <c r="HX429" s="23">
        <f ca="1"/>
        <v>222.404</v>
      </c>
      <c r="HY429" s="23">
        <f ca="1"/>
        <v>229.065</v>
      </c>
      <c r="HZ429" s="23">
        <f ca="1"/>
        <v>227.94300000000001</v>
      </c>
      <c r="IA429" s="23">
        <f ca="1"/>
        <v>225.83699999999999</v>
      </c>
      <c r="IB429" s="23">
        <f ca="1"/>
        <v>223.93199999999999</v>
      </c>
      <c r="IC429" s="23">
        <f ca="1"/>
        <v>218.58099999999999</v>
      </c>
      <c r="ID429" s="23">
        <f ca="1"/>
        <v>218.66800000000001</v>
      </c>
      <c r="IE429" s="23">
        <f ca="1"/>
        <v>215.54599999999999</v>
      </c>
      <c r="IF429" s="23">
        <f ca="1"/>
        <v>220.005</v>
      </c>
      <c r="IG429" s="23">
        <f ca="1"/>
        <v>220.23400000000001</v>
      </c>
      <c r="IH429" s="23">
        <f ca="1"/>
        <v>219.45699999999999</v>
      </c>
      <c r="II429" s="23">
        <f ca="1"/>
        <v>223.07300000000001</v>
      </c>
      <c r="IJ429" s="23">
        <f ca="1"/>
        <v>222.607</v>
      </c>
      <c r="IK429" s="23">
        <f ca="1"/>
        <v>223.91900000000001</v>
      </c>
      <c r="IL429" s="23">
        <f ca="1"/>
        <v>226.65600000000001</v>
      </c>
      <c r="IM429" s="23">
        <f ca="1"/>
        <v>227.209</v>
      </c>
      <c r="IN429" s="23">
        <f ca="1"/>
        <v>229.608</v>
      </c>
      <c r="IO429" s="23">
        <f ca="1"/>
        <v>234.48500000000001</v>
      </c>
      <c r="IP429" s="23">
        <f ca="1"/>
        <v>236.40299999999999</v>
      </c>
      <c r="IQ429" s="23">
        <f ca="1"/>
        <v>234.714</v>
      </c>
      <c r="IR429" s="23">
        <f ca="1"/>
        <v>235.571</v>
      </c>
      <c r="IS429" s="23">
        <f ca="1"/>
        <v>238.09800000000001</v>
      </c>
      <c r="IT429" s="23">
        <f ca="1"/>
        <v>241.679</v>
      </c>
      <c r="IU429" s="23">
        <f ca="1"/>
        <v>247.04900000000001</v>
      </c>
      <c r="IV429" s="23">
        <f ca="1"/>
        <v>249.95</v>
      </c>
      <c r="IW429" s="23">
        <f ca="1"/>
        <v>241.67500000000001</v>
      </c>
      <c r="IX429" s="23">
        <f ca="1"/>
        <v>246.98</v>
      </c>
      <c r="IY429" s="23">
        <f ca="1"/>
        <v>249.93</v>
      </c>
      <c r="IZ429" s="23">
        <f ca="1"/>
        <v>249.47800000000001</v>
      </c>
      <c r="JA429" s="23">
        <f ca="1"/>
        <v>248.029</v>
      </c>
      <c r="JB429" s="23">
        <f ca="1"/>
        <v>264.89</v>
      </c>
      <c r="JC429" s="23">
        <f ca="1"/>
        <v>275.08199999999999</v>
      </c>
      <c r="JD429" s="23">
        <f ca="1"/>
        <v>273.73500000000001</v>
      </c>
      <c r="JE429" s="23">
        <f ca="1"/>
        <v>275.56200000000001</v>
      </c>
      <c r="JF429" s="23">
        <f ca="1"/>
        <v>269.39</v>
      </c>
      <c r="JG429" s="23">
        <f ca="1"/>
        <v>267.15600000000001</v>
      </c>
      <c r="JH429" s="23">
        <f ca="1"/>
        <v>266.50299999999999</v>
      </c>
      <c r="JI429" s="23">
        <f ca="1"/>
        <v>264.59899999999999</v>
      </c>
      <c r="JJ429" s="23">
        <f ca="1"/>
        <v>260.86399999999998</v>
      </c>
      <c r="JK429" s="23">
        <f ca="1"/>
        <v>254.697</v>
      </c>
      <c r="JL429" s="23">
        <f ca="1"/>
        <v>254.459</v>
      </c>
      <c r="JM429" s="23">
        <f ca="1"/>
        <v>250.11699999999999</v>
      </c>
      <c r="JN429" s="23">
        <f ca="1"/>
        <v>243.49100000000001</v>
      </c>
      <c r="JO429" s="23">
        <f ca="1"/>
        <v>246.01400000000001</v>
      </c>
      <c r="JP429" s="23">
        <f ca="1"/>
        <v>242.57599999999999</v>
      </c>
      <c r="JQ429" s="23">
        <f ca="1"/>
        <v>248.37700000000001</v>
      </c>
      <c r="JR429" s="23">
        <f ca="1"/>
        <v>254.71299999999999</v>
      </c>
      <c r="JS429" s="23">
        <f ca="1"/>
        <v>255.56</v>
      </c>
      <c r="JT429" s="23">
        <f ca="1"/>
        <v>252.541</v>
      </c>
      <c r="JU429" s="23">
        <f ca="1"/>
        <v>249.05199999999999</v>
      </c>
      <c r="JV429" s="23">
        <f ca="1"/>
        <v>242.786</v>
      </c>
      <c r="JW429" s="23">
        <f ca="1"/>
        <v>247.83500000000001</v>
      </c>
      <c r="JX429" s="23">
        <f ca="1"/>
        <v>252.797</v>
      </c>
      <c r="OF429" s="23" t="s">
        <v>910</v>
      </c>
    </row>
    <row r="430" spans="3:396" x14ac:dyDescent="0.4">
      <c r="C430" s="1">
        <f t="shared" si="19"/>
        <v>427</v>
      </c>
      <c r="D430" s="74" t="s">
        <v>1174</v>
      </c>
      <c r="S430" s="74" t="s">
        <v>1174</v>
      </c>
      <c r="T430" s="1" t="s">
        <v>1254</v>
      </c>
      <c r="U430" s="4">
        <f>_xlfn.XLOOKUP(J424,monitor!B:B,monitor!N:N,"-")</f>
        <v>-20</v>
      </c>
      <c r="AB430" s="111" t="str">
        <f>"spread:"&amp;K425&amp;" - "&amp;K426</f>
        <v>spread:EDF 4 PERP nc-24 - EDF 5 3/8 PERP nc-25</v>
      </c>
      <c r="AC430" s="23" cm="1">
        <f t="array" aca="1" ref="AC430:JY430" ca="1">_xlfn._xlws.FILTER(dl_spread_between_two_bonds(J425,J426,isin_list,historicData),dl_spread_between_two_bonds(J425,J426,isin_list,historicData)&lt;&gt;"-")</f>
        <v>-9.1870000000000118</v>
      </c>
      <c r="AD430" s="23">
        <f ca="1"/>
        <v>-11.118999999999971</v>
      </c>
      <c r="AE430" s="23">
        <f ca="1"/>
        <v>-9.3140000000000214</v>
      </c>
      <c r="AF430" s="25">
        <f ca="1"/>
        <v>-9.7200000000000273</v>
      </c>
      <c r="AG430" s="23">
        <f ca="1"/>
        <v>-8.0380000000000109</v>
      </c>
      <c r="AH430" s="23">
        <f ca="1"/>
        <v>-8.6220000000000141</v>
      </c>
      <c r="AI430" s="23">
        <f ca="1"/>
        <v>-8.6379999999999768</v>
      </c>
      <c r="AJ430" s="23">
        <f ca="1"/>
        <v>-7.0159999999999627</v>
      </c>
      <c r="AK430" s="23">
        <f ca="1"/>
        <v>-5.3729999999999905</v>
      </c>
      <c r="AL430" s="23">
        <f ca="1"/>
        <v>-5.0390000000000441</v>
      </c>
      <c r="AM430" s="23">
        <f ca="1"/>
        <v>-5.1689999999999827</v>
      </c>
      <c r="AN430" s="23">
        <f ca="1"/>
        <v>-6.992999999999995</v>
      </c>
      <c r="AO430" s="23">
        <f ca="1"/>
        <v>-8.6739999999999782</v>
      </c>
      <c r="AP430" s="23">
        <f ca="1"/>
        <v>-11.581999999999994</v>
      </c>
      <c r="AQ430" s="23">
        <f ca="1"/>
        <v>-13.064000000000021</v>
      </c>
      <c r="AR430" s="23">
        <f ca="1"/>
        <v>-13.999000000000024</v>
      </c>
      <c r="AS430" s="23">
        <f ca="1"/>
        <v>-14.046000000000049</v>
      </c>
      <c r="AT430" s="23">
        <f ca="1"/>
        <v>-19.496000000000038</v>
      </c>
      <c r="AU430" s="23">
        <f ca="1"/>
        <v>-13.589999999999975</v>
      </c>
      <c r="AV430" s="23">
        <f ca="1"/>
        <v>-12.585000000000036</v>
      </c>
      <c r="AW430" s="23">
        <f ca="1"/>
        <v>-10.04400000000004</v>
      </c>
      <c r="AX430" s="23">
        <f ca="1"/>
        <v>-11.20799999999997</v>
      </c>
      <c r="AY430" s="23">
        <f ca="1"/>
        <v>-11.375</v>
      </c>
      <c r="AZ430" s="23">
        <f ca="1"/>
        <v>-9.3840000000000146</v>
      </c>
      <c r="BA430" s="23">
        <f ca="1"/>
        <v>-12.117000000000019</v>
      </c>
      <c r="BB430" s="23">
        <f ca="1"/>
        <v>-14.305999999999983</v>
      </c>
      <c r="BC430" s="23">
        <f ca="1"/>
        <v>-8.6750000000000114</v>
      </c>
      <c r="BD430" s="23">
        <f ca="1"/>
        <v>-1.507000000000005</v>
      </c>
      <c r="BE430" s="23">
        <f ca="1"/>
        <v>-6.7639999999999532</v>
      </c>
      <c r="BF430" s="23">
        <f ca="1"/>
        <v>-14.644000000000005</v>
      </c>
      <c r="BG430" s="23">
        <f ca="1"/>
        <v>-16.085000000000036</v>
      </c>
      <c r="BH430" s="23">
        <f ca="1"/>
        <v>-17.353999999999985</v>
      </c>
      <c r="BI430" s="23">
        <f ca="1"/>
        <v>-19.49799999999999</v>
      </c>
      <c r="BJ430" s="23">
        <f ca="1"/>
        <v>-24.66700000000003</v>
      </c>
      <c r="BK430" s="23">
        <f ca="1"/>
        <v>-23.765000000000043</v>
      </c>
      <c r="BL430" s="23">
        <f ca="1"/>
        <v>-24.723000000000013</v>
      </c>
      <c r="BM430" s="23">
        <f ca="1"/>
        <v>-22.400000000000034</v>
      </c>
      <c r="BN430" s="23">
        <f ca="1"/>
        <v>-21.326999999999998</v>
      </c>
      <c r="BO430" s="23">
        <f ca="1"/>
        <v>-21.26400000000001</v>
      </c>
      <c r="BP430" s="23">
        <f ca="1"/>
        <v>-21.959000000000003</v>
      </c>
      <c r="BQ430" s="23">
        <f ca="1"/>
        <v>-20.674999999999955</v>
      </c>
      <c r="BR430" s="23">
        <f ca="1"/>
        <v>-20.684000000000026</v>
      </c>
      <c r="BS430" s="23">
        <f ca="1"/>
        <v>-19.94599999999997</v>
      </c>
      <c r="BT430" s="23">
        <f ca="1"/>
        <v>-21.727000000000032</v>
      </c>
      <c r="BU430" s="23">
        <f ca="1"/>
        <v>-21.76400000000001</v>
      </c>
      <c r="BV430" s="23">
        <f ca="1"/>
        <v>-20.907999999999959</v>
      </c>
      <c r="BW430" s="23">
        <f ca="1"/>
        <v>-20.659999999999968</v>
      </c>
      <c r="BX430" s="23">
        <f ca="1"/>
        <v>-21.687999999999988</v>
      </c>
      <c r="BY430" s="23">
        <f ca="1"/>
        <v>-23.620000000000005</v>
      </c>
      <c r="BZ430" s="23">
        <f ca="1"/>
        <v>-24.050000000000011</v>
      </c>
      <c r="CA430" s="23">
        <f ca="1"/>
        <v>-23.911000000000001</v>
      </c>
      <c r="CB430" s="23">
        <f ca="1"/>
        <v>-23.910000000000025</v>
      </c>
      <c r="CC430" s="23">
        <f ca="1"/>
        <v>-24.194999999999993</v>
      </c>
      <c r="CD430" s="23">
        <f ca="1"/>
        <v>-24.124000000000024</v>
      </c>
      <c r="CE430" s="23">
        <f ca="1"/>
        <v>-24.511000000000024</v>
      </c>
      <c r="CF430" s="23">
        <f ca="1"/>
        <v>-24.532000000000039</v>
      </c>
      <c r="CG430" s="23">
        <f ca="1"/>
        <v>-23.762</v>
      </c>
      <c r="CH430" s="23">
        <f ca="1"/>
        <v>-19.581000000000017</v>
      </c>
      <c r="CI430" s="23">
        <f ca="1"/>
        <v>-19.442000000000007</v>
      </c>
      <c r="CJ430" s="23">
        <f ca="1"/>
        <v>-18.29000000000002</v>
      </c>
      <c r="CK430" s="23">
        <f ca="1"/>
        <v>-17.423000000000002</v>
      </c>
      <c r="CL430" s="23">
        <f ca="1"/>
        <v>-21.807999999999993</v>
      </c>
      <c r="CM430" s="23">
        <f ca="1"/>
        <v>-21.340000000000032</v>
      </c>
      <c r="CN430" s="23">
        <f ca="1"/>
        <v>-22.485000000000014</v>
      </c>
      <c r="CO430" s="23">
        <f ca="1"/>
        <v>-20.481999999999971</v>
      </c>
      <c r="CP430" s="23">
        <f ca="1"/>
        <v>-19.40100000000001</v>
      </c>
      <c r="CQ430" s="23">
        <f ca="1"/>
        <v>-22.04000000000002</v>
      </c>
      <c r="CR430" s="23">
        <f ca="1"/>
        <v>-21.90300000000002</v>
      </c>
      <c r="CS430" s="23">
        <f ca="1"/>
        <v>-15.52600000000001</v>
      </c>
      <c r="CT430" s="23">
        <f ca="1"/>
        <v>-13.055000000000007</v>
      </c>
      <c r="CU430" s="23">
        <f ca="1"/>
        <v>-7.8729999999999905</v>
      </c>
      <c r="CV430" s="23">
        <f ca="1"/>
        <v>-7.5720000000000027</v>
      </c>
      <c r="CW430" s="23">
        <f ca="1"/>
        <v>-7.4060000000000059</v>
      </c>
      <c r="CX430" s="23">
        <f ca="1"/>
        <v>-3.5659999999999741</v>
      </c>
      <c r="CY430" s="23">
        <f ca="1"/>
        <v>-4.4069999999999823</v>
      </c>
      <c r="CZ430" s="23">
        <f ca="1"/>
        <v>-8.4110000000000014</v>
      </c>
      <c r="DA430" s="23">
        <f ca="1"/>
        <v>-9.375</v>
      </c>
      <c r="DB430" s="23">
        <f ca="1"/>
        <v>-21.863999999999976</v>
      </c>
      <c r="DC430" s="23">
        <f ca="1"/>
        <v>-21.523000000000025</v>
      </c>
      <c r="DD430" s="23">
        <f ca="1"/>
        <v>-26.901999999999987</v>
      </c>
      <c r="DE430" s="23">
        <f ca="1"/>
        <v>-24.576000000000022</v>
      </c>
      <c r="DF430" s="23">
        <f ca="1"/>
        <v>-26.745999999999981</v>
      </c>
      <c r="DG430" s="23">
        <f ca="1"/>
        <v>-24.875</v>
      </c>
      <c r="DH430" s="23">
        <f ca="1"/>
        <v>-20.009999999999991</v>
      </c>
      <c r="DI430" s="23">
        <f ca="1"/>
        <v>-15.564000000000021</v>
      </c>
      <c r="DJ430" s="23">
        <f ca="1"/>
        <v>-15.142000000000053</v>
      </c>
      <c r="DK430" s="23">
        <f ca="1"/>
        <v>-15.98399999999998</v>
      </c>
      <c r="DL430" s="23">
        <f ca="1"/>
        <v>-15.829999999999984</v>
      </c>
      <c r="DM430" s="23">
        <f ca="1"/>
        <v>-16.766999999999996</v>
      </c>
      <c r="DN430" s="23">
        <f ca="1"/>
        <v>-13.122000000000014</v>
      </c>
      <c r="DO430" s="23">
        <f ca="1"/>
        <v>-14.038000000000011</v>
      </c>
      <c r="DP430" s="23">
        <f ca="1"/>
        <v>-14.981999999999971</v>
      </c>
      <c r="DQ430" s="23">
        <f ca="1"/>
        <v>-14.601999999999975</v>
      </c>
      <c r="DR430" s="23">
        <f ca="1"/>
        <v>-12.158000000000015</v>
      </c>
      <c r="DS430" s="23">
        <f ca="1"/>
        <v>-4.7760000000000105</v>
      </c>
      <c r="DT430" s="23">
        <f ca="1"/>
        <v>2.2649999999999864</v>
      </c>
      <c r="DU430" s="23">
        <f ca="1"/>
        <v>-4.9159999999999968</v>
      </c>
      <c r="DV430" s="23">
        <f ca="1"/>
        <v>-11.430000000000007</v>
      </c>
      <c r="DW430" s="23">
        <f ca="1"/>
        <v>-14.151999999999987</v>
      </c>
      <c r="DX430" s="23">
        <f ca="1"/>
        <v>-16.083000000000027</v>
      </c>
      <c r="DY430" s="23">
        <f ca="1"/>
        <v>-14.856999999999971</v>
      </c>
      <c r="DZ430" s="23">
        <f ca="1"/>
        <v>-15.451999999999998</v>
      </c>
      <c r="EA430" s="23">
        <f ca="1"/>
        <v>-15.194999999999993</v>
      </c>
      <c r="EB430" s="23">
        <f ca="1"/>
        <v>-17.648000000000025</v>
      </c>
      <c r="EC430" s="23">
        <f ca="1"/>
        <v>-21.908999999999992</v>
      </c>
      <c r="ED430" s="23">
        <f ca="1"/>
        <v>-24.367000000000019</v>
      </c>
      <c r="EE430" s="23">
        <f ca="1"/>
        <v>-23.40100000000001</v>
      </c>
      <c r="EF430" s="23">
        <f ca="1"/>
        <v>-26.962000000000046</v>
      </c>
      <c r="EG430" s="23">
        <f ca="1"/>
        <v>-12.069999999999993</v>
      </c>
      <c r="EH430" s="23">
        <f ca="1"/>
        <v>-17.673000000000002</v>
      </c>
      <c r="EI430" s="23">
        <f ca="1"/>
        <v>-20.389999999999986</v>
      </c>
      <c r="EJ430" s="23">
        <f ca="1"/>
        <v>-23.23399999999998</v>
      </c>
      <c r="EK430" s="23">
        <f ca="1"/>
        <v>-29.689999999999998</v>
      </c>
      <c r="EL430" s="23">
        <f ca="1"/>
        <v>-28.93300000000005</v>
      </c>
      <c r="EM430" s="23">
        <f ca="1"/>
        <v>-23.564999999999941</v>
      </c>
      <c r="EN430" s="23">
        <f ca="1"/>
        <v>-23.333999999999946</v>
      </c>
      <c r="EO430" s="23">
        <f ca="1"/>
        <v>-23.571000000000026</v>
      </c>
      <c r="EP430" s="23">
        <f ca="1"/>
        <v>-26.434000000000026</v>
      </c>
      <c r="EQ430" s="23">
        <f ca="1"/>
        <v>-31.249000000000024</v>
      </c>
      <c r="ER430" s="23">
        <f ca="1"/>
        <v>-27.864000000000033</v>
      </c>
      <c r="ES430" s="23">
        <f ca="1"/>
        <v>-36.829999999999984</v>
      </c>
      <c r="ET430" s="23">
        <f ca="1"/>
        <v>-39.36099999999999</v>
      </c>
      <c r="EU430" s="23">
        <f ca="1"/>
        <v>-40.90300000000002</v>
      </c>
      <c r="EV430" s="23">
        <f ca="1"/>
        <v>-42.434000000000026</v>
      </c>
      <c r="EW430" s="23">
        <f ca="1"/>
        <v>-40.079999999999984</v>
      </c>
      <c r="EX430" s="23">
        <f ca="1"/>
        <v>-38.79000000000002</v>
      </c>
      <c r="EY430" s="23">
        <f ca="1"/>
        <v>-36.552000000000021</v>
      </c>
      <c r="EZ430" s="23">
        <f ca="1"/>
        <v>-35.468999999999994</v>
      </c>
      <c r="FA430" s="23">
        <f ca="1"/>
        <v>-30.927999999999997</v>
      </c>
      <c r="FB430" s="23">
        <f ca="1"/>
        <v>-32.411000000000001</v>
      </c>
      <c r="FC430" s="23">
        <f ca="1"/>
        <v>-26.446000000000026</v>
      </c>
      <c r="FD430" s="23">
        <f ca="1"/>
        <v>-22.87700000000001</v>
      </c>
      <c r="FE430" s="23">
        <f ca="1"/>
        <v>-19.740000000000009</v>
      </c>
      <c r="FF430" s="23">
        <f ca="1"/>
        <v>-16.871999999999957</v>
      </c>
      <c r="FG430" s="23">
        <f ca="1"/>
        <v>-15.274999999999977</v>
      </c>
      <c r="FH430" s="23">
        <f ca="1"/>
        <v>-14.923000000000002</v>
      </c>
      <c r="FI430" s="23">
        <f ca="1"/>
        <v>-8.6019999999999754</v>
      </c>
      <c r="FJ430" s="23">
        <f ca="1"/>
        <v>-16.838999999999999</v>
      </c>
      <c r="FK430" s="23">
        <f ca="1"/>
        <v>-31.801999999999964</v>
      </c>
      <c r="FL430" s="23">
        <f ca="1"/>
        <v>-35.178999999999974</v>
      </c>
      <c r="FM430" s="23">
        <f ca="1"/>
        <v>-30.307000000000016</v>
      </c>
      <c r="FN430" s="23">
        <f ca="1"/>
        <v>-25.134000000000015</v>
      </c>
      <c r="FO430" s="23">
        <f ca="1"/>
        <v>-25.045999999999992</v>
      </c>
      <c r="FP430" s="23">
        <f ca="1"/>
        <v>-23.668999999999983</v>
      </c>
      <c r="FQ430" s="23">
        <f ca="1"/>
        <v>-18.447000000000003</v>
      </c>
      <c r="FR430" s="23">
        <f ca="1"/>
        <v>-15.490999999999985</v>
      </c>
      <c r="FS430" s="23">
        <f ca="1"/>
        <v>-15.117000000000019</v>
      </c>
      <c r="FT430" s="23">
        <f ca="1"/>
        <v>-10.089000000000055</v>
      </c>
      <c r="FU430" s="23">
        <f ca="1"/>
        <v>-0.29899999999997817</v>
      </c>
      <c r="FV430" s="23">
        <f ca="1"/>
        <v>-5.210999999999899</v>
      </c>
      <c r="FW430" s="23">
        <f ca="1"/>
        <v>2.3869999999999436</v>
      </c>
      <c r="FX430" s="23">
        <f ca="1"/>
        <v>10.59599999999989</v>
      </c>
      <c r="FY430" s="23">
        <f ca="1"/>
        <v>-9.1879999999999882</v>
      </c>
      <c r="FZ430" s="23">
        <f ca="1"/>
        <v>-8.2709999999999582</v>
      </c>
      <c r="GA430" s="23">
        <f ca="1"/>
        <v>5.4180000000000064</v>
      </c>
      <c r="GB430" s="23">
        <f ca="1"/>
        <v>1.8489999999999327</v>
      </c>
      <c r="GC430" s="23">
        <f ca="1"/>
        <v>-9.3430000000000177</v>
      </c>
      <c r="GD430" s="23">
        <f ca="1"/>
        <v>-1.8179999999999836</v>
      </c>
      <c r="GE430" s="23">
        <f ca="1"/>
        <v>-5.2560000000000286</v>
      </c>
      <c r="GF430" s="23">
        <f ca="1"/>
        <v>-15.897999999999968</v>
      </c>
      <c r="GG430" s="23">
        <f ca="1"/>
        <v>-14.69599999999997</v>
      </c>
      <c r="GH430" s="23">
        <f ca="1"/>
        <v>-14.576999999999998</v>
      </c>
      <c r="GI430" s="23">
        <f ca="1"/>
        <v>-13.126000000000033</v>
      </c>
      <c r="GJ430" s="23">
        <f ca="1"/>
        <v>-16.932999999999993</v>
      </c>
      <c r="GK430" s="23">
        <f ca="1"/>
        <v>-18.718999999999994</v>
      </c>
      <c r="GL430" s="23">
        <f ca="1"/>
        <v>-15.963999999999999</v>
      </c>
      <c r="GM430" s="23">
        <f ca="1"/>
        <v>-16.015999999999991</v>
      </c>
      <c r="GN430" s="23">
        <f ca="1"/>
        <v>-12.215000000000003</v>
      </c>
      <c r="GO430" s="23">
        <f ca="1"/>
        <v>-16.688999999999993</v>
      </c>
      <c r="GP430" s="23">
        <f ca="1"/>
        <v>-16.89700000000002</v>
      </c>
      <c r="GQ430" s="23">
        <f ca="1"/>
        <v>-18.832000000000022</v>
      </c>
      <c r="GR430" s="23">
        <f ca="1"/>
        <v>-18.441000000000003</v>
      </c>
      <c r="GS430" s="23">
        <f ca="1"/>
        <v>-19.266999999999996</v>
      </c>
      <c r="GT430" s="23">
        <f ca="1"/>
        <v>-20.813999999999993</v>
      </c>
      <c r="GU430" s="23">
        <f ca="1"/>
        <v>-21.712999999999994</v>
      </c>
      <c r="GV430" s="23">
        <f ca="1"/>
        <v>-23.507999999999981</v>
      </c>
      <c r="GW430" s="23">
        <f ca="1"/>
        <v>-23.299000000000007</v>
      </c>
      <c r="GX430" s="23">
        <f ca="1"/>
        <v>-23.661000000000001</v>
      </c>
      <c r="GY430" s="23">
        <f ca="1"/>
        <v>-22.632000000000005</v>
      </c>
      <c r="GZ430" s="23">
        <f ca="1"/>
        <v>-22.481999999999999</v>
      </c>
      <c r="HA430" s="23">
        <f ca="1"/>
        <v>-24.129999999999995</v>
      </c>
      <c r="HB430" s="23">
        <f ca="1"/>
        <v>-24.264999999999986</v>
      </c>
      <c r="HC430" s="23">
        <f ca="1"/>
        <v>-23.945000000000022</v>
      </c>
      <c r="HD430" s="23">
        <f ca="1"/>
        <v>-22.582999999999998</v>
      </c>
      <c r="HE430" s="23">
        <f ca="1"/>
        <v>-22.710999999999984</v>
      </c>
      <c r="HF430" s="23">
        <f ca="1"/>
        <v>-21.493000000000023</v>
      </c>
      <c r="HG430" s="23">
        <f ca="1"/>
        <v>-16.926000000000016</v>
      </c>
      <c r="HH430" s="23">
        <f ca="1"/>
        <v>-16.296999999999997</v>
      </c>
      <c r="HI430" s="23">
        <f ca="1"/>
        <v>-14.218999999999994</v>
      </c>
      <c r="HJ430" s="23">
        <f ca="1"/>
        <v>-13.474999999999994</v>
      </c>
      <c r="HK430" s="23">
        <f ca="1"/>
        <v>-13.395999999999987</v>
      </c>
      <c r="HL430" s="23">
        <f ca="1"/>
        <v>-14.406000000000006</v>
      </c>
      <c r="HM430" s="23">
        <f ca="1"/>
        <v>-15.744</v>
      </c>
      <c r="HN430" s="23">
        <f ca="1"/>
        <v>-16.14100000000002</v>
      </c>
      <c r="HO430" s="23">
        <f ca="1"/>
        <v>-14.731999999999999</v>
      </c>
      <c r="HP430" s="23">
        <f ca="1"/>
        <v>-15.173000000000002</v>
      </c>
      <c r="HQ430" s="23">
        <f ca="1"/>
        <v>-14.306999999999988</v>
      </c>
      <c r="HR430" s="23">
        <f ca="1"/>
        <v>-16.590000000000003</v>
      </c>
      <c r="HS430" s="23">
        <f ca="1"/>
        <v>-15.947000000000003</v>
      </c>
      <c r="HT430" s="23">
        <f ca="1"/>
        <v>-14.127999999999986</v>
      </c>
      <c r="HU430" s="23">
        <f ca="1"/>
        <v>-13.707999999999998</v>
      </c>
      <c r="HV430" s="23">
        <f ca="1"/>
        <v>-12.432999999999993</v>
      </c>
      <c r="HW430" s="23">
        <f ca="1"/>
        <v>-13.011000000000024</v>
      </c>
      <c r="HX430" s="23">
        <f ca="1"/>
        <v>-13.556999999999988</v>
      </c>
      <c r="HY430" s="23">
        <f ca="1"/>
        <v>-14.258999999999986</v>
      </c>
      <c r="HZ430" s="23">
        <f ca="1"/>
        <v>-13.866000000000014</v>
      </c>
      <c r="IA430" s="23">
        <f ca="1"/>
        <v>-17.962999999999994</v>
      </c>
      <c r="IB430" s="23">
        <f ca="1"/>
        <v>-22.61099999999999</v>
      </c>
      <c r="IC430" s="23">
        <f ca="1"/>
        <v>-21.812999999999988</v>
      </c>
      <c r="ID430" s="23">
        <f ca="1"/>
        <v>-22.305000000000007</v>
      </c>
      <c r="IE430" s="23">
        <f ca="1"/>
        <v>-22.22799999999998</v>
      </c>
      <c r="IF430" s="23">
        <f ca="1"/>
        <v>-23.84899999999999</v>
      </c>
      <c r="IG430" s="23">
        <f ca="1"/>
        <v>-19.212000000000018</v>
      </c>
      <c r="IH430" s="23">
        <f ca="1"/>
        <v>-20.763999999999982</v>
      </c>
      <c r="II430" s="23">
        <f ca="1"/>
        <v>-20.676000000000016</v>
      </c>
      <c r="IJ430" s="23">
        <f ca="1"/>
        <v>-21.492999999999995</v>
      </c>
      <c r="IK430" s="23">
        <f ca="1"/>
        <v>-21.570000000000022</v>
      </c>
      <c r="IL430" s="23">
        <f ca="1"/>
        <v>-21.069000000000017</v>
      </c>
      <c r="IM430" s="23">
        <f ca="1"/>
        <v>-22.494</v>
      </c>
      <c r="IN430" s="23">
        <f ca="1"/>
        <v>-24.78</v>
      </c>
      <c r="IO430" s="23">
        <f ca="1"/>
        <v>-26.214000000000027</v>
      </c>
      <c r="IP430" s="23">
        <f ca="1"/>
        <v>-25.048000000000002</v>
      </c>
      <c r="IQ430" s="23">
        <f ca="1"/>
        <v>-25.371000000000009</v>
      </c>
      <c r="IR430" s="23">
        <f ca="1"/>
        <v>-25.544000000000011</v>
      </c>
      <c r="IS430" s="23">
        <f ca="1"/>
        <v>-24.274000000000001</v>
      </c>
      <c r="IT430" s="23">
        <f ca="1"/>
        <v>-22.512</v>
      </c>
      <c r="IU430" s="23">
        <f ca="1"/>
        <v>-22.450999999999993</v>
      </c>
      <c r="IV430" s="23">
        <f ca="1"/>
        <v>-23.281999999999982</v>
      </c>
      <c r="IW430" s="23">
        <f ca="1"/>
        <v>-23.41500000000002</v>
      </c>
      <c r="IX430" s="23">
        <f ca="1"/>
        <v>-23.407999999999987</v>
      </c>
      <c r="IY430" s="23">
        <f ca="1"/>
        <v>-22.944999999999993</v>
      </c>
      <c r="IZ430" s="23">
        <f ca="1"/>
        <v>-24.283000000000015</v>
      </c>
      <c r="JA430" s="23">
        <f ca="1"/>
        <v>-27.811999999999983</v>
      </c>
      <c r="JB430" s="23">
        <f ca="1"/>
        <v>-27.186999999999983</v>
      </c>
      <c r="JC430" s="23">
        <f ca="1"/>
        <v>-27.001000000000005</v>
      </c>
      <c r="JD430" s="23">
        <f ca="1"/>
        <v>-25.943000000000012</v>
      </c>
      <c r="JE430" s="23">
        <f ca="1"/>
        <v>-27.293000000000006</v>
      </c>
      <c r="JF430" s="23">
        <f ca="1"/>
        <v>-23.742999999999995</v>
      </c>
      <c r="JG430" s="23">
        <f ca="1"/>
        <v>-23.234000000000009</v>
      </c>
      <c r="JH430" s="23">
        <f ca="1"/>
        <v>-23.013999999999982</v>
      </c>
      <c r="JI430" s="23">
        <f ca="1"/>
        <v>-23.667000000000002</v>
      </c>
      <c r="JJ430" s="23">
        <f ca="1"/>
        <v>-23.813999999999965</v>
      </c>
      <c r="JK430" s="23">
        <f ca="1"/>
        <v>-23.295000000000016</v>
      </c>
      <c r="JL430" s="23">
        <f ca="1"/>
        <v>-23.027000000000015</v>
      </c>
      <c r="JM430" s="23">
        <f ca="1"/>
        <v>-23.387</v>
      </c>
      <c r="JN430" s="23">
        <f ca="1"/>
        <v>-21.818000000000012</v>
      </c>
      <c r="JO430" s="23">
        <f ca="1"/>
        <v>-21.492000000000019</v>
      </c>
      <c r="JP430" s="23">
        <f ca="1"/>
        <v>-19.876999999999981</v>
      </c>
      <c r="JQ430" s="23">
        <f ca="1"/>
        <v>-18.835000000000008</v>
      </c>
      <c r="JR430" s="23">
        <f ca="1"/>
        <v>-19.489999999999981</v>
      </c>
      <c r="JS430" s="23">
        <f ca="1"/>
        <v>-17.78</v>
      </c>
      <c r="JT430" s="23">
        <f ca="1"/>
        <v>-18.876000000000005</v>
      </c>
      <c r="JU430" s="23">
        <f ca="1"/>
        <v>-18.85499999999999</v>
      </c>
      <c r="JV430" s="23">
        <f ca="1"/>
        <v>-18.794000000000011</v>
      </c>
      <c r="JW430" s="23">
        <f ca="1"/>
        <v>-20.77800000000002</v>
      </c>
      <c r="JX430" s="23">
        <f ca="1"/>
        <v>-21.173000000000002</v>
      </c>
      <c r="JY430" s="23">
        <f ca="1"/>
        <v>-21.498999999999995</v>
      </c>
      <c r="OF430" s="23" t="s">
        <v>910</v>
      </c>
    </row>
    <row r="431" spans="3:396" x14ac:dyDescent="0.4">
      <c r="C431" s="1">
        <f t="shared" si="19"/>
        <v>428</v>
      </c>
      <c r="D431" s="74" t="s">
        <v>1174</v>
      </c>
      <c r="S431" s="74" t="s">
        <v>1174</v>
      </c>
      <c r="T431" s="1" t="s">
        <v>907</v>
      </c>
      <c r="U431" s="4">
        <f ca="1">MIN(AC428:JZ429)</f>
        <v>161.21899999999999</v>
      </c>
      <c r="AB431" s="111" t="s">
        <v>1633</v>
      </c>
      <c r="AC431" s="24" cm="1">
        <f t="array" aca="1" ref="AC431:JZ431" ca="1">IF(ISNUMBER(_xlfn.ANCHORARRAY(AC430)),_xlfn.ANCHORARRAY(AC425),"-")</f>
        <v>44126</v>
      </c>
      <c r="AD431" s="24">
        <f ca="1"/>
        <v>44125</v>
      </c>
      <c r="AE431" s="24">
        <f ca="1"/>
        <v>44124</v>
      </c>
      <c r="AF431" s="24">
        <f ca="1"/>
        <v>44123</v>
      </c>
      <c r="AG431" s="24">
        <f ca="1"/>
        <v>44120</v>
      </c>
      <c r="AH431" s="24">
        <f ca="1"/>
        <v>44119</v>
      </c>
      <c r="AI431" s="24">
        <f ca="1"/>
        <v>44118</v>
      </c>
      <c r="AJ431" s="24">
        <f ca="1"/>
        <v>44117</v>
      </c>
      <c r="AK431" s="24">
        <f ca="1"/>
        <v>44116</v>
      </c>
      <c r="AL431" s="24">
        <f ca="1"/>
        <v>44113</v>
      </c>
      <c r="AM431" s="24">
        <f ca="1"/>
        <v>44112</v>
      </c>
      <c r="AN431" s="24">
        <f ca="1"/>
        <v>44111</v>
      </c>
      <c r="AO431" s="24">
        <f ca="1"/>
        <v>44110</v>
      </c>
      <c r="AP431" s="24">
        <f ca="1"/>
        <v>44109</v>
      </c>
      <c r="AQ431" s="24">
        <f ca="1"/>
        <v>44106</v>
      </c>
      <c r="AR431" s="24">
        <f ca="1"/>
        <v>44105</v>
      </c>
      <c r="AS431" s="24">
        <f ca="1"/>
        <v>44104</v>
      </c>
      <c r="AT431" s="24">
        <f ca="1"/>
        <v>44103</v>
      </c>
      <c r="AU431" s="24">
        <f ca="1"/>
        <v>44102</v>
      </c>
      <c r="AV431" s="24">
        <f ca="1"/>
        <v>44099</v>
      </c>
      <c r="AW431" s="24">
        <f ca="1"/>
        <v>44098</v>
      </c>
      <c r="AX431" s="24">
        <f ca="1"/>
        <v>44097</v>
      </c>
      <c r="AY431" s="24">
        <f ca="1"/>
        <v>44096</v>
      </c>
      <c r="AZ431" s="24">
        <f ca="1"/>
        <v>44095</v>
      </c>
      <c r="BA431" s="24">
        <f ca="1"/>
        <v>44092</v>
      </c>
      <c r="BB431" s="24">
        <f ca="1"/>
        <v>44091</v>
      </c>
      <c r="BC431" s="24">
        <f ca="1"/>
        <v>44090</v>
      </c>
      <c r="BD431" s="24">
        <f ca="1"/>
        <v>44089</v>
      </c>
      <c r="BE431" s="24">
        <f ca="1"/>
        <v>44088</v>
      </c>
      <c r="BF431" s="24">
        <f ca="1"/>
        <v>44085</v>
      </c>
      <c r="BG431" s="24">
        <f ca="1"/>
        <v>44084</v>
      </c>
      <c r="BH431" s="24">
        <f ca="1"/>
        <v>44083</v>
      </c>
      <c r="BI431" s="24">
        <f ca="1"/>
        <v>44082</v>
      </c>
      <c r="BJ431" s="24">
        <f ca="1"/>
        <v>44081</v>
      </c>
      <c r="BK431" s="24">
        <f ca="1"/>
        <v>44078</v>
      </c>
      <c r="BL431" s="24">
        <f ca="1"/>
        <v>44077</v>
      </c>
      <c r="BM431" s="24">
        <f ca="1"/>
        <v>44076</v>
      </c>
      <c r="BN431" s="24">
        <f ca="1"/>
        <v>44075</v>
      </c>
      <c r="BO431" s="24">
        <f ca="1"/>
        <v>44074</v>
      </c>
      <c r="BP431" s="24">
        <f ca="1"/>
        <v>44071</v>
      </c>
      <c r="BQ431" s="24">
        <f ca="1"/>
        <v>44070</v>
      </c>
      <c r="BR431" s="24">
        <f ca="1"/>
        <v>44069</v>
      </c>
      <c r="BS431" s="24">
        <f ca="1"/>
        <v>44068</v>
      </c>
      <c r="BT431" s="24">
        <f ca="1"/>
        <v>44067</v>
      </c>
      <c r="BU431" s="24">
        <f ca="1"/>
        <v>44064</v>
      </c>
      <c r="BV431" s="24">
        <f ca="1"/>
        <v>44063</v>
      </c>
      <c r="BW431" s="24">
        <f ca="1"/>
        <v>44062</v>
      </c>
      <c r="BX431" s="24">
        <f ca="1"/>
        <v>44061</v>
      </c>
      <c r="BY431" s="24">
        <f ca="1"/>
        <v>44060</v>
      </c>
      <c r="BZ431" s="24">
        <f ca="1"/>
        <v>44057</v>
      </c>
      <c r="CA431" s="24">
        <f ca="1"/>
        <v>44056</v>
      </c>
      <c r="CB431" s="24">
        <f ca="1"/>
        <v>44055</v>
      </c>
      <c r="CC431" s="24">
        <f ca="1"/>
        <v>44054</v>
      </c>
      <c r="CD431" s="24">
        <f ca="1"/>
        <v>44053</v>
      </c>
      <c r="CE431" s="24">
        <f ca="1"/>
        <v>44050</v>
      </c>
      <c r="CF431" s="24">
        <f ca="1"/>
        <v>44049</v>
      </c>
      <c r="CG431" s="24">
        <f ca="1"/>
        <v>44048</v>
      </c>
      <c r="CH431" s="24">
        <f ca="1"/>
        <v>44047</v>
      </c>
      <c r="CI431" s="24">
        <f ca="1"/>
        <v>44046</v>
      </c>
      <c r="CJ431" s="24">
        <f ca="1"/>
        <v>44043</v>
      </c>
      <c r="CK431" s="24">
        <f ca="1"/>
        <v>44042</v>
      </c>
      <c r="CL431" s="24">
        <f ca="1"/>
        <v>44041</v>
      </c>
      <c r="CM431" s="24">
        <f ca="1"/>
        <v>44040</v>
      </c>
      <c r="CN431" s="24">
        <f ca="1"/>
        <v>44039</v>
      </c>
      <c r="CO431" s="24">
        <f ca="1"/>
        <v>44036</v>
      </c>
      <c r="CP431" s="24">
        <f ca="1"/>
        <v>44035</v>
      </c>
      <c r="CQ431" s="24">
        <f ca="1"/>
        <v>44034</v>
      </c>
      <c r="CR431" s="24">
        <f ca="1"/>
        <v>44033</v>
      </c>
      <c r="CS431" s="24">
        <f ca="1"/>
        <v>44032</v>
      </c>
      <c r="CT431" s="24">
        <f ca="1"/>
        <v>44029</v>
      </c>
      <c r="CU431" s="24">
        <f ca="1"/>
        <v>44028</v>
      </c>
      <c r="CV431" s="24">
        <f ca="1"/>
        <v>44027</v>
      </c>
      <c r="CW431" s="24">
        <f ca="1"/>
        <v>44026</v>
      </c>
      <c r="CX431" s="24">
        <f ca="1"/>
        <v>44025</v>
      </c>
      <c r="CY431" s="24">
        <f ca="1"/>
        <v>44022</v>
      </c>
      <c r="CZ431" s="24">
        <f ca="1"/>
        <v>44021</v>
      </c>
      <c r="DA431" s="24">
        <f ca="1"/>
        <v>44020</v>
      </c>
      <c r="DB431" s="24">
        <f ca="1"/>
        <v>44019</v>
      </c>
      <c r="DC431" s="24">
        <f ca="1"/>
        <v>44018</v>
      </c>
      <c r="DD431" s="24">
        <f ca="1"/>
        <v>44015</v>
      </c>
      <c r="DE431" s="24">
        <f ca="1"/>
        <v>44014</v>
      </c>
      <c r="DF431" s="24">
        <f ca="1"/>
        <v>44013</v>
      </c>
      <c r="DG431" s="24">
        <f ca="1"/>
        <v>44012</v>
      </c>
      <c r="DH431" s="24">
        <f ca="1"/>
        <v>44011</v>
      </c>
      <c r="DI431" s="24">
        <f ca="1"/>
        <v>44008</v>
      </c>
      <c r="DJ431" s="24">
        <f ca="1"/>
        <v>44007</v>
      </c>
      <c r="DK431" s="24">
        <f ca="1"/>
        <v>44006</v>
      </c>
      <c r="DL431" s="24">
        <f ca="1"/>
        <v>44005</v>
      </c>
      <c r="DM431" s="24">
        <f ca="1"/>
        <v>44004</v>
      </c>
      <c r="DN431" s="24">
        <f ca="1"/>
        <v>44001</v>
      </c>
      <c r="DO431" s="24">
        <f ca="1"/>
        <v>44000</v>
      </c>
      <c r="DP431" s="24">
        <f ca="1"/>
        <v>43999</v>
      </c>
      <c r="DQ431" s="24">
        <f ca="1"/>
        <v>43998</v>
      </c>
      <c r="DR431" s="24">
        <f ca="1"/>
        <v>43997</v>
      </c>
      <c r="DS431" s="24">
        <f ca="1"/>
        <v>43994</v>
      </c>
      <c r="DT431" s="24">
        <f ca="1"/>
        <v>43993</v>
      </c>
      <c r="DU431" s="24">
        <f ca="1"/>
        <v>43992</v>
      </c>
      <c r="DV431" s="24">
        <f ca="1"/>
        <v>43991</v>
      </c>
      <c r="DW431" s="24">
        <f ca="1"/>
        <v>43990</v>
      </c>
      <c r="DX431" s="24">
        <f ca="1"/>
        <v>43987</v>
      </c>
      <c r="DY431" s="24">
        <f ca="1"/>
        <v>43986</v>
      </c>
      <c r="DZ431" s="24">
        <f ca="1"/>
        <v>43985</v>
      </c>
      <c r="EA431" s="24">
        <f ca="1"/>
        <v>43984</v>
      </c>
      <c r="EB431" s="24">
        <f ca="1"/>
        <v>43983</v>
      </c>
      <c r="EC431" s="24">
        <f ca="1"/>
        <v>43980</v>
      </c>
      <c r="ED431" s="24">
        <f ca="1"/>
        <v>43979</v>
      </c>
      <c r="EE431" s="24">
        <f ca="1"/>
        <v>43978</v>
      </c>
      <c r="EF431" s="24">
        <f ca="1"/>
        <v>43977</v>
      </c>
      <c r="EG431" s="24">
        <f ca="1"/>
        <v>43976</v>
      </c>
      <c r="EH431" s="24">
        <f ca="1"/>
        <v>43973</v>
      </c>
      <c r="EI431" s="24">
        <f ca="1"/>
        <v>43972</v>
      </c>
      <c r="EJ431" s="24">
        <f ca="1"/>
        <v>43971</v>
      </c>
      <c r="EK431" s="24">
        <f ca="1"/>
        <v>43970</v>
      </c>
      <c r="EL431" s="24">
        <f ca="1"/>
        <v>43969</v>
      </c>
      <c r="EM431" s="24">
        <f ca="1"/>
        <v>43966</v>
      </c>
      <c r="EN431" s="24">
        <f ca="1"/>
        <v>43965</v>
      </c>
      <c r="EO431" s="24">
        <f ca="1"/>
        <v>43964</v>
      </c>
      <c r="EP431" s="24">
        <f ca="1"/>
        <v>43963</v>
      </c>
      <c r="EQ431" s="24">
        <f ca="1"/>
        <v>43962</v>
      </c>
      <c r="ER431" s="24">
        <f ca="1"/>
        <v>43959</v>
      </c>
      <c r="ES431" s="24">
        <f ca="1"/>
        <v>43958</v>
      </c>
      <c r="ET431" s="24">
        <f ca="1"/>
        <v>43957</v>
      </c>
      <c r="EU431" s="24">
        <f ca="1"/>
        <v>43956</v>
      </c>
      <c r="EV431" s="24">
        <f ca="1"/>
        <v>43955</v>
      </c>
      <c r="EW431" s="24">
        <f ca="1"/>
        <v>43952</v>
      </c>
      <c r="EX431" s="24">
        <f ca="1"/>
        <v>43951</v>
      </c>
      <c r="EY431" s="24">
        <f ca="1"/>
        <v>43950</v>
      </c>
      <c r="EZ431" s="24">
        <f ca="1"/>
        <v>43949</v>
      </c>
      <c r="FA431" s="24">
        <f ca="1"/>
        <v>43948</v>
      </c>
      <c r="FB431" s="24">
        <f ca="1"/>
        <v>43945</v>
      </c>
      <c r="FC431" s="24">
        <f ca="1"/>
        <v>43944</v>
      </c>
      <c r="FD431" s="24">
        <f ca="1"/>
        <v>43943</v>
      </c>
      <c r="FE431" s="24">
        <f ca="1"/>
        <v>43942</v>
      </c>
      <c r="FF431" s="24">
        <f ca="1"/>
        <v>43941</v>
      </c>
      <c r="FG431" s="24">
        <f ca="1"/>
        <v>43938</v>
      </c>
      <c r="FH431" s="24">
        <f ca="1"/>
        <v>43937</v>
      </c>
      <c r="FI431" s="24">
        <f ca="1"/>
        <v>43936</v>
      </c>
      <c r="FJ431" s="24">
        <f ca="1"/>
        <v>43935</v>
      </c>
      <c r="FK431" s="24">
        <f ca="1"/>
        <v>43934</v>
      </c>
      <c r="FL431" s="24">
        <f ca="1"/>
        <v>43931</v>
      </c>
      <c r="FM431" s="24">
        <f ca="1"/>
        <v>43930</v>
      </c>
      <c r="FN431" s="24">
        <f ca="1"/>
        <v>43929</v>
      </c>
      <c r="FO431" s="24">
        <f ca="1"/>
        <v>43928</v>
      </c>
      <c r="FP431" s="24">
        <f ca="1"/>
        <v>43927</v>
      </c>
      <c r="FQ431" s="24">
        <f ca="1"/>
        <v>43924</v>
      </c>
      <c r="FR431" s="24">
        <f ca="1"/>
        <v>43923</v>
      </c>
      <c r="FS431" s="24">
        <f ca="1"/>
        <v>43922</v>
      </c>
      <c r="FT431" s="24">
        <f ca="1"/>
        <v>43921</v>
      </c>
      <c r="FU431" s="24">
        <f ca="1"/>
        <v>43920</v>
      </c>
      <c r="FV431" s="24">
        <f ca="1"/>
        <v>43917</v>
      </c>
      <c r="FW431" s="24">
        <f ca="1"/>
        <v>43916</v>
      </c>
      <c r="FX431" s="24">
        <f ca="1"/>
        <v>43915</v>
      </c>
      <c r="FY431" s="24">
        <f ca="1"/>
        <v>43914</v>
      </c>
      <c r="FZ431" s="24">
        <f ca="1"/>
        <v>43913</v>
      </c>
      <c r="GA431" s="24">
        <f ca="1"/>
        <v>43910</v>
      </c>
      <c r="GB431" s="24">
        <f ca="1"/>
        <v>43909</v>
      </c>
      <c r="GC431" s="24">
        <f ca="1"/>
        <v>43908</v>
      </c>
      <c r="GD431" s="24">
        <f ca="1"/>
        <v>43907</v>
      </c>
      <c r="GE431" s="24">
        <f ca="1"/>
        <v>43906</v>
      </c>
      <c r="GF431" s="24">
        <f ca="1"/>
        <v>43903</v>
      </c>
      <c r="GG431" s="24">
        <f ca="1"/>
        <v>43902</v>
      </c>
      <c r="GH431" s="24">
        <f ca="1"/>
        <v>43901</v>
      </c>
      <c r="GI431" s="24">
        <f ca="1"/>
        <v>43900</v>
      </c>
      <c r="GJ431" s="24">
        <f ca="1"/>
        <v>43899</v>
      </c>
      <c r="GK431" s="24">
        <f ca="1"/>
        <v>43896</v>
      </c>
      <c r="GL431" s="24">
        <f ca="1"/>
        <v>43895</v>
      </c>
      <c r="GM431" s="24">
        <f ca="1"/>
        <v>43894</v>
      </c>
      <c r="GN431" s="24">
        <f ca="1"/>
        <v>43893</v>
      </c>
      <c r="GO431" s="24">
        <f ca="1"/>
        <v>43892</v>
      </c>
      <c r="GP431" s="24">
        <f ca="1"/>
        <v>43889</v>
      </c>
      <c r="GQ431" s="24">
        <f ca="1"/>
        <v>43888</v>
      </c>
      <c r="GR431" s="24">
        <f ca="1"/>
        <v>43887</v>
      </c>
      <c r="GS431" s="24">
        <f ca="1"/>
        <v>43886</v>
      </c>
      <c r="GT431" s="24">
        <f ca="1"/>
        <v>43885</v>
      </c>
      <c r="GU431" s="24">
        <f ca="1"/>
        <v>43882</v>
      </c>
      <c r="GV431" s="24">
        <f ca="1"/>
        <v>43881</v>
      </c>
      <c r="GW431" s="24">
        <f ca="1"/>
        <v>43880</v>
      </c>
      <c r="GX431" s="24">
        <f ca="1"/>
        <v>43879</v>
      </c>
      <c r="GY431" s="24">
        <f ca="1"/>
        <v>43878</v>
      </c>
      <c r="GZ431" s="24">
        <f ca="1"/>
        <v>43875</v>
      </c>
      <c r="HA431" s="24">
        <f ca="1"/>
        <v>43874</v>
      </c>
      <c r="HB431" s="24">
        <f ca="1"/>
        <v>43873</v>
      </c>
      <c r="HC431" s="24">
        <f ca="1"/>
        <v>43872</v>
      </c>
      <c r="HD431" s="24">
        <f ca="1"/>
        <v>43871</v>
      </c>
      <c r="HE431" s="24">
        <f ca="1"/>
        <v>43868</v>
      </c>
      <c r="HF431" s="24">
        <f ca="1"/>
        <v>43867</v>
      </c>
      <c r="HG431" s="24">
        <f ca="1"/>
        <v>43866</v>
      </c>
      <c r="HH431" s="24">
        <f ca="1"/>
        <v>43865</v>
      </c>
      <c r="HI431" s="24">
        <f ca="1"/>
        <v>43864</v>
      </c>
      <c r="HJ431" s="24">
        <f ca="1"/>
        <v>43861</v>
      </c>
      <c r="HK431" s="24">
        <f ca="1"/>
        <v>43860</v>
      </c>
      <c r="HL431" s="24">
        <f ca="1"/>
        <v>43859</v>
      </c>
      <c r="HM431" s="24">
        <f ca="1"/>
        <v>43858</v>
      </c>
      <c r="HN431" s="24">
        <f ca="1"/>
        <v>43857</v>
      </c>
      <c r="HO431" s="24">
        <f ca="1"/>
        <v>43854</v>
      </c>
      <c r="HP431" s="24">
        <f ca="1"/>
        <v>43853</v>
      </c>
      <c r="HQ431" s="24">
        <f ca="1"/>
        <v>43852</v>
      </c>
      <c r="HR431" s="24">
        <f ca="1"/>
        <v>43851</v>
      </c>
      <c r="HS431" s="24">
        <f ca="1"/>
        <v>43850</v>
      </c>
      <c r="HT431" s="24">
        <f ca="1"/>
        <v>43847</v>
      </c>
      <c r="HU431" s="24">
        <f ca="1"/>
        <v>43846</v>
      </c>
      <c r="HV431" s="24">
        <f ca="1"/>
        <v>43845</v>
      </c>
      <c r="HW431" s="24">
        <f ca="1"/>
        <v>43844</v>
      </c>
      <c r="HX431" s="24">
        <f ca="1"/>
        <v>43843</v>
      </c>
      <c r="HY431" s="24">
        <f ca="1"/>
        <v>43840</v>
      </c>
      <c r="HZ431" s="24">
        <f ca="1"/>
        <v>43839</v>
      </c>
      <c r="IA431" s="24">
        <f ca="1"/>
        <v>43838</v>
      </c>
      <c r="IB431" s="24">
        <f ca="1"/>
        <v>43837</v>
      </c>
      <c r="IC431" s="24">
        <f ca="1"/>
        <v>43836</v>
      </c>
      <c r="ID431" s="24">
        <f ca="1"/>
        <v>43833</v>
      </c>
      <c r="IE431" s="24">
        <f ca="1"/>
        <v>43832</v>
      </c>
      <c r="IF431" s="24">
        <f ca="1"/>
        <v>43831</v>
      </c>
      <c r="IG431" s="24">
        <f ca="1"/>
        <v>43830</v>
      </c>
      <c r="IH431" s="24">
        <f ca="1"/>
        <v>43829</v>
      </c>
      <c r="II431" s="24">
        <f ca="1"/>
        <v>43826</v>
      </c>
      <c r="IJ431" s="24">
        <f ca="1"/>
        <v>43825</v>
      </c>
      <c r="IK431" s="24">
        <f ca="1"/>
        <v>43824</v>
      </c>
      <c r="IL431" s="24">
        <f ca="1"/>
        <v>43823</v>
      </c>
      <c r="IM431" s="24">
        <f ca="1"/>
        <v>43822</v>
      </c>
      <c r="IN431" s="24">
        <f ca="1"/>
        <v>43819</v>
      </c>
      <c r="IO431" s="24">
        <f ca="1"/>
        <v>43818</v>
      </c>
      <c r="IP431" s="24">
        <f ca="1"/>
        <v>43817</v>
      </c>
      <c r="IQ431" s="24">
        <f ca="1"/>
        <v>43816</v>
      </c>
      <c r="IR431" s="24">
        <f ca="1"/>
        <v>43815</v>
      </c>
      <c r="IS431" s="24">
        <f ca="1"/>
        <v>43812</v>
      </c>
      <c r="IT431" s="24">
        <f ca="1"/>
        <v>43811</v>
      </c>
      <c r="IU431" s="24">
        <f ca="1"/>
        <v>43810</v>
      </c>
      <c r="IV431" s="24">
        <f ca="1"/>
        <v>43809</v>
      </c>
      <c r="IW431" s="24">
        <f ca="1"/>
        <v>43808</v>
      </c>
      <c r="IX431" s="24">
        <f ca="1"/>
        <v>43805</v>
      </c>
      <c r="IY431" s="24">
        <f ca="1"/>
        <v>43804</v>
      </c>
      <c r="IZ431" s="24">
        <f ca="1"/>
        <v>43803</v>
      </c>
      <c r="JA431" s="24">
        <f ca="1"/>
        <v>43802</v>
      </c>
      <c r="JB431" s="24">
        <f ca="1"/>
        <v>43801</v>
      </c>
      <c r="JC431" s="24">
        <f ca="1"/>
        <v>43798</v>
      </c>
      <c r="JD431" s="24">
        <f ca="1"/>
        <v>43797</v>
      </c>
      <c r="JE431" s="24">
        <f ca="1"/>
        <v>43796</v>
      </c>
      <c r="JF431" s="24">
        <f ca="1"/>
        <v>43795</v>
      </c>
      <c r="JG431" s="24">
        <f ca="1"/>
        <v>43794</v>
      </c>
      <c r="JH431" s="24">
        <f ca="1"/>
        <v>43791</v>
      </c>
      <c r="JI431" s="24">
        <f ca="1"/>
        <v>43790</v>
      </c>
      <c r="JJ431" s="24">
        <f ca="1"/>
        <v>43789</v>
      </c>
      <c r="JK431" s="24">
        <f ca="1"/>
        <v>43788</v>
      </c>
      <c r="JL431" s="24">
        <f ca="1"/>
        <v>43787</v>
      </c>
      <c r="JM431" s="24">
        <f ca="1"/>
        <v>43784</v>
      </c>
      <c r="JN431" s="24">
        <f ca="1"/>
        <v>43783</v>
      </c>
      <c r="JO431" s="24">
        <f ca="1"/>
        <v>43782</v>
      </c>
      <c r="JP431" s="24">
        <f ca="1"/>
        <v>43781</v>
      </c>
      <c r="JQ431" s="24">
        <f ca="1"/>
        <v>43780</v>
      </c>
      <c r="JR431" s="24">
        <f ca="1"/>
        <v>43777</v>
      </c>
      <c r="JS431" s="24">
        <f ca="1"/>
        <v>43776</v>
      </c>
      <c r="JT431" s="24">
        <f ca="1"/>
        <v>43775</v>
      </c>
      <c r="JU431" s="24">
        <f ca="1"/>
        <v>43774</v>
      </c>
      <c r="JV431" s="24">
        <f ca="1"/>
        <v>43773</v>
      </c>
      <c r="JW431" s="24">
        <f ca="1"/>
        <v>43770</v>
      </c>
      <c r="JX431" s="24">
        <f ca="1"/>
        <v>43769</v>
      </c>
      <c r="JY431" s="24">
        <f ca="1"/>
        <v>43768</v>
      </c>
      <c r="JZ431" s="24" t="e">
        <f ca="1"/>
        <v>#N/A</v>
      </c>
      <c r="OF431" s="23" t="s">
        <v>910</v>
      </c>
    </row>
    <row r="432" spans="3:396" x14ac:dyDescent="0.4">
      <c r="C432" s="1">
        <f t="shared" si="19"/>
        <v>429</v>
      </c>
      <c r="D432" s="74" t="s">
        <v>1174</v>
      </c>
      <c r="S432" s="74" t="s">
        <v>1174</v>
      </c>
      <c r="AB432" s="23" t="str">
        <f>T428</f>
        <v>avg - 2*std</v>
      </c>
      <c r="AC432" s="28" cm="1">
        <f t="array" aca="1" ref="AC432:JY432" ca="1">IF(_xlfn.ANCHORARRAY(AC430),U428)</f>
        <v>-34.408879085518691</v>
      </c>
      <c r="AD432" s="28">
        <f ca="1"/>
        <v>-34.408879085518691</v>
      </c>
      <c r="AE432" s="28">
        <f ca="1"/>
        <v>-34.408879085518691</v>
      </c>
      <c r="AF432" s="28">
        <f ca="1"/>
        <v>-34.408879085518691</v>
      </c>
      <c r="AG432" s="28">
        <f ca="1"/>
        <v>-34.408879085518691</v>
      </c>
      <c r="AH432" s="28">
        <f ca="1"/>
        <v>-34.408879085518691</v>
      </c>
      <c r="AI432" s="28">
        <f ca="1"/>
        <v>-34.408879085518691</v>
      </c>
      <c r="AJ432" s="28">
        <f ca="1"/>
        <v>-34.408879085518691</v>
      </c>
      <c r="AK432" s="28">
        <f ca="1"/>
        <v>-34.408879085518691</v>
      </c>
      <c r="AL432" s="28">
        <f ca="1"/>
        <v>-34.408879085518691</v>
      </c>
      <c r="AM432" s="28">
        <f ca="1"/>
        <v>-34.408879085518691</v>
      </c>
      <c r="AN432" s="28">
        <f ca="1"/>
        <v>-34.408879085518691</v>
      </c>
      <c r="AO432" s="28">
        <f ca="1"/>
        <v>-34.408879085518691</v>
      </c>
      <c r="AP432" s="28">
        <f ca="1"/>
        <v>-34.408879085518691</v>
      </c>
      <c r="AQ432" s="28">
        <f ca="1"/>
        <v>-34.408879085518691</v>
      </c>
      <c r="AR432" s="28">
        <f ca="1"/>
        <v>-34.408879085518691</v>
      </c>
      <c r="AS432" s="28">
        <f ca="1"/>
        <v>-34.408879085518691</v>
      </c>
      <c r="AT432" s="28">
        <f ca="1"/>
        <v>-34.408879085518691</v>
      </c>
      <c r="AU432" s="28">
        <f ca="1"/>
        <v>-34.408879085518691</v>
      </c>
      <c r="AV432" s="28">
        <f ca="1"/>
        <v>-34.408879085518691</v>
      </c>
      <c r="AW432" s="28">
        <f ca="1"/>
        <v>-34.408879085518691</v>
      </c>
      <c r="AX432" s="28">
        <f ca="1"/>
        <v>-34.408879085518691</v>
      </c>
      <c r="AY432" s="28">
        <f ca="1"/>
        <v>-34.408879085518691</v>
      </c>
      <c r="AZ432" s="28">
        <f ca="1"/>
        <v>-34.408879085518691</v>
      </c>
      <c r="BA432" s="28">
        <f ca="1"/>
        <v>-34.408879085518691</v>
      </c>
      <c r="BB432" s="28">
        <f ca="1"/>
        <v>-34.408879085518691</v>
      </c>
      <c r="BC432" s="28">
        <f ca="1"/>
        <v>-34.408879085518691</v>
      </c>
      <c r="BD432" s="28">
        <f ca="1"/>
        <v>-34.408879085518691</v>
      </c>
      <c r="BE432" s="28">
        <f ca="1"/>
        <v>-34.408879085518691</v>
      </c>
      <c r="BF432" s="28">
        <f ca="1"/>
        <v>-34.408879085518691</v>
      </c>
      <c r="BG432" s="28">
        <f ca="1"/>
        <v>-34.408879085518691</v>
      </c>
      <c r="BH432" s="28">
        <f ca="1"/>
        <v>-34.408879085518691</v>
      </c>
      <c r="BI432" s="28">
        <f ca="1"/>
        <v>-34.408879085518691</v>
      </c>
      <c r="BJ432" s="28">
        <f ca="1"/>
        <v>-34.408879085518691</v>
      </c>
      <c r="BK432" s="28">
        <f ca="1"/>
        <v>-34.408879085518691</v>
      </c>
      <c r="BL432" s="28">
        <f ca="1"/>
        <v>-34.408879085518691</v>
      </c>
      <c r="BM432" s="28">
        <f ca="1"/>
        <v>-34.408879085518691</v>
      </c>
      <c r="BN432" s="28">
        <f ca="1"/>
        <v>-34.408879085518691</v>
      </c>
      <c r="BO432" s="28">
        <f ca="1"/>
        <v>-34.408879085518691</v>
      </c>
      <c r="BP432" s="28">
        <f ca="1"/>
        <v>-34.408879085518691</v>
      </c>
      <c r="BQ432" s="24">
        <f ca="1"/>
        <v>-34.408879085518691</v>
      </c>
      <c r="BR432" s="24">
        <f ca="1"/>
        <v>-34.408879085518691</v>
      </c>
      <c r="BS432" s="24">
        <f ca="1"/>
        <v>-34.408879085518691</v>
      </c>
      <c r="BT432" s="24">
        <f ca="1"/>
        <v>-34.408879085518691</v>
      </c>
      <c r="BU432" s="24">
        <f ca="1"/>
        <v>-34.408879085518691</v>
      </c>
      <c r="BV432" s="24">
        <f ca="1"/>
        <v>-34.408879085518691</v>
      </c>
      <c r="BW432" s="24">
        <f ca="1"/>
        <v>-34.408879085518691</v>
      </c>
      <c r="BX432" s="24">
        <f ca="1"/>
        <v>-34.408879085518691</v>
      </c>
      <c r="BY432" s="24">
        <f ca="1"/>
        <v>-34.408879085518691</v>
      </c>
      <c r="BZ432" s="24">
        <f ca="1"/>
        <v>-34.408879085518691</v>
      </c>
      <c r="CA432" s="24">
        <f ca="1"/>
        <v>-34.408879085518691</v>
      </c>
      <c r="CB432" s="24">
        <f ca="1"/>
        <v>-34.408879085518691</v>
      </c>
      <c r="CC432" s="24">
        <f ca="1"/>
        <v>-34.408879085518691</v>
      </c>
      <c r="CD432" s="24">
        <f ca="1"/>
        <v>-34.408879085518691</v>
      </c>
      <c r="CE432" s="24">
        <f ca="1"/>
        <v>-34.408879085518691</v>
      </c>
      <c r="CF432" s="24">
        <f ca="1"/>
        <v>-34.408879085518691</v>
      </c>
      <c r="CG432" s="24">
        <f ca="1"/>
        <v>-34.408879085518691</v>
      </c>
      <c r="CH432" s="24">
        <f ca="1"/>
        <v>-34.408879085518691</v>
      </c>
      <c r="CI432" s="24">
        <f ca="1"/>
        <v>-34.408879085518691</v>
      </c>
      <c r="CJ432" s="24">
        <f ca="1"/>
        <v>-34.408879085518691</v>
      </c>
      <c r="CK432" s="24">
        <f ca="1"/>
        <v>-34.408879085518691</v>
      </c>
      <c r="CL432" s="24">
        <f ca="1"/>
        <v>-34.408879085518691</v>
      </c>
      <c r="CM432" s="24">
        <f ca="1"/>
        <v>-34.408879085518691</v>
      </c>
      <c r="CN432" s="24">
        <f ca="1"/>
        <v>-34.408879085518691</v>
      </c>
      <c r="CO432" s="24">
        <f ca="1"/>
        <v>-34.408879085518691</v>
      </c>
      <c r="CP432" s="24">
        <f ca="1"/>
        <v>-34.408879085518691</v>
      </c>
      <c r="CQ432" s="24">
        <f ca="1"/>
        <v>-34.408879085518691</v>
      </c>
      <c r="CR432" s="24">
        <f ca="1"/>
        <v>-34.408879085518691</v>
      </c>
      <c r="CS432" s="24">
        <f ca="1"/>
        <v>-34.408879085518691</v>
      </c>
      <c r="CT432" s="24">
        <f ca="1"/>
        <v>-34.408879085518691</v>
      </c>
      <c r="CU432" s="24">
        <f ca="1"/>
        <v>-34.408879085518691</v>
      </c>
      <c r="CV432" s="24">
        <f ca="1"/>
        <v>-34.408879085518691</v>
      </c>
      <c r="CW432" s="24">
        <f ca="1"/>
        <v>-34.408879085518691</v>
      </c>
      <c r="CX432" s="24">
        <f ca="1"/>
        <v>-34.408879085518691</v>
      </c>
      <c r="CY432" s="24">
        <f ca="1"/>
        <v>-34.408879085518691</v>
      </c>
      <c r="CZ432" s="24">
        <f ca="1"/>
        <v>-34.408879085518691</v>
      </c>
      <c r="DA432" s="24">
        <f ca="1"/>
        <v>-34.408879085518691</v>
      </c>
      <c r="DB432" s="24">
        <f ca="1"/>
        <v>-34.408879085518691</v>
      </c>
      <c r="DC432" s="24">
        <f ca="1"/>
        <v>-34.408879085518691</v>
      </c>
      <c r="DD432" s="24">
        <f ca="1"/>
        <v>-34.408879085518691</v>
      </c>
      <c r="DE432" s="24">
        <f ca="1"/>
        <v>-34.408879085518691</v>
      </c>
      <c r="DF432" s="24">
        <f ca="1"/>
        <v>-34.408879085518691</v>
      </c>
      <c r="DG432" s="24">
        <f ca="1"/>
        <v>-34.408879085518691</v>
      </c>
      <c r="DH432" s="24">
        <f ca="1"/>
        <v>-34.408879085518691</v>
      </c>
      <c r="DI432" s="24">
        <f ca="1"/>
        <v>-34.408879085518691</v>
      </c>
      <c r="DJ432" s="24">
        <f ca="1"/>
        <v>-34.408879085518691</v>
      </c>
      <c r="DK432" s="24">
        <f ca="1"/>
        <v>-34.408879085518691</v>
      </c>
      <c r="DL432" s="24">
        <f ca="1"/>
        <v>-34.408879085518691</v>
      </c>
      <c r="DM432" s="24">
        <f ca="1"/>
        <v>-34.408879085518691</v>
      </c>
      <c r="DN432" s="24">
        <f ca="1"/>
        <v>-34.408879085518691</v>
      </c>
      <c r="DO432" s="24">
        <f ca="1"/>
        <v>-34.408879085518691</v>
      </c>
      <c r="DP432" s="24">
        <f ca="1"/>
        <v>-34.408879085518691</v>
      </c>
      <c r="DQ432" s="24">
        <f ca="1"/>
        <v>-34.408879085518691</v>
      </c>
      <c r="DR432" s="24">
        <f ca="1"/>
        <v>-34.408879085518691</v>
      </c>
      <c r="DS432" s="24">
        <f ca="1"/>
        <v>-34.408879085518691</v>
      </c>
      <c r="DT432" s="24">
        <f ca="1"/>
        <v>-34.408879085518691</v>
      </c>
      <c r="DU432" s="24">
        <f ca="1"/>
        <v>-34.408879085518691</v>
      </c>
      <c r="DV432" s="24">
        <f ca="1"/>
        <v>-34.408879085518691</v>
      </c>
      <c r="DW432" s="24">
        <f ca="1"/>
        <v>-34.408879085518691</v>
      </c>
      <c r="DX432" s="24">
        <f ca="1"/>
        <v>-34.408879085518691</v>
      </c>
      <c r="DY432" s="24">
        <f ca="1"/>
        <v>-34.408879085518691</v>
      </c>
      <c r="DZ432" s="24">
        <f ca="1"/>
        <v>-34.408879085518691</v>
      </c>
      <c r="EA432" s="24">
        <f ca="1"/>
        <v>-34.408879085518691</v>
      </c>
      <c r="EB432" s="24">
        <f ca="1"/>
        <v>-34.408879085518691</v>
      </c>
      <c r="EC432" s="24">
        <f ca="1"/>
        <v>-34.408879085518691</v>
      </c>
      <c r="ED432" s="24">
        <f ca="1"/>
        <v>-34.408879085518691</v>
      </c>
      <c r="EE432" s="24">
        <f ca="1"/>
        <v>-34.408879085518691</v>
      </c>
      <c r="EF432" s="24">
        <f ca="1"/>
        <v>-34.408879085518691</v>
      </c>
      <c r="EG432" s="24">
        <f ca="1"/>
        <v>-34.408879085518691</v>
      </c>
      <c r="EH432" s="24">
        <f ca="1"/>
        <v>-34.408879085518691</v>
      </c>
      <c r="EI432" s="24">
        <f ca="1"/>
        <v>-34.408879085518691</v>
      </c>
      <c r="EJ432" s="24">
        <f ca="1"/>
        <v>-34.408879085518691</v>
      </c>
      <c r="EK432" s="24">
        <f ca="1"/>
        <v>-34.408879085518691</v>
      </c>
      <c r="EL432" s="24">
        <f ca="1"/>
        <v>-34.408879085518691</v>
      </c>
      <c r="EM432" s="24">
        <f ca="1"/>
        <v>-34.408879085518691</v>
      </c>
      <c r="EN432" s="24">
        <f ca="1"/>
        <v>-34.408879085518691</v>
      </c>
      <c r="EO432" s="24">
        <f ca="1"/>
        <v>-34.408879085518691</v>
      </c>
      <c r="EP432" s="24">
        <f ca="1"/>
        <v>-34.408879085518691</v>
      </c>
      <c r="EQ432" s="24">
        <f ca="1"/>
        <v>-34.408879085518691</v>
      </c>
      <c r="ER432" s="24">
        <f ca="1"/>
        <v>-34.408879085518691</v>
      </c>
      <c r="ES432" s="24">
        <f ca="1"/>
        <v>-34.408879085518691</v>
      </c>
      <c r="ET432" s="24">
        <f ca="1"/>
        <v>-34.408879085518691</v>
      </c>
      <c r="EU432" s="24">
        <f ca="1"/>
        <v>-34.408879085518691</v>
      </c>
      <c r="EV432" s="24">
        <f ca="1"/>
        <v>-34.408879085518691</v>
      </c>
      <c r="EW432" s="24">
        <f ca="1"/>
        <v>-34.408879085518691</v>
      </c>
      <c r="EX432" s="24">
        <f ca="1"/>
        <v>-34.408879085518691</v>
      </c>
      <c r="EY432" s="24">
        <f ca="1"/>
        <v>-34.408879085518691</v>
      </c>
      <c r="EZ432" s="24">
        <f ca="1"/>
        <v>-34.408879085518691</v>
      </c>
      <c r="FA432" s="24">
        <f ca="1"/>
        <v>-34.408879085518691</v>
      </c>
      <c r="FB432" s="24">
        <f ca="1"/>
        <v>-34.408879085518691</v>
      </c>
      <c r="FC432" s="24">
        <f ca="1"/>
        <v>-34.408879085518691</v>
      </c>
      <c r="FD432" s="24">
        <f ca="1"/>
        <v>-34.408879085518691</v>
      </c>
      <c r="FE432" s="24">
        <f ca="1"/>
        <v>-34.408879085518691</v>
      </c>
      <c r="FF432" s="24">
        <f ca="1"/>
        <v>-34.408879085518691</v>
      </c>
      <c r="FG432" s="24">
        <f ca="1"/>
        <v>-34.408879085518691</v>
      </c>
      <c r="FH432" s="24">
        <f ca="1"/>
        <v>-34.408879085518691</v>
      </c>
      <c r="FI432" s="24">
        <f ca="1"/>
        <v>-34.408879085518691</v>
      </c>
      <c r="FJ432" s="24">
        <f ca="1"/>
        <v>-34.408879085518691</v>
      </c>
      <c r="FK432" s="24">
        <f ca="1"/>
        <v>-34.408879085518691</v>
      </c>
      <c r="FL432" s="24">
        <f ca="1"/>
        <v>-34.408879085518691</v>
      </c>
      <c r="FM432" s="24">
        <f ca="1"/>
        <v>-34.408879085518691</v>
      </c>
      <c r="FN432" s="24">
        <f ca="1"/>
        <v>-34.408879085518691</v>
      </c>
      <c r="FO432" s="24">
        <f ca="1"/>
        <v>-34.408879085518691</v>
      </c>
      <c r="FP432" s="24">
        <f ca="1"/>
        <v>-34.408879085518691</v>
      </c>
      <c r="FQ432" s="24">
        <f ca="1"/>
        <v>-34.408879085518691</v>
      </c>
      <c r="FR432" s="24">
        <f ca="1"/>
        <v>-34.408879085518691</v>
      </c>
      <c r="FS432" s="24">
        <f ca="1"/>
        <v>-34.408879085518691</v>
      </c>
      <c r="FT432" s="24">
        <f ca="1"/>
        <v>-34.408879085518691</v>
      </c>
      <c r="FU432" s="24">
        <f ca="1"/>
        <v>-34.408879085518691</v>
      </c>
      <c r="FV432" s="24">
        <f ca="1"/>
        <v>-34.408879085518691</v>
      </c>
      <c r="FW432" s="24">
        <f ca="1"/>
        <v>-34.408879085518691</v>
      </c>
      <c r="FX432" s="24">
        <f ca="1"/>
        <v>-34.408879085518691</v>
      </c>
      <c r="FY432" s="24">
        <f ca="1"/>
        <v>-34.408879085518691</v>
      </c>
      <c r="FZ432" s="24">
        <f ca="1"/>
        <v>-34.408879085518691</v>
      </c>
      <c r="GA432" s="24">
        <f ca="1"/>
        <v>-34.408879085518691</v>
      </c>
      <c r="GB432" s="24">
        <f ca="1"/>
        <v>-34.408879085518691</v>
      </c>
      <c r="GC432" s="24">
        <f ca="1"/>
        <v>-34.408879085518691</v>
      </c>
      <c r="GD432" s="24">
        <f ca="1"/>
        <v>-34.408879085518691</v>
      </c>
      <c r="GE432" s="24">
        <f ca="1"/>
        <v>-34.408879085518691</v>
      </c>
      <c r="GF432" s="24">
        <f ca="1"/>
        <v>-34.408879085518691</v>
      </c>
      <c r="GG432" s="24">
        <f ca="1"/>
        <v>-34.408879085518691</v>
      </c>
      <c r="GH432" s="24">
        <f ca="1"/>
        <v>-34.408879085518691</v>
      </c>
      <c r="GI432" s="24">
        <f ca="1"/>
        <v>-34.408879085518691</v>
      </c>
      <c r="GJ432" s="24">
        <f ca="1"/>
        <v>-34.408879085518691</v>
      </c>
      <c r="GK432" s="24">
        <f ca="1"/>
        <v>-34.408879085518691</v>
      </c>
      <c r="GL432" s="24">
        <f ca="1"/>
        <v>-34.408879085518691</v>
      </c>
      <c r="GM432" s="24">
        <f ca="1"/>
        <v>-34.408879085518691</v>
      </c>
      <c r="GN432" s="24">
        <f ca="1"/>
        <v>-34.408879085518691</v>
      </c>
      <c r="GO432" s="24">
        <f ca="1"/>
        <v>-34.408879085518691</v>
      </c>
      <c r="GP432" s="24">
        <f ca="1"/>
        <v>-34.408879085518691</v>
      </c>
      <c r="GQ432" s="24">
        <f ca="1"/>
        <v>-34.408879085518691</v>
      </c>
      <c r="GR432" s="24">
        <f ca="1"/>
        <v>-34.408879085518691</v>
      </c>
      <c r="GS432" s="24">
        <f ca="1"/>
        <v>-34.408879085518691</v>
      </c>
      <c r="GT432" s="24">
        <f ca="1"/>
        <v>-34.408879085518691</v>
      </c>
      <c r="GU432" s="24">
        <f ca="1"/>
        <v>-34.408879085518691</v>
      </c>
      <c r="GV432" s="24">
        <f ca="1"/>
        <v>-34.408879085518691</v>
      </c>
      <c r="GW432" s="24">
        <f ca="1"/>
        <v>-34.408879085518691</v>
      </c>
      <c r="GX432" s="24">
        <f ca="1"/>
        <v>-34.408879085518691</v>
      </c>
      <c r="GY432" s="24">
        <f ca="1"/>
        <v>-34.408879085518691</v>
      </c>
      <c r="GZ432" s="24">
        <f ca="1"/>
        <v>-34.408879085518691</v>
      </c>
      <c r="HA432" s="24">
        <f ca="1"/>
        <v>-34.408879085518691</v>
      </c>
      <c r="HB432" s="24">
        <f ca="1"/>
        <v>-34.408879085518691</v>
      </c>
      <c r="HC432" s="24">
        <f ca="1"/>
        <v>-34.408879085518691</v>
      </c>
      <c r="HD432" s="24">
        <f ca="1"/>
        <v>-34.408879085518691</v>
      </c>
      <c r="HE432" s="24">
        <f ca="1"/>
        <v>-34.408879085518691</v>
      </c>
      <c r="HF432" s="24">
        <f ca="1"/>
        <v>-34.408879085518691</v>
      </c>
      <c r="HG432" s="24">
        <f ca="1"/>
        <v>-34.408879085518691</v>
      </c>
      <c r="HH432" s="24">
        <f ca="1"/>
        <v>-34.408879085518691</v>
      </c>
      <c r="HI432" s="24">
        <f ca="1"/>
        <v>-34.408879085518691</v>
      </c>
      <c r="HJ432" s="24">
        <f ca="1"/>
        <v>-34.408879085518691</v>
      </c>
      <c r="HK432" s="24">
        <f ca="1"/>
        <v>-34.408879085518691</v>
      </c>
      <c r="HL432" s="24">
        <f ca="1"/>
        <v>-34.408879085518691</v>
      </c>
      <c r="HM432" s="24">
        <f ca="1"/>
        <v>-34.408879085518691</v>
      </c>
      <c r="HN432" s="24">
        <f ca="1"/>
        <v>-34.408879085518691</v>
      </c>
      <c r="HO432" s="24">
        <f ca="1"/>
        <v>-34.408879085518691</v>
      </c>
      <c r="HP432" s="24">
        <f ca="1"/>
        <v>-34.408879085518691</v>
      </c>
      <c r="HQ432" s="24">
        <f ca="1"/>
        <v>-34.408879085518691</v>
      </c>
      <c r="HR432" s="24">
        <f ca="1"/>
        <v>-34.408879085518691</v>
      </c>
      <c r="HS432" s="24">
        <f ca="1"/>
        <v>-34.408879085518691</v>
      </c>
      <c r="HT432" s="24">
        <f ca="1"/>
        <v>-34.408879085518691</v>
      </c>
      <c r="HU432" s="24">
        <f ca="1"/>
        <v>-34.408879085518691</v>
      </c>
      <c r="HV432" s="24">
        <f ca="1"/>
        <v>-34.408879085518691</v>
      </c>
      <c r="HW432" s="24">
        <f ca="1"/>
        <v>-34.408879085518691</v>
      </c>
      <c r="HX432" s="24">
        <f ca="1"/>
        <v>-34.408879085518691</v>
      </c>
      <c r="HY432" s="24">
        <f ca="1"/>
        <v>-34.408879085518691</v>
      </c>
      <c r="HZ432" s="24">
        <f ca="1"/>
        <v>-34.408879085518691</v>
      </c>
      <c r="IA432" s="24">
        <f ca="1"/>
        <v>-34.408879085518691</v>
      </c>
      <c r="IB432" s="24">
        <f ca="1"/>
        <v>-34.408879085518691</v>
      </c>
      <c r="IC432" s="24">
        <f ca="1"/>
        <v>-34.408879085518691</v>
      </c>
      <c r="ID432" s="24">
        <f ca="1"/>
        <v>-34.408879085518691</v>
      </c>
      <c r="IE432" s="24">
        <f ca="1"/>
        <v>-34.408879085518691</v>
      </c>
      <c r="IF432" s="24">
        <f ca="1"/>
        <v>-34.408879085518691</v>
      </c>
      <c r="IG432" s="24">
        <f ca="1"/>
        <v>-34.408879085518691</v>
      </c>
      <c r="IH432" s="24">
        <f ca="1"/>
        <v>-34.408879085518691</v>
      </c>
      <c r="II432" s="24">
        <f ca="1"/>
        <v>-34.408879085518691</v>
      </c>
      <c r="IJ432" s="24">
        <f ca="1"/>
        <v>-34.408879085518691</v>
      </c>
      <c r="IK432" s="24">
        <f ca="1"/>
        <v>-34.408879085518691</v>
      </c>
      <c r="IL432" s="24">
        <f ca="1"/>
        <v>-34.408879085518691</v>
      </c>
      <c r="IM432" s="24">
        <f ca="1"/>
        <v>-34.408879085518691</v>
      </c>
      <c r="IN432" s="24">
        <f ca="1"/>
        <v>-34.408879085518691</v>
      </c>
      <c r="IO432" s="24">
        <f ca="1"/>
        <v>-34.408879085518691</v>
      </c>
      <c r="IP432" s="24">
        <f ca="1"/>
        <v>-34.408879085518691</v>
      </c>
      <c r="IQ432" s="24">
        <f ca="1"/>
        <v>-34.408879085518691</v>
      </c>
      <c r="IR432" s="24">
        <f ca="1"/>
        <v>-34.408879085518691</v>
      </c>
      <c r="IS432" s="24">
        <f ca="1"/>
        <v>-34.408879085518691</v>
      </c>
      <c r="IT432" s="24">
        <f ca="1"/>
        <v>-34.408879085518691</v>
      </c>
      <c r="IU432" s="24">
        <f ca="1"/>
        <v>-34.408879085518691</v>
      </c>
      <c r="IV432" s="24">
        <f ca="1"/>
        <v>-34.408879085518691</v>
      </c>
      <c r="IW432" s="24">
        <f ca="1"/>
        <v>-34.408879085518691</v>
      </c>
      <c r="IX432" s="24">
        <f ca="1"/>
        <v>-34.408879085518691</v>
      </c>
      <c r="IY432" s="24">
        <f ca="1"/>
        <v>-34.408879085518691</v>
      </c>
      <c r="IZ432" s="24">
        <f ca="1"/>
        <v>-34.408879085518691</v>
      </c>
      <c r="JA432" s="24">
        <f ca="1"/>
        <v>-34.408879085518691</v>
      </c>
      <c r="JB432" s="24">
        <f ca="1"/>
        <v>-34.408879085518691</v>
      </c>
      <c r="JC432" s="24">
        <f ca="1"/>
        <v>-34.408879085518691</v>
      </c>
      <c r="JD432" s="24">
        <f ca="1"/>
        <v>-34.408879085518691</v>
      </c>
      <c r="JE432" s="24">
        <f ca="1"/>
        <v>-34.408879085518691</v>
      </c>
      <c r="JF432" s="24">
        <f ca="1"/>
        <v>-34.408879085518691</v>
      </c>
      <c r="JG432" s="24">
        <f ca="1"/>
        <v>-34.408879085518691</v>
      </c>
      <c r="JH432" s="24">
        <f ca="1"/>
        <v>-34.408879085518691</v>
      </c>
      <c r="JI432" s="24">
        <f ca="1"/>
        <v>-34.408879085518691</v>
      </c>
      <c r="JJ432" s="24">
        <f ca="1"/>
        <v>-34.408879085518691</v>
      </c>
      <c r="JK432" s="24">
        <f ca="1"/>
        <v>-34.408879085518691</v>
      </c>
      <c r="JL432" s="24">
        <f ca="1"/>
        <v>-34.408879085518691</v>
      </c>
      <c r="JM432" s="24">
        <f ca="1"/>
        <v>-34.408879085518691</v>
      </c>
      <c r="JN432" s="24">
        <f ca="1"/>
        <v>-34.408879085518691</v>
      </c>
      <c r="JO432" s="24">
        <f ca="1"/>
        <v>-34.408879085518691</v>
      </c>
      <c r="JP432" s="24">
        <f ca="1"/>
        <v>-34.408879085518691</v>
      </c>
      <c r="JQ432" s="24">
        <f ca="1"/>
        <v>-34.408879085518691</v>
      </c>
      <c r="JR432" s="24">
        <f ca="1"/>
        <v>-34.408879085518691</v>
      </c>
      <c r="JS432" s="24">
        <f ca="1"/>
        <v>-34.408879085518691</v>
      </c>
      <c r="JT432" s="24">
        <f ca="1"/>
        <v>-34.408879085518691</v>
      </c>
      <c r="JU432" s="24">
        <f ca="1"/>
        <v>-34.408879085518691</v>
      </c>
      <c r="JV432" s="24">
        <f ca="1"/>
        <v>-34.408879085518691</v>
      </c>
      <c r="JW432" s="24">
        <f ca="1"/>
        <v>-34.408879085518691</v>
      </c>
      <c r="JX432" s="24">
        <f ca="1"/>
        <v>-34.408879085518691</v>
      </c>
      <c r="JY432" s="24">
        <f ca="1"/>
        <v>-34.408879085518691</v>
      </c>
      <c r="JZ432" s="24"/>
      <c r="OF432" s="23" t="s">
        <v>910</v>
      </c>
    </row>
    <row r="433" spans="3:396" x14ac:dyDescent="0.4">
      <c r="C433" s="1">
        <f t="shared" si="19"/>
        <v>430</v>
      </c>
      <c r="D433" s="74" t="s">
        <v>1174</v>
      </c>
      <c r="S433" s="74" t="s">
        <v>1174</v>
      </c>
      <c r="T433" s="1" t="s">
        <v>1411</v>
      </c>
      <c r="U433" s="1">
        <f ca="1">MIN(U424:U425)</f>
        <v>257</v>
      </c>
      <c r="AB433" s="23" t="str">
        <f>T426</f>
        <v>avg</v>
      </c>
      <c r="AC433" s="28" cm="1">
        <f t="array" aca="1" ref="AC433:JY433" ca="1">IF(_xlfn.ANCHORARRAY(AC430),U426)</f>
        <v>-18.473875486381335</v>
      </c>
      <c r="AD433" s="28">
        <f ca="1"/>
        <v>-18.473875486381335</v>
      </c>
      <c r="AE433" s="28">
        <f ca="1"/>
        <v>-18.473875486381335</v>
      </c>
      <c r="AF433" s="28">
        <f ca="1"/>
        <v>-18.473875486381335</v>
      </c>
      <c r="AG433" s="28">
        <f ca="1"/>
        <v>-18.473875486381335</v>
      </c>
      <c r="AH433" s="28">
        <f ca="1"/>
        <v>-18.473875486381335</v>
      </c>
      <c r="AI433" s="28">
        <f ca="1"/>
        <v>-18.473875486381335</v>
      </c>
      <c r="AJ433" s="28">
        <f ca="1"/>
        <v>-18.473875486381335</v>
      </c>
      <c r="AK433" s="28">
        <f ca="1"/>
        <v>-18.473875486381335</v>
      </c>
      <c r="AL433" s="28">
        <f ca="1"/>
        <v>-18.473875486381335</v>
      </c>
      <c r="AM433" s="28">
        <f ca="1"/>
        <v>-18.473875486381335</v>
      </c>
      <c r="AN433" s="28">
        <f ca="1"/>
        <v>-18.473875486381335</v>
      </c>
      <c r="AO433" s="28">
        <f ca="1"/>
        <v>-18.473875486381335</v>
      </c>
      <c r="AP433" s="28">
        <f ca="1"/>
        <v>-18.473875486381335</v>
      </c>
      <c r="AQ433" s="28">
        <f ca="1"/>
        <v>-18.473875486381335</v>
      </c>
      <c r="AR433" s="28">
        <f ca="1"/>
        <v>-18.473875486381335</v>
      </c>
      <c r="AS433" s="28">
        <f ca="1"/>
        <v>-18.473875486381335</v>
      </c>
      <c r="AT433" s="28">
        <f ca="1"/>
        <v>-18.473875486381335</v>
      </c>
      <c r="AU433" s="28">
        <f ca="1"/>
        <v>-18.473875486381335</v>
      </c>
      <c r="AV433" s="28">
        <f ca="1"/>
        <v>-18.473875486381335</v>
      </c>
      <c r="AW433" s="28">
        <f ca="1"/>
        <v>-18.473875486381335</v>
      </c>
      <c r="AX433" s="28">
        <f ca="1"/>
        <v>-18.473875486381335</v>
      </c>
      <c r="AY433" s="28">
        <f ca="1"/>
        <v>-18.473875486381335</v>
      </c>
      <c r="AZ433" s="28">
        <f ca="1"/>
        <v>-18.473875486381335</v>
      </c>
      <c r="BA433" s="28">
        <f ca="1"/>
        <v>-18.473875486381335</v>
      </c>
      <c r="BB433" s="28">
        <f ca="1"/>
        <v>-18.473875486381335</v>
      </c>
      <c r="BC433" s="28">
        <f ca="1"/>
        <v>-18.473875486381335</v>
      </c>
      <c r="BD433" s="28">
        <f ca="1"/>
        <v>-18.473875486381335</v>
      </c>
      <c r="BE433" s="28">
        <f ca="1"/>
        <v>-18.473875486381335</v>
      </c>
      <c r="BF433" s="28">
        <f ca="1"/>
        <v>-18.473875486381335</v>
      </c>
      <c r="BG433" s="28">
        <f ca="1"/>
        <v>-18.473875486381335</v>
      </c>
      <c r="BH433" s="28">
        <f ca="1"/>
        <v>-18.473875486381335</v>
      </c>
      <c r="BI433" s="28">
        <f ca="1"/>
        <v>-18.473875486381335</v>
      </c>
      <c r="BJ433" s="28">
        <f ca="1"/>
        <v>-18.473875486381335</v>
      </c>
      <c r="BK433" s="28">
        <f ca="1"/>
        <v>-18.473875486381335</v>
      </c>
      <c r="BL433" s="28">
        <f ca="1"/>
        <v>-18.473875486381335</v>
      </c>
      <c r="BM433" s="28">
        <f ca="1"/>
        <v>-18.473875486381335</v>
      </c>
      <c r="BN433" s="28">
        <f ca="1"/>
        <v>-18.473875486381335</v>
      </c>
      <c r="BO433" s="28">
        <f ca="1"/>
        <v>-18.473875486381335</v>
      </c>
      <c r="BP433" s="28">
        <f ca="1"/>
        <v>-18.473875486381335</v>
      </c>
      <c r="BQ433" s="23">
        <f ca="1"/>
        <v>-18.473875486381335</v>
      </c>
      <c r="BR433" s="23">
        <f ca="1"/>
        <v>-18.473875486381335</v>
      </c>
      <c r="BS433" s="23">
        <f ca="1"/>
        <v>-18.473875486381335</v>
      </c>
      <c r="BT433" s="23">
        <f ca="1"/>
        <v>-18.473875486381335</v>
      </c>
      <c r="BU433" s="23">
        <f ca="1"/>
        <v>-18.473875486381335</v>
      </c>
      <c r="BV433" s="23">
        <f ca="1"/>
        <v>-18.473875486381335</v>
      </c>
      <c r="BW433" s="23">
        <f ca="1"/>
        <v>-18.473875486381335</v>
      </c>
      <c r="BX433" s="23">
        <f ca="1"/>
        <v>-18.473875486381335</v>
      </c>
      <c r="BY433" s="23">
        <f ca="1"/>
        <v>-18.473875486381335</v>
      </c>
      <c r="BZ433" s="23">
        <f ca="1"/>
        <v>-18.473875486381335</v>
      </c>
      <c r="CA433" s="23">
        <f ca="1"/>
        <v>-18.473875486381335</v>
      </c>
      <c r="CB433" s="23">
        <f ca="1"/>
        <v>-18.473875486381335</v>
      </c>
      <c r="CC433" s="23">
        <f ca="1"/>
        <v>-18.473875486381335</v>
      </c>
      <c r="CD433" s="23">
        <f ca="1"/>
        <v>-18.473875486381335</v>
      </c>
      <c r="CE433" s="23">
        <f ca="1"/>
        <v>-18.473875486381335</v>
      </c>
      <c r="CF433" s="23">
        <f ca="1"/>
        <v>-18.473875486381335</v>
      </c>
      <c r="CG433" s="23">
        <f ca="1"/>
        <v>-18.473875486381335</v>
      </c>
      <c r="CH433" s="23">
        <f ca="1"/>
        <v>-18.473875486381335</v>
      </c>
      <c r="CI433" s="23">
        <f ca="1"/>
        <v>-18.473875486381335</v>
      </c>
      <c r="CJ433" s="23">
        <f ca="1"/>
        <v>-18.473875486381335</v>
      </c>
      <c r="CK433" s="23">
        <f ca="1"/>
        <v>-18.473875486381335</v>
      </c>
      <c r="CL433" s="23">
        <f ca="1"/>
        <v>-18.473875486381335</v>
      </c>
      <c r="CM433" s="23">
        <f ca="1"/>
        <v>-18.473875486381335</v>
      </c>
      <c r="CN433" s="23">
        <f ca="1"/>
        <v>-18.473875486381335</v>
      </c>
      <c r="CO433" s="23">
        <f ca="1"/>
        <v>-18.473875486381335</v>
      </c>
      <c r="CP433" s="23">
        <f ca="1"/>
        <v>-18.473875486381335</v>
      </c>
      <c r="CQ433" s="23">
        <f ca="1"/>
        <v>-18.473875486381335</v>
      </c>
      <c r="CR433" s="23">
        <f ca="1"/>
        <v>-18.473875486381335</v>
      </c>
      <c r="CS433" s="23">
        <f ca="1"/>
        <v>-18.473875486381335</v>
      </c>
      <c r="CT433" s="23">
        <f ca="1"/>
        <v>-18.473875486381335</v>
      </c>
      <c r="CU433" s="23">
        <f ca="1"/>
        <v>-18.473875486381335</v>
      </c>
      <c r="CV433" s="23">
        <f ca="1"/>
        <v>-18.473875486381335</v>
      </c>
      <c r="CW433" s="23">
        <f ca="1"/>
        <v>-18.473875486381335</v>
      </c>
      <c r="CX433" s="23">
        <f ca="1"/>
        <v>-18.473875486381335</v>
      </c>
      <c r="CY433" s="23">
        <f ca="1"/>
        <v>-18.473875486381335</v>
      </c>
      <c r="CZ433" s="23">
        <f ca="1"/>
        <v>-18.473875486381335</v>
      </c>
      <c r="DA433" s="23">
        <f ca="1"/>
        <v>-18.473875486381335</v>
      </c>
      <c r="DB433" s="23">
        <f ca="1"/>
        <v>-18.473875486381335</v>
      </c>
      <c r="DC433" s="23">
        <f ca="1"/>
        <v>-18.473875486381335</v>
      </c>
      <c r="DD433" s="23">
        <f ca="1"/>
        <v>-18.473875486381335</v>
      </c>
      <c r="DE433" s="23">
        <f ca="1"/>
        <v>-18.473875486381335</v>
      </c>
      <c r="DF433" s="23">
        <f ca="1"/>
        <v>-18.473875486381335</v>
      </c>
      <c r="DG433" s="23">
        <f ca="1"/>
        <v>-18.473875486381335</v>
      </c>
      <c r="DH433" s="23">
        <f ca="1"/>
        <v>-18.473875486381335</v>
      </c>
      <c r="DI433" s="23">
        <f ca="1"/>
        <v>-18.473875486381335</v>
      </c>
      <c r="DJ433" s="23">
        <f ca="1"/>
        <v>-18.473875486381335</v>
      </c>
      <c r="DK433" s="23">
        <f ca="1"/>
        <v>-18.473875486381335</v>
      </c>
      <c r="DL433" s="23">
        <f ca="1"/>
        <v>-18.473875486381335</v>
      </c>
      <c r="DM433" s="23">
        <f ca="1"/>
        <v>-18.473875486381335</v>
      </c>
      <c r="DN433" s="23">
        <f ca="1"/>
        <v>-18.473875486381335</v>
      </c>
      <c r="DO433" s="23">
        <f ca="1"/>
        <v>-18.473875486381335</v>
      </c>
      <c r="DP433" s="23">
        <f ca="1"/>
        <v>-18.473875486381335</v>
      </c>
      <c r="DQ433" s="23">
        <f ca="1"/>
        <v>-18.473875486381335</v>
      </c>
      <c r="DR433" s="23">
        <f ca="1"/>
        <v>-18.473875486381335</v>
      </c>
      <c r="DS433" s="23">
        <f ca="1"/>
        <v>-18.473875486381335</v>
      </c>
      <c r="DT433" s="23">
        <f ca="1"/>
        <v>-18.473875486381335</v>
      </c>
      <c r="DU433" s="23">
        <f ca="1"/>
        <v>-18.473875486381335</v>
      </c>
      <c r="DV433" s="23">
        <f ca="1"/>
        <v>-18.473875486381335</v>
      </c>
      <c r="DW433" s="23">
        <f ca="1"/>
        <v>-18.473875486381335</v>
      </c>
      <c r="DX433" s="23">
        <f ca="1"/>
        <v>-18.473875486381335</v>
      </c>
      <c r="DY433" s="23">
        <f ca="1"/>
        <v>-18.473875486381335</v>
      </c>
      <c r="DZ433" s="23">
        <f ca="1"/>
        <v>-18.473875486381335</v>
      </c>
      <c r="EA433" s="23">
        <f ca="1"/>
        <v>-18.473875486381335</v>
      </c>
      <c r="EB433" s="23">
        <f ca="1"/>
        <v>-18.473875486381335</v>
      </c>
      <c r="EC433" s="23">
        <f ca="1"/>
        <v>-18.473875486381335</v>
      </c>
      <c r="ED433" s="23">
        <f ca="1"/>
        <v>-18.473875486381335</v>
      </c>
      <c r="EE433" s="23">
        <f ca="1"/>
        <v>-18.473875486381335</v>
      </c>
      <c r="EF433" s="23">
        <f ca="1"/>
        <v>-18.473875486381335</v>
      </c>
      <c r="EG433" s="23">
        <f ca="1"/>
        <v>-18.473875486381335</v>
      </c>
      <c r="EH433" s="23">
        <f ca="1"/>
        <v>-18.473875486381335</v>
      </c>
      <c r="EI433" s="23">
        <f ca="1"/>
        <v>-18.473875486381335</v>
      </c>
      <c r="EJ433" s="23">
        <f ca="1"/>
        <v>-18.473875486381335</v>
      </c>
      <c r="EK433" s="23">
        <f ca="1"/>
        <v>-18.473875486381335</v>
      </c>
      <c r="EL433" s="23">
        <f ca="1"/>
        <v>-18.473875486381335</v>
      </c>
      <c r="EM433" s="23">
        <f ca="1"/>
        <v>-18.473875486381335</v>
      </c>
      <c r="EN433" s="23">
        <f ca="1"/>
        <v>-18.473875486381335</v>
      </c>
      <c r="EO433" s="23">
        <f ca="1"/>
        <v>-18.473875486381335</v>
      </c>
      <c r="EP433" s="23">
        <f ca="1"/>
        <v>-18.473875486381335</v>
      </c>
      <c r="EQ433" s="23">
        <f ca="1"/>
        <v>-18.473875486381335</v>
      </c>
      <c r="ER433" s="23">
        <f ca="1"/>
        <v>-18.473875486381335</v>
      </c>
      <c r="ES433" s="23">
        <f ca="1"/>
        <v>-18.473875486381335</v>
      </c>
      <c r="ET433" s="23">
        <f ca="1"/>
        <v>-18.473875486381335</v>
      </c>
      <c r="EU433" s="23">
        <f ca="1"/>
        <v>-18.473875486381335</v>
      </c>
      <c r="EV433" s="23">
        <f ca="1"/>
        <v>-18.473875486381335</v>
      </c>
      <c r="EW433" s="23">
        <f ca="1"/>
        <v>-18.473875486381335</v>
      </c>
      <c r="EX433" s="23">
        <f ca="1"/>
        <v>-18.473875486381335</v>
      </c>
      <c r="EY433" s="23">
        <f ca="1"/>
        <v>-18.473875486381335</v>
      </c>
      <c r="EZ433" s="23">
        <f ca="1"/>
        <v>-18.473875486381335</v>
      </c>
      <c r="FA433" s="23">
        <f ca="1"/>
        <v>-18.473875486381335</v>
      </c>
      <c r="FB433" s="23">
        <f ca="1"/>
        <v>-18.473875486381335</v>
      </c>
      <c r="FC433" s="23">
        <f ca="1"/>
        <v>-18.473875486381335</v>
      </c>
      <c r="FD433" s="23">
        <f ca="1"/>
        <v>-18.473875486381335</v>
      </c>
      <c r="FE433" s="23">
        <f ca="1"/>
        <v>-18.473875486381335</v>
      </c>
      <c r="FF433" s="23">
        <f ca="1"/>
        <v>-18.473875486381335</v>
      </c>
      <c r="FG433" s="23">
        <f ca="1"/>
        <v>-18.473875486381335</v>
      </c>
      <c r="FH433" s="23">
        <f ca="1"/>
        <v>-18.473875486381335</v>
      </c>
      <c r="FI433" s="23">
        <f ca="1"/>
        <v>-18.473875486381335</v>
      </c>
      <c r="FJ433" s="23">
        <f ca="1"/>
        <v>-18.473875486381335</v>
      </c>
      <c r="FK433" s="23">
        <f ca="1"/>
        <v>-18.473875486381335</v>
      </c>
      <c r="FL433" s="23">
        <f ca="1"/>
        <v>-18.473875486381335</v>
      </c>
      <c r="FM433" s="23">
        <f ca="1"/>
        <v>-18.473875486381335</v>
      </c>
      <c r="FN433" s="23">
        <f ca="1"/>
        <v>-18.473875486381335</v>
      </c>
      <c r="FO433" s="23">
        <f ca="1"/>
        <v>-18.473875486381335</v>
      </c>
      <c r="FP433" s="23">
        <f ca="1"/>
        <v>-18.473875486381335</v>
      </c>
      <c r="FQ433" s="23">
        <f ca="1"/>
        <v>-18.473875486381335</v>
      </c>
      <c r="FR433" s="23">
        <f ca="1"/>
        <v>-18.473875486381335</v>
      </c>
      <c r="FS433" s="23">
        <f ca="1"/>
        <v>-18.473875486381335</v>
      </c>
      <c r="FT433" s="23">
        <f ca="1"/>
        <v>-18.473875486381335</v>
      </c>
      <c r="FU433" s="23">
        <f ca="1"/>
        <v>-18.473875486381335</v>
      </c>
      <c r="FV433" s="23">
        <f ca="1"/>
        <v>-18.473875486381335</v>
      </c>
      <c r="FW433" s="23">
        <f ca="1"/>
        <v>-18.473875486381335</v>
      </c>
      <c r="FX433" s="23">
        <f ca="1"/>
        <v>-18.473875486381335</v>
      </c>
      <c r="FY433" s="23">
        <f ca="1"/>
        <v>-18.473875486381335</v>
      </c>
      <c r="FZ433" s="23">
        <f ca="1"/>
        <v>-18.473875486381335</v>
      </c>
      <c r="GA433" s="23">
        <f ca="1"/>
        <v>-18.473875486381335</v>
      </c>
      <c r="GB433" s="23">
        <f ca="1"/>
        <v>-18.473875486381335</v>
      </c>
      <c r="GC433" s="23">
        <f ca="1"/>
        <v>-18.473875486381335</v>
      </c>
      <c r="GD433" s="23">
        <f ca="1"/>
        <v>-18.473875486381335</v>
      </c>
      <c r="GE433" s="23">
        <f ca="1"/>
        <v>-18.473875486381335</v>
      </c>
      <c r="GF433" s="23">
        <f ca="1"/>
        <v>-18.473875486381335</v>
      </c>
      <c r="GG433" s="23">
        <f ca="1"/>
        <v>-18.473875486381335</v>
      </c>
      <c r="GH433" s="23">
        <f ca="1"/>
        <v>-18.473875486381335</v>
      </c>
      <c r="GI433" s="23">
        <f ca="1"/>
        <v>-18.473875486381335</v>
      </c>
      <c r="GJ433" s="23">
        <f ca="1"/>
        <v>-18.473875486381335</v>
      </c>
      <c r="GK433" s="23">
        <f ca="1"/>
        <v>-18.473875486381335</v>
      </c>
      <c r="GL433" s="23">
        <f ca="1"/>
        <v>-18.473875486381335</v>
      </c>
      <c r="GM433" s="23">
        <f ca="1"/>
        <v>-18.473875486381335</v>
      </c>
      <c r="GN433" s="23">
        <f ca="1"/>
        <v>-18.473875486381335</v>
      </c>
      <c r="GO433" s="23">
        <f ca="1"/>
        <v>-18.473875486381335</v>
      </c>
      <c r="GP433" s="23">
        <f ca="1"/>
        <v>-18.473875486381335</v>
      </c>
      <c r="GQ433" s="23">
        <f ca="1"/>
        <v>-18.473875486381335</v>
      </c>
      <c r="GR433" s="23">
        <f ca="1"/>
        <v>-18.473875486381335</v>
      </c>
      <c r="GS433" s="23">
        <f ca="1"/>
        <v>-18.473875486381335</v>
      </c>
      <c r="GT433" s="23">
        <f ca="1"/>
        <v>-18.473875486381335</v>
      </c>
      <c r="GU433" s="23">
        <f ca="1"/>
        <v>-18.473875486381335</v>
      </c>
      <c r="GV433" s="23">
        <f ca="1"/>
        <v>-18.473875486381335</v>
      </c>
      <c r="GW433" s="23">
        <f ca="1"/>
        <v>-18.473875486381335</v>
      </c>
      <c r="GX433" s="23">
        <f ca="1"/>
        <v>-18.473875486381335</v>
      </c>
      <c r="GY433" s="23">
        <f ca="1"/>
        <v>-18.473875486381335</v>
      </c>
      <c r="GZ433" s="23">
        <f ca="1"/>
        <v>-18.473875486381335</v>
      </c>
      <c r="HA433" s="23">
        <f ca="1"/>
        <v>-18.473875486381335</v>
      </c>
      <c r="HB433" s="23">
        <f ca="1"/>
        <v>-18.473875486381335</v>
      </c>
      <c r="HC433" s="23">
        <f ca="1"/>
        <v>-18.473875486381335</v>
      </c>
      <c r="HD433" s="23">
        <f ca="1"/>
        <v>-18.473875486381335</v>
      </c>
      <c r="HE433" s="23">
        <f ca="1"/>
        <v>-18.473875486381335</v>
      </c>
      <c r="HF433" s="23">
        <f ca="1"/>
        <v>-18.473875486381335</v>
      </c>
      <c r="HG433" s="23">
        <f ca="1"/>
        <v>-18.473875486381335</v>
      </c>
      <c r="HH433" s="23">
        <f ca="1"/>
        <v>-18.473875486381335</v>
      </c>
      <c r="HI433" s="23">
        <f ca="1"/>
        <v>-18.473875486381335</v>
      </c>
      <c r="HJ433" s="23">
        <f ca="1"/>
        <v>-18.473875486381335</v>
      </c>
      <c r="HK433" s="23">
        <f ca="1"/>
        <v>-18.473875486381335</v>
      </c>
      <c r="HL433" s="23">
        <f ca="1"/>
        <v>-18.473875486381335</v>
      </c>
      <c r="HM433" s="23">
        <f ca="1"/>
        <v>-18.473875486381335</v>
      </c>
      <c r="HN433" s="23">
        <f ca="1"/>
        <v>-18.473875486381335</v>
      </c>
      <c r="HO433" s="23">
        <f ca="1"/>
        <v>-18.473875486381335</v>
      </c>
      <c r="HP433" s="23">
        <f ca="1"/>
        <v>-18.473875486381335</v>
      </c>
      <c r="HQ433" s="23">
        <f ca="1"/>
        <v>-18.473875486381335</v>
      </c>
      <c r="HR433" s="23">
        <f ca="1"/>
        <v>-18.473875486381335</v>
      </c>
      <c r="HS433" s="23">
        <f ca="1"/>
        <v>-18.473875486381335</v>
      </c>
      <c r="HT433" s="23">
        <f ca="1"/>
        <v>-18.473875486381335</v>
      </c>
      <c r="HU433" s="23">
        <f ca="1"/>
        <v>-18.473875486381335</v>
      </c>
      <c r="HV433" s="23">
        <f ca="1"/>
        <v>-18.473875486381335</v>
      </c>
      <c r="HW433" s="23">
        <f ca="1"/>
        <v>-18.473875486381335</v>
      </c>
      <c r="HX433" s="23">
        <f ca="1"/>
        <v>-18.473875486381335</v>
      </c>
      <c r="HY433" s="23">
        <f ca="1"/>
        <v>-18.473875486381335</v>
      </c>
      <c r="HZ433" s="23">
        <f ca="1"/>
        <v>-18.473875486381335</v>
      </c>
      <c r="IA433" s="23">
        <f ca="1"/>
        <v>-18.473875486381335</v>
      </c>
      <c r="IB433" s="23">
        <f ca="1"/>
        <v>-18.473875486381335</v>
      </c>
      <c r="IC433" s="23">
        <f ca="1"/>
        <v>-18.473875486381335</v>
      </c>
      <c r="ID433" s="23">
        <f ca="1"/>
        <v>-18.473875486381335</v>
      </c>
      <c r="IE433" s="23">
        <f ca="1"/>
        <v>-18.473875486381335</v>
      </c>
      <c r="IF433" s="23">
        <f ca="1"/>
        <v>-18.473875486381335</v>
      </c>
      <c r="IG433" s="23">
        <f ca="1"/>
        <v>-18.473875486381335</v>
      </c>
      <c r="IH433" s="23">
        <f ca="1"/>
        <v>-18.473875486381335</v>
      </c>
      <c r="II433" s="23">
        <f ca="1"/>
        <v>-18.473875486381335</v>
      </c>
      <c r="IJ433" s="23">
        <f ca="1"/>
        <v>-18.473875486381335</v>
      </c>
      <c r="IK433" s="23">
        <f ca="1"/>
        <v>-18.473875486381335</v>
      </c>
      <c r="IL433" s="23">
        <f ca="1"/>
        <v>-18.473875486381335</v>
      </c>
      <c r="IM433" s="23">
        <f ca="1"/>
        <v>-18.473875486381335</v>
      </c>
      <c r="IN433" s="23">
        <f ca="1"/>
        <v>-18.473875486381335</v>
      </c>
      <c r="IO433" s="23">
        <f ca="1"/>
        <v>-18.473875486381335</v>
      </c>
      <c r="IP433" s="23">
        <f ca="1"/>
        <v>-18.473875486381335</v>
      </c>
      <c r="IQ433" s="23">
        <f ca="1"/>
        <v>-18.473875486381335</v>
      </c>
      <c r="IR433" s="23">
        <f ca="1"/>
        <v>-18.473875486381335</v>
      </c>
      <c r="IS433" s="23">
        <f ca="1"/>
        <v>-18.473875486381335</v>
      </c>
      <c r="IT433" s="23">
        <f ca="1"/>
        <v>-18.473875486381335</v>
      </c>
      <c r="IU433" s="23">
        <f ca="1"/>
        <v>-18.473875486381335</v>
      </c>
      <c r="IV433" s="23">
        <f ca="1"/>
        <v>-18.473875486381335</v>
      </c>
      <c r="IW433" s="23">
        <f ca="1"/>
        <v>-18.473875486381335</v>
      </c>
      <c r="IX433" s="23">
        <f ca="1"/>
        <v>-18.473875486381335</v>
      </c>
      <c r="IY433" s="23">
        <f ca="1"/>
        <v>-18.473875486381335</v>
      </c>
      <c r="IZ433" s="23">
        <f ca="1"/>
        <v>-18.473875486381335</v>
      </c>
      <c r="JA433" s="23">
        <f ca="1"/>
        <v>-18.473875486381335</v>
      </c>
      <c r="JB433" s="23">
        <f ca="1"/>
        <v>-18.473875486381335</v>
      </c>
      <c r="JC433" s="23">
        <f ca="1"/>
        <v>-18.473875486381335</v>
      </c>
      <c r="JD433" s="23">
        <f ca="1"/>
        <v>-18.473875486381335</v>
      </c>
      <c r="JE433" s="23">
        <f ca="1"/>
        <v>-18.473875486381335</v>
      </c>
      <c r="JF433" s="23">
        <f ca="1"/>
        <v>-18.473875486381335</v>
      </c>
      <c r="JG433" s="23">
        <f ca="1"/>
        <v>-18.473875486381335</v>
      </c>
      <c r="JH433" s="23">
        <f ca="1"/>
        <v>-18.473875486381335</v>
      </c>
      <c r="JI433" s="23">
        <f ca="1"/>
        <v>-18.473875486381335</v>
      </c>
      <c r="JJ433" s="23">
        <f ca="1"/>
        <v>-18.473875486381335</v>
      </c>
      <c r="JK433" s="23">
        <f ca="1"/>
        <v>-18.473875486381335</v>
      </c>
      <c r="JL433" s="23">
        <f ca="1"/>
        <v>-18.473875486381335</v>
      </c>
      <c r="JM433" s="23">
        <f ca="1"/>
        <v>-18.473875486381335</v>
      </c>
      <c r="JN433" s="23">
        <f ca="1"/>
        <v>-18.473875486381335</v>
      </c>
      <c r="JO433" s="23">
        <f ca="1"/>
        <v>-18.473875486381335</v>
      </c>
      <c r="JP433" s="23">
        <f ca="1"/>
        <v>-18.473875486381335</v>
      </c>
      <c r="JQ433" s="23">
        <f ca="1"/>
        <v>-18.473875486381335</v>
      </c>
      <c r="JR433" s="23">
        <f ca="1"/>
        <v>-18.473875486381335</v>
      </c>
      <c r="JS433" s="23">
        <f ca="1"/>
        <v>-18.473875486381335</v>
      </c>
      <c r="JT433" s="23">
        <f ca="1"/>
        <v>-18.473875486381335</v>
      </c>
      <c r="JU433" s="23">
        <f ca="1"/>
        <v>-18.473875486381335</v>
      </c>
      <c r="JV433" s="23">
        <f ca="1"/>
        <v>-18.473875486381335</v>
      </c>
      <c r="JW433" s="23">
        <f ca="1"/>
        <v>-18.473875486381335</v>
      </c>
      <c r="JX433" s="23">
        <f ca="1"/>
        <v>-18.473875486381335</v>
      </c>
      <c r="JY433" s="23">
        <f ca="1"/>
        <v>-18.473875486381335</v>
      </c>
      <c r="OF433" s="23" t="s">
        <v>910</v>
      </c>
    </row>
    <row r="434" spans="3:396" x14ac:dyDescent="0.4">
      <c r="C434" s="1">
        <f t="shared" si="19"/>
        <v>431</v>
      </c>
      <c r="D434" s="74" t="s">
        <v>1174</v>
      </c>
      <c r="S434" s="74" t="s">
        <v>1174</v>
      </c>
      <c r="AB434" s="23" t="str">
        <f>T429</f>
        <v>avg + 2*std</v>
      </c>
      <c r="AC434" s="28" cm="1">
        <f t="array" aca="1" ref="AC434:JY434" ca="1">IF(_xlfn.ANCHORARRAY(AC430),U429)</f>
        <v>-2.5388718872439799</v>
      </c>
      <c r="AD434" s="28">
        <f ca="1"/>
        <v>-2.5388718872439799</v>
      </c>
      <c r="AE434" s="28">
        <f ca="1"/>
        <v>-2.5388718872439799</v>
      </c>
      <c r="AF434" s="28">
        <f ca="1"/>
        <v>-2.5388718872439799</v>
      </c>
      <c r="AG434" s="28">
        <f ca="1"/>
        <v>-2.5388718872439799</v>
      </c>
      <c r="AH434" s="28">
        <f ca="1"/>
        <v>-2.5388718872439799</v>
      </c>
      <c r="AI434" s="28">
        <f ca="1"/>
        <v>-2.5388718872439799</v>
      </c>
      <c r="AJ434" s="28">
        <f ca="1"/>
        <v>-2.5388718872439799</v>
      </c>
      <c r="AK434" s="28">
        <f ca="1"/>
        <v>-2.5388718872439799</v>
      </c>
      <c r="AL434" s="28">
        <f ca="1"/>
        <v>-2.5388718872439799</v>
      </c>
      <c r="AM434" s="28">
        <f ca="1"/>
        <v>-2.5388718872439799</v>
      </c>
      <c r="AN434" s="28">
        <f ca="1"/>
        <v>-2.5388718872439799</v>
      </c>
      <c r="AO434" s="28">
        <f ca="1"/>
        <v>-2.5388718872439799</v>
      </c>
      <c r="AP434" s="28">
        <f ca="1"/>
        <v>-2.5388718872439799</v>
      </c>
      <c r="AQ434" s="28">
        <f ca="1"/>
        <v>-2.5388718872439799</v>
      </c>
      <c r="AR434" s="28">
        <f ca="1"/>
        <v>-2.5388718872439799</v>
      </c>
      <c r="AS434" s="28">
        <f ca="1"/>
        <v>-2.5388718872439799</v>
      </c>
      <c r="AT434" s="28">
        <f ca="1"/>
        <v>-2.5388718872439799</v>
      </c>
      <c r="AU434" s="28">
        <f ca="1"/>
        <v>-2.5388718872439799</v>
      </c>
      <c r="AV434" s="28">
        <f ca="1"/>
        <v>-2.5388718872439799</v>
      </c>
      <c r="AW434" s="28">
        <f ca="1"/>
        <v>-2.5388718872439799</v>
      </c>
      <c r="AX434" s="28">
        <f ca="1"/>
        <v>-2.5388718872439799</v>
      </c>
      <c r="AY434" s="28">
        <f ca="1"/>
        <v>-2.5388718872439799</v>
      </c>
      <c r="AZ434" s="28">
        <f ca="1"/>
        <v>-2.5388718872439799</v>
      </c>
      <c r="BA434" s="28">
        <f ca="1"/>
        <v>-2.5388718872439799</v>
      </c>
      <c r="BB434" s="28">
        <f ca="1"/>
        <v>-2.5388718872439799</v>
      </c>
      <c r="BC434" s="28">
        <f ca="1"/>
        <v>-2.5388718872439799</v>
      </c>
      <c r="BD434" s="28">
        <f ca="1"/>
        <v>-2.5388718872439799</v>
      </c>
      <c r="BE434" s="28">
        <f ca="1"/>
        <v>-2.5388718872439799</v>
      </c>
      <c r="BF434" s="28">
        <f ca="1"/>
        <v>-2.5388718872439799</v>
      </c>
      <c r="BG434" s="28">
        <f ca="1"/>
        <v>-2.5388718872439799</v>
      </c>
      <c r="BH434" s="28">
        <f ca="1"/>
        <v>-2.5388718872439799</v>
      </c>
      <c r="BI434" s="28">
        <f ca="1"/>
        <v>-2.5388718872439799</v>
      </c>
      <c r="BJ434" s="28">
        <f ca="1"/>
        <v>-2.5388718872439799</v>
      </c>
      <c r="BK434" s="28">
        <f ca="1"/>
        <v>-2.5388718872439799</v>
      </c>
      <c r="BL434" s="28">
        <f ca="1"/>
        <v>-2.5388718872439799</v>
      </c>
      <c r="BM434" s="28">
        <f ca="1"/>
        <v>-2.5388718872439799</v>
      </c>
      <c r="BN434" s="28">
        <f ca="1"/>
        <v>-2.5388718872439799</v>
      </c>
      <c r="BO434" s="28">
        <f ca="1"/>
        <v>-2.5388718872439799</v>
      </c>
      <c r="BP434" s="28">
        <f ca="1"/>
        <v>-2.5388718872439799</v>
      </c>
      <c r="BQ434" s="23">
        <f ca="1"/>
        <v>-2.5388718872439799</v>
      </c>
      <c r="BR434" s="23">
        <f ca="1"/>
        <v>-2.5388718872439799</v>
      </c>
      <c r="BS434" s="23">
        <f ca="1"/>
        <v>-2.5388718872439799</v>
      </c>
      <c r="BT434" s="23">
        <f ca="1"/>
        <v>-2.5388718872439799</v>
      </c>
      <c r="BU434" s="23">
        <f ca="1"/>
        <v>-2.5388718872439799</v>
      </c>
      <c r="BV434" s="23">
        <f ca="1"/>
        <v>-2.5388718872439799</v>
      </c>
      <c r="BW434" s="23">
        <f ca="1"/>
        <v>-2.5388718872439799</v>
      </c>
      <c r="BX434" s="23">
        <f ca="1"/>
        <v>-2.5388718872439799</v>
      </c>
      <c r="BY434" s="23">
        <f ca="1"/>
        <v>-2.5388718872439799</v>
      </c>
      <c r="BZ434" s="23">
        <f ca="1"/>
        <v>-2.5388718872439799</v>
      </c>
      <c r="CA434" s="23">
        <f ca="1"/>
        <v>-2.5388718872439799</v>
      </c>
      <c r="CB434" s="23">
        <f ca="1"/>
        <v>-2.5388718872439799</v>
      </c>
      <c r="CC434" s="23">
        <f ca="1"/>
        <v>-2.5388718872439799</v>
      </c>
      <c r="CD434" s="23">
        <f ca="1"/>
        <v>-2.5388718872439799</v>
      </c>
      <c r="CE434" s="23">
        <f ca="1"/>
        <v>-2.5388718872439799</v>
      </c>
      <c r="CF434" s="23">
        <f ca="1"/>
        <v>-2.5388718872439799</v>
      </c>
      <c r="CG434" s="23">
        <f ca="1"/>
        <v>-2.5388718872439799</v>
      </c>
      <c r="CH434" s="23">
        <f ca="1"/>
        <v>-2.5388718872439799</v>
      </c>
      <c r="CI434" s="23">
        <f ca="1"/>
        <v>-2.5388718872439799</v>
      </c>
      <c r="CJ434" s="23">
        <f ca="1"/>
        <v>-2.5388718872439799</v>
      </c>
      <c r="CK434" s="23">
        <f ca="1"/>
        <v>-2.5388718872439799</v>
      </c>
      <c r="CL434" s="23">
        <f ca="1"/>
        <v>-2.5388718872439799</v>
      </c>
      <c r="CM434" s="23">
        <f ca="1"/>
        <v>-2.5388718872439799</v>
      </c>
      <c r="CN434" s="23">
        <f ca="1"/>
        <v>-2.5388718872439799</v>
      </c>
      <c r="CO434" s="23">
        <f ca="1"/>
        <v>-2.5388718872439799</v>
      </c>
      <c r="CP434" s="23">
        <f ca="1"/>
        <v>-2.5388718872439799</v>
      </c>
      <c r="CQ434" s="23">
        <f ca="1"/>
        <v>-2.5388718872439799</v>
      </c>
      <c r="CR434" s="23">
        <f ca="1"/>
        <v>-2.5388718872439799</v>
      </c>
      <c r="CS434" s="23">
        <f ca="1"/>
        <v>-2.5388718872439799</v>
      </c>
      <c r="CT434" s="23">
        <f ca="1"/>
        <v>-2.5388718872439799</v>
      </c>
      <c r="CU434" s="23">
        <f ca="1"/>
        <v>-2.5388718872439799</v>
      </c>
      <c r="CV434" s="23">
        <f ca="1"/>
        <v>-2.5388718872439799</v>
      </c>
      <c r="CW434" s="23">
        <f ca="1"/>
        <v>-2.5388718872439799</v>
      </c>
      <c r="CX434" s="23">
        <f ca="1"/>
        <v>-2.5388718872439799</v>
      </c>
      <c r="CY434" s="23">
        <f ca="1"/>
        <v>-2.5388718872439799</v>
      </c>
      <c r="CZ434" s="23">
        <f ca="1"/>
        <v>-2.5388718872439799</v>
      </c>
      <c r="DA434" s="23">
        <f ca="1"/>
        <v>-2.5388718872439799</v>
      </c>
      <c r="DB434" s="23">
        <f ca="1"/>
        <v>-2.5388718872439799</v>
      </c>
      <c r="DC434" s="23">
        <f ca="1"/>
        <v>-2.5388718872439799</v>
      </c>
      <c r="DD434" s="23">
        <f ca="1"/>
        <v>-2.5388718872439799</v>
      </c>
      <c r="DE434" s="23">
        <f ca="1"/>
        <v>-2.5388718872439799</v>
      </c>
      <c r="DF434" s="23">
        <f ca="1"/>
        <v>-2.5388718872439799</v>
      </c>
      <c r="DG434" s="23">
        <f ca="1"/>
        <v>-2.5388718872439799</v>
      </c>
      <c r="DH434" s="23">
        <f ca="1"/>
        <v>-2.5388718872439799</v>
      </c>
      <c r="DI434" s="23">
        <f ca="1"/>
        <v>-2.5388718872439799</v>
      </c>
      <c r="DJ434" s="23">
        <f ca="1"/>
        <v>-2.5388718872439799</v>
      </c>
      <c r="DK434" s="23">
        <f ca="1"/>
        <v>-2.5388718872439799</v>
      </c>
      <c r="DL434" s="23">
        <f ca="1"/>
        <v>-2.5388718872439799</v>
      </c>
      <c r="DM434" s="23">
        <f ca="1"/>
        <v>-2.5388718872439799</v>
      </c>
      <c r="DN434" s="23">
        <f ca="1"/>
        <v>-2.5388718872439799</v>
      </c>
      <c r="DO434" s="23">
        <f ca="1"/>
        <v>-2.5388718872439799</v>
      </c>
      <c r="DP434" s="23">
        <f ca="1"/>
        <v>-2.5388718872439799</v>
      </c>
      <c r="DQ434" s="23">
        <f ca="1"/>
        <v>-2.5388718872439799</v>
      </c>
      <c r="DR434" s="23">
        <f ca="1"/>
        <v>-2.5388718872439799</v>
      </c>
      <c r="DS434" s="23">
        <f ca="1"/>
        <v>-2.5388718872439799</v>
      </c>
      <c r="DT434" s="23">
        <f ca="1"/>
        <v>-2.5388718872439799</v>
      </c>
      <c r="DU434" s="23">
        <f ca="1"/>
        <v>-2.5388718872439799</v>
      </c>
      <c r="DV434" s="23">
        <f ca="1"/>
        <v>-2.5388718872439799</v>
      </c>
      <c r="DW434" s="23">
        <f ca="1"/>
        <v>-2.5388718872439799</v>
      </c>
      <c r="DX434" s="23">
        <f ca="1"/>
        <v>-2.5388718872439799</v>
      </c>
      <c r="DY434" s="23">
        <f ca="1"/>
        <v>-2.5388718872439799</v>
      </c>
      <c r="DZ434" s="23">
        <f ca="1"/>
        <v>-2.5388718872439799</v>
      </c>
      <c r="EA434" s="23">
        <f ca="1"/>
        <v>-2.5388718872439799</v>
      </c>
      <c r="EB434" s="23">
        <f ca="1"/>
        <v>-2.5388718872439799</v>
      </c>
      <c r="EC434" s="23">
        <f ca="1"/>
        <v>-2.5388718872439799</v>
      </c>
      <c r="ED434" s="23">
        <f ca="1"/>
        <v>-2.5388718872439799</v>
      </c>
      <c r="EE434" s="23">
        <f ca="1"/>
        <v>-2.5388718872439799</v>
      </c>
      <c r="EF434" s="23">
        <f ca="1"/>
        <v>-2.5388718872439799</v>
      </c>
      <c r="EG434" s="23">
        <f ca="1"/>
        <v>-2.5388718872439799</v>
      </c>
      <c r="EH434" s="23">
        <f ca="1"/>
        <v>-2.5388718872439799</v>
      </c>
      <c r="EI434" s="23">
        <f ca="1"/>
        <v>-2.5388718872439799</v>
      </c>
      <c r="EJ434" s="23">
        <f ca="1"/>
        <v>-2.5388718872439799</v>
      </c>
      <c r="EK434" s="23">
        <f ca="1"/>
        <v>-2.5388718872439799</v>
      </c>
      <c r="EL434" s="23">
        <f ca="1"/>
        <v>-2.5388718872439799</v>
      </c>
      <c r="EM434" s="23">
        <f ca="1"/>
        <v>-2.5388718872439799</v>
      </c>
      <c r="EN434" s="23">
        <f ca="1"/>
        <v>-2.5388718872439799</v>
      </c>
      <c r="EO434" s="23">
        <f ca="1"/>
        <v>-2.5388718872439799</v>
      </c>
      <c r="EP434" s="23">
        <f ca="1"/>
        <v>-2.5388718872439799</v>
      </c>
      <c r="EQ434" s="23">
        <f ca="1"/>
        <v>-2.5388718872439799</v>
      </c>
      <c r="ER434" s="23">
        <f ca="1"/>
        <v>-2.5388718872439799</v>
      </c>
      <c r="ES434" s="23">
        <f ca="1"/>
        <v>-2.5388718872439799</v>
      </c>
      <c r="ET434" s="23">
        <f ca="1"/>
        <v>-2.5388718872439799</v>
      </c>
      <c r="EU434" s="23">
        <f ca="1"/>
        <v>-2.5388718872439799</v>
      </c>
      <c r="EV434" s="23">
        <f ca="1"/>
        <v>-2.5388718872439799</v>
      </c>
      <c r="EW434" s="23">
        <f ca="1"/>
        <v>-2.5388718872439799</v>
      </c>
      <c r="EX434" s="23">
        <f ca="1"/>
        <v>-2.5388718872439799</v>
      </c>
      <c r="EY434" s="23">
        <f ca="1"/>
        <v>-2.5388718872439799</v>
      </c>
      <c r="EZ434" s="23">
        <f ca="1"/>
        <v>-2.5388718872439799</v>
      </c>
      <c r="FA434" s="23">
        <f ca="1"/>
        <v>-2.5388718872439799</v>
      </c>
      <c r="FB434" s="23">
        <f ca="1"/>
        <v>-2.5388718872439799</v>
      </c>
      <c r="FC434" s="23">
        <f ca="1"/>
        <v>-2.5388718872439799</v>
      </c>
      <c r="FD434" s="23">
        <f ca="1"/>
        <v>-2.5388718872439799</v>
      </c>
      <c r="FE434" s="23">
        <f ca="1"/>
        <v>-2.5388718872439799</v>
      </c>
      <c r="FF434" s="23">
        <f ca="1"/>
        <v>-2.5388718872439799</v>
      </c>
      <c r="FG434" s="23">
        <f ca="1"/>
        <v>-2.5388718872439799</v>
      </c>
      <c r="FH434" s="23">
        <f ca="1"/>
        <v>-2.5388718872439799</v>
      </c>
      <c r="FI434" s="23">
        <f ca="1"/>
        <v>-2.5388718872439799</v>
      </c>
      <c r="FJ434" s="23">
        <f ca="1"/>
        <v>-2.5388718872439799</v>
      </c>
      <c r="FK434" s="23">
        <f ca="1"/>
        <v>-2.5388718872439799</v>
      </c>
      <c r="FL434" s="23">
        <f ca="1"/>
        <v>-2.5388718872439799</v>
      </c>
      <c r="FM434" s="23">
        <f ca="1"/>
        <v>-2.5388718872439799</v>
      </c>
      <c r="FN434" s="23">
        <f ca="1"/>
        <v>-2.5388718872439799</v>
      </c>
      <c r="FO434" s="23">
        <f ca="1"/>
        <v>-2.5388718872439799</v>
      </c>
      <c r="FP434" s="23">
        <f ca="1"/>
        <v>-2.5388718872439799</v>
      </c>
      <c r="FQ434" s="23">
        <f ca="1"/>
        <v>-2.5388718872439799</v>
      </c>
      <c r="FR434" s="23">
        <f ca="1"/>
        <v>-2.5388718872439799</v>
      </c>
      <c r="FS434" s="23">
        <f ca="1"/>
        <v>-2.5388718872439799</v>
      </c>
      <c r="FT434" s="23">
        <f ca="1"/>
        <v>-2.5388718872439799</v>
      </c>
      <c r="FU434" s="23">
        <f ca="1"/>
        <v>-2.5388718872439799</v>
      </c>
      <c r="FV434" s="23">
        <f ca="1"/>
        <v>-2.5388718872439799</v>
      </c>
      <c r="FW434" s="23">
        <f ca="1"/>
        <v>-2.5388718872439799</v>
      </c>
      <c r="FX434" s="23">
        <f ca="1"/>
        <v>-2.5388718872439799</v>
      </c>
      <c r="FY434" s="23">
        <f ca="1"/>
        <v>-2.5388718872439799</v>
      </c>
      <c r="FZ434" s="23">
        <f ca="1"/>
        <v>-2.5388718872439799</v>
      </c>
      <c r="GA434" s="23">
        <f ca="1"/>
        <v>-2.5388718872439799</v>
      </c>
      <c r="GB434" s="23">
        <f ca="1"/>
        <v>-2.5388718872439799</v>
      </c>
      <c r="GC434" s="23">
        <f ca="1"/>
        <v>-2.5388718872439799</v>
      </c>
      <c r="GD434" s="23">
        <f ca="1"/>
        <v>-2.5388718872439799</v>
      </c>
      <c r="GE434" s="23">
        <f ca="1"/>
        <v>-2.5388718872439799</v>
      </c>
      <c r="GF434" s="23">
        <f ca="1"/>
        <v>-2.5388718872439799</v>
      </c>
      <c r="GG434" s="23">
        <f ca="1"/>
        <v>-2.5388718872439799</v>
      </c>
      <c r="GH434" s="23">
        <f ca="1"/>
        <v>-2.5388718872439799</v>
      </c>
      <c r="GI434" s="23">
        <f ca="1"/>
        <v>-2.5388718872439799</v>
      </c>
      <c r="GJ434" s="23">
        <f ca="1"/>
        <v>-2.5388718872439799</v>
      </c>
      <c r="GK434" s="23">
        <f ca="1"/>
        <v>-2.5388718872439799</v>
      </c>
      <c r="GL434" s="23">
        <f ca="1"/>
        <v>-2.5388718872439799</v>
      </c>
      <c r="GM434" s="23">
        <f ca="1"/>
        <v>-2.5388718872439799</v>
      </c>
      <c r="GN434" s="23">
        <f ca="1"/>
        <v>-2.5388718872439799</v>
      </c>
      <c r="GO434" s="23">
        <f ca="1"/>
        <v>-2.5388718872439799</v>
      </c>
      <c r="GP434" s="23">
        <f ca="1"/>
        <v>-2.5388718872439799</v>
      </c>
      <c r="GQ434" s="23">
        <f ca="1"/>
        <v>-2.5388718872439799</v>
      </c>
      <c r="GR434" s="23">
        <f ca="1"/>
        <v>-2.5388718872439799</v>
      </c>
      <c r="GS434" s="23">
        <f ca="1"/>
        <v>-2.5388718872439799</v>
      </c>
      <c r="GT434" s="23">
        <f ca="1"/>
        <v>-2.5388718872439799</v>
      </c>
      <c r="GU434" s="23">
        <f ca="1"/>
        <v>-2.5388718872439799</v>
      </c>
      <c r="GV434" s="23">
        <f ca="1"/>
        <v>-2.5388718872439799</v>
      </c>
      <c r="GW434" s="23">
        <f ca="1"/>
        <v>-2.5388718872439799</v>
      </c>
      <c r="GX434" s="23">
        <f ca="1"/>
        <v>-2.5388718872439799</v>
      </c>
      <c r="GY434" s="23">
        <f ca="1"/>
        <v>-2.5388718872439799</v>
      </c>
      <c r="GZ434" s="23">
        <f ca="1"/>
        <v>-2.5388718872439799</v>
      </c>
      <c r="HA434" s="23">
        <f ca="1"/>
        <v>-2.5388718872439799</v>
      </c>
      <c r="HB434" s="23">
        <f ca="1"/>
        <v>-2.5388718872439799</v>
      </c>
      <c r="HC434" s="23">
        <f ca="1"/>
        <v>-2.5388718872439799</v>
      </c>
      <c r="HD434" s="23">
        <f ca="1"/>
        <v>-2.5388718872439799</v>
      </c>
      <c r="HE434" s="23">
        <f ca="1"/>
        <v>-2.5388718872439799</v>
      </c>
      <c r="HF434" s="23">
        <f ca="1"/>
        <v>-2.5388718872439799</v>
      </c>
      <c r="HG434" s="23">
        <f ca="1"/>
        <v>-2.5388718872439799</v>
      </c>
      <c r="HH434" s="23">
        <f ca="1"/>
        <v>-2.5388718872439799</v>
      </c>
      <c r="HI434" s="23">
        <f ca="1"/>
        <v>-2.5388718872439799</v>
      </c>
      <c r="HJ434" s="23">
        <f ca="1"/>
        <v>-2.5388718872439799</v>
      </c>
      <c r="HK434" s="23">
        <f ca="1"/>
        <v>-2.5388718872439799</v>
      </c>
      <c r="HL434" s="23">
        <f ca="1"/>
        <v>-2.5388718872439799</v>
      </c>
      <c r="HM434" s="23">
        <f ca="1"/>
        <v>-2.5388718872439799</v>
      </c>
      <c r="HN434" s="23">
        <f ca="1"/>
        <v>-2.5388718872439799</v>
      </c>
      <c r="HO434" s="23">
        <f ca="1"/>
        <v>-2.5388718872439799</v>
      </c>
      <c r="HP434" s="23">
        <f ca="1"/>
        <v>-2.5388718872439799</v>
      </c>
      <c r="HQ434" s="23">
        <f ca="1"/>
        <v>-2.5388718872439799</v>
      </c>
      <c r="HR434" s="23">
        <f ca="1"/>
        <v>-2.5388718872439799</v>
      </c>
      <c r="HS434" s="23">
        <f ca="1"/>
        <v>-2.5388718872439799</v>
      </c>
      <c r="HT434" s="23">
        <f ca="1"/>
        <v>-2.5388718872439799</v>
      </c>
      <c r="HU434" s="23">
        <f ca="1"/>
        <v>-2.5388718872439799</v>
      </c>
      <c r="HV434" s="23">
        <f ca="1"/>
        <v>-2.5388718872439799</v>
      </c>
      <c r="HW434" s="23">
        <f ca="1"/>
        <v>-2.5388718872439799</v>
      </c>
      <c r="HX434" s="23">
        <f ca="1"/>
        <v>-2.5388718872439799</v>
      </c>
      <c r="HY434" s="23">
        <f ca="1"/>
        <v>-2.5388718872439799</v>
      </c>
      <c r="HZ434" s="23">
        <f ca="1"/>
        <v>-2.5388718872439799</v>
      </c>
      <c r="IA434" s="23">
        <f ca="1"/>
        <v>-2.5388718872439799</v>
      </c>
      <c r="IB434" s="23">
        <f ca="1"/>
        <v>-2.5388718872439799</v>
      </c>
      <c r="IC434" s="23">
        <f ca="1"/>
        <v>-2.5388718872439799</v>
      </c>
      <c r="ID434" s="23">
        <f ca="1"/>
        <v>-2.5388718872439799</v>
      </c>
      <c r="IE434" s="23">
        <f ca="1"/>
        <v>-2.5388718872439799</v>
      </c>
      <c r="IF434" s="23">
        <f ca="1"/>
        <v>-2.5388718872439799</v>
      </c>
      <c r="IG434" s="23">
        <f ca="1"/>
        <v>-2.5388718872439799</v>
      </c>
      <c r="IH434" s="23">
        <f ca="1"/>
        <v>-2.5388718872439799</v>
      </c>
      <c r="II434" s="23">
        <f ca="1"/>
        <v>-2.5388718872439799</v>
      </c>
      <c r="IJ434" s="23">
        <f ca="1"/>
        <v>-2.5388718872439799</v>
      </c>
      <c r="IK434" s="23">
        <f ca="1"/>
        <v>-2.5388718872439799</v>
      </c>
      <c r="IL434" s="23">
        <f ca="1"/>
        <v>-2.5388718872439799</v>
      </c>
      <c r="IM434" s="23">
        <f ca="1"/>
        <v>-2.5388718872439799</v>
      </c>
      <c r="IN434" s="23">
        <f ca="1"/>
        <v>-2.5388718872439799</v>
      </c>
      <c r="IO434" s="23">
        <f ca="1"/>
        <v>-2.5388718872439799</v>
      </c>
      <c r="IP434" s="23">
        <f ca="1"/>
        <v>-2.5388718872439799</v>
      </c>
      <c r="IQ434" s="23">
        <f ca="1"/>
        <v>-2.5388718872439799</v>
      </c>
      <c r="IR434" s="23">
        <f ca="1"/>
        <v>-2.5388718872439799</v>
      </c>
      <c r="IS434" s="23">
        <f ca="1"/>
        <v>-2.5388718872439799</v>
      </c>
      <c r="IT434" s="23">
        <f ca="1"/>
        <v>-2.5388718872439799</v>
      </c>
      <c r="IU434" s="23">
        <f ca="1"/>
        <v>-2.5388718872439799</v>
      </c>
      <c r="IV434" s="23">
        <f ca="1"/>
        <v>-2.5388718872439799</v>
      </c>
      <c r="IW434" s="23">
        <f ca="1"/>
        <v>-2.5388718872439799</v>
      </c>
      <c r="IX434" s="23">
        <f ca="1"/>
        <v>-2.5388718872439799</v>
      </c>
      <c r="IY434" s="23">
        <f ca="1"/>
        <v>-2.5388718872439799</v>
      </c>
      <c r="IZ434" s="23">
        <f ca="1"/>
        <v>-2.5388718872439799</v>
      </c>
      <c r="JA434" s="23">
        <f ca="1"/>
        <v>-2.5388718872439799</v>
      </c>
      <c r="JB434" s="23">
        <f ca="1"/>
        <v>-2.5388718872439799</v>
      </c>
      <c r="JC434" s="23">
        <f ca="1"/>
        <v>-2.5388718872439799</v>
      </c>
      <c r="JD434" s="23">
        <f ca="1"/>
        <v>-2.5388718872439799</v>
      </c>
      <c r="JE434" s="23">
        <f ca="1"/>
        <v>-2.5388718872439799</v>
      </c>
      <c r="JF434" s="23">
        <f ca="1"/>
        <v>-2.5388718872439799</v>
      </c>
      <c r="JG434" s="23">
        <f ca="1"/>
        <v>-2.5388718872439799</v>
      </c>
      <c r="JH434" s="23">
        <f ca="1"/>
        <v>-2.5388718872439799</v>
      </c>
      <c r="JI434" s="23">
        <f ca="1"/>
        <v>-2.5388718872439799</v>
      </c>
      <c r="JJ434" s="23">
        <f ca="1"/>
        <v>-2.5388718872439799</v>
      </c>
      <c r="JK434" s="23">
        <f ca="1"/>
        <v>-2.5388718872439799</v>
      </c>
      <c r="JL434" s="23">
        <f ca="1"/>
        <v>-2.5388718872439799</v>
      </c>
      <c r="JM434" s="23">
        <f ca="1"/>
        <v>-2.5388718872439799</v>
      </c>
      <c r="JN434" s="23">
        <f ca="1"/>
        <v>-2.5388718872439799</v>
      </c>
      <c r="JO434" s="23">
        <f ca="1"/>
        <v>-2.5388718872439799</v>
      </c>
      <c r="JP434" s="23">
        <f ca="1"/>
        <v>-2.5388718872439799</v>
      </c>
      <c r="JQ434" s="23">
        <f ca="1"/>
        <v>-2.5388718872439799</v>
      </c>
      <c r="JR434" s="23">
        <f ca="1"/>
        <v>-2.5388718872439799</v>
      </c>
      <c r="JS434" s="23">
        <f ca="1"/>
        <v>-2.5388718872439799</v>
      </c>
      <c r="JT434" s="23">
        <f ca="1"/>
        <v>-2.5388718872439799</v>
      </c>
      <c r="JU434" s="23">
        <f ca="1"/>
        <v>-2.5388718872439799</v>
      </c>
      <c r="JV434" s="23">
        <f ca="1"/>
        <v>-2.5388718872439799</v>
      </c>
      <c r="JW434" s="23">
        <f ca="1"/>
        <v>-2.5388718872439799</v>
      </c>
      <c r="JX434" s="23">
        <f ca="1"/>
        <v>-2.5388718872439799</v>
      </c>
      <c r="JY434" s="23">
        <f ca="1"/>
        <v>-2.5388718872439799</v>
      </c>
      <c r="OF434" s="23" t="s">
        <v>910</v>
      </c>
    </row>
    <row r="435" spans="3:396" x14ac:dyDescent="0.4">
      <c r="C435" s="1">
        <f t="shared" si="19"/>
        <v>432</v>
      </c>
      <c r="D435" s="74" t="s">
        <v>1174</v>
      </c>
      <c r="S435" s="74" t="s">
        <v>1174</v>
      </c>
      <c r="AB435" s="23" t="s">
        <v>1162</v>
      </c>
      <c r="AC435" s="28">
        <f>U430</f>
        <v>-20</v>
      </c>
      <c r="AD435" s="28">
        <f>AC435</f>
        <v>-20</v>
      </c>
      <c r="AE435" s="28">
        <f t="shared" ref="AE435:AL435" si="20">AD435</f>
        <v>-20</v>
      </c>
      <c r="AF435" s="28">
        <f t="shared" si="20"/>
        <v>-20</v>
      </c>
      <c r="AG435" s="28">
        <f t="shared" si="20"/>
        <v>-20</v>
      </c>
      <c r="AH435" s="28">
        <f t="shared" si="20"/>
        <v>-20</v>
      </c>
      <c r="AI435" s="28">
        <f t="shared" si="20"/>
        <v>-20</v>
      </c>
      <c r="AJ435" s="28">
        <f t="shared" si="20"/>
        <v>-20</v>
      </c>
      <c r="AK435" s="28">
        <f t="shared" si="20"/>
        <v>-20</v>
      </c>
      <c r="AL435" s="28">
        <f t="shared" si="20"/>
        <v>-20</v>
      </c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OF435" s="23" t="s">
        <v>910</v>
      </c>
    </row>
    <row r="436" spans="3:396" x14ac:dyDescent="0.4">
      <c r="C436" s="1">
        <f t="shared" si="19"/>
        <v>433</v>
      </c>
      <c r="D436" s="74" t="s">
        <v>1174</v>
      </c>
      <c r="S436" s="74" t="s">
        <v>1174</v>
      </c>
      <c r="T436" s="1" t="str">
        <f>"chart "&amp;J424</f>
        <v>chart 7</v>
      </c>
      <c r="OF436" s="23" t="s">
        <v>910</v>
      </c>
    </row>
    <row r="437" spans="3:396" x14ac:dyDescent="0.4">
      <c r="C437" s="1">
        <f t="shared" si="19"/>
        <v>434</v>
      </c>
      <c r="D437" s="74" t="s">
        <v>1174</v>
      </c>
      <c r="S437" s="74" t="s">
        <v>1174</v>
      </c>
      <c r="T437" s="1" t="s">
        <v>907</v>
      </c>
      <c r="U437" s="1">
        <f ca="1">MROUND(0.95*U431,10)</f>
        <v>150</v>
      </c>
      <c r="OF437" s="23" t="s">
        <v>910</v>
      </c>
    </row>
    <row r="438" spans="3:396" x14ac:dyDescent="0.4">
      <c r="C438" s="1">
        <f t="shared" si="19"/>
        <v>435</v>
      </c>
      <c r="D438" s="74" t="s">
        <v>1174</v>
      </c>
      <c r="S438" s="74" t="s">
        <v>1174</v>
      </c>
      <c r="T438" s="1" t="str" cm="1">
        <f t="array" aca="1" ref="T438" ca="1">setChartAxis("charts",T436,"Min","Value","Primary",U437)</f>
        <v>Value Primary Min: 150</v>
      </c>
      <c r="OF438" s="23" t="s">
        <v>910</v>
      </c>
    </row>
    <row r="439" spans="3:396" x14ac:dyDescent="0.4">
      <c r="C439" s="1">
        <f t="shared" si="19"/>
        <v>436</v>
      </c>
      <c r="D439" s="74" t="s">
        <v>1174</v>
      </c>
      <c r="S439" s="74" t="s">
        <v>1174</v>
      </c>
      <c r="OF439" s="23" t="s">
        <v>910</v>
      </c>
    </row>
    <row r="440" spans="3:396" x14ac:dyDescent="0.4">
      <c r="C440" s="1">
        <f t="shared" si="19"/>
        <v>437</v>
      </c>
      <c r="D440" s="74" t="s">
        <v>1174</v>
      </c>
      <c r="S440" s="74" t="s">
        <v>1174</v>
      </c>
      <c r="AA440" s="1"/>
      <c r="AC440" s="24"/>
      <c r="AD440" s="28"/>
      <c r="AE440" s="28"/>
      <c r="AF440" s="28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23" t="s">
        <v>910</v>
      </c>
    </row>
    <row r="441" spans="3:396" x14ac:dyDescent="0.4">
      <c r="C441" s="1">
        <f t="shared" si="19"/>
        <v>438</v>
      </c>
      <c r="D441" s="74" t="s">
        <v>1174</v>
      </c>
      <c r="S441" s="74" t="s">
        <v>1174</v>
      </c>
      <c r="AJ441" s="24"/>
      <c r="OF441" s="23" t="s">
        <v>910</v>
      </c>
    </row>
    <row r="442" spans="3:396" x14ac:dyDescent="0.4">
      <c r="C442" s="1">
        <f t="shared" si="19"/>
        <v>439</v>
      </c>
      <c r="D442" s="74" t="s">
        <v>1174</v>
      </c>
      <c r="S442" s="74" t="s">
        <v>1174</v>
      </c>
      <c r="AJ442" s="24"/>
      <c r="OF442" s="23" t="s">
        <v>910</v>
      </c>
    </row>
    <row r="443" spans="3:396" x14ac:dyDescent="0.4">
      <c r="C443" s="1">
        <f t="shared" si="19"/>
        <v>440</v>
      </c>
      <c r="D443" s="74" t="s">
        <v>1174</v>
      </c>
      <c r="S443" s="74" t="s">
        <v>1174</v>
      </c>
      <c r="AF443" s="23"/>
      <c r="OF443" s="23" t="s">
        <v>910</v>
      </c>
    </row>
    <row r="444" spans="3:396" x14ac:dyDescent="0.4">
      <c r="C444" s="1">
        <f t="shared" si="19"/>
        <v>441</v>
      </c>
      <c r="D444" s="74" t="s">
        <v>1174</v>
      </c>
      <c r="S444" s="74" t="s">
        <v>1174</v>
      </c>
      <c r="AJ444" s="24"/>
      <c r="OF444" s="23" t="s">
        <v>910</v>
      </c>
    </row>
    <row r="445" spans="3:396" x14ac:dyDescent="0.4">
      <c r="C445" s="1">
        <f t="shared" si="19"/>
        <v>442</v>
      </c>
      <c r="D445" s="74" t="s">
        <v>1174</v>
      </c>
      <c r="S445" s="74" t="s">
        <v>1174</v>
      </c>
      <c r="AJ445" s="24"/>
      <c r="OF445" s="23" t="s">
        <v>910</v>
      </c>
    </row>
    <row r="446" spans="3:396" x14ac:dyDescent="0.4">
      <c r="C446" s="1">
        <f t="shared" si="19"/>
        <v>443</v>
      </c>
      <c r="D446" s="74" t="s">
        <v>1174</v>
      </c>
      <c r="S446" s="74" t="s">
        <v>1174</v>
      </c>
      <c r="AJ446" s="24"/>
      <c r="OF446" s="23" t="s">
        <v>910</v>
      </c>
    </row>
    <row r="447" spans="3:396" x14ac:dyDescent="0.4">
      <c r="C447" s="1">
        <f t="shared" si="19"/>
        <v>444</v>
      </c>
      <c r="D447" s="74" t="s">
        <v>1174</v>
      </c>
      <c r="S447" s="74" t="s">
        <v>1174</v>
      </c>
      <c r="AJ447" s="24"/>
      <c r="OF447" s="23" t="s">
        <v>910</v>
      </c>
    </row>
    <row r="448" spans="3:396" x14ac:dyDescent="0.4">
      <c r="C448" s="1">
        <f t="shared" si="19"/>
        <v>445</v>
      </c>
      <c r="D448" s="74" t="s">
        <v>1174</v>
      </c>
      <c r="S448" s="74" t="s">
        <v>1174</v>
      </c>
      <c r="AJ448" s="24"/>
      <c r="OF448" s="23" t="s">
        <v>910</v>
      </c>
    </row>
    <row r="449" spans="3:396" x14ac:dyDescent="0.4">
      <c r="C449" s="1">
        <f t="shared" si="19"/>
        <v>446</v>
      </c>
      <c r="D449" s="74" t="s">
        <v>1174</v>
      </c>
      <c r="S449" s="74" t="s">
        <v>1174</v>
      </c>
      <c r="AJ449" s="24"/>
      <c r="OF449" s="23" t="s">
        <v>910</v>
      </c>
    </row>
    <row r="450" spans="3:396" x14ac:dyDescent="0.4">
      <c r="C450" s="1">
        <f t="shared" si="19"/>
        <v>447</v>
      </c>
      <c r="D450" s="74" t="s">
        <v>1174</v>
      </c>
      <c r="S450" s="74" t="s">
        <v>1174</v>
      </c>
      <c r="AJ450" s="24"/>
      <c r="OF450" s="23" t="s">
        <v>910</v>
      </c>
    </row>
    <row r="451" spans="3:396" x14ac:dyDescent="0.4">
      <c r="C451" s="1">
        <f t="shared" si="19"/>
        <v>448</v>
      </c>
      <c r="D451" s="74" t="s">
        <v>1174</v>
      </c>
      <c r="S451" s="74" t="s">
        <v>1174</v>
      </c>
      <c r="AJ451" s="24"/>
      <c r="OF451" s="23" t="s">
        <v>910</v>
      </c>
    </row>
    <row r="452" spans="3:396" x14ac:dyDescent="0.4">
      <c r="C452" s="1">
        <f t="shared" si="19"/>
        <v>449</v>
      </c>
      <c r="D452" s="74" t="s">
        <v>1174</v>
      </c>
      <c r="S452" s="74" t="s">
        <v>1174</v>
      </c>
      <c r="AJ452" s="24"/>
      <c r="OF452" s="23" t="s">
        <v>910</v>
      </c>
    </row>
    <row r="453" spans="3:396" x14ac:dyDescent="0.4">
      <c r="C453" s="1">
        <f t="shared" si="19"/>
        <v>450</v>
      </c>
      <c r="D453" s="74" t="s">
        <v>1174</v>
      </c>
      <c r="S453" s="74" t="s">
        <v>1174</v>
      </c>
      <c r="AJ453" s="24"/>
      <c r="OF453" s="23" t="s">
        <v>910</v>
      </c>
    </row>
    <row r="454" spans="3:396" x14ac:dyDescent="0.4">
      <c r="C454" s="1">
        <f t="shared" ref="C454:C517" si="21">C453+1</f>
        <v>451</v>
      </c>
      <c r="D454" s="74" t="s">
        <v>1174</v>
      </c>
      <c r="S454" s="74" t="s">
        <v>1174</v>
      </c>
      <c r="AJ454" s="24"/>
      <c r="OF454" s="23" t="s">
        <v>910</v>
      </c>
    </row>
    <row r="455" spans="3:396" x14ac:dyDescent="0.4">
      <c r="C455" s="1">
        <f t="shared" si="21"/>
        <v>452</v>
      </c>
      <c r="D455" s="74" t="s">
        <v>1174</v>
      </c>
      <c r="S455" s="74" t="s">
        <v>1174</v>
      </c>
      <c r="AJ455" s="24"/>
      <c r="OF455" s="23" t="s">
        <v>910</v>
      </c>
    </row>
    <row r="456" spans="3:396" x14ac:dyDescent="0.4">
      <c r="C456" s="1">
        <f t="shared" si="21"/>
        <v>453</v>
      </c>
      <c r="D456" s="74" t="s">
        <v>1174</v>
      </c>
      <c r="S456" s="74" t="s">
        <v>1174</v>
      </c>
      <c r="AJ456" s="24"/>
      <c r="OF456" s="23" t="s">
        <v>910</v>
      </c>
    </row>
    <row r="457" spans="3:396" x14ac:dyDescent="0.4">
      <c r="C457" s="1">
        <f t="shared" si="21"/>
        <v>454</v>
      </c>
      <c r="D457" s="74" t="s">
        <v>1174</v>
      </c>
      <c r="S457" s="74" t="s">
        <v>1174</v>
      </c>
      <c r="AJ457" s="24"/>
      <c r="OF457" s="23" t="s">
        <v>910</v>
      </c>
    </row>
    <row r="458" spans="3:396" x14ac:dyDescent="0.4">
      <c r="C458" s="1">
        <f t="shared" si="21"/>
        <v>455</v>
      </c>
      <c r="D458" s="74" t="s">
        <v>1174</v>
      </c>
      <c r="S458" s="74" t="s">
        <v>1174</v>
      </c>
      <c r="AJ458" s="24"/>
      <c r="OF458" s="23" t="s">
        <v>910</v>
      </c>
    </row>
    <row r="459" spans="3:396" x14ac:dyDescent="0.4">
      <c r="C459" s="1">
        <f t="shared" si="21"/>
        <v>456</v>
      </c>
      <c r="D459" s="74" t="s">
        <v>1174</v>
      </c>
      <c r="S459" s="74" t="s">
        <v>1174</v>
      </c>
      <c r="AJ459" s="24"/>
      <c r="OF459" s="23" t="s">
        <v>910</v>
      </c>
    </row>
    <row r="460" spans="3:396" x14ac:dyDescent="0.4">
      <c r="C460" s="1">
        <f t="shared" si="21"/>
        <v>457</v>
      </c>
      <c r="D460" s="74" t="s">
        <v>1174</v>
      </c>
      <c r="S460" s="74" t="s">
        <v>1174</v>
      </c>
      <c r="AJ460" s="24"/>
      <c r="OF460" s="23" t="s">
        <v>910</v>
      </c>
    </row>
    <row r="461" spans="3:396" x14ac:dyDescent="0.4">
      <c r="C461" s="1">
        <f t="shared" si="21"/>
        <v>458</v>
      </c>
      <c r="D461" s="74" t="s">
        <v>1174</v>
      </c>
      <c r="S461" s="74" t="s">
        <v>1174</v>
      </c>
      <c r="AJ461" s="24"/>
      <c r="OF461" s="23" t="s">
        <v>910</v>
      </c>
    </row>
    <row r="462" spans="3:396" x14ac:dyDescent="0.4">
      <c r="C462" s="1">
        <f t="shared" si="21"/>
        <v>459</v>
      </c>
      <c r="D462" s="74" t="s">
        <v>1174</v>
      </c>
      <c r="S462" s="74" t="s">
        <v>1174</v>
      </c>
      <c r="AJ462" s="24"/>
      <c r="OF462" s="23" t="s">
        <v>910</v>
      </c>
    </row>
    <row r="463" spans="3:396" x14ac:dyDescent="0.4">
      <c r="C463" s="1">
        <f t="shared" si="21"/>
        <v>460</v>
      </c>
      <c r="D463" s="74" t="s">
        <v>1174</v>
      </c>
      <c r="S463" s="74" t="s">
        <v>1174</v>
      </c>
      <c r="AJ463" s="24"/>
      <c r="OF463" s="23" t="s">
        <v>910</v>
      </c>
    </row>
    <row r="464" spans="3:396" x14ac:dyDescent="0.4">
      <c r="C464" s="1">
        <f t="shared" si="21"/>
        <v>461</v>
      </c>
      <c r="D464" s="74" t="s">
        <v>1174</v>
      </c>
      <c r="S464" s="74" t="s">
        <v>1174</v>
      </c>
      <c r="AJ464" s="24"/>
      <c r="OF464" s="23" t="s">
        <v>910</v>
      </c>
    </row>
    <row r="465" spans="3:396" x14ac:dyDescent="0.4">
      <c r="C465" s="1">
        <f t="shared" si="21"/>
        <v>462</v>
      </c>
      <c r="D465" s="74" t="s">
        <v>1174</v>
      </c>
      <c r="S465" s="74" t="s">
        <v>1174</v>
      </c>
      <c r="AJ465" s="24"/>
      <c r="OF465" s="23" t="s">
        <v>910</v>
      </c>
    </row>
    <row r="466" spans="3:396" x14ac:dyDescent="0.4">
      <c r="C466" s="1">
        <f t="shared" si="21"/>
        <v>463</v>
      </c>
      <c r="D466" s="74" t="s">
        <v>1174</v>
      </c>
      <c r="S466" s="74" t="s">
        <v>1174</v>
      </c>
      <c r="AJ466" s="24"/>
      <c r="OF466" s="23" t="s">
        <v>910</v>
      </c>
    </row>
    <row r="467" spans="3:396" x14ac:dyDescent="0.4">
      <c r="C467" s="1">
        <f t="shared" si="21"/>
        <v>464</v>
      </c>
      <c r="D467" s="74" t="s">
        <v>1174</v>
      </c>
      <c r="S467" s="74" t="s">
        <v>1174</v>
      </c>
      <c r="AJ467" s="24"/>
      <c r="OF467" s="23" t="s">
        <v>910</v>
      </c>
    </row>
    <row r="468" spans="3:396" x14ac:dyDescent="0.4">
      <c r="C468" s="1">
        <f t="shared" si="21"/>
        <v>465</v>
      </c>
      <c r="D468" s="74" t="s">
        <v>1174</v>
      </c>
      <c r="S468" s="74" t="s">
        <v>1174</v>
      </c>
      <c r="AJ468" s="24"/>
      <c r="OF468" s="23" t="s">
        <v>910</v>
      </c>
    </row>
    <row r="469" spans="3:396" x14ac:dyDescent="0.4">
      <c r="C469" s="1">
        <f t="shared" si="21"/>
        <v>466</v>
      </c>
      <c r="D469" s="74" t="s">
        <v>1174</v>
      </c>
      <c r="S469" s="74" t="s">
        <v>1174</v>
      </c>
      <c r="AJ469" s="24"/>
      <c r="OF469" s="23" t="s">
        <v>910</v>
      </c>
    </row>
    <row r="470" spans="3:396" x14ac:dyDescent="0.4">
      <c r="C470" s="1">
        <f t="shared" si="21"/>
        <v>467</v>
      </c>
      <c r="D470" s="74" t="s">
        <v>1174</v>
      </c>
      <c r="S470" s="74" t="s">
        <v>1174</v>
      </c>
      <c r="AJ470" s="24"/>
      <c r="OF470" s="23" t="s">
        <v>910</v>
      </c>
    </row>
    <row r="471" spans="3:396" x14ac:dyDescent="0.4">
      <c r="C471" s="1">
        <f t="shared" si="21"/>
        <v>468</v>
      </c>
      <c r="D471" s="74" t="s">
        <v>1174</v>
      </c>
      <c r="S471" s="74" t="s">
        <v>1174</v>
      </c>
      <c r="AJ471" s="24"/>
      <c r="OF471" s="23" t="s">
        <v>910</v>
      </c>
    </row>
    <row r="472" spans="3:396" x14ac:dyDescent="0.4">
      <c r="C472" s="1">
        <f t="shared" si="21"/>
        <v>469</v>
      </c>
      <c r="D472" s="74" t="s">
        <v>1174</v>
      </c>
      <c r="S472" s="74" t="s">
        <v>1174</v>
      </c>
      <c r="AJ472" s="24"/>
      <c r="OF472" s="23" t="s">
        <v>910</v>
      </c>
    </row>
    <row r="473" spans="3:396" x14ac:dyDescent="0.4">
      <c r="C473" s="1">
        <f t="shared" si="21"/>
        <v>470</v>
      </c>
      <c r="D473" s="74" t="s">
        <v>1174</v>
      </c>
      <c r="S473" s="74" t="s">
        <v>1174</v>
      </c>
      <c r="AJ473" s="24"/>
      <c r="OF473" s="23" t="s">
        <v>910</v>
      </c>
    </row>
    <row r="474" spans="3:396" x14ac:dyDescent="0.4">
      <c r="C474" s="1">
        <f t="shared" si="21"/>
        <v>471</v>
      </c>
      <c r="D474" s="74" t="s">
        <v>1174</v>
      </c>
      <c r="S474" s="74" t="s">
        <v>1174</v>
      </c>
      <c r="AJ474" s="24"/>
      <c r="OF474" s="23" t="s">
        <v>910</v>
      </c>
    </row>
    <row r="475" spans="3:396" x14ac:dyDescent="0.4">
      <c r="C475" s="1">
        <f t="shared" si="21"/>
        <v>472</v>
      </c>
      <c r="D475" s="74" t="s">
        <v>1174</v>
      </c>
      <c r="S475" s="74" t="s">
        <v>1174</v>
      </c>
      <c r="AJ475" s="24"/>
      <c r="OF475" s="23" t="s">
        <v>910</v>
      </c>
    </row>
    <row r="476" spans="3:396" x14ac:dyDescent="0.4">
      <c r="C476" s="1">
        <f t="shared" si="21"/>
        <v>473</v>
      </c>
      <c r="D476" s="74" t="s">
        <v>1174</v>
      </c>
      <c r="S476" s="74" t="s">
        <v>1174</v>
      </c>
      <c r="AJ476" s="24"/>
      <c r="OF476" s="23" t="s">
        <v>910</v>
      </c>
    </row>
    <row r="477" spans="3:396" x14ac:dyDescent="0.4">
      <c r="C477" s="1">
        <f t="shared" si="21"/>
        <v>474</v>
      </c>
      <c r="D477" s="74" t="s">
        <v>1174</v>
      </c>
      <c r="S477" s="74" t="s">
        <v>1174</v>
      </c>
      <c r="AJ477" s="24"/>
      <c r="OF477" s="23" t="s">
        <v>910</v>
      </c>
    </row>
    <row r="478" spans="3:396" x14ac:dyDescent="0.4">
      <c r="C478" s="1">
        <f t="shared" si="21"/>
        <v>475</v>
      </c>
      <c r="D478" s="74" t="s">
        <v>1174</v>
      </c>
      <c r="S478" s="74" t="s">
        <v>1174</v>
      </c>
      <c r="AJ478" s="24"/>
      <c r="OF478" s="23" t="s">
        <v>910</v>
      </c>
    </row>
    <row r="479" spans="3:396" x14ac:dyDescent="0.4">
      <c r="C479" s="1">
        <f t="shared" si="21"/>
        <v>476</v>
      </c>
      <c r="D479" s="74" t="s">
        <v>1174</v>
      </c>
      <c r="S479" s="74" t="s">
        <v>1174</v>
      </c>
      <c r="AJ479" s="24"/>
      <c r="OF479" s="23" t="s">
        <v>910</v>
      </c>
    </row>
    <row r="480" spans="3:396" x14ac:dyDescent="0.4">
      <c r="C480" s="1">
        <f t="shared" si="21"/>
        <v>477</v>
      </c>
      <c r="D480" s="74" t="s">
        <v>1174</v>
      </c>
      <c r="S480" s="74" t="s">
        <v>1174</v>
      </c>
      <c r="AJ480" s="24"/>
      <c r="OF480" s="23" t="s">
        <v>910</v>
      </c>
    </row>
    <row r="481" spans="3:396" x14ac:dyDescent="0.4">
      <c r="C481" s="1">
        <f t="shared" si="21"/>
        <v>478</v>
      </c>
      <c r="D481" s="74" t="s">
        <v>1174</v>
      </c>
      <c r="S481" s="74" t="s">
        <v>1174</v>
      </c>
      <c r="AJ481" s="24"/>
      <c r="OF481" s="23" t="s">
        <v>910</v>
      </c>
    </row>
    <row r="482" spans="3:396" x14ac:dyDescent="0.4">
      <c r="C482" s="1">
        <f t="shared" si="21"/>
        <v>479</v>
      </c>
      <c r="D482" s="74" t="s">
        <v>1174</v>
      </c>
      <c r="S482" s="74" t="s">
        <v>1174</v>
      </c>
      <c r="AJ482" s="24"/>
      <c r="OF482" s="23" t="s">
        <v>910</v>
      </c>
    </row>
    <row r="483" spans="3:396" x14ac:dyDescent="0.4">
      <c r="C483" s="1">
        <f t="shared" si="21"/>
        <v>480</v>
      </c>
      <c r="D483" s="74" t="s">
        <v>1174</v>
      </c>
      <c r="S483" s="74" t="s">
        <v>1174</v>
      </c>
      <c r="AJ483" s="24"/>
      <c r="OF483" s="23" t="s">
        <v>910</v>
      </c>
    </row>
    <row r="484" spans="3:396" x14ac:dyDescent="0.4">
      <c r="C484" s="1">
        <f t="shared" si="21"/>
        <v>481</v>
      </c>
      <c r="D484" s="74" t="s">
        <v>1174</v>
      </c>
      <c r="S484" s="74" t="s">
        <v>1174</v>
      </c>
      <c r="AJ484" s="24"/>
      <c r="OF484" s="23" t="s">
        <v>910</v>
      </c>
    </row>
    <row r="485" spans="3:396" x14ac:dyDescent="0.4">
      <c r="C485" s="1">
        <f t="shared" si="21"/>
        <v>482</v>
      </c>
      <c r="D485" s="74" t="s">
        <v>1174</v>
      </c>
      <c r="S485" s="74" t="s">
        <v>1174</v>
      </c>
      <c r="AJ485" s="24"/>
      <c r="OF485" s="23" t="s">
        <v>910</v>
      </c>
    </row>
    <row r="486" spans="3:396" x14ac:dyDescent="0.4">
      <c r="C486" s="1">
        <f t="shared" si="21"/>
        <v>483</v>
      </c>
      <c r="D486" s="74" t="s">
        <v>1174</v>
      </c>
      <c r="S486" s="74" t="s">
        <v>1174</v>
      </c>
      <c r="AJ486" s="24"/>
      <c r="OF486" s="23" t="s">
        <v>910</v>
      </c>
    </row>
    <row r="487" spans="3:396" x14ac:dyDescent="0.4">
      <c r="C487" s="1">
        <f t="shared" si="21"/>
        <v>484</v>
      </c>
      <c r="D487" s="74" t="s">
        <v>1174</v>
      </c>
      <c r="S487" s="74" t="s">
        <v>1174</v>
      </c>
      <c r="AJ487" s="24"/>
      <c r="OF487" s="23" t="s">
        <v>910</v>
      </c>
    </row>
    <row r="488" spans="3:396" x14ac:dyDescent="0.4">
      <c r="C488" s="1">
        <f t="shared" si="21"/>
        <v>485</v>
      </c>
      <c r="D488" s="74" t="s">
        <v>1174</v>
      </c>
      <c r="S488" s="74" t="s">
        <v>1174</v>
      </c>
      <c r="AJ488" s="24"/>
      <c r="OF488" s="23" t="s">
        <v>910</v>
      </c>
    </row>
    <row r="489" spans="3:396" x14ac:dyDescent="0.4">
      <c r="C489" s="1">
        <f t="shared" si="21"/>
        <v>486</v>
      </c>
      <c r="D489" s="74" t="s">
        <v>1174</v>
      </c>
      <c r="S489" s="74" t="s">
        <v>1174</v>
      </c>
      <c r="AJ489" s="24"/>
      <c r="OF489" s="23" t="s">
        <v>910</v>
      </c>
    </row>
    <row r="490" spans="3:396" x14ac:dyDescent="0.4">
      <c r="C490" s="1">
        <f t="shared" si="21"/>
        <v>487</v>
      </c>
      <c r="D490" s="74" t="s">
        <v>1174</v>
      </c>
      <c r="S490" s="74" t="s">
        <v>1174</v>
      </c>
      <c r="AJ490" s="24"/>
      <c r="OF490" s="23" t="s">
        <v>910</v>
      </c>
    </row>
    <row r="491" spans="3:396" x14ac:dyDescent="0.4">
      <c r="C491" s="1">
        <f t="shared" si="21"/>
        <v>488</v>
      </c>
      <c r="D491" s="74" t="s">
        <v>1174</v>
      </c>
      <c r="S491" s="74" t="s">
        <v>1174</v>
      </c>
      <c r="AJ491" s="24"/>
      <c r="OF491" s="23" t="s">
        <v>910</v>
      </c>
    </row>
    <row r="492" spans="3:396" x14ac:dyDescent="0.4">
      <c r="C492" s="1">
        <f t="shared" si="21"/>
        <v>489</v>
      </c>
      <c r="D492" s="74" t="s">
        <v>1174</v>
      </c>
      <c r="S492" s="74" t="s">
        <v>1174</v>
      </c>
      <c r="AJ492" s="24"/>
      <c r="OF492" s="23" t="s">
        <v>910</v>
      </c>
    </row>
    <row r="493" spans="3:396" x14ac:dyDescent="0.4">
      <c r="C493" s="1">
        <f t="shared" si="21"/>
        <v>490</v>
      </c>
      <c r="D493" s="74" t="s">
        <v>1174</v>
      </c>
      <c r="S493" s="74" t="s">
        <v>1174</v>
      </c>
      <c r="AJ493" s="24"/>
      <c r="OF493" s="23" t="s">
        <v>910</v>
      </c>
    </row>
    <row r="494" spans="3:396" x14ac:dyDescent="0.4">
      <c r="C494" s="1">
        <f t="shared" si="21"/>
        <v>491</v>
      </c>
      <c r="D494" s="74" t="s">
        <v>1174</v>
      </c>
      <c r="I494" s="90" t="s">
        <v>1165</v>
      </c>
      <c r="J494" s="95">
        <v>8</v>
      </c>
      <c r="K494" s="92" t="s">
        <v>28</v>
      </c>
      <c r="L494" s="92" t="s">
        <v>1155</v>
      </c>
      <c r="M494" s="94" t="s">
        <v>1156</v>
      </c>
      <c r="S494" s="74" t="s">
        <v>1174</v>
      </c>
      <c r="T494" s="1" t="s">
        <v>1413</v>
      </c>
      <c r="U494" s="1">
        <f ca="1">_xlfn.XLOOKUP(J494,monitor!B:B,monitor!AT:AT)</f>
        <v>35</v>
      </c>
      <c r="AC494" s="24"/>
      <c r="AD494" s="24"/>
      <c r="AE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  <c r="BW494" s="24"/>
      <c r="BX494" s="24"/>
      <c r="BY494" s="24"/>
      <c r="BZ494" s="24"/>
      <c r="CA494" s="24"/>
      <c r="CB494" s="24"/>
      <c r="CC494" s="24"/>
      <c r="CD494" s="24"/>
      <c r="CE494" s="24"/>
      <c r="CF494" s="24"/>
      <c r="CG494" s="24"/>
      <c r="CH494" s="24"/>
      <c r="CI494" s="24"/>
      <c r="CJ494" s="24"/>
      <c r="CK494" s="24"/>
      <c r="CL494" s="24"/>
      <c r="CM494" s="24"/>
      <c r="CN494" s="24"/>
      <c r="CO494" s="24"/>
      <c r="CP494" s="24"/>
      <c r="CQ494" s="24"/>
      <c r="CR494" s="24"/>
      <c r="CS494" s="24"/>
      <c r="CT494" s="24"/>
      <c r="CU494" s="24"/>
      <c r="CV494" s="24"/>
      <c r="CW494" s="24"/>
      <c r="CX494" s="24"/>
      <c r="CY494" s="24"/>
      <c r="CZ494" s="24"/>
      <c r="DA494" s="24"/>
      <c r="DB494" s="24"/>
      <c r="DC494" s="24"/>
      <c r="DD494" s="24"/>
      <c r="DE494" s="24"/>
      <c r="DF494" s="24"/>
      <c r="DG494" s="24"/>
      <c r="DH494" s="24"/>
      <c r="DI494" s="24"/>
      <c r="DJ494" s="24"/>
      <c r="DK494" s="24"/>
      <c r="DL494" s="24"/>
      <c r="DM494" s="24"/>
      <c r="DN494" s="24"/>
      <c r="DO494" s="24"/>
      <c r="DP494" s="24"/>
      <c r="DQ494" s="24"/>
      <c r="DR494" s="24"/>
      <c r="DS494" s="24"/>
      <c r="DT494" s="24"/>
      <c r="DU494" s="24"/>
      <c r="DV494" s="24"/>
      <c r="DW494" s="24"/>
      <c r="DX494" s="24"/>
      <c r="DY494" s="24"/>
      <c r="DZ494" s="24"/>
      <c r="EA494" s="24"/>
      <c r="EB494" s="24"/>
      <c r="EC494" s="24"/>
      <c r="ED494" s="24"/>
      <c r="EE494" s="24"/>
      <c r="EF494" s="24"/>
      <c r="EG494" s="24"/>
      <c r="EH494" s="24"/>
      <c r="EI494" s="24"/>
      <c r="EJ494" s="24"/>
      <c r="EK494" s="24"/>
      <c r="EL494" s="24"/>
      <c r="EM494" s="24"/>
      <c r="EN494" s="24"/>
      <c r="EO494" s="24"/>
      <c r="EP494" s="24"/>
      <c r="EQ494" s="24"/>
      <c r="ER494" s="24"/>
      <c r="ES494" s="24"/>
      <c r="ET494" s="24"/>
      <c r="EU494" s="24"/>
      <c r="EV494" s="24"/>
      <c r="EW494" s="24"/>
      <c r="EX494" s="24"/>
      <c r="EY494" s="24"/>
      <c r="EZ494" s="24"/>
      <c r="FA494" s="24"/>
      <c r="FB494" s="24"/>
      <c r="FC494" s="24"/>
      <c r="FD494" s="24"/>
      <c r="FE494" s="24"/>
      <c r="FF494" s="24"/>
      <c r="FG494" s="24"/>
      <c r="FH494" s="24"/>
      <c r="FI494" s="24"/>
      <c r="FJ494" s="24"/>
      <c r="FK494" s="24"/>
      <c r="FL494" s="24"/>
      <c r="FM494" s="24"/>
      <c r="FN494" s="24"/>
      <c r="FO494" s="24"/>
      <c r="FP494" s="24"/>
      <c r="FQ494" s="24"/>
      <c r="FR494" s="24"/>
      <c r="FS494" s="24"/>
      <c r="FT494" s="24"/>
      <c r="FU494" s="24"/>
      <c r="FV494" s="24"/>
      <c r="FW494" s="24"/>
      <c r="FX494" s="24"/>
      <c r="FY494" s="24"/>
      <c r="FZ494" s="24"/>
      <c r="GA494" s="24"/>
      <c r="GB494" s="24"/>
      <c r="GC494" s="24"/>
      <c r="GD494" s="24"/>
      <c r="GE494" s="24"/>
      <c r="GF494" s="24"/>
      <c r="GG494" s="24"/>
      <c r="GH494" s="24"/>
      <c r="GI494" s="24"/>
      <c r="GJ494" s="24"/>
      <c r="GK494" s="24"/>
      <c r="GL494" s="24"/>
      <c r="GM494" s="24"/>
      <c r="GN494" s="24"/>
      <c r="GO494" s="24"/>
      <c r="GP494" s="24"/>
      <c r="GQ494" s="24"/>
      <c r="GR494" s="24"/>
      <c r="GS494" s="24"/>
      <c r="GT494" s="24"/>
      <c r="GU494" s="24"/>
      <c r="GV494" s="24"/>
      <c r="GW494" s="24"/>
      <c r="GX494" s="24"/>
      <c r="GY494" s="24"/>
      <c r="GZ494" s="24"/>
      <c r="HA494" s="24"/>
      <c r="HB494" s="24"/>
      <c r="HC494" s="24"/>
      <c r="HD494" s="24"/>
      <c r="HE494" s="24"/>
      <c r="HF494" s="24"/>
      <c r="HG494" s="24"/>
      <c r="HH494" s="24"/>
      <c r="HI494" s="24"/>
      <c r="HJ494" s="24"/>
      <c r="HK494" s="24"/>
      <c r="HL494" s="24"/>
      <c r="HM494" s="24"/>
      <c r="HN494" s="24"/>
      <c r="HO494" s="24"/>
      <c r="HP494" s="24"/>
      <c r="HQ494" s="24"/>
      <c r="HR494" s="24"/>
      <c r="HS494" s="24"/>
      <c r="HT494" s="24"/>
      <c r="HU494" s="24"/>
      <c r="HV494" s="24"/>
      <c r="HW494" s="24"/>
      <c r="HX494" s="24"/>
      <c r="HY494" s="24"/>
      <c r="HZ494" s="24"/>
      <c r="IA494" s="24"/>
      <c r="IB494" s="24"/>
      <c r="IC494" s="24"/>
      <c r="ID494" s="24"/>
      <c r="IE494" s="24"/>
      <c r="IF494" s="24"/>
      <c r="IG494" s="24"/>
      <c r="IH494" s="24"/>
      <c r="II494" s="24"/>
      <c r="IJ494" s="24"/>
      <c r="IK494" s="24"/>
      <c r="IL494" s="24"/>
      <c r="IM494" s="24"/>
      <c r="IN494" s="24"/>
      <c r="IO494" s="24"/>
      <c r="IP494" s="24"/>
      <c r="IQ494" s="24"/>
      <c r="IR494" s="24"/>
      <c r="IS494" s="24"/>
      <c r="IT494" s="24"/>
      <c r="IU494" s="24"/>
      <c r="IV494" s="24"/>
      <c r="IW494" s="24"/>
      <c r="IX494" s="24"/>
      <c r="IY494" s="24"/>
      <c r="IZ494" s="24"/>
      <c r="JA494" s="24"/>
      <c r="JB494" s="24"/>
      <c r="JC494" s="24"/>
      <c r="JD494" s="24"/>
      <c r="JE494" s="24"/>
      <c r="JF494" s="24"/>
      <c r="JG494" s="24"/>
      <c r="JH494" s="24"/>
      <c r="JI494" s="24"/>
      <c r="JJ494" s="24"/>
      <c r="JK494" s="24"/>
      <c r="JL494" s="24"/>
      <c r="JM494" s="24"/>
      <c r="JN494" s="24"/>
      <c r="JO494" s="24"/>
      <c r="JP494" s="24"/>
      <c r="JQ494" s="24"/>
      <c r="JR494" s="24"/>
      <c r="JS494" s="24"/>
      <c r="JT494" s="24"/>
      <c r="JU494" s="24"/>
      <c r="JV494" s="24"/>
      <c r="JW494" s="24"/>
      <c r="JX494" s="24"/>
      <c r="JY494" s="24"/>
      <c r="JZ494" s="24"/>
      <c r="KA494" s="24"/>
      <c r="KB494" s="24"/>
      <c r="KC494" s="24"/>
      <c r="KD494" s="24"/>
      <c r="KE494" s="24"/>
      <c r="KF494" s="24"/>
      <c r="KG494" s="24"/>
      <c r="KH494" s="24"/>
      <c r="KI494" s="24"/>
      <c r="KJ494" s="24"/>
      <c r="KK494" s="24"/>
      <c r="KL494" s="24"/>
      <c r="KM494" s="24"/>
      <c r="KN494" s="24"/>
      <c r="KO494" s="24"/>
      <c r="KP494" s="24"/>
      <c r="KQ494" s="24"/>
      <c r="KR494" s="24"/>
      <c r="KS494" s="24"/>
      <c r="KT494" s="24"/>
      <c r="KU494" s="24"/>
      <c r="KV494" s="24"/>
      <c r="KW494" s="24"/>
      <c r="KX494" s="24"/>
      <c r="KY494" s="24"/>
      <c r="KZ494" s="24"/>
      <c r="LA494" s="24"/>
      <c r="LB494" s="24"/>
      <c r="LC494" s="24"/>
      <c r="LD494" s="24"/>
      <c r="LE494" s="24"/>
      <c r="LF494" s="24"/>
      <c r="LG494" s="24"/>
      <c r="LH494" s="24"/>
      <c r="LI494" s="24"/>
      <c r="LJ494" s="24"/>
      <c r="LK494" s="24"/>
      <c r="LL494" s="24"/>
      <c r="LM494" s="24"/>
      <c r="LN494" s="24"/>
      <c r="LO494" s="24"/>
      <c r="LP494" s="24"/>
      <c r="LQ494" s="24"/>
      <c r="LR494" s="24"/>
      <c r="LS494" s="24"/>
      <c r="LT494" s="24"/>
      <c r="LU494" s="24"/>
      <c r="LV494" s="24"/>
      <c r="LW494" s="24"/>
      <c r="LX494" s="24"/>
      <c r="LY494" s="24"/>
      <c r="LZ494" s="24"/>
      <c r="MA494" s="24"/>
      <c r="MB494" s="24"/>
      <c r="MC494" s="24"/>
      <c r="MD494" s="24"/>
      <c r="ME494" s="24"/>
      <c r="MF494" s="24"/>
      <c r="MG494" s="24"/>
      <c r="MH494" s="24"/>
      <c r="MI494" s="24"/>
      <c r="MJ494" s="24"/>
      <c r="MK494" s="24"/>
      <c r="ML494" s="24"/>
      <c r="MM494" s="24"/>
      <c r="MN494" s="24"/>
      <c r="MO494" s="24"/>
      <c r="MP494" s="24"/>
      <c r="MQ494" s="24"/>
      <c r="MR494" s="24"/>
      <c r="MS494" s="24"/>
      <c r="MT494" s="24"/>
      <c r="MU494" s="24"/>
      <c r="MV494" s="24"/>
      <c r="MW494" s="24"/>
      <c r="MX494" s="24"/>
      <c r="MY494" s="24"/>
      <c r="MZ494" s="24"/>
      <c r="NA494" s="24"/>
      <c r="NB494" s="24"/>
      <c r="NC494" s="24"/>
      <c r="ND494" s="24"/>
      <c r="NE494" s="24"/>
      <c r="NF494" s="24"/>
      <c r="NG494" s="24"/>
      <c r="NH494" s="24"/>
      <c r="NI494" s="24"/>
      <c r="NJ494" s="24"/>
      <c r="NK494" s="24"/>
      <c r="NL494" s="24"/>
      <c r="NM494" s="24"/>
      <c r="NN494" s="24"/>
      <c r="NO494" s="24"/>
      <c r="NP494" s="24"/>
      <c r="NQ494" s="24"/>
      <c r="NR494" s="24"/>
      <c r="NS494" s="24"/>
      <c r="NT494" s="24"/>
      <c r="NU494" s="24"/>
      <c r="NV494" s="24"/>
      <c r="NW494" s="24"/>
      <c r="NX494" s="24"/>
      <c r="NY494" s="24"/>
      <c r="NZ494" s="24"/>
      <c r="OA494" s="24"/>
      <c r="OB494" s="24"/>
      <c r="OC494" s="24"/>
      <c r="OD494" s="24"/>
      <c r="OE494" s="24"/>
      <c r="OF494" s="23" t="s">
        <v>910</v>
      </c>
    </row>
    <row r="495" spans="3:396" x14ac:dyDescent="0.4">
      <c r="C495" s="1">
        <f t="shared" si="21"/>
        <v>492</v>
      </c>
      <c r="D495" s="74" t="s">
        <v>1174</v>
      </c>
      <c r="I495" s="96" t="s">
        <v>1153</v>
      </c>
      <c r="J495" s="97" t="str">
        <f>_xlfn.XLOOKUP(J494,monitor!B:B,monitor!D:D,"-")</f>
        <v>XS2228373671</v>
      </c>
      <c r="K495" s="97" t="str">
        <f>_xlfn.XLOOKUP(J495,bonds[ID_ISIN],bonds[unique lookup],"-")</f>
        <v>ENELIM 2 1/4 PERP nc-26</v>
      </c>
      <c r="L495" s="98">
        <f>_xlfn.XLOOKUP(J495,bonds[ID_ISIN],bonds[blp_i_sprd_mid])</f>
        <v>252.37542724609375</v>
      </c>
      <c r="M495" s="99">
        <f>_xlfn.XLOOKUP(J494,monitor!B:B,monitor!F:F)</f>
        <v>4410000</v>
      </c>
      <c r="S495" s="74" t="s">
        <v>1174</v>
      </c>
      <c r="T495" s="1" t="s">
        <v>1414</v>
      </c>
      <c r="U495" s="1">
        <f ca="1">_xlfn.XLOOKUP(J494,monitor!B:B,monitor!AU:AU)</f>
        <v>257</v>
      </c>
      <c r="AB495" s="23" t="s">
        <v>1410</v>
      </c>
      <c r="AC495" s="24" cm="1">
        <f t="array" aca="1" ref="AC495:JZ495" ca="1">dl_Get_Hist("isin",isin_list,historicData)*1</f>
        <v>44126</v>
      </c>
      <c r="AD495" s="24">
        <f ca="1"/>
        <v>44125</v>
      </c>
      <c r="AE495" s="24">
        <f ca="1"/>
        <v>44124</v>
      </c>
      <c r="AF495" s="24">
        <f ca="1"/>
        <v>44123</v>
      </c>
      <c r="AG495" s="24">
        <f ca="1"/>
        <v>44120</v>
      </c>
      <c r="AH495" s="24">
        <f ca="1"/>
        <v>44119</v>
      </c>
      <c r="AI495" s="24">
        <f ca="1"/>
        <v>44118</v>
      </c>
      <c r="AJ495" s="24">
        <f ca="1"/>
        <v>44117</v>
      </c>
      <c r="AK495" s="24">
        <f ca="1"/>
        <v>44116</v>
      </c>
      <c r="AL495" s="24">
        <f ca="1"/>
        <v>44113</v>
      </c>
      <c r="AM495" s="24">
        <f ca="1"/>
        <v>44112</v>
      </c>
      <c r="AN495" s="24">
        <f ca="1"/>
        <v>44111</v>
      </c>
      <c r="AO495" s="24">
        <f ca="1"/>
        <v>44110</v>
      </c>
      <c r="AP495" s="24">
        <f ca="1"/>
        <v>44109</v>
      </c>
      <c r="AQ495" s="24">
        <f ca="1"/>
        <v>44106</v>
      </c>
      <c r="AR495" s="24">
        <f ca="1"/>
        <v>44105</v>
      </c>
      <c r="AS495" s="24">
        <f ca="1"/>
        <v>44104</v>
      </c>
      <c r="AT495" s="24">
        <f ca="1"/>
        <v>44103</v>
      </c>
      <c r="AU495" s="24">
        <f ca="1"/>
        <v>44102</v>
      </c>
      <c r="AV495" s="24">
        <f ca="1"/>
        <v>44099</v>
      </c>
      <c r="AW495" s="24">
        <f ca="1"/>
        <v>44098</v>
      </c>
      <c r="AX495" s="24">
        <f ca="1"/>
        <v>44097</v>
      </c>
      <c r="AY495" s="24">
        <f ca="1"/>
        <v>44096</v>
      </c>
      <c r="AZ495" s="24">
        <f ca="1"/>
        <v>44095</v>
      </c>
      <c r="BA495" s="24">
        <f ca="1"/>
        <v>44092</v>
      </c>
      <c r="BB495" s="24">
        <f ca="1"/>
        <v>44091</v>
      </c>
      <c r="BC495" s="24">
        <f ca="1"/>
        <v>44090</v>
      </c>
      <c r="BD495" s="24">
        <f ca="1"/>
        <v>44089</v>
      </c>
      <c r="BE495" s="24">
        <f ca="1"/>
        <v>44088</v>
      </c>
      <c r="BF495" s="24">
        <f ca="1"/>
        <v>44085</v>
      </c>
      <c r="BG495" s="24">
        <f ca="1"/>
        <v>44084</v>
      </c>
      <c r="BH495" s="24">
        <f ca="1"/>
        <v>44083</v>
      </c>
      <c r="BI495" s="24">
        <f ca="1"/>
        <v>44082</v>
      </c>
      <c r="BJ495" s="24">
        <f ca="1"/>
        <v>44081</v>
      </c>
      <c r="BK495" s="24">
        <f ca="1"/>
        <v>44078</v>
      </c>
      <c r="BL495" s="24">
        <f ca="1"/>
        <v>44077</v>
      </c>
      <c r="BM495" s="24">
        <f ca="1"/>
        <v>44076</v>
      </c>
      <c r="BN495" s="24">
        <f ca="1"/>
        <v>44075</v>
      </c>
      <c r="BO495" s="24">
        <f ca="1"/>
        <v>44074</v>
      </c>
      <c r="BP495" s="24">
        <f ca="1"/>
        <v>44071</v>
      </c>
      <c r="BQ495" s="24">
        <f ca="1"/>
        <v>44070</v>
      </c>
      <c r="BR495" s="24">
        <f ca="1"/>
        <v>44069</v>
      </c>
      <c r="BS495" s="24">
        <f ca="1"/>
        <v>44068</v>
      </c>
      <c r="BT495" s="24">
        <f ca="1"/>
        <v>44067</v>
      </c>
      <c r="BU495" s="24">
        <f ca="1"/>
        <v>44064</v>
      </c>
      <c r="BV495" s="24">
        <f ca="1"/>
        <v>44063</v>
      </c>
      <c r="BW495" s="24">
        <f ca="1"/>
        <v>44062</v>
      </c>
      <c r="BX495" s="24">
        <f ca="1"/>
        <v>44061</v>
      </c>
      <c r="BY495" s="24">
        <f ca="1"/>
        <v>44060</v>
      </c>
      <c r="BZ495" s="24">
        <f ca="1"/>
        <v>44057</v>
      </c>
      <c r="CA495" s="24">
        <f ca="1"/>
        <v>44056</v>
      </c>
      <c r="CB495" s="24">
        <f ca="1"/>
        <v>44055</v>
      </c>
      <c r="CC495" s="24">
        <f ca="1"/>
        <v>44054</v>
      </c>
      <c r="CD495" s="24">
        <f ca="1"/>
        <v>44053</v>
      </c>
      <c r="CE495" s="24">
        <f ca="1"/>
        <v>44050</v>
      </c>
      <c r="CF495" s="24">
        <f ca="1"/>
        <v>44049</v>
      </c>
      <c r="CG495" s="24">
        <f ca="1"/>
        <v>44048</v>
      </c>
      <c r="CH495" s="24">
        <f ca="1"/>
        <v>44047</v>
      </c>
      <c r="CI495" s="24">
        <f ca="1"/>
        <v>44046</v>
      </c>
      <c r="CJ495" s="24">
        <f ca="1"/>
        <v>44043</v>
      </c>
      <c r="CK495" s="24">
        <f ca="1"/>
        <v>44042</v>
      </c>
      <c r="CL495" s="24">
        <f ca="1"/>
        <v>44041</v>
      </c>
      <c r="CM495" s="24">
        <f ca="1"/>
        <v>44040</v>
      </c>
      <c r="CN495" s="24">
        <f ca="1"/>
        <v>44039</v>
      </c>
      <c r="CO495" s="24">
        <f ca="1"/>
        <v>44036</v>
      </c>
      <c r="CP495" s="24">
        <f ca="1"/>
        <v>44035</v>
      </c>
      <c r="CQ495" s="24">
        <f ca="1"/>
        <v>44034</v>
      </c>
      <c r="CR495" s="24">
        <f ca="1"/>
        <v>44033</v>
      </c>
      <c r="CS495" s="24">
        <f ca="1"/>
        <v>44032</v>
      </c>
      <c r="CT495" s="24">
        <f ca="1"/>
        <v>44029</v>
      </c>
      <c r="CU495" s="24">
        <f ca="1"/>
        <v>44028</v>
      </c>
      <c r="CV495" s="24">
        <f ca="1"/>
        <v>44027</v>
      </c>
      <c r="CW495" s="24">
        <f ca="1"/>
        <v>44026</v>
      </c>
      <c r="CX495" s="24">
        <f ca="1"/>
        <v>44025</v>
      </c>
      <c r="CY495" s="24">
        <f ca="1"/>
        <v>44022</v>
      </c>
      <c r="CZ495" s="24">
        <f ca="1"/>
        <v>44021</v>
      </c>
      <c r="DA495" s="24">
        <f ca="1"/>
        <v>44020</v>
      </c>
      <c r="DB495" s="24">
        <f ca="1"/>
        <v>44019</v>
      </c>
      <c r="DC495" s="24">
        <f ca="1"/>
        <v>44018</v>
      </c>
      <c r="DD495" s="24">
        <f ca="1"/>
        <v>44015</v>
      </c>
      <c r="DE495" s="24">
        <f ca="1"/>
        <v>44014</v>
      </c>
      <c r="DF495" s="24">
        <f ca="1"/>
        <v>44013</v>
      </c>
      <c r="DG495" s="24">
        <f ca="1"/>
        <v>44012</v>
      </c>
      <c r="DH495" s="24">
        <f ca="1"/>
        <v>44011</v>
      </c>
      <c r="DI495" s="24">
        <f ca="1"/>
        <v>44008</v>
      </c>
      <c r="DJ495" s="24">
        <f ca="1"/>
        <v>44007</v>
      </c>
      <c r="DK495" s="24">
        <f ca="1"/>
        <v>44006</v>
      </c>
      <c r="DL495" s="24">
        <f ca="1"/>
        <v>44005</v>
      </c>
      <c r="DM495" s="24">
        <f ca="1"/>
        <v>44004</v>
      </c>
      <c r="DN495" s="24">
        <f ca="1"/>
        <v>44001</v>
      </c>
      <c r="DO495" s="24">
        <f ca="1"/>
        <v>44000</v>
      </c>
      <c r="DP495" s="24">
        <f ca="1"/>
        <v>43999</v>
      </c>
      <c r="DQ495" s="24">
        <f ca="1"/>
        <v>43998</v>
      </c>
      <c r="DR495" s="24">
        <f ca="1"/>
        <v>43997</v>
      </c>
      <c r="DS495" s="24">
        <f ca="1"/>
        <v>43994</v>
      </c>
      <c r="DT495" s="24">
        <f ca="1"/>
        <v>43993</v>
      </c>
      <c r="DU495" s="24">
        <f ca="1"/>
        <v>43992</v>
      </c>
      <c r="DV495" s="24">
        <f ca="1"/>
        <v>43991</v>
      </c>
      <c r="DW495" s="24">
        <f ca="1"/>
        <v>43990</v>
      </c>
      <c r="DX495" s="24">
        <f ca="1"/>
        <v>43987</v>
      </c>
      <c r="DY495" s="24">
        <f ca="1"/>
        <v>43986</v>
      </c>
      <c r="DZ495" s="24">
        <f ca="1"/>
        <v>43985</v>
      </c>
      <c r="EA495" s="24">
        <f ca="1"/>
        <v>43984</v>
      </c>
      <c r="EB495" s="24">
        <f ca="1"/>
        <v>43983</v>
      </c>
      <c r="EC495" s="24">
        <f ca="1"/>
        <v>43980</v>
      </c>
      <c r="ED495" s="24">
        <f ca="1"/>
        <v>43979</v>
      </c>
      <c r="EE495" s="24">
        <f ca="1"/>
        <v>43978</v>
      </c>
      <c r="EF495" s="24">
        <f ca="1"/>
        <v>43977</v>
      </c>
      <c r="EG495" s="24">
        <f ca="1"/>
        <v>43976</v>
      </c>
      <c r="EH495" s="24">
        <f ca="1"/>
        <v>43973</v>
      </c>
      <c r="EI495" s="24">
        <f ca="1"/>
        <v>43972</v>
      </c>
      <c r="EJ495" s="24">
        <f ca="1"/>
        <v>43971</v>
      </c>
      <c r="EK495" s="24">
        <f ca="1"/>
        <v>43970</v>
      </c>
      <c r="EL495" s="24">
        <f ca="1"/>
        <v>43969</v>
      </c>
      <c r="EM495" s="24">
        <f ca="1"/>
        <v>43966</v>
      </c>
      <c r="EN495" s="24">
        <f ca="1"/>
        <v>43965</v>
      </c>
      <c r="EO495" s="24">
        <f ca="1"/>
        <v>43964</v>
      </c>
      <c r="EP495" s="24">
        <f ca="1"/>
        <v>43963</v>
      </c>
      <c r="EQ495" s="24">
        <f ca="1"/>
        <v>43962</v>
      </c>
      <c r="ER495" s="24">
        <f ca="1"/>
        <v>43959</v>
      </c>
      <c r="ES495" s="24">
        <f ca="1"/>
        <v>43958</v>
      </c>
      <c r="ET495" s="24">
        <f ca="1"/>
        <v>43957</v>
      </c>
      <c r="EU495" s="24">
        <f ca="1"/>
        <v>43956</v>
      </c>
      <c r="EV495" s="24">
        <f ca="1"/>
        <v>43955</v>
      </c>
      <c r="EW495" s="24">
        <f ca="1"/>
        <v>43952</v>
      </c>
      <c r="EX495" s="24">
        <f ca="1"/>
        <v>43951</v>
      </c>
      <c r="EY495" s="24">
        <f ca="1"/>
        <v>43950</v>
      </c>
      <c r="EZ495" s="24">
        <f ca="1"/>
        <v>43949</v>
      </c>
      <c r="FA495" s="24">
        <f ca="1"/>
        <v>43948</v>
      </c>
      <c r="FB495" s="24">
        <f ca="1"/>
        <v>43945</v>
      </c>
      <c r="FC495" s="24">
        <f ca="1"/>
        <v>43944</v>
      </c>
      <c r="FD495" s="24">
        <f ca="1"/>
        <v>43943</v>
      </c>
      <c r="FE495" s="24">
        <f ca="1"/>
        <v>43942</v>
      </c>
      <c r="FF495" s="24">
        <f ca="1"/>
        <v>43941</v>
      </c>
      <c r="FG495" s="24">
        <f ca="1"/>
        <v>43938</v>
      </c>
      <c r="FH495" s="24">
        <f ca="1"/>
        <v>43937</v>
      </c>
      <c r="FI495" s="24">
        <f ca="1"/>
        <v>43936</v>
      </c>
      <c r="FJ495" s="24">
        <f ca="1"/>
        <v>43935</v>
      </c>
      <c r="FK495" s="24">
        <f ca="1"/>
        <v>43934</v>
      </c>
      <c r="FL495" s="24">
        <f ca="1"/>
        <v>43931</v>
      </c>
      <c r="FM495" s="24">
        <f ca="1"/>
        <v>43930</v>
      </c>
      <c r="FN495" s="24">
        <f ca="1"/>
        <v>43929</v>
      </c>
      <c r="FO495" s="24">
        <f ca="1"/>
        <v>43928</v>
      </c>
      <c r="FP495" s="24">
        <f ca="1"/>
        <v>43927</v>
      </c>
      <c r="FQ495" s="24">
        <f ca="1"/>
        <v>43924</v>
      </c>
      <c r="FR495" s="24">
        <f ca="1"/>
        <v>43923</v>
      </c>
      <c r="FS495" s="24">
        <f ca="1"/>
        <v>43922</v>
      </c>
      <c r="FT495" s="24">
        <f ca="1"/>
        <v>43921</v>
      </c>
      <c r="FU495" s="24">
        <f ca="1"/>
        <v>43920</v>
      </c>
      <c r="FV495" s="24">
        <f ca="1"/>
        <v>43917</v>
      </c>
      <c r="FW495" s="24">
        <f ca="1"/>
        <v>43916</v>
      </c>
      <c r="FX495" s="24">
        <f ca="1"/>
        <v>43915</v>
      </c>
      <c r="FY495" s="24">
        <f ca="1"/>
        <v>43914</v>
      </c>
      <c r="FZ495" s="24">
        <f ca="1"/>
        <v>43913</v>
      </c>
      <c r="GA495" s="24">
        <f ca="1"/>
        <v>43910</v>
      </c>
      <c r="GB495" s="24">
        <f ca="1"/>
        <v>43909</v>
      </c>
      <c r="GC495" s="24">
        <f ca="1"/>
        <v>43908</v>
      </c>
      <c r="GD495" s="24">
        <f ca="1"/>
        <v>43907</v>
      </c>
      <c r="GE495" s="24">
        <f ca="1"/>
        <v>43906</v>
      </c>
      <c r="GF495" s="24">
        <f ca="1"/>
        <v>43903</v>
      </c>
      <c r="GG495" s="24">
        <f ca="1"/>
        <v>43902</v>
      </c>
      <c r="GH495" s="24">
        <f ca="1"/>
        <v>43901</v>
      </c>
      <c r="GI495" s="24">
        <f ca="1"/>
        <v>43900</v>
      </c>
      <c r="GJ495" s="24">
        <f ca="1"/>
        <v>43899</v>
      </c>
      <c r="GK495" s="24">
        <f ca="1"/>
        <v>43896</v>
      </c>
      <c r="GL495" s="24">
        <f ca="1"/>
        <v>43895</v>
      </c>
      <c r="GM495" s="24">
        <f ca="1"/>
        <v>43894</v>
      </c>
      <c r="GN495" s="24">
        <f ca="1"/>
        <v>43893</v>
      </c>
      <c r="GO495" s="24">
        <f ca="1"/>
        <v>43892</v>
      </c>
      <c r="GP495" s="24">
        <f ca="1"/>
        <v>43889</v>
      </c>
      <c r="GQ495" s="24">
        <f ca="1"/>
        <v>43888</v>
      </c>
      <c r="GR495" s="24">
        <f ca="1"/>
        <v>43887</v>
      </c>
      <c r="GS495" s="24">
        <f ca="1"/>
        <v>43886</v>
      </c>
      <c r="GT495" s="24">
        <f ca="1"/>
        <v>43885</v>
      </c>
      <c r="GU495" s="24">
        <f ca="1"/>
        <v>43882</v>
      </c>
      <c r="GV495" s="24">
        <f ca="1"/>
        <v>43881</v>
      </c>
      <c r="GW495" s="24">
        <f ca="1"/>
        <v>43880</v>
      </c>
      <c r="GX495" s="24">
        <f ca="1"/>
        <v>43879</v>
      </c>
      <c r="GY495" s="24">
        <f ca="1"/>
        <v>43878</v>
      </c>
      <c r="GZ495" s="24">
        <f ca="1"/>
        <v>43875</v>
      </c>
      <c r="HA495" s="24">
        <f ca="1"/>
        <v>43874</v>
      </c>
      <c r="HB495" s="24">
        <f ca="1"/>
        <v>43873</v>
      </c>
      <c r="HC495" s="24">
        <f ca="1"/>
        <v>43872</v>
      </c>
      <c r="HD495" s="24">
        <f ca="1"/>
        <v>43871</v>
      </c>
      <c r="HE495" s="24">
        <f ca="1"/>
        <v>43868</v>
      </c>
      <c r="HF495" s="24">
        <f ca="1"/>
        <v>43867</v>
      </c>
      <c r="HG495" s="24">
        <f ca="1"/>
        <v>43866</v>
      </c>
      <c r="HH495" s="24">
        <f ca="1"/>
        <v>43865</v>
      </c>
      <c r="HI495" s="24">
        <f ca="1"/>
        <v>43864</v>
      </c>
      <c r="HJ495" s="24">
        <f ca="1"/>
        <v>43861</v>
      </c>
      <c r="HK495" s="24">
        <f ca="1"/>
        <v>43860</v>
      </c>
      <c r="HL495" s="24">
        <f ca="1"/>
        <v>43859</v>
      </c>
      <c r="HM495" s="24">
        <f ca="1"/>
        <v>43858</v>
      </c>
      <c r="HN495" s="24">
        <f ca="1"/>
        <v>43857</v>
      </c>
      <c r="HO495" s="24">
        <f ca="1"/>
        <v>43854</v>
      </c>
      <c r="HP495" s="24">
        <f ca="1"/>
        <v>43853</v>
      </c>
      <c r="HQ495" s="24">
        <f ca="1"/>
        <v>43852</v>
      </c>
      <c r="HR495" s="24">
        <f ca="1"/>
        <v>43851</v>
      </c>
      <c r="HS495" s="24">
        <f ca="1"/>
        <v>43850</v>
      </c>
      <c r="HT495" s="24">
        <f ca="1"/>
        <v>43847</v>
      </c>
      <c r="HU495" s="24">
        <f ca="1"/>
        <v>43846</v>
      </c>
      <c r="HV495" s="24">
        <f ca="1"/>
        <v>43845</v>
      </c>
      <c r="HW495" s="24">
        <f ca="1"/>
        <v>43844</v>
      </c>
      <c r="HX495" s="24">
        <f ca="1"/>
        <v>43843</v>
      </c>
      <c r="HY495" s="24">
        <f ca="1"/>
        <v>43840</v>
      </c>
      <c r="HZ495" s="24">
        <f ca="1"/>
        <v>43839</v>
      </c>
      <c r="IA495" s="24">
        <f ca="1"/>
        <v>43838</v>
      </c>
      <c r="IB495" s="24">
        <f ca="1"/>
        <v>43837</v>
      </c>
      <c r="IC495" s="24">
        <f ca="1"/>
        <v>43836</v>
      </c>
      <c r="ID495" s="24">
        <f ca="1"/>
        <v>43833</v>
      </c>
      <c r="IE495" s="24">
        <f ca="1"/>
        <v>43832</v>
      </c>
      <c r="IF495" s="24">
        <f ca="1"/>
        <v>43831</v>
      </c>
      <c r="IG495" s="24">
        <f ca="1"/>
        <v>43830</v>
      </c>
      <c r="IH495" s="24">
        <f ca="1"/>
        <v>43829</v>
      </c>
      <c r="II495" s="24">
        <f ca="1"/>
        <v>43826</v>
      </c>
      <c r="IJ495" s="24">
        <f ca="1"/>
        <v>43825</v>
      </c>
      <c r="IK495" s="24">
        <f ca="1"/>
        <v>43824</v>
      </c>
      <c r="IL495" s="24">
        <f ca="1"/>
        <v>43823</v>
      </c>
      <c r="IM495" s="24">
        <f ca="1"/>
        <v>43822</v>
      </c>
      <c r="IN495" s="24">
        <f ca="1"/>
        <v>43819</v>
      </c>
      <c r="IO495" s="24">
        <f ca="1"/>
        <v>43818</v>
      </c>
      <c r="IP495" s="24">
        <f ca="1"/>
        <v>43817</v>
      </c>
      <c r="IQ495" s="24">
        <f ca="1"/>
        <v>43816</v>
      </c>
      <c r="IR495" s="24">
        <f ca="1"/>
        <v>43815</v>
      </c>
      <c r="IS495" s="24">
        <f ca="1"/>
        <v>43812</v>
      </c>
      <c r="IT495" s="24">
        <f ca="1"/>
        <v>43811</v>
      </c>
      <c r="IU495" s="24">
        <f ca="1"/>
        <v>43810</v>
      </c>
      <c r="IV495" s="24">
        <f ca="1"/>
        <v>43809</v>
      </c>
      <c r="IW495" s="24">
        <f ca="1"/>
        <v>43808</v>
      </c>
      <c r="IX495" s="24">
        <f ca="1"/>
        <v>43805</v>
      </c>
      <c r="IY495" s="24">
        <f ca="1"/>
        <v>43804</v>
      </c>
      <c r="IZ495" s="24">
        <f ca="1"/>
        <v>43803</v>
      </c>
      <c r="JA495" s="24">
        <f ca="1"/>
        <v>43802</v>
      </c>
      <c r="JB495" s="24">
        <f ca="1"/>
        <v>43801</v>
      </c>
      <c r="JC495" s="24">
        <f ca="1"/>
        <v>43798</v>
      </c>
      <c r="JD495" s="24">
        <f ca="1"/>
        <v>43797</v>
      </c>
      <c r="JE495" s="24">
        <f ca="1"/>
        <v>43796</v>
      </c>
      <c r="JF495" s="24">
        <f ca="1"/>
        <v>43795</v>
      </c>
      <c r="JG495" s="24">
        <f ca="1"/>
        <v>43794</v>
      </c>
      <c r="JH495" s="24">
        <f ca="1"/>
        <v>43791</v>
      </c>
      <c r="JI495" s="24">
        <f ca="1"/>
        <v>43790</v>
      </c>
      <c r="JJ495" s="24">
        <f ca="1"/>
        <v>43789</v>
      </c>
      <c r="JK495" s="24">
        <f ca="1"/>
        <v>43788</v>
      </c>
      <c r="JL495" s="24">
        <f ca="1"/>
        <v>43787</v>
      </c>
      <c r="JM495" s="24">
        <f ca="1"/>
        <v>43784</v>
      </c>
      <c r="JN495" s="24">
        <f ca="1"/>
        <v>43783</v>
      </c>
      <c r="JO495" s="24">
        <f ca="1"/>
        <v>43782</v>
      </c>
      <c r="JP495" s="24">
        <f ca="1"/>
        <v>43781</v>
      </c>
      <c r="JQ495" s="24">
        <f ca="1"/>
        <v>43780</v>
      </c>
      <c r="JR495" s="24">
        <f ca="1"/>
        <v>43777</v>
      </c>
      <c r="JS495" s="24">
        <f ca="1"/>
        <v>43776</v>
      </c>
      <c r="JT495" s="24">
        <f ca="1"/>
        <v>43775</v>
      </c>
      <c r="JU495" s="24">
        <f ca="1"/>
        <v>43774</v>
      </c>
      <c r="JV495" s="24">
        <f ca="1"/>
        <v>43773</v>
      </c>
      <c r="JW495" s="24">
        <f ca="1"/>
        <v>43770</v>
      </c>
      <c r="JX495" s="24">
        <f ca="1"/>
        <v>43769</v>
      </c>
      <c r="JY495" s="24">
        <f ca="1"/>
        <v>43768</v>
      </c>
      <c r="JZ495" s="24">
        <f ca="1"/>
        <v>43767</v>
      </c>
      <c r="OF495" s="23" t="s">
        <v>910</v>
      </c>
    </row>
    <row r="496" spans="3:396" x14ac:dyDescent="0.4">
      <c r="C496" s="1">
        <f t="shared" si="21"/>
        <v>493</v>
      </c>
      <c r="D496" s="74" t="s">
        <v>1174</v>
      </c>
      <c r="I496" s="100" t="s">
        <v>1154</v>
      </c>
      <c r="J496" s="101" t="str">
        <f>_xlfn.XLOOKUP(J494,monitor!B:B,monitor!H:H,"-")</f>
        <v>XS1713463559</v>
      </c>
      <c r="K496" s="101" t="str">
        <f>_xlfn.XLOOKUP(J496,bonds[ID_ISIN],bonds[unique lookup])</f>
        <v>ENELIM 3 3/8 11/24/81 nc-26</v>
      </c>
      <c r="L496" s="102">
        <f>_xlfn.XLOOKUP(J496,bonds[ID_ISIN],bonds[blp_i_sprd_mid])</f>
        <v>243.52581787109375</v>
      </c>
      <c r="M496" s="103">
        <f>_xlfn.XLOOKUP(J494,monitor!B:B,monitor!J:J)</f>
        <v>-800000</v>
      </c>
      <c r="S496" s="74" t="s">
        <v>1174</v>
      </c>
      <c r="T496" s="1" t="s">
        <v>912</v>
      </c>
      <c r="U496" s="5">
        <f ca="1">_xlfn.XLOOKUP(J494,monitor!B:B,monitor!AB:AB,"-")</f>
        <v>5.2206857142857181</v>
      </c>
      <c r="AB496" s="23" t="str">
        <f>J495</f>
        <v>XS2228373671</v>
      </c>
      <c r="AC496" s="23" cm="1">
        <f t="array" aca="1" ref="AC496:JZ496" ca="1">dl_Get_Hist(AB496,isin_list,historicData)</f>
        <v>250.94300000000001</v>
      </c>
      <c r="AD496" s="23">
        <f ca="1"/>
        <v>250.69</v>
      </c>
      <c r="AE496" s="23">
        <f ca="1"/>
        <v>253.96899999999999</v>
      </c>
      <c r="AF496" s="25">
        <f ca="1"/>
        <v>256.30500000000001</v>
      </c>
      <c r="AG496" s="23">
        <f ca="1"/>
        <v>258.86500000000001</v>
      </c>
      <c r="AH496" s="23">
        <f ca="1"/>
        <v>259.10599999999999</v>
      </c>
      <c r="AI496" s="23">
        <f ca="1"/>
        <v>251.435</v>
      </c>
      <c r="AJ496" s="23">
        <f ca="1"/>
        <v>250.023</v>
      </c>
      <c r="AK496" s="23">
        <f ca="1"/>
        <v>249.375</v>
      </c>
      <c r="AL496" s="23">
        <f ca="1"/>
        <v>249.70099999999999</v>
      </c>
      <c r="AM496" s="23">
        <f ca="1"/>
        <v>248.24100000000001</v>
      </c>
      <c r="AN496" s="23">
        <f ca="1"/>
        <v>246.28800000000001</v>
      </c>
      <c r="AO496" s="23">
        <f ca="1"/>
        <v>246.47399999999999</v>
      </c>
      <c r="AP496" s="23">
        <f ca="1"/>
        <v>252.08799999999999</v>
      </c>
      <c r="AQ496" s="23">
        <f ca="1"/>
        <v>256.91800000000001</v>
      </c>
      <c r="AR496" s="23">
        <f ca="1"/>
        <v>257.71899999999999</v>
      </c>
      <c r="AS496" s="23">
        <f ca="1"/>
        <v>263.541</v>
      </c>
      <c r="AT496" s="23">
        <f ca="1"/>
        <v>271.721</v>
      </c>
      <c r="AU496" s="23">
        <f ca="1"/>
        <v>273.577</v>
      </c>
      <c r="AV496" s="23">
        <f ca="1"/>
        <v>276.685</v>
      </c>
      <c r="AW496" s="23">
        <f ca="1"/>
        <v>270.40100000000001</v>
      </c>
      <c r="AX496" s="23">
        <f ca="1"/>
        <v>261.89400000000001</v>
      </c>
      <c r="AY496" s="23">
        <f ca="1"/>
        <v>264.94499999999999</v>
      </c>
      <c r="AZ496" s="23">
        <f ca="1"/>
        <v>261.09899999999999</v>
      </c>
      <c r="BA496" s="23">
        <f ca="1"/>
        <v>248.923</v>
      </c>
      <c r="BB496" s="23">
        <f ca="1"/>
        <v>252.08799999999999</v>
      </c>
      <c r="BC496" s="23">
        <f ca="1"/>
        <v>252.37200000000001</v>
      </c>
      <c r="BD496" s="23">
        <f ca="1"/>
        <v>257.30900000000003</v>
      </c>
      <c r="BE496" s="23">
        <f ca="1"/>
        <v>259.35300000000001</v>
      </c>
      <c r="BF496" s="23">
        <f ca="1"/>
        <v>260.70299999999997</v>
      </c>
      <c r="BG496" s="23">
        <f ca="1"/>
        <v>256.10399999999998</v>
      </c>
      <c r="BH496" s="23">
        <f ca="1"/>
        <v>259.19900000000001</v>
      </c>
      <c r="BI496" s="23">
        <f ca="1"/>
        <v>258.58800000000002</v>
      </c>
      <c r="BJ496" s="23">
        <f ca="1"/>
        <v>253.232</v>
      </c>
      <c r="BK496" s="23">
        <f ca="1"/>
        <v>253.09299999999999</v>
      </c>
      <c r="BL496" s="23" t="str">
        <f ca="1"/>
        <v>-</v>
      </c>
      <c r="BM496" s="23" t="str">
        <f ca="1"/>
        <v>-</v>
      </c>
      <c r="BN496" s="23" t="str">
        <f ca="1"/>
        <v>-</v>
      </c>
      <c r="BO496" s="23" t="str">
        <f ca="1"/>
        <v>-</v>
      </c>
      <c r="BP496" s="23" t="str">
        <f ca="1"/>
        <v>-</v>
      </c>
      <c r="BQ496" s="23" t="str">
        <f ca="1"/>
        <v>-</v>
      </c>
      <c r="BR496" s="23" t="str">
        <f ca="1"/>
        <v>-</v>
      </c>
      <c r="BS496" s="23" t="str">
        <f ca="1"/>
        <v>-</v>
      </c>
      <c r="BT496" s="23" t="str">
        <f ca="1"/>
        <v>-</v>
      </c>
      <c r="BU496" s="23" t="str">
        <f ca="1"/>
        <v>-</v>
      </c>
      <c r="BV496" s="23" t="str">
        <f ca="1"/>
        <v>-</v>
      </c>
      <c r="BW496" s="23" t="str">
        <f ca="1"/>
        <v>-</v>
      </c>
      <c r="BX496" s="23" t="str">
        <f ca="1"/>
        <v>-</v>
      </c>
      <c r="BY496" s="23" t="str">
        <f ca="1"/>
        <v>-</v>
      </c>
      <c r="BZ496" s="23" t="str">
        <f ca="1"/>
        <v>-</v>
      </c>
      <c r="CA496" s="23" t="str">
        <f ca="1"/>
        <v>-</v>
      </c>
      <c r="CB496" s="23" t="str">
        <f ca="1"/>
        <v>-</v>
      </c>
      <c r="CC496" s="23" t="str">
        <f ca="1"/>
        <v>-</v>
      </c>
      <c r="CD496" s="23" t="str">
        <f ca="1"/>
        <v>-</v>
      </c>
      <c r="CE496" s="23" t="str">
        <f ca="1"/>
        <v>-</v>
      </c>
      <c r="CF496" s="23" t="str">
        <f ca="1"/>
        <v>-</v>
      </c>
      <c r="CG496" s="23" t="str">
        <f ca="1"/>
        <v>-</v>
      </c>
      <c r="CH496" s="23" t="str">
        <f ca="1"/>
        <v>-</v>
      </c>
      <c r="CI496" s="23" t="str">
        <f ca="1"/>
        <v>-</v>
      </c>
      <c r="CJ496" s="23" t="str">
        <f ca="1"/>
        <v>-</v>
      </c>
      <c r="CK496" s="23" t="str">
        <f ca="1"/>
        <v>-</v>
      </c>
      <c r="CL496" s="23" t="str">
        <f ca="1"/>
        <v>-</v>
      </c>
      <c r="CM496" s="23" t="str">
        <f ca="1"/>
        <v>-</v>
      </c>
      <c r="CN496" s="23" t="str">
        <f ca="1"/>
        <v>-</v>
      </c>
      <c r="CO496" s="23" t="str">
        <f ca="1"/>
        <v>-</v>
      </c>
      <c r="CP496" s="23" t="str">
        <f ca="1"/>
        <v>-</v>
      </c>
      <c r="CQ496" s="23" t="str">
        <f ca="1"/>
        <v>-</v>
      </c>
      <c r="CR496" s="23" t="str">
        <f ca="1"/>
        <v>-</v>
      </c>
      <c r="CS496" s="23" t="str">
        <f ca="1"/>
        <v>-</v>
      </c>
      <c r="CT496" s="23" t="str">
        <f ca="1"/>
        <v>-</v>
      </c>
      <c r="CU496" s="23" t="str">
        <f ca="1"/>
        <v>-</v>
      </c>
      <c r="CV496" s="23" t="str">
        <f ca="1"/>
        <v>-</v>
      </c>
      <c r="CW496" s="23" t="str">
        <f ca="1"/>
        <v>-</v>
      </c>
      <c r="CX496" s="23" t="str">
        <f ca="1"/>
        <v>-</v>
      </c>
      <c r="CY496" s="23" t="str">
        <f ca="1"/>
        <v>-</v>
      </c>
      <c r="CZ496" s="23" t="str">
        <f ca="1"/>
        <v>-</v>
      </c>
      <c r="DA496" s="23" t="str">
        <f ca="1"/>
        <v>-</v>
      </c>
      <c r="DB496" s="23" t="str">
        <f ca="1"/>
        <v>-</v>
      </c>
      <c r="DC496" s="23" t="str">
        <f ca="1"/>
        <v>-</v>
      </c>
      <c r="DD496" s="23" t="str">
        <f ca="1"/>
        <v>-</v>
      </c>
      <c r="DE496" s="23" t="str">
        <f ca="1"/>
        <v>-</v>
      </c>
      <c r="DF496" s="23" t="str">
        <f ca="1"/>
        <v>-</v>
      </c>
      <c r="DG496" s="23" t="str">
        <f ca="1"/>
        <v>-</v>
      </c>
      <c r="DH496" s="23" t="str">
        <f ca="1"/>
        <v>-</v>
      </c>
      <c r="DI496" s="23" t="str">
        <f ca="1"/>
        <v>-</v>
      </c>
      <c r="DJ496" s="23" t="str">
        <f ca="1"/>
        <v>-</v>
      </c>
      <c r="DK496" s="23" t="str">
        <f ca="1"/>
        <v>-</v>
      </c>
      <c r="DL496" s="23" t="str">
        <f ca="1"/>
        <v>-</v>
      </c>
      <c r="DM496" s="23" t="str">
        <f ca="1"/>
        <v>-</v>
      </c>
      <c r="DN496" s="23" t="str">
        <f ca="1"/>
        <v>-</v>
      </c>
      <c r="DO496" s="23" t="str">
        <f ca="1"/>
        <v>-</v>
      </c>
      <c r="DP496" s="23" t="str">
        <f ca="1"/>
        <v>-</v>
      </c>
      <c r="DQ496" s="23" t="str">
        <f ca="1"/>
        <v>-</v>
      </c>
      <c r="DR496" s="23" t="str">
        <f ca="1"/>
        <v>-</v>
      </c>
      <c r="DS496" s="23" t="str">
        <f ca="1"/>
        <v>-</v>
      </c>
      <c r="DT496" s="23" t="str">
        <f ca="1"/>
        <v>-</v>
      </c>
      <c r="DU496" s="23" t="str">
        <f ca="1"/>
        <v>-</v>
      </c>
      <c r="DV496" s="23" t="str">
        <f ca="1"/>
        <v>-</v>
      </c>
      <c r="DW496" s="23" t="str">
        <f ca="1"/>
        <v>-</v>
      </c>
      <c r="DX496" s="23" t="str">
        <f ca="1"/>
        <v>-</v>
      </c>
      <c r="DY496" s="23" t="str">
        <f ca="1"/>
        <v>-</v>
      </c>
      <c r="DZ496" s="23" t="str">
        <f ca="1"/>
        <v>-</v>
      </c>
      <c r="EA496" s="23" t="str">
        <f ca="1"/>
        <v>-</v>
      </c>
      <c r="EB496" s="23" t="str">
        <f ca="1"/>
        <v>-</v>
      </c>
      <c r="EC496" s="23" t="str">
        <f ca="1"/>
        <v>-</v>
      </c>
      <c r="ED496" s="23" t="str">
        <f ca="1"/>
        <v>-</v>
      </c>
      <c r="EE496" s="23" t="str">
        <f ca="1"/>
        <v>-</v>
      </c>
      <c r="EF496" s="23" t="str">
        <f ca="1"/>
        <v>-</v>
      </c>
      <c r="EG496" s="23" t="str">
        <f ca="1"/>
        <v>-</v>
      </c>
      <c r="EH496" s="23" t="str">
        <f ca="1"/>
        <v>-</v>
      </c>
      <c r="EI496" s="23" t="str">
        <f ca="1"/>
        <v>-</v>
      </c>
      <c r="EJ496" s="23" t="str">
        <f ca="1"/>
        <v>-</v>
      </c>
      <c r="EK496" s="23" t="str">
        <f ca="1"/>
        <v>-</v>
      </c>
      <c r="EL496" s="23" t="str">
        <f ca="1"/>
        <v>-</v>
      </c>
      <c r="EM496" s="23" t="str">
        <f ca="1"/>
        <v>-</v>
      </c>
      <c r="EN496" s="23" t="str">
        <f ca="1"/>
        <v>-</v>
      </c>
      <c r="EO496" s="23" t="str">
        <f ca="1"/>
        <v>-</v>
      </c>
      <c r="EP496" s="23" t="str">
        <f ca="1"/>
        <v>-</v>
      </c>
      <c r="EQ496" s="23" t="str">
        <f ca="1"/>
        <v>-</v>
      </c>
      <c r="ER496" s="23" t="str">
        <f ca="1"/>
        <v>-</v>
      </c>
      <c r="ES496" s="23" t="str">
        <f ca="1"/>
        <v>-</v>
      </c>
      <c r="ET496" s="23" t="str">
        <f ca="1"/>
        <v>-</v>
      </c>
      <c r="EU496" s="23" t="str">
        <f ca="1"/>
        <v>-</v>
      </c>
      <c r="EV496" s="23" t="str">
        <f ca="1"/>
        <v>-</v>
      </c>
      <c r="EW496" s="23" t="str">
        <f ca="1"/>
        <v>-</v>
      </c>
      <c r="EX496" s="23" t="str">
        <f ca="1"/>
        <v>-</v>
      </c>
      <c r="EY496" s="23" t="str">
        <f ca="1"/>
        <v>-</v>
      </c>
      <c r="EZ496" s="23" t="str">
        <f ca="1"/>
        <v>-</v>
      </c>
      <c r="FA496" s="23" t="str">
        <f ca="1"/>
        <v>-</v>
      </c>
      <c r="FB496" s="23" t="str">
        <f ca="1"/>
        <v>-</v>
      </c>
      <c r="FC496" s="23" t="str">
        <f ca="1"/>
        <v>-</v>
      </c>
      <c r="FD496" s="23" t="str">
        <f ca="1"/>
        <v>-</v>
      </c>
      <c r="FE496" s="23" t="str">
        <f ca="1"/>
        <v>-</v>
      </c>
      <c r="FF496" s="23" t="str">
        <f ca="1"/>
        <v>-</v>
      </c>
      <c r="FG496" s="23" t="str">
        <f ca="1"/>
        <v>-</v>
      </c>
      <c r="FH496" s="23" t="str">
        <f ca="1"/>
        <v>-</v>
      </c>
      <c r="FI496" s="23" t="str">
        <f ca="1"/>
        <v>-</v>
      </c>
      <c r="FJ496" s="23" t="str">
        <f ca="1"/>
        <v>-</v>
      </c>
      <c r="FK496" s="23" t="str">
        <f ca="1"/>
        <v>-</v>
      </c>
      <c r="FL496" s="23" t="str">
        <f ca="1"/>
        <v>-</v>
      </c>
      <c r="FM496" s="23" t="str">
        <f ca="1"/>
        <v>-</v>
      </c>
      <c r="FN496" s="23" t="str">
        <f ca="1"/>
        <v>-</v>
      </c>
      <c r="FO496" s="23" t="str">
        <f ca="1"/>
        <v>-</v>
      </c>
      <c r="FP496" s="23" t="str">
        <f ca="1"/>
        <v>-</v>
      </c>
      <c r="FQ496" s="23" t="str">
        <f ca="1"/>
        <v>-</v>
      </c>
      <c r="FR496" s="23" t="str">
        <f ca="1"/>
        <v>-</v>
      </c>
      <c r="FS496" s="23" t="str">
        <f ca="1"/>
        <v>-</v>
      </c>
      <c r="FT496" s="23" t="str">
        <f ca="1"/>
        <v>-</v>
      </c>
      <c r="FU496" s="23" t="str">
        <f ca="1"/>
        <v>-</v>
      </c>
      <c r="FV496" s="23" t="str">
        <f ca="1"/>
        <v>-</v>
      </c>
      <c r="FW496" s="23" t="str">
        <f ca="1"/>
        <v>-</v>
      </c>
      <c r="FX496" s="23" t="str">
        <f ca="1"/>
        <v>-</v>
      </c>
      <c r="FY496" s="23" t="str">
        <f ca="1"/>
        <v>-</v>
      </c>
      <c r="FZ496" s="23" t="str">
        <f ca="1"/>
        <v>-</v>
      </c>
      <c r="GA496" s="23" t="str">
        <f ca="1"/>
        <v>-</v>
      </c>
      <c r="GB496" s="23" t="str">
        <f ca="1"/>
        <v>-</v>
      </c>
      <c r="GC496" s="23" t="str">
        <f ca="1"/>
        <v>-</v>
      </c>
      <c r="GD496" s="23" t="str">
        <f ca="1"/>
        <v>-</v>
      </c>
      <c r="GE496" s="23" t="str">
        <f ca="1"/>
        <v>-</v>
      </c>
      <c r="GF496" s="23" t="str">
        <f ca="1"/>
        <v>-</v>
      </c>
      <c r="GG496" s="23" t="str">
        <f ca="1"/>
        <v>-</v>
      </c>
      <c r="GH496" s="23" t="str">
        <f ca="1"/>
        <v>-</v>
      </c>
      <c r="GI496" s="23" t="str">
        <f ca="1"/>
        <v>-</v>
      </c>
      <c r="GJ496" s="23" t="str">
        <f ca="1"/>
        <v>-</v>
      </c>
      <c r="GK496" s="23" t="str">
        <f ca="1"/>
        <v>-</v>
      </c>
      <c r="GL496" s="23" t="str">
        <f ca="1"/>
        <v>-</v>
      </c>
      <c r="GM496" s="23" t="str">
        <f ca="1"/>
        <v>-</v>
      </c>
      <c r="GN496" s="23" t="str">
        <f ca="1"/>
        <v>-</v>
      </c>
      <c r="GO496" s="23" t="str">
        <f ca="1"/>
        <v>-</v>
      </c>
      <c r="GP496" s="23" t="str">
        <f ca="1"/>
        <v>-</v>
      </c>
      <c r="GQ496" s="23" t="str">
        <f ca="1"/>
        <v>-</v>
      </c>
      <c r="GR496" s="23" t="str">
        <f ca="1"/>
        <v>-</v>
      </c>
      <c r="GS496" s="23" t="str">
        <f ca="1"/>
        <v>-</v>
      </c>
      <c r="GT496" s="23" t="str">
        <f ca="1"/>
        <v>-</v>
      </c>
      <c r="GU496" s="23" t="str">
        <f ca="1"/>
        <v>-</v>
      </c>
      <c r="GV496" s="23" t="str">
        <f ca="1"/>
        <v>-</v>
      </c>
      <c r="GW496" s="23" t="str">
        <f ca="1"/>
        <v>-</v>
      </c>
      <c r="GX496" s="23" t="str">
        <f ca="1"/>
        <v>-</v>
      </c>
      <c r="GY496" s="23" t="str">
        <f ca="1"/>
        <v>-</v>
      </c>
      <c r="GZ496" s="23" t="str">
        <f ca="1"/>
        <v>-</v>
      </c>
      <c r="HA496" s="23" t="str">
        <f ca="1"/>
        <v>-</v>
      </c>
      <c r="HB496" s="23" t="str">
        <f ca="1"/>
        <v>-</v>
      </c>
      <c r="HC496" s="23" t="str">
        <f ca="1"/>
        <v>-</v>
      </c>
      <c r="HD496" s="23" t="str">
        <f ca="1"/>
        <v>-</v>
      </c>
      <c r="HE496" s="23" t="str">
        <f ca="1"/>
        <v>-</v>
      </c>
      <c r="HF496" s="23" t="str">
        <f ca="1"/>
        <v>-</v>
      </c>
      <c r="HG496" s="23" t="str">
        <f ca="1"/>
        <v>-</v>
      </c>
      <c r="HH496" s="23" t="str">
        <f ca="1"/>
        <v>-</v>
      </c>
      <c r="HI496" s="23" t="str">
        <f ca="1"/>
        <v>-</v>
      </c>
      <c r="HJ496" s="23" t="str">
        <f ca="1"/>
        <v>-</v>
      </c>
      <c r="HK496" s="23" t="str">
        <f ca="1"/>
        <v>-</v>
      </c>
      <c r="HL496" s="23" t="str">
        <f ca="1"/>
        <v>-</v>
      </c>
      <c r="HM496" s="23" t="str">
        <f ca="1"/>
        <v>-</v>
      </c>
      <c r="HN496" s="23" t="str">
        <f ca="1"/>
        <v>-</v>
      </c>
      <c r="HO496" s="23" t="str">
        <f ca="1"/>
        <v>-</v>
      </c>
      <c r="HP496" s="23" t="str">
        <f ca="1"/>
        <v>-</v>
      </c>
      <c r="HQ496" s="23" t="str">
        <f ca="1"/>
        <v>-</v>
      </c>
      <c r="HR496" s="23" t="str">
        <f ca="1"/>
        <v>-</v>
      </c>
      <c r="HS496" s="23" t="str">
        <f ca="1"/>
        <v>-</v>
      </c>
      <c r="HT496" s="23" t="str">
        <f ca="1"/>
        <v>-</v>
      </c>
      <c r="HU496" s="23" t="str">
        <f ca="1"/>
        <v>-</v>
      </c>
      <c r="HV496" s="23" t="str">
        <f ca="1"/>
        <v>-</v>
      </c>
      <c r="HW496" s="23" t="str">
        <f ca="1"/>
        <v>-</v>
      </c>
      <c r="HX496" s="23" t="str">
        <f ca="1"/>
        <v>-</v>
      </c>
      <c r="HY496" s="23" t="str">
        <f ca="1"/>
        <v>-</v>
      </c>
      <c r="HZ496" s="23" t="str">
        <f ca="1"/>
        <v>-</v>
      </c>
      <c r="IA496" s="23" t="str">
        <f ca="1"/>
        <v>-</v>
      </c>
      <c r="IB496" s="23" t="str">
        <f ca="1"/>
        <v>-</v>
      </c>
      <c r="IC496" s="23" t="str">
        <f ca="1"/>
        <v>-</v>
      </c>
      <c r="ID496" s="23" t="str">
        <f ca="1"/>
        <v>-</v>
      </c>
      <c r="IE496" s="23" t="str">
        <f ca="1"/>
        <v>-</v>
      </c>
      <c r="IF496" s="23" t="str">
        <f ca="1"/>
        <v>-</v>
      </c>
      <c r="IG496" s="23" t="str">
        <f ca="1"/>
        <v>-</v>
      </c>
      <c r="IH496" s="23" t="str">
        <f ca="1"/>
        <v>-</v>
      </c>
      <c r="II496" s="23" t="str">
        <f ca="1"/>
        <v>-</v>
      </c>
      <c r="IJ496" s="23" t="str">
        <f ca="1"/>
        <v>-</v>
      </c>
      <c r="IK496" s="23" t="str">
        <f ca="1"/>
        <v>-</v>
      </c>
      <c r="IL496" s="23" t="str">
        <f ca="1"/>
        <v>-</v>
      </c>
      <c r="IM496" s="23" t="str">
        <f ca="1"/>
        <v>-</v>
      </c>
      <c r="IN496" s="23" t="str">
        <f ca="1"/>
        <v>-</v>
      </c>
      <c r="IO496" s="23" t="str">
        <f ca="1"/>
        <v>-</v>
      </c>
      <c r="IP496" s="23" t="str">
        <f ca="1"/>
        <v>-</v>
      </c>
      <c r="IQ496" s="23" t="str">
        <f ca="1"/>
        <v>-</v>
      </c>
      <c r="IR496" s="23" t="str">
        <f ca="1"/>
        <v>-</v>
      </c>
      <c r="IS496" s="23" t="str">
        <f ca="1"/>
        <v>-</v>
      </c>
      <c r="IT496" s="23" t="str">
        <f ca="1"/>
        <v>-</v>
      </c>
      <c r="IU496" s="23" t="str">
        <f ca="1"/>
        <v>-</v>
      </c>
      <c r="IV496" s="23" t="str">
        <f ca="1"/>
        <v>-</v>
      </c>
      <c r="IW496" s="23" t="str">
        <f ca="1"/>
        <v>-</v>
      </c>
      <c r="IX496" s="23" t="str">
        <f ca="1"/>
        <v>-</v>
      </c>
      <c r="IY496" s="23" t="str">
        <f ca="1"/>
        <v>-</v>
      </c>
      <c r="IZ496" s="23" t="str">
        <f ca="1"/>
        <v>-</v>
      </c>
      <c r="JA496" s="23" t="str">
        <f ca="1"/>
        <v>-</v>
      </c>
      <c r="JB496" s="23" t="str">
        <f ca="1"/>
        <v>-</v>
      </c>
      <c r="JC496" s="23" t="str">
        <f ca="1"/>
        <v>-</v>
      </c>
      <c r="JD496" s="23" t="str">
        <f ca="1"/>
        <v>-</v>
      </c>
      <c r="JE496" s="23" t="str">
        <f ca="1"/>
        <v>-</v>
      </c>
      <c r="JF496" s="23" t="str">
        <f ca="1"/>
        <v>-</v>
      </c>
      <c r="JG496" s="23" t="str">
        <f ca="1"/>
        <v>-</v>
      </c>
      <c r="JH496" s="23" t="str">
        <f ca="1"/>
        <v>-</v>
      </c>
      <c r="JI496" s="23" t="str">
        <f ca="1"/>
        <v>-</v>
      </c>
      <c r="JJ496" s="23" t="str">
        <f ca="1"/>
        <v>-</v>
      </c>
      <c r="JK496" s="23" t="str">
        <f ca="1"/>
        <v>-</v>
      </c>
      <c r="JL496" s="23" t="str">
        <f ca="1"/>
        <v>-</v>
      </c>
      <c r="JM496" s="23" t="str">
        <f ca="1"/>
        <v>-</v>
      </c>
      <c r="JN496" s="23" t="str">
        <f ca="1"/>
        <v>-</v>
      </c>
      <c r="JO496" s="23" t="str">
        <f ca="1"/>
        <v>-</v>
      </c>
      <c r="JP496" s="23" t="str">
        <f ca="1"/>
        <v>-</v>
      </c>
      <c r="JQ496" s="23" t="str">
        <f ca="1"/>
        <v>-</v>
      </c>
      <c r="JR496" s="23" t="str">
        <f ca="1"/>
        <v>-</v>
      </c>
      <c r="JS496" s="23" t="str">
        <f ca="1"/>
        <v>-</v>
      </c>
      <c r="JT496" s="23" t="str">
        <f ca="1"/>
        <v>-</v>
      </c>
      <c r="JU496" s="23" t="str">
        <f ca="1"/>
        <v>-</v>
      </c>
      <c r="JV496" s="23" t="str">
        <f ca="1"/>
        <v>-</v>
      </c>
      <c r="JW496" s="23" t="str">
        <f ca="1"/>
        <v>-</v>
      </c>
      <c r="JX496" s="23" t="str">
        <f ca="1"/>
        <v>-</v>
      </c>
      <c r="JY496" s="23" t="str">
        <f ca="1"/>
        <v>-</v>
      </c>
      <c r="JZ496" s="23" t="str">
        <f ca="1"/>
        <v>-</v>
      </c>
      <c r="OF496" s="23" t="s">
        <v>910</v>
      </c>
    </row>
    <row r="497" spans="3:396" x14ac:dyDescent="0.4">
      <c r="C497" s="1">
        <f t="shared" si="21"/>
        <v>494</v>
      </c>
      <c r="D497" s="74" t="s">
        <v>1174</v>
      </c>
      <c r="I497" s="90" t="s">
        <v>1152</v>
      </c>
      <c r="J497" s="92" t="str">
        <f>_xlfn.XLOOKUP(J494,monitor!B:B,monitor!X:X,"-")</f>
        <v>40d</v>
      </c>
      <c r="L497" s="104">
        <f>(L495-L496)</f>
        <v>8.849609375</v>
      </c>
      <c r="S497" s="74" t="s">
        <v>1174</v>
      </c>
      <c r="T497" s="1" t="s">
        <v>913</v>
      </c>
      <c r="U497" s="5">
        <f ca="1">_xlfn.XLOOKUP(J494,monitor!B:B,monitor!AC:AC,"-")</f>
        <v>1.8692805456558284</v>
      </c>
      <c r="AB497" s="23" t="str">
        <f>J496</f>
        <v>XS1713463559</v>
      </c>
      <c r="AC497" s="23" cm="1">
        <f t="array" aca="1" ref="AC497:JZ497" ca="1">dl_Get_Hist(AB497,isin_list,historicData)</f>
        <v>243.428</v>
      </c>
      <c r="AD497" s="23">
        <f ca="1"/>
        <v>242.905</v>
      </c>
      <c r="AE497" s="23">
        <f ca="1"/>
        <v>244.97300000000001</v>
      </c>
      <c r="AF497" s="25">
        <f ca="1"/>
        <v>248.14599999999999</v>
      </c>
      <c r="AG497" s="23">
        <f ca="1"/>
        <v>251.61699999999999</v>
      </c>
      <c r="AH497" s="23">
        <f ca="1"/>
        <v>253.697</v>
      </c>
      <c r="AI497" s="23">
        <f ca="1"/>
        <v>247.35499999999999</v>
      </c>
      <c r="AJ497" s="23">
        <f ca="1"/>
        <v>245.964</v>
      </c>
      <c r="AK497" s="23">
        <f ca="1"/>
        <v>245.43799999999999</v>
      </c>
      <c r="AL497" s="23">
        <f ca="1"/>
        <v>246.12700000000001</v>
      </c>
      <c r="AM497" s="23">
        <f ca="1"/>
        <v>245.81399999999999</v>
      </c>
      <c r="AN497" s="23">
        <f ca="1"/>
        <v>243.16800000000001</v>
      </c>
      <c r="AO497" s="23">
        <f ca="1"/>
        <v>242.89099999999999</v>
      </c>
      <c r="AP497" s="23">
        <f ca="1"/>
        <v>248.15700000000001</v>
      </c>
      <c r="AQ497" s="23">
        <f ca="1"/>
        <v>253.31700000000001</v>
      </c>
      <c r="AR497" s="23">
        <f ca="1"/>
        <v>254.31899999999999</v>
      </c>
      <c r="AS497" s="23">
        <f ca="1"/>
        <v>260.315</v>
      </c>
      <c r="AT497" s="23">
        <f ca="1"/>
        <v>265.30099999999999</v>
      </c>
      <c r="AU497" s="23">
        <f ca="1"/>
        <v>266.88900000000001</v>
      </c>
      <c r="AV497" s="23">
        <f ca="1"/>
        <v>269.517</v>
      </c>
      <c r="AW497" s="23">
        <f ca="1"/>
        <v>263.78500000000003</v>
      </c>
      <c r="AX497" s="23">
        <f ca="1"/>
        <v>256.02199999999999</v>
      </c>
      <c r="AY497" s="23">
        <f ca="1"/>
        <v>257.81599999999997</v>
      </c>
      <c r="AZ497" s="23">
        <f ca="1"/>
        <v>253.45699999999999</v>
      </c>
      <c r="BA497" s="23">
        <f ca="1"/>
        <v>243.90199999999999</v>
      </c>
      <c r="BB497" s="23">
        <f ca="1"/>
        <v>248.23599999999999</v>
      </c>
      <c r="BC497" s="23">
        <f ca="1"/>
        <v>251.1</v>
      </c>
      <c r="BD497" s="23">
        <f ca="1"/>
        <v>254.559</v>
      </c>
      <c r="BE497" s="23">
        <f ca="1"/>
        <v>255.595</v>
      </c>
      <c r="BF497" s="23">
        <f ca="1"/>
        <v>254.74799999999999</v>
      </c>
      <c r="BG497" s="23">
        <f ca="1"/>
        <v>250.34899999999999</v>
      </c>
      <c r="BH497" s="23">
        <f ca="1"/>
        <v>252.87200000000001</v>
      </c>
      <c r="BI497" s="23">
        <f ca="1"/>
        <v>252.041</v>
      </c>
      <c r="BJ497" s="23">
        <f ca="1"/>
        <v>247.583</v>
      </c>
      <c r="BK497" s="23">
        <f ca="1"/>
        <v>248.84</v>
      </c>
      <c r="BL497" s="23">
        <f ca="1"/>
        <v>248.63399999999999</v>
      </c>
      <c r="BM497" s="23">
        <f ca="1"/>
        <v>253.78299999999999</v>
      </c>
      <c r="BN497" s="23">
        <f ca="1"/>
        <v>254.60300000000001</v>
      </c>
      <c r="BO497" s="23">
        <f ca="1"/>
        <v>252.47</v>
      </c>
      <c r="BP497" s="23">
        <f ca="1"/>
        <v>256.46899999999999</v>
      </c>
      <c r="BQ497" s="23">
        <f ca="1"/>
        <v>255.30600000000001</v>
      </c>
      <c r="BR497" s="23">
        <f ca="1"/>
        <v>252.048</v>
      </c>
      <c r="BS497" s="23">
        <f ca="1"/>
        <v>251.01300000000001</v>
      </c>
      <c r="BT497" s="23">
        <f ca="1"/>
        <v>255.87200000000001</v>
      </c>
      <c r="BU497" s="23">
        <f ca="1"/>
        <v>257.34899999999999</v>
      </c>
      <c r="BV497" s="23">
        <f ca="1"/>
        <v>257.10500000000002</v>
      </c>
      <c r="BW497" s="23">
        <f ca="1"/>
        <v>254.851</v>
      </c>
      <c r="BX497" s="23">
        <f ca="1"/>
        <v>253.64599999999999</v>
      </c>
      <c r="BY497" s="23">
        <f ca="1"/>
        <v>250.91900000000001</v>
      </c>
      <c r="BZ497" s="23">
        <f ca="1"/>
        <v>248.91200000000001</v>
      </c>
      <c r="CA497" s="23">
        <f ca="1"/>
        <v>246.65</v>
      </c>
      <c r="CB497" s="23">
        <f ca="1"/>
        <v>250.90100000000001</v>
      </c>
      <c r="CC497" s="23">
        <f ca="1"/>
        <v>254.12299999999999</v>
      </c>
      <c r="CD497" s="23">
        <f ca="1"/>
        <v>261.01</v>
      </c>
      <c r="CE497" s="23">
        <f ca="1"/>
        <v>263.613</v>
      </c>
      <c r="CF497" s="23">
        <f ca="1"/>
        <v>272.08</v>
      </c>
      <c r="CG497" s="23">
        <f ca="1"/>
        <v>274.30099999999999</v>
      </c>
      <c r="CH497" s="23">
        <f ca="1"/>
        <v>280.13200000000001</v>
      </c>
      <c r="CI497" s="23">
        <f ca="1"/>
        <v>279.34100000000001</v>
      </c>
      <c r="CJ497" s="23">
        <f ca="1"/>
        <v>278.98500000000001</v>
      </c>
      <c r="CK497" s="23">
        <f ca="1"/>
        <v>280.233</v>
      </c>
      <c r="CL497" s="23">
        <f ca="1"/>
        <v>274.73099999999999</v>
      </c>
      <c r="CM497" s="23">
        <f ca="1"/>
        <v>274.11799999999999</v>
      </c>
      <c r="CN497" s="23">
        <f ca="1"/>
        <v>271.82900000000001</v>
      </c>
      <c r="CO497" s="23">
        <f ca="1"/>
        <v>271.42700000000002</v>
      </c>
      <c r="CP497" s="23">
        <f ca="1"/>
        <v>271.959</v>
      </c>
      <c r="CQ497" s="23">
        <f ca="1"/>
        <v>275.52199999999999</v>
      </c>
      <c r="CR497" s="23">
        <f ca="1"/>
        <v>273.79399999999998</v>
      </c>
      <c r="CS497" s="23">
        <f ca="1"/>
        <v>286.089</v>
      </c>
      <c r="CT497" s="23">
        <f ca="1"/>
        <v>298.00400000000002</v>
      </c>
      <c r="CU497" s="23">
        <f ca="1"/>
        <v>300.49599999999998</v>
      </c>
      <c r="CV497" s="23">
        <f ca="1"/>
        <v>301.209</v>
      </c>
      <c r="CW497" s="23">
        <f ca="1"/>
        <v>302.96100000000001</v>
      </c>
      <c r="CX497" s="23">
        <f ca="1"/>
        <v>302.101</v>
      </c>
      <c r="CY497" s="23">
        <f ca="1"/>
        <v>305.70600000000002</v>
      </c>
      <c r="CZ497" s="23">
        <f ca="1"/>
        <v>302.40499999999997</v>
      </c>
      <c r="DA497" s="23">
        <f ca="1"/>
        <v>299.60599999999999</v>
      </c>
      <c r="DB497" s="23">
        <f ca="1"/>
        <v>296.12700000000001</v>
      </c>
      <c r="DC497" s="23">
        <f ca="1"/>
        <v>296.74400000000003</v>
      </c>
      <c r="DD497" s="23">
        <f ca="1"/>
        <v>302.84199999999998</v>
      </c>
      <c r="DE497" s="23">
        <f ca="1"/>
        <v>304.95999999999998</v>
      </c>
      <c r="DF497" s="23">
        <f ca="1"/>
        <v>307.21100000000001</v>
      </c>
      <c r="DG497" s="23">
        <f ca="1"/>
        <v>314.20600000000002</v>
      </c>
      <c r="DH497" s="23">
        <f ca="1"/>
        <v>315.89299999999997</v>
      </c>
      <c r="DI497" s="23">
        <f ca="1"/>
        <v>315.935</v>
      </c>
      <c r="DJ497" s="23">
        <f ca="1"/>
        <v>314.12099999999998</v>
      </c>
      <c r="DK497" s="23">
        <f ca="1"/>
        <v>311.61500000000001</v>
      </c>
      <c r="DL497" s="23">
        <f ca="1"/>
        <v>308.10899999999998</v>
      </c>
      <c r="DM497" s="23">
        <f ca="1"/>
        <v>310.93799999999999</v>
      </c>
      <c r="DN497" s="23">
        <f ca="1"/>
        <v>304.08699999999999</v>
      </c>
      <c r="DO497" s="23">
        <f ca="1"/>
        <v>303.09300000000002</v>
      </c>
      <c r="DP497" s="23">
        <f ca="1"/>
        <v>294.27999999999997</v>
      </c>
      <c r="DQ497" s="23">
        <f ca="1"/>
        <v>287.76799999999997</v>
      </c>
      <c r="DR497" s="23">
        <f ca="1"/>
        <v>298.56900000000002</v>
      </c>
      <c r="DS497" s="23">
        <f ca="1"/>
        <v>294.11599999999999</v>
      </c>
      <c r="DT497" s="23">
        <f ca="1"/>
        <v>291.52800000000002</v>
      </c>
      <c r="DU497" s="23">
        <f ca="1"/>
        <v>268.55500000000001</v>
      </c>
      <c r="DV497" s="23">
        <f ca="1"/>
        <v>253.65</v>
      </c>
      <c r="DW497" s="23">
        <f ca="1"/>
        <v>248.71799999999999</v>
      </c>
      <c r="DX497" s="23">
        <f ca="1"/>
        <v>254.28299999999999</v>
      </c>
      <c r="DY497" s="23">
        <f ca="1"/>
        <v>276.755</v>
      </c>
      <c r="DZ497" s="23">
        <f ca="1"/>
        <v>290.80500000000001</v>
      </c>
      <c r="EA497" s="23">
        <f ca="1"/>
        <v>299.68700000000001</v>
      </c>
      <c r="EB497" s="23">
        <f ca="1"/>
        <v>302.93599999999998</v>
      </c>
      <c r="EC497" s="23">
        <f ca="1"/>
        <v>303.63900000000001</v>
      </c>
      <c r="ED497" s="23">
        <f ca="1"/>
        <v>299.20600000000002</v>
      </c>
      <c r="EE497" s="23">
        <f ca="1"/>
        <v>301.839</v>
      </c>
      <c r="EF497" s="23">
        <f ca="1"/>
        <v>314.80799999999999</v>
      </c>
      <c r="EG497" s="23">
        <f ca="1"/>
        <v>323.96300000000002</v>
      </c>
      <c r="EH497" s="23">
        <f ca="1"/>
        <v>334.63</v>
      </c>
      <c r="EI497" s="23">
        <f ca="1"/>
        <v>335.55500000000001</v>
      </c>
      <c r="EJ497" s="23">
        <f ca="1"/>
        <v>340.43099999999998</v>
      </c>
      <c r="EK497" s="23">
        <f ca="1"/>
        <v>348.50599999999997</v>
      </c>
      <c r="EL497" s="23">
        <f ca="1"/>
        <v>358.70100000000002</v>
      </c>
      <c r="EM497" s="23">
        <f ca="1"/>
        <v>364.98500000000001</v>
      </c>
      <c r="EN497" s="23">
        <f ca="1"/>
        <v>366.82900000000001</v>
      </c>
      <c r="EO497" s="23">
        <f ca="1"/>
        <v>357.79899999999998</v>
      </c>
      <c r="EP497" s="23">
        <f ca="1"/>
        <v>355.06299999999999</v>
      </c>
      <c r="EQ497" s="23">
        <f ca="1"/>
        <v>352.71699999999998</v>
      </c>
      <c r="ER497" s="23">
        <f ca="1"/>
        <v>353.202</v>
      </c>
      <c r="ES497" s="23">
        <f ca="1"/>
        <v>351.22500000000002</v>
      </c>
      <c r="ET497" s="23">
        <f ca="1"/>
        <v>352.40899999999999</v>
      </c>
      <c r="EU497" s="23">
        <f ca="1"/>
        <v>356.565</v>
      </c>
      <c r="EV497" s="23">
        <f ca="1"/>
        <v>356.13499999999999</v>
      </c>
      <c r="EW497" s="23">
        <f ca="1"/>
        <v>335.959</v>
      </c>
      <c r="EX497" s="23">
        <f ca="1"/>
        <v>332.73</v>
      </c>
      <c r="EY497" s="23">
        <f ca="1"/>
        <v>324.04500000000002</v>
      </c>
      <c r="EZ497" s="23">
        <f ca="1"/>
        <v>318.52199999999999</v>
      </c>
      <c r="FA497" s="23">
        <f ca="1"/>
        <v>315.93799999999999</v>
      </c>
      <c r="FB497" s="23">
        <f ca="1"/>
        <v>335.904</v>
      </c>
      <c r="FC497" s="23">
        <f ca="1"/>
        <v>336.517</v>
      </c>
      <c r="FD497" s="23">
        <f ca="1"/>
        <v>341.06200000000001</v>
      </c>
      <c r="FE497" s="23">
        <f ca="1"/>
        <v>345.40199999999999</v>
      </c>
      <c r="FF497" s="23">
        <f ca="1"/>
        <v>328.06900000000002</v>
      </c>
      <c r="FG497" s="23">
        <f ca="1"/>
        <v>323.20800000000003</v>
      </c>
      <c r="FH497" s="23">
        <f ca="1"/>
        <v>321.16300000000001</v>
      </c>
      <c r="FI497" s="23">
        <f ca="1"/>
        <v>309.589</v>
      </c>
      <c r="FJ497" s="23">
        <f ca="1"/>
        <v>300.51900000000001</v>
      </c>
      <c r="FK497" s="23">
        <f ca="1"/>
        <v>327.976</v>
      </c>
      <c r="FL497" s="23">
        <f ca="1"/>
        <v>354.13499999999999</v>
      </c>
      <c r="FM497" s="23">
        <f ca="1"/>
        <v>361.96199999999999</v>
      </c>
      <c r="FN497" s="23">
        <f ca="1"/>
        <v>392.63900000000001</v>
      </c>
      <c r="FO497" s="23">
        <f ca="1"/>
        <v>405.68200000000002</v>
      </c>
      <c r="FP497" s="23">
        <f ca="1"/>
        <v>409.267</v>
      </c>
      <c r="FQ497" s="23">
        <f ca="1"/>
        <v>415.74900000000002</v>
      </c>
      <c r="FR497" s="23">
        <f ca="1"/>
        <v>426.96499999999997</v>
      </c>
      <c r="FS497" s="23">
        <f ca="1"/>
        <v>441.69200000000001</v>
      </c>
      <c r="FT497" s="23">
        <f ca="1"/>
        <v>447.709</v>
      </c>
      <c r="FU497" s="23">
        <f ca="1"/>
        <v>454.096</v>
      </c>
      <c r="FV497" s="23">
        <f ca="1"/>
        <v>464.73399999999998</v>
      </c>
      <c r="FW497" s="23">
        <f ca="1"/>
        <v>530.64800000000002</v>
      </c>
      <c r="FX497" s="23">
        <f ca="1"/>
        <v>554.40099999999995</v>
      </c>
      <c r="FY497" s="23">
        <f ca="1"/>
        <v>539.86300000000006</v>
      </c>
      <c r="FZ497" s="23">
        <f ca="1"/>
        <v>545.14400000000001</v>
      </c>
      <c r="GA497" s="23">
        <f ca="1"/>
        <v>549.71900000000005</v>
      </c>
      <c r="GB497" s="23">
        <f ca="1"/>
        <v>482.90899999999999</v>
      </c>
      <c r="GC497" s="23">
        <f ca="1"/>
        <v>434.24799999999999</v>
      </c>
      <c r="GD497" s="23">
        <f ca="1"/>
        <v>369.99799999999999</v>
      </c>
      <c r="GE497" s="23">
        <f ca="1"/>
        <v>371.45</v>
      </c>
      <c r="GF497" s="23">
        <f ca="1"/>
        <v>321.55900000000003</v>
      </c>
      <c r="GG497" s="23">
        <f ca="1"/>
        <v>320.99700000000001</v>
      </c>
      <c r="GH497" s="23">
        <f ca="1"/>
        <v>335.10599999999999</v>
      </c>
      <c r="GI497" s="23">
        <f ca="1"/>
        <v>267.35399999999998</v>
      </c>
      <c r="GJ497" s="23">
        <f ca="1"/>
        <v>241.33199999999999</v>
      </c>
      <c r="GK497" s="23">
        <f ca="1"/>
        <v>235.15799999999999</v>
      </c>
      <c r="GL497" s="23">
        <f ca="1"/>
        <v>245.053</v>
      </c>
      <c r="GM497" s="23">
        <f ca="1"/>
        <v>259.53199999999998</v>
      </c>
      <c r="GN497" s="23">
        <f ca="1"/>
        <v>256.77</v>
      </c>
      <c r="GO497" s="23">
        <f ca="1"/>
        <v>235.745</v>
      </c>
      <c r="GP497" s="23">
        <f ca="1"/>
        <v>216.3</v>
      </c>
      <c r="GQ497" s="23">
        <f ca="1"/>
        <v>209.298</v>
      </c>
      <c r="GR497" s="23">
        <f ca="1"/>
        <v>203.047</v>
      </c>
      <c r="GS497" s="23">
        <f ca="1"/>
        <v>186.56899999999999</v>
      </c>
      <c r="GT497" s="23">
        <f ca="1"/>
        <v>189.91200000000001</v>
      </c>
      <c r="GU497" s="23">
        <f ca="1"/>
        <v>191.11799999999999</v>
      </c>
      <c r="GV497" s="23">
        <f ca="1"/>
        <v>192.505</v>
      </c>
      <c r="GW497" s="23">
        <f ca="1"/>
        <v>192.82900000000001</v>
      </c>
      <c r="GX497" s="23">
        <f ca="1"/>
        <v>194.155</v>
      </c>
      <c r="GY497" s="23">
        <f ca="1"/>
        <v>194.92599999999999</v>
      </c>
      <c r="GZ497" s="23">
        <f ca="1"/>
        <v>194.17500000000001</v>
      </c>
      <c r="HA497" s="23">
        <f ca="1"/>
        <v>194.82300000000001</v>
      </c>
      <c r="HB497" s="23">
        <f ca="1"/>
        <v>196.143</v>
      </c>
      <c r="HC497" s="23">
        <f ca="1"/>
        <v>192.79300000000001</v>
      </c>
      <c r="HD497" s="23">
        <f ca="1"/>
        <v>189.94300000000001</v>
      </c>
      <c r="HE497" s="23">
        <f ca="1"/>
        <v>192.31</v>
      </c>
      <c r="HF497" s="23">
        <f ca="1"/>
        <v>198.13900000000001</v>
      </c>
      <c r="HG497" s="23">
        <f ca="1"/>
        <v>210.57300000000001</v>
      </c>
      <c r="HH497" s="23">
        <f ca="1"/>
        <v>210.33600000000001</v>
      </c>
      <c r="HI497" s="23">
        <f ca="1"/>
        <v>208.57499999999999</v>
      </c>
      <c r="HJ497" s="23">
        <f ca="1"/>
        <v>205.102</v>
      </c>
      <c r="HK497" s="23">
        <f ca="1"/>
        <v>205.65299999999999</v>
      </c>
      <c r="HL497" s="23">
        <f ca="1"/>
        <v>209.24100000000001</v>
      </c>
      <c r="HM497" s="23">
        <f ca="1"/>
        <v>201.024</v>
      </c>
      <c r="HN497" s="23">
        <f ca="1"/>
        <v>195.40700000000001</v>
      </c>
      <c r="HO497" s="23">
        <f ca="1"/>
        <v>191.72300000000001</v>
      </c>
      <c r="HP497" s="23">
        <f ca="1"/>
        <v>188.80799999999999</v>
      </c>
      <c r="HQ497" s="23">
        <f ca="1"/>
        <v>186.63499999999999</v>
      </c>
      <c r="HR497" s="23">
        <f ca="1"/>
        <v>189.334</v>
      </c>
      <c r="HS497" s="23">
        <f ca="1"/>
        <v>194.72900000000001</v>
      </c>
      <c r="HT497" s="23">
        <f ca="1"/>
        <v>202.929</v>
      </c>
      <c r="HU497" s="23">
        <f ca="1"/>
        <v>203.535</v>
      </c>
      <c r="HV497" s="23">
        <f ca="1"/>
        <v>203.63499999999999</v>
      </c>
      <c r="HW497" s="23">
        <f ca="1"/>
        <v>207.72900000000001</v>
      </c>
      <c r="HX497" s="23">
        <f ca="1"/>
        <v>208.01</v>
      </c>
      <c r="HY497" s="23">
        <f ca="1"/>
        <v>211.25800000000001</v>
      </c>
      <c r="HZ497" s="23">
        <f ca="1"/>
        <v>210.04300000000001</v>
      </c>
      <c r="IA497" s="23">
        <f ca="1"/>
        <v>208.90600000000001</v>
      </c>
      <c r="IB497" s="23">
        <f ca="1"/>
        <v>206.27199999999999</v>
      </c>
      <c r="IC497" s="23">
        <f ca="1"/>
        <v>201.23099999999999</v>
      </c>
      <c r="ID497" s="23">
        <f ca="1"/>
        <v>197.92500000000001</v>
      </c>
      <c r="IE497" s="23">
        <f ca="1"/>
        <v>198.93799999999999</v>
      </c>
      <c r="IF497" s="23">
        <f ca="1"/>
        <v>204.446</v>
      </c>
      <c r="IG497" s="23">
        <f ca="1"/>
        <v>202.84200000000001</v>
      </c>
      <c r="IH497" s="23">
        <f ca="1"/>
        <v>203.279</v>
      </c>
      <c r="II497" s="23">
        <f ca="1"/>
        <v>205.328</v>
      </c>
      <c r="IJ497" s="23">
        <f ca="1"/>
        <v>205.11600000000001</v>
      </c>
      <c r="IK497" s="23">
        <f ca="1"/>
        <v>206.57499999999999</v>
      </c>
      <c r="IL497" s="23">
        <f ca="1"/>
        <v>210.244</v>
      </c>
      <c r="IM497" s="23">
        <f ca="1"/>
        <v>211.62200000000001</v>
      </c>
      <c r="IN497" s="23">
        <f ca="1"/>
        <v>212.08600000000001</v>
      </c>
      <c r="IO497" s="23">
        <f ca="1"/>
        <v>216.005</v>
      </c>
      <c r="IP497" s="23">
        <f ca="1"/>
        <v>219.46100000000001</v>
      </c>
      <c r="IQ497" s="23">
        <f ca="1"/>
        <v>217.36099999999999</v>
      </c>
      <c r="IR497" s="23">
        <f ca="1"/>
        <v>217.94900000000001</v>
      </c>
      <c r="IS497" s="23">
        <f ca="1"/>
        <v>220.316</v>
      </c>
      <c r="IT497" s="23">
        <f ca="1"/>
        <v>222.03</v>
      </c>
      <c r="IU497" s="23">
        <f ca="1"/>
        <v>226.21</v>
      </c>
      <c r="IV497" s="23">
        <f ca="1"/>
        <v>228.953</v>
      </c>
      <c r="IW497" s="23">
        <f ca="1"/>
        <v>219.785</v>
      </c>
      <c r="IX497" s="23">
        <f ca="1"/>
        <v>224.86600000000001</v>
      </c>
      <c r="IY497" s="23">
        <f ca="1"/>
        <v>226.08</v>
      </c>
      <c r="IZ497" s="23">
        <f ca="1"/>
        <v>224.506</v>
      </c>
      <c r="JA497" s="23">
        <f ca="1"/>
        <v>223.315</v>
      </c>
      <c r="JB497" s="23">
        <f ca="1"/>
        <v>229.37</v>
      </c>
      <c r="JC497" s="23">
        <f ca="1"/>
        <v>239.04300000000001</v>
      </c>
      <c r="JD497" s="23">
        <f ca="1"/>
        <v>239.09399999999999</v>
      </c>
      <c r="JE497" s="23">
        <f ca="1"/>
        <v>240.24799999999999</v>
      </c>
      <c r="JF497" s="23">
        <f ca="1"/>
        <v>235.80799999999999</v>
      </c>
      <c r="JG497" s="23">
        <f ca="1"/>
        <v>234.01</v>
      </c>
      <c r="JH497" s="23">
        <f ca="1"/>
        <v>233.822</v>
      </c>
      <c r="JI497" s="23">
        <f ca="1"/>
        <v>234.23099999999999</v>
      </c>
      <c r="JJ497" s="23">
        <f ca="1"/>
        <v>231.55699999999999</v>
      </c>
      <c r="JK497" s="23">
        <f ca="1"/>
        <v>228.55500000000001</v>
      </c>
      <c r="JL497" s="23">
        <f ca="1"/>
        <v>227.49100000000001</v>
      </c>
      <c r="JM497" s="23">
        <f ca="1"/>
        <v>221.93600000000001</v>
      </c>
      <c r="JN497" s="23">
        <f ca="1"/>
        <v>215.11099999999999</v>
      </c>
      <c r="JO497" s="23">
        <f ca="1"/>
        <v>217.87200000000001</v>
      </c>
      <c r="JP497" s="23">
        <f ca="1"/>
        <v>215.83099999999999</v>
      </c>
      <c r="JQ497" s="23">
        <f ca="1"/>
        <v>223.95500000000001</v>
      </c>
      <c r="JR497" s="23">
        <f ca="1"/>
        <v>230.25299999999999</v>
      </c>
      <c r="JS497" s="23">
        <f ca="1"/>
        <v>231.93799999999999</v>
      </c>
      <c r="JT497" s="23">
        <f ca="1"/>
        <v>226.92400000000001</v>
      </c>
      <c r="JU497" s="23">
        <f ca="1"/>
        <v>224.38</v>
      </c>
      <c r="JV497" s="23">
        <f ca="1"/>
        <v>220.63800000000001</v>
      </c>
      <c r="JW497" s="23">
        <f ca="1"/>
        <v>222.70099999999999</v>
      </c>
      <c r="JX497" s="23">
        <f ca="1"/>
        <v>227.029</v>
      </c>
      <c r="JY497" s="23">
        <f ca="1"/>
        <v>229.50399999999999</v>
      </c>
      <c r="JZ497" s="23" t="str">
        <f ca="1"/>
        <v>-</v>
      </c>
      <c r="OF497" s="23" t="s">
        <v>910</v>
      </c>
    </row>
    <row r="498" spans="3:396" x14ac:dyDescent="0.4">
      <c r="C498" s="1">
        <f t="shared" si="21"/>
        <v>495</v>
      </c>
      <c r="D498" s="74" t="s">
        <v>1174</v>
      </c>
      <c r="I498" s="90" t="s">
        <v>1407</v>
      </c>
      <c r="J498" s="110" t="str">
        <f>_xlfn.XLOOKUP(J494,monitor!B:B,monitor!C:C)</f>
        <v>To Monitor</v>
      </c>
      <c r="S498" s="74" t="s">
        <v>1174</v>
      </c>
      <c r="T498" s="1" t="s">
        <v>1218</v>
      </c>
      <c r="U498" s="5">
        <f ca="1">U496-2*U497</f>
        <v>1.4821246229740614</v>
      </c>
      <c r="AB498" s="111" t="str">
        <f>AB496&amp; " reduced"</f>
        <v>XS2228373671 reduced</v>
      </c>
      <c r="AC498" s="23" cm="1">
        <f t="array" aca="1" ref="AC498:BJ498" ca="1">_xlfn._xlws.FILTER(_xlfn.ANCHORARRAY(AC496),dl_Get_Hist("numbers",isin_list,historicData)&lt;U503)</f>
        <v>250.94300000000001</v>
      </c>
      <c r="AD498" s="23">
        <f ca="1"/>
        <v>250.69</v>
      </c>
      <c r="AE498" s="23">
        <f ca="1"/>
        <v>253.96899999999999</v>
      </c>
      <c r="AF498" s="25">
        <f ca="1"/>
        <v>256.30500000000001</v>
      </c>
      <c r="AG498" s="23">
        <f ca="1"/>
        <v>258.86500000000001</v>
      </c>
      <c r="AH498" s="23">
        <f ca="1"/>
        <v>259.10599999999999</v>
      </c>
      <c r="AI498" s="23">
        <f ca="1"/>
        <v>251.435</v>
      </c>
      <c r="AJ498" s="23">
        <f ca="1"/>
        <v>250.023</v>
      </c>
      <c r="AK498" s="23">
        <f ca="1"/>
        <v>249.375</v>
      </c>
      <c r="AL498" s="23">
        <f ca="1"/>
        <v>249.70099999999999</v>
      </c>
      <c r="AM498" s="23">
        <f ca="1"/>
        <v>248.24100000000001</v>
      </c>
      <c r="AN498" s="23">
        <f ca="1"/>
        <v>246.28800000000001</v>
      </c>
      <c r="AO498" s="23">
        <f ca="1"/>
        <v>246.47399999999999</v>
      </c>
      <c r="AP498" s="23">
        <f ca="1"/>
        <v>252.08799999999999</v>
      </c>
      <c r="AQ498" s="23">
        <f ca="1"/>
        <v>256.91800000000001</v>
      </c>
      <c r="AR498" s="23">
        <f ca="1"/>
        <v>257.71899999999999</v>
      </c>
      <c r="AS498" s="23">
        <f ca="1"/>
        <v>263.541</v>
      </c>
      <c r="AT498" s="23">
        <f ca="1"/>
        <v>271.721</v>
      </c>
      <c r="AU498" s="23">
        <f ca="1"/>
        <v>273.577</v>
      </c>
      <c r="AV498" s="23">
        <f ca="1"/>
        <v>276.685</v>
      </c>
      <c r="AW498" s="23">
        <f ca="1"/>
        <v>270.40100000000001</v>
      </c>
      <c r="AX498" s="23">
        <f ca="1"/>
        <v>261.89400000000001</v>
      </c>
      <c r="AY498" s="23">
        <f ca="1"/>
        <v>264.94499999999999</v>
      </c>
      <c r="AZ498" s="23">
        <f ca="1"/>
        <v>261.09899999999999</v>
      </c>
      <c r="BA498" s="23">
        <f ca="1"/>
        <v>248.923</v>
      </c>
      <c r="BB498" s="23">
        <f ca="1"/>
        <v>252.08799999999999</v>
      </c>
      <c r="BC498" s="23">
        <f ca="1"/>
        <v>252.37200000000001</v>
      </c>
      <c r="BD498" s="23">
        <f ca="1"/>
        <v>257.30900000000003</v>
      </c>
      <c r="BE498" s="23">
        <f ca="1"/>
        <v>259.35300000000001</v>
      </c>
      <c r="BF498" s="23">
        <f ca="1"/>
        <v>260.70299999999997</v>
      </c>
      <c r="BG498" s="23">
        <f ca="1"/>
        <v>256.10399999999998</v>
      </c>
      <c r="BH498" s="23">
        <f ca="1"/>
        <v>259.19900000000001</v>
      </c>
      <c r="BI498" s="23">
        <f ca="1"/>
        <v>258.58800000000002</v>
      </c>
      <c r="BJ498" s="23">
        <f ca="1"/>
        <v>253.232</v>
      </c>
      <c r="OF498" s="23" t="s">
        <v>910</v>
      </c>
    </row>
    <row r="499" spans="3:396" x14ac:dyDescent="0.4">
      <c r="C499" s="1">
        <f t="shared" si="21"/>
        <v>496</v>
      </c>
      <c r="D499" s="74" t="s">
        <v>1174</v>
      </c>
      <c r="I499" s="90" t="s">
        <v>1711</v>
      </c>
      <c r="J499" s="125" t="str">
        <f>_xlfn.XLOOKUP(J494,monitor!B:B,monitor!P:P)</f>
        <v>Pair moved agaisnt us</v>
      </c>
      <c r="S499" s="74" t="s">
        <v>1174</v>
      </c>
      <c r="T499" s="1" t="s">
        <v>1219</v>
      </c>
      <c r="U499" s="5">
        <f ca="1">U496+2*U497</f>
        <v>8.959246805597374</v>
      </c>
      <c r="AB499" s="111" t="str">
        <f>AB497&amp; " reduced"</f>
        <v>XS1713463559 reduced</v>
      </c>
      <c r="AC499" s="23" cm="1">
        <f t="array" aca="1" ref="AC499:BJ499" ca="1">_xlfn._xlws.FILTER(_xlfn.ANCHORARRAY(AC497),dl_Get_Hist("numbers",isin_list,historicData)&lt;U503)</f>
        <v>243.428</v>
      </c>
      <c r="AD499" s="23">
        <f ca="1"/>
        <v>242.905</v>
      </c>
      <c r="AE499" s="23">
        <f ca="1"/>
        <v>244.97300000000001</v>
      </c>
      <c r="AF499" s="25">
        <f ca="1"/>
        <v>248.14599999999999</v>
      </c>
      <c r="AG499" s="23">
        <f ca="1"/>
        <v>251.61699999999999</v>
      </c>
      <c r="AH499" s="23">
        <f ca="1"/>
        <v>253.697</v>
      </c>
      <c r="AI499" s="23">
        <f ca="1"/>
        <v>247.35499999999999</v>
      </c>
      <c r="AJ499" s="23">
        <f ca="1"/>
        <v>245.964</v>
      </c>
      <c r="AK499" s="23">
        <f ca="1"/>
        <v>245.43799999999999</v>
      </c>
      <c r="AL499" s="23">
        <f ca="1"/>
        <v>246.12700000000001</v>
      </c>
      <c r="AM499" s="23">
        <f ca="1"/>
        <v>245.81399999999999</v>
      </c>
      <c r="AN499" s="23">
        <f ca="1"/>
        <v>243.16800000000001</v>
      </c>
      <c r="AO499" s="23">
        <f ca="1"/>
        <v>242.89099999999999</v>
      </c>
      <c r="AP499" s="23">
        <f ca="1"/>
        <v>248.15700000000001</v>
      </c>
      <c r="AQ499" s="23">
        <f ca="1"/>
        <v>253.31700000000001</v>
      </c>
      <c r="AR499" s="23">
        <f ca="1"/>
        <v>254.31899999999999</v>
      </c>
      <c r="AS499" s="23">
        <f ca="1"/>
        <v>260.315</v>
      </c>
      <c r="AT499" s="23">
        <f ca="1"/>
        <v>265.30099999999999</v>
      </c>
      <c r="AU499" s="23">
        <f ca="1"/>
        <v>266.88900000000001</v>
      </c>
      <c r="AV499" s="23">
        <f ca="1"/>
        <v>269.517</v>
      </c>
      <c r="AW499" s="23">
        <f ca="1"/>
        <v>263.78500000000003</v>
      </c>
      <c r="AX499" s="23">
        <f ca="1"/>
        <v>256.02199999999999</v>
      </c>
      <c r="AY499" s="23">
        <f ca="1"/>
        <v>257.81599999999997</v>
      </c>
      <c r="AZ499" s="23">
        <f ca="1"/>
        <v>253.45699999999999</v>
      </c>
      <c r="BA499" s="23">
        <f ca="1"/>
        <v>243.90199999999999</v>
      </c>
      <c r="BB499" s="23">
        <f ca="1"/>
        <v>248.23599999999999</v>
      </c>
      <c r="BC499" s="23">
        <f ca="1"/>
        <v>251.1</v>
      </c>
      <c r="BD499" s="23">
        <f ca="1"/>
        <v>254.559</v>
      </c>
      <c r="BE499" s="23">
        <f ca="1"/>
        <v>255.595</v>
      </c>
      <c r="BF499" s="23">
        <f ca="1"/>
        <v>254.74799999999999</v>
      </c>
      <c r="BG499" s="23">
        <f ca="1"/>
        <v>250.34899999999999</v>
      </c>
      <c r="BH499" s="23">
        <f ca="1"/>
        <v>252.87200000000001</v>
      </c>
      <c r="BI499" s="23">
        <f ca="1"/>
        <v>252.041</v>
      </c>
      <c r="BJ499" s="23">
        <f ca="1"/>
        <v>247.583</v>
      </c>
      <c r="OF499" s="23" t="s">
        <v>910</v>
      </c>
    </row>
    <row r="500" spans="3:396" x14ac:dyDescent="0.4">
      <c r="C500" s="1">
        <f t="shared" si="21"/>
        <v>497</v>
      </c>
      <c r="D500" s="74" t="s">
        <v>1174</v>
      </c>
      <c r="S500" s="74" t="s">
        <v>1174</v>
      </c>
      <c r="T500" s="1" t="s">
        <v>1254</v>
      </c>
      <c r="U500" s="4">
        <f>_xlfn.XLOOKUP(J494,monitor!B:B,monitor!N:N,"-")</f>
        <v>2</v>
      </c>
      <c r="AB500" s="111" t="str">
        <f>"spread:"&amp;K495&amp;" - "&amp;K496</f>
        <v>spread:ENELIM 2 1/4 PERP nc-26 - ENELIM 3 3/8 11/24/81 nc-26</v>
      </c>
      <c r="AC500" s="23" cm="1">
        <f t="array" aca="1" ref="AC500:BK500" ca="1">_xlfn._xlws.FILTER(dl_spread_between_two_bonds(J495,J496,isin_list,historicData),dl_spread_between_two_bonds(J495,J496,isin_list,historicData)&lt;&gt;"-")</f>
        <v>7.5150000000000148</v>
      </c>
      <c r="AD500" s="23">
        <f ca="1"/>
        <v>7.7849999999999966</v>
      </c>
      <c r="AE500" s="23">
        <f ca="1"/>
        <v>8.9959999999999809</v>
      </c>
      <c r="AF500" s="25">
        <f ca="1"/>
        <v>8.1590000000000202</v>
      </c>
      <c r="AG500" s="23">
        <f ca="1"/>
        <v>7.2480000000000189</v>
      </c>
      <c r="AH500" s="23">
        <f ca="1"/>
        <v>5.4089999999999918</v>
      </c>
      <c r="AI500" s="23">
        <f ca="1"/>
        <v>4.0800000000000125</v>
      </c>
      <c r="AJ500" s="23">
        <f ca="1"/>
        <v>4.0589999999999975</v>
      </c>
      <c r="AK500" s="23">
        <f ca="1"/>
        <v>3.9370000000000118</v>
      </c>
      <c r="AL500" s="23">
        <f ca="1"/>
        <v>3.5739999999999839</v>
      </c>
      <c r="AM500" s="23">
        <f ca="1"/>
        <v>2.4270000000000209</v>
      </c>
      <c r="AN500" s="23">
        <f ca="1"/>
        <v>3.1200000000000045</v>
      </c>
      <c r="AO500" s="23">
        <f ca="1"/>
        <v>3.5829999999999984</v>
      </c>
      <c r="AP500" s="23">
        <f ca="1"/>
        <v>3.9309999999999832</v>
      </c>
      <c r="AQ500" s="23">
        <f ca="1"/>
        <v>3.6009999999999991</v>
      </c>
      <c r="AR500" s="23">
        <f ca="1"/>
        <v>3.4000000000000057</v>
      </c>
      <c r="AS500" s="23">
        <f ca="1"/>
        <v>3.2259999999999991</v>
      </c>
      <c r="AT500" s="23">
        <f ca="1"/>
        <v>6.4200000000000159</v>
      </c>
      <c r="AU500" s="23">
        <f ca="1"/>
        <v>6.6879999999999882</v>
      </c>
      <c r="AV500" s="23">
        <f ca="1"/>
        <v>7.1680000000000064</v>
      </c>
      <c r="AW500" s="23">
        <f ca="1"/>
        <v>6.6159999999999854</v>
      </c>
      <c r="AX500" s="23">
        <f ca="1"/>
        <v>5.8720000000000141</v>
      </c>
      <c r="AY500" s="23">
        <f ca="1"/>
        <v>7.1290000000000191</v>
      </c>
      <c r="AZ500" s="23">
        <f ca="1"/>
        <v>7.6419999999999959</v>
      </c>
      <c r="BA500" s="23">
        <f ca="1"/>
        <v>5.021000000000015</v>
      </c>
      <c r="BB500" s="23">
        <f ca="1"/>
        <v>3.8520000000000039</v>
      </c>
      <c r="BC500" s="23">
        <f ca="1"/>
        <v>1.2720000000000198</v>
      </c>
      <c r="BD500" s="23">
        <f ca="1"/>
        <v>2.7500000000000284</v>
      </c>
      <c r="BE500" s="23">
        <f ca="1"/>
        <v>3.7580000000000098</v>
      </c>
      <c r="BF500" s="23">
        <f ca="1"/>
        <v>5.9549999999999841</v>
      </c>
      <c r="BG500" s="23">
        <f ca="1"/>
        <v>5.7549999999999955</v>
      </c>
      <c r="BH500" s="23">
        <f ca="1"/>
        <v>6.3269999999999982</v>
      </c>
      <c r="BI500" s="23">
        <f ca="1"/>
        <v>6.5470000000000255</v>
      </c>
      <c r="BJ500" s="23">
        <f ca="1"/>
        <v>5.6490000000000009</v>
      </c>
      <c r="BK500" s="23">
        <f ca="1"/>
        <v>4.2529999999999859</v>
      </c>
      <c r="OF500" s="23" t="s">
        <v>910</v>
      </c>
    </row>
    <row r="501" spans="3:396" x14ac:dyDescent="0.4">
      <c r="C501" s="1">
        <f t="shared" si="21"/>
        <v>498</v>
      </c>
      <c r="D501" s="74" t="s">
        <v>1174</v>
      </c>
      <c r="S501" s="74" t="s">
        <v>1174</v>
      </c>
      <c r="T501" s="1" t="s">
        <v>907</v>
      </c>
      <c r="U501" s="4">
        <f ca="1">MIN(AC498:JZ499)</f>
        <v>242.89099999999999</v>
      </c>
      <c r="AB501" s="111" t="s">
        <v>1633</v>
      </c>
      <c r="AC501" s="24" cm="1">
        <f t="array" aca="1" ref="AC501:JZ501" ca="1">IF(ISNUMBER(_xlfn.ANCHORARRAY(AC500)),_xlfn.ANCHORARRAY(AC495),"-")</f>
        <v>44126</v>
      </c>
      <c r="AD501" s="24">
        <f ca="1"/>
        <v>44125</v>
      </c>
      <c r="AE501" s="24">
        <f ca="1"/>
        <v>44124</v>
      </c>
      <c r="AF501" s="24">
        <f ca="1"/>
        <v>44123</v>
      </c>
      <c r="AG501" s="24">
        <f ca="1"/>
        <v>44120</v>
      </c>
      <c r="AH501" s="24">
        <f ca="1"/>
        <v>44119</v>
      </c>
      <c r="AI501" s="24">
        <f ca="1"/>
        <v>44118</v>
      </c>
      <c r="AJ501" s="24">
        <f ca="1"/>
        <v>44117</v>
      </c>
      <c r="AK501" s="24">
        <f ca="1"/>
        <v>44116</v>
      </c>
      <c r="AL501" s="24">
        <f ca="1"/>
        <v>44113</v>
      </c>
      <c r="AM501" s="24">
        <f ca="1"/>
        <v>44112</v>
      </c>
      <c r="AN501" s="24">
        <f ca="1"/>
        <v>44111</v>
      </c>
      <c r="AO501" s="24">
        <f ca="1"/>
        <v>44110</v>
      </c>
      <c r="AP501" s="24">
        <f ca="1"/>
        <v>44109</v>
      </c>
      <c r="AQ501" s="24">
        <f ca="1"/>
        <v>44106</v>
      </c>
      <c r="AR501" s="24">
        <f ca="1"/>
        <v>44105</v>
      </c>
      <c r="AS501" s="24">
        <f ca="1"/>
        <v>44104</v>
      </c>
      <c r="AT501" s="24">
        <f ca="1"/>
        <v>44103</v>
      </c>
      <c r="AU501" s="24">
        <f ca="1"/>
        <v>44102</v>
      </c>
      <c r="AV501" s="24">
        <f ca="1"/>
        <v>44099</v>
      </c>
      <c r="AW501" s="24">
        <f ca="1"/>
        <v>44098</v>
      </c>
      <c r="AX501" s="24">
        <f ca="1"/>
        <v>44097</v>
      </c>
      <c r="AY501" s="24">
        <f ca="1"/>
        <v>44096</v>
      </c>
      <c r="AZ501" s="24">
        <f ca="1"/>
        <v>44095</v>
      </c>
      <c r="BA501" s="24">
        <f ca="1"/>
        <v>44092</v>
      </c>
      <c r="BB501" s="24">
        <f ca="1"/>
        <v>44091</v>
      </c>
      <c r="BC501" s="24">
        <f ca="1"/>
        <v>44090</v>
      </c>
      <c r="BD501" s="24">
        <f ca="1"/>
        <v>44089</v>
      </c>
      <c r="BE501" s="24">
        <f ca="1"/>
        <v>44088</v>
      </c>
      <c r="BF501" s="24">
        <f ca="1"/>
        <v>44085</v>
      </c>
      <c r="BG501" s="24">
        <f ca="1"/>
        <v>44084</v>
      </c>
      <c r="BH501" s="24">
        <f ca="1"/>
        <v>44083</v>
      </c>
      <c r="BI501" s="24">
        <f ca="1"/>
        <v>44082</v>
      </c>
      <c r="BJ501" s="24">
        <f ca="1"/>
        <v>44081</v>
      </c>
      <c r="BK501" s="24">
        <f ca="1"/>
        <v>44078</v>
      </c>
      <c r="BL501" s="24" t="e">
        <f ca="1"/>
        <v>#N/A</v>
      </c>
      <c r="BM501" s="24" t="e">
        <f ca="1"/>
        <v>#N/A</v>
      </c>
      <c r="BN501" s="24" t="e">
        <f ca="1"/>
        <v>#N/A</v>
      </c>
      <c r="BO501" s="24" t="e">
        <f ca="1"/>
        <v>#N/A</v>
      </c>
      <c r="BP501" s="24" t="e">
        <f ca="1"/>
        <v>#N/A</v>
      </c>
      <c r="BQ501" s="24" t="e">
        <f ca="1"/>
        <v>#N/A</v>
      </c>
      <c r="BR501" s="24" t="e">
        <f ca="1"/>
        <v>#N/A</v>
      </c>
      <c r="BS501" s="24" t="e">
        <f ca="1"/>
        <v>#N/A</v>
      </c>
      <c r="BT501" s="24" t="e">
        <f ca="1"/>
        <v>#N/A</v>
      </c>
      <c r="BU501" s="24" t="e">
        <f ca="1"/>
        <v>#N/A</v>
      </c>
      <c r="BV501" s="24" t="e">
        <f ca="1"/>
        <v>#N/A</v>
      </c>
      <c r="BW501" s="24" t="e">
        <f ca="1"/>
        <v>#N/A</v>
      </c>
      <c r="BX501" s="24" t="e">
        <f ca="1"/>
        <v>#N/A</v>
      </c>
      <c r="BY501" s="24" t="e">
        <f ca="1"/>
        <v>#N/A</v>
      </c>
      <c r="BZ501" s="24" t="e">
        <f ca="1"/>
        <v>#N/A</v>
      </c>
      <c r="CA501" s="24" t="e">
        <f ca="1"/>
        <v>#N/A</v>
      </c>
      <c r="CB501" s="24" t="e">
        <f ca="1"/>
        <v>#N/A</v>
      </c>
      <c r="CC501" s="24" t="e">
        <f ca="1"/>
        <v>#N/A</v>
      </c>
      <c r="CD501" s="24" t="e">
        <f ca="1"/>
        <v>#N/A</v>
      </c>
      <c r="CE501" s="24" t="e">
        <f ca="1"/>
        <v>#N/A</v>
      </c>
      <c r="CF501" s="24" t="e">
        <f ca="1"/>
        <v>#N/A</v>
      </c>
      <c r="CG501" s="24" t="e">
        <f ca="1"/>
        <v>#N/A</v>
      </c>
      <c r="CH501" s="24" t="e">
        <f ca="1"/>
        <v>#N/A</v>
      </c>
      <c r="CI501" s="24" t="e">
        <f ca="1"/>
        <v>#N/A</v>
      </c>
      <c r="CJ501" s="24" t="e">
        <f ca="1"/>
        <v>#N/A</v>
      </c>
      <c r="CK501" s="24" t="e">
        <f ca="1"/>
        <v>#N/A</v>
      </c>
      <c r="CL501" s="24" t="e">
        <f ca="1"/>
        <v>#N/A</v>
      </c>
      <c r="CM501" s="24" t="e">
        <f ca="1"/>
        <v>#N/A</v>
      </c>
      <c r="CN501" s="24" t="e">
        <f ca="1"/>
        <v>#N/A</v>
      </c>
      <c r="CO501" s="24" t="e">
        <f ca="1"/>
        <v>#N/A</v>
      </c>
      <c r="CP501" s="24" t="e">
        <f ca="1"/>
        <v>#N/A</v>
      </c>
      <c r="CQ501" s="24" t="e">
        <f ca="1"/>
        <v>#N/A</v>
      </c>
      <c r="CR501" s="24" t="e">
        <f ca="1"/>
        <v>#N/A</v>
      </c>
      <c r="CS501" s="24" t="e">
        <f ca="1"/>
        <v>#N/A</v>
      </c>
      <c r="CT501" s="24" t="e">
        <f ca="1"/>
        <v>#N/A</v>
      </c>
      <c r="CU501" s="24" t="e">
        <f ca="1"/>
        <v>#N/A</v>
      </c>
      <c r="CV501" s="24" t="e">
        <f ca="1"/>
        <v>#N/A</v>
      </c>
      <c r="CW501" s="24" t="e">
        <f ca="1"/>
        <v>#N/A</v>
      </c>
      <c r="CX501" s="24" t="e">
        <f ca="1"/>
        <v>#N/A</v>
      </c>
      <c r="CY501" s="24" t="e">
        <f ca="1"/>
        <v>#N/A</v>
      </c>
      <c r="CZ501" s="24" t="e">
        <f ca="1"/>
        <v>#N/A</v>
      </c>
      <c r="DA501" s="24" t="e">
        <f ca="1"/>
        <v>#N/A</v>
      </c>
      <c r="DB501" s="24" t="e">
        <f ca="1"/>
        <v>#N/A</v>
      </c>
      <c r="DC501" s="24" t="e">
        <f ca="1"/>
        <v>#N/A</v>
      </c>
      <c r="DD501" s="24" t="e">
        <f ca="1"/>
        <v>#N/A</v>
      </c>
      <c r="DE501" s="24" t="e">
        <f ca="1"/>
        <v>#N/A</v>
      </c>
      <c r="DF501" s="24" t="e">
        <f ca="1"/>
        <v>#N/A</v>
      </c>
      <c r="DG501" s="24" t="e">
        <f ca="1"/>
        <v>#N/A</v>
      </c>
      <c r="DH501" s="24" t="e">
        <f ca="1"/>
        <v>#N/A</v>
      </c>
      <c r="DI501" s="24" t="e">
        <f ca="1"/>
        <v>#N/A</v>
      </c>
      <c r="DJ501" s="24" t="e">
        <f ca="1"/>
        <v>#N/A</v>
      </c>
      <c r="DK501" s="24" t="e">
        <f ca="1"/>
        <v>#N/A</v>
      </c>
      <c r="DL501" s="24" t="e">
        <f ca="1"/>
        <v>#N/A</v>
      </c>
      <c r="DM501" s="24" t="e">
        <f ca="1"/>
        <v>#N/A</v>
      </c>
      <c r="DN501" s="24" t="e">
        <f ca="1"/>
        <v>#N/A</v>
      </c>
      <c r="DO501" s="24" t="e">
        <f ca="1"/>
        <v>#N/A</v>
      </c>
      <c r="DP501" s="24" t="e">
        <f ca="1"/>
        <v>#N/A</v>
      </c>
      <c r="DQ501" s="24" t="e">
        <f ca="1"/>
        <v>#N/A</v>
      </c>
      <c r="DR501" s="24" t="e">
        <f ca="1"/>
        <v>#N/A</v>
      </c>
      <c r="DS501" s="24" t="e">
        <f ca="1"/>
        <v>#N/A</v>
      </c>
      <c r="DT501" s="24" t="e">
        <f ca="1"/>
        <v>#N/A</v>
      </c>
      <c r="DU501" s="24" t="e">
        <f ca="1"/>
        <v>#N/A</v>
      </c>
      <c r="DV501" s="24" t="e">
        <f ca="1"/>
        <v>#N/A</v>
      </c>
      <c r="DW501" s="24" t="e">
        <f ca="1"/>
        <v>#N/A</v>
      </c>
      <c r="DX501" s="24" t="e">
        <f ca="1"/>
        <v>#N/A</v>
      </c>
      <c r="DY501" s="24" t="e">
        <f ca="1"/>
        <v>#N/A</v>
      </c>
      <c r="DZ501" s="24" t="e">
        <f ca="1"/>
        <v>#N/A</v>
      </c>
      <c r="EA501" s="24" t="e">
        <f ca="1"/>
        <v>#N/A</v>
      </c>
      <c r="EB501" s="24" t="e">
        <f ca="1"/>
        <v>#N/A</v>
      </c>
      <c r="EC501" s="24" t="e">
        <f ca="1"/>
        <v>#N/A</v>
      </c>
      <c r="ED501" s="24" t="e">
        <f ca="1"/>
        <v>#N/A</v>
      </c>
      <c r="EE501" s="24" t="e">
        <f ca="1"/>
        <v>#N/A</v>
      </c>
      <c r="EF501" s="24" t="e">
        <f ca="1"/>
        <v>#N/A</v>
      </c>
      <c r="EG501" s="24" t="e">
        <f ca="1"/>
        <v>#N/A</v>
      </c>
      <c r="EH501" s="24" t="e">
        <f ca="1"/>
        <v>#N/A</v>
      </c>
      <c r="EI501" s="24" t="e">
        <f ca="1"/>
        <v>#N/A</v>
      </c>
      <c r="EJ501" s="24" t="e">
        <f ca="1"/>
        <v>#N/A</v>
      </c>
      <c r="EK501" s="24" t="e">
        <f ca="1"/>
        <v>#N/A</v>
      </c>
      <c r="EL501" s="24" t="e">
        <f ca="1"/>
        <v>#N/A</v>
      </c>
      <c r="EM501" s="24" t="e">
        <f ca="1"/>
        <v>#N/A</v>
      </c>
      <c r="EN501" s="24" t="e">
        <f ca="1"/>
        <v>#N/A</v>
      </c>
      <c r="EO501" s="24" t="e">
        <f ca="1"/>
        <v>#N/A</v>
      </c>
      <c r="EP501" s="24" t="e">
        <f ca="1"/>
        <v>#N/A</v>
      </c>
      <c r="EQ501" s="24" t="e">
        <f ca="1"/>
        <v>#N/A</v>
      </c>
      <c r="ER501" s="24" t="e">
        <f ca="1"/>
        <v>#N/A</v>
      </c>
      <c r="ES501" s="24" t="e">
        <f ca="1"/>
        <v>#N/A</v>
      </c>
      <c r="ET501" s="24" t="e">
        <f ca="1"/>
        <v>#N/A</v>
      </c>
      <c r="EU501" s="24" t="e">
        <f ca="1"/>
        <v>#N/A</v>
      </c>
      <c r="EV501" s="24" t="e">
        <f ca="1"/>
        <v>#N/A</v>
      </c>
      <c r="EW501" s="24" t="e">
        <f ca="1"/>
        <v>#N/A</v>
      </c>
      <c r="EX501" s="24" t="e">
        <f ca="1"/>
        <v>#N/A</v>
      </c>
      <c r="EY501" s="24" t="e">
        <f ca="1"/>
        <v>#N/A</v>
      </c>
      <c r="EZ501" s="24" t="e">
        <f ca="1"/>
        <v>#N/A</v>
      </c>
      <c r="FA501" s="24" t="e">
        <f ca="1"/>
        <v>#N/A</v>
      </c>
      <c r="FB501" s="24" t="e">
        <f ca="1"/>
        <v>#N/A</v>
      </c>
      <c r="FC501" s="24" t="e">
        <f ca="1"/>
        <v>#N/A</v>
      </c>
      <c r="FD501" s="24" t="e">
        <f ca="1"/>
        <v>#N/A</v>
      </c>
      <c r="FE501" s="24" t="e">
        <f ca="1"/>
        <v>#N/A</v>
      </c>
      <c r="FF501" s="24" t="e">
        <f ca="1"/>
        <v>#N/A</v>
      </c>
      <c r="FG501" s="24" t="e">
        <f ca="1"/>
        <v>#N/A</v>
      </c>
      <c r="FH501" s="24" t="e">
        <f ca="1"/>
        <v>#N/A</v>
      </c>
      <c r="FI501" s="24" t="e">
        <f ca="1"/>
        <v>#N/A</v>
      </c>
      <c r="FJ501" s="24" t="e">
        <f ca="1"/>
        <v>#N/A</v>
      </c>
      <c r="FK501" s="24" t="e">
        <f ca="1"/>
        <v>#N/A</v>
      </c>
      <c r="FL501" s="24" t="e">
        <f ca="1"/>
        <v>#N/A</v>
      </c>
      <c r="FM501" s="24" t="e">
        <f ca="1"/>
        <v>#N/A</v>
      </c>
      <c r="FN501" s="24" t="e">
        <f ca="1"/>
        <v>#N/A</v>
      </c>
      <c r="FO501" s="24" t="e">
        <f ca="1"/>
        <v>#N/A</v>
      </c>
      <c r="FP501" s="24" t="e">
        <f ca="1"/>
        <v>#N/A</v>
      </c>
      <c r="FQ501" s="24" t="e">
        <f ca="1"/>
        <v>#N/A</v>
      </c>
      <c r="FR501" s="24" t="e">
        <f ca="1"/>
        <v>#N/A</v>
      </c>
      <c r="FS501" s="24" t="e">
        <f ca="1"/>
        <v>#N/A</v>
      </c>
      <c r="FT501" s="24" t="e">
        <f ca="1"/>
        <v>#N/A</v>
      </c>
      <c r="FU501" s="24" t="e">
        <f ca="1"/>
        <v>#N/A</v>
      </c>
      <c r="FV501" s="24" t="e">
        <f ca="1"/>
        <v>#N/A</v>
      </c>
      <c r="FW501" s="24" t="e">
        <f ca="1"/>
        <v>#N/A</v>
      </c>
      <c r="FX501" s="24" t="e">
        <f ca="1"/>
        <v>#N/A</v>
      </c>
      <c r="FY501" s="24" t="e">
        <f ca="1"/>
        <v>#N/A</v>
      </c>
      <c r="FZ501" s="24" t="e">
        <f ca="1"/>
        <v>#N/A</v>
      </c>
      <c r="GA501" s="24" t="e">
        <f ca="1"/>
        <v>#N/A</v>
      </c>
      <c r="GB501" s="24" t="e">
        <f ca="1"/>
        <v>#N/A</v>
      </c>
      <c r="GC501" s="24" t="e">
        <f ca="1"/>
        <v>#N/A</v>
      </c>
      <c r="GD501" s="24" t="e">
        <f ca="1"/>
        <v>#N/A</v>
      </c>
      <c r="GE501" s="24" t="e">
        <f ca="1"/>
        <v>#N/A</v>
      </c>
      <c r="GF501" s="24" t="e">
        <f ca="1"/>
        <v>#N/A</v>
      </c>
      <c r="GG501" s="24" t="e">
        <f ca="1"/>
        <v>#N/A</v>
      </c>
      <c r="GH501" s="24" t="e">
        <f ca="1"/>
        <v>#N/A</v>
      </c>
      <c r="GI501" s="24" t="e">
        <f ca="1"/>
        <v>#N/A</v>
      </c>
      <c r="GJ501" s="24" t="e">
        <f ca="1"/>
        <v>#N/A</v>
      </c>
      <c r="GK501" s="24" t="e">
        <f ca="1"/>
        <v>#N/A</v>
      </c>
      <c r="GL501" s="24" t="e">
        <f ca="1"/>
        <v>#N/A</v>
      </c>
      <c r="GM501" s="24" t="e">
        <f ca="1"/>
        <v>#N/A</v>
      </c>
      <c r="GN501" s="24" t="e">
        <f ca="1"/>
        <v>#N/A</v>
      </c>
      <c r="GO501" s="24" t="e">
        <f ca="1"/>
        <v>#N/A</v>
      </c>
      <c r="GP501" s="24" t="e">
        <f ca="1"/>
        <v>#N/A</v>
      </c>
      <c r="GQ501" s="24" t="e">
        <f ca="1"/>
        <v>#N/A</v>
      </c>
      <c r="GR501" s="24" t="e">
        <f ca="1"/>
        <v>#N/A</v>
      </c>
      <c r="GS501" s="24" t="e">
        <f ca="1"/>
        <v>#N/A</v>
      </c>
      <c r="GT501" s="24" t="e">
        <f ca="1"/>
        <v>#N/A</v>
      </c>
      <c r="GU501" s="24" t="e">
        <f ca="1"/>
        <v>#N/A</v>
      </c>
      <c r="GV501" s="24" t="e">
        <f ca="1"/>
        <v>#N/A</v>
      </c>
      <c r="GW501" s="24" t="e">
        <f ca="1"/>
        <v>#N/A</v>
      </c>
      <c r="GX501" s="24" t="e">
        <f ca="1"/>
        <v>#N/A</v>
      </c>
      <c r="GY501" s="24" t="e">
        <f ca="1"/>
        <v>#N/A</v>
      </c>
      <c r="GZ501" s="24" t="e">
        <f ca="1"/>
        <v>#N/A</v>
      </c>
      <c r="HA501" s="24" t="e">
        <f ca="1"/>
        <v>#N/A</v>
      </c>
      <c r="HB501" s="24" t="e">
        <f ca="1"/>
        <v>#N/A</v>
      </c>
      <c r="HC501" s="24" t="e">
        <f ca="1"/>
        <v>#N/A</v>
      </c>
      <c r="HD501" s="24" t="e">
        <f ca="1"/>
        <v>#N/A</v>
      </c>
      <c r="HE501" s="24" t="e">
        <f ca="1"/>
        <v>#N/A</v>
      </c>
      <c r="HF501" s="24" t="e">
        <f ca="1"/>
        <v>#N/A</v>
      </c>
      <c r="HG501" s="24" t="e">
        <f ca="1"/>
        <v>#N/A</v>
      </c>
      <c r="HH501" s="24" t="e">
        <f ca="1"/>
        <v>#N/A</v>
      </c>
      <c r="HI501" s="24" t="e">
        <f ca="1"/>
        <v>#N/A</v>
      </c>
      <c r="HJ501" s="24" t="e">
        <f ca="1"/>
        <v>#N/A</v>
      </c>
      <c r="HK501" s="24" t="e">
        <f ca="1"/>
        <v>#N/A</v>
      </c>
      <c r="HL501" s="24" t="e">
        <f ca="1"/>
        <v>#N/A</v>
      </c>
      <c r="HM501" s="24" t="e">
        <f ca="1"/>
        <v>#N/A</v>
      </c>
      <c r="HN501" s="24" t="e">
        <f ca="1"/>
        <v>#N/A</v>
      </c>
      <c r="HO501" s="24" t="e">
        <f ca="1"/>
        <v>#N/A</v>
      </c>
      <c r="HP501" s="24" t="e">
        <f ca="1"/>
        <v>#N/A</v>
      </c>
      <c r="HQ501" s="24" t="e">
        <f ca="1"/>
        <v>#N/A</v>
      </c>
      <c r="HR501" s="24" t="e">
        <f ca="1"/>
        <v>#N/A</v>
      </c>
      <c r="HS501" s="24" t="e">
        <f ca="1"/>
        <v>#N/A</v>
      </c>
      <c r="HT501" s="24" t="e">
        <f ca="1"/>
        <v>#N/A</v>
      </c>
      <c r="HU501" s="24" t="e">
        <f ca="1"/>
        <v>#N/A</v>
      </c>
      <c r="HV501" s="24" t="e">
        <f ca="1"/>
        <v>#N/A</v>
      </c>
      <c r="HW501" s="24" t="e">
        <f ca="1"/>
        <v>#N/A</v>
      </c>
      <c r="HX501" s="24" t="e">
        <f ca="1"/>
        <v>#N/A</v>
      </c>
      <c r="HY501" s="24" t="e">
        <f ca="1"/>
        <v>#N/A</v>
      </c>
      <c r="HZ501" s="24" t="e">
        <f ca="1"/>
        <v>#N/A</v>
      </c>
      <c r="IA501" s="24" t="e">
        <f ca="1"/>
        <v>#N/A</v>
      </c>
      <c r="IB501" s="24" t="e">
        <f ca="1"/>
        <v>#N/A</v>
      </c>
      <c r="IC501" s="24" t="e">
        <f ca="1"/>
        <v>#N/A</v>
      </c>
      <c r="ID501" s="24" t="e">
        <f ca="1"/>
        <v>#N/A</v>
      </c>
      <c r="IE501" s="24" t="e">
        <f ca="1"/>
        <v>#N/A</v>
      </c>
      <c r="IF501" s="24" t="e">
        <f ca="1"/>
        <v>#N/A</v>
      </c>
      <c r="IG501" s="24" t="e">
        <f ca="1"/>
        <v>#N/A</v>
      </c>
      <c r="IH501" s="24" t="e">
        <f ca="1"/>
        <v>#N/A</v>
      </c>
      <c r="II501" s="24" t="e">
        <f ca="1"/>
        <v>#N/A</v>
      </c>
      <c r="IJ501" s="24" t="e">
        <f ca="1"/>
        <v>#N/A</v>
      </c>
      <c r="IK501" s="24" t="e">
        <f ca="1"/>
        <v>#N/A</v>
      </c>
      <c r="IL501" s="24" t="e">
        <f ca="1"/>
        <v>#N/A</v>
      </c>
      <c r="IM501" s="24" t="e">
        <f ca="1"/>
        <v>#N/A</v>
      </c>
      <c r="IN501" s="24" t="e">
        <f ca="1"/>
        <v>#N/A</v>
      </c>
      <c r="IO501" s="24" t="e">
        <f ca="1"/>
        <v>#N/A</v>
      </c>
      <c r="IP501" s="24" t="e">
        <f ca="1"/>
        <v>#N/A</v>
      </c>
      <c r="IQ501" s="24" t="e">
        <f ca="1"/>
        <v>#N/A</v>
      </c>
      <c r="IR501" s="24" t="e">
        <f ca="1"/>
        <v>#N/A</v>
      </c>
      <c r="IS501" s="24" t="e">
        <f ca="1"/>
        <v>#N/A</v>
      </c>
      <c r="IT501" s="24" t="e">
        <f ca="1"/>
        <v>#N/A</v>
      </c>
      <c r="IU501" s="24" t="e">
        <f ca="1"/>
        <v>#N/A</v>
      </c>
      <c r="IV501" s="24" t="e">
        <f ca="1"/>
        <v>#N/A</v>
      </c>
      <c r="IW501" s="24" t="e">
        <f ca="1"/>
        <v>#N/A</v>
      </c>
      <c r="IX501" s="24" t="e">
        <f ca="1"/>
        <v>#N/A</v>
      </c>
      <c r="IY501" s="24" t="e">
        <f ca="1"/>
        <v>#N/A</v>
      </c>
      <c r="IZ501" s="24" t="e">
        <f ca="1"/>
        <v>#N/A</v>
      </c>
      <c r="JA501" s="24" t="e">
        <f ca="1"/>
        <v>#N/A</v>
      </c>
      <c r="JB501" s="24" t="e">
        <f ca="1"/>
        <v>#N/A</v>
      </c>
      <c r="JC501" s="24" t="e">
        <f ca="1"/>
        <v>#N/A</v>
      </c>
      <c r="JD501" s="24" t="e">
        <f ca="1"/>
        <v>#N/A</v>
      </c>
      <c r="JE501" s="24" t="e">
        <f ca="1"/>
        <v>#N/A</v>
      </c>
      <c r="JF501" s="24" t="e">
        <f ca="1"/>
        <v>#N/A</v>
      </c>
      <c r="JG501" s="24" t="e">
        <f ca="1"/>
        <v>#N/A</v>
      </c>
      <c r="JH501" s="24" t="e">
        <f ca="1"/>
        <v>#N/A</v>
      </c>
      <c r="JI501" s="24" t="e">
        <f ca="1"/>
        <v>#N/A</v>
      </c>
      <c r="JJ501" s="24" t="e">
        <f ca="1"/>
        <v>#N/A</v>
      </c>
      <c r="JK501" s="24" t="e">
        <f ca="1"/>
        <v>#N/A</v>
      </c>
      <c r="JL501" s="24" t="e">
        <f ca="1"/>
        <v>#N/A</v>
      </c>
      <c r="JM501" s="24" t="e">
        <f ca="1"/>
        <v>#N/A</v>
      </c>
      <c r="JN501" s="24" t="e">
        <f ca="1"/>
        <v>#N/A</v>
      </c>
      <c r="JO501" s="24" t="e">
        <f ca="1"/>
        <v>#N/A</v>
      </c>
      <c r="JP501" s="24" t="e">
        <f ca="1"/>
        <v>#N/A</v>
      </c>
      <c r="JQ501" s="24" t="e">
        <f ca="1"/>
        <v>#N/A</v>
      </c>
      <c r="JR501" s="24" t="e">
        <f ca="1"/>
        <v>#N/A</v>
      </c>
      <c r="JS501" s="24" t="e">
        <f ca="1"/>
        <v>#N/A</v>
      </c>
      <c r="JT501" s="24" t="e">
        <f ca="1"/>
        <v>#N/A</v>
      </c>
      <c r="JU501" s="24" t="e">
        <f ca="1"/>
        <v>#N/A</v>
      </c>
      <c r="JV501" s="24" t="e">
        <f ca="1"/>
        <v>#N/A</v>
      </c>
      <c r="JW501" s="24" t="e">
        <f ca="1"/>
        <v>#N/A</v>
      </c>
      <c r="JX501" s="24" t="e">
        <f ca="1"/>
        <v>#N/A</v>
      </c>
      <c r="JY501" s="24" t="e">
        <f ca="1"/>
        <v>#N/A</v>
      </c>
      <c r="JZ501" s="24" t="e">
        <f ca="1"/>
        <v>#N/A</v>
      </c>
      <c r="OF501" s="23" t="s">
        <v>910</v>
      </c>
    </row>
    <row r="502" spans="3:396" x14ac:dyDescent="0.4">
      <c r="C502" s="1">
        <f t="shared" si="21"/>
        <v>499</v>
      </c>
      <c r="D502" s="74" t="s">
        <v>1174</v>
      </c>
      <c r="S502" s="74" t="s">
        <v>1174</v>
      </c>
      <c r="AB502" s="23" t="str">
        <f>T498</f>
        <v>avg - 2*std</v>
      </c>
      <c r="AC502" s="28" cm="1">
        <f t="array" aca="1" ref="AC502:BK502" ca="1">IF(_xlfn.ANCHORARRAY(AC500),U498)</f>
        <v>1.4821246229740614</v>
      </c>
      <c r="AD502" s="28">
        <f ca="1"/>
        <v>1.4821246229740614</v>
      </c>
      <c r="AE502" s="28">
        <f ca="1"/>
        <v>1.4821246229740614</v>
      </c>
      <c r="AF502" s="28">
        <f ca="1"/>
        <v>1.4821246229740614</v>
      </c>
      <c r="AG502" s="28">
        <f ca="1"/>
        <v>1.4821246229740614</v>
      </c>
      <c r="AH502" s="28">
        <f ca="1"/>
        <v>1.4821246229740614</v>
      </c>
      <c r="AI502" s="28">
        <f ca="1"/>
        <v>1.4821246229740614</v>
      </c>
      <c r="AJ502" s="28">
        <f ca="1"/>
        <v>1.4821246229740614</v>
      </c>
      <c r="AK502" s="28">
        <f ca="1"/>
        <v>1.4821246229740614</v>
      </c>
      <c r="AL502" s="28">
        <f ca="1"/>
        <v>1.4821246229740614</v>
      </c>
      <c r="AM502" s="28">
        <f ca="1"/>
        <v>1.4821246229740614</v>
      </c>
      <c r="AN502" s="28">
        <f ca="1"/>
        <v>1.4821246229740614</v>
      </c>
      <c r="AO502" s="28">
        <f ca="1"/>
        <v>1.4821246229740614</v>
      </c>
      <c r="AP502" s="28">
        <f ca="1"/>
        <v>1.4821246229740614</v>
      </c>
      <c r="AQ502" s="28">
        <f ca="1"/>
        <v>1.4821246229740614</v>
      </c>
      <c r="AR502" s="28">
        <f ca="1"/>
        <v>1.4821246229740614</v>
      </c>
      <c r="AS502" s="28">
        <f ca="1"/>
        <v>1.4821246229740614</v>
      </c>
      <c r="AT502" s="28">
        <f ca="1"/>
        <v>1.4821246229740614</v>
      </c>
      <c r="AU502" s="28">
        <f ca="1"/>
        <v>1.4821246229740614</v>
      </c>
      <c r="AV502" s="28">
        <f ca="1"/>
        <v>1.4821246229740614</v>
      </c>
      <c r="AW502" s="28">
        <f ca="1"/>
        <v>1.4821246229740614</v>
      </c>
      <c r="AX502" s="28">
        <f ca="1"/>
        <v>1.4821246229740614</v>
      </c>
      <c r="AY502" s="28">
        <f ca="1"/>
        <v>1.4821246229740614</v>
      </c>
      <c r="AZ502" s="28">
        <f ca="1"/>
        <v>1.4821246229740614</v>
      </c>
      <c r="BA502" s="28">
        <f ca="1"/>
        <v>1.4821246229740614</v>
      </c>
      <c r="BB502" s="28">
        <f ca="1"/>
        <v>1.4821246229740614</v>
      </c>
      <c r="BC502" s="28">
        <f ca="1"/>
        <v>1.4821246229740614</v>
      </c>
      <c r="BD502" s="28">
        <f ca="1"/>
        <v>1.4821246229740614</v>
      </c>
      <c r="BE502" s="28">
        <f ca="1"/>
        <v>1.4821246229740614</v>
      </c>
      <c r="BF502" s="28">
        <f ca="1"/>
        <v>1.4821246229740614</v>
      </c>
      <c r="BG502" s="28">
        <f ca="1"/>
        <v>1.4821246229740614</v>
      </c>
      <c r="BH502" s="28">
        <f ca="1"/>
        <v>1.4821246229740614</v>
      </c>
      <c r="BI502" s="28">
        <f ca="1"/>
        <v>1.4821246229740614</v>
      </c>
      <c r="BJ502" s="28">
        <f ca="1"/>
        <v>1.4821246229740614</v>
      </c>
      <c r="BK502" s="28">
        <f ca="1"/>
        <v>1.4821246229740614</v>
      </c>
      <c r="BL502" s="28"/>
      <c r="BM502" s="28"/>
      <c r="BN502" s="28"/>
      <c r="BO502" s="28"/>
      <c r="BP502" s="28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  <c r="CC502" s="24"/>
      <c r="CD502" s="24"/>
      <c r="CE502" s="24"/>
      <c r="CF502" s="24"/>
      <c r="CG502" s="24"/>
      <c r="CH502" s="24"/>
      <c r="CI502" s="24"/>
      <c r="CJ502" s="24"/>
      <c r="CK502" s="24"/>
      <c r="CL502" s="24"/>
      <c r="CM502" s="24"/>
      <c r="CN502" s="24"/>
      <c r="CO502" s="24"/>
      <c r="CP502" s="24"/>
      <c r="CQ502" s="24"/>
      <c r="CR502" s="24"/>
      <c r="CS502" s="24"/>
      <c r="CT502" s="24"/>
      <c r="CU502" s="24"/>
      <c r="CV502" s="24"/>
      <c r="CW502" s="24"/>
      <c r="CX502" s="24"/>
      <c r="CY502" s="24"/>
      <c r="CZ502" s="24"/>
      <c r="DA502" s="24"/>
      <c r="DB502" s="24"/>
      <c r="DC502" s="24"/>
      <c r="DD502" s="24"/>
      <c r="DE502" s="24"/>
      <c r="DF502" s="24"/>
      <c r="DG502" s="24"/>
      <c r="DH502" s="24"/>
      <c r="DI502" s="24"/>
      <c r="DJ502" s="24"/>
      <c r="DK502" s="24"/>
      <c r="DL502" s="24"/>
      <c r="DM502" s="24"/>
      <c r="DN502" s="24"/>
      <c r="DO502" s="24"/>
      <c r="DP502" s="24"/>
      <c r="DQ502" s="24"/>
      <c r="DR502" s="24"/>
      <c r="DS502" s="24"/>
      <c r="DT502" s="24"/>
      <c r="DU502" s="24"/>
      <c r="DV502" s="24"/>
      <c r="DW502" s="24"/>
      <c r="DX502" s="24"/>
      <c r="DY502" s="24"/>
      <c r="DZ502" s="24"/>
      <c r="EA502" s="24"/>
      <c r="EB502" s="24"/>
      <c r="EC502" s="24"/>
      <c r="ED502" s="24"/>
      <c r="EE502" s="24"/>
      <c r="EF502" s="24"/>
      <c r="EG502" s="24"/>
      <c r="EH502" s="24"/>
      <c r="EI502" s="24"/>
      <c r="EJ502" s="24"/>
      <c r="EK502" s="24"/>
      <c r="EL502" s="24"/>
      <c r="EM502" s="24"/>
      <c r="EN502" s="24"/>
      <c r="EO502" s="24"/>
      <c r="EP502" s="24"/>
      <c r="EQ502" s="24"/>
      <c r="ER502" s="24"/>
      <c r="ES502" s="24"/>
      <c r="ET502" s="24"/>
      <c r="EU502" s="24"/>
      <c r="EV502" s="24"/>
      <c r="EW502" s="24"/>
      <c r="EX502" s="24"/>
      <c r="EY502" s="24"/>
      <c r="EZ502" s="24"/>
      <c r="FA502" s="24"/>
      <c r="FB502" s="24"/>
      <c r="FC502" s="24"/>
      <c r="FD502" s="24"/>
      <c r="FE502" s="24"/>
      <c r="FF502" s="24"/>
      <c r="FG502" s="24"/>
      <c r="FH502" s="24"/>
      <c r="FI502" s="24"/>
      <c r="FJ502" s="24"/>
      <c r="FK502" s="24"/>
      <c r="FL502" s="24"/>
      <c r="FM502" s="24"/>
      <c r="FN502" s="24"/>
      <c r="FO502" s="24"/>
      <c r="FP502" s="24"/>
      <c r="FQ502" s="24"/>
      <c r="FR502" s="24"/>
      <c r="FS502" s="24"/>
      <c r="FT502" s="24"/>
      <c r="FU502" s="24"/>
      <c r="FV502" s="24"/>
      <c r="FW502" s="24"/>
      <c r="FX502" s="24"/>
      <c r="FY502" s="24"/>
      <c r="FZ502" s="24"/>
      <c r="GA502" s="24"/>
      <c r="GB502" s="24"/>
      <c r="GC502" s="24"/>
      <c r="GD502" s="24"/>
      <c r="GE502" s="24"/>
      <c r="GF502" s="24"/>
      <c r="GG502" s="24"/>
      <c r="GH502" s="24"/>
      <c r="GI502" s="24"/>
      <c r="GJ502" s="24"/>
      <c r="GK502" s="24"/>
      <c r="GL502" s="24"/>
      <c r="GM502" s="24"/>
      <c r="GN502" s="24"/>
      <c r="GO502" s="24"/>
      <c r="GP502" s="24"/>
      <c r="GQ502" s="24"/>
      <c r="GR502" s="24"/>
      <c r="GS502" s="24"/>
      <c r="GT502" s="24"/>
      <c r="GU502" s="24"/>
      <c r="GV502" s="24"/>
      <c r="GW502" s="24"/>
      <c r="GX502" s="24"/>
      <c r="GY502" s="24"/>
      <c r="GZ502" s="24"/>
      <c r="HA502" s="24"/>
      <c r="HB502" s="24"/>
      <c r="HC502" s="24"/>
      <c r="HD502" s="24"/>
      <c r="HE502" s="24"/>
      <c r="HF502" s="24"/>
      <c r="HG502" s="24"/>
      <c r="HH502" s="24"/>
      <c r="HI502" s="24"/>
      <c r="HJ502" s="24"/>
      <c r="HK502" s="24"/>
      <c r="HL502" s="24"/>
      <c r="HM502" s="24"/>
      <c r="HN502" s="24"/>
      <c r="HO502" s="24"/>
      <c r="HP502" s="24"/>
      <c r="HQ502" s="24"/>
      <c r="HR502" s="24"/>
      <c r="HS502" s="24"/>
      <c r="HT502" s="24"/>
      <c r="HU502" s="24"/>
      <c r="HV502" s="24"/>
      <c r="HW502" s="24"/>
      <c r="HX502" s="24"/>
      <c r="HY502" s="24"/>
      <c r="HZ502" s="24"/>
      <c r="IA502" s="24"/>
      <c r="IB502" s="24"/>
      <c r="IC502" s="24"/>
      <c r="ID502" s="24"/>
      <c r="IE502" s="24"/>
      <c r="IF502" s="24"/>
      <c r="IG502" s="24"/>
      <c r="IH502" s="24"/>
      <c r="II502" s="24"/>
      <c r="IJ502" s="24"/>
      <c r="IK502" s="24"/>
      <c r="IL502" s="24"/>
      <c r="IM502" s="24"/>
      <c r="IN502" s="24"/>
      <c r="IO502" s="24"/>
      <c r="IP502" s="24"/>
      <c r="IQ502" s="24"/>
      <c r="IR502" s="24"/>
      <c r="IS502" s="24"/>
      <c r="IT502" s="24"/>
      <c r="IU502" s="24"/>
      <c r="IV502" s="24"/>
      <c r="IW502" s="24"/>
      <c r="IX502" s="24"/>
      <c r="IY502" s="24"/>
      <c r="IZ502" s="24"/>
      <c r="JA502" s="24"/>
      <c r="JB502" s="24"/>
      <c r="JC502" s="24"/>
      <c r="JD502" s="24"/>
      <c r="JE502" s="24"/>
      <c r="JF502" s="24"/>
      <c r="JG502" s="24"/>
      <c r="JH502" s="24"/>
      <c r="JI502" s="24"/>
      <c r="JJ502" s="24"/>
      <c r="JK502" s="24"/>
      <c r="JL502" s="24"/>
      <c r="JM502" s="24"/>
      <c r="JN502" s="24"/>
      <c r="JO502" s="24"/>
      <c r="JP502" s="24"/>
      <c r="JQ502" s="24"/>
      <c r="JR502" s="24"/>
      <c r="JS502" s="24"/>
      <c r="JT502" s="24"/>
      <c r="JU502" s="24"/>
      <c r="JV502" s="24"/>
      <c r="JW502" s="24"/>
      <c r="JX502" s="24"/>
      <c r="JY502" s="24"/>
      <c r="JZ502" s="24"/>
      <c r="OF502" s="23" t="s">
        <v>910</v>
      </c>
    </row>
    <row r="503" spans="3:396" x14ac:dyDescent="0.4">
      <c r="C503" s="1">
        <f t="shared" si="21"/>
        <v>500</v>
      </c>
      <c r="D503" s="74" t="s">
        <v>1174</v>
      </c>
      <c r="S503" s="74" t="s">
        <v>1174</v>
      </c>
      <c r="T503" s="1" t="s">
        <v>1411</v>
      </c>
      <c r="U503" s="1">
        <f ca="1">MIN(U494:U495)</f>
        <v>35</v>
      </c>
      <c r="AB503" s="23" t="str">
        <f>T496</f>
        <v>avg</v>
      </c>
      <c r="AC503" s="28" cm="1">
        <f t="array" aca="1" ref="AC503:BK503" ca="1">IF(_xlfn.ANCHORARRAY(AC500),U496)</f>
        <v>5.2206857142857181</v>
      </c>
      <c r="AD503" s="28">
        <f ca="1"/>
        <v>5.2206857142857181</v>
      </c>
      <c r="AE503" s="28">
        <f ca="1"/>
        <v>5.2206857142857181</v>
      </c>
      <c r="AF503" s="28">
        <f ca="1"/>
        <v>5.2206857142857181</v>
      </c>
      <c r="AG503" s="28">
        <f ca="1"/>
        <v>5.2206857142857181</v>
      </c>
      <c r="AH503" s="28">
        <f ca="1"/>
        <v>5.2206857142857181</v>
      </c>
      <c r="AI503" s="28">
        <f ca="1"/>
        <v>5.2206857142857181</v>
      </c>
      <c r="AJ503" s="28">
        <f ca="1"/>
        <v>5.2206857142857181</v>
      </c>
      <c r="AK503" s="28">
        <f ca="1"/>
        <v>5.2206857142857181</v>
      </c>
      <c r="AL503" s="28">
        <f ca="1"/>
        <v>5.2206857142857181</v>
      </c>
      <c r="AM503" s="28">
        <f ca="1"/>
        <v>5.2206857142857181</v>
      </c>
      <c r="AN503" s="28">
        <f ca="1"/>
        <v>5.2206857142857181</v>
      </c>
      <c r="AO503" s="28">
        <f ca="1"/>
        <v>5.2206857142857181</v>
      </c>
      <c r="AP503" s="28">
        <f ca="1"/>
        <v>5.2206857142857181</v>
      </c>
      <c r="AQ503" s="28">
        <f ca="1"/>
        <v>5.2206857142857181</v>
      </c>
      <c r="AR503" s="28">
        <f ca="1"/>
        <v>5.2206857142857181</v>
      </c>
      <c r="AS503" s="28">
        <f ca="1"/>
        <v>5.2206857142857181</v>
      </c>
      <c r="AT503" s="28">
        <f ca="1"/>
        <v>5.2206857142857181</v>
      </c>
      <c r="AU503" s="28">
        <f ca="1"/>
        <v>5.2206857142857181</v>
      </c>
      <c r="AV503" s="28">
        <f ca="1"/>
        <v>5.2206857142857181</v>
      </c>
      <c r="AW503" s="28">
        <f ca="1"/>
        <v>5.2206857142857181</v>
      </c>
      <c r="AX503" s="28">
        <f ca="1"/>
        <v>5.2206857142857181</v>
      </c>
      <c r="AY503" s="28">
        <f ca="1"/>
        <v>5.2206857142857181</v>
      </c>
      <c r="AZ503" s="28">
        <f ca="1"/>
        <v>5.2206857142857181</v>
      </c>
      <c r="BA503" s="28">
        <f ca="1"/>
        <v>5.2206857142857181</v>
      </c>
      <c r="BB503" s="28">
        <f ca="1"/>
        <v>5.2206857142857181</v>
      </c>
      <c r="BC503" s="28">
        <f ca="1"/>
        <v>5.2206857142857181</v>
      </c>
      <c r="BD503" s="28">
        <f ca="1"/>
        <v>5.2206857142857181</v>
      </c>
      <c r="BE503" s="28">
        <f ca="1"/>
        <v>5.2206857142857181</v>
      </c>
      <c r="BF503" s="28">
        <f ca="1"/>
        <v>5.2206857142857181</v>
      </c>
      <c r="BG503" s="28">
        <f ca="1"/>
        <v>5.2206857142857181</v>
      </c>
      <c r="BH503" s="28">
        <f ca="1"/>
        <v>5.2206857142857181</v>
      </c>
      <c r="BI503" s="28">
        <f ca="1"/>
        <v>5.2206857142857181</v>
      </c>
      <c r="BJ503" s="28">
        <f ca="1"/>
        <v>5.2206857142857181</v>
      </c>
      <c r="BK503" s="28">
        <f ca="1"/>
        <v>5.2206857142857181</v>
      </c>
      <c r="BL503" s="28"/>
      <c r="BM503" s="28"/>
      <c r="BN503" s="28"/>
      <c r="BO503" s="28"/>
      <c r="BP503" s="28"/>
      <c r="OF503" s="23" t="s">
        <v>910</v>
      </c>
    </row>
    <row r="504" spans="3:396" x14ac:dyDescent="0.4">
      <c r="C504" s="1">
        <f t="shared" si="21"/>
        <v>501</v>
      </c>
      <c r="D504" s="74" t="s">
        <v>1174</v>
      </c>
      <c r="S504" s="74" t="s">
        <v>1174</v>
      </c>
      <c r="AB504" s="23" t="str">
        <f>T499</f>
        <v>avg + 2*std</v>
      </c>
      <c r="AC504" s="28" cm="1">
        <f t="array" aca="1" ref="AC504:BK504" ca="1">IF(_xlfn.ANCHORARRAY(AC500),U499)</f>
        <v>8.959246805597374</v>
      </c>
      <c r="AD504" s="28">
        <f ca="1"/>
        <v>8.959246805597374</v>
      </c>
      <c r="AE504" s="28">
        <f ca="1"/>
        <v>8.959246805597374</v>
      </c>
      <c r="AF504" s="28">
        <f ca="1"/>
        <v>8.959246805597374</v>
      </c>
      <c r="AG504" s="28">
        <f ca="1"/>
        <v>8.959246805597374</v>
      </c>
      <c r="AH504" s="28">
        <f ca="1"/>
        <v>8.959246805597374</v>
      </c>
      <c r="AI504" s="28">
        <f ca="1"/>
        <v>8.959246805597374</v>
      </c>
      <c r="AJ504" s="28">
        <f ca="1"/>
        <v>8.959246805597374</v>
      </c>
      <c r="AK504" s="28">
        <f ca="1"/>
        <v>8.959246805597374</v>
      </c>
      <c r="AL504" s="28">
        <f ca="1"/>
        <v>8.959246805597374</v>
      </c>
      <c r="AM504" s="28">
        <f ca="1"/>
        <v>8.959246805597374</v>
      </c>
      <c r="AN504" s="28">
        <f ca="1"/>
        <v>8.959246805597374</v>
      </c>
      <c r="AO504" s="28">
        <f ca="1"/>
        <v>8.959246805597374</v>
      </c>
      <c r="AP504" s="28">
        <f ca="1"/>
        <v>8.959246805597374</v>
      </c>
      <c r="AQ504" s="28">
        <f ca="1"/>
        <v>8.959246805597374</v>
      </c>
      <c r="AR504" s="28">
        <f ca="1"/>
        <v>8.959246805597374</v>
      </c>
      <c r="AS504" s="28">
        <f ca="1"/>
        <v>8.959246805597374</v>
      </c>
      <c r="AT504" s="28">
        <f ca="1"/>
        <v>8.959246805597374</v>
      </c>
      <c r="AU504" s="28">
        <f ca="1"/>
        <v>8.959246805597374</v>
      </c>
      <c r="AV504" s="28">
        <f ca="1"/>
        <v>8.959246805597374</v>
      </c>
      <c r="AW504" s="28">
        <f ca="1"/>
        <v>8.959246805597374</v>
      </c>
      <c r="AX504" s="28">
        <f ca="1"/>
        <v>8.959246805597374</v>
      </c>
      <c r="AY504" s="28">
        <f ca="1"/>
        <v>8.959246805597374</v>
      </c>
      <c r="AZ504" s="28">
        <f ca="1"/>
        <v>8.959246805597374</v>
      </c>
      <c r="BA504" s="28">
        <f ca="1"/>
        <v>8.959246805597374</v>
      </c>
      <c r="BB504" s="28">
        <f ca="1"/>
        <v>8.959246805597374</v>
      </c>
      <c r="BC504" s="28">
        <f ca="1"/>
        <v>8.959246805597374</v>
      </c>
      <c r="BD504" s="28">
        <f ca="1"/>
        <v>8.959246805597374</v>
      </c>
      <c r="BE504" s="28">
        <f ca="1"/>
        <v>8.959246805597374</v>
      </c>
      <c r="BF504" s="28">
        <f ca="1"/>
        <v>8.959246805597374</v>
      </c>
      <c r="BG504" s="28">
        <f ca="1"/>
        <v>8.959246805597374</v>
      </c>
      <c r="BH504" s="28">
        <f ca="1"/>
        <v>8.959246805597374</v>
      </c>
      <c r="BI504" s="28">
        <f ca="1"/>
        <v>8.959246805597374</v>
      </c>
      <c r="BJ504" s="28">
        <f ca="1"/>
        <v>8.959246805597374</v>
      </c>
      <c r="BK504" s="28">
        <f ca="1"/>
        <v>8.959246805597374</v>
      </c>
      <c r="BL504" s="28"/>
      <c r="BM504" s="28"/>
      <c r="BN504" s="28"/>
      <c r="BO504" s="28"/>
      <c r="BP504" s="28"/>
      <c r="OF504" s="23" t="s">
        <v>910</v>
      </c>
    </row>
    <row r="505" spans="3:396" x14ac:dyDescent="0.4">
      <c r="C505" s="1">
        <f t="shared" si="21"/>
        <v>502</v>
      </c>
      <c r="D505" s="74" t="s">
        <v>1174</v>
      </c>
      <c r="S505" s="74" t="s">
        <v>1174</v>
      </c>
      <c r="AB505" s="23" t="s">
        <v>1162</v>
      </c>
      <c r="AC505" s="28">
        <f>U500</f>
        <v>2</v>
      </c>
      <c r="AD505" s="28">
        <f>AC505</f>
        <v>2</v>
      </c>
      <c r="AE505" s="28">
        <f t="shared" ref="AE505:AL505" si="22">AD505</f>
        <v>2</v>
      </c>
      <c r="AF505" s="28">
        <f t="shared" si="22"/>
        <v>2</v>
      </c>
      <c r="AG505" s="28">
        <f t="shared" si="22"/>
        <v>2</v>
      </c>
      <c r="AH505" s="28">
        <f t="shared" si="22"/>
        <v>2</v>
      </c>
      <c r="AI505" s="28">
        <f t="shared" si="22"/>
        <v>2</v>
      </c>
      <c r="AJ505" s="28">
        <f t="shared" si="22"/>
        <v>2</v>
      </c>
      <c r="AK505" s="28">
        <f t="shared" si="22"/>
        <v>2</v>
      </c>
      <c r="AL505" s="28">
        <f t="shared" si="22"/>
        <v>2</v>
      </c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OF505" s="23" t="s">
        <v>910</v>
      </c>
    </row>
    <row r="506" spans="3:396" x14ac:dyDescent="0.4">
      <c r="C506" s="1">
        <f t="shared" si="21"/>
        <v>503</v>
      </c>
      <c r="D506" s="74" t="s">
        <v>1174</v>
      </c>
      <c r="S506" s="74" t="s">
        <v>1174</v>
      </c>
      <c r="T506" s="1" t="s">
        <v>1640</v>
      </c>
      <c r="OF506" s="23" t="s">
        <v>910</v>
      </c>
    </row>
    <row r="507" spans="3:396" x14ac:dyDescent="0.4">
      <c r="C507" s="1">
        <f t="shared" si="21"/>
        <v>504</v>
      </c>
      <c r="D507" s="74" t="s">
        <v>1174</v>
      </c>
      <c r="S507" s="74" t="s">
        <v>1174</v>
      </c>
      <c r="T507" s="1" t="s">
        <v>907</v>
      </c>
      <c r="U507" s="1">
        <f ca="1">MROUND(0.95*U501,10)</f>
        <v>230</v>
      </c>
      <c r="OF507" s="23" t="s">
        <v>910</v>
      </c>
    </row>
    <row r="508" spans="3:396" x14ac:dyDescent="0.4">
      <c r="C508" s="1">
        <f t="shared" si="21"/>
        <v>505</v>
      </c>
      <c r="D508" s="74" t="s">
        <v>1174</v>
      </c>
      <c r="S508" s="74" t="s">
        <v>1174</v>
      </c>
      <c r="T508" s="1" t="str" cm="1">
        <f t="array" aca="1" ref="T508" ca="1">setChartAxis("charts",T506,"Min","Value","Primary",U507)</f>
        <v>Value Primary Min: 230</v>
      </c>
      <c r="OF508" s="23" t="s">
        <v>910</v>
      </c>
    </row>
    <row r="509" spans="3:396" x14ac:dyDescent="0.4">
      <c r="C509" s="1">
        <f t="shared" si="21"/>
        <v>506</v>
      </c>
      <c r="D509" s="74" t="s">
        <v>1174</v>
      </c>
      <c r="S509" s="74" t="s">
        <v>1174</v>
      </c>
      <c r="OF509" s="23" t="s">
        <v>910</v>
      </c>
    </row>
    <row r="510" spans="3:396" x14ac:dyDescent="0.4">
      <c r="C510" s="1">
        <f t="shared" si="21"/>
        <v>507</v>
      </c>
      <c r="D510" s="74" t="s">
        <v>1174</v>
      </c>
      <c r="S510" s="74" t="s">
        <v>1174</v>
      </c>
      <c r="AA510" s="1"/>
      <c r="AC510" s="24"/>
      <c r="AD510" s="28"/>
      <c r="AE510" s="28"/>
      <c r="AF510" s="28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  <c r="GY510" s="1"/>
      <c r="GZ510" s="1"/>
      <c r="HA510" s="1"/>
      <c r="HB510" s="1"/>
      <c r="HC510" s="1"/>
      <c r="HD510" s="1"/>
      <c r="HE510" s="1"/>
      <c r="HF510" s="1"/>
      <c r="HG510" s="1"/>
      <c r="HH510" s="1"/>
      <c r="HI510" s="1"/>
      <c r="HJ510" s="1"/>
      <c r="HK510" s="1"/>
      <c r="HL510" s="1"/>
      <c r="HM510" s="1"/>
      <c r="HN510" s="1"/>
      <c r="HO510" s="1"/>
      <c r="HP510" s="1"/>
      <c r="HQ510" s="1"/>
      <c r="HR510" s="1"/>
      <c r="HS510" s="1"/>
      <c r="HT510" s="1"/>
      <c r="HU510" s="1"/>
      <c r="HV510" s="1"/>
      <c r="HW510" s="1"/>
      <c r="HX510" s="1"/>
      <c r="HY510" s="1"/>
      <c r="HZ510" s="1"/>
      <c r="IA510" s="1"/>
      <c r="IB510" s="1"/>
      <c r="IC510" s="1"/>
      <c r="ID510" s="1"/>
      <c r="IE510" s="1"/>
      <c r="IF510" s="1"/>
      <c r="IG510" s="1"/>
      <c r="IH510" s="1"/>
      <c r="II510" s="1"/>
      <c r="IJ510" s="1"/>
      <c r="IK510" s="1"/>
      <c r="IL510" s="1"/>
      <c r="IM510" s="1"/>
      <c r="IN510" s="1"/>
      <c r="IO510" s="1"/>
      <c r="IP510" s="1"/>
      <c r="IQ510" s="1"/>
      <c r="IR510" s="1"/>
      <c r="IS510" s="1"/>
      <c r="IT510" s="1"/>
      <c r="IU510" s="1"/>
      <c r="IV510" s="1"/>
      <c r="IW510" s="1"/>
      <c r="IX510" s="1"/>
      <c r="IY510" s="1"/>
      <c r="IZ510" s="1"/>
      <c r="JA510" s="1"/>
      <c r="JB510" s="1"/>
      <c r="JC510" s="1"/>
      <c r="JD510" s="1"/>
      <c r="JE510" s="1"/>
      <c r="JF510" s="1"/>
      <c r="JG510" s="1"/>
      <c r="JH510" s="1"/>
      <c r="JI510" s="1"/>
      <c r="JJ510" s="1"/>
      <c r="JK510" s="1"/>
      <c r="JL510" s="1"/>
      <c r="JM510" s="1"/>
      <c r="JN510" s="1"/>
      <c r="JO510" s="1"/>
      <c r="JP510" s="1"/>
      <c r="JQ510" s="1"/>
      <c r="JR510" s="1"/>
      <c r="JS510" s="1"/>
      <c r="JT510" s="1"/>
      <c r="JU510" s="1"/>
      <c r="JV510" s="1"/>
      <c r="JW510" s="1"/>
      <c r="JX510" s="1"/>
      <c r="JY510" s="1"/>
      <c r="JZ510" s="1"/>
      <c r="KA510" s="1"/>
      <c r="KB510" s="1"/>
      <c r="KC510" s="1"/>
      <c r="KD510" s="1"/>
      <c r="KE510" s="1"/>
      <c r="KF510" s="1"/>
      <c r="KG510" s="1"/>
      <c r="KH510" s="1"/>
      <c r="KI510" s="1"/>
      <c r="KJ510" s="1"/>
      <c r="KK510" s="1"/>
      <c r="KL510" s="1"/>
      <c r="KM510" s="1"/>
      <c r="KN510" s="1"/>
      <c r="KO510" s="1"/>
      <c r="KP510" s="1"/>
      <c r="KQ510" s="1"/>
      <c r="KR510" s="1"/>
      <c r="KS510" s="1"/>
      <c r="KT510" s="1"/>
      <c r="KU510" s="1"/>
      <c r="KV510" s="1"/>
      <c r="KW510" s="1"/>
      <c r="KX510" s="1"/>
      <c r="KY510" s="1"/>
      <c r="KZ510" s="1"/>
      <c r="LA510" s="1"/>
      <c r="LB510" s="1"/>
      <c r="LC510" s="1"/>
      <c r="LD510" s="1"/>
      <c r="LE510" s="1"/>
      <c r="LF510" s="1"/>
      <c r="LG510" s="1"/>
      <c r="LH510" s="1"/>
      <c r="LI510" s="1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  <c r="NR510" s="1"/>
      <c r="NS510" s="1"/>
      <c r="NT510" s="1"/>
      <c r="NU510" s="1"/>
      <c r="NV510" s="1"/>
      <c r="NW510" s="1"/>
      <c r="NX510" s="1"/>
      <c r="NY510" s="1"/>
      <c r="NZ510" s="1"/>
      <c r="OA510" s="1"/>
      <c r="OB510" s="1"/>
      <c r="OC510" s="1"/>
      <c r="OD510" s="1"/>
      <c r="OE510" s="1"/>
      <c r="OF510" s="23" t="s">
        <v>910</v>
      </c>
    </row>
    <row r="511" spans="3:396" x14ac:dyDescent="0.4">
      <c r="C511" s="1">
        <f t="shared" si="21"/>
        <v>508</v>
      </c>
      <c r="D511" s="74" t="s">
        <v>1174</v>
      </c>
      <c r="S511" s="74" t="s">
        <v>1174</v>
      </c>
      <c r="AJ511" s="24"/>
      <c r="OF511" s="23" t="s">
        <v>910</v>
      </c>
    </row>
    <row r="512" spans="3:396" x14ac:dyDescent="0.4">
      <c r="C512" s="1">
        <f t="shared" si="21"/>
        <v>509</v>
      </c>
      <c r="D512" s="74" t="s">
        <v>1174</v>
      </c>
      <c r="S512" s="74" t="s">
        <v>1174</v>
      </c>
      <c r="AJ512" s="24"/>
      <c r="OF512" s="23" t="s">
        <v>910</v>
      </c>
    </row>
    <row r="513" spans="3:396" x14ac:dyDescent="0.4">
      <c r="C513" s="1">
        <f t="shared" si="21"/>
        <v>510</v>
      </c>
      <c r="D513" s="74" t="s">
        <v>1174</v>
      </c>
      <c r="S513" s="74" t="s">
        <v>1174</v>
      </c>
      <c r="AF513" s="23"/>
      <c r="OF513" s="23" t="s">
        <v>910</v>
      </c>
    </row>
    <row r="514" spans="3:396" x14ac:dyDescent="0.4">
      <c r="C514" s="1">
        <f t="shared" si="21"/>
        <v>511</v>
      </c>
      <c r="D514" s="74" t="s">
        <v>1174</v>
      </c>
      <c r="S514" s="74" t="s">
        <v>1174</v>
      </c>
      <c r="AJ514" s="24"/>
      <c r="OF514" s="23" t="s">
        <v>910</v>
      </c>
    </row>
    <row r="515" spans="3:396" x14ac:dyDescent="0.4">
      <c r="C515" s="1">
        <f t="shared" si="21"/>
        <v>512</v>
      </c>
      <c r="D515" s="74" t="s">
        <v>1174</v>
      </c>
      <c r="S515" s="74" t="s">
        <v>1174</v>
      </c>
      <c r="AJ515" s="24"/>
      <c r="OF515" s="23" t="s">
        <v>910</v>
      </c>
    </row>
    <row r="516" spans="3:396" x14ac:dyDescent="0.4">
      <c r="C516" s="1">
        <f t="shared" si="21"/>
        <v>513</v>
      </c>
      <c r="D516" s="74" t="s">
        <v>1174</v>
      </c>
      <c r="S516" s="74" t="s">
        <v>1174</v>
      </c>
      <c r="AJ516" s="24"/>
      <c r="OF516" s="23" t="s">
        <v>910</v>
      </c>
    </row>
    <row r="517" spans="3:396" x14ac:dyDescent="0.4">
      <c r="C517" s="1">
        <f t="shared" si="21"/>
        <v>514</v>
      </c>
      <c r="D517" s="74" t="s">
        <v>1174</v>
      </c>
      <c r="S517" s="74" t="s">
        <v>1174</v>
      </c>
      <c r="AJ517" s="24"/>
      <c r="OF517" s="23" t="s">
        <v>910</v>
      </c>
    </row>
    <row r="518" spans="3:396" x14ac:dyDescent="0.4">
      <c r="C518" s="1">
        <f t="shared" ref="C518:C581" si="23">C517+1</f>
        <v>515</v>
      </c>
      <c r="D518" s="74" t="s">
        <v>1174</v>
      </c>
      <c r="S518" s="74" t="s">
        <v>1174</v>
      </c>
      <c r="AJ518" s="24"/>
      <c r="OF518" s="23" t="s">
        <v>910</v>
      </c>
    </row>
    <row r="519" spans="3:396" x14ac:dyDescent="0.4">
      <c r="C519" s="1">
        <f t="shared" si="23"/>
        <v>516</v>
      </c>
      <c r="D519" s="74" t="s">
        <v>1174</v>
      </c>
      <c r="S519" s="74" t="s">
        <v>1174</v>
      </c>
      <c r="AJ519" s="24"/>
      <c r="OF519" s="23" t="s">
        <v>910</v>
      </c>
    </row>
    <row r="520" spans="3:396" x14ac:dyDescent="0.4">
      <c r="C520" s="1">
        <f t="shared" si="23"/>
        <v>517</v>
      </c>
      <c r="D520" s="74" t="s">
        <v>1174</v>
      </c>
      <c r="S520" s="74" t="s">
        <v>1174</v>
      </c>
      <c r="AJ520" s="24"/>
      <c r="OF520" s="23" t="s">
        <v>910</v>
      </c>
    </row>
    <row r="521" spans="3:396" x14ac:dyDescent="0.4">
      <c r="C521" s="1">
        <f t="shared" si="23"/>
        <v>518</v>
      </c>
      <c r="D521" s="74" t="s">
        <v>1174</v>
      </c>
      <c r="S521" s="74" t="s">
        <v>1174</v>
      </c>
      <c r="AJ521" s="24"/>
      <c r="OF521" s="23" t="s">
        <v>910</v>
      </c>
    </row>
    <row r="522" spans="3:396" x14ac:dyDescent="0.4">
      <c r="C522" s="1">
        <f t="shared" si="23"/>
        <v>519</v>
      </c>
      <c r="D522" s="74" t="s">
        <v>1174</v>
      </c>
      <c r="S522" s="74" t="s">
        <v>1174</v>
      </c>
      <c r="AJ522" s="24"/>
      <c r="OF522" s="23" t="s">
        <v>910</v>
      </c>
    </row>
    <row r="523" spans="3:396" x14ac:dyDescent="0.4">
      <c r="C523" s="1">
        <f t="shared" si="23"/>
        <v>520</v>
      </c>
      <c r="D523" s="74" t="s">
        <v>1174</v>
      </c>
      <c r="S523" s="74" t="s">
        <v>1174</v>
      </c>
      <c r="AJ523" s="24"/>
      <c r="OF523" s="23" t="s">
        <v>910</v>
      </c>
    </row>
    <row r="524" spans="3:396" x14ac:dyDescent="0.4">
      <c r="C524" s="1">
        <f t="shared" si="23"/>
        <v>521</v>
      </c>
      <c r="D524" s="74" t="s">
        <v>1174</v>
      </c>
      <c r="S524" s="74" t="s">
        <v>1174</v>
      </c>
      <c r="AJ524" s="24"/>
      <c r="OF524" s="23" t="s">
        <v>910</v>
      </c>
    </row>
    <row r="525" spans="3:396" x14ac:dyDescent="0.4">
      <c r="C525" s="1">
        <f t="shared" si="23"/>
        <v>522</v>
      </c>
      <c r="D525" s="74" t="s">
        <v>1174</v>
      </c>
      <c r="S525" s="74" t="s">
        <v>1174</v>
      </c>
      <c r="AJ525" s="24"/>
      <c r="OF525" s="23" t="s">
        <v>910</v>
      </c>
    </row>
    <row r="526" spans="3:396" x14ac:dyDescent="0.4">
      <c r="C526" s="1">
        <f t="shared" si="23"/>
        <v>523</v>
      </c>
      <c r="D526" s="74" t="s">
        <v>1174</v>
      </c>
      <c r="S526" s="74" t="s">
        <v>1174</v>
      </c>
      <c r="AJ526" s="24"/>
      <c r="OF526" s="23" t="s">
        <v>910</v>
      </c>
    </row>
    <row r="527" spans="3:396" x14ac:dyDescent="0.4">
      <c r="C527" s="1">
        <f t="shared" si="23"/>
        <v>524</v>
      </c>
      <c r="D527" s="74" t="s">
        <v>1174</v>
      </c>
      <c r="S527" s="74" t="s">
        <v>1174</v>
      </c>
      <c r="AJ527" s="24"/>
      <c r="OF527" s="23" t="s">
        <v>910</v>
      </c>
    </row>
    <row r="528" spans="3:396" x14ac:dyDescent="0.4">
      <c r="C528" s="1">
        <f t="shared" si="23"/>
        <v>525</v>
      </c>
      <c r="D528" s="74" t="s">
        <v>1174</v>
      </c>
      <c r="S528" s="74" t="s">
        <v>1174</v>
      </c>
      <c r="AJ528" s="24"/>
      <c r="OF528" s="23" t="s">
        <v>910</v>
      </c>
    </row>
    <row r="529" spans="3:396" x14ac:dyDescent="0.4">
      <c r="C529" s="1">
        <f t="shared" si="23"/>
        <v>526</v>
      </c>
      <c r="D529" s="74" t="s">
        <v>1174</v>
      </c>
      <c r="S529" s="74" t="s">
        <v>1174</v>
      </c>
      <c r="AJ529" s="24"/>
      <c r="OF529" s="23" t="s">
        <v>910</v>
      </c>
    </row>
    <row r="530" spans="3:396" x14ac:dyDescent="0.4">
      <c r="C530" s="1">
        <f t="shared" si="23"/>
        <v>527</v>
      </c>
      <c r="D530" s="74" t="s">
        <v>1174</v>
      </c>
      <c r="S530" s="74" t="s">
        <v>1174</v>
      </c>
      <c r="AJ530" s="24"/>
      <c r="OF530" s="23" t="s">
        <v>910</v>
      </c>
    </row>
    <row r="531" spans="3:396" x14ac:dyDescent="0.4">
      <c r="C531" s="1">
        <f t="shared" si="23"/>
        <v>528</v>
      </c>
      <c r="D531" s="74" t="s">
        <v>1174</v>
      </c>
      <c r="S531" s="74" t="s">
        <v>1174</v>
      </c>
      <c r="AJ531" s="24"/>
      <c r="OF531" s="23" t="s">
        <v>910</v>
      </c>
    </row>
    <row r="532" spans="3:396" x14ac:dyDescent="0.4">
      <c r="C532" s="1">
        <f t="shared" si="23"/>
        <v>529</v>
      </c>
      <c r="D532" s="74" t="s">
        <v>1174</v>
      </c>
      <c r="S532" s="74" t="s">
        <v>1174</v>
      </c>
      <c r="AJ532" s="24"/>
      <c r="OF532" s="23" t="s">
        <v>910</v>
      </c>
    </row>
    <row r="533" spans="3:396" x14ac:dyDescent="0.4">
      <c r="C533" s="1">
        <f t="shared" si="23"/>
        <v>530</v>
      </c>
      <c r="D533" s="74" t="s">
        <v>1174</v>
      </c>
      <c r="S533" s="74" t="s">
        <v>1174</v>
      </c>
      <c r="AJ533" s="24"/>
      <c r="OF533" s="23" t="s">
        <v>910</v>
      </c>
    </row>
    <row r="534" spans="3:396" x14ac:dyDescent="0.4">
      <c r="C534" s="1">
        <f t="shared" si="23"/>
        <v>531</v>
      </c>
      <c r="D534" s="74" t="s">
        <v>1174</v>
      </c>
      <c r="S534" s="74" t="s">
        <v>1174</v>
      </c>
      <c r="AJ534" s="24"/>
      <c r="OF534" s="23" t="s">
        <v>910</v>
      </c>
    </row>
    <row r="535" spans="3:396" x14ac:dyDescent="0.4">
      <c r="C535" s="1">
        <f t="shared" si="23"/>
        <v>532</v>
      </c>
      <c r="D535" s="74" t="s">
        <v>1174</v>
      </c>
      <c r="S535" s="74" t="s">
        <v>1174</v>
      </c>
      <c r="AJ535" s="24"/>
      <c r="OF535" s="23" t="s">
        <v>910</v>
      </c>
    </row>
    <row r="536" spans="3:396" x14ac:dyDescent="0.4">
      <c r="C536" s="1">
        <f t="shared" si="23"/>
        <v>533</v>
      </c>
      <c r="D536" s="74" t="s">
        <v>1174</v>
      </c>
      <c r="S536" s="74" t="s">
        <v>1174</v>
      </c>
      <c r="AJ536" s="24"/>
      <c r="OF536" s="23" t="s">
        <v>910</v>
      </c>
    </row>
    <row r="537" spans="3:396" x14ac:dyDescent="0.4">
      <c r="C537" s="1">
        <f t="shared" si="23"/>
        <v>534</v>
      </c>
      <c r="D537" s="74" t="s">
        <v>1174</v>
      </c>
      <c r="S537" s="74" t="s">
        <v>1174</v>
      </c>
      <c r="AJ537" s="24"/>
      <c r="OF537" s="23" t="s">
        <v>910</v>
      </c>
    </row>
    <row r="538" spans="3:396" x14ac:dyDescent="0.4">
      <c r="C538" s="1">
        <f t="shared" si="23"/>
        <v>535</v>
      </c>
      <c r="D538" s="74" t="s">
        <v>1174</v>
      </c>
      <c r="S538" s="74" t="s">
        <v>1174</v>
      </c>
      <c r="AJ538" s="24"/>
      <c r="OF538" s="23" t="s">
        <v>910</v>
      </c>
    </row>
    <row r="539" spans="3:396" x14ac:dyDescent="0.4">
      <c r="C539" s="1">
        <f t="shared" si="23"/>
        <v>536</v>
      </c>
      <c r="D539" s="74" t="s">
        <v>1174</v>
      </c>
      <c r="S539" s="74" t="s">
        <v>1174</v>
      </c>
      <c r="AJ539" s="24"/>
      <c r="OF539" s="23" t="s">
        <v>910</v>
      </c>
    </row>
    <row r="540" spans="3:396" x14ac:dyDescent="0.4">
      <c r="C540" s="1">
        <f t="shared" si="23"/>
        <v>537</v>
      </c>
      <c r="D540" s="74" t="s">
        <v>1174</v>
      </c>
      <c r="S540" s="74" t="s">
        <v>1174</v>
      </c>
      <c r="AJ540" s="24"/>
      <c r="OF540" s="23" t="s">
        <v>910</v>
      </c>
    </row>
    <row r="541" spans="3:396" x14ac:dyDescent="0.4">
      <c r="C541" s="1">
        <f t="shared" si="23"/>
        <v>538</v>
      </c>
      <c r="D541" s="74" t="s">
        <v>1174</v>
      </c>
      <c r="S541" s="74" t="s">
        <v>1174</v>
      </c>
      <c r="AJ541" s="24"/>
      <c r="OF541" s="23" t="s">
        <v>910</v>
      </c>
    </row>
    <row r="542" spans="3:396" x14ac:dyDescent="0.4">
      <c r="C542" s="1">
        <f t="shared" si="23"/>
        <v>539</v>
      </c>
      <c r="D542" s="74" t="s">
        <v>1174</v>
      </c>
      <c r="S542" s="74" t="s">
        <v>1174</v>
      </c>
      <c r="AJ542" s="24"/>
      <c r="OF542" s="23" t="s">
        <v>910</v>
      </c>
    </row>
    <row r="543" spans="3:396" x14ac:dyDescent="0.4">
      <c r="C543" s="1">
        <f t="shared" si="23"/>
        <v>540</v>
      </c>
      <c r="D543" s="74" t="s">
        <v>1174</v>
      </c>
      <c r="S543" s="74" t="s">
        <v>1174</v>
      </c>
      <c r="AJ543" s="24"/>
      <c r="OF543" s="23" t="s">
        <v>910</v>
      </c>
    </row>
    <row r="544" spans="3:396" x14ac:dyDescent="0.4">
      <c r="C544" s="1">
        <f t="shared" si="23"/>
        <v>541</v>
      </c>
      <c r="D544" s="74" t="s">
        <v>1174</v>
      </c>
      <c r="S544" s="74" t="s">
        <v>1174</v>
      </c>
      <c r="AJ544" s="24"/>
      <c r="OF544" s="23" t="s">
        <v>910</v>
      </c>
    </row>
    <row r="545" spans="3:396" x14ac:dyDescent="0.4">
      <c r="C545" s="1">
        <f t="shared" si="23"/>
        <v>542</v>
      </c>
      <c r="D545" s="74" t="s">
        <v>1174</v>
      </c>
      <c r="S545" s="74" t="s">
        <v>1174</v>
      </c>
      <c r="AJ545" s="24"/>
      <c r="OF545" s="23" t="s">
        <v>910</v>
      </c>
    </row>
    <row r="546" spans="3:396" x14ac:dyDescent="0.4">
      <c r="C546" s="1">
        <f t="shared" si="23"/>
        <v>543</v>
      </c>
      <c r="D546" s="74" t="s">
        <v>1174</v>
      </c>
      <c r="S546" s="74" t="s">
        <v>1174</v>
      </c>
      <c r="AJ546" s="24"/>
      <c r="OF546" s="23" t="s">
        <v>910</v>
      </c>
    </row>
    <row r="547" spans="3:396" x14ac:dyDescent="0.4">
      <c r="C547" s="1">
        <f t="shared" si="23"/>
        <v>544</v>
      </c>
      <c r="D547" s="74" t="s">
        <v>1174</v>
      </c>
      <c r="S547" s="74" t="s">
        <v>1174</v>
      </c>
      <c r="AJ547" s="24"/>
      <c r="OF547" s="23" t="s">
        <v>910</v>
      </c>
    </row>
    <row r="548" spans="3:396" x14ac:dyDescent="0.4">
      <c r="C548" s="1">
        <f t="shared" si="23"/>
        <v>545</v>
      </c>
      <c r="D548" s="74" t="s">
        <v>1174</v>
      </c>
      <c r="S548" s="74" t="s">
        <v>1174</v>
      </c>
      <c r="AJ548" s="24"/>
      <c r="OF548" s="23" t="s">
        <v>910</v>
      </c>
    </row>
    <row r="549" spans="3:396" x14ac:dyDescent="0.4">
      <c r="C549" s="1">
        <f t="shared" si="23"/>
        <v>546</v>
      </c>
      <c r="D549" s="74" t="s">
        <v>1174</v>
      </c>
      <c r="S549" s="74" t="s">
        <v>1174</v>
      </c>
      <c r="AJ549" s="24"/>
      <c r="OF549" s="23" t="s">
        <v>910</v>
      </c>
    </row>
    <row r="550" spans="3:396" x14ac:dyDescent="0.4">
      <c r="C550" s="1">
        <f t="shared" si="23"/>
        <v>547</v>
      </c>
      <c r="D550" s="74" t="s">
        <v>1174</v>
      </c>
      <c r="S550" s="74" t="s">
        <v>1174</v>
      </c>
      <c r="AJ550" s="24"/>
      <c r="OF550" s="23" t="s">
        <v>910</v>
      </c>
    </row>
    <row r="551" spans="3:396" x14ac:dyDescent="0.4">
      <c r="C551" s="1">
        <f t="shared" si="23"/>
        <v>548</v>
      </c>
      <c r="D551" s="74" t="s">
        <v>1174</v>
      </c>
      <c r="S551" s="74" t="s">
        <v>1174</v>
      </c>
      <c r="AJ551" s="24"/>
      <c r="OF551" s="23" t="s">
        <v>910</v>
      </c>
    </row>
    <row r="552" spans="3:396" x14ac:dyDescent="0.4">
      <c r="C552" s="1">
        <f t="shared" si="23"/>
        <v>549</v>
      </c>
      <c r="D552" s="74" t="s">
        <v>1174</v>
      </c>
      <c r="S552" s="74" t="s">
        <v>1174</v>
      </c>
      <c r="AJ552" s="24"/>
      <c r="OF552" s="23" t="s">
        <v>910</v>
      </c>
    </row>
    <row r="553" spans="3:396" x14ac:dyDescent="0.4">
      <c r="C553" s="1">
        <f t="shared" si="23"/>
        <v>550</v>
      </c>
      <c r="D553" s="74" t="s">
        <v>1174</v>
      </c>
      <c r="S553" s="74" t="s">
        <v>1174</v>
      </c>
      <c r="AJ553" s="24"/>
      <c r="OF553" s="23" t="s">
        <v>910</v>
      </c>
    </row>
    <row r="554" spans="3:396" x14ac:dyDescent="0.4">
      <c r="C554" s="1">
        <f t="shared" si="23"/>
        <v>551</v>
      </c>
      <c r="D554" s="74" t="s">
        <v>1174</v>
      </c>
      <c r="S554" s="74" t="s">
        <v>1174</v>
      </c>
      <c r="AJ554" s="24"/>
      <c r="OF554" s="23" t="s">
        <v>910</v>
      </c>
    </row>
    <row r="555" spans="3:396" x14ac:dyDescent="0.4">
      <c r="C555" s="1">
        <f t="shared" si="23"/>
        <v>552</v>
      </c>
      <c r="D555" s="74" t="s">
        <v>1174</v>
      </c>
      <c r="S555" s="74" t="s">
        <v>1174</v>
      </c>
      <c r="AJ555" s="24"/>
      <c r="OF555" s="23" t="s">
        <v>910</v>
      </c>
    </row>
    <row r="556" spans="3:396" x14ac:dyDescent="0.4">
      <c r="C556" s="1">
        <f t="shared" si="23"/>
        <v>553</v>
      </c>
      <c r="D556" s="74" t="s">
        <v>1174</v>
      </c>
      <c r="S556" s="74" t="s">
        <v>1174</v>
      </c>
      <c r="AJ556" s="24"/>
      <c r="OF556" s="23" t="s">
        <v>910</v>
      </c>
    </row>
    <row r="557" spans="3:396" x14ac:dyDescent="0.4">
      <c r="C557" s="1">
        <f t="shared" si="23"/>
        <v>554</v>
      </c>
      <c r="D557" s="74" t="s">
        <v>1174</v>
      </c>
      <c r="S557" s="74" t="s">
        <v>1174</v>
      </c>
      <c r="AJ557" s="24"/>
      <c r="OF557" s="23" t="s">
        <v>910</v>
      </c>
    </row>
    <row r="558" spans="3:396" x14ac:dyDescent="0.4">
      <c r="C558" s="1">
        <f t="shared" si="23"/>
        <v>555</v>
      </c>
      <c r="D558" s="74" t="s">
        <v>1174</v>
      </c>
      <c r="S558" s="74" t="s">
        <v>1174</v>
      </c>
      <c r="AJ558" s="24"/>
      <c r="OF558" s="23" t="s">
        <v>910</v>
      </c>
    </row>
    <row r="559" spans="3:396" x14ac:dyDescent="0.4">
      <c r="C559" s="1">
        <f t="shared" si="23"/>
        <v>556</v>
      </c>
      <c r="D559" s="74" t="s">
        <v>1174</v>
      </c>
      <c r="S559" s="74" t="s">
        <v>1174</v>
      </c>
      <c r="AJ559" s="24"/>
      <c r="OF559" s="23" t="s">
        <v>910</v>
      </c>
    </row>
    <row r="560" spans="3:396" x14ac:dyDescent="0.4">
      <c r="C560" s="1">
        <f t="shared" si="23"/>
        <v>557</v>
      </c>
      <c r="D560" s="74" t="s">
        <v>1174</v>
      </c>
      <c r="S560" s="74" t="s">
        <v>1174</v>
      </c>
      <c r="AJ560" s="24"/>
      <c r="OF560" s="23" t="s">
        <v>910</v>
      </c>
    </row>
    <row r="561" spans="3:396" x14ac:dyDescent="0.4">
      <c r="C561" s="1">
        <f t="shared" si="23"/>
        <v>558</v>
      </c>
      <c r="D561" s="74" t="s">
        <v>1174</v>
      </c>
      <c r="S561" s="74" t="s">
        <v>1174</v>
      </c>
      <c r="AJ561" s="24"/>
      <c r="OF561" s="23" t="s">
        <v>910</v>
      </c>
    </row>
    <row r="562" spans="3:396" x14ac:dyDescent="0.4">
      <c r="C562" s="1">
        <f t="shared" si="23"/>
        <v>559</v>
      </c>
      <c r="D562" s="74" t="s">
        <v>1174</v>
      </c>
      <c r="S562" s="74" t="s">
        <v>1174</v>
      </c>
      <c r="AJ562" s="24"/>
      <c r="OF562" s="23" t="s">
        <v>910</v>
      </c>
    </row>
    <row r="563" spans="3:396" x14ac:dyDescent="0.4">
      <c r="C563" s="1">
        <f t="shared" si="23"/>
        <v>560</v>
      </c>
      <c r="D563" s="74" t="s">
        <v>1174</v>
      </c>
      <c r="S563" s="74" t="s">
        <v>1174</v>
      </c>
      <c r="AJ563" s="24"/>
      <c r="OF563" s="23" t="s">
        <v>910</v>
      </c>
    </row>
    <row r="564" spans="3:396" x14ac:dyDescent="0.4">
      <c r="C564" s="1">
        <f t="shared" si="23"/>
        <v>561</v>
      </c>
      <c r="D564" s="74" t="s">
        <v>1174</v>
      </c>
      <c r="I564" s="90" t="s">
        <v>1165</v>
      </c>
      <c r="J564" s="95">
        <v>9</v>
      </c>
      <c r="K564" s="92" t="s">
        <v>28</v>
      </c>
      <c r="L564" s="92" t="s">
        <v>1155</v>
      </c>
      <c r="M564" s="94" t="s">
        <v>1156</v>
      </c>
      <c r="S564" s="74" t="s">
        <v>1174</v>
      </c>
      <c r="T564" s="1" t="s">
        <v>1413</v>
      </c>
      <c r="U564" s="1">
        <f ca="1">_xlfn.XLOOKUP(J564,monitor!B:B,monitor!AT:AT)</f>
        <v>257</v>
      </c>
      <c r="AC564" s="24"/>
      <c r="AD564" s="24"/>
      <c r="AE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  <c r="BW564" s="24"/>
      <c r="BX564" s="24"/>
      <c r="BY564" s="24"/>
      <c r="BZ564" s="24"/>
      <c r="CA564" s="24"/>
      <c r="CB564" s="24"/>
      <c r="CC564" s="24"/>
      <c r="CD564" s="24"/>
      <c r="CE564" s="24"/>
      <c r="CF564" s="24"/>
      <c r="CG564" s="24"/>
      <c r="CH564" s="24"/>
      <c r="CI564" s="24"/>
      <c r="CJ564" s="24"/>
      <c r="CK564" s="24"/>
      <c r="CL564" s="24"/>
      <c r="CM564" s="24"/>
      <c r="CN564" s="24"/>
      <c r="CO564" s="24"/>
      <c r="CP564" s="24"/>
      <c r="CQ564" s="24"/>
      <c r="CR564" s="24"/>
      <c r="CS564" s="24"/>
      <c r="CT564" s="24"/>
      <c r="CU564" s="24"/>
      <c r="CV564" s="24"/>
      <c r="CW564" s="24"/>
      <c r="CX564" s="24"/>
      <c r="CY564" s="24"/>
      <c r="CZ564" s="24"/>
      <c r="DA564" s="24"/>
      <c r="DB564" s="24"/>
      <c r="DC564" s="24"/>
      <c r="DD564" s="24"/>
      <c r="DE564" s="24"/>
      <c r="DF564" s="24"/>
      <c r="DG564" s="24"/>
      <c r="DH564" s="24"/>
      <c r="DI564" s="24"/>
      <c r="DJ564" s="24"/>
      <c r="DK564" s="24"/>
      <c r="DL564" s="24"/>
      <c r="DM564" s="24"/>
      <c r="DN564" s="24"/>
      <c r="DO564" s="24"/>
      <c r="DP564" s="24"/>
      <c r="DQ564" s="24"/>
      <c r="DR564" s="24"/>
      <c r="DS564" s="24"/>
      <c r="DT564" s="24"/>
      <c r="DU564" s="24"/>
      <c r="DV564" s="24"/>
      <c r="DW564" s="24"/>
      <c r="DX564" s="24"/>
      <c r="DY564" s="24"/>
      <c r="DZ564" s="24"/>
      <c r="EA564" s="24"/>
      <c r="EB564" s="24"/>
      <c r="EC564" s="24"/>
      <c r="ED564" s="24"/>
      <c r="EE564" s="24"/>
      <c r="EF564" s="24"/>
      <c r="EG564" s="24"/>
      <c r="EH564" s="24"/>
      <c r="EI564" s="24"/>
      <c r="EJ564" s="24"/>
      <c r="EK564" s="24"/>
      <c r="EL564" s="24"/>
      <c r="EM564" s="24"/>
      <c r="EN564" s="24"/>
      <c r="EO564" s="24"/>
      <c r="EP564" s="24"/>
      <c r="EQ564" s="24"/>
      <c r="ER564" s="24"/>
      <c r="ES564" s="24"/>
      <c r="ET564" s="24"/>
      <c r="EU564" s="24"/>
      <c r="EV564" s="24"/>
      <c r="EW564" s="24"/>
      <c r="EX564" s="24"/>
      <c r="EY564" s="24"/>
      <c r="EZ564" s="24"/>
      <c r="FA564" s="24"/>
      <c r="FB564" s="24"/>
      <c r="FC564" s="24"/>
      <c r="FD564" s="24"/>
      <c r="FE564" s="24"/>
      <c r="FF564" s="24"/>
      <c r="FG564" s="24"/>
      <c r="FH564" s="24"/>
      <c r="FI564" s="24"/>
      <c r="FJ564" s="24"/>
      <c r="FK564" s="24"/>
      <c r="FL564" s="24"/>
      <c r="FM564" s="24"/>
      <c r="FN564" s="24"/>
      <c r="FO564" s="24"/>
      <c r="FP564" s="24"/>
      <c r="FQ564" s="24"/>
      <c r="FR564" s="24"/>
      <c r="FS564" s="24"/>
      <c r="FT564" s="24"/>
      <c r="FU564" s="24"/>
      <c r="FV564" s="24"/>
      <c r="FW564" s="24"/>
      <c r="FX564" s="24"/>
      <c r="FY564" s="24"/>
      <c r="FZ564" s="24"/>
      <c r="GA564" s="24"/>
      <c r="GB564" s="24"/>
      <c r="GC564" s="24"/>
      <c r="GD564" s="24"/>
      <c r="GE564" s="24"/>
      <c r="GF564" s="24"/>
      <c r="GG564" s="24"/>
      <c r="GH564" s="24"/>
      <c r="GI564" s="24"/>
      <c r="GJ564" s="24"/>
      <c r="GK564" s="24"/>
      <c r="GL564" s="24"/>
      <c r="GM564" s="24"/>
      <c r="GN564" s="24"/>
      <c r="GO564" s="24"/>
      <c r="GP564" s="24"/>
      <c r="GQ564" s="24"/>
      <c r="GR564" s="24"/>
      <c r="GS564" s="24"/>
      <c r="GT564" s="24"/>
      <c r="GU564" s="24"/>
      <c r="GV564" s="24"/>
      <c r="GW564" s="24"/>
      <c r="GX564" s="24"/>
      <c r="GY564" s="24"/>
      <c r="GZ564" s="24"/>
      <c r="HA564" s="24"/>
      <c r="HB564" s="24"/>
      <c r="HC564" s="24"/>
      <c r="HD564" s="24"/>
      <c r="HE564" s="24"/>
      <c r="HF564" s="24"/>
      <c r="HG564" s="24"/>
      <c r="HH564" s="24"/>
      <c r="HI564" s="24"/>
      <c r="HJ564" s="24"/>
      <c r="HK564" s="24"/>
      <c r="HL564" s="24"/>
      <c r="HM564" s="24"/>
      <c r="HN564" s="24"/>
      <c r="HO564" s="24"/>
      <c r="HP564" s="24"/>
      <c r="HQ564" s="24"/>
      <c r="HR564" s="24"/>
      <c r="HS564" s="24"/>
      <c r="HT564" s="24"/>
      <c r="HU564" s="24"/>
      <c r="HV564" s="24"/>
      <c r="HW564" s="24"/>
      <c r="HX564" s="24"/>
      <c r="HY564" s="24"/>
      <c r="HZ564" s="24"/>
      <c r="IA564" s="24"/>
      <c r="IB564" s="24"/>
      <c r="IC564" s="24"/>
      <c r="ID564" s="24"/>
      <c r="IE564" s="24"/>
      <c r="IF564" s="24"/>
      <c r="IG564" s="24"/>
      <c r="IH564" s="24"/>
      <c r="II564" s="24"/>
      <c r="IJ564" s="24"/>
      <c r="IK564" s="24"/>
      <c r="IL564" s="24"/>
      <c r="IM564" s="24"/>
      <c r="IN564" s="24"/>
      <c r="IO564" s="24"/>
      <c r="IP564" s="24"/>
      <c r="IQ564" s="24"/>
      <c r="IR564" s="24"/>
      <c r="IS564" s="24"/>
      <c r="IT564" s="24"/>
      <c r="IU564" s="24"/>
      <c r="IV564" s="24"/>
      <c r="IW564" s="24"/>
      <c r="IX564" s="24"/>
      <c r="IY564" s="24"/>
      <c r="IZ564" s="24"/>
      <c r="JA564" s="24"/>
      <c r="JB564" s="24"/>
      <c r="JC564" s="24"/>
      <c r="JD564" s="24"/>
      <c r="JE564" s="24"/>
      <c r="JF564" s="24"/>
      <c r="JG564" s="24"/>
      <c r="JH564" s="24"/>
      <c r="JI564" s="24"/>
      <c r="JJ564" s="24"/>
      <c r="JK564" s="24"/>
      <c r="JL564" s="24"/>
      <c r="JM564" s="24"/>
      <c r="JN564" s="24"/>
      <c r="JO564" s="24"/>
      <c r="JP564" s="24"/>
      <c r="JQ564" s="24"/>
      <c r="JR564" s="24"/>
      <c r="JS564" s="24"/>
      <c r="JT564" s="24"/>
      <c r="JU564" s="24"/>
      <c r="JV564" s="24"/>
      <c r="JW564" s="24"/>
      <c r="JX564" s="24"/>
      <c r="JY564" s="24"/>
      <c r="JZ564" s="24"/>
      <c r="KA564" s="24"/>
      <c r="KB564" s="24"/>
      <c r="KC564" s="24"/>
      <c r="KD564" s="24"/>
      <c r="KE564" s="24"/>
      <c r="KF564" s="24"/>
      <c r="KG564" s="24"/>
      <c r="KH564" s="24"/>
      <c r="KI564" s="24"/>
      <c r="KJ564" s="24"/>
      <c r="KK564" s="24"/>
      <c r="KL564" s="24"/>
      <c r="KM564" s="24"/>
      <c r="KN564" s="24"/>
      <c r="KO564" s="24"/>
      <c r="KP564" s="24"/>
      <c r="KQ564" s="24"/>
      <c r="KR564" s="24"/>
      <c r="KS564" s="24"/>
      <c r="KT564" s="24"/>
      <c r="KU564" s="24"/>
      <c r="KV564" s="24"/>
      <c r="KW564" s="24"/>
      <c r="KX564" s="24"/>
      <c r="KY564" s="24"/>
      <c r="KZ564" s="24"/>
      <c r="LA564" s="24"/>
      <c r="LB564" s="24"/>
      <c r="LC564" s="24"/>
      <c r="LD564" s="24"/>
      <c r="LE564" s="24"/>
      <c r="LF564" s="24"/>
      <c r="LG564" s="24"/>
      <c r="LH564" s="24"/>
      <c r="LI564" s="24"/>
      <c r="LJ564" s="24"/>
      <c r="LK564" s="24"/>
      <c r="LL564" s="24"/>
      <c r="LM564" s="24"/>
      <c r="LN564" s="24"/>
      <c r="LO564" s="24"/>
      <c r="LP564" s="24"/>
      <c r="LQ564" s="24"/>
      <c r="LR564" s="24"/>
      <c r="LS564" s="24"/>
      <c r="LT564" s="24"/>
      <c r="LU564" s="24"/>
      <c r="LV564" s="24"/>
      <c r="LW564" s="24"/>
      <c r="LX564" s="24"/>
      <c r="LY564" s="24"/>
      <c r="LZ564" s="24"/>
      <c r="MA564" s="24"/>
      <c r="MB564" s="24"/>
      <c r="MC564" s="24"/>
      <c r="MD564" s="24"/>
      <c r="ME564" s="24"/>
      <c r="MF564" s="24"/>
      <c r="MG564" s="24"/>
      <c r="MH564" s="24"/>
      <c r="MI564" s="24"/>
      <c r="MJ564" s="24"/>
      <c r="MK564" s="24"/>
      <c r="ML564" s="24"/>
      <c r="MM564" s="24"/>
      <c r="MN564" s="24"/>
      <c r="MO564" s="24"/>
      <c r="MP564" s="24"/>
      <c r="MQ564" s="24"/>
      <c r="MR564" s="24"/>
      <c r="MS564" s="24"/>
      <c r="MT564" s="24"/>
      <c r="MU564" s="24"/>
      <c r="MV564" s="24"/>
      <c r="MW564" s="24"/>
      <c r="MX564" s="24"/>
      <c r="MY564" s="24"/>
      <c r="MZ564" s="24"/>
      <c r="NA564" s="24"/>
      <c r="NB564" s="24"/>
      <c r="NC564" s="24"/>
      <c r="ND564" s="24"/>
      <c r="NE564" s="24"/>
      <c r="NF564" s="24"/>
      <c r="NG564" s="24"/>
      <c r="NH564" s="24"/>
      <c r="NI564" s="24"/>
      <c r="NJ564" s="24"/>
      <c r="NK564" s="24"/>
      <c r="NL564" s="24"/>
      <c r="NM564" s="24"/>
      <c r="NN564" s="24"/>
      <c r="NO564" s="24"/>
      <c r="NP564" s="24"/>
      <c r="NQ564" s="24"/>
      <c r="NR564" s="24"/>
      <c r="NS564" s="24"/>
      <c r="NT564" s="24"/>
      <c r="NU564" s="24"/>
      <c r="NV564" s="24"/>
      <c r="NW564" s="24"/>
      <c r="NX564" s="24"/>
      <c r="NY564" s="24"/>
      <c r="NZ564" s="24"/>
      <c r="OA564" s="24"/>
      <c r="OB564" s="24"/>
      <c r="OC564" s="24"/>
      <c r="OD564" s="24"/>
      <c r="OE564" s="24"/>
      <c r="OF564" s="23" t="s">
        <v>910</v>
      </c>
    </row>
    <row r="565" spans="3:396" x14ac:dyDescent="0.4">
      <c r="C565" s="1">
        <f t="shared" si="23"/>
        <v>562</v>
      </c>
      <c r="D565" s="74" t="s">
        <v>1174</v>
      </c>
      <c r="I565" s="96" t="s">
        <v>1153</v>
      </c>
      <c r="J565" s="97" t="str">
        <f>_xlfn.XLOOKUP(J564,monitor!B:B,monitor!D:D,"-")</f>
        <v>XS1721244371</v>
      </c>
      <c r="K565" s="97" t="str">
        <f>_xlfn.XLOOKUP(J565,bonds[ID_ISIN],bonds[unique lookup],"-")</f>
        <v>IBESM 1 7/8 PERP nc-23</v>
      </c>
      <c r="L565" s="98">
        <f>_xlfn.XLOOKUP(J565,bonds[ID_ISIN],bonds[blp_i_sprd_mid])</f>
        <v>161.84939575195313</v>
      </c>
      <c r="M565" s="99">
        <f>_xlfn.XLOOKUP(J564,monitor!B:B,monitor!F:F)</f>
        <v>0</v>
      </c>
      <c r="S565" s="74" t="s">
        <v>1174</v>
      </c>
      <c r="T565" s="1" t="s">
        <v>1414</v>
      </c>
      <c r="U565" s="1">
        <f ca="1">_xlfn.XLOOKUP(J564,monitor!B:B,monitor!AU:AU)</f>
        <v>257</v>
      </c>
      <c r="AB565" s="23" t="s">
        <v>1410</v>
      </c>
      <c r="AC565" s="24" cm="1">
        <f t="array" aca="1" ref="AC565:JZ565" ca="1">dl_Get_Hist("isin",isin_list,historicData)*1</f>
        <v>44126</v>
      </c>
      <c r="AD565" s="24">
        <f ca="1"/>
        <v>44125</v>
      </c>
      <c r="AE565" s="24">
        <f ca="1"/>
        <v>44124</v>
      </c>
      <c r="AF565" s="24">
        <f ca="1"/>
        <v>44123</v>
      </c>
      <c r="AG565" s="24">
        <f ca="1"/>
        <v>44120</v>
      </c>
      <c r="AH565" s="24">
        <f ca="1"/>
        <v>44119</v>
      </c>
      <c r="AI565" s="24">
        <f ca="1"/>
        <v>44118</v>
      </c>
      <c r="AJ565" s="24">
        <f ca="1"/>
        <v>44117</v>
      </c>
      <c r="AK565" s="24">
        <f ca="1"/>
        <v>44116</v>
      </c>
      <c r="AL565" s="24">
        <f ca="1"/>
        <v>44113</v>
      </c>
      <c r="AM565" s="24">
        <f ca="1"/>
        <v>44112</v>
      </c>
      <c r="AN565" s="24">
        <f ca="1"/>
        <v>44111</v>
      </c>
      <c r="AO565" s="24">
        <f ca="1"/>
        <v>44110</v>
      </c>
      <c r="AP565" s="24">
        <f ca="1"/>
        <v>44109</v>
      </c>
      <c r="AQ565" s="24">
        <f ca="1"/>
        <v>44106</v>
      </c>
      <c r="AR565" s="24">
        <f ca="1"/>
        <v>44105</v>
      </c>
      <c r="AS565" s="24">
        <f ca="1"/>
        <v>44104</v>
      </c>
      <c r="AT565" s="24">
        <f ca="1"/>
        <v>44103</v>
      </c>
      <c r="AU565" s="24">
        <f ca="1"/>
        <v>44102</v>
      </c>
      <c r="AV565" s="24">
        <f ca="1"/>
        <v>44099</v>
      </c>
      <c r="AW565" s="24">
        <f ca="1"/>
        <v>44098</v>
      </c>
      <c r="AX565" s="24">
        <f ca="1"/>
        <v>44097</v>
      </c>
      <c r="AY565" s="24">
        <f ca="1"/>
        <v>44096</v>
      </c>
      <c r="AZ565" s="24">
        <f ca="1"/>
        <v>44095</v>
      </c>
      <c r="BA565" s="24">
        <f ca="1"/>
        <v>44092</v>
      </c>
      <c r="BB565" s="24">
        <f ca="1"/>
        <v>44091</v>
      </c>
      <c r="BC565" s="24">
        <f ca="1"/>
        <v>44090</v>
      </c>
      <c r="BD565" s="24">
        <f ca="1"/>
        <v>44089</v>
      </c>
      <c r="BE565" s="24">
        <f ca="1"/>
        <v>44088</v>
      </c>
      <c r="BF565" s="24">
        <f ca="1"/>
        <v>44085</v>
      </c>
      <c r="BG565" s="24">
        <f ca="1"/>
        <v>44084</v>
      </c>
      <c r="BH565" s="24">
        <f ca="1"/>
        <v>44083</v>
      </c>
      <c r="BI565" s="24">
        <f ca="1"/>
        <v>44082</v>
      </c>
      <c r="BJ565" s="24">
        <f ca="1"/>
        <v>44081</v>
      </c>
      <c r="BK565" s="24">
        <f ca="1"/>
        <v>44078</v>
      </c>
      <c r="BL565" s="24">
        <f ca="1"/>
        <v>44077</v>
      </c>
      <c r="BM565" s="24">
        <f ca="1"/>
        <v>44076</v>
      </c>
      <c r="BN565" s="24">
        <f ca="1"/>
        <v>44075</v>
      </c>
      <c r="BO565" s="24">
        <f ca="1"/>
        <v>44074</v>
      </c>
      <c r="BP565" s="24">
        <f ca="1"/>
        <v>44071</v>
      </c>
      <c r="BQ565" s="24">
        <f ca="1"/>
        <v>44070</v>
      </c>
      <c r="BR565" s="24">
        <f ca="1"/>
        <v>44069</v>
      </c>
      <c r="BS565" s="24">
        <f ca="1"/>
        <v>44068</v>
      </c>
      <c r="BT565" s="24">
        <f ca="1"/>
        <v>44067</v>
      </c>
      <c r="BU565" s="24">
        <f ca="1"/>
        <v>44064</v>
      </c>
      <c r="BV565" s="24">
        <f ca="1"/>
        <v>44063</v>
      </c>
      <c r="BW565" s="24">
        <f ca="1"/>
        <v>44062</v>
      </c>
      <c r="BX565" s="24">
        <f ca="1"/>
        <v>44061</v>
      </c>
      <c r="BY565" s="24">
        <f ca="1"/>
        <v>44060</v>
      </c>
      <c r="BZ565" s="24">
        <f ca="1"/>
        <v>44057</v>
      </c>
      <c r="CA565" s="24">
        <f ca="1"/>
        <v>44056</v>
      </c>
      <c r="CB565" s="24">
        <f ca="1"/>
        <v>44055</v>
      </c>
      <c r="CC565" s="24">
        <f ca="1"/>
        <v>44054</v>
      </c>
      <c r="CD565" s="24">
        <f ca="1"/>
        <v>44053</v>
      </c>
      <c r="CE565" s="24">
        <f ca="1"/>
        <v>44050</v>
      </c>
      <c r="CF565" s="24">
        <f ca="1"/>
        <v>44049</v>
      </c>
      <c r="CG565" s="24">
        <f ca="1"/>
        <v>44048</v>
      </c>
      <c r="CH565" s="24">
        <f ca="1"/>
        <v>44047</v>
      </c>
      <c r="CI565" s="24">
        <f ca="1"/>
        <v>44046</v>
      </c>
      <c r="CJ565" s="24">
        <f ca="1"/>
        <v>44043</v>
      </c>
      <c r="CK565" s="24">
        <f ca="1"/>
        <v>44042</v>
      </c>
      <c r="CL565" s="24">
        <f ca="1"/>
        <v>44041</v>
      </c>
      <c r="CM565" s="24">
        <f ca="1"/>
        <v>44040</v>
      </c>
      <c r="CN565" s="24">
        <f ca="1"/>
        <v>44039</v>
      </c>
      <c r="CO565" s="24">
        <f ca="1"/>
        <v>44036</v>
      </c>
      <c r="CP565" s="24">
        <f ca="1"/>
        <v>44035</v>
      </c>
      <c r="CQ565" s="24">
        <f ca="1"/>
        <v>44034</v>
      </c>
      <c r="CR565" s="24">
        <f ca="1"/>
        <v>44033</v>
      </c>
      <c r="CS565" s="24">
        <f ca="1"/>
        <v>44032</v>
      </c>
      <c r="CT565" s="24">
        <f ca="1"/>
        <v>44029</v>
      </c>
      <c r="CU565" s="24">
        <f ca="1"/>
        <v>44028</v>
      </c>
      <c r="CV565" s="24">
        <f ca="1"/>
        <v>44027</v>
      </c>
      <c r="CW565" s="24">
        <f ca="1"/>
        <v>44026</v>
      </c>
      <c r="CX565" s="24">
        <f ca="1"/>
        <v>44025</v>
      </c>
      <c r="CY565" s="24">
        <f ca="1"/>
        <v>44022</v>
      </c>
      <c r="CZ565" s="24">
        <f ca="1"/>
        <v>44021</v>
      </c>
      <c r="DA565" s="24">
        <f ca="1"/>
        <v>44020</v>
      </c>
      <c r="DB565" s="24">
        <f ca="1"/>
        <v>44019</v>
      </c>
      <c r="DC565" s="24">
        <f ca="1"/>
        <v>44018</v>
      </c>
      <c r="DD565" s="24">
        <f ca="1"/>
        <v>44015</v>
      </c>
      <c r="DE565" s="24">
        <f ca="1"/>
        <v>44014</v>
      </c>
      <c r="DF565" s="24">
        <f ca="1"/>
        <v>44013</v>
      </c>
      <c r="DG565" s="24">
        <f ca="1"/>
        <v>44012</v>
      </c>
      <c r="DH565" s="24">
        <f ca="1"/>
        <v>44011</v>
      </c>
      <c r="DI565" s="24">
        <f ca="1"/>
        <v>44008</v>
      </c>
      <c r="DJ565" s="24">
        <f ca="1"/>
        <v>44007</v>
      </c>
      <c r="DK565" s="24">
        <f ca="1"/>
        <v>44006</v>
      </c>
      <c r="DL565" s="24">
        <f ca="1"/>
        <v>44005</v>
      </c>
      <c r="DM565" s="24">
        <f ca="1"/>
        <v>44004</v>
      </c>
      <c r="DN565" s="24">
        <f ca="1"/>
        <v>44001</v>
      </c>
      <c r="DO565" s="24">
        <f ca="1"/>
        <v>44000</v>
      </c>
      <c r="DP565" s="24">
        <f ca="1"/>
        <v>43999</v>
      </c>
      <c r="DQ565" s="24">
        <f ca="1"/>
        <v>43998</v>
      </c>
      <c r="DR565" s="24">
        <f ca="1"/>
        <v>43997</v>
      </c>
      <c r="DS565" s="24">
        <f ca="1"/>
        <v>43994</v>
      </c>
      <c r="DT565" s="24">
        <f ca="1"/>
        <v>43993</v>
      </c>
      <c r="DU565" s="24">
        <f ca="1"/>
        <v>43992</v>
      </c>
      <c r="DV565" s="24">
        <f ca="1"/>
        <v>43991</v>
      </c>
      <c r="DW565" s="24">
        <f ca="1"/>
        <v>43990</v>
      </c>
      <c r="DX565" s="24">
        <f ca="1"/>
        <v>43987</v>
      </c>
      <c r="DY565" s="24">
        <f ca="1"/>
        <v>43986</v>
      </c>
      <c r="DZ565" s="24">
        <f ca="1"/>
        <v>43985</v>
      </c>
      <c r="EA565" s="24">
        <f ca="1"/>
        <v>43984</v>
      </c>
      <c r="EB565" s="24">
        <f ca="1"/>
        <v>43983</v>
      </c>
      <c r="EC565" s="24">
        <f ca="1"/>
        <v>43980</v>
      </c>
      <c r="ED565" s="24">
        <f ca="1"/>
        <v>43979</v>
      </c>
      <c r="EE565" s="24">
        <f ca="1"/>
        <v>43978</v>
      </c>
      <c r="EF565" s="24">
        <f ca="1"/>
        <v>43977</v>
      </c>
      <c r="EG565" s="24">
        <f ca="1"/>
        <v>43976</v>
      </c>
      <c r="EH565" s="24">
        <f ca="1"/>
        <v>43973</v>
      </c>
      <c r="EI565" s="24">
        <f ca="1"/>
        <v>43972</v>
      </c>
      <c r="EJ565" s="24">
        <f ca="1"/>
        <v>43971</v>
      </c>
      <c r="EK565" s="24">
        <f ca="1"/>
        <v>43970</v>
      </c>
      <c r="EL565" s="24">
        <f ca="1"/>
        <v>43969</v>
      </c>
      <c r="EM565" s="24">
        <f ca="1"/>
        <v>43966</v>
      </c>
      <c r="EN565" s="24">
        <f ca="1"/>
        <v>43965</v>
      </c>
      <c r="EO565" s="24">
        <f ca="1"/>
        <v>43964</v>
      </c>
      <c r="EP565" s="24">
        <f ca="1"/>
        <v>43963</v>
      </c>
      <c r="EQ565" s="24">
        <f ca="1"/>
        <v>43962</v>
      </c>
      <c r="ER565" s="24">
        <f ca="1"/>
        <v>43959</v>
      </c>
      <c r="ES565" s="24">
        <f ca="1"/>
        <v>43958</v>
      </c>
      <c r="ET565" s="24">
        <f ca="1"/>
        <v>43957</v>
      </c>
      <c r="EU565" s="24">
        <f ca="1"/>
        <v>43956</v>
      </c>
      <c r="EV565" s="24">
        <f ca="1"/>
        <v>43955</v>
      </c>
      <c r="EW565" s="24">
        <f ca="1"/>
        <v>43952</v>
      </c>
      <c r="EX565" s="24">
        <f ca="1"/>
        <v>43951</v>
      </c>
      <c r="EY565" s="24">
        <f ca="1"/>
        <v>43950</v>
      </c>
      <c r="EZ565" s="24">
        <f ca="1"/>
        <v>43949</v>
      </c>
      <c r="FA565" s="24">
        <f ca="1"/>
        <v>43948</v>
      </c>
      <c r="FB565" s="24">
        <f ca="1"/>
        <v>43945</v>
      </c>
      <c r="FC565" s="24">
        <f ca="1"/>
        <v>43944</v>
      </c>
      <c r="FD565" s="24">
        <f ca="1"/>
        <v>43943</v>
      </c>
      <c r="FE565" s="24">
        <f ca="1"/>
        <v>43942</v>
      </c>
      <c r="FF565" s="24">
        <f ca="1"/>
        <v>43941</v>
      </c>
      <c r="FG565" s="24">
        <f ca="1"/>
        <v>43938</v>
      </c>
      <c r="FH565" s="24">
        <f ca="1"/>
        <v>43937</v>
      </c>
      <c r="FI565" s="24">
        <f ca="1"/>
        <v>43936</v>
      </c>
      <c r="FJ565" s="24">
        <f ca="1"/>
        <v>43935</v>
      </c>
      <c r="FK565" s="24">
        <f ca="1"/>
        <v>43934</v>
      </c>
      <c r="FL565" s="24">
        <f ca="1"/>
        <v>43931</v>
      </c>
      <c r="FM565" s="24">
        <f ca="1"/>
        <v>43930</v>
      </c>
      <c r="FN565" s="24">
        <f ca="1"/>
        <v>43929</v>
      </c>
      <c r="FO565" s="24">
        <f ca="1"/>
        <v>43928</v>
      </c>
      <c r="FP565" s="24">
        <f ca="1"/>
        <v>43927</v>
      </c>
      <c r="FQ565" s="24">
        <f ca="1"/>
        <v>43924</v>
      </c>
      <c r="FR565" s="24">
        <f ca="1"/>
        <v>43923</v>
      </c>
      <c r="FS565" s="24">
        <f ca="1"/>
        <v>43922</v>
      </c>
      <c r="FT565" s="24">
        <f ca="1"/>
        <v>43921</v>
      </c>
      <c r="FU565" s="24">
        <f ca="1"/>
        <v>43920</v>
      </c>
      <c r="FV565" s="24">
        <f ca="1"/>
        <v>43917</v>
      </c>
      <c r="FW565" s="24">
        <f ca="1"/>
        <v>43916</v>
      </c>
      <c r="FX565" s="24">
        <f ca="1"/>
        <v>43915</v>
      </c>
      <c r="FY565" s="24">
        <f ca="1"/>
        <v>43914</v>
      </c>
      <c r="FZ565" s="24">
        <f ca="1"/>
        <v>43913</v>
      </c>
      <c r="GA565" s="24">
        <f ca="1"/>
        <v>43910</v>
      </c>
      <c r="GB565" s="24">
        <f ca="1"/>
        <v>43909</v>
      </c>
      <c r="GC565" s="24">
        <f ca="1"/>
        <v>43908</v>
      </c>
      <c r="GD565" s="24">
        <f ca="1"/>
        <v>43907</v>
      </c>
      <c r="GE565" s="24">
        <f ca="1"/>
        <v>43906</v>
      </c>
      <c r="GF565" s="24">
        <f ca="1"/>
        <v>43903</v>
      </c>
      <c r="GG565" s="24">
        <f ca="1"/>
        <v>43902</v>
      </c>
      <c r="GH565" s="24">
        <f ca="1"/>
        <v>43901</v>
      </c>
      <c r="GI565" s="24">
        <f ca="1"/>
        <v>43900</v>
      </c>
      <c r="GJ565" s="24">
        <f ca="1"/>
        <v>43899</v>
      </c>
      <c r="GK565" s="24">
        <f ca="1"/>
        <v>43896</v>
      </c>
      <c r="GL565" s="24">
        <f ca="1"/>
        <v>43895</v>
      </c>
      <c r="GM565" s="24">
        <f ca="1"/>
        <v>43894</v>
      </c>
      <c r="GN565" s="24">
        <f ca="1"/>
        <v>43893</v>
      </c>
      <c r="GO565" s="24">
        <f ca="1"/>
        <v>43892</v>
      </c>
      <c r="GP565" s="24">
        <f ca="1"/>
        <v>43889</v>
      </c>
      <c r="GQ565" s="24">
        <f ca="1"/>
        <v>43888</v>
      </c>
      <c r="GR565" s="24">
        <f ca="1"/>
        <v>43887</v>
      </c>
      <c r="GS565" s="24">
        <f ca="1"/>
        <v>43886</v>
      </c>
      <c r="GT565" s="24">
        <f ca="1"/>
        <v>43885</v>
      </c>
      <c r="GU565" s="24">
        <f ca="1"/>
        <v>43882</v>
      </c>
      <c r="GV565" s="24">
        <f ca="1"/>
        <v>43881</v>
      </c>
      <c r="GW565" s="24">
        <f ca="1"/>
        <v>43880</v>
      </c>
      <c r="GX565" s="24">
        <f ca="1"/>
        <v>43879</v>
      </c>
      <c r="GY565" s="24">
        <f ca="1"/>
        <v>43878</v>
      </c>
      <c r="GZ565" s="24">
        <f ca="1"/>
        <v>43875</v>
      </c>
      <c r="HA565" s="24">
        <f ca="1"/>
        <v>43874</v>
      </c>
      <c r="HB565" s="24">
        <f ca="1"/>
        <v>43873</v>
      </c>
      <c r="HC565" s="24">
        <f ca="1"/>
        <v>43872</v>
      </c>
      <c r="HD565" s="24">
        <f ca="1"/>
        <v>43871</v>
      </c>
      <c r="HE565" s="24">
        <f ca="1"/>
        <v>43868</v>
      </c>
      <c r="HF565" s="24">
        <f ca="1"/>
        <v>43867</v>
      </c>
      <c r="HG565" s="24">
        <f ca="1"/>
        <v>43866</v>
      </c>
      <c r="HH565" s="24">
        <f ca="1"/>
        <v>43865</v>
      </c>
      <c r="HI565" s="24">
        <f ca="1"/>
        <v>43864</v>
      </c>
      <c r="HJ565" s="24">
        <f ca="1"/>
        <v>43861</v>
      </c>
      <c r="HK565" s="24">
        <f ca="1"/>
        <v>43860</v>
      </c>
      <c r="HL565" s="24">
        <f ca="1"/>
        <v>43859</v>
      </c>
      <c r="HM565" s="24">
        <f ca="1"/>
        <v>43858</v>
      </c>
      <c r="HN565" s="24">
        <f ca="1"/>
        <v>43857</v>
      </c>
      <c r="HO565" s="24">
        <f ca="1"/>
        <v>43854</v>
      </c>
      <c r="HP565" s="24">
        <f ca="1"/>
        <v>43853</v>
      </c>
      <c r="HQ565" s="24">
        <f ca="1"/>
        <v>43852</v>
      </c>
      <c r="HR565" s="24">
        <f ca="1"/>
        <v>43851</v>
      </c>
      <c r="HS565" s="24">
        <f ca="1"/>
        <v>43850</v>
      </c>
      <c r="HT565" s="24">
        <f ca="1"/>
        <v>43847</v>
      </c>
      <c r="HU565" s="24">
        <f ca="1"/>
        <v>43846</v>
      </c>
      <c r="HV565" s="24">
        <f ca="1"/>
        <v>43845</v>
      </c>
      <c r="HW565" s="24">
        <f ca="1"/>
        <v>43844</v>
      </c>
      <c r="HX565" s="24">
        <f ca="1"/>
        <v>43843</v>
      </c>
      <c r="HY565" s="24">
        <f ca="1"/>
        <v>43840</v>
      </c>
      <c r="HZ565" s="24">
        <f ca="1"/>
        <v>43839</v>
      </c>
      <c r="IA565" s="24">
        <f ca="1"/>
        <v>43838</v>
      </c>
      <c r="IB565" s="24">
        <f ca="1"/>
        <v>43837</v>
      </c>
      <c r="IC565" s="24">
        <f ca="1"/>
        <v>43836</v>
      </c>
      <c r="ID565" s="24">
        <f ca="1"/>
        <v>43833</v>
      </c>
      <c r="IE565" s="24">
        <f ca="1"/>
        <v>43832</v>
      </c>
      <c r="IF565" s="24">
        <f ca="1"/>
        <v>43831</v>
      </c>
      <c r="IG565" s="24">
        <f ca="1"/>
        <v>43830</v>
      </c>
      <c r="IH565" s="24">
        <f ca="1"/>
        <v>43829</v>
      </c>
      <c r="II565" s="24">
        <f ca="1"/>
        <v>43826</v>
      </c>
      <c r="IJ565" s="24">
        <f ca="1"/>
        <v>43825</v>
      </c>
      <c r="IK565" s="24">
        <f ca="1"/>
        <v>43824</v>
      </c>
      <c r="IL565" s="24">
        <f ca="1"/>
        <v>43823</v>
      </c>
      <c r="IM565" s="24">
        <f ca="1"/>
        <v>43822</v>
      </c>
      <c r="IN565" s="24">
        <f ca="1"/>
        <v>43819</v>
      </c>
      <c r="IO565" s="24">
        <f ca="1"/>
        <v>43818</v>
      </c>
      <c r="IP565" s="24">
        <f ca="1"/>
        <v>43817</v>
      </c>
      <c r="IQ565" s="24">
        <f ca="1"/>
        <v>43816</v>
      </c>
      <c r="IR565" s="24">
        <f ca="1"/>
        <v>43815</v>
      </c>
      <c r="IS565" s="24">
        <f ca="1"/>
        <v>43812</v>
      </c>
      <c r="IT565" s="24">
        <f ca="1"/>
        <v>43811</v>
      </c>
      <c r="IU565" s="24">
        <f ca="1"/>
        <v>43810</v>
      </c>
      <c r="IV565" s="24">
        <f ca="1"/>
        <v>43809</v>
      </c>
      <c r="IW565" s="24">
        <f ca="1"/>
        <v>43808</v>
      </c>
      <c r="IX565" s="24">
        <f ca="1"/>
        <v>43805</v>
      </c>
      <c r="IY565" s="24">
        <f ca="1"/>
        <v>43804</v>
      </c>
      <c r="IZ565" s="24">
        <f ca="1"/>
        <v>43803</v>
      </c>
      <c r="JA565" s="24">
        <f ca="1"/>
        <v>43802</v>
      </c>
      <c r="JB565" s="24">
        <f ca="1"/>
        <v>43801</v>
      </c>
      <c r="JC565" s="24">
        <f ca="1"/>
        <v>43798</v>
      </c>
      <c r="JD565" s="24">
        <f ca="1"/>
        <v>43797</v>
      </c>
      <c r="JE565" s="24">
        <f ca="1"/>
        <v>43796</v>
      </c>
      <c r="JF565" s="24">
        <f ca="1"/>
        <v>43795</v>
      </c>
      <c r="JG565" s="24">
        <f ca="1"/>
        <v>43794</v>
      </c>
      <c r="JH565" s="24">
        <f ca="1"/>
        <v>43791</v>
      </c>
      <c r="JI565" s="24">
        <f ca="1"/>
        <v>43790</v>
      </c>
      <c r="JJ565" s="24">
        <f ca="1"/>
        <v>43789</v>
      </c>
      <c r="JK565" s="24">
        <f ca="1"/>
        <v>43788</v>
      </c>
      <c r="JL565" s="24">
        <f ca="1"/>
        <v>43787</v>
      </c>
      <c r="JM565" s="24">
        <f ca="1"/>
        <v>43784</v>
      </c>
      <c r="JN565" s="24">
        <f ca="1"/>
        <v>43783</v>
      </c>
      <c r="JO565" s="24">
        <f ca="1"/>
        <v>43782</v>
      </c>
      <c r="JP565" s="24">
        <f ca="1"/>
        <v>43781</v>
      </c>
      <c r="JQ565" s="24">
        <f ca="1"/>
        <v>43780</v>
      </c>
      <c r="JR565" s="24">
        <f ca="1"/>
        <v>43777</v>
      </c>
      <c r="JS565" s="24">
        <f ca="1"/>
        <v>43776</v>
      </c>
      <c r="JT565" s="24">
        <f ca="1"/>
        <v>43775</v>
      </c>
      <c r="JU565" s="24">
        <f ca="1"/>
        <v>43774</v>
      </c>
      <c r="JV565" s="24">
        <f ca="1"/>
        <v>43773</v>
      </c>
      <c r="JW565" s="24">
        <f ca="1"/>
        <v>43770</v>
      </c>
      <c r="JX565" s="24">
        <f ca="1"/>
        <v>43769</v>
      </c>
      <c r="JY565" s="24">
        <f ca="1"/>
        <v>43768</v>
      </c>
      <c r="JZ565" s="24">
        <f ca="1"/>
        <v>43767</v>
      </c>
      <c r="OF565" s="23" t="s">
        <v>910</v>
      </c>
    </row>
    <row r="566" spans="3:396" x14ac:dyDescent="0.4">
      <c r="C566" s="1">
        <f t="shared" si="23"/>
        <v>563</v>
      </c>
      <c r="D566" s="74" t="s">
        <v>1174</v>
      </c>
      <c r="I566" s="100" t="s">
        <v>1154</v>
      </c>
      <c r="J566" s="101" t="str">
        <f>_xlfn.XLOOKUP(J564,monitor!B:B,monitor!H:H,"-")</f>
        <v>FR0013310505</v>
      </c>
      <c r="K566" s="101" t="str">
        <f>_xlfn.XLOOKUP(J566,bonds[ID_ISIN],bonds[unique lookup])</f>
        <v>ENGIFP 1 3/8 PERP nc-23</v>
      </c>
      <c r="L566" s="102">
        <f>_xlfn.XLOOKUP(J566,bonds[ID_ISIN],bonds[blp_i_sprd_mid])</f>
        <v>170.20893859863281</v>
      </c>
      <c r="M566" s="103">
        <f>_xlfn.XLOOKUP(J564,monitor!B:B,monitor!J:J)</f>
        <v>0</v>
      </c>
      <c r="S566" s="74" t="s">
        <v>1174</v>
      </c>
      <c r="T566" s="1" t="s">
        <v>912</v>
      </c>
      <c r="U566" s="5">
        <f ca="1">_xlfn.XLOOKUP(J564,monitor!B:B,monitor!AB:AB,"-")</f>
        <v>-19.643708171206207</v>
      </c>
      <c r="AB566" s="23" t="str">
        <f>J565</f>
        <v>XS1721244371</v>
      </c>
      <c r="AC566" s="23" cm="1">
        <f t="array" aca="1" ref="AC566:JZ566" ca="1">dl_Get_Hist(AB566,isin_list,historicData)</f>
        <v>162.18</v>
      </c>
      <c r="AD566" s="23">
        <f ca="1"/>
        <v>161.953</v>
      </c>
      <c r="AE566" s="23">
        <f ca="1"/>
        <v>163.86099999999999</v>
      </c>
      <c r="AF566" s="25">
        <f ca="1"/>
        <v>167.45</v>
      </c>
      <c r="AG566" s="23">
        <f ca="1"/>
        <v>171.399</v>
      </c>
      <c r="AH566" s="23">
        <f ca="1"/>
        <v>175.03100000000001</v>
      </c>
      <c r="AI566" s="23">
        <f ca="1"/>
        <v>162.68199999999999</v>
      </c>
      <c r="AJ566" s="23">
        <f ca="1"/>
        <v>161.346</v>
      </c>
      <c r="AK566" s="23">
        <f ca="1"/>
        <v>162.827</v>
      </c>
      <c r="AL566" s="23">
        <f ca="1"/>
        <v>163.33699999999999</v>
      </c>
      <c r="AM566" s="23">
        <f ca="1"/>
        <v>163.45699999999999</v>
      </c>
      <c r="AN566" s="23">
        <f ca="1"/>
        <v>161.68700000000001</v>
      </c>
      <c r="AO566" s="23">
        <f ca="1"/>
        <v>162.113</v>
      </c>
      <c r="AP566" s="23">
        <f ca="1"/>
        <v>169.76300000000001</v>
      </c>
      <c r="AQ566" s="23">
        <f ca="1"/>
        <v>179.34299999999999</v>
      </c>
      <c r="AR566" s="23">
        <f ca="1"/>
        <v>180.095</v>
      </c>
      <c r="AS566" s="23">
        <f ca="1"/>
        <v>191.214</v>
      </c>
      <c r="AT566" s="23">
        <f ca="1"/>
        <v>203.024</v>
      </c>
      <c r="AU566" s="23">
        <f ca="1"/>
        <v>209.71799999999999</v>
      </c>
      <c r="AV566" s="23">
        <f ca="1"/>
        <v>213.505</v>
      </c>
      <c r="AW566" s="23">
        <f ca="1"/>
        <v>205.07499999999999</v>
      </c>
      <c r="AX566" s="23">
        <f ca="1"/>
        <v>192.18100000000001</v>
      </c>
      <c r="AY566" s="23">
        <f ca="1"/>
        <v>194.77500000000001</v>
      </c>
      <c r="AZ566" s="23">
        <f ca="1"/>
        <v>188.46799999999999</v>
      </c>
      <c r="BA566" s="23">
        <f ca="1"/>
        <v>176.77500000000001</v>
      </c>
      <c r="BB566" s="23">
        <f ca="1"/>
        <v>181.54</v>
      </c>
      <c r="BC566" s="23">
        <f ca="1"/>
        <v>187.43799999999999</v>
      </c>
      <c r="BD566" s="23">
        <f ca="1"/>
        <v>194.06100000000001</v>
      </c>
      <c r="BE566" s="23">
        <f ca="1"/>
        <v>194.03200000000001</v>
      </c>
      <c r="BF566" s="23">
        <f ca="1"/>
        <v>189.03100000000001</v>
      </c>
      <c r="BG566" s="23">
        <f ca="1"/>
        <v>182.298</v>
      </c>
      <c r="BH566" s="23">
        <f ca="1"/>
        <v>182.96899999999999</v>
      </c>
      <c r="BI566" s="23">
        <f ca="1"/>
        <v>176.39500000000001</v>
      </c>
      <c r="BJ566" s="23">
        <f ca="1"/>
        <v>171.411</v>
      </c>
      <c r="BK566" s="23">
        <f ca="1"/>
        <v>170.87100000000001</v>
      </c>
      <c r="BL566" s="23">
        <f ca="1"/>
        <v>167.535</v>
      </c>
      <c r="BM566" s="23">
        <f ca="1"/>
        <v>168.53800000000001</v>
      </c>
      <c r="BN566" s="23">
        <f ca="1"/>
        <v>166.625</v>
      </c>
      <c r="BO566" s="23">
        <f ca="1"/>
        <v>173.11</v>
      </c>
      <c r="BP566" s="23">
        <f ca="1"/>
        <v>163.273</v>
      </c>
      <c r="BQ566" s="23">
        <f ca="1"/>
        <v>160.13</v>
      </c>
      <c r="BR566" s="23">
        <f ca="1"/>
        <v>149.91300000000001</v>
      </c>
      <c r="BS566" s="23">
        <f ca="1"/>
        <v>147.18799999999999</v>
      </c>
      <c r="BT566" s="23">
        <f ca="1"/>
        <v>145.75399999999999</v>
      </c>
      <c r="BU566" s="23">
        <f ca="1"/>
        <v>146.834</v>
      </c>
      <c r="BV566" s="23">
        <f ca="1"/>
        <v>145.46700000000001</v>
      </c>
      <c r="BW566" s="23">
        <f ca="1"/>
        <v>143.32900000000001</v>
      </c>
      <c r="BX566" s="23">
        <f ca="1"/>
        <v>135.42699999999999</v>
      </c>
      <c r="BY566" s="23">
        <f ca="1"/>
        <v>132.39400000000001</v>
      </c>
      <c r="BZ566" s="23">
        <f ca="1"/>
        <v>128.59800000000001</v>
      </c>
      <c r="CA566" s="23">
        <f ca="1"/>
        <v>128.06299999999999</v>
      </c>
      <c r="CB566" s="23">
        <f ca="1"/>
        <v>131.30099999999999</v>
      </c>
      <c r="CC566" s="23">
        <f ca="1"/>
        <v>136.821</v>
      </c>
      <c r="CD566" s="23">
        <f ca="1"/>
        <v>142.364</v>
      </c>
      <c r="CE566" s="23">
        <f ca="1"/>
        <v>142.59899999999999</v>
      </c>
      <c r="CF566" s="23">
        <f ca="1"/>
        <v>146.37299999999999</v>
      </c>
      <c r="CG566" s="23">
        <f ca="1"/>
        <v>154.363</v>
      </c>
      <c r="CH566" s="23">
        <f ca="1"/>
        <v>160.077</v>
      </c>
      <c r="CI566" s="23">
        <f ca="1"/>
        <v>160.815</v>
      </c>
      <c r="CJ566" s="23">
        <f ca="1"/>
        <v>164.46700000000001</v>
      </c>
      <c r="CK566" s="23">
        <f ca="1"/>
        <v>164.18600000000001</v>
      </c>
      <c r="CL566" s="23">
        <f ca="1"/>
        <v>157.245</v>
      </c>
      <c r="CM566" s="23">
        <f ca="1"/>
        <v>157.26499999999999</v>
      </c>
      <c r="CN566" s="23">
        <f ca="1"/>
        <v>157.202</v>
      </c>
      <c r="CO566" s="23">
        <f ca="1"/>
        <v>162.12</v>
      </c>
      <c r="CP566" s="23">
        <f ca="1"/>
        <v>166.58199999999999</v>
      </c>
      <c r="CQ566" s="23">
        <f ca="1"/>
        <v>167.2</v>
      </c>
      <c r="CR566" s="23">
        <f ca="1"/>
        <v>170.87</v>
      </c>
      <c r="CS566" s="23">
        <f ca="1"/>
        <v>191.24700000000001</v>
      </c>
      <c r="CT566" s="23">
        <f ca="1"/>
        <v>202.35599999999999</v>
      </c>
      <c r="CU566" s="23">
        <f ca="1"/>
        <v>205.97900000000001</v>
      </c>
      <c r="CV566" s="23">
        <f ca="1"/>
        <v>206.09899999999999</v>
      </c>
      <c r="CW566" s="23">
        <f ca="1"/>
        <v>208.86600000000001</v>
      </c>
      <c r="CX566" s="23">
        <f ca="1"/>
        <v>210.39099999999999</v>
      </c>
      <c r="CY566" s="23">
        <f ca="1"/>
        <v>214.012</v>
      </c>
      <c r="CZ566" s="23">
        <f ca="1"/>
        <v>213.315</v>
      </c>
      <c r="DA566" s="23">
        <f ca="1"/>
        <v>212.33099999999999</v>
      </c>
      <c r="DB566" s="23">
        <f ca="1"/>
        <v>208.85499999999999</v>
      </c>
      <c r="DC566" s="23">
        <f ca="1"/>
        <v>208.40799999999999</v>
      </c>
      <c r="DD566" s="23">
        <f ca="1"/>
        <v>212.935</v>
      </c>
      <c r="DE566" s="23">
        <f ca="1"/>
        <v>213.452</v>
      </c>
      <c r="DF566" s="23">
        <f ca="1"/>
        <v>217.018</v>
      </c>
      <c r="DG566" s="23">
        <f ca="1"/>
        <v>221.322</v>
      </c>
      <c r="DH566" s="23">
        <f ca="1"/>
        <v>223.006</v>
      </c>
      <c r="DI566" s="23">
        <f ca="1"/>
        <v>223.143</v>
      </c>
      <c r="DJ566" s="23">
        <f ca="1"/>
        <v>220.15799999999999</v>
      </c>
      <c r="DK566" s="23">
        <f ca="1"/>
        <v>217.292</v>
      </c>
      <c r="DL566" s="23">
        <f ca="1"/>
        <v>215.26</v>
      </c>
      <c r="DM566" s="23">
        <f ca="1"/>
        <v>219.05</v>
      </c>
      <c r="DN566" s="23">
        <f ca="1"/>
        <v>211.863</v>
      </c>
      <c r="DO566" s="23">
        <f ca="1"/>
        <v>211.85599999999999</v>
      </c>
      <c r="DP566" s="23">
        <f ca="1"/>
        <v>204.51300000000001</v>
      </c>
      <c r="DQ566" s="23">
        <f ca="1"/>
        <v>196.44200000000001</v>
      </c>
      <c r="DR566" s="23">
        <f ca="1"/>
        <v>206.66499999999999</v>
      </c>
      <c r="DS566" s="23">
        <f ca="1"/>
        <v>197.98</v>
      </c>
      <c r="DT566" s="23">
        <f ca="1"/>
        <v>199.06200000000001</v>
      </c>
      <c r="DU566" s="23">
        <f ca="1"/>
        <v>175.99</v>
      </c>
      <c r="DV566" s="23">
        <f ca="1"/>
        <v>158.16399999999999</v>
      </c>
      <c r="DW566" s="23">
        <f ca="1"/>
        <v>150.298</v>
      </c>
      <c r="DX566" s="23">
        <f ca="1"/>
        <v>160.54900000000001</v>
      </c>
      <c r="DY566" s="23">
        <f ca="1"/>
        <v>186.547</v>
      </c>
      <c r="DZ566" s="23">
        <f ca="1"/>
        <v>194.495</v>
      </c>
      <c r="EA566" s="23">
        <f ca="1"/>
        <v>201.91399999999999</v>
      </c>
      <c r="EB566" s="23">
        <f ca="1"/>
        <v>200.93899999999999</v>
      </c>
      <c r="EC566" s="23">
        <f ca="1"/>
        <v>200.483</v>
      </c>
      <c r="ED566" s="23">
        <f ca="1"/>
        <v>187.91300000000001</v>
      </c>
      <c r="EE566" s="23">
        <f ca="1"/>
        <v>186.08699999999999</v>
      </c>
      <c r="EF566" s="23">
        <f ca="1"/>
        <v>203.43899999999999</v>
      </c>
      <c r="EG566" s="23">
        <f ca="1"/>
        <v>216.971</v>
      </c>
      <c r="EH566" s="23">
        <f ca="1"/>
        <v>210.99600000000001</v>
      </c>
      <c r="EI566" s="23">
        <f ca="1"/>
        <v>212.95500000000001</v>
      </c>
      <c r="EJ566" s="23">
        <f ca="1"/>
        <v>218.893</v>
      </c>
      <c r="EK566" s="23">
        <f ca="1"/>
        <v>222.87700000000001</v>
      </c>
      <c r="EL566" s="23">
        <f ca="1"/>
        <v>229.60300000000001</v>
      </c>
      <c r="EM566" s="23">
        <f ca="1"/>
        <v>232.77099999999999</v>
      </c>
      <c r="EN566" s="23">
        <f ca="1"/>
        <v>230.77500000000001</v>
      </c>
      <c r="EO566" s="23">
        <f ca="1"/>
        <v>223.339</v>
      </c>
      <c r="EP566" s="23">
        <f ca="1"/>
        <v>218.797</v>
      </c>
      <c r="EQ566" s="23">
        <f ca="1"/>
        <v>220.172</v>
      </c>
      <c r="ER566" s="23">
        <f ca="1"/>
        <v>225.15799999999999</v>
      </c>
      <c r="ES566" s="23">
        <f ca="1"/>
        <v>219.78700000000001</v>
      </c>
      <c r="ET566" s="23">
        <f ca="1"/>
        <v>219.172</v>
      </c>
      <c r="EU566" s="23">
        <f ca="1"/>
        <v>221.142</v>
      </c>
      <c r="EV566" s="23">
        <f ca="1"/>
        <v>221.70500000000001</v>
      </c>
      <c r="EW566" s="23">
        <f ca="1"/>
        <v>209.24600000000001</v>
      </c>
      <c r="EX566" s="23">
        <f ca="1"/>
        <v>205.21700000000001</v>
      </c>
      <c r="EY566" s="23">
        <f ca="1"/>
        <v>203.333</v>
      </c>
      <c r="EZ566" s="23">
        <f ca="1"/>
        <v>196.24199999999999</v>
      </c>
      <c r="FA566" s="23">
        <f ca="1"/>
        <v>193.22399999999999</v>
      </c>
      <c r="FB566" s="23">
        <f ca="1"/>
        <v>204.91300000000001</v>
      </c>
      <c r="FC566" s="23">
        <f ca="1"/>
        <v>207.54599999999999</v>
      </c>
      <c r="FD566" s="23">
        <f ca="1"/>
        <v>210.33600000000001</v>
      </c>
      <c r="FE566" s="23">
        <f ca="1"/>
        <v>213.44499999999999</v>
      </c>
      <c r="FF566" s="23">
        <f ca="1"/>
        <v>204.59700000000001</v>
      </c>
      <c r="FG566" s="23">
        <f ca="1"/>
        <v>199.07599999999999</v>
      </c>
      <c r="FH566" s="23">
        <f ca="1"/>
        <v>192.13399999999999</v>
      </c>
      <c r="FI566" s="23">
        <f ca="1"/>
        <v>178.15700000000001</v>
      </c>
      <c r="FJ566" s="23">
        <f ca="1"/>
        <v>176.10499999999999</v>
      </c>
      <c r="FK566" s="23">
        <f ca="1"/>
        <v>220.84200000000001</v>
      </c>
      <c r="FL566" s="23">
        <f ca="1"/>
        <v>246.25</v>
      </c>
      <c r="FM566" s="23">
        <f ca="1"/>
        <v>264.16500000000002</v>
      </c>
      <c r="FN566" s="23">
        <f ca="1"/>
        <v>295.03500000000003</v>
      </c>
      <c r="FO566" s="23">
        <f ca="1"/>
        <v>317.70299999999997</v>
      </c>
      <c r="FP566" s="23">
        <f ca="1"/>
        <v>319.87900000000002</v>
      </c>
      <c r="FQ566" s="23">
        <f ca="1"/>
        <v>331.221</v>
      </c>
      <c r="FR566" s="23">
        <f ca="1"/>
        <v>359.029</v>
      </c>
      <c r="FS566" s="23">
        <f ca="1"/>
        <v>371.57600000000002</v>
      </c>
      <c r="FT566" s="23">
        <f ca="1"/>
        <v>379.04199999999997</v>
      </c>
      <c r="FU566" s="23">
        <f ca="1"/>
        <v>395.91</v>
      </c>
      <c r="FV566" s="23">
        <f ca="1"/>
        <v>419.96</v>
      </c>
      <c r="FW566" s="23">
        <f ca="1"/>
        <v>490.16500000000002</v>
      </c>
      <c r="FX566" s="23">
        <f ca="1"/>
        <v>500.41500000000002</v>
      </c>
      <c r="FY566" s="23">
        <f ca="1"/>
        <v>476.12700000000001</v>
      </c>
      <c r="FZ566" s="23">
        <f ca="1"/>
        <v>490.36900000000003</v>
      </c>
      <c r="GA566" s="23">
        <f ca="1"/>
        <v>491.661</v>
      </c>
      <c r="GB566" s="23">
        <f ca="1"/>
        <v>423.35599999999999</v>
      </c>
      <c r="GC566" s="23">
        <f ca="1"/>
        <v>339.37</v>
      </c>
      <c r="GD566" s="23">
        <f ca="1"/>
        <v>249.54300000000001</v>
      </c>
      <c r="GE566" s="23">
        <f ca="1"/>
        <v>240.70400000000001</v>
      </c>
      <c r="GF566" s="23">
        <f ca="1"/>
        <v>203.48500000000001</v>
      </c>
      <c r="GG566" s="23">
        <f ca="1"/>
        <v>205.524</v>
      </c>
      <c r="GH566" s="23">
        <f ca="1"/>
        <v>221.012</v>
      </c>
      <c r="GI566" s="23">
        <f ca="1"/>
        <v>165.416</v>
      </c>
      <c r="GJ566" s="23">
        <f ca="1"/>
        <v>135.791</v>
      </c>
      <c r="GK566" s="23">
        <f ca="1"/>
        <v>129.84</v>
      </c>
      <c r="GL566" s="23">
        <f ca="1"/>
        <v>134.036</v>
      </c>
      <c r="GM566" s="23">
        <f ca="1"/>
        <v>150.898</v>
      </c>
      <c r="GN566" s="23">
        <f ca="1"/>
        <v>148.53899999999999</v>
      </c>
      <c r="GO566" s="23">
        <f ca="1"/>
        <v>127.182</v>
      </c>
      <c r="GP566" s="23">
        <f ca="1"/>
        <v>114.593</v>
      </c>
      <c r="GQ566" s="23">
        <f ca="1"/>
        <v>108.834</v>
      </c>
      <c r="GR566" s="23">
        <f ca="1"/>
        <v>98.082999999999998</v>
      </c>
      <c r="GS566" s="23">
        <f ca="1"/>
        <v>88.566000000000003</v>
      </c>
      <c r="GT566" s="23">
        <f ca="1"/>
        <v>91.751999999999995</v>
      </c>
      <c r="GU566" s="23">
        <f ca="1"/>
        <v>93.736999999999995</v>
      </c>
      <c r="GV566" s="23">
        <f ca="1"/>
        <v>98.668999999999997</v>
      </c>
      <c r="GW566" s="23">
        <f ca="1"/>
        <v>99.313999999999993</v>
      </c>
      <c r="GX566" s="23">
        <f ca="1"/>
        <v>101.074</v>
      </c>
      <c r="GY566" s="23">
        <f ca="1"/>
        <v>103.50700000000001</v>
      </c>
      <c r="GZ566" s="23">
        <f ca="1"/>
        <v>103.35</v>
      </c>
      <c r="HA566" s="23">
        <f ca="1"/>
        <v>104.401</v>
      </c>
      <c r="HB566" s="23">
        <f ca="1"/>
        <v>104.652</v>
      </c>
      <c r="HC566" s="23">
        <f ca="1"/>
        <v>100.46299999999999</v>
      </c>
      <c r="HD566" s="23">
        <f ca="1"/>
        <v>97.653999999999996</v>
      </c>
      <c r="HE566" s="23">
        <f ca="1"/>
        <v>102.07899999999999</v>
      </c>
      <c r="HF566" s="23">
        <f ca="1"/>
        <v>107.358</v>
      </c>
      <c r="HG566" s="23">
        <f ca="1"/>
        <v>118.05500000000001</v>
      </c>
      <c r="HH566" s="23">
        <f ca="1"/>
        <v>118.41800000000001</v>
      </c>
      <c r="HI566" s="23">
        <f ca="1"/>
        <v>117.011</v>
      </c>
      <c r="HJ566" s="23">
        <f ca="1"/>
        <v>114.57899999999999</v>
      </c>
      <c r="HK566" s="23">
        <f ca="1"/>
        <v>115.904</v>
      </c>
      <c r="HL566" s="23">
        <f ca="1"/>
        <v>120.178</v>
      </c>
      <c r="HM566" s="23">
        <f ca="1"/>
        <v>109.986</v>
      </c>
      <c r="HN566" s="23">
        <f ca="1"/>
        <v>106.07899999999999</v>
      </c>
      <c r="HO566" s="23">
        <f ca="1"/>
        <v>103.78100000000001</v>
      </c>
      <c r="HP566" s="23">
        <f ca="1"/>
        <v>103.971</v>
      </c>
      <c r="HQ566" s="23">
        <f ca="1"/>
        <v>104.995</v>
      </c>
      <c r="HR566" s="23">
        <f ca="1"/>
        <v>105.729</v>
      </c>
      <c r="HS566" s="23">
        <f ca="1"/>
        <v>110.76300000000001</v>
      </c>
      <c r="HT566" s="23">
        <f ca="1"/>
        <v>114.309</v>
      </c>
      <c r="HU566" s="23">
        <f ca="1"/>
        <v>113.97199999999999</v>
      </c>
      <c r="HV566" s="23">
        <f ca="1"/>
        <v>113.992</v>
      </c>
      <c r="HW566" s="23">
        <f ca="1"/>
        <v>115.889</v>
      </c>
      <c r="HX566" s="23">
        <f ca="1"/>
        <v>117.34399999999999</v>
      </c>
      <c r="HY566" s="23">
        <f ca="1"/>
        <v>119.842</v>
      </c>
      <c r="HZ566" s="23">
        <f ca="1"/>
        <v>115.88</v>
      </c>
      <c r="IA566" s="23">
        <f ca="1"/>
        <v>111.822</v>
      </c>
      <c r="IB566" s="23">
        <f ca="1"/>
        <v>112.887</v>
      </c>
      <c r="IC566" s="23">
        <f ca="1"/>
        <v>111.883</v>
      </c>
      <c r="ID566" s="23">
        <f ca="1"/>
        <v>109.547</v>
      </c>
      <c r="IE566" s="23">
        <f ca="1"/>
        <v>110.051</v>
      </c>
      <c r="IF566" s="23">
        <f ca="1"/>
        <v>111.357</v>
      </c>
      <c r="IG566" s="23">
        <f ca="1"/>
        <v>111.28700000000001</v>
      </c>
      <c r="IH566" s="23">
        <f ca="1"/>
        <v>113.155</v>
      </c>
      <c r="II566" s="23">
        <f ca="1"/>
        <v>115.56100000000001</v>
      </c>
      <c r="IJ566" s="23">
        <f ca="1"/>
        <v>114.857</v>
      </c>
      <c r="IK566" s="23">
        <f ca="1"/>
        <v>116.982</v>
      </c>
      <c r="IL566" s="23">
        <f ca="1"/>
        <v>119.315</v>
      </c>
      <c r="IM566" s="23">
        <f ca="1"/>
        <v>120.648</v>
      </c>
      <c r="IN566" s="23">
        <f ca="1"/>
        <v>121.015</v>
      </c>
      <c r="IO566" s="23">
        <f ca="1"/>
        <v>129.39500000000001</v>
      </c>
      <c r="IP566" s="23">
        <f ca="1"/>
        <v>132.23400000000001</v>
      </c>
      <c r="IQ566" s="23">
        <f ca="1"/>
        <v>129.48400000000001</v>
      </c>
      <c r="IR566" s="23">
        <f ca="1"/>
        <v>131.68100000000001</v>
      </c>
      <c r="IS566" s="23">
        <f ca="1"/>
        <v>132.51300000000001</v>
      </c>
      <c r="IT566" s="23">
        <f ca="1"/>
        <v>135.654</v>
      </c>
      <c r="IU566" s="23">
        <f ca="1"/>
        <v>142.459</v>
      </c>
      <c r="IV566" s="23">
        <f ca="1"/>
        <v>143.68600000000001</v>
      </c>
      <c r="IW566" s="23">
        <f ca="1"/>
        <v>138.25399999999999</v>
      </c>
      <c r="IX566" s="23">
        <f ca="1"/>
        <v>141.989</v>
      </c>
      <c r="IY566" s="23">
        <f ca="1"/>
        <v>146.66499999999999</v>
      </c>
      <c r="IZ566" s="23">
        <f ca="1"/>
        <v>144.595</v>
      </c>
      <c r="JA566" s="23">
        <f ca="1"/>
        <v>142.667</v>
      </c>
      <c r="JB566" s="23">
        <f ca="1"/>
        <v>149.167</v>
      </c>
      <c r="JC566" s="23">
        <f ca="1"/>
        <v>156.04400000000001</v>
      </c>
      <c r="JD566" s="23">
        <f ca="1"/>
        <v>157.54</v>
      </c>
      <c r="JE566" s="23">
        <f ca="1"/>
        <v>158.10499999999999</v>
      </c>
      <c r="JF566" s="23">
        <f ca="1"/>
        <v>153.16300000000001</v>
      </c>
      <c r="JG566" s="23">
        <f ca="1"/>
        <v>148.471</v>
      </c>
      <c r="JH566" s="23">
        <f ca="1"/>
        <v>148.774</v>
      </c>
      <c r="JI566" s="23">
        <f ca="1"/>
        <v>146.613</v>
      </c>
      <c r="JJ566" s="23">
        <f ca="1"/>
        <v>143.00200000000001</v>
      </c>
      <c r="JK566" s="23">
        <f ca="1"/>
        <v>141.08799999999999</v>
      </c>
      <c r="JL566" s="23">
        <f ca="1"/>
        <v>141.941</v>
      </c>
      <c r="JM566" s="23">
        <f ca="1"/>
        <v>138.97499999999999</v>
      </c>
      <c r="JN566" s="23">
        <f ca="1"/>
        <v>132.976</v>
      </c>
      <c r="JO566" s="23">
        <f ca="1"/>
        <v>133.74799999999999</v>
      </c>
      <c r="JP566" s="23">
        <f ca="1"/>
        <v>133.261</v>
      </c>
      <c r="JQ566" s="23">
        <f ca="1"/>
        <v>138.249</v>
      </c>
      <c r="JR566" s="23">
        <f ca="1"/>
        <v>142.905</v>
      </c>
      <c r="JS566" s="23">
        <f ca="1"/>
        <v>143.404</v>
      </c>
      <c r="JT566" s="23">
        <f ca="1"/>
        <v>139.16900000000001</v>
      </c>
      <c r="JU566" s="23">
        <f ca="1"/>
        <v>135.38800000000001</v>
      </c>
      <c r="JV566" s="23">
        <f ca="1"/>
        <v>131.88499999999999</v>
      </c>
      <c r="JW566" s="23">
        <f ca="1"/>
        <v>133.32499999999999</v>
      </c>
      <c r="JX566" s="23">
        <f ca="1"/>
        <v>136.40199999999999</v>
      </c>
      <c r="JY566" s="23">
        <f ca="1"/>
        <v>140.42400000000001</v>
      </c>
      <c r="JZ566" s="23" t="str">
        <f ca="1"/>
        <v>-</v>
      </c>
      <c r="OF566" s="23" t="s">
        <v>910</v>
      </c>
    </row>
    <row r="567" spans="3:396" x14ac:dyDescent="0.4">
      <c r="C567" s="1">
        <f t="shared" si="23"/>
        <v>564</v>
      </c>
      <c r="D567" s="74" t="s">
        <v>1174</v>
      </c>
      <c r="I567" s="90" t="s">
        <v>1152</v>
      </c>
      <c r="J567" s="92" t="str">
        <f>_xlfn.XLOOKUP(J564,monitor!B:B,monitor!X:X,"-")</f>
        <v>365d</v>
      </c>
      <c r="L567" s="104">
        <f>(L565-L566)</f>
        <v>-8.3595428466796875</v>
      </c>
      <c r="S567" s="74" t="s">
        <v>1174</v>
      </c>
      <c r="T567" s="1" t="s">
        <v>913</v>
      </c>
      <c r="U567" s="5">
        <f ca="1">_xlfn.XLOOKUP(J564,monitor!B:B,monitor!AC:AC,"-")</f>
        <v>23.11350189429459</v>
      </c>
      <c r="AB567" s="23" t="str">
        <f>J566</f>
        <v>FR0013310505</v>
      </c>
      <c r="AC567" s="23" cm="1">
        <f t="array" aca="1" ref="AC567:JZ567" ca="1">dl_Get_Hist(AB567,isin_list,historicData)</f>
        <v>169.934</v>
      </c>
      <c r="AD567" s="23">
        <f ca="1"/>
        <v>169.76</v>
      </c>
      <c r="AE567" s="23">
        <f ca="1"/>
        <v>171.17</v>
      </c>
      <c r="AF567" s="25">
        <f ca="1"/>
        <v>171.85499999999999</v>
      </c>
      <c r="AG567" s="23">
        <f ca="1"/>
        <v>177.78299999999999</v>
      </c>
      <c r="AH567" s="23">
        <f ca="1"/>
        <v>178.92099999999999</v>
      </c>
      <c r="AI567" s="23">
        <f ca="1"/>
        <v>170.51900000000001</v>
      </c>
      <c r="AJ567" s="23">
        <f ca="1"/>
        <v>167.577</v>
      </c>
      <c r="AK567" s="23">
        <f ca="1"/>
        <v>170.977</v>
      </c>
      <c r="AL567" s="23">
        <f ca="1"/>
        <v>169.511</v>
      </c>
      <c r="AM567" s="23">
        <f ca="1"/>
        <v>169.98400000000001</v>
      </c>
      <c r="AN567" s="23">
        <f ca="1"/>
        <v>168.869</v>
      </c>
      <c r="AO567" s="23">
        <f ca="1"/>
        <v>168.959</v>
      </c>
      <c r="AP567" s="23">
        <f ca="1"/>
        <v>175.81800000000001</v>
      </c>
      <c r="AQ567" s="23">
        <f ca="1"/>
        <v>180.398</v>
      </c>
      <c r="AR567" s="23">
        <f ca="1"/>
        <v>180.33699999999999</v>
      </c>
      <c r="AS567" s="23">
        <f ca="1"/>
        <v>186.55199999999999</v>
      </c>
      <c r="AT567" s="23">
        <f ca="1"/>
        <v>193.44900000000001</v>
      </c>
      <c r="AU567" s="23">
        <f ca="1"/>
        <v>199.26900000000001</v>
      </c>
      <c r="AV567" s="23">
        <f ca="1"/>
        <v>205.77</v>
      </c>
      <c r="AW567" s="23">
        <f ca="1"/>
        <v>204.333</v>
      </c>
      <c r="AX567" s="23">
        <f ca="1"/>
        <v>194.15100000000001</v>
      </c>
      <c r="AY567" s="23">
        <f ca="1"/>
        <v>196.18</v>
      </c>
      <c r="AZ567" s="23">
        <f ca="1"/>
        <v>193.53800000000001</v>
      </c>
      <c r="BA567" s="23">
        <f ca="1"/>
        <v>180.399</v>
      </c>
      <c r="BB567" s="23">
        <f ca="1"/>
        <v>184.53</v>
      </c>
      <c r="BC567" s="23">
        <f ca="1"/>
        <v>187.12799999999999</v>
      </c>
      <c r="BD567" s="23">
        <f ca="1"/>
        <v>190.029</v>
      </c>
      <c r="BE567" s="23">
        <f ca="1"/>
        <v>191.15700000000001</v>
      </c>
      <c r="BF567" s="23">
        <f ca="1"/>
        <v>186.85300000000001</v>
      </c>
      <c r="BG567" s="23">
        <f ca="1"/>
        <v>180.76599999999999</v>
      </c>
      <c r="BH567" s="23">
        <f ca="1"/>
        <v>181.32400000000001</v>
      </c>
      <c r="BI567" s="23">
        <f ca="1"/>
        <v>177.06200000000001</v>
      </c>
      <c r="BJ567" s="23">
        <f ca="1"/>
        <v>176.34299999999999</v>
      </c>
      <c r="BK567" s="23">
        <f ca="1"/>
        <v>175.32599999999999</v>
      </c>
      <c r="BL567" s="23">
        <f ca="1"/>
        <v>173.78800000000001</v>
      </c>
      <c r="BM567" s="23">
        <f ca="1"/>
        <v>173.852</v>
      </c>
      <c r="BN567" s="23">
        <f ca="1"/>
        <v>177.91900000000001</v>
      </c>
      <c r="BO567" s="23">
        <f ca="1"/>
        <v>171.58199999999999</v>
      </c>
      <c r="BP567" s="23">
        <f ca="1"/>
        <v>178.68799999999999</v>
      </c>
      <c r="BQ567" s="23">
        <f ca="1"/>
        <v>176.88399999999999</v>
      </c>
      <c r="BR567" s="23">
        <f ca="1"/>
        <v>168.74600000000001</v>
      </c>
      <c r="BS567" s="23">
        <f ca="1"/>
        <v>169.405</v>
      </c>
      <c r="BT567" s="23">
        <f ca="1"/>
        <v>172.37200000000001</v>
      </c>
      <c r="BU567" s="23">
        <f ca="1"/>
        <v>173.11799999999999</v>
      </c>
      <c r="BV567" s="23">
        <f ca="1"/>
        <v>174.74299999999999</v>
      </c>
      <c r="BW567" s="23">
        <f ca="1"/>
        <v>179.226</v>
      </c>
      <c r="BX567" s="23">
        <f ca="1"/>
        <v>171.00299999999999</v>
      </c>
      <c r="BY567" s="23">
        <f ca="1"/>
        <v>169.30199999999999</v>
      </c>
      <c r="BZ567" s="23">
        <f ca="1"/>
        <v>162.87100000000001</v>
      </c>
      <c r="CA567" s="23">
        <f ca="1"/>
        <v>161.583</v>
      </c>
      <c r="CB567" s="23">
        <f ca="1"/>
        <v>163.535</v>
      </c>
      <c r="CC567" s="23">
        <f ca="1"/>
        <v>166.77099999999999</v>
      </c>
      <c r="CD567" s="23">
        <f ca="1"/>
        <v>172.67599999999999</v>
      </c>
      <c r="CE567" s="23">
        <f ca="1"/>
        <v>174.65899999999999</v>
      </c>
      <c r="CF567" s="23">
        <f ca="1"/>
        <v>180.73400000000001</v>
      </c>
      <c r="CG567" s="23">
        <f ca="1"/>
        <v>185.803</v>
      </c>
      <c r="CH567" s="23">
        <f ca="1"/>
        <v>191.24600000000001</v>
      </c>
      <c r="CI567" s="23">
        <f ca="1"/>
        <v>196.209</v>
      </c>
      <c r="CJ567" s="23">
        <f ca="1"/>
        <v>196.238</v>
      </c>
      <c r="CK567" s="23">
        <f ca="1"/>
        <v>197.72900000000001</v>
      </c>
      <c r="CL567" s="23">
        <f ca="1"/>
        <v>191.43700000000001</v>
      </c>
      <c r="CM567" s="23">
        <f ca="1"/>
        <v>189.55500000000001</v>
      </c>
      <c r="CN567" s="23">
        <f ca="1"/>
        <v>189.83600000000001</v>
      </c>
      <c r="CO567" s="23">
        <f ca="1"/>
        <v>188.60400000000001</v>
      </c>
      <c r="CP567" s="23">
        <f ca="1"/>
        <v>197.60499999999999</v>
      </c>
      <c r="CQ567" s="23">
        <f ca="1"/>
        <v>195.785</v>
      </c>
      <c r="CR567" s="23">
        <f ca="1"/>
        <v>195.9</v>
      </c>
      <c r="CS567" s="23">
        <f ca="1"/>
        <v>209.39500000000001</v>
      </c>
      <c r="CT567" s="23">
        <f ca="1"/>
        <v>233.96600000000001</v>
      </c>
      <c r="CU567" s="23">
        <f ca="1"/>
        <v>237.636</v>
      </c>
      <c r="CV567" s="23">
        <f ca="1"/>
        <v>240.08699999999999</v>
      </c>
      <c r="CW567" s="23">
        <f ca="1"/>
        <v>246.43600000000001</v>
      </c>
      <c r="CX567" s="23">
        <f ca="1"/>
        <v>248.053</v>
      </c>
      <c r="CY567" s="23">
        <f ca="1"/>
        <v>253.93799999999999</v>
      </c>
      <c r="CZ567" s="23">
        <f ca="1"/>
        <v>251.79</v>
      </c>
      <c r="DA567" s="23">
        <f ca="1"/>
        <v>251.298</v>
      </c>
      <c r="DB567" s="23">
        <f ca="1"/>
        <v>253.26499999999999</v>
      </c>
      <c r="DC567" s="23">
        <f ca="1"/>
        <v>252.79900000000001</v>
      </c>
      <c r="DD567" s="23">
        <f ca="1"/>
        <v>262.803</v>
      </c>
      <c r="DE567" s="23">
        <f ca="1"/>
        <v>264.64499999999998</v>
      </c>
      <c r="DF567" s="23">
        <f ca="1"/>
        <v>267.62</v>
      </c>
      <c r="DG567" s="23">
        <f ca="1"/>
        <v>274.53800000000001</v>
      </c>
      <c r="DH567" s="23">
        <f ca="1"/>
        <v>279.04399999999998</v>
      </c>
      <c r="DI567" s="23">
        <f ca="1"/>
        <v>281.17899999999997</v>
      </c>
      <c r="DJ567" s="23">
        <f ca="1"/>
        <v>284.32600000000002</v>
      </c>
      <c r="DK567" s="23">
        <f ca="1"/>
        <v>276.85399999999998</v>
      </c>
      <c r="DL567" s="23">
        <f ca="1"/>
        <v>273.76</v>
      </c>
      <c r="DM567" s="23">
        <f ca="1"/>
        <v>282.755</v>
      </c>
      <c r="DN567" s="23">
        <f ca="1"/>
        <v>279.19600000000003</v>
      </c>
      <c r="DO567" s="23">
        <f ca="1"/>
        <v>281.91199999999998</v>
      </c>
      <c r="DP567" s="23">
        <f ca="1"/>
        <v>268.14800000000002</v>
      </c>
      <c r="DQ567" s="23">
        <f ca="1"/>
        <v>259.70600000000002</v>
      </c>
      <c r="DR567" s="23">
        <f ca="1"/>
        <v>277.85700000000003</v>
      </c>
      <c r="DS567" s="23">
        <f ca="1"/>
        <v>278.22300000000001</v>
      </c>
      <c r="DT567" s="23">
        <f ca="1"/>
        <v>273.81299999999999</v>
      </c>
      <c r="DU567" s="23">
        <f ca="1"/>
        <v>246.001</v>
      </c>
      <c r="DV567" s="23">
        <f ca="1"/>
        <v>215.18100000000001</v>
      </c>
      <c r="DW567" s="23">
        <f ca="1"/>
        <v>205.536</v>
      </c>
      <c r="DX567" s="23">
        <f ca="1"/>
        <v>214.637</v>
      </c>
      <c r="DY567" s="23">
        <f ca="1"/>
        <v>233.65799999999999</v>
      </c>
      <c r="DZ567" s="23">
        <f ca="1"/>
        <v>243.27799999999999</v>
      </c>
      <c r="EA567" s="23">
        <f ca="1"/>
        <v>249.31299999999999</v>
      </c>
      <c r="EB567" s="23">
        <f ca="1"/>
        <v>249.22900000000001</v>
      </c>
      <c r="EC567" s="23">
        <f ca="1"/>
        <v>247.131</v>
      </c>
      <c r="ED567" s="23">
        <f ca="1"/>
        <v>231.941</v>
      </c>
      <c r="EE567" s="23">
        <f ca="1"/>
        <v>230.66200000000001</v>
      </c>
      <c r="EF567" s="23">
        <f ca="1"/>
        <v>245.393</v>
      </c>
      <c r="EG567" s="23">
        <f ca="1"/>
        <v>258.315</v>
      </c>
      <c r="EH567" s="23">
        <f ca="1"/>
        <v>254.36199999999999</v>
      </c>
      <c r="EI567" s="23">
        <f ca="1"/>
        <v>254.16</v>
      </c>
      <c r="EJ567" s="23">
        <f ca="1"/>
        <v>257.202</v>
      </c>
      <c r="EK567" s="23">
        <f ca="1"/>
        <v>268.80799999999999</v>
      </c>
      <c r="EL567" s="23">
        <f ca="1"/>
        <v>282.45499999999998</v>
      </c>
      <c r="EM567" s="23">
        <f ca="1"/>
        <v>286.94</v>
      </c>
      <c r="EN567" s="23">
        <f ca="1"/>
        <v>287.94400000000002</v>
      </c>
      <c r="EO567" s="23">
        <f ca="1"/>
        <v>273.10199999999998</v>
      </c>
      <c r="EP567" s="23">
        <f ca="1"/>
        <v>268.024</v>
      </c>
      <c r="EQ567" s="23">
        <f ca="1"/>
        <v>268.18200000000002</v>
      </c>
      <c r="ER567" s="23">
        <f ca="1"/>
        <v>271.55</v>
      </c>
      <c r="ES567" s="23">
        <f ca="1"/>
        <v>267.90300000000002</v>
      </c>
      <c r="ET567" s="23">
        <f ca="1"/>
        <v>266.815</v>
      </c>
      <c r="EU567" s="23">
        <f ca="1"/>
        <v>264.59500000000003</v>
      </c>
      <c r="EV567" s="23">
        <f ca="1"/>
        <v>264.01499999999999</v>
      </c>
      <c r="EW567" s="23">
        <f ca="1"/>
        <v>249.631</v>
      </c>
      <c r="EX567" s="23">
        <f ca="1"/>
        <v>240.43700000000001</v>
      </c>
      <c r="EY567" s="23">
        <f ca="1"/>
        <v>227.93899999999999</v>
      </c>
      <c r="EZ567" s="23">
        <f ca="1"/>
        <v>217.44300000000001</v>
      </c>
      <c r="FA567" s="23">
        <f ca="1"/>
        <v>196.94200000000001</v>
      </c>
      <c r="FB567" s="23">
        <f ca="1"/>
        <v>208.898</v>
      </c>
      <c r="FC567" s="23">
        <f ca="1"/>
        <v>210.583</v>
      </c>
      <c r="FD567" s="23">
        <f ca="1"/>
        <v>220.34399999999999</v>
      </c>
      <c r="FE567" s="23">
        <f ca="1"/>
        <v>223.63399999999999</v>
      </c>
      <c r="FF567" s="23">
        <f ca="1"/>
        <v>215.12799999999999</v>
      </c>
      <c r="FG567" s="23">
        <f ca="1"/>
        <v>214.947</v>
      </c>
      <c r="FH567" s="23">
        <f ca="1"/>
        <v>206.489</v>
      </c>
      <c r="FI567" s="23">
        <f ca="1"/>
        <v>193.828</v>
      </c>
      <c r="FJ567" s="23">
        <f ca="1"/>
        <v>200.72399999999999</v>
      </c>
      <c r="FK567" s="23">
        <f ca="1"/>
        <v>244.50299999999999</v>
      </c>
      <c r="FL567" s="23">
        <f ca="1"/>
        <v>277.10199999999998</v>
      </c>
      <c r="FM567" s="23">
        <f ca="1"/>
        <v>289.55200000000002</v>
      </c>
      <c r="FN567" s="23">
        <f ca="1"/>
        <v>316.83699999999999</v>
      </c>
      <c r="FO567" s="23">
        <f ca="1"/>
        <v>322.26</v>
      </c>
      <c r="FP567" s="23">
        <f ca="1"/>
        <v>318.96699999999998</v>
      </c>
      <c r="FQ567" s="23">
        <f ca="1"/>
        <v>323.56400000000002</v>
      </c>
      <c r="FR567" s="23">
        <f ca="1"/>
        <v>347.05099999999999</v>
      </c>
      <c r="FS567" s="23">
        <f ca="1"/>
        <v>367.589</v>
      </c>
      <c r="FT567" s="23">
        <f ca="1"/>
        <v>374.71600000000001</v>
      </c>
      <c r="FU567" s="23">
        <f ca="1"/>
        <v>381.75799999999998</v>
      </c>
      <c r="FV567" s="23">
        <f ca="1"/>
        <v>389.62200000000001</v>
      </c>
      <c r="FW567" s="23">
        <f ca="1"/>
        <v>454.45</v>
      </c>
      <c r="FX567" s="23">
        <f ca="1"/>
        <v>465.95800000000003</v>
      </c>
      <c r="FY567" s="23">
        <f ca="1"/>
        <v>441.52600000000001</v>
      </c>
      <c r="FZ567" s="23">
        <f ca="1"/>
        <v>454.28</v>
      </c>
      <c r="GA567" s="23">
        <f ca="1"/>
        <v>458.54399999999998</v>
      </c>
      <c r="GB567" s="23">
        <f ca="1"/>
        <v>414.96199999999999</v>
      </c>
      <c r="GC567" s="23">
        <f ca="1"/>
        <v>383.11799999999999</v>
      </c>
      <c r="GD567" s="23">
        <f ca="1"/>
        <v>311.84100000000001</v>
      </c>
      <c r="GE567" s="23">
        <f ca="1"/>
        <v>308.68400000000003</v>
      </c>
      <c r="GF567" s="23">
        <f ca="1"/>
        <v>254.39599999999999</v>
      </c>
      <c r="GG567" s="23">
        <f ca="1"/>
        <v>249.41399999999999</v>
      </c>
      <c r="GH567" s="23">
        <f ca="1"/>
        <v>264.02</v>
      </c>
      <c r="GI567" s="23">
        <f ca="1"/>
        <v>198.80600000000001</v>
      </c>
      <c r="GJ567" s="23">
        <f ca="1"/>
        <v>175.64599999999999</v>
      </c>
      <c r="GK567" s="23">
        <f ca="1"/>
        <v>169.32</v>
      </c>
      <c r="GL567" s="23">
        <f ca="1"/>
        <v>171.34800000000001</v>
      </c>
      <c r="GM567" s="23">
        <f ca="1"/>
        <v>192.18199999999999</v>
      </c>
      <c r="GN567" s="23">
        <f ca="1"/>
        <v>189.66800000000001</v>
      </c>
      <c r="GO567" s="23">
        <f ca="1"/>
        <v>168.54499999999999</v>
      </c>
      <c r="GP567" s="23">
        <f ca="1"/>
        <v>145.38399999999999</v>
      </c>
      <c r="GQ567" s="23">
        <f ca="1"/>
        <v>136.05500000000001</v>
      </c>
      <c r="GR567" s="23">
        <f ca="1"/>
        <v>130.05199999999999</v>
      </c>
      <c r="GS567" s="23">
        <f ca="1"/>
        <v>117.105</v>
      </c>
      <c r="GT567" s="23">
        <f ca="1"/>
        <v>119.20699999999999</v>
      </c>
      <c r="GU567" s="23">
        <f ca="1"/>
        <v>121.26600000000001</v>
      </c>
      <c r="GV567" s="23">
        <f ca="1"/>
        <v>123.499</v>
      </c>
      <c r="GW567" s="23">
        <f ca="1"/>
        <v>122.658</v>
      </c>
      <c r="GX567" s="23">
        <f ca="1"/>
        <v>124.69199999999999</v>
      </c>
      <c r="GY567" s="23">
        <f ca="1"/>
        <v>126.105</v>
      </c>
      <c r="GZ567" s="23">
        <f ca="1"/>
        <v>125.09399999999999</v>
      </c>
      <c r="HA567" s="23">
        <f ca="1"/>
        <v>128.381</v>
      </c>
      <c r="HB567" s="23">
        <f ca="1"/>
        <v>128.495</v>
      </c>
      <c r="HC567" s="23">
        <f ca="1"/>
        <v>125.934</v>
      </c>
      <c r="HD567" s="23">
        <f ca="1"/>
        <v>123.619</v>
      </c>
      <c r="HE567" s="23">
        <f ca="1"/>
        <v>125.35</v>
      </c>
      <c r="HF567" s="23">
        <f ca="1"/>
        <v>127.574</v>
      </c>
      <c r="HG567" s="23">
        <f ca="1"/>
        <v>133.024</v>
      </c>
      <c r="HH567" s="23">
        <f ca="1"/>
        <v>133.46600000000001</v>
      </c>
      <c r="HI567" s="23">
        <f ca="1"/>
        <v>133.053</v>
      </c>
      <c r="HJ567" s="23">
        <f ca="1"/>
        <v>130.42599999999999</v>
      </c>
      <c r="HK567" s="23">
        <f ca="1"/>
        <v>131.309</v>
      </c>
      <c r="HL567" s="23">
        <f ca="1"/>
        <v>133.79599999999999</v>
      </c>
      <c r="HM567" s="23">
        <f ca="1"/>
        <v>122.794</v>
      </c>
      <c r="HN567" s="23">
        <f ca="1"/>
        <v>118.544</v>
      </c>
      <c r="HO567" s="23">
        <f ca="1"/>
        <v>113.21599999999999</v>
      </c>
      <c r="HP567" s="23">
        <f ca="1"/>
        <v>114.089</v>
      </c>
      <c r="HQ567" s="23">
        <f ca="1"/>
        <v>112.633</v>
      </c>
      <c r="HR567" s="23">
        <f ca="1"/>
        <v>113.97199999999999</v>
      </c>
      <c r="HS567" s="23">
        <f ca="1"/>
        <v>119.715</v>
      </c>
      <c r="HT567" s="23">
        <f ca="1"/>
        <v>122.831</v>
      </c>
      <c r="HU567" s="23">
        <f ca="1"/>
        <v>122.98</v>
      </c>
      <c r="HV567" s="23">
        <f ca="1"/>
        <v>122.818</v>
      </c>
      <c r="HW567" s="23">
        <f ca="1"/>
        <v>124.06</v>
      </c>
      <c r="HX567" s="23">
        <f ca="1"/>
        <v>125.133</v>
      </c>
      <c r="HY567" s="23">
        <f ca="1"/>
        <v>128.596</v>
      </c>
      <c r="HZ567" s="23">
        <f ca="1"/>
        <v>127.124</v>
      </c>
      <c r="IA567" s="23">
        <f ca="1"/>
        <v>125.337</v>
      </c>
      <c r="IB567" s="23">
        <f ca="1"/>
        <v>122.86199999999999</v>
      </c>
      <c r="IC567" s="23">
        <f ca="1"/>
        <v>121.851</v>
      </c>
      <c r="ID567" s="23">
        <f ca="1"/>
        <v>117.405</v>
      </c>
      <c r="IE567" s="23">
        <f ca="1"/>
        <v>118.083</v>
      </c>
      <c r="IF567" s="23">
        <f ca="1"/>
        <v>120.976</v>
      </c>
      <c r="IG567" s="23">
        <f ca="1"/>
        <v>118.375</v>
      </c>
      <c r="IH567" s="23">
        <f ca="1"/>
        <v>120.994</v>
      </c>
      <c r="II567" s="23">
        <f ca="1"/>
        <v>124.041</v>
      </c>
      <c r="IJ567" s="23">
        <f ca="1"/>
        <v>125.15600000000001</v>
      </c>
      <c r="IK567" s="23">
        <f ca="1"/>
        <v>124.524</v>
      </c>
      <c r="IL567" s="23">
        <f ca="1"/>
        <v>127.032</v>
      </c>
      <c r="IM567" s="23">
        <f ca="1"/>
        <v>128.73400000000001</v>
      </c>
      <c r="IN567" s="23">
        <f ca="1"/>
        <v>129.773</v>
      </c>
      <c r="IO567" s="23">
        <f ca="1"/>
        <v>136.12100000000001</v>
      </c>
      <c r="IP567" s="23">
        <f ca="1"/>
        <v>137.76900000000001</v>
      </c>
      <c r="IQ567" s="23">
        <f ca="1"/>
        <v>136.25200000000001</v>
      </c>
      <c r="IR567" s="23">
        <f ca="1"/>
        <v>136.18700000000001</v>
      </c>
      <c r="IS567" s="23">
        <f ca="1"/>
        <v>137.97499999999999</v>
      </c>
      <c r="IT567" s="23">
        <f ca="1"/>
        <v>139.35599999999999</v>
      </c>
      <c r="IU567" s="23">
        <f ca="1"/>
        <v>142.61199999999999</v>
      </c>
      <c r="IV567" s="23">
        <f ca="1"/>
        <v>144.20699999999999</v>
      </c>
      <c r="IW567" s="23">
        <f ca="1"/>
        <v>141.001</v>
      </c>
      <c r="IX567" s="23">
        <f ca="1"/>
        <v>144.047</v>
      </c>
      <c r="IY567" s="23">
        <f ca="1"/>
        <v>146.202</v>
      </c>
      <c r="IZ567" s="23">
        <f ca="1"/>
        <v>144.12200000000001</v>
      </c>
      <c r="JA567" s="23">
        <f ca="1"/>
        <v>144.11600000000001</v>
      </c>
      <c r="JB567" s="23">
        <f ca="1"/>
        <v>148.79599999999999</v>
      </c>
      <c r="JC567" s="23">
        <f ca="1"/>
        <v>152.83799999999999</v>
      </c>
      <c r="JD567" s="23">
        <f ca="1"/>
        <v>152.80699999999999</v>
      </c>
      <c r="JE567" s="23">
        <f ca="1"/>
        <v>149.005</v>
      </c>
      <c r="JF567" s="23">
        <f ca="1"/>
        <v>142.70400000000001</v>
      </c>
      <c r="JG567" s="23">
        <f ca="1"/>
        <v>140.096</v>
      </c>
      <c r="JH567" s="23">
        <f ca="1"/>
        <v>139.149</v>
      </c>
      <c r="JI567" s="23">
        <f ca="1"/>
        <v>138.67500000000001</v>
      </c>
      <c r="JJ567" s="23">
        <f ca="1"/>
        <v>135.251</v>
      </c>
      <c r="JK567" s="23">
        <f ca="1"/>
        <v>134.05099999999999</v>
      </c>
      <c r="JL567" s="23">
        <f ca="1"/>
        <v>132.71299999999999</v>
      </c>
      <c r="JM567" s="23">
        <f ca="1"/>
        <v>129.44399999999999</v>
      </c>
      <c r="JN567" s="23">
        <f ca="1"/>
        <v>123.86</v>
      </c>
      <c r="JO567" s="23">
        <f ca="1"/>
        <v>124.717</v>
      </c>
      <c r="JP567" s="23">
        <f ca="1"/>
        <v>124.065</v>
      </c>
      <c r="JQ567" s="23">
        <f ca="1"/>
        <v>129.07900000000001</v>
      </c>
      <c r="JR567" s="23">
        <f ca="1"/>
        <v>132.46600000000001</v>
      </c>
      <c r="JS567" s="23">
        <f ca="1"/>
        <v>133.38999999999999</v>
      </c>
      <c r="JT567" s="23">
        <f ca="1"/>
        <v>129.11199999999999</v>
      </c>
      <c r="JU567" s="23">
        <f ca="1"/>
        <v>127.54300000000001</v>
      </c>
      <c r="JV567" s="23">
        <f ca="1"/>
        <v>122.197</v>
      </c>
      <c r="JW567" s="23">
        <f ca="1"/>
        <v>123.133</v>
      </c>
      <c r="JX567" s="23">
        <f ca="1"/>
        <v>125.593</v>
      </c>
      <c r="JY567" s="23">
        <f ca="1"/>
        <v>128.26599999999999</v>
      </c>
      <c r="JZ567" s="23" t="str">
        <f ca="1"/>
        <v>-</v>
      </c>
      <c r="OF567" s="23" t="s">
        <v>910</v>
      </c>
    </row>
    <row r="568" spans="3:396" x14ac:dyDescent="0.4">
      <c r="C568" s="1">
        <f t="shared" si="23"/>
        <v>565</v>
      </c>
      <c r="D568" s="74" t="s">
        <v>1174</v>
      </c>
      <c r="I568" s="90" t="s">
        <v>1407</v>
      </c>
      <c r="J568" s="110" t="str">
        <f>_xlfn.XLOOKUP(J564,monitor!B:B,monitor!C:C)</f>
        <v>Potential Ideas</v>
      </c>
      <c r="S568" s="74" t="s">
        <v>1174</v>
      </c>
      <c r="T568" s="1" t="s">
        <v>1218</v>
      </c>
      <c r="U568" s="5">
        <f ca="1">U566-2*U567</f>
        <v>-65.870711959795386</v>
      </c>
      <c r="AB568" s="111" t="str">
        <f>AB566&amp; " reduced"</f>
        <v>XS1721244371 reduced</v>
      </c>
      <c r="AC568" s="23" cm="1">
        <f t="array" aca="1" ref="AC568:JX568" ca="1">_xlfn._xlws.FILTER(_xlfn.ANCHORARRAY(AC566),dl_Get_Hist("numbers",isin_list,historicData)&lt;U573)</f>
        <v>162.18</v>
      </c>
      <c r="AD568" s="23">
        <f ca="1"/>
        <v>161.953</v>
      </c>
      <c r="AE568" s="23">
        <f ca="1"/>
        <v>163.86099999999999</v>
      </c>
      <c r="AF568" s="25">
        <f ca="1"/>
        <v>167.45</v>
      </c>
      <c r="AG568" s="23">
        <f ca="1"/>
        <v>171.399</v>
      </c>
      <c r="AH568" s="23">
        <f ca="1"/>
        <v>175.03100000000001</v>
      </c>
      <c r="AI568" s="23">
        <f ca="1"/>
        <v>162.68199999999999</v>
      </c>
      <c r="AJ568" s="23">
        <f ca="1"/>
        <v>161.346</v>
      </c>
      <c r="AK568" s="23">
        <f ca="1"/>
        <v>162.827</v>
      </c>
      <c r="AL568" s="23">
        <f ca="1"/>
        <v>163.33699999999999</v>
      </c>
      <c r="AM568" s="23">
        <f ca="1"/>
        <v>163.45699999999999</v>
      </c>
      <c r="AN568" s="23">
        <f ca="1"/>
        <v>161.68700000000001</v>
      </c>
      <c r="AO568" s="23">
        <f ca="1"/>
        <v>162.113</v>
      </c>
      <c r="AP568" s="23">
        <f ca="1"/>
        <v>169.76300000000001</v>
      </c>
      <c r="AQ568" s="23">
        <f ca="1"/>
        <v>179.34299999999999</v>
      </c>
      <c r="AR568" s="23">
        <f ca="1"/>
        <v>180.095</v>
      </c>
      <c r="AS568" s="23">
        <f ca="1"/>
        <v>191.214</v>
      </c>
      <c r="AT568" s="23">
        <f ca="1"/>
        <v>203.024</v>
      </c>
      <c r="AU568" s="23">
        <f ca="1"/>
        <v>209.71799999999999</v>
      </c>
      <c r="AV568" s="23">
        <f ca="1"/>
        <v>213.505</v>
      </c>
      <c r="AW568" s="23">
        <f ca="1"/>
        <v>205.07499999999999</v>
      </c>
      <c r="AX568" s="23">
        <f ca="1"/>
        <v>192.18100000000001</v>
      </c>
      <c r="AY568" s="23">
        <f ca="1"/>
        <v>194.77500000000001</v>
      </c>
      <c r="AZ568" s="23">
        <f ca="1"/>
        <v>188.46799999999999</v>
      </c>
      <c r="BA568" s="23">
        <f ca="1"/>
        <v>176.77500000000001</v>
      </c>
      <c r="BB568" s="23">
        <f ca="1"/>
        <v>181.54</v>
      </c>
      <c r="BC568" s="23">
        <f ca="1"/>
        <v>187.43799999999999</v>
      </c>
      <c r="BD568" s="23">
        <f ca="1"/>
        <v>194.06100000000001</v>
      </c>
      <c r="BE568" s="23">
        <f ca="1"/>
        <v>194.03200000000001</v>
      </c>
      <c r="BF568" s="23">
        <f ca="1"/>
        <v>189.03100000000001</v>
      </c>
      <c r="BG568" s="23">
        <f ca="1"/>
        <v>182.298</v>
      </c>
      <c r="BH568" s="23">
        <f ca="1"/>
        <v>182.96899999999999</v>
      </c>
      <c r="BI568" s="23">
        <f ca="1"/>
        <v>176.39500000000001</v>
      </c>
      <c r="BJ568" s="23">
        <f ca="1"/>
        <v>171.411</v>
      </c>
      <c r="BK568" s="23">
        <f ca="1"/>
        <v>170.87100000000001</v>
      </c>
      <c r="BL568" s="23">
        <f ca="1"/>
        <v>167.535</v>
      </c>
      <c r="BM568" s="23">
        <f ca="1"/>
        <v>168.53800000000001</v>
      </c>
      <c r="BN568" s="23">
        <f ca="1"/>
        <v>166.625</v>
      </c>
      <c r="BO568" s="23">
        <f ca="1"/>
        <v>173.11</v>
      </c>
      <c r="BP568" s="23">
        <f ca="1"/>
        <v>163.273</v>
      </c>
      <c r="BQ568" s="23">
        <f ca="1"/>
        <v>160.13</v>
      </c>
      <c r="BR568" s="23">
        <f ca="1"/>
        <v>149.91300000000001</v>
      </c>
      <c r="BS568" s="23">
        <f ca="1"/>
        <v>147.18799999999999</v>
      </c>
      <c r="BT568" s="23">
        <f ca="1"/>
        <v>145.75399999999999</v>
      </c>
      <c r="BU568" s="23">
        <f ca="1"/>
        <v>146.834</v>
      </c>
      <c r="BV568" s="23">
        <f ca="1"/>
        <v>145.46700000000001</v>
      </c>
      <c r="BW568" s="23">
        <f ca="1"/>
        <v>143.32900000000001</v>
      </c>
      <c r="BX568" s="23">
        <f ca="1"/>
        <v>135.42699999999999</v>
      </c>
      <c r="BY568" s="23">
        <f ca="1"/>
        <v>132.39400000000001</v>
      </c>
      <c r="BZ568" s="23">
        <f ca="1"/>
        <v>128.59800000000001</v>
      </c>
      <c r="CA568" s="23">
        <f ca="1"/>
        <v>128.06299999999999</v>
      </c>
      <c r="CB568" s="23">
        <f ca="1"/>
        <v>131.30099999999999</v>
      </c>
      <c r="CC568" s="23">
        <f ca="1"/>
        <v>136.821</v>
      </c>
      <c r="CD568" s="23">
        <f ca="1"/>
        <v>142.364</v>
      </c>
      <c r="CE568" s="23">
        <f ca="1"/>
        <v>142.59899999999999</v>
      </c>
      <c r="CF568" s="23">
        <f ca="1"/>
        <v>146.37299999999999</v>
      </c>
      <c r="CG568" s="23">
        <f ca="1"/>
        <v>154.363</v>
      </c>
      <c r="CH568" s="23">
        <f ca="1"/>
        <v>160.077</v>
      </c>
      <c r="CI568" s="23">
        <f ca="1"/>
        <v>160.815</v>
      </c>
      <c r="CJ568" s="23">
        <f ca="1"/>
        <v>164.46700000000001</v>
      </c>
      <c r="CK568" s="23">
        <f ca="1"/>
        <v>164.18600000000001</v>
      </c>
      <c r="CL568" s="23">
        <f ca="1"/>
        <v>157.245</v>
      </c>
      <c r="CM568" s="23">
        <f ca="1"/>
        <v>157.26499999999999</v>
      </c>
      <c r="CN568" s="23">
        <f ca="1"/>
        <v>157.202</v>
      </c>
      <c r="CO568" s="23">
        <f ca="1"/>
        <v>162.12</v>
      </c>
      <c r="CP568" s="23">
        <f ca="1"/>
        <v>166.58199999999999</v>
      </c>
      <c r="CQ568" s="23">
        <f ca="1"/>
        <v>167.2</v>
      </c>
      <c r="CR568" s="23">
        <f ca="1"/>
        <v>170.87</v>
      </c>
      <c r="CS568" s="23">
        <f ca="1"/>
        <v>191.24700000000001</v>
      </c>
      <c r="CT568" s="23">
        <f ca="1"/>
        <v>202.35599999999999</v>
      </c>
      <c r="CU568" s="23">
        <f ca="1"/>
        <v>205.97900000000001</v>
      </c>
      <c r="CV568" s="23">
        <f ca="1"/>
        <v>206.09899999999999</v>
      </c>
      <c r="CW568" s="23">
        <f ca="1"/>
        <v>208.86600000000001</v>
      </c>
      <c r="CX568" s="23">
        <f ca="1"/>
        <v>210.39099999999999</v>
      </c>
      <c r="CY568" s="23">
        <f ca="1"/>
        <v>214.012</v>
      </c>
      <c r="CZ568" s="23">
        <f ca="1"/>
        <v>213.315</v>
      </c>
      <c r="DA568" s="23">
        <f ca="1"/>
        <v>212.33099999999999</v>
      </c>
      <c r="DB568" s="23">
        <f ca="1"/>
        <v>208.85499999999999</v>
      </c>
      <c r="DC568" s="23">
        <f ca="1"/>
        <v>208.40799999999999</v>
      </c>
      <c r="DD568" s="23">
        <f ca="1"/>
        <v>212.935</v>
      </c>
      <c r="DE568" s="23">
        <f ca="1"/>
        <v>213.452</v>
      </c>
      <c r="DF568" s="23">
        <f ca="1"/>
        <v>217.018</v>
      </c>
      <c r="DG568" s="23">
        <f ca="1"/>
        <v>221.322</v>
      </c>
      <c r="DH568" s="23">
        <f ca="1"/>
        <v>223.006</v>
      </c>
      <c r="DI568" s="23">
        <f ca="1"/>
        <v>223.143</v>
      </c>
      <c r="DJ568" s="23">
        <f ca="1"/>
        <v>220.15799999999999</v>
      </c>
      <c r="DK568" s="23">
        <f ca="1"/>
        <v>217.292</v>
      </c>
      <c r="DL568" s="23">
        <f ca="1"/>
        <v>215.26</v>
      </c>
      <c r="DM568" s="23">
        <f ca="1"/>
        <v>219.05</v>
      </c>
      <c r="DN568" s="23">
        <f ca="1"/>
        <v>211.863</v>
      </c>
      <c r="DO568" s="23">
        <f ca="1"/>
        <v>211.85599999999999</v>
      </c>
      <c r="DP568" s="23">
        <f ca="1"/>
        <v>204.51300000000001</v>
      </c>
      <c r="DQ568" s="23">
        <f ca="1"/>
        <v>196.44200000000001</v>
      </c>
      <c r="DR568" s="23">
        <f ca="1"/>
        <v>206.66499999999999</v>
      </c>
      <c r="DS568" s="23">
        <f ca="1"/>
        <v>197.98</v>
      </c>
      <c r="DT568" s="23">
        <f ca="1"/>
        <v>199.06200000000001</v>
      </c>
      <c r="DU568" s="23">
        <f ca="1"/>
        <v>175.99</v>
      </c>
      <c r="DV568" s="23">
        <f ca="1"/>
        <v>158.16399999999999</v>
      </c>
      <c r="DW568" s="23">
        <f ca="1"/>
        <v>150.298</v>
      </c>
      <c r="DX568" s="23">
        <f ca="1"/>
        <v>160.54900000000001</v>
      </c>
      <c r="DY568" s="23">
        <f ca="1"/>
        <v>186.547</v>
      </c>
      <c r="DZ568" s="23">
        <f ca="1"/>
        <v>194.495</v>
      </c>
      <c r="EA568" s="23">
        <f ca="1"/>
        <v>201.91399999999999</v>
      </c>
      <c r="EB568" s="23">
        <f ca="1"/>
        <v>200.93899999999999</v>
      </c>
      <c r="EC568" s="23">
        <f ca="1"/>
        <v>200.483</v>
      </c>
      <c r="ED568" s="23">
        <f ca="1"/>
        <v>187.91300000000001</v>
      </c>
      <c r="EE568" s="23">
        <f ca="1"/>
        <v>186.08699999999999</v>
      </c>
      <c r="EF568" s="23">
        <f ca="1"/>
        <v>203.43899999999999</v>
      </c>
      <c r="EG568" s="23">
        <f ca="1"/>
        <v>216.971</v>
      </c>
      <c r="EH568" s="23">
        <f ca="1"/>
        <v>210.99600000000001</v>
      </c>
      <c r="EI568" s="23">
        <f ca="1"/>
        <v>212.95500000000001</v>
      </c>
      <c r="EJ568" s="23">
        <f ca="1"/>
        <v>218.893</v>
      </c>
      <c r="EK568" s="23">
        <f ca="1"/>
        <v>222.87700000000001</v>
      </c>
      <c r="EL568" s="23">
        <f ca="1"/>
        <v>229.60300000000001</v>
      </c>
      <c r="EM568" s="23">
        <f ca="1"/>
        <v>232.77099999999999</v>
      </c>
      <c r="EN568" s="23">
        <f ca="1"/>
        <v>230.77500000000001</v>
      </c>
      <c r="EO568" s="23">
        <f ca="1"/>
        <v>223.339</v>
      </c>
      <c r="EP568" s="23">
        <f ca="1"/>
        <v>218.797</v>
      </c>
      <c r="EQ568" s="23">
        <f ca="1"/>
        <v>220.172</v>
      </c>
      <c r="ER568" s="23">
        <f ca="1"/>
        <v>225.15799999999999</v>
      </c>
      <c r="ES568" s="23">
        <f ca="1"/>
        <v>219.78700000000001</v>
      </c>
      <c r="ET568" s="23">
        <f ca="1"/>
        <v>219.172</v>
      </c>
      <c r="EU568" s="23">
        <f ca="1"/>
        <v>221.142</v>
      </c>
      <c r="EV568" s="23">
        <f ca="1"/>
        <v>221.70500000000001</v>
      </c>
      <c r="EW568" s="23">
        <f ca="1"/>
        <v>209.24600000000001</v>
      </c>
      <c r="EX568" s="23">
        <f ca="1"/>
        <v>205.21700000000001</v>
      </c>
      <c r="EY568" s="23">
        <f ca="1"/>
        <v>203.333</v>
      </c>
      <c r="EZ568" s="23">
        <f ca="1"/>
        <v>196.24199999999999</v>
      </c>
      <c r="FA568" s="23">
        <f ca="1"/>
        <v>193.22399999999999</v>
      </c>
      <c r="FB568" s="23">
        <f ca="1"/>
        <v>204.91300000000001</v>
      </c>
      <c r="FC568" s="23">
        <f ca="1"/>
        <v>207.54599999999999</v>
      </c>
      <c r="FD568" s="23">
        <f ca="1"/>
        <v>210.33600000000001</v>
      </c>
      <c r="FE568" s="23">
        <f ca="1"/>
        <v>213.44499999999999</v>
      </c>
      <c r="FF568" s="23">
        <f ca="1"/>
        <v>204.59700000000001</v>
      </c>
      <c r="FG568" s="23">
        <f ca="1"/>
        <v>199.07599999999999</v>
      </c>
      <c r="FH568" s="23">
        <f ca="1"/>
        <v>192.13399999999999</v>
      </c>
      <c r="FI568" s="23">
        <f ca="1"/>
        <v>178.15700000000001</v>
      </c>
      <c r="FJ568" s="23">
        <f ca="1"/>
        <v>176.10499999999999</v>
      </c>
      <c r="FK568" s="23">
        <f ca="1"/>
        <v>220.84200000000001</v>
      </c>
      <c r="FL568" s="23">
        <f ca="1"/>
        <v>246.25</v>
      </c>
      <c r="FM568" s="23">
        <f ca="1"/>
        <v>264.16500000000002</v>
      </c>
      <c r="FN568" s="23">
        <f ca="1"/>
        <v>295.03500000000003</v>
      </c>
      <c r="FO568" s="23">
        <f ca="1"/>
        <v>317.70299999999997</v>
      </c>
      <c r="FP568" s="23">
        <f ca="1"/>
        <v>319.87900000000002</v>
      </c>
      <c r="FQ568" s="23">
        <f ca="1"/>
        <v>331.221</v>
      </c>
      <c r="FR568" s="23">
        <f ca="1"/>
        <v>359.029</v>
      </c>
      <c r="FS568" s="23">
        <f ca="1"/>
        <v>371.57600000000002</v>
      </c>
      <c r="FT568" s="23">
        <f ca="1"/>
        <v>379.04199999999997</v>
      </c>
      <c r="FU568" s="23">
        <f ca="1"/>
        <v>395.91</v>
      </c>
      <c r="FV568" s="23">
        <f ca="1"/>
        <v>419.96</v>
      </c>
      <c r="FW568" s="23">
        <f ca="1"/>
        <v>490.16500000000002</v>
      </c>
      <c r="FX568" s="23">
        <f ca="1"/>
        <v>500.41500000000002</v>
      </c>
      <c r="FY568" s="23">
        <f ca="1"/>
        <v>476.12700000000001</v>
      </c>
      <c r="FZ568" s="23">
        <f ca="1"/>
        <v>490.36900000000003</v>
      </c>
      <c r="GA568" s="23">
        <f ca="1"/>
        <v>491.661</v>
      </c>
      <c r="GB568" s="23">
        <f ca="1"/>
        <v>423.35599999999999</v>
      </c>
      <c r="GC568" s="23">
        <f ca="1"/>
        <v>339.37</v>
      </c>
      <c r="GD568" s="23">
        <f ca="1"/>
        <v>249.54300000000001</v>
      </c>
      <c r="GE568" s="23">
        <f ca="1"/>
        <v>240.70400000000001</v>
      </c>
      <c r="GF568" s="23">
        <f ca="1"/>
        <v>203.48500000000001</v>
      </c>
      <c r="GG568" s="23">
        <f ca="1"/>
        <v>205.524</v>
      </c>
      <c r="GH568" s="23">
        <f ca="1"/>
        <v>221.012</v>
      </c>
      <c r="GI568" s="23">
        <f ca="1"/>
        <v>165.416</v>
      </c>
      <c r="GJ568" s="23">
        <f ca="1"/>
        <v>135.791</v>
      </c>
      <c r="GK568" s="23">
        <f ca="1"/>
        <v>129.84</v>
      </c>
      <c r="GL568" s="23">
        <f ca="1"/>
        <v>134.036</v>
      </c>
      <c r="GM568" s="23">
        <f ca="1"/>
        <v>150.898</v>
      </c>
      <c r="GN568" s="23">
        <f ca="1"/>
        <v>148.53899999999999</v>
      </c>
      <c r="GO568" s="23">
        <f ca="1"/>
        <v>127.182</v>
      </c>
      <c r="GP568" s="23">
        <f ca="1"/>
        <v>114.593</v>
      </c>
      <c r="GQ568" s="23">
        <f ca="1"/>
        <v>108.834</v>
      </c>
      <c r="GR568" s="23">
        <f ca="1"/>
        <v>98.082999999999998</v>
      </c>
      <c r="GS568" s="23">
        <f ca="1"/>
        <v>88.566000000000003</v>
      </c>
      <c r="GT568" s="23">
        <f ca="1"/>
        <v>91.751999999999995</v>
      </c>
      <c r="GU568" s="23">
        <f ca="1"/>
        <v>93.736999999999995</v>
      </c>
      <c r="GV568" s="23">
        <f ca="1"/>
        <v>98.668999999999997</v>
      </c>
      <c r="GW568" s="23">
        <f ca="1"/>
        <v>99.313999999999993</v>
      </c>
      <c r="GX568" s="23">
        <f ca="1"/>
        <v>101.074</v>
      </c>
      <c r="GY568" s="23">
        <f ca="1"/>
        <v>103.50700000000001</v>
      </c>
      <c r="GZ568" s="23">
        <f ca="1"/>
        <v>103.35</v>
      </c>
      <c r="HA568" s="23">
        <f ca="1"/>
        <v>104.401</v>
      </c>
      <c r="HB568" s="23">
        <f ca="1"/>
        <v>104.652</v>
      </c>
      <c r="HC568" s="23">
        <f ca="1"/>
        <v>100.46299999999999</v>
      </c>
      <c r="HD568" s="23">
        <f ca="1"/>
        <v>97.653999999999996</v>
      </c>
      <c r="HE568" s="23">
        <f ca="1"/>
        <v>102.07899999999999</v>
      </c>
      <c r="HF568" s="23">
        <f ca="1"/>
        <v>107.358</v>
      </c>
      <c r="HG568" s="23">
        <f ca="1"/>
        <v>118.05500000000001</v>
      </c>
      <c r="HH568" s="23">
        <f ca="1"/>
        <v>118.41800000000001</v>
      </c>
      <c r="HI568" s="23">
        <f ca="1"/>
        <v>117.011</v>
      </c>
      <c r="HJ568" s="23">
        <f ca="1"/>
        <v>114.57899999999999</v>
      </c>
      <c r="HK568" s="23">
        <f ca="1"/>
        <v>115.904</v>
      </c>
      <c r="HL568" s="23">
        <f ca="1"/>
        <v>120.178</v>
      </c>
      <c r="HM568" s="23">
        <f ca="1"/>
        <v>109.986</v>
      </c>
      <c r="HN568" s="23">
        <f ca="1"/>
        <v>106.07899999999999</v>
      </c>
      <c r="HO568" s="23">
        <f ca="1"/>
        <v>103.78100000000001</v>
      </c>
      <c r="HP568" s="23">
        <f ca="1"/>
        <v>103.971</v>
      </c>
      <c r="HQ568" s="23">
        <f ca="1"/>
        <v>104.995</v>
      </c>
      <c r="HR568" s="23">
        <f ca="1"/>
        <v>105.729</v>
      </c>
      <c r="HS568" s="23">
        <f ca="1"/>
        <v>110.76300000000001</v>
      </c>
      <c r="HT568" s="23">
        <f ca="1"/>
        <v>114.309</v>
      </c>
      <c r="HU568" s="23">
        <f ca="1"/>
        <v>113.97199999999999</v>
      </c>
      <c r="HV568" s="23">
        <f ca="1"/>
        <v>113.992</v>
      </c>
      <c r="HW568" s="23">
        <f ca="1"/>
        <v>115.889</v>
      </c>
      <c r="HX568" s="23">
        <f ca="1"/>
        <v>117.34399999999999</v>
      </c>
      <c r="HY568" s="23">
        <f ca="1"/>
        <v>119.842</v>
      </c>
      <c r="HZ568" s="23">
        <f ca="1"/>
        <v>115.88</v>
      </c>
      <c r="IA568" s="23">
        <f ca="1"/>
        <v>111.822</v>
      </c>
      <c r="IB568" s="23">
        <f ca="1"/>
        <v>112.887</v>
      </c>
      <c r="IC568" s="23">
        <f ca="1"/>
        <v>111.883</v>
      </c>
      <c r="ID568" s="23">
        <f ca="1"/>
        <v>109.547</v>
      </c>
      <c r="IE568" s="23">
        <f ca="1"/>
        <v>110.051</v>
      </c>
      <c r="IF568" s="23">
        <f ca="1"/>
        <v>111.357</v>
      </c>
      <c r="IG568" s="23">
        <f ca="1"/>
        <v>111.28700000000001</v>
      </c>
      <c r="IH568" s="23">
        <f ca="1"/>
        <v>113.155</v>
      </c>
      <c r="II568" s="23">
        <f ca="1"/>
        <v>115.56100000000001</v>
      </c>
      <c r="IJ568" s="23">
        <f ca="1"/>
        <v>114.857</v>
      </c>
      <c r="IK568" s="23">
        <f ca="1"/>
        <v>116.982</v>
      </c>
      <c r="IL568" s="23">
        <f ca="1"/>
        <v>119.315</v>
      </c>
      <c r="IM568" s="23">
        <f ca="1"/>
        <v>120.648</v>
      </c>
      <c r="IN568" s="23">
        <f ca="1"/>
        <v>121.015</v>
      </c>
      <c r="IO568" s="23">
        <f ca="1"/>
        <v>129.39500000000001</v>
      </c>
      <c r="IP568" s="23">
        <f ca="1"/>
        <v>132.23400000000001</v>
      </c>
      <c r="IQ568" s="23">
        <f ca="1"/>
        <v>129.48400000000001</v>
      </c>
      <c r="IR568" s="23">
        <f ca="1"/>
        <v>131.68100000000001</v>
      </c>
      <c r="IS568" s="23">
        <f ca="1"/>
        <v>132.51300000000001</v>
      </c>
      <c r="IT568" s="23">
        <f ca="1"/>
        <v>135.654</v>
      </c>
      <c r="IU568" s="23">
        <f ca="1"/>
        <v>142.459</v>
      </c>
      <c r="IV568" s="23">
        <f ca="1"/>
        <v>143.68600000000001</v>
      </c>
      <c r="IW568" s="23">
        <f ca="1"/>
        <v>138.25399999999999</v>
      </c>
      <c r="IX568" s="23">
        <f ca="1"/>
        <v>141.989</v>
      </c>
      <c r="IY568" s="23">
        <f ca="1"/>
        <v>146.66499999999999</v>
      </c>
      <c r="IZ568" s="23">
        <f ca="1"/>
        <v>144.595</v>
      </c>
      <c r="JA568" s="23">
        <f ca="1"/>
        <v>142.667</v>
      </c>
      <c r="JB568" s="23">
        <f ca="1"/>
        <v>149.167</v>
      </c>
      <c r="JC568" s="23">
        <f ca="1"/>
        <v>156.04400000000001</v>
      </c>
      <c r="JD568" s="23">
        <f ca="1"/>
        <v>157.54</v>
      </c>
      <c r="JE568" s="23">
        <f ca="1"/>
        <v>158.10499999999999</v>
      </c>
      <c r="JF568" s="23">
        <f ca="1"/>
        <v>153.16300000000001</v>
      </c>
      <c r="JG568" s="23">
        <f ca="1"/>
        <v>148.471</v>
      </c>
      <c r="JH568" s="23">
        <f ca="1"/>
        <v>148.774</v>
      </c>
      <c r="JI568" s="23">
        <f ca="1"/>
        <v>146.613</v>
      </c>
      <c r="JJ568" s="23">
        <f ca="1"/>
        <v>143.00200000000001</v>
      </c>
      <c r="JK568" s="23">
        <f ca="1"/>
        <v>141.08799999999999</v>
      </c>
      <c r="JL568" s="23">
        <f ca="1"/>
        <v>141.941</v>
      </c>
      <c r="JM568" s="23">
        <f ca="1"/>
        <v>138.97499999999999</v>
      </c>
      <c r="JN568" s="23">
        <f ca="1"/>
        <v>132.976</v>
      </c>
      <c r="JO568" s="23">
        <f ca="1"/>
        <v>133.74799999999999</v>
      </c>
      <c r="JP568" s="23">
        <f ca="1"/>
        <v>133.261</v>
      </c>
      <c r="JQ568" s="23">
        <f ca="1"/>
        <v>138.249</v>
      </c>
      <c r="JR568" s="23">
        <f ca="1"/>
        <v>142.905</v>
      </c>
      <c r="JS568" s="23">
        <f ca="1"/>
        <v>143.404</v>
      </c>
      <c r="JT568" s="23">
        <f ca="1"/>
        <v>139.16900000000001</v>
      </c>
      <c r="JU568" s="23">
        <f ca="1"/>
        <v>135.38800000000001</v>
      </c>
      <c r="JV568" s="23">
        <f ca="1"/>
        <v>131.88499999999999</v>
      </c>
      <c r="JW568" s="23">
        <f ca="1"/>
        <v>133.32499999999999</v>
      </c>
      <c r="JX568" s="23">
        <f ca="1"/>
        <v>136.40199999999999</v>
      </c>
      <c r="OF568" s="23" t="s">
        <v>910</v>
      </c>
    </row>
    <row r="569" spans="3:396" x14ac:dyDescent="0.4">
      <c r="C569" s="1">
        <f t="shared" si="23"/>
        <v>566</v>
      </c>
      <c r="D569" s="74" t="s">
        <v>1174</v>
      </c>
      <c r="I569" s="90" t="s">
        <v>1711</v>
      </c>
      <c r="J569" s="125" t="str">
        <f>_xlfn.XLOOKUP(J564,monitor!B:B,monitor!P:P)</f>
        <v>-</v>
      </c>
      <c r="S569" s="74" t="s">
        <v>1174</v>
      </c>
      <c r="T569" s="1" t="s">
        <v>1219</v>
      </c>
      <c r="U569" s="5">
        <f ca="1">U566+2*U567</f>
        <v>26.583295617382973</v>
      </c>
      <c r="AB569" s="111" t="str">
        <f>AB567&amp; " reduced"</f>
        <v>FR0013310505 reduced</v>
      </c>
      <c r="AC569" s="23" cm="1">
        <f t="array" aca="1" ref="AC569:JX569" ca="1">_xlfn._xlws.FILTER(_xlfn.ANCHORARRAY(AC567),dl_Get_Hist("numbers",isin_list,historicData)&lt;U573)</f>
        <v>169.934</v>
      </c>
      <c r="AD569" s="23">
        <f ca="1"/>
        <v>169.76</v>
      </c>
      <c r="AE569" s="23">
        <f ca="1"/>
        <v>171.17</v>
      </c>
      <c r="AF569" s="25">
        <f ca="1"/>
        <v>171.85499999999999</v>
      </c>
      <c r="AG569" s="23">
        <f ca="1"/>
        <v>177.78299999999999</v>
      </c>
      <c r="AH569" s="23">
        <f ca="1"/>
        <v>178.92099999999999</v>
      </c>
      <c r="AI569" s="23">
        <f ca="1"/>
        <v>170.51900000000001</v>
      </c>
      <c r="AJ569" s="23">
        <f ca="1"/>
        <v>167.577</v>
      </c>
      <c r="AK569" s="23">
        <f ca="1"/>
        <v>170.977</v>
      </c>
      <c r="AL569" s="23">
        <f ca="1"/>
        <v>169.511</v>
      </c>
      <c r="AM569" s="23">
        <f ca="1"/>
        <v>169.98400000000001</v>
      </c>
      <c r="AN569" s="23">
        <f ca="1"/>
        <v>168.869</v>
      </c>
      <c r="AO569" s="23">
        <f ca="1"/>
        <v>168.959</v>
      </c>
      <c r="AP569" s="23">
        <f ca="1"/>
        <v>175.81800000000001</v>
      </c>
      <c r="AQ569" s="23">
        <f ca="1"/>
        <v>180.398</v>
      </c>
      <c r="AR569" s="23">
        <f ca="1"/>
        <v>180.33699999999999</v>
      </c>
      <c r="AS569" s="23">
        <f ca="1"/>
        <v>186.55199999999999</v>
      </c>
      <c r="AT569" s="23">
        <f ca="1"/>
        <v>193.44900000000001</v>
      </c>
      <c r="AU569" s="23">
        <f ca="1"/>
        <v>199.26900000000001</v>
      </c>
      <c r="AV569" s="23">
        <f ca="1"/>
        <v>205.77</v>
      </c>
      <c r="AW569" s="23">
        <f ca="1"/>
        <v>204.333</v>
      </c>
      <c r="AX569" s="23">
        <f ca="1"/>
        <v>194.15100000000001</v>
      </c>
      <c r="AY569" s="23">
        <f ca="1"/>
        <v>196.18</v>
      </c>
      <c r="AZ569" s="23">
        <f ca="1"/>
        <v>193.53800000000001</v>
      </c>
      <c r="BA569" s="23">
        <f ca="1"/>
        <v>180.399</v>
      </c>
      <c r="BB569" s="23">
        <f ca="1"/>
        <v>184.53</v>
      </c>
      <c r="BC569" s="23">
        <f ca="1"/>
        <v>187.12799999999999</v>
      </c>
      <c r="BD569" s="23">
        <f ca="1"/>
        <v>190.029</v>
      </c>
      <c r="BE569" s="23">
        <f ca="1"/>
        <v>191.15700000000001</v>
      </c>
      <c r="BF569" s="23">
        <f ca="1"/>
        <v>186.85300000000001</v>
      </c>
      <c r="BG569" s="23">
        <f ca="1"/>
        <v>180.76599999999999</v>
      </c>
      <c r="BH569" s="23">
        <f ca="1"/>
        <v>181.32400000000001</v>
      </c>
      <c r="BI569" s="23">
        <f ca="1"/>
        <v>177.06200000000001</v>
      </c>
      <c r="BJ569" s="23">
        <f ca="1"/>
        <v>176.34299999999999</v>
      </c>
      <c r="BK569" s="23">
        <f ca="1"/>
        <v>175.32599999999999</v>
      </c>
      <c r="BL569" s="23">
        <f ca="1"/>
        <v>173.78800000000001</v>
      </c>
      <c r="BM569" s="23">
        <f ca="1"/>
        <v>173.852</v>
      </c>
      <c r="BN569" s="23">
        <f ca="1"/>
        <v>177.91900000000001</v>
      </c>
      <c r="BO569" s="23">
        <f ca="1"/>
        <v>171.58199999999999</v>
      </c>
      <c r="BP569" s="23">
        <f ca="1"/>
        <v>178.68799999999999</v>
      </c>
      <c r="BQ569" s="23">
        <f ca="1"/>
        <v>176.88399999999999</v>
      </c>
      <c r="BR569" s="23">
        <f ca="1"/>
        <v>168.74600000000001</v>
      </c>
      <c r="BS569" s="23">
        <f ca="1"/>
        <v>169.405</v>
      </c>
      <c r="BT569" s="23">
        <f ca="1"/>
        <v>172.37200000000001</v>
      </c>
      <c r="BU569" s="23">
        <f ca="1"/>
        <v>173.11799999999999</v>
      </c>
      <c r="BV569" s="23">
        <f ca="1"/>
        <v>174.74299999999999</v>
      </c>
      <c r="BW569" s="23">
        <f ca="1"/>
        <v>179.226</v>
      </c>
      <c r="BX569" s="23">
        <f ca="1"/>
        <v>171.00299999999999</v>
      </c>
      <c r="BY569" s="23">
        <f ca="1"/>
        <v>169.30199999999999</v>
      </c>
      <c r="BZ569" s="23">
        <f ca="1"/>
        <v>162.87100000000001</v>
      </c>
      <c r="CA569" s="23">
        <f ca="1"/>
        <v>161.583</v>
      </c>
      <c r="CB569" s="23">
        <f ca="1"/>
        <v>163.535</v>
      </c>
      <c r="CC569" s="23">
        <f ca="1"/>
        <v>166.77099999999999</v>
      </c>
      <c r="CD569" s="23">
        <f ca="1"/>
        <v>172.67599999999999</v>
      </c>
      <c r="CE569" s="23">
        <f ca="1"/>
        <v>174.65899999999999</v>
      </c>
      <c r="CF569" s="23">
        <f ca="1"/>
        <v>180.73400000000001</v>
      </c>
      <c r="CG569" s="23">
        <f ca="1"/>
        <v>185.803</v>
      </c>
      <c r="CH569" s="23">
        <f ca="1"/>
        <v>191.24600000000001</v>
      </c>
      <c r="CI569" s="23">
        <f ca="1"/>
        <v>196.209</v>
      </c>
      <c r="CJ569" s="23">
        <f ca="1"/>
        <v>196.238</v>
      </c>
      <c r="CK569" s="23">
        <f ca="1"/>
        <v>197.72900000000001</v>
      </c>
      <c r="CL569" s="23">
        <f ca="1"/>
        <v>191.43700000000001</v>
      </c>
      <c r="CM569" s="23">
        <f ca="1"/>
        <v>189.55500000000001</v>
      </c>
      <c r="CN569" s="23">
        <f ca="1"/>
        <v>189.83600000000001</v>
      </c>
      <c r="CO569" s="23">
        <f ca="1"/>
        <v>188.60400000000001</v>
      </c>
      <c r="CP569" s="23">
        <f ca="1"/>
        <v>197.60499999999999</v>
      </c>
      <c r="CQ569" s="23">
        <f ca="1"/>
        <v>195.785</v>
      </c>
      <c r="CR569" s="23">
        <f ca="1"/>
        <v>195.9</v>
      </c>
      <c r="CS569" s="23">
        <f ca="1"/>
        <v>209.39500000000001</v>
      </c>
      <c r="CT569" s="23">
        <f ca="1"/>
        <v>233.96600000000001</v>
      </c>
      <c r="CU569" s="23">
        <f ca="1"/>
        <v>237.636</v>
      </c>
      <c r="CV569" s="23">
        <f ca="1"/>
        <v>240.08699999999999</v>
      </c>
      <c r="CW569" s="23">
        <f ca="1"/>
        <v>246.43600000000001</v>
      </c>
      <c r="CX569" s="23">
        <f ca="1"/>
        <v>248.053</v>
      </c>
      <c r="CY569" s="23">
        <f ca="1"/>
        <v>253.93799999999999</v>
      </c>
      <c r="CZ569" s="23">
        <f ca="1"/>
        <v>251.79</v>
      </c>
      <c r="DA569" s="23">
        <f ca="1"/>
        <v>251.298</v>
      </c>
      <c r="DB569" s="23">
        <f ca="1"/>
        <v>253.26499999999999</v>
      </c>
      <c r="DC569" s="23">
        <f ca="1"/>
        <v>252.79900000000001</v>
      </c>
      <c r="DD569" s="23">
        <f ca="1"/>
        <v>262.803</v>
      </c>
      <c r="DE569" s="23">
        <f ca="1"/>
        <v>264.64499999999998</v>
      </c>
      <c r="DF569" s="23">
        <f ca="1"/>
        <v>267.62</v>
      </c>
      <c r="DG569" s="23">
        <f ca="1"/>
        <v>274.53800000000001</v>
      </c>
      <c r="DH569" s="23">
        <f ca="1"/>
        <v>279.04399999999998</v>
      </c>
      <c r="DI569" s="23">
        <f ca="1"/>
        <v>281.17899999999997</v>
      </c>
      <c r="DJ569" s="23">
        <f ca="1"/>
        <v>284.32600000000002</v>
      </c>
      <c r="DK569" s="23">
        <f ca="1"/>
        <v>276.85399999999998</v>
      </c>
      <c r="DL569" s="23">
        <f ca="1"/>
        <v>273.76</v>
      </c>
      <c r="DM569" s="23">
        <f ca="1"/>
        <v>282.755</v>
      </c>
      <c r="DN569" s="23">
        <f ca="1"/>
        <v>279.19600000000003</v>
      </c>
      <c r="DO569" s="23">
        <f ca="1"/>
        <v>281.91199999999998</v>
      </c>
      <c r="DP569" s="23">
        <f ca="1"/>
        <v>268.14800000000002</v>
      </c>
      <c r="DQ569" s="23">
        <f ca="1"/>
        <v>259.70600000000002</v>
      </c>
      <c r="DR569" s="23">
        <f ca="1"/>
        <v>277.85700000000003</v>
      </c>
      <c r="DS569" s="23">
        <f ca="1"/>
        <v>278.22300000000001</v>
      </c>
      <c r="DT569" s="23">
        <f ca="1"/>
        <v>273.81299999999999</v>
      </c>
      <c r="DU569" s="23">
        <f ca="1"/>
        <v>246.001</v>
      </c>
      <c r="DV569" s="23">
        <f ca="1"/>
        <v>215.18100000000001</v>
      </c>
      <c r="DW569" s="23">
        <f ca="1"/>
        <v>205.536</v>
      </c>
      <c r="DX569" s="23">
        <f ca="1"/>
        <v>214.637</v>
      </c>
      <c r="DY569" s="23">
        <f ca="1"/>
        <v>233.65799999999999</v>
      </c>
      <c r="DZ569" s="23">
        <f ca="1"/>
        <v>243.27799999999999</v>
      </c>
      <c r="EA569" s="23">
        <f ca="1"/>
        <v>249.31299999999999</v>
      </c>
      <c r="EB569" s="23">
        <f ca="1"/>
        <v>249.22900000000001</v>
      </c>
      <c r="EC569" s="23">
        <f ca="1"/>
        <v>247.131</v>
      </c>
      <c r="ED569" s="23">
        <f ca="1"/>
        <v>231.941</v>
      </c>
      <c r="EE569" s="23">
        <f ca="1"/>
        <v>230.66200000000001</v>
      </c>
      <c r="EF569" s="23">
        <f ca="1"/>
        <v>245.393</v>
      </c>
      <c r="EG569" s="23">
        <f ca="1"/>
        <v>258.315</v>
      </c>
      <c r="EH569" s="23">
        <f ca="1"/>
        <v>254.36199999999999</v>
      </c>
      <c r="EI569" s="23">
        <f ca="1"/>
        <v>254.16</v>
      </c>
      <c r="EJ569" s="23">
        <f ca="1"/>
        <v>257.202</v>
      </c>
      <c r="EK569" s="23">
        <f ca="1"/>
        <v>268.80799999999999</v>
      </c>
      <c r="EL569" s="23">
        <f ca="1"/>
        <v>282.45499999999998</v>
      </c>
      <c r="EM569" s="23">
        <f ca="1"/>
        <v>286.94</v>
      </c>
      <c r="EN569" s="23">
        <f ca="1"/>
        <v>287.94400000000002</v>
      </c>
      <c r="EO569" s="23">
        <f ca="1"/>
        <v>273.10199999999998</v>
      </c>
      <c r="EP569" s="23">
        <f ca="1"/>
        <v>268.024</v>
      </c>
      <c r="EQ569" s="23">
        <f ca="1"/>
        <v>268.18200000000002</v>
      </c>
      <c r="ER569" s="23">
        <f ca="1"/>
        <v>271.55</v>
      </c>
      <c r="ES569" s="23">
        <f ca="1"/>
        <v>267.90300000000002</v>
      </c>
      <c r="ET569" s="23">
        <f ca="1"/>
        <v>266.815</v>
      </c>
      <c r="EU569" s="23">
        <f ca="1"/>
        <v>264.59500000000003</v>
      </c>
      <c r="EV569" s="23">
        <f ca="1"/>
        <v>264.01499999999999</v>
      </c>
      <c r="EW569" s="23">
        <f ca="1"/>
        <v>249.631</v>
      </c>
      <c r="EX569" s="23">
        <f ca="1"/>
        <v>240.43700000000001</v>
      </c>
      <c r="EY569" s="23">
        <f ca="1"/>
        <v>227.93899999999999</v>
      </c>
      <c r="EZ569" s="23">
        <f ca="1"/>
        <v>217.44300000000001</v>
      </c>
      <c r="FA569" s="23">
        <f ca="1"/>
        <v>196.94200000000001</v>
      </c>
      <c r="FB569" s="23">
        <f ca="1"/>
        <v>208.898</v>
      </c>
      <c r="FC569" s="23">
        <f ca="1"/>
        <v>210.583</v>
      </c>
      <c r="FD569" s="23">
        <f ca="1"/>
        <v>220.34399999999999</v>
      </c>
      <c r="FE569" s="23">
        <f ca="1"/>
        <v>223.63399999999999</v>
      </c>
      <c r="FF569" s="23">
        <f ca="1"/>
        <v>215.12799999999999</v>
      </c>
      <c r="FG569" s="23">
        <f ca="1"/>
        <v>214.947</v>
      </c>
      <c r="FH569" s="23">
        <f ca="1"/>
        <v>206.489</v>
      </c>
      <c r="FI569" s="23">
        <f ca="1"/>
        <v>193.828</v>
      </c>
      <c r="FJ569" s="23">
        <f ca="1"/>
        <v>200.72399999999999</v>
      </c>
      <c r="FK569" s="23">
        <f ca="1"/>
        <v>244.50299999999999</v>
      </c>
      <c r="FL569" s="23">
        <f ca="1"/>
        <v>277.10199999999998</v>
      </c>
      <c r="FM569" s="23">
        <f ca="1"/>
        <v>289.55200000000002</v>
      </c>
      <c r="FN569" s="23">
        <f ca="1"/>
        <v>316.83699999999999</v>
      </c>
      <c r="FO569" s="23">
        <f ca="1"/>
        <v>322.26</v>
      </c>
      <c r="FP569" s="23">
        <f ca="1"/>
        <v>318.96699999999998</v>
      </c>
      <c r="FQ569" s="23">
        <f ca="1"/>
        <v>323.56400000000002</v>
      </c>
      <c r="FR569" s="23">
        <f ca="1"/>
        <v>347.05099999999999</v>
      </c>
      <c r="FS569" s="23">
        <f ca="1"/>
        <v>367.589</v>
      </c>
      <c r="FT569" s="23">
        <f ca="1"/>
        <v>374.71600000000001</v>
      </c>
      <c r="FU569" s="23">
        <f ca="1"/>
        <v>381.75799999999998</v>
      </c>
      <c r="FV569" s="23">
        <f ca="1"/>
        <v>389.62200000000001</v>
      </c>
      <c r="FW569" s="23">
        <f ca="1"/>
        <v>454.45</v>
      </c>
      <c r="FX569" s="23">
        <f ca="1"/>
        <v>465.95800000000003</v>
      </c>
      <c r="FY569" s="23">
        <f ca="1"/>
        <v>441.52600000000001</v>
      </c>
      <c r="FZ569" s="23">
        <f ca="1"/>
        <v>454.28</v>
      </c>
      <c r="GA569" s="23">
        <f ca="1"/>
        <v>458.54399999999998</v>
      </c>
      <c r="GB569" s="23">
        <f ca="1"/>
        <v>414.96199999999999</v>
      </c>
      <c r="GC569" s="23">
        <f ca="1"/>
        <v>383.11799999999999</v>
      </c>
      <c r="GD569" s="23">
        <f ca="1"/>
        <v>311.84100000000001</v>
      </c>
      <c r="GE569" s="23">
        <f ca="1"/>
        <v>308.68400000000003</v>
      </c>
      <c r="GF569" s="23">
        <f ca="1"/>
        <v>254.39599999999999</v>
      </c>
      <c r="GG569" s="23">
        <f ca="1"/>
        <v>249.41399999999999</v>
      </c>
      <c r="GH569" s="23">
        <f ca="1"/>
        <v>264.02</v>
      </c>
      <c r="GI569" s="23">
        <f ca="1"/>
        <v>198.80600000000001</v>
      </c>
      <c r="GJ569" s="23">
        <f ca="1"/>
        <v>175.64599999999999</v>
      </c>
      <c r="GK569" s="23">
        <f ca="1"/>
        <v>169.32</v>
      </c>
      <c r="GL569" s="23">
        <f ca="1"/>
        <v>171.34800000000001</v>
      </c>
      <c r="GM569" s="23">
        <f ca="1"/>
        <v>192.18199999999999</v>
      </c>
      <c r="GN569" s="23">
        <f ca="1"/>
        <v>189.66800000000001</v>
      </c>
      <c r="GO569" s="23">
        <f ca="1"/>
        <v>168.54499999999999</v>
      </c>
      <c r="GP569" s="23">
        <f ca="1"/>
        <v>145.38399999999999</v>
      </c>
      <c r="GQ569" s="23">
        <f ca="1"/>
        <v>136.05500000000001</v>
      </c>
      <c r="GR569" s="23">
        <f ca="1"/>
        <v>130.05199999999999</v>
      </c>
      <c r="GS569" s="23">
        <f ca="1"/>
        <v>117.105</v>
      </c>
      <c r="GT569" s="23">
        <f ca="1"/>
        <v>119.20699999999999</v>
      </c>
      <c r="GU569" s="23">
        <f ca="1"/>
        <v>121.26600000000001</v>
      </c>
      <c r="GV569" s="23">
        <f ca="1"/>
        <v>123.499</v>
      </c>
      <c r="GW569" s="23">
        <f ca="1"/>
        <v>122.658</v>
      </c>
      <c r="GX569" s="23">
        <f ca="1"/>
        <v>124.69199999999999</v>
      </c>
      <c r="GY569" s="23">
        <f ca="1"/>
        <v>126.105</v>
      </c>
      <c r="GZ569" s="23">
        <f ca="1"/>
        <v>125.09399999999999</v>
      </c>
      <c r="HA569" s="23">
        <f ca="1"/>
        <v>128.381</v>
      </c>
      <c r="HB569" s="23">
        <f ca="1"/>
        <v>128.495</v>
      </c>
      <c r="HC569" s="23">
        <f ca="1"/>
        <v>125.934</v>
      </c>
      <c r="HD569" s="23">
        <f ca="1"/>
        <v>123.619</v>
      </c>
      <c r="HE569" s="23">
        <f ca="1"/>
        <v>125.35</v>
      </c>
      <c r="HF569" s="23">
        <f ca="1"/>
        <v>127.574</v>
      </c>
      <c r="HG569" s="23">
        <f ca="1"/>
        <v>133.024</v>
      </c>
      <c r="HH569" s="23">
        <f ca="1"/>
        <v>133.46600000000001</v>
      </c>
      <c r="HI569" s="23">
        <f ca="1"/>
        <v>133.053</v>
      </c>
      <c r="HJ569" s="23">
        <f ca="1"/>
        <v>130.42599999999999</v>
      </c>
      <c r="HK569" s="23">
        <f ca="1"/>
        <v>131.309</v>
      </c>
      <c r="HL569" s="23">
        <f ca="1"/>
        <v>133.79599999999999</v>
      </c>
      <c r="HM569" s="23">
        <f ca="1"/>
        <v>122.794</v>
      </c>
      <c r="HN569" s="23">
        <f ca="1"/>
        <v>118.544</v>
      </c>
      <c r="HO569" s="23">
        <f ca="1"/>
        <v>113.21599999999999</v>
      </c>
      <c r="HP569" s="23">
        <f ca="1"/>
        <v>114.089</v>
      </c>
      <c r="HQ569" s="23">
        <f ca="1"/>
        <v>112.633</v>
      </c>
      <c r="HR569" s="23">
        <f ca="1"/>
        <v>113.97199999999999</v>
      </c>
      <c r="HS569" s="23">
        <f ca="1"/>
        <v>119.715</v>
      </c>
      <c r="HT569" s="23">
        <f ca="1"/>
        <v>122.831</v>
      </c>
      <c r="HU569" s="23">
        <f ca="1"/>
        <v>122.98</v>
      </c>
      <c r="HV569" s="23">
        <f ca="1"/>
        <v>122.818</v>
      </c>
      <c r="HW569" s="23">
        <f ca="1"/>
        <v>124.06</v>
      </c>
      <c r="HX569" s="23">
        <f ca="1"/>
        <v>125.133</v>
      </c>
      <c r="HY569" s="23">
        <f ca="1"/>
        <v>128.596</v>
      </c>
      <c r="HZ569" s="23">
        <f ca="1"/>
        <v>127.124</v>
      </c>
      <c r="IA569" s="23">
        <f ca="1"/>
        <v>125.337</v>
      </c>
      <c r="IB569" s="23">
        <f ca="1"/>
        <v>122.86199999999999</v>
      </c>
      <c r="IC569" s="23">
        <f ca="1"/>
        <v>121.851</v>
      </c>
      <c r="ID569" s="23">
        <f ca="1"/>
        <v>117.405</v>
      </c>
      <c r="IE569" s="23">
        <f ca="1"/>
        <v>118.083</v>
      </c>
      <c r="IF569" s="23">
        <f ca="1"/>
        <v>120.976</v>
      </c>
      <c r="IG569" s="23">
        <f ca="1"/>
        <v>118.375</v>
      </c>
      <c r="IH569" s="23">
        <f ca="1"/>
        <v>120.994</v>
      </c>
      <c r="II569" s="23">
        <f ca="1"/>
        <v>124.041</v>
      </c>
      <c r="IJ569" s="23">
        <f ca="1"/>
        <v>125.15600000000001</v>
      </c>
      <c r="IK569" s="23">
        <f ca="1"/>
        <v>124.524</v>
      </c>
      <c r="IL569" s="23">
        <f ca="1"/>
        <v>127.032</v>
      </c>
      <c r="IM569" s="23">
        <f ca="1"/>
        <v>128.73400000000001</v>
      </c>
      <c r="IN569" s="23">
        <f ca="1"/>
        <v>129.773</v>
      </c>
      <c r="IO569" s="23">
        <f ca="1"/>
        <v>136.12100000000001</v>
      </c>
      <c r="IP569" s="23">
        <f ca="1"/>
        <v>137.76900000000001</v>
      </c>
      <c r="IQ569" s="23">
        <f ca="1"/>
        <v>136.25200000000001</v>
      </c>
      <c r="IR569" s="23">
        <f ca="1"/>
        <v>136.18700000000001</v>
      </c>
      <c r="IS569" s="23">
        <f ca="1"/>
        <v>137.97499999999999</v>
      </c>
      <c r="IT569" s="23">
        <f ca="1"/>
        <v>139.35599999999999</v>
      </c>
      <c r="IU569" s="23">
        <f ca="1"/>
        <v>142.61199999999999</v>
      </c>
      <c r="IV569" s="23">
        <f ca="1"/>
        <v>144.20699999999999</v>
      </c>
      <c r="IW569" s="23">
        <f ca="1"/>
        <v>141.001</v>
      </c>
      <c r="IX569" s="23">
        <f ca="1"/>
        <v>144.047</v>
      </c>
      <c r="IY569" s="23">
        <f ca="1"/>
        <v>146.202</v>
      </c>
      <c r="IZ569" s="23">
        <f ca="1"/>
        <v>144.12200000000001</v>
      </c>
      <c r="JA569" s="23">
        <f ca="1"/>
        <v>144.11600000000001</v>
      </c>
      <c r="JB569" s="23">
        <f ca="1"/>
        <v>148.79599999999999</v>
      </c>
      <c r="JC569" s="23">
        <f ca="1"/>
        <v>152.83799999999999</v>
      </c>
      <c r="JD569" s="23">
        <f ca="1"/>
        <v>152.80699999999999</v>
      </c>
      <c r="JE569" s="23">
        <f ca="1"/>
        <v>149.005</v>
      </c>
      <c r="JF569" s="23">
        <f ca="1"/>
        <v>142.70400000000001</v>
      </c>
      <c r="JG569" s="23">
        <f ca="1"/>
        <v>140.096</v>
      </c>
      <c r="JH569" s="23">
        <f ca="1"/>
        <v>139.149</v>
      </c>
      <c r="JI569" s="23">
        <f ca="1"/>
        <v>138.67500000000001</v>
      </c>
      <c r="JJ569" s="23">
        <f ca="1"/>
        <v>135.251</v>
      </c>
      <c r="JK569" s="23">
        <f ca="1"/>
        <v>134.05099999999999</v>
      </c>
      <c r="JL569" s="23">
        <f ca="1"/>
        <v>132.71299999999999</v>
      </c>
      <c r="JM569" s="23">
        <f ca="1"/>
        <v>129.44399999999999</v>
      </c>
      <c r="JN569" s="23">
        <f ca="1"/>
        <v>123.86</v>
      </c>
      <c r="JO569" s="23">
        <f ca="1"/>
        <v>124.717</v>
      </c>
      <c r="JP569" s="23">
        <f ca="1"/>
        <v>124.065</v>
      </c>
      <c r="JQ569" s="23">
        <f ca="1"/>
        <v>129.07900000000001</v>
      </c>
      <c r="JR569" s="23">
        <f ca="1"/>
        <v>132.46600000000001</v>
      </c>
      <c r="JS569" s="23">
        <f ca="1"/>
        <v>133.38999999999999</v>
      </c>
      <c r="JT569" s="23">
        <f ca="1"/>
        <v>129.11199999999999</v>
      </c>
      <c r="JU569" s="23">
        <f ca="1"/>
        <v>127.54300000000001</v>
      </c>
      <c r="JV569" s="23">
        <f ca="1"/>
        <v>122.197</v>
      </c>
      <c r="JW569" s="23">
        <f ca="1"/>
        <v>123.133</v>
      </c>
      <c r="JX569" s="23">
        <f ca="1"/>
        <v>125.593</v>
      </c>
      <c r="OF569" s="23" t="s">
        <v>910</v>
      </c>
    </row>
    <row r="570" spans="3:396" x14ac:dyDescent="0.4">
      <c r="C570" s="1">
        <f t="shared" si="23"/>
        <v>567</v>
      </c>
      <c r="D570" s="74" t="s">
        <v>1174</v>
      </c>
      <c r="S570" s="74" t="s">
        <v>1174</v>
      </c>
      <c r="T570" s="1" t="s">
        <v>1254</v>
      </c>
      <c r="U570" s="4">
        <f>_xlfn.XLOOKUP(J564,monitor!B:B,monitor!N:N,"-")</f>
        <v>15</v>
      </c>
      <c r="AB570" s="111" t="str">
        <f>"spread:"&amp;K565&amp;" - "&amp;K566</f>
        <v>spread:IBESM 1 7/8 PERP nc-23 - ENGIFP 1 3/8 PERP nc-23</v>
      </c>
      <c r="AC570" s="23" cm="1">
        <f t="array" aca="1" ref="AC570:JY570" ca="1">_xlfn._xlws.FILTER(dl_spread_between_two_bonds(J565,J566,isin_list,historicData),dl_spread_between_two_bonds(J565,J566,isin_list,historicData)&lt;&gt;"-")</f>
        <v>-7.7539999999999907</v>
      </c>
      <c r="AD570" s="23">
        <f ca="1"/>
        <v>-7.8069999999999879</v>
      </c>
      <c r="AE570" s="23">
        <f ca="1"/>
        <v>-7.3089999999999975</v>
      </c>
      <c r="AF570" s="25">
        <f ca="1"/>
        <v>-4.4050000000000011</v>
      </c>
      <c r="AG570" s="23">
        <f ca="1"/>
        <v>-6.3839999999999861</v>
      </c>
      <c r="AH570" s="23">
        <f ca="1"/>
        <v>-3.8899999999999864</v>
      </c>
      <c r="AI570" s="23">
        <f ca="1"/>
        <v>-7.8370000000000175</v>
      </c>
      <c r="AJ570" s="23">
        <f ca="1"/>
        <v>-6.2309999999999945</v>
      </c>
      <c r="AK570" s="23">
        <f ca="1"/>
        <v>-8.1500000000000057</v>
      </c>
      <c r="AL570" s="23">
        <f ca="1"/>
        <v>-6.1740000000000066</v>
      </c>
      <c r="AM570" s="23">
        <f ca="1"/>
        <v>-6.5270000000000152</v>
      </c>
      <c r="AN570" s="23">
        <f ca="1"/>
        <v>-7.1819999999999879</v>
      </c>
      <c r="AO570" s="23">
        <f ca="1"/>
        <v>-6.8460000000000036</v>
      </c>
      <c r="AP570" s="23">
        <f ca="1"/>
        <v>-6.0550000000000068</v>
      </c>
      <c r="AQ570" s="23">
        <f ca="1"/>
        <v>-1.0550000000000068</v>
      </c>
      <c r="AR570" s="23">
        <f ca="1"/>
        <v>-0.24199999999999022</v>
      </c>
      <c r="AS570" s="23">
        <f ca="1"/>
        <v>4.6620000000000061</v>
      </c>
      <c r="AT570" s="23">
        <f ca="1"/>
        <v>9.5749999999999886</v>
      </c>
      <c r="AU570" s="23">
        <f ca="1"/>
        <v>10.448999999999984</v>
      </c>
      <c r="AV570" s="23">
        <f ca="1"/>
        <v>7.7349999999999852</v>
      </c>
      <c r="AW570" s="23">
        <f ca="1"/>
        <v>0.74199999999999022</v>
      </c>
      <c r="AX570" s="23">
        <f ca="1"/>
        <v>-1.9699999999999989</v>
      </c>
      <c r="AY570" s="23">
        <f ca="1"/>
        <v>-1.4050000000000011</v>
      </c>
      <c r="AZ570" s="23">
        <f ca="1"/>
        <v>-5.0700000000000216</v>
      </c>
      <c r="BA570" s="23">
        <f ca="1"/>
        <v>-3.6239999999999952</v>
      </c>
      <c r="BB570" s="23">
        <f ca="1"/>
        <v>-2.9900000000000091</v>
      </c>
      <c r="BC570" s="23">
        <f ca="1"/>
        <v>0.31000000000000227</v>
      </c>
      <c r="BD570" s="23">
        <f ca="1"/>
        <v>4.0320000000000107</v>
      </c>
      <c r="BE570" s="23">
        <f ca="1"/>
        <v>2.875</v>
      </c>
      <c r="BF570" s="23">
        <f ca="1"/>
        <v>2.1779999999999973</v>
      </c>
      <c r="BG570" s="23">
        <f ca="1"/>
        <v>1.5320000000000107</v>
      </c>
      <c r="BH570" s="23">
        <f ca="1"/>
        <v>1.6449999999999818</v>
      </c>
      <c r="BI570" s="23">
        <f ca="1"/>
        <v>-0.66700000000000159</v>
      </c>
      <c r="BJ570" s="23">
        <f ca="1"/>
        <v>-4.9319999999999879</v>
      </c>
      <c r="BK570" s="23">
        <f ca="1"/>
        <v>-4.4549999999999841</v>
      </c>
      <c r="BL570" s="23">
        <f ca="1"/>
        <v>-6.2530000000000143</v>
      </c>
      <c r="BM570" s="23">
        <f ca="1"/>
        <v>-5.313999999999993</v>
      </c>
      <c r="BN570" s="23">
        <f ca="1"/>
        <v>-11.294000000000011</v>
      </c>
      <c r="BO570" s="23">
        <f ca="1"/>
        <v>1.52800000000002</v>
      </c>
      <c r="BP570" s="23">
        <f ca="1"/>
        <v>-15.414999999999992</v>
      </c>
      <c r="BQ570" s="23">
        <f ca="1"/>
        <v>-16.753999999999991</v>
      </c>
      <c r="BR570" s="23">
        <f ca="1"/>
        <v>-18.832999999999998</v>
      </c>
      <c r="BS570" s="23">
        <f ca="1"/>
        <v>-22.217000000000013</v>
      </c>
      <c r="BT570" s="23">
        <f ca="1"/>
        <v>-26.618000000000023</v>
      </c>
      <c r="BU570" s="23">
        <f ca="1"/>
        <v>-26.283999999999992</v>
      </c>
      <c r="BV570" s="23">
        <f ca="1"/>
        <v>-29.275999999999982</v>
      </c>
      <c r="BW570" s="23">
        <f ca="1"/>
        <v>-35.896999999999991</v>
      </c>
      <c r="BX570" s="23">
        <f ca="1"/>
        <v>-35.575999999999993</v>
      </c>
      <c r="BY570" s="23">
        <f ca="1"/>
        <v>-36.907999999999987</v>
      </c>
      <c r="BZ570" s="23">
        <f ca="1"/>
        <v>-34.272999999999996</v>
      </c>
      <c r="CA570" s="23">
        <f ca="1"/>
        <v>-33.52000000000001</v>
      </c>
      <c r="CB570" s="23">
        <f ca="1"/>
        <v>-32.234000000000009</v>
      </c>
      <c r="CC570" s="23">
        <f ca="1"/>
        <v>-29.949999999999989</v>
      </c>
      <c r="CD570" s="23">
        <f ca="1"/>
        <v>-30.311999999999983</v>
      </c>
      <c r="CE570" s="23">
        <f ca="1"/>
        <v>-32.06</v>
      </c>
      <c r="CF570" s="23">
        <f ca="1"/>
        <v>-34.361000000000018</v>
      </c>
      <c r="CG570" s="23">
        <f ca="1"/>
        <v>-31.439999999999998</v>
      </c>
      <c r="CH570" s="23">
        <f ca="1"/>
        <v>-31.169000000000011</v>
      </c>
      <c r="CI570" s="23">
        <f ca="1"/>
        <v>-35.394000000000005</v>
      </c>
      <c r="CJ570" s="23">
        <f ca="1"/>
        <v>-31.770999999999987</v>
      </c>
      <c r="CK570" s="23">
        <f ca="1"/>
        <v>-33.543000000000006</v>
      </c>
      <c r="CL570" s="23">
        <f ca="1"/>
        <v>-34.192000000000007</v>
      </c>
      <c r="CM570" s="23">
        <f ca="1"/>
        <v>-32.29000000000002</v>
      </c>
      <c r="CN570" s="23">
        <f ca="1"/>
        <v>-32.634000000000015</v>
      </c>
      <c r="CO570" s="23">
        <f ca="1"/>
        <v>-26.484000000000009</v>
      </c>
      <c r="CP570" s="23">
        <f ca="1"/>
        <v>-31.022999999999996</v>
      </c>
      <c r="CQ570" s="23">
        <f ca="1"/>
        <v>-28.585000000000008</v>
      </c>
      <c r="CR570" s="23">
        <f ca="1"/>
        <v>-25.03</v>
      </c>
      <c r="CS570" s="23">
        <f ca="1"/>
        <v>-18.147999999999996</v>
      </c>
      <c r="CT570" s="23">
        <f ca="1"/>
        <v>-31.610000000000014</v>
      </c>
      <c r="CU570" s="23">
        <f ca="1"/>
        <v>-31.656999999999982</v>
      </c>
      <c r="CV570" s="23">
        <f ca="1"/>
        <v>-33.988</v>
      </c>
      <c r="CW570" s="23">
        <f ca="1"/>
        <v>-37.569999999999993</v>
      </c>
      <c r="CX570" s="23">
        <f ca="1"/>
        <v>-37.662000000000006</v>
      </c>
      <c r="CY570" s="23">
        <f ca="1"/>
        <v>-39.925999999999988</v>
      </c>
      <c r="CZ570" s="23">
        <f ca="1"/>
        <v>-38.474999999999994</v>
      </c>
      <c r="DA570" s="23">
        <f ca="1"/>
        <v>-38.967000000000013</v>
      </c>
      <c r="DB570" s="23">
        <f ca="1"/>
        <v>-44.41</v>
      </c>
      <c r="DC570" s="23">
        <f ca="1"/>
        <v>-44.39100000000002</v>
      </c>
      <c r="DD570" s="23">
        <f ca="1"/>
        <v>-49.867999999999995</v>
      </c>
      <c r="DE570" s="23">
        <f ca="1"/>
        <v>-51.192999999999984</v>
      </c>
      <c r="DF570" s="23">
        <f ca="1"/>
        <v>-50.602000000000004</v>
      </c>
      <c r="DG570" s="23">
        <f ca="1"/>
        <v>-53.216000000000008</v>
      </c>
      <c r="DH570" s="23">
        <f ca="1"/>
        <v>-56.037999999999982</v>
      </c>
      <c r="DI570" s="23">
        <f ca="1"/>
        <v>-58.035999999999973</v>
      </c>
      <c r="DJ570" s="23">
        <f ca="1"/>
        <v>-64.168000000000035</v>
      </c>
      <c r="DK570" s="23">
        <f ca="1"/>
        <v>-59.561999999999983</v>
      </c>
      <c r="DL570" s="23">
        <f ca="1"/>
        <v>-58.5</v>
      </c>
      <c r="DM570" s="23">
        <f ca="1"/>
        <v>-63.704999999999984</v>
      </c>
      <c r="DN570" s="23">
        <f ca="1"/>
        <v>-67.333000000000027</v>
      </c>
      <c r="DO570" s="23">
        <f ca="1"/>
        <v>-70.055999999999983</v>
      </c>
      <c r="DP570" s="23">
        <f ca="1"/>
        <v>-63.635000000000019</v>
      </c>
      <c r="DQ570" s="23">
        <f ca="1"/>
        <v>-63.26400000000001</v>
      </c>
      <c r="DR570" s="23">
        <f ca="1"/>
        <v>-71.192000000000036</v>
      </c>
      <c r="DS570" s="23">
        <f ca="1"/>
        <v>-80.243000000000023</v>
      </c>
      <c r="DT570" s="23">
        <f ca="1"/>
        <v>-74.750999999999976</v>
      </c>
      <c r="DU570" s="23">
        <f ca="1"/>
        <v>-70.010999999999996</v>
      </c>
      <c r="DV570" s="23">
        <f ca="1"/>
        <v>-57.017000000000024</v>
      </c>
      <c r="DW570" s="23">
        <f ca="1"/>
        <v>-55.238</v>
      </c>
      <c r="DX570" s="23">
        <f ca="1"/>
        <v>-54.087999999999994</v>
      </c>
      <c r="DY570" s="23">
        <f ca="1"/>
        <v>-47.11099999999999</v>
      </c>
      <c r="DZ570" s="23">
        <f ca="1"/>
        <v>-48.782999999999987</v>
      </c>
      <c r="EA570" s="23">
        <f ca="1"/>
        <v>-47.399000000000001</v>
      </c>
      <c r="EB570" s="23">
        <f ca="1"/>
        <v>-48.29000000000002</v>
      </c>
      <c r="EC570" s="23">
        <f ca="1"/>
        <v>-46.647999999999996</v>
      </c>
      <c r="ED570" s="23">
        <f ca="1"/>
        <v>-44.027999999999992</v>
      </c>
      <c r="EE570" s="23">
        <f ca="1"/>
        <v>-44.575000000000017</v>
      </c>
      <c r="EF570" s="23">
        <f ca="1"/>
        <v>-41.954000000000008</v>
      </c>
      <c r="EG570" s="23">
        <f ca="1"/>
        <v>-41.343999999999994</v>
      </c>
      <c r="EH570" s="23">
        <f ca="1"/>
        <v>-43.365999999999985</v>
      </c>
      <c r="EI570" s="23">
        <f ca="1"/>
        <v>-41.204999999999984</v>
      </c>
      <c r="EJ570" s="23">
        <f ca="1"/>
        <v>-38.308999999999997</v>
      </c>
      <c r="EK570" s="23">
        <f ca="1"/>
        <v>-45.930999999999983</v>
      </c>
      <c r="EL570" s="23">
        <f ca="1"/>
        <v>-52.851999999999975</v>
      </c>
      <c r="EM570" s="23">
        <f ca="1"/>
        <v>-54.169000000000011</v>
      </c>
      <c r="EN570" s="23">
        <f ca="1"/>
        <v>-57.169000000000011</v>
      </c>
      <c r="EO570" s="23">
        <f ca="1"/>
        <v>-49.762999999999977</v>
      </c>
      <c r="EP570" s="23">
        <f ca="1"/>
        <v>-49.227000000000004</v>
      </c>
      <c r="EQ570" s="23">
        <f ca="1"/>
        <v>-48.010000000000019</v>
      </c>
      <c r="ER570" s="23">
        <f ca="1"/>
        <v>-46.392000000000024</v>
      </c>
      <c r="ES570" s="23">
        <f ca="1"/>
        <v>-48.116000000000014</v>
      </c>
      <c r="ET570" s="23">
        <f ca="1"/>
        <v>-47.643000000000001</v>
      </c>
      <c r="EU570" s="23">
        <f ca="1"/>
        <v>-43.453000000000031</v>
      </c>
      <c r="EV570" s="23">
        <f ca="1"/>
        <v>-42.309999999999974</v>
      </c>
      <c r="EW570" s="23">
        <f ca="1"/>
        <v>-40.384999999999991</v>
      </c>
      <c r="EX570" s="23">
        <f ca="1"/>
        <v>-35.22</v>
      </c>
      <c r="EY570" s="23">
        <f ca="1"/>
        <v>-24.605999999999995</v>
      </c>
      <c r="EZ570" s="23">
        <f ca="1"/>
        <v>-21.201000000000022</v>
      </c>
      <c r="FA570" s="23">
        <f ca="1"/>
        <v>-3.7180000000000177</v>
      </c>
      <c r="FB570" s="23">
        <f ca="1"/>
        <v>-3.9849999999999852</v>
      </c>
      <c r="FC570" s="23">
        <f ca="1"/>
        <v>-3.0370000000000061</v>
      </c>
      <c r="FD570" s="23">
        <f ca="1"/>
        <v>-10.007999999999981</v>
      </c>
      <c r="FE570" s="23">
        <f ca="1"/>
        <v>-10.188999999999993</v>
      </c>
      <c r="FF570" s="23">
        <f ca="1"/>
        <v>-10.530999999999977</v>
      </c>
      <c r="FG570" s="23">
        <f ca="1"/>
        <v>-15.871000000000009</v>
      </c>
      <c r="FH570" s="23">
        <f ca="1"/>
        <v>-14.355000000000018</v>
      </c>
      <c r="FI570" s="23">
        <f ca="1"/>
        <v>-15.670999999999992</v>
      </c>
      <c r="FJ570" s="23">
        <f ca="1"/>
        <v>-24.619</v>
      </c>
      <c r="FK570" s="23">
        <f ca="1"/>
        <v>-23.660999999999973</v>
      </c>
      <c r="FL570" s="23">
        <f ca="1"/>
        <v>-30.851999999999975</v>
      </c>
      <c r="FM570" s="23">
        <f ca="1"/>
        <v>-25.387</v>
      </c>
      <c r="FN570" s="23">
        <f ca="1"/>
        <v>-21.801999999999964</v>
      </c>
      <c r="FO570" s="23">
        <f ca="1"/>
        <v>-4.5570000000000164</v>
      </c>
      <c r="FP570" s="23">
        <f ca="1"/>
        <v>0.91200000000003456</v>
      </c>
      <c r="FQ570" s="23">
        <f ca="1"/>
        <v>7.6569999999999823</v>
      </c>
      <c r="FR570" s="23">
        <f ca="1"/>
        <v>11.978000000000009</v>
      </c>
      <c r="FS570" s="23">
        <f ca="1"/>
        <v>3.9870000000000232</v>
      </c>
      <c r="FT570" s="23">
        <f ca="1"/>
        <v>4.325999999999965</v>
      </c>
      <c r="FU570" s="23">
        <f ca="1"/>
        <v>14.152000000000044</v>
      </c>
      <c r="FV570" s="23">
        <f ca="1"/>
        <v>30.337999999999965</v>
      </c>
      <c r="FW570" s="23">
        <f ca="1"/>
        <v>35.715000000000032</v>
      </c>
      <c r="FX570" s="23">
        <f ca="1"/>
        <v>34.456999999999994</v>
      </c>
      <c r="FY570" s="23">
        <f ca="1"/>
        <v>34.600999999999999</v>
      </c>
      <c r="FZ570" s="23">
        <f ca="1"/>
        <v>36.089000000000055</v>
      </c>
      <c r="GA570" s="23">
        <f ca="1"/>
        <v>33.117000000000019</v>
      </c>
      <c r="GB570" s="23">
        <f ca="1"/>
        <v>8.3940000000000055</v>
      </c>
      <c r="GC570" s="23">
        <f ca="1"/>
        <v>-43.74799999999999</v>
      </c>
      <c r="GD570" s="23">
        <f ca="1"/>
        <v>-62.298000000000002</v>
      </c>
      <c r="GE570" s="23">
        <f ca="1"/>
        <v>-67.980000000000018</v>
      </c>
      <c r="GF570" s="23">
        <f ca="1"/>
        <v>-50.910999999999973</v>
      </c>
      <c r="GG570" s="23">
        <f ca="1"/>
        <v>-43.889999999999986</v>
      </c>
      <c r="GH570" s="23">
        <f ca="1"/>
        <v>-43.007999999999981</v>
      </c>
      <c r="GI570" s="23">
        <f ca="1"/>
        <v>-33.390000000000015</v>
      </c>
      <c r="GJ570" s="23">
        <f ca="1"/>
        <v>-39.85499999999999</v>
      </c>
      <c r="GK570" s="23">
        <f ca="1"/>
        <v>-39.47999999999999</v>
      </c>
      <c r="GL570" s="23">
        <f ca="1"/>
        <v>-37.312000000000012</v>
      </c>
      <c r="GM570" s="23">
        <f ca="1"/>
        <v>-41.283999999999992</v>
      </c>
      <c r="GN570" s="23">
        <f ca="1"/>
        <v>-41.129000000000019</v>
      </c>
      <c r="GO570" s="23">
        <f ca="1"/>
        <v>-41.362999999999985</v>
      </c>
      <c r="GP570" s="23">
        <f ca="1"/>
        <v>-30.790999999999983</v>
      </c>
      <c r="GQ570" s="23">
        <f ca="1"/>
        <v>-27.221000000000004</v>
      </c>
      <c r="GR570" s="23">
        <f ca="1"/>
        <v>-31.968999999999994</v>
      </c>
      <c r="GS570" s="23">
        <f ca="1"/>
        <v>-28.539000000000001</v>
      </c>
      <c r="GT570" s="23">
        <f ca="1"/>
        <v>-27.454999999999998</v>
      </c>
      <c r="GU570" s="23">
        <f ca="1"/>
        <v>-27.529000000000011</v>
      </c>
      <c r="GV570" s="23">
        <f ca="1"/>
        <v>-24.83</v>
      </c>
      <c r="GW570" s="23">
        <f ca="1"/>
        <v>-23.344000000000008</v>
      </c>
      <c r="GX570" s="23">
        <f ca="1"/>
        <v>-23.617999999999995</v>
      </c>
      <c r="GY570" s="23">
        <f ca="1"/>
        <v>-22.597999999999999</v>
      </c>
      <c r="GZ570" s="23">
        <f ca="1"/>
        <v>-21.744</v>
      </c>
      <c r="HA570" s="23">
        <f ca="1"/>
        <v>-23.980000000000004</v>
      </c>
      <c r="HB570" s="23">
        <f ca="1"/>
        <v>-23.843000000000004</v>
      </c>
      <c r="HC570" s="23">
        <f ca="1"/>
        <v>-25.471000000000004</v>
      </c>
      <c r="HD570" s="23">
        <f ca="1"/>
        <v>-25.965000000000003</v>
      </c>
      <c r="HE570" s="23">
        <f ca="1"/>
        <v>-23.271000000000001</v>
      </c>
      <c r="HF570" s="23">
        <f ca="1"/>
        <v>-20.215999999999994</v>
      </c>
      <c r="HG570" s="23">
        <f ca="1"/>
        <v>-14.968999999999994</v>
      </c>
      <c r="HH570" s="23">
        <f ca="1"/>
        <v>-15.048000000000002</v>
      </c>
      <c r="HI570" s="23">
        <f ca="1"/>
        <v>-16.042000000000002</v>
      </c>
      <c r="HJ570" s="23">
        <f ca="1"/>
        <v>-15.846999999999994</v>
      </c>
      <c r="HK570" s="23">
        <f ca="1"/>
        <v>-15.405000000000001</v>
      </c>
      <c r="HL570" s="23">
        <f ca="1"/>
        <v>-13.617999999999995</v>
      </c>
      <c r="HM570" s="23">
        <f ca="1"/>
        <v>-12.807999999999993</v>
      </c>
      <c r="HN570" s="23">
        <f ca="1"/>
        <v>-12.465000000000003</v>
      </c>
      <c r="HO570" s="23">
        <f ca="1"/>
        <v>-9.4349999999999881</v>
      </c>
      <c r="HP570" s="23">
        <f ca="1"/>
        <v>-10.117999999999995</v>
      </c>
      <c r="HQ570" s="23">
        <f ca="1"/>
        <v>-7.637999999999991</v>
      </c>
      <c r="HR570" s="23">
        <f ca="1"/>
        <v>-8.242999999999995</v>
      </c>
      <c r="HS570" s="23">
        <f ca="1"/>
        <v>-8.9519999999999982</v>
      </c>
      <c r="HT570" s="23">
        <f ca="1"/>
        <v>-8.5220000000000056</v>
      </c>
      <c r="HU570" s="23">
        <f ca="1"/>
        <v>-9.0080000000000098</v>
      </c>
      <c r="HV570" s="23">
        <f ca="1"/>
        <v>-8.8259999999999934</v>
      </c>
      <c r="HW570" s="23">
        <f ca="1"/>
        <v>-8.1710000000000065</v>
      </c>
      <c r="HX570" s="23">
        <f ca="1"/>
        <v>-7.7890000000000015</v>
      </c>
      <c r="HY570" s="23">
        <f ca="1"/>
        <v>-8.7540000000000049</v>
      </c>
      <c r="HZ570" s="23">
        <f ca="1"/>
        <v>-11.244</v>
      </c>
      <c r="IA570" s="23">
        <f ca="1"/>
        <v>-13.515000000000001</v>
      </c>
      <c r="IB570" s="23">
        <f ca="1"/>
        <v>-9.9749999999999943</v>
      </c>
      <c r="IC570" s="23">
        <f ca="1"/>
        <v>-9.9680000000000035</v>
      </c>
      <c r="ID570" s="23">
        <f ca="1"/>
        <v>-7.8580000000000041</v>
      </c>
      <c r="IE570" s="23">
        <f ca="1"/>
        <v>-8.0319999999999965</v>
      </c>
      <c r="IF570" s="23">
        <f ca="1"/>
        <v>-9.6189999999999998</v>
      </c>
      <c r="IG570" s="23">
        <f ca="1"/>
        <v>-7.0879999999999939</v>
      </c>
      <c r="IH570" s="23">
        <f ca="1"/>
        <v>-7.8389999999999986</v>
      </c>
      <c r="II570" s="23">
        <f ca="1"/>
        <v>-8.4799999999999898</v>
      </c>
      <c r="IJ570" s="23">
        <f ca="1"/>
        <v>-10.299000000000007</v>
      </c>
      <c r="IK570" s="23">
        <f ca="1"/>
        <v>-7.5420000000000016</v>
      </c>
      <c r="IL570" s="23">
        <f ca="1"/>
        <v>-7.7169999999999987</v>
      </c>
      <c r="IM570" s="23">
        <f ca="1"/>
        <v>-8.0860000000000127</v>
      </c>
      <c r="IN570" s="23">
        <f ca="1"/>
        <v>-8.7579999999999956</v>
      </c>
      <c r="IO570" s="23">
        <f ca="1"/>
        <v>-6.7259999999999991</v>
      </c>
      <c r="IP570" s="23">
        <f ca="1"/>
        <v>-5.5349999999999966</v>
      </c>
      <c r="IQ570" s="23">
        <f ca="1"/>
        <v>-6.7680000000000007</v>
      </c>
      <c r="IR570" s="23">
        <f ca="1"/>
        <v>-4.5060000000000002</v>
      </c>
      <c r="IS570" s="23">
        <f ca="1"/>
        <v>-5.4619999999999891</v>
      </c>
      <c r="IT570" s="23">
        <f ca="1"/>
        <v>-3.7019999999999982</v>
      </c>
      <c r="IU570" s="23">
        <f ca="1"/>
        <v>-0.15299999999999159</v>
      </c>
      <c r="IV570" s="23">
        <f ca="1"/>
        <v>-0.52099999999998658</v>
      </c>
      <c r="IW570" s="23">
        <f ca="1"/>
        <v>-2.7470000000000141</v>
      </c>
      <c r="IX570" s="23">
        <f ca="1"/>
        <v>-2.0579999999999927</v>
      </c>
      <c r="IY570" s="23">
        <f ca="1"/>
        <v>0.46299999999999386</v>
      </c>
      <c r="IZ570" s="23">
        <f ca="1"/>
        <v>0.47299999999998477</v>
      </c>
      <c r="JA570" s="23">
        <f ca="1"/>
        <v>-1.4490000000000123</v>
      </c>
      <c r="JB570" s="23">
        <f ca="1"/>
        <v>0.37100000000000932</v>
      </c>
      <c r="JC570" s="23">
        <f ca="1"/>
        <v>3.2060000000000173</v>
      </c>
      <c r="JD570" s="23">
        <f ca="1"/>
        <v>4.7330000000000041</v>
      </c>
      <c r="JE570" s="23">
        <f ca="1"/>
        <v>9.0999999999999943</v>
      </c>
      <c r="JF570" s="23">
        <f ca="1"/>
        <v>10.459000000000003</v>
      </c>
      <c r="JG570" s="23">
        <f ca="1"/>
        <v>8.375</v>
      </c>
      <c r="JH570" s="23">
        <f ca="1"/>
        <v>9.625</v>
      </c>
      <c r="JI570" s="23">
        <f ca="1"/>
        <v>7.9379999999999882</v>
      </c>
      <c r="JJ570" s="23">
        <f ca="1"/>
        <v>7.7510000000000048</v>
      </c>
      <c r="JK570" s="23">
        <f ca="1"/>
        <v>7.0370000000000061</v>
      </c>
      <c r="JL570" s="23">
        <f ca="1"/>
        <v>9.2280000000000086</v>
      </c>
      <c r="JM570" s="23">
        <f ca="1"/>
        <v>9.5310000000000059</v>
      </c>
      <c r="JN570" s="23">
        <f ca="1"/>
        <v>9.1159999999999997</v>
      </c>
      <c r="JO570" s="23">
        <f ca="1"/>
        <v>9.0309999999999917</v>
      </c>
      <c r="JP570" s="23">
        <f ca="1"/>
        <v>9.195999999999998</v>
      </c>
      <c r="JQ570" s="23">
        <f ca="1"/>
        <v>9.1699999999999875</v>
      </c>
      <c r="JR570" s="23">
        <f ca="1"/>
        <v>10.438999999999993</v>
      </c>
      <c r="JS570" s="23">
        <f ca="1"/>
        <v>10.01400000000001</v>
      </c>
      <c r="JT570" s="23">
        <f ca="1"/>
        <v>10.057000000000016</v>
      </c>
      <c r="JU570" s="23">
        <f ca="1"/>
        <v>7.8449999999999989</v>
      </c>
      <c r="JV570" s="23">
        <f ca="1"/>
        <v>9.6879999999999882</v>
      </c>
      <c r="JW570" s="23">
        <f ca="1"/>
        <v>10.191999999999993</v>
      </c>
      <c r="JX570" s="23">
        <f ca="1"/>
        <v>10.808999999999983</v>
      </c>
      <c r="JY570" s="23">
        <f ca="1"/>
        <v>12.158000000000015</v>
      </c>
      <c r="OF570" s="23" t="s">
        <v>910</v>
      </c>
    </row>
    <row r="571" spans="3:396" x14ac:dyDescent="0.4">
      <c r="C571" s="1">
        <f t="shared" si="23"/>
        <v>568</v>
      </c>
      <c r="D571" s="74" t="s">
        <v>1174</v>
      </c>
      <c r="S571" s="74" t="s">
        <v>1174</v>
      </c>
      <c r="T571" s="1" t="s">
        <v>907</v>
      </c>
      <c r="U571" s="4">
        <f ca="1">MIN(AC568:JZ569)</f>
        <v>88.566000000000003</v>
      </c>
      <c r="AB571" s="111" t="s">
        <v>1633</v>
      </c>
      <c r="AC571" s="24" cm="1">
        <f t="array" aca="1" ref="AC571:JZ571" ca="1">IF(ISNUMBER(_xlfn.ANCHORARRAY(AC570)),_xlfn.ANCHORARRAY(AC565),"-")</f>
        <v>44126</v>
      </c>
      <c r="AD571" s="24">
        <f ca="1"/>
        <v>44125</v>
      </c>
      <c r="AE571" s="24">
        <f ca="1"/>
        <v>44124</v>
      </c>
      <c r="AF571" s="24">
        <f ca="1"/>
        <v>44123</v>
      </c>
      <c r="AG571" s="24">
        <f ca="1"/>
        <v>44120</v>
      </c>
      <c r="AH571" s="24">
        <f ca="1"/>
        <v>44119</v>
      </c>
      <c r="AI571" s="24">
        <f ca="1"/>
        <v>44118</v>
      </c>
      <c r="AJ571" s="24">
        <f ca="1"/>
        <v>44117</v>
      </c>
      <c r="AK571" s="24">
        <f ca="1"/>
        <v>44116</v>
      </c>
      <c r="AL571" s="24">
        <f ca="1"/>
        <v>44113</v>
      </c>
      <c r="AM571" s="24">
        <f ca="1"/>
        <v>44112</v>
      </c>
      <c r="AN571" s="24">
        <f ca="1"/>
        <v>44111</v>
      </c>
      <c r="AO571" s="24">
        <f ca="1"/>
        <v>44110</v>
      </c>
      <c r="AP571" s="24">
        <f ca="1"/>
        <v>44109</v>
      </c>
      <c r="AQ571" s="24">
        <f ca="1"/>
        <v>44106</v>
      </c>
      <c r="AR571" s="24">
        <f ca="1"/>
        <v>44105</v>
      </c>
      <c r="AS571" s="24">
        <f ca="1"/>
        <v>44104</v>
      </c>
      <c r="AT571" s="24">
        <f ca="1"/>
        <v>44103</v>
      </c>
      <c r="AU571" s="24">
        <f ca="1"/>
        <v>44102</v>
      </c>
      <c r="AV571" s="24">
        <f ca="1"/>
        <v>44099</v>
      </c>
      <c r="AW571" s="24">
        <f ca="1"/>
        <v>44098</v>
      </c>
      <c r="AX571" s="24">
        <f ca="1"/>
        <v>44097</v>
      </c>
      <c r="AY571" s="24">
        <f ca="1"/>
        <v>44096</v>
      </c>
      <c r="AZ571" s="24">
        <f ca="1"/>
        <v>44095</v>
      </c>
      <c r="BA571" s="24">
        <f ca="1"/>
        <v>44092</v>
      </c>
      <c r="BB571" s="24">
        <f ca="1"/>
        <v>44091</v>
      </c>
      <c r="BC571" s="24">
        <f ca="1"/>
        <v>44090</v>
      </c>
      <c r="BD571" s="24">
        <f ca="1"/>
        <v>44089</v>
      </c>
      <c r="BE571" s="24">
        <f ca="1"/>
        <v>44088</v>
      </c>
      <c r="BF571" s="24">
        <f ca="1"/>
        <v>44085</v>
      </c>
      <c r="BG571" s="24">
        <f ca="1"/>
        <v>44084</v>
      </c>
      <c r="BH571" s="24">
        <f ca="1"/>
        <v>44083</v>
      </c>
      <c r="BI571" s="24">
        <f ca="1"/>
        <v>44082</v>
      </c>
      <c r="BJ571" s="24">
        <f ca="1"/>
        <v>44081</v>
      </c>
      <c r="BK571" s="24">
        <f ca="1"/>
        <v>44078</v>
      </c>
      <c r="BL571" s="24">
        <f ca="1"/>
        <v>44077</v>
      </c>
      <c r="BM571" s="24">
        <f ca="1"/>
        <v>44076</v>
      </c>
      <c r="BN571" s="24">
        <f ca="1"/>
        <v>44075</v>
      </c>
      <c r="BO571" s="24">
        <f ca="1"/>
        <v>44074</v>
      </c>
      <c r="BP571" s="24">
        <f ca="1"/>
        <v>44071</v>
      </c>
      <c r="BQ571" s="24">
        <f ca="1"/>
        <v>44070</v>
      </c>
      <c r="BR571" s="24">
        <f ca="1"/>
        <v>44069</v>
      </c>
      <c r="BS571" s="24">
        <f ca="1"/>
        <v>44068</v>
      </c>
      <c r="BT571" s="24">
        <f ca="1"/>
        <v>44067</v>
      </c>
      <c r="BU571" s="24">
        <f ca="1"/>
        <v>44064</v>
      </c>
      <c r="BV571" s="24">
        <f ca="1"/>
        <v>44063</v>
      </c>
      <c r="BW571" s="24">
        <f ca="1"/>
        <v>44062</v>
      </c>
      <c r="BX571" s="24">
        <f ca="1"/>
        <v>44061</v>
      </c>
      <c r="BY571" s="24">
        <f ca="1"/>
        <v>44060</v>
      </c>
      <c r="BZ571" s="24">
        <f ca="1"/>
        <v>44057</v>
      </c>
      <c r="CA571" s="24">
        <f ca="1"/>
        <v>44056</v>
      </c>
      <c r="CB571" s="24">
        <f ca="1"/>
        <v>44055</v>
      </c>
      <c r="CC571" s="24">
        <f ca="1"/>
        <v>44054</v>
      </c>
      <c r="CD571" s="24">
        <f ca="1"/>
        <v>44053</v>
      </c>
      <c r="CE571" s="24">
        <f ca="1"/>
        <v>44050</v>
      </c>
      <c r="CF571" s="24">
        <f ca="1"/>
        <v>44049</v>
      </c>
      <c r="CG571" s="24">
        <f ca="1"/>
        <v>44048</v>
      </c>
      <c r="CH571" s="24">
        <f ca="1"/>
        <v>44047</v>
      </c>
      <c r="CI571" s="24">
        <f ca="1"/>
        <v>44046</v>
      </c>
      <c r="CJ571" s="24">
        <f ca="1"/>
        <v>44043</v>
      </c>
      <c r="CK571" s="24">
        <f ca="1"/>
        <v>44042</v>
      </c>
      <c r="CL571" s="24">
        <f ca="1"/>
        <v>44041</v>
      </c>
      <c r="CM571" s="24">
        <f ca="1"/>
        <v>44040</v>
      </c>
      <c r="CN571" s="24">
        <f ca="1"/>
        <v>44039</v>
      </c>
      <c r="CO571" s="24">
        <f ca="1"/>
        <v>44036</v>
      </c>
      <c r="CP571" s="24">
        <f ca="1"/>
        <v>44035</v>
      </c>
      <c r="CQ571" s="24">
        <f ca="1"/>
        <v>44034</v>
      </c>
      <c r="CR571" s="24">
        <f ca="1"/>
        <v>44033</v>
      </c>
      <c r="CS571" s="24">
        <f ca="1"/>
        <v>44032</v>
      </c>
      <c r="CT571" s="24">
        <f ca="1"/>
        <v>44029</v>
      </c>
      <c r="CU571" s="24">
        <f ca="1"/>
        <v>44028</v>
      </c>
      <c r="CV571" s="24">
        <f ca="1"/>
        <v>44027</v>
      </c>
      <c r="CW571" s="24">
        <f ca="1"/>
        <v>44026</v>
      </c>
      <c r="CX571" s="24">
        <f ca="1"/>
        <v>44025</v>
      </c>
      <c r="CY571" s="24">
        <f ca="1"/>
        <v>44022</v>
      </c>
      <c r="CZ571" s="24">
        <f ca="1"/>
        <v>44021</v>
      </c>
      <c r="DA571" s="24">
        <f ca="1"/>
        <v>44020</v>
      </c>
      <c r="DB571" s="24">
        <f ca="1"/>
        <v>44019</v>
      </c>
      <c r="DC571" s="24">
        <f ca="1"/>
        <v>44018</v>
      </c>
      <c r="DD571" s="24">
        <f ca="1"/>
        <v>44015</v>
      </c>
      <c r="DE571" s="24">
        <f ca="1"/>
        <v>44014</v>
      </c>
      <c r="DF571" s="24">
        <f ca="1"/>
        <v>44013</v>
      </c>
      <c r="DG571" s="24">
        <f ca="1"/>
        <v>44012</v>
      </c>
      <c r="DH571" s="24">
        <f ca="1"/>
        <v>44011</v>
      </c>
      <c r="DI571" s="24">
        <f ca="1"/>
        <v>44008</v>
      </c>
      <c r="DJ571" s="24">
        <f ca="1"/>
        <v>44007</v>
      </c>
      <c r="DK571" s="24">
        <f ca="1"/>
        <v>44006</v>
      </c>
      <c r="DL571" s="24">
        <f ca="1"/>
        <v>44005</v>
      </c>
      <c r="DM571" s="24">
        <f ca="1"/>
        <v>44004</v>
      </c>
      <c r="DN571" s="24">
        <f ca="1"/>
        <v>44001</v>
      </c>
      <c r="DO571" s="24">
        <f ca="1"/>
        <v>44000</v>
      </c>
      <c r="DP571" s="24">
        <f ca="1"/>
        <v>43999</v>
      </c>
      <c r="DQ571" s="24">
        <f ca="1"/>
        <v>43998</v>
      </c>
      <c r="DR571" s="24">
        <f ca="1"/>
        <v>43997</v>
      </c>
      <c r="DS571" s="24">
        <f ca="1"/>
        <v>43994</v>
      </c>
      <c r="DT571" s="24">
        <f ca="1"/>
        <v>43993</v>
      </c>
      <c r="DU571" s="24">
        <f ca="1"/>
        <v>43992</v>
      </c>
      <c r="DV571" s="24">
        <f ca="1"/>
        <v>43991</v>
      </c>
      <c r="DW571" s="24">
        <f ca="1"/>
        <v>43990</v>
      </c>
      <c r="DX571" s="24">
        <f ca="1"/>
        <v>43987</v>
      </c>
      <c r="DY571" s="24">
        <f ca="1"/>
        <v>43986</v>
      </c>
      <c r="DZ571" s="24">
        <f ca="1"/>
        <v>43985</v>
      </c>
      <c r="EA571" s="24">
        <f ca="1"/>
        <v>43984</v>
      </c>
      <c r="EB571" s="24">
        <f ca="1"/>
        <v>43983</v>
      </c>
      <c r="EC571" s="24">
        <f ca="1"/>
        <v>43980</v>
      </c>
      <c r="ED571" s="24">
        <f ca="1"/>
        <v>43979</v>
      </c>
      <c r="EE571" s="24">
        <f ca="1"/>
        <v>43978</v>
      </c>
      <c r="EF571" s="24">
        <f ca="1"/>
        <v>43977</v>
      </c>
      <c r="EG571" s="24">
        <f ca="1"/>
        <v>43976</v>
      </c>
      <c r="EH571" s="24">
        <f ca="1"/>
        <v>43973</v>
      </c>
      <c r="EI571" s="24">
        <f ca="1"/>
        <v>43972</v>
      </c>
      <c r="EJ571" s="24">
        <f ca="1"/>
        <v>43971</v>
      </c>
      <c r="EK571" s="24">
        <f ca="1"/>
        <v>43970</v>
      </c>
      <c r="EL571" s="24">
        <f ca="1"/>
        <v>43969</v>
      </c>
      <c r="EM571" s="24">
        <f ca="1"/>
        <v>43966</v>
      </c>
      <c r="EN571" s="24">
        <f ca="1"/>
        <v>43965</v>
      </c>
      <c r="EO571" s="24">
        <f ca="1"/>
        <v>43964</v>
      </c>
      <c r="EP571" s="24">
        <f ca="1"/>
        <v>43963</v>
      </c>
      <c r="EQ571" s="24">
        <f ca="1"/>
        <v>43962</v>
      </c>
      <c r="ER571" s="24">
        <f ca="1"/>
        <v>43959</v>
      </c>
      <c r="ES571" s="24">
        <f ca="1"/>
        <v>43958</v>
      </c>
      <c r="ET571" s="24">
        <f ca="1"/>
        <v>43957</v>
      </c>
      <c r="EU571" s="24">
        <f ca="1"/>
        <v>43956</v>
      </c>
      <c r="EV571" s="24">
        <f ca="1"/>
        <v>43955</v>
      </c>
      <c r="EW571" s="24">
        <f ca="1"/>
        <v>43952</v>
      </c>
      <c r="EX571" s="24">
        <f ca="1"/>
        <v>43951</v>
      </c>
      <c r="EY571" s="24">
        <f ca="1"/>
        <v>43950</v>
      </c>
      <c r="EZ571" s="24">
        <f ca="1"/>
        <v>43949</v>
      </c>
      <c r="FA571" s="24">
        <f ca="1"/>
        <v>43948</v>
      </c>
      <c r="FB571" s="24">
        <f ca="1"/>
        <v>43945</v>
      </c>
      <c r="FC571" s="24">
        <f ca="1"/>
        <v>43944</v>
      </c>
      <c r="FD571" s="24">
        <f ca="1"/>
        <v>43943</v>
      </c>
      <c r="FE571" s="24">
        <f ca="1"/>
        <v>43942</v>
      </c>
      <c r="FF571" s="24">
        <f ca="1"/>
        <v>43941</v>
      </c>
      <c r="FG571" s="24">
        <f ca="1"/>
        <v>43938</v>
      </c>
      <c r="FH571" s="24">
        <f ca="1"/>
        <v>43937</v>
      </c>
      <c r="FI571" s="24">
        <f ca="1"/>
        <v>43936</v>
      </c>
      <c r="FJ571" s="24">
        <f ca="1"/>
        <v>43935</v>
      </c>
      <c r="FK571" s="24">
        <f ca="1"/>
        <v>43934</v>
      </c>
      <c r="FL571" s="24">
        <f ca="1"/>
        <v>43931</v>
      </c>
      <c r="FM571" s="24">
        <f ca="1"/>
        <v>43930</v>
      </c>
      <c r="FN571" s="24">
        <f ca="1"/>
        <v>43929</v>
      </c>
      <c r="FO571" s="24">
        <f ca="1"/>
        <v>43928</v>
      </c>
      <c r="FP571" s="24">
        <f ca="1"/>
        <v>43927</v>
      </c>
      <c r="FQ571" s="24">
        <f ca="1"/>
        <v>43924</v>
      </c>
      <c r="FR571" s="24">
        <f ca="1"/>
        <v>43923</v>
      </c>
      <c r="FS571" s="24">
        <f ca="1"/>
        <v>43922</v>
      </c>
      <c r="FT571" s="24">
        <f ca="1"/>
        <v>43921</v>
      </c>
      <c r="FU571" s="24">
        <f ca="1"/>
        <v>43920</v>
      </c>
      <c r="FV571" s="24">
        <f ca="1"/>
        <v>43917</v>
      </c>
      <c r="FW571" s="24">
        <f ca="1"/>
        <v>43916</v>
      </c>
      <c r="FX571" s="24">
        <f ca="1"/>
        <v>43915</v>
      </c>
      <c r="FY571" s="24">
        <f ca="1"/>
        <v>43914</v>
      </c>
      <c r="FZ571" s="24">
        <f ca="1"/>
        <v>43913</v>
      </c>
      <c r="GA571" s="24">
        <f ca="1"/>
        <v>43910</v>
      </c>
      <c r="GB571" s="24">
        <f ca="1"/>
        <v>43909</v>
      </c>
      <c r="GC571" s="24">
        <f ca="1"/>
        <v>43908</v>
      </c>
      <c r="GD571" s="24">
        <f ca="1"/>
        <v>43907</v>
      </c>
      <c r="GE571" s="24">
        <f ca="1"/>
        <v>43906</v>
      </c>
      <c r="GF571" s="24">
        <f ca="1"/>
        <v>43903</v>
      </c>
      <c r="GG571" s="24">
        <f ca="1"/>
        <v>43902</v>
      </c>
      <c r="GH571" s="24">
        <f ca="1"/>
        <v>43901</v>
      </c>
      <c r="GI571" s="24">
        <f ca="1"/>
        <v>43900</v>
      </c>
      <c r="GJ571" s="24">
        <f ca="1"/>
        <v>43899</v>
      </c>
      <c r="GK571" s="24">
        <f ca="1"/>
        <v>43896</v>
      </c>
      <c r="GL571" s="24">
        <f ca="1"/>
        <v>43895</v>
      </c>
      <c r="GM571" s="24">
        <f ca="1"/>
        <v>43894</v>
      </c>
      <c r="GN571" s="24">
        <f ca="1"/>
        <v>43893</v>
      </c>
      <c r="GO571" s="24">
        <f ca="1"/>
        <v>43892</v>
      </c>
      <c r="GP571" s="24">
        <f ca="1"/>
        <v>43889</v>
      </c>
      <c r="GQ571" s="24">
        <f ca="1"/>
        <v>43888</v>
      </c>
      <c r="GR571" s="24">
        <f ca="1"/>
        <v>43887</v>
      </c>
      <c r="GS571" s="24">
        <f ca="1"/>
        <v>43886</v>
      </c>
      <c r="GT571" s="24">
        <f ca="1"/>
        <v>43885</v>
      </c>
      <c r="GU571" s="24">
        <f ca="1"/>
        <v>43882</v>
      </c>
      <c r="GV571" s="24">
        <f ca="1"/>
        <v>43881</v>
      </c>
      <c r="GW571" s="24">
        <f ca="1"/>
        <v>43880</v>
      </c>
      <c r="GX571" s="24">
        <f ca="1"/>
        <v>43879</v>
      </c>
      <c r="GY571" s="24">
        <f ca="1"/>
        <v>43878</v>
      </c>
      <c r="GZ571" s="24">
        <f ca="1"/>
        <v>43875</v>
      </c>
      <c r="HA571" s="24">
        <f ca="1"/>
        <v>43874</v>
      </c>
      <c r="HB571" s="24">
        <f ca="1"/>
        <v>43873</v>
      </c>
      <c r="HC571" s="24">
        <f ca="1"/>
        <v>43872</v>
      </c>
      <c r="HD571" s="24">
        <f ca="1"/>
        <v>43871</v>
      </c>
      <c r="HE571" s="24">
        <f ca="1"/>
        <v>43868</v>
      </c>
      <c r="HF571" s="24">
        <f ca="1"/>
        <v>43867</v>
      </c>
      <c r="HG571" s="24">
        <f ca="1"/>
        <v>43866</v>
      </c>
      <c r="HH571" s="24">
        <f ca="1"/>
        <v>43865</v>
      </c>
      <c r="HI571" s="24">
        <f ca="1"/>
        <v>43864</v>
      </c>
      <c r="HJ571" s="24">
        <f ca="1"/>
        <v>43861</v>
      </c>
      <c r="HK571" s="24">
        <f ca="1"/>
        <v>43860</v>
      </c>
      <c r="HL571" s="24">
        <f ca="1"/>
        <v>43859</v>
      </c>
      <c r="HM571" s="24">
        <f ca="1"/>
        <v>43858</v>
      </c>
      <c r="HN571" s="24">
        <f ca="1"/>
        <v>43857</v>
      </c>
      <c r="HO571" s="24">
        <f ca="1"/>
        <v>43854</v>
      </c>
      <c r="HP571" s="24">
        <f ca="1"/>
        <v>43853</v>
      </c>
      <c r="HQ571" s="24">
        <f ca="1"/>
        <v>43852</v>
      </c>
      <c r="HR571" s="24">
        <f ca="1"/>
        <v>43851</v>
      </c>
      <c r="HS571" s="24">
        <f ca="1"/>
        <v>43850</v>
      </c>
      <c r="HT571" s="24">
        <f ca="1"/>
        <v>43847</v>
      </c>
      <c r="HU571" s="24">
        <f ca="1"/>
        <v>43846</v>
      </c>
      <c r="HV571" s="24">
        <f ca="1"/>
        <v>43845</v>
      </c>
      <c r="HW571" s="24">
        <f ca="1"/>
        <v>43844</v>
      </c>
      <c r="HX571" s="24">
        <f ca="1"/>
        <v>43843</v>
      </c>
      <c r="HY571" s="24">
        <f ca="1"/>
        <v>43840</v>
      </c>
      <c r="HZ571" s="24">
        <f ca="1"/>
        <v>43839</v>
      </c>
      <c r="IA571" s="24">
        <f ca="1"/>
        <v>43838</v>
      </c>
      <c r="IB571" s="24">
        <f ca="1"/>
        <v>43837</v>
      </c>
      <c r="IC571" s="24">
        <f ca="1"/>
        <v>43836</v>
      </c>
      <c r="ID571" s="24">
        <f ca="1"/>
        <v>43833</v>
      </c>
      <c r="IE571" s="24">
        <f ca="1"/>
        <v>43832</v>
      </c>
      <c r="IF571" s="24">
        <f ca="1"/>
        <v>43831</v>
      </c>
      <c r="IG571" s="24">
        <f ca="1"/>
        <v>43830</v>
      </c>
      <c r="IH571" s="24">
        <f ca="1"/>
        <v>43829</v>
      </c>
      <c r="II571" s="24">
        <f ca="1"/>
        <v>43826</v>
      </c>
      <c r="IJ571" s="24">
        <f ca="1"/>
        <v>43825</v>
      </c>
      <c r="IK571" s="24">
        <f ca="1"/>
        <v>43824</v>
      </c>
      <c r="IL571" s="24">
        <f ca="1"/>
        <v>43823</v>
      </c>
      <c r="IM571" s="24">
        <f ca="1"/>
        <v>43822</v>
      </c>
      <c r="IN571" s="24">
        <f ca="1"/>
        <v>43819</v>
      </c>
      <c r="IO571" s="24">
        <f ca="1"/>
        <v>43818</v>
      </c>
      <c r="IP571" s="24">
        <f ca="1"/>
        <v>43817</v>
      </c>
      <c r="IQ571" s="24">
        <f ca="1"/>
        <v>43816</v>
      </c>
      <c r="IR571" s="24">
        <f ca="1"/>
        <v>43815</v>
      </c>
      <c r="IS571" s="24">
        <f ca="1"/>
        <v>43812</v>
      </c>
      <c r="IT571" s="24">
        <f ca="1"/>
        <v>43811</v>
      </c>
      <c r="IU571" s="24">
        <f ca="1"/>
        <v>43810</v>
      </c>
      <c r="IV571" s="24">
        <f ca="1"/>
        <v>43809</v>
      </c>
      <c r="IW571" s="24">
        <f ca="1"/>
        <v>43808</v>
      </c>
      <c r="IX571" s="24">
        <f ca="1"/>
        <v>43805</v>
      </c>
      <c r="IY571" s="24">
        <f ca="1"/>
        <v>43804</v>
      </c>
      <c r="IZ571" s="24">
        <f ca="1"/>
        <v>43803</v>
      </c>
      <c r="JA571" s="24">
        <f ca="1"/>
        <v>43802</v>
      </c>
      <c r="JB571" s="24">
        <f ca="1"/>
        <v>43801</v>
      </c>
      <c r="JC571" s="24">
        <f ca="1"/>
        <v>43798</v>
      </c>
      <c r="JD571" s="24">
        <f ca="1"/>
        <v>43797</v>
      </c>
      <c r="JE571" s="24">
        <f ca="1"/>
        <v>43796</v>
      </c>
      <c r="JF571" s="24">
        <f ca="1"/>
        <v>43795</v>
      </c>
      <c r="JG571" s="24">
        <f ca="1"/>
        <v>43794</v>
      </c>
      <c r="JH571" s="24">
        <f ca="1"/>
        <v>43791</v>
      </c>
      <c r="JI571" s="24">
        <f ca="1"/>
        <v>43790</v>
      </c>
      <c r="JJ571" s="24">
        <f ca="1"/>
        <v>43789</v>
      </c>
      <c r="JK571" s="24">
        <f ca="1"/>
        <v>43788</v>
      </c>
      <c r="JL571" s="24">
        <f ca="1"/>
        <v>43787</v>
      </c>
      <c r="JM571" s="24">
        <f ca="1"/>
        <v>43784</v>
      </c>
      <c r="JN571" s="24">
        <f ca="1"/>
        <v>43783</v>
      </c>
      <c r="JO571" s="24">
        <f ca="1"/>
        <v>43782</v>
      </c>
      <c r="JP571" s="24">
        <f ca="1"/>
        <v>43781</v>
      </c>
      <c r="JQ571" s="24">
        <f ca="1"/>
        <v>43780</v>
      </c>
      <c r="JR571" s="24">
        <f ca="1"/>
        <v>43777</v>
      </c>
      <c r="JS571" s="24">
        <f ca="1"/>
        <v>43776</v>
      </c>
      <c r="JT571" s="24">
        <f ca="1"/>
        <v>43775</v>
      </c>
      <c r="JU571" s="24">
        <f ca="1"/>
        <v>43774</v>
      </c>
      <c r="JV571" s="24">
        <f ca="1"/>
        <v>43773</v>
      </c>
      <c r="JW571" s="24">
        <f ca="1"/>
        <v>43770</v>
      </c>
      <c r="JX571" s="24">
        <f ca="1"/>
        <v>43769</v>
      </c>
      <c r="JY571" s="24">
        <f ca="1"/>
        <v>43768</v>
      </c>
      <c r="JZ571" s="24" t="e">
        <f ca="1"/>
        <v>#N/A</v>
      </c>
      <c r="OF571" s="23" t="s">
        <v>910</v>
      </c>
    </row>
    <row r="572" spans="3:396" x14ac:dyDescent="0.4">
      <c r="C572" s="1">
        <f t="shared" si="23"/>
        <v>569</v>
      </c>
      <c r="D572" s="74" t="s">
        <v>1174</v>
      </c>
      <c r="S572" s="74" t="s">
        <v>1174</v>
      </c>
      <c r="AB572" s="23" t="str">
        <f>T568</f>
        <v>avg - 2*std</v>
      </c>
      <c r="AC572" s="28" cm="1">
        <f t="array" aca="1" ref="AC572:JY572" ca="1">IF(_xlfn.ANCHORARRAY(AC570),U568)</f>
        <v>-65.870711959795386</v>
      </c>
      <c r="AD572" s="28">
        <f ca="1"/>
        <v>-65.870711959795386</v>
      </c>
      <c r="AE572" s="28">
        <f ca="1"/>
        <v>-65.870711959795386</v>
      </c>
      <c r="AF572" s="28">
        <f ca="1"/>
        <v>-65.870711959795386</v>
      </c>
      <c r="AG572" s="28">
        <f ca="1"/>
        <v>-65.870711959795386</v>
      </c>
      <c r="AH572" s="28">
        <f ca="1"/>
        <v>-65.870711959795386</v>
      </c>
      <c r="AI572" s="28">
        <f ca="1"/>
        <v>-65.870711959795386</v>
      </c>
      <c r="AJ572" s="28">
        <f ca="1"/>
        <v>-65.870711959795386</v>
      </c>
      <c r="AK572" s="28">
        <f ca="1"/>
        <v>-65.870711959795386</v>
      </c>
      <c r="AL572" s="28">
        <f ca="1"/>
        <v>-65.870711959795386</v>
      </c>
      <c r="AM572" s="28">
        <f ca="1"/>
        <v>-65.870711959795386</v>
      </c>
      <c r="AN572" s="28">
        <f ca="1"/>
        <v>-65.870711959795386</v>
      </c>
      <c r="AO572" s="28">
        <f ca="1"/>
        <v>-65.870711959795386</v>
      </c>
      <c r="AP572" s="28">
        <f ca="1"/>
        <v>-65.870711959795386</v>
      </c>
      <c r="AQ572" s="28">
        <f ca="1"/>
        <v>-65.870711959795386</v>
      </c>
      <c r="AR572" s="28">
        <f ca="1"/>
        <v>-65.870711959795386</v>
      </c>
      <c r="AS572" s="28">
        <f ca="1"/>
        <v>-65.870711959795386</v>
      </c>
      <c r="AT572" s="28">
        <f ca="1"/>
        <v>-65.870711959795386</v>
      </c>
      <c r="AU572" s="28">
        <f ca="1"/>
        <v>-65.870711959795386</v>
      </c>
      <c r="AV572" s="28">
        <f ca="1"/>
        <v>-65.870711959795386</v>
      </c>
      <c r="AW572" s="28">
        <f ca="1"/>
        <v>-65.870711959795386</v>
      </c>
      <c r="AX572" s="28">
        <f ca="1"/>
        <v>-65.870711959795386</v>
      </c>
      <c r="AY572" s="28">
        <f ca="1"/>
        <v>-65.870711959795386</v>
      </c>
      <c r="AZ572" s="28">
        <f ca="1"/>
        <v>-65.870711959795386</v>
      </c>
      <c r="BA572" s="28">
        <f ca="1"/>
        <v>-65.870711959795386</v>
      </c>
      <c r="BB572" s="28">
        <f ca="1"/>
        <v>-65.870711959795386</v>
      </c>
      <c r="BC572" s="28">
        <f ca="1"/>
        <v>-65.870711959795386</v>
      </c>
      <c r="BD572" s="28">
        <f ca="1"/>
        <v>-65.870711959795386</v>
      </c>
      <c r="BE572" s="28">
        <f ca="1"/>
        <v>-65.870711959795386</v>
      </c>
      <c r="BF572" s="28">
        <f ca="1"/>
        <v>-65.870711959795386</v>
      </c>
      <c r="BG572" s="28">
        <f ca="1"/>
        <v>-65.870711959795386</v>
      </c>
      <c r="BH572" s="28">
        <f ca="1"/>
        <v>-65.870711959795386</v>
      </c>
      <c r="BI572" s="28">
        <f ca="1"/>
        <v>-65.870711959795386</v>
      </c>
      <c r="BJ572" s="28">
        <f ca="1"/>
        <v>-65.870711959795386</v>
      </c>
      <c r="BK572" s="28">
        <f ca="1"/>
        <v>-65.870711959795386</v>
      </c>
      <c r="BL572" s="28">
        <f ca="1"/>
        <v>-65.870711959795386</v>
      </c>
      <c r="BM572" s="28">
        <f ca="1"/>
        <v>-65.870711959795386</v>
      </c>
      <c r="BN572" s="28">
        <f ca="1"/>
        <v>-65.870711959795386</v>
      </c>
      <c r="BO572" s="28">
        <f ca="1"/>
        <v>-65.870711959795386</v>
      </c>
      <c r="BP572" s="28">
        <f ca="1"/>
        <v>-65.870711959795386</v>
      </c>
      <c r="BQ572" s="24">
        <f ca="1"/>
        <v>-65.870711959795386</v>
      </c>
      <c r="BR572" s="24">
        <f ca="1"/>
        <v>-65.870711959795386</v>
      </c>
      <c r="BS572" s="24">
        <f ca="1"/>
        <v>-65.870711959795386</v>
      </c>
      <c r="BT572" s="24">
        <f ca="1"/>
        <v>-65.870711959795386</v>
      </c>
      <c r="BU572" s="24">
        <f ca="1"/>
        <v>-65.870711959795386</v>
      </c>
      <c r="BV572" s="24">
        <f ca="1"/>
        <v>-65.870711959795386</v>
      </c>
      <c r="BW572" s="24">
        <f ca="1"/>
        <v>-65.870711959795386</v>
      </c>
      <c r="BX572" s="24">
        <f ca="1"/>
        <v>-65.870711959795386</v>
      </c>
      <c r="BY572" s="24">
        <f ca="1"/>
        <v>-65.870711959795386</v>
      </c>
      <c r="BZ572" s="24">
        <f ca="1"/>
        <v>-65.870711959795386</v>
      </c>
      <c r="CA572" s="24">
        <f ca="1"/>
        <v>-65.870711959795386</v>
      </c>
      <c r="CB572" s="24">
        <f ca="1"/>
        <v>-65.870711959795386</v>
      </c>
      <c r="CC572" s="24">
        <f ca="1"/>
        <v>-65.870711959795386</v>
      </c>
      <c r="CD572" s="24">
        <f ca="1"/>
        <v>-65.870711959795386</v>
      </c>
      <c r="CE572" s="24">
        <f ca="1"/>
        <v>-65.870711959795386</v>
      </c>
      <c r="CF572" s="24">
        <f ca="1"/>
        <v>-65.870711959795386</v>
      </c>
      <c r="CG572" s="24">
        <f ca="1"/>
        <v>-65.870711959795386</v>
      </c>
      <c r="CH572" s="24">
        <f ca="1"/>
        <v>-65.870711959795386</v>
      </c>
      <c r="CI572" s="24">
        <f ca="1"/>
        <v>-65.870711959795386</v>
      </c>
      <c r="CJ572" s="24">
        <f ca="1"/>
        <v>-65.870711959795386</v>
      </c>
      <c r="CK572" s="24">
        <f ca="1"/>
        <v>-65.870711959795386</v>
      </c>
      <c r="CL572" s="24">
        <f ca="1"/>
        <v>-65.870711959795386</v>
      </c>
      <c r="CM572" s="24">
        <f ca="1"/>
        <v>-65.870711959795386</v>
      </c>
      <c r="CN572" s="24">
        <f ca="1"/>
        <v>-65.870711959795386</v>
      </c>
      <c r="CO572" s="24">
        <f ca="1"/>
        <v>-65.870711959795386</v>
      </c>
      <c r="CP572" s="24">
        <f ca="1"/>
        <v>-65.870711959795386</v>
      </c>
      <c r="CQ572" s="24">
        <f ca="1"/>
        <v>-65.870711959795386</v>
      </c>
      <c r="CR572" s="24">
        <f ca="1"/>
        <v>-65.870711959795386</v>
      </c>
      <c r="CS572" s="24">
        <f ca="1"/>
        <v>-65.870711959795386</v>
      </c>
      <c r="CT572" s="24">
        <f ca="1"/>
        <v>-65.870711959795386</v>
      </c>
      <c r="CU572" s="24">
        <f ca="1"/>
        <v>-65.870711959795386</v>
      </c>
      <c r="CV572" s="24">
        <f ca="1"/>
        <v>-65.870711959795386</v>
      </c>
      <c r="CW572" s="24">
        <f ca="1"/>
        <v>-65.870711959795386</v>
      </c>
      <c r="CX572" s="24">
        <f ca="1"/>
        <v>-65.870711959795386</v>
      </c>
      <c r="CY572" s="24">
        <f ca="1"/>
        <v>-65.870711959795386</v>
      </c>
      <c r="CZ572" s="24">
        <f ca="1"/>
        <v>-65.870711959795386</v>
      </c>
      <c r="DA572" s="24">
        <f ca="1"/>
        <v>-65.870711959795386</v>
      </c>
      <c r="DB572" s="24">
        <f ca="1"/>
        <v>-65.870711959795386</v>
      </c>
      <c r="DC572" s="24">
        <f ca="1"/>
        <v>-65.870711959795386</v>
      </c>
      <c r="DD572" s="24">
        <f ca="1"/>
        <v>-65.870711959795386</v>
      </c>
      <c r="DE572" s="24">
        <f ca="1"/>
        <v>-65.870711959795386</v>
      </c>
      <c r="DF572" s="24">
        <f ca="1"/>
        <v>-65.870711959795386</v>
      </c>
      <c r="DG572" s="24">
        <f ca="1"/>
        <v>-65.870711959795386</v>
      </c>
      <c r="DH572" s="24">
        <f ca="1"/>
        <v>-65.870711959795386</v>
      </c>
      <c r="DI572" s="24">
        <f ca="1"/>
        <v>-65.870711959795386</v>
      </c>
      <c r="DJ572" s="24">
        <f ca="1"/>
        <v>-65.870711959795386</v>
      </c>
      <c r="DK572" s="24">
        <f ca="1"/>
        <v>-65.870711959795386</v>
      </c>
      <c r="DL572" s="24">
        <f ca="1"/>
        <v>-65.870711959795386</v>
      </c>
      <c r="DM572" s="24">
        <f ca="1"/>
        <v>-65.870711959795386</v>
      </c>
      <c r="DN572" s="24">
        <f ca="1"/>
        <v>-65.870711959795386</v>
      </c>
      <c r="DO572" s="24">
        <f ca="1"/>
        <v>-65.870711959795386</v>
      </c>
      <c r="DP572" s="24">
        <f ca="1"/>
        <v>-65.870711959795386</v>
      </c>
      <c r="DQ572" s="24">
        <f ca="1"/>
        <v>-65.870711959795386</v>
      </c>
      <c r="DR572" s="24">
        <f ca="1"/>
        <v>-65.870711959795386</v>
      </c>
      <c r="DS572" s="24">
        <f ca="1"/>
        <v>-65.870711959795386</v>
      </c>
      <c r="DT572" s="24">
        <f ca="1"/>
        <v>-65.870711959795386</v>
      </c>
      <c r="DU572" s="24">
        <f ca="1"/>
        <v>-65.870711959795386</v>
      </c>
      <c r="DV572" s="24">
        <f ca="1"/>
        <v>-65.870711959795386</v>
      </c>
      <c r="DW572" s="24">
        <f ca="1"/>
        <v>-65.870711959795386</v>
      </c>
      <c r="DX572" s="24">
        <f ca="1"/>
        <v>-65.870711959795386</v>
      </c>
      <c r="DY572" s="24">
        <f ca="1"/>
        <v>-65.870711959795386</v>
      </c>
      <c r="DZ572" s="24">
        <f ca="1"/>
        <v>-65.870711959795386</v>
      </c>
      <c r="EA572" s="24">
        <f ca="1"/>
        <v>-65.870711959795386</v>
      </c>
      <c r="EB572" s="24">
        <f ca="1"/>
        <v>-65.870711959795386</v>
      </c>
      <c r="EC572" s="24">
        <f ca="1"/>
        <v>-65.870711959795386</v>
      </c>
      <c r="ED572" s="24">
        <f ca="1"/>
        <v>-65.870711959795386</v>
      </c>
      <c r="EE572" s="24">
        <f ca="1"/>
        <v>-65.870711959795386</v>
      </c>
      <c r="EF572" s="24">
        <f ca="1"/>
        <v>-65.870711959795386</v>
      </c>
      <c r="EG572" s="24">
        <f ca="1"/>
        <v>-65.870711959795386</v>
      </c>
      <c r="EH572" s="24">
        <f ca="1"/>
        <v>-65.870711959795386</v>
      </c>
      <c r="EI572" s="24">
        <f ca="1"/>
        <v>-65.870711959795386</v>
      </c>
      <c r="EJ572" s="24">
        <f ca="1"/>
        <v>-65.870711959795386</v>
      </c>
      <c r="EK572" s="24">
        <f ca="1"/>
        <v>-65.870711959795386</v>
      </c>
      <c r="EL572" s="24">
        <f ca="1"/>
        <v>-65.870711959795386</v>
      </c>
      <c r="EM572" s="24">
        <f ca="1"/>
        <v>-65.870711959795386</v>
      </c>
      <c r="EN572" s="24">
        <f ca="1"/>
        <v>-65.870711959795386</v>
      </c>
      <c r="EO572" s="24">
        <f ca="1"/>
        <v>-65.870711959795386</v>
      </c>
      <c r="EP572" s="24">
        <f ca="1"/>
        <v>-65.870711959795386</v>
      </c>
      <c r="EQ572" s="24">
        <f ca="1"/>
        <v>-65.870711959795386</v>
      </c>
      <c r="ER572" s="24">
        <f ca="1"/>
        <v>-65.870711959795386</v>
      </c>
      <c r="ES572" s="24">
        <f ca="1"/>
        <v>-65.870711959795386</v>
      </c>
      <c r="ET572" s="24">
        <f ca="1"/>
        <v>-65.870711959795386</v>
      </c>
      <c r="EU572" s="24">
        <f ca="1"/>
        <v>-65.870711959795386</v>
      </c>
      <c r="EV572" s="24">
        <f ca="1"/>
        <v>-65.870711959795386</v>
      </c>
      <c r="EW572" s="24">
        <f ca="1"/>
        <v>-65.870711959795386</v>
      </c>
      <c r="EX572" s="24">
        <f ca="1"/>
        <v>-65.870711959795386</v>
      </c>
      <c r="EY572" s="24">
        <f ca="1"/>
        <v>-65.870711959795386</v>
      </c>
      <c r="EZ572" s="24">
        <f ca="1"/>
        <v>-65.870711959795386</v>
      </c>
      <c r="FA572" s="24">
        <f ca="1"/>
        <v>-65.870711959795386</v>
      </c>
      <c r="FB572" s="24">
        <f ca="1"/>
        <v>-65.870711959795386</v>
      </c>
      <c r="FC572" s="24">
        <f ca="1"/>
        <v>-65.870711959795386</v>
      </c>
      <c r="FD572" s="24">
        <f ca="1"/>
        <v>-65.870711959795386</v>
      </c>
      <c r="FE572" s="24">
        <f ca="1"/>
        <v>-65.870711959795386</v>
      </c>
      <c r="FF572" s="24">
        <f ca="1"/>
        <v>-65.870711959795386</v>
      </c>
      <c r="FG572" s="24">
        <f ca="1"/>
        <v>-65.870711959795386</v>
      </c>
      <c r="FH572" s="24">
        <f ca="1"/>
        <v>-65.870711959795386</v>
      </c>
      <c r="FI572" s="24">
        <f ca="1"/>
        <v>-65.870711959795386</v>
      </c>
      <c r="FJ572" s="24">
        <f ca="1"/>
        <v>-65.870711959795386</v>
      </c>
      <c r="FK572" s="24">
        <f ca="1"/>
        <v>-65.870711959795386</v>
      </c>
      <c r="FL572" s="24">
        <f ca="1"/>
        <v>-65.870711959795386</v>
      </c>
      <c r="FM572" s="24">
        <f ca="1"/>
        <v>-65.870711959795386</v>
      </c>
      <c r="FN572" s="24">
        <f ca="1"/>
        <v>-65.870711959795386</v>
      </c>
      <c r="FO572" s="24">
        <f ca="1"/>
        <v>-65.870711959795386</v>
      </c>
      <c r="FP572" s="24">
        <f ca="1"/>
        <v>-65.870711959795386</v>
      </c>
      <c r="FQ572" s="24">
        <f ca="1"/>
        <v>-65.870711959795386</v>
      </c>
      <c r="FR572" s="24">
        <f ca="1"/>
        <v>-65.870711959795386</v>
      </c>
      <c r="FS572" s="24">
        <f ca="1"/>
        <v>-65.870711959795386</v>
      </c>
      <c r="FT572" s="24">
        <f ca="1"/>
        <v>-65.870711959795386</v>
      </c>
      <c r="FU572" s="24">
        <f ca="1"/>
        <v>-65.870711959795386</v>
      </c>
      <c r="FV572" s="24">
        <f ca="1"/>
        <v>-65.870711959795386</v>
      </c>
      <c r="FW572" s="24">
        <f ca="1"/>
        <v>-65.870711959795386</v>
      </c>
      <c r="FX572" s="24">
        <f ca="1"/>
        <v>-65.870711959795386</v>
      </c>
      <c r="FY572" s="24">
        <f ca="1"/>
        <v>-65.870711959795386</v>
      </c>
      <c r="FZ572" s="24">
        <f ca="1"/>
        <v>-65.870711959795386</v>
      </c>
      <c r="GA572" s="24">
        <f ca="1"/>
        <v>-65.870711959795386</v>
      </c>
      <c r="GB572" s="24">
        <f ca="1"/>
        <v>-65.870711959795386</v>
      </c>
      <c r="GC572" s="24">
        <f ca="1"/>
        <v>-65.870711959795386</v>
      </c>
      <c r="GD572" s="24">
        <f ca="1"/>
        <v>-65.870711959795386</v>
      </c>
      <c r="GE572" s="24">
        <f ca="1"/>
        <v>-65.870711959795386</v>
      </c>
      <c r="GF572" s="24">
        <f ca="1"/>
        <v>-65.870711959795386</v>
      </c>
      <c r="GG572" s="24">
        <f ca="1"/>
        <v>-65.870711959795386</v>
      </c>
      <c r="GH572" s="24">
        <f ca="1"/>
        <v>-65.870711959795386</v>
      </c>
      <c r="GI572" s="24">
        <f ca="1"/>
        <v>-65.870711959795386</v>
      </c>
      <c r="GJ572" s="24">
        <f ca="1"/>
        <v>-65.870711959795386</v>
      </c>
      <c r="GK572" s="24">
        <f ca="1"/>
        <v>-65.870711959795386</v>
      </c>
      <c r="GL572" s="24">
        <f ca="1"/>
        <v>-65.870711959795386</v>
      </c>
      <c r="GM572" s="24">
        <f ca="1"/>
        <v>-65.870711959795386</v>
      </c>
      <c r="GN572" s="24">
        <f ca="1"/>
        <v>-65.870711959795386</v>
      </c>
      <c r="GO572" s="24">
        <f ca="1"/>
        <v>-65.870711959795386</v>
      </c>
      <c r="GP572" s="24">
        <f ca="1"/>
        <v>-65.870711959795386</v>
      </c>
      <c r="GQ572" s="24">
        <f ca="1"/>
        <v>-65.870711959795386</v>
      </c>
      <c r="GR572" s="24">
        <f ca="1"/>
        <v>-65.870711959795386</v>
      </c>
      <c r="GS572" s="24">
        <f ca="1"/>
        <v>-65.870711959795386</v>
      </c>
      <c r="GT572" s="24">
        <f ca="1"/>
        <v>-65.870711959795386</v>
      </c>
      <c r="GU572" s="24">
        <f ca="1"/>
        <v>-65.870711959795386</v>
      </c>
      <c r="GV572" s="24">
        <f ca="1"/>
        <v>-65.870711959795386</v>
      </c>
      <c r="GW572" s="24">
        <f ca="1"/>
        <v>-65.870711959795386</v>
      </c>
      <c r="GX572" s="24">
        <f ca="1"/>
        <v>-65.870711959795386</v>
      </c>
      <c r="GY572" s="24">
        <f ca="1"/>
        <v>-65.870711959795386</v>
      </c>
      <c r="GZ572" s="24">
        <f ca="1"/>
        <v>-65.870711959795386</v>
      </c>
      <c r="HA572" s="24">
        <f ca="1"/>
        <v>-65.870711959795386</v>
      </c>
      <c r="HB572" s="24">
        <f ca="1"/>
        <v>-65.870711959795386</v>
      </c>
      <c r="HC572" s="24">
        <f ca="1"/>
        <v>-65.870711959795386</v>
      </c>
      <c r="HD572" s="24">
        <f ca="1"/>
        <v>-65.870711959795386</v>
      </c>
      <c r="HE572" s="24">
        <f ca="1"/>
        <v>-65.870711959795386</v>
      </c>
      <c r="HF572" s="24">
        <f ca="1"/>
        <v>-65.870711959795386</v>
      </c>
      <c r="HG572" s="24">
        <f ca="1"/>
        <v>-65.870711959795386</v>
      </c>
      <c r="HH572" s="24">
        <f ca="1"/>
        <v>-65.870711959795386</v>
      </c>
      <c r="HI572" s="24">
        <f ca="1"/>
        <v>-65.870711959795386</v>
      </c>
      <c r="HJ572" s="24">
        <f ca="1"/>
        <v>-65.870711959795386</v>
      </c>
      <c r="HK572" s="24">
        <f ca="1"/>
        <v>-65.870711959795386</v>
      </c>
      <c r="HL572" s="24">
        <f ca="1"/>
        <v>-65.870711959795386</v>
      </c>
      <c r="HM572" s="24">
        <f ca="1"/>
        <v>-65.870711959795386</v>
      </c>
      <c r="HN572" s="24">
        <f ca="1"/>
        <v>-65.870711959795386</v>
      </c>
      <c r="HO572" s="24">
        <f ca="1"/>
        <v>-65.870711959795386</v>
      </c>
      <c r="HP572" s="24">
        <f ca="1"/>
        <v>-65.870711959795386</v>
      </c>
      <c r="HQ572" s="24">
        <f ca="1"/>
        <v>-65.870711959795386</v>
      </c>
      <c r="HR572" s="24">
        <f ca="1"/>
        <v>-65.870711959795386</v>
      </c>
      <c r="HS572" s="24">
        <f ca="1"/>
        <v>-65.870711959795386</v>
      </c>
      <c r="HT572" s="24">
        <f ca="1"/>
        <v>-65.870711959795386</v>
      </c>
      <c r="HU572" s="24">
        <f ca="1"/>
        <v>-65.870711959795386</v>
      </c>
      <c r="HV572" s="24">
        <f ca="1"/>
        <v>-65.870711959795386</v>
      </c>
      <c r="HW572" s="24">
        <f ca="1"/>
        <v>-65.870711959795386</v>
      </c>
      <c r="HX572" s="24">
        <f ca="1"/>
        <v>-65.870711959795386</v>
      </c>
      <c r="HY572" s="24">
        <f ca="1"/>
        <v>-65.870711959795386</v>
      </c>
      <c r="HZ572" s="24">
        <f ca="1"/>
        <v>-65.870711959795386</v>
      </c>
      <c r="IA572" s="24">
        <f ca="1"/>
        <v>-65.870711959795386</v>
      </c>
      <c r="IB572" s="24">
        <f ca="1"/>
        <v>-65.870711959795386</v>
      </c>
      <c r="IC572" s="24">
        <f ca="1"/>
        <v>-65.870711959795386</v>
      </c>
      <c r="ID572" s="24">
        <f ca="1"/>
        <v>-65.870711959795386</v>
      </c>
      <c r="IE572" s="24">
        <f ca="1"/>
        <v>-65.870711959795386</v>
      </c>
      <c r="IF572" s="24">
        <f ca="1"/>
        <v>-65.870711959795386</v>
      </c>
      <c r="IG572" s="24">
        <f ca="1"/>
        <v>-65.870711959795386</v>
      </c>
      <c r="IH572" s="24">
        <f ca="1"/>
        <v>-65.870711959795386</v>
      </c>
      <c r="II572" s="24">
        <f ca="1"/>
        <v>-65.870711959795386</v>
      </c>
      <c r="IJ572" s="24">
        <f ca="1"/>
        <v>-65.870711959795386</v>
      </c>
      <c r="IK572" s="24">
        <f ca="1"/>
        <v>-65.870711959795386</v>
      </c>
      <c r="IL572" s="24">
        <f ca="1"/>
        <v>-65.870711959795386</v>
      </c>
      <c r="IM572" s="24">
        <f ca="1"/>
        <v>-65.870711959795386</v>
      </c>
      <c r="IN572" s="24">
        <f ca="1"/>
        <v>-65.870711959795386</v>
      </c>
      <c r="IO572" s="24">
        <f ca="1"/>
        <v>-65.870711959795386</v>
      </c>
      <c r="IP572" s="24">
        <f ca="1"/>
        <v>-65.870711959795386</v>
      </c>
      <c r="IQ572" s="24">
        <f ca="1"/>
        <v>-65.870711959795386</v>
      </c>
      <c r="IR572" s="24">
        <f ca="1"/>
        <v>-65.870711959795386</v>
      </c>
      <c r="IS572" s="24">
        <f ca="1"/>
        <v>-65.870711959795386</v>
      </c>
      <c r="IT572" s="24">
        <f ca="1"/>
        <v>-65.870711959795386</v>
      </c>
      <c r="IU572" s="24">
        <f ca="1"/>
        <v>-65.870711959795386</v>
      </c>
      <c r="IV572" s="24">
        <f ca="1"/>
        <v>-65.870711959795386</v>
      </c>
      <c r="IW572" s="24">
        <f ca="1"/>
        <v>-65.870711959795386</v>
      </c>
      <c r="IX572" s="24">
        <f ca="1"/>
        <v>-65.870711959795386</v>
      </c>
      <c r="IY572" s="24">
        <f ca="1"/>
        <v>-65.870711959795386</v>
      </c>
      <c r="IZ572" s="24">
        <f ca="1"/>
        <v>-65.870711959795386</v>
      </c>
      <c r="JA572" s="24">
        <f ca="1"/>
        <v>-65.870711959795386</v>
      </c>
      <c r="JB572" s="24">
        <f ca="1"/>
        <v>-65.870711959795386</v>
      </c>
      <c r="JC572" s="24">
        <f ca="1"/>
        <v>-65.870711959795386</v>
      </c>
      <c r="JD572" s="24">
        <f ca="1"/>
        <v>-65.870711959795386</v>
      </c>
      <c r="JE572" s="24">
        <f ca="1"/>
        <v>-65.870711959795386</v>
      </c>
      <c r="JF572" s="24">
        <f ca="1"/>
        <v>-65.870711959795386</v>
      </c>
      <c r="JG572" s="24">
        <f ca="1"/>
        <v>-65.870711959795386</v>
      </c>
      <c r="JH572" s="24">
        <f ca="1"/>
        <v>-65.870711959795386</v>
      </c>
      <c r="JI572" s="24">
        <f ca="1"/>
        <v>-65.870711959795386</v>
      </c>
      <c r="JJ572" s="24">
        <f ca="1"/>
        <v>-65.870711959795386</v>
      </c>
      <c r="JK572" s="24">
        <f ca="1"/>
        <v>-65.870711959795386</v>
      </c>
      <c r="JL572" s="24">
        <f ca="1"/>
        <v>-65.870711959795386</v>
      </c>
      <c r="JM572" s="24">
        <f ca="1"/>
        <v>-65.870711959795386</v>
      </c>
      <c r="JN572" s="24">
        <f ca="1"/>
        <v>-65.870711959795386</v>
      </c>
      <c r="JO572" s="24">
        <f ca="1"/>
        <v>-65.870711959795386</v>
      </c>
      <c r="JP572" s="24">
        <f ca="1"/>
        <v>-65.870711959795386</v>
      </c>
      <c r="JQ572" s="24">
        <f ca="1"/>
        <v>-65.870711959795386</v>
      </c>
      <c r="JR572" s="24">
        <f ca="1"/>
        <v>-65.870711959795386</v>
      </c>
      <c r="JS572" s="24">
        <f ca="1"/>
        <v>-65.870711959795386</v>
      </c>
      <c r="JT572" s="24">
        <f ca="1"/>
        <v>-65.870711959795386</v>
      </c>
      <c r="JU572" s="24">
        <f ca="1"/>
        <v>-65.870711959795386</v>
      </c>
      <c r="JV572" s="24">
        <f ca="1"/>
        <v>-65.870711959795386</v>
      </c>
      <c r="JW572" s="24">
        <f ca="1"/>
        <v>-65.870711959795386</v>
      </c>
      <c r="JX572" s="24">
        <f ca="1"/>
        <v>-65.870711959795386</v>
      </c>
      <c r="JY572" s="24">
        <f ca="1"/>
        <v>-65.870711959795386</v>
      </c>
      <c r="JZ572" s="24"/>
      <c r="OF572" s="23" t="s">
        <v>910</v>
      </c>
    </row>
    <row r="573" spans="3:396" x14ac:dyDescent="0.4">
      <c r="C573" s="1">
        <f t="shared" si="23"/>
        <v>570</v>
      </c>
      <c r="D573" s="74" t="s">
        <v>1174</v>
      </c>
      <c r="S573" s="74" t="s">
        <v>1174</v>
      </c>
      <c r="T573" s="1" t="s">
        <v>1411</v>
      </c>
      <c r="U573" s="1">
        <f ca="1">MIN(U564:U565)</f>
        <v>257</v>
      </c>
      <c r="AB573" s="23" t="str">
        <f>T566</f>
        <v>avg</v>
      </c>
      <c r="AC573" s="28" cm="1">
        <f t="array" aca="1" ref="AC573:JY573" ca="1">IF(_xlfn.ANCHORARRAY(AC570),U566)</f>
        <v>-19.643708171206207</v>
      </c>
      <c r="AD573" s="28">
        <f ca="1"/>
        <v>-19.643708171206207</v>
      </c>
      <c r="AE573" s="28">
        <f ca="1"/>
        <v>-19.643708171206207</v>
      </c>
      <c r="AF573" s="28">
        <f ca="1"/>
        <v>-19.643708171206207</v>
      </c>
      <c r="AG573" s="28">
        <f ca="1"/>
        <v>-19.643708171206207</v>
      </c>
      <c r="AH573" s="28">
        <f ca="1"/>
        <v>-19.643708171206207</v>
      </c>
      <c r="AI573" s="28">
        <f ca="1"/>
        <v>-19.643708171206207</v>
      </c>
      <c r="AJ573" s="28">
        <f ca="1"/>
        <v>-19.643708171206207</v>
      </c>
      <c r="AK573" s="28">
        <f ca="1"/>
        <v>-19.643708171206207</v>
      </c>
      <c r="AL573" s="28">
        <f ca="1"/>
        <v>-19.643708171206207</v>
      </c>
      <c r="AM573" s="28">
        <f ca="1"/>
        <v>-19.643708171206207</v>
      </c>
      <c r="AN573" s="28">
        <f ca="1"/>
        <v>-19.643708171206207</v>
      </c>
      <c r="AO573" s="28">
        <f ca="1"/>
        <v>-19.643708171206207</v>
      </c>
      <c r="AP573" s="28">
        <f ca="1"/>
        <v>-19.643708171206207</v>
      </c>
      <c r="AQ573" s="28">
        <f ca="1"/>
        <v>-19.643708171206207</v>
      </c>
      <c r="AR573" s="28">
        <f ca="1"/>
        <v>-19.643708171206207</v>
      </c>
      <c r="AS573" s="28">
        <f ca="1"/>
        <v>-19.643708171206207</v>
      </c>
      <c r="AT573" s="28">
        <f ca="1"/>
        <v>-19.643708171206207</v>
      </c>
      <c r="AU573" s="28">
        <f ca="1"/>
        <v>-19.643708171206207</v>
      </c>
      <c r="AV573" s="28">
        <f ca="1"/>
        <v>-19.643708171206207</v>
      </c>
      <c r="AW573" s="28">
        <f ca="1"/>
        <v>-19.643708171206207</v>
      </c>
      <c r="AX573" s="28">
        <f ca="1"/>
        <v>-19.643708171206207</v>
      </c>
      <c r="AY573" s="28">
        <f ca="1"/>
        <v>-19.643708171206207</v>
      </c>
      <c r="AZ573" s="28">
        <f ca="1"/>
        <v>-19.643708171206207</v>
      </c>
      <c r="BA573" s="28">
        <f ca="1"/>
        <v>-19.643708171206207</v>
      </c>
      <c r="BB573" s="28">
        <f ca="1"/>
        <v>-19.643708171206207</v>
      </c>
      <c r="BC573" s="28">
        <f ca="1"/>
        <v>-19.643708171206207</v>
      </c>
      <c r="BD573" s="28">
        <f ca="1"/>
        <v>-19.643708171206207</v>
      </c>
      <c r="BE573" s="28">
        <f ca="1"/>
        <v>-19.643708171206207</v>
      </c>
      <c r="BF573" s="28">
        <f ca="1"/>
        <v>-19.643708171206207</v>
      </c>
      <c r="BG573" s="28">
        <f ca="1"/>
        <v>-19.643708171206207</v>
      </c>
      <c r="BH573" s="28">
        <f ca="1"/>
        <v>-19.643708171206207</v>
      </c>
      <c r="BI573" s="28">
        <f ca="1"/>
        <v>-19.643708171206207</v>
      </c>
      <c r="BJ573" s="28">
        <f ca="1"/>
        <v>-19.643708171206207</v>
      </c>
      <c r="BK573" s="28">
        <f ca="1"/>
        <v>-19.643708171206207</v>
      </c>
      <c r="BL573" s="28">
        <f ca="1"/>
        <v>-19.643708171206207</v>
      </c>
      <c r="BM573" s="28">
        <f ca="1"/>
        <v>-19.643708171206207</v>
      </c>
      <c r="BN573" s="28">
        <f ca="1"/>
        <v>-19.643708171206207</v>
      </c>
      <c r="BO573" s="28">
        <f ca="1"/>
        <v>-19.643708171206207</v>
      </c>
      <c r="BP573" s="28">
        <f ca="1"/>
        <v>-19.643708171206207</v>
      </c>
      <c r="BQ573" s="23">
        <f ca="1"/>
        <v>-19.643708171206207</v>
      </c>
      <c r="BR573" s="23">
        <f ca="1"/>
        <v>-19.643708171206207</v>
      </c>
      <c r="BS573" s="23">
        <f ca="1"/>
        <v>-19.643708171206207</v>
      </c>
      <c r="BT573" s="23">
        <f ca="1"/>
        <v>-19.643708171206207</v>
      </c>
      <c r="BU573" s="23">
        <f ca="1"/>
        <v>-19.643708171206207</v>
      </c>
      <c r="BV573" s="23">
        <f ca="1"/>
        <v>-19.643708171206207</v>
      </c>
      <c r="BW573" s="23">
        <f ca="1"/>
        <v>-19.643708171206207</v>
      </c>
      <c r="BX573" s="23">
        <f ca="1"/>
        <v>-19.643708171206207</v>
      </c>
      <c r="BY573" s="23">
        <f ca="1"/>
        <v>-19.643708171206207</v>
      </c>
      <c r="BZ573" s="23">
        <f ca="1"/>
        <v>-19.643708171206207</v>
      </c>
      <c r="CA573" s="23">
        <f ca="1"/>
        <v>-19.643708171206207</v>
      </c>
      <c r="CB573" s="23">
        <f ca="1"/>
        <v>-19.643708171206207</v>
      </c>
      <c r="CC573" s="23">
        <f ca="1"/>
        <v>-19.643708171206207</v>
      </c>
      <c r="CD573" s="23">
        <f ca="1"/>
        <v>-19.643708171206207</v>
      </c>
      <c r="CE573" s="23">
        <f ca="1"/>
        <v>-19.643708171206207</v>
      </c>
      <c r="CF573" s="23">
        <f ca="1"/>
        <v>-19.643708171206207</v>
      </c>
      <c r="CG573" s="23">
        <f ca="1"/>
        <v>-19.643708171206207</v>
      </c>
      <c r="CH573" s="23">
        <f ca="1"/>
        <v>-19.643708171206207</v>
      </c>
      <c r="CI573" s="23">
        <f ca="1"/>
        <v>-19.643708171206207</v>
      </c>
      <c r="CJ573" s="23">
        <f ca="1"/>
        <v>-19.643708171206207</v>
      </c>
      <c r="CK573" s="23">
        <f ca="1"/>
        <v>-19.643708171206207</v>
      </c>
      <c r="CL573" s="23">
        <f ca="1"/>
        <v>-19.643708171206207</v>
      </c>
      <c r="CM573" s="23">
        <f ca="1"/>
        <v>-19.643708171206207</v>
      </c>
      <c r="CN573" s="23">
        <f ca="1"/>
        <v>-19.643708171206207</v>
      </c>
      <c r="CO573" s="23">
        <f ca="1"/>
        <v>-19.643708171206207</v>
      </c>
      <c r="CP573" s="23">
        <f ca="1"/>
        <v>-19.643708171206207</v>
      </c>
      <c r="CQ573" s="23">
        <f ca="1"/>
        <v>-19.643708171206207</v>
      </c>
      <c r="CR573" s="23">
        <f ca="1"/>
        <v>-19.643708171206207</v>
      </c>
      <c r="CS573" s="23">
        <f ca="1"/>
        <v>-19.643708171206207</v>
      </c>
      <c r="CT573" s="23">
        <f ca="1"/>
        <v>-19.643708171206207</v>
      </c>
      <c r="CU573" s="23">
        <f ca="1"/>
        <v>-19.643708171206207</v>
      </c>
      <c r="CV573" s="23">
        <f ca="1"/>
        <v>-19.643708171206207</v>
      </c>
      <c r="CW573" s="23">
        <f ca="1"/>
        <v>-19.643708171206207</v>
      </c>
      <c r="CX573" s="23">
        <f ca="1"/>
        <v>-19.643708171206207</v>
      </c>
      <c r="CY573" s="23">
        <f ca="1"/>
        <v>-19.643708171206207</v>
      </c>
      <c r="CZ573" s="23">
        <f ca="1"/>
        <v>-19.643708171206207</v>
      </c>
      <c r="DA573" s="23">
        <f ca="1"/>
        <v>-19.643708171206207</v>
      </c>
      <c r="DB573" s="23">
        <f ca="1"/>
        <v>-19.643708171206207</v>
      </c>
      <c r="DC573" s="23">
        <f ca="1"/>
        <v>-19.643708171206207</v>
      </c>
      <c r="DD573" s="23">
        <f ca="1"/>
        <v>-19.643708171206207</v>
      </c>
      <c r="DE573" s="23">
        <f ca="1"/>
        <v>-19.643708171206207</v>
      </c>
      <c r="DF573" s="23">
        <f ca="1"/>
        <v>-19.643708171206207</v>
      </c>
      <c r="DG573" s="23">
        <f ca="1"/>
        <v>-19.643708171206207</v>
      </c>
      <c r="DH573" s="23">
        <f ca="1"/>
        <v>-19.643708171206207</v>
      </c>
      <c r="DI573" s="23">
        <f ca="1"/>
        <v>-19.643708171206207</v>
      </c>
      <c r="DJ573" s="23">
        <f ca="1"/>
        <v>-19.643708171206207</v>
      </c>
      <c r="DK573" s="23">
        <f ca="1"/>
        <v>-19.643708171206207</v>
      </c>
      <c r="DL573" s="23">
        <f ca="1"/>
        <v>-19.643708171206207</v>
      </c>
      <c r="DM573" s="23">
        <f ca="1"/>
        <v>-19.643708171206207</v>
      </c>
      <c r="DN573" s="23">
        <f ca="1"/>
        <v>-19.643708171206207</v>
      </c>
      <c r="DO573" s="23">
        <f ca="1"/>
        <v>-19.643708171206207</v>
      </c>
      <c r="DP573" s="23">
        <f ca="1"/>
        <v>-19.643708171206207</v>
      </c>
      <c r="DQ573" s="23">
        <f ca="1"/>
        <v>-19.643708171206207</v>
      </c>
      <c r="DR573" s="23">
        <f ca="1"/>
        <v>-19.643708171206207</v>
      </c>
      <c r="DS573" s="23">
        <f ca="1"/>
        <v>-19.643708171206207</v>
      </c>
      <c r="DT573" s="23">
        <f ca="1"/>
        <v>-19.643708171206207</v>
      </c>
      <c r="DU573" s="23">
        <f ca="1"/>
        <v>-19.643708171206207</v>
      </c>
      <c r="DV573" s="23">
        <f ca="1"/>
        <v>-19.643708171206207</v>
      </c>
      <c r="DW573" s="23">
        <f ca="1"/>
        <v>-19.643708171206207</v>
      </c>
      <c r="DX573" s="23">
        <f ca="1"/>
        <v>-19.643708171206207</v>
      </c>
      <c r="DY573" s="23">
        <f ca="1"/>
        <v>-19.643708171206207</v>
      </c>
      <c r="DZ573" s="23">
        <f ca="1"/>
        <v>-19.643708171206207</v>
      </c>
      <c r="EA573" s="23">
        <f ca="1"/>
        <v>-19.643708171206207</v>
      </c>
      <c r="EB573" s="23">
        <f ca="1"/>
        <v>-19.643708171206207</v>
      </c>
      <c r="EC573" s="23">
        <f ca="1"/>
        <v>-19.643708171206207</v>
      </c>
      <c r="ED573" s="23">
        <f ca="1"/>
        <v>-19.643708171206207</v>
      </c>
      <c r="EE573" s="23">
        <f ca="1"/>
        <v>-19.643708171206207</v>
      </c>
      <c r="EF573" s="23">
        <f ca="1"/>
        <v>-19.643708171206207</v>
      </c>
      <c r="EG573" s="23">
        <f ca="1"/>
        <v>-19.643708171206207</v>
      </c>
      <c r="EH573" s="23">
        <f ca="1"/>
        <v>-19.643708171206207</v>
      </c>
      <c r="EI573" s="23">
        <f ca="1"/>
        <v>-19.643708171206207</v>
      </c>
      <c r="EJ573" s="23">
        <f ca="1"/>
        <v>-19.643708171206207</v>
      </c>
      <c r="EK573" s="23">
        <f ca="1"/>
        <v>-19.643708171206207</v>
      </c>
      <c r="EL573" s="23">
        <f ca="1"/>
        <v>-19.643708171206207</v>
      </c>
      <c r="EM573" s="23">
        <f ca="1"/>
        <v>-19.643708171206207</v>
      </c>
      <c r="EN573" s="23">
        <f ca="1"/>
        <v>-19.643708171206207</v>
      </c>
      <c r="EO573" s="23">
        <f ca="1"/>
        <v>-19.643708171206207</v>
      </c>
      <c r="EP573" s="23">
        <f ca="1"/>
        <v>-19.643708171206207</v>
      </c>
      <c r="EQ573" s="23">
        <f ca="1"/>
        <v>-19.643708171206207</v>
      </c>
      <c r="ER573" s="23">
        <f ca="1"/>
        <v>-19.643708171206207</v>
      </c>
      <c r="ES573" s="23">
        <f ca="1"/>
        <v>-19.643708171206207</v>
      </c>
      <c r="ET573" s="23">
        <f ca="1"/>
        <v>-19.643708171206207</v>
      </c>
      <c r="EU573" s="23">
        <f ca="1"/>
        <v>-19.643708171206207</v>
      </c>
      <c r="EV573" s="23">
        <f ca="1"/>
        <v>-19.643708171206207</v>
      </c>
      <c r="EW573" s="23">
        <f ca="1"/>
        <v>-19.643708171206207</v>
      </c>
      <c r="EX573" s="23">
        <f ca="1"/>
        <v>-19.643708171206207</v>
      </c>
      <c r="EY573" s="23">
        <f ca="1"/>
        <v>-19.643708171206207</v>
      </c>
      <c r="EZ573" s="23">
        <f ca="1"/>
        <v>-19.643708171206207</v>
      </c>
      <c r="FA573" s="23">
        <f ca="1"/>
        <v>-19.643708171206207</v>
      </c>
      <c r="FB573" s="23">
        <f ca="1"/>
        <v>-19.643708171206207</v>
      </c>
      <c r="FC573" s="23">
        <f ca="1"/>
        <v>-19.643708171206207</v>
      </c>
      <c r="FD573" s="23">
        <f ca="1"/>
        <v>-19.643708171206207</v>
      </c>
      <c r="FE573" s="23">
        <f ca="1"/>
        <v>-19.643708171206207</v>
      </c>
      <c r="FF573" s="23">
        <f ca="1"/>
        <v>-19.643708171206207</v>
      </c>
      <c r="FG573" s="23">
        <f ca="1"/>
        <v>-19.643708171206207</v>
      </c>
      <c r="FH573" s="23">
        <f ca="1"/>
        <v>-19.643708171206207</v>
      </c>
      <c r="FI573" s="23">
        <f ca="1"/>
        <v>-19.643708171206207</v>
      </c>
      <c r="FJ573" s="23">
        <f ca="1"/>
        <v>-19.643708171206207</v>
      </c>
      <c r="FK573" s="23">
        <f ca="1"/>
        <v>-19.643708171206207</v>
      </c>
      <c r="FL573" s="23">
        <f ca="1"/>
        <v>-19.643708171206207</v>
      </c>
      <c r="FM573" s="23">
        <f ca="1"/>
        <v>-19.643708171206207</v>
      </c>
      <c r="FN573" s="23">
        <f ca="1"/>
        <v>-19.643708171206207</v>
      </c>
      <c r="FO573" s="23">
        <f ca="1"/>
        <v>-19.643708171206207</v>
      </c>
      <c r="FP573" s="23">
        <f ca="1"/>
        <v>-19.643708171206207</v>
      </c>
      <c r="FQ573" s="23">
        <f ca="1"/>
        <v>-19.643708171206207</v>
      </c>
      <c r="FR573" s="23">
        <f ca="1"/>
        <v>-19.643708171206207</v>
      </c>
      <c r="FS573" s="23">
        <f ca="1"/>
        <v>-19.643708171206207</v>
      </c>
      <c r="FT573" s="23">
        <f ca="1"/>
        <v>-19.643708171206207</v>
      </c>
      <c r="FU573" s="23">
        <f ca="1"/>
        <v>-19.643708171206207</v>
      </c>
      <c r="FV573" s="23">
        <f ca="1"/>
        <v>-19.643708171206207</v>
      </c>
      <c r="FW573" s="23">
        <f ca="1"/>
        <v>-19.643708171206207</v>
      </c>
      <c r="FX573" s="23">
        <f ca="1"/>
        <v>-19.643708171206207</v>
      </c>
      <c r="FY573" s="23">
        <f ca="1"/>
        <v>-19.643708171206207</v>
      </c>
      <c r="FZ573" s="23">
        <f ca="1"/>
        <v>-19.643708171206207</v>
      </c>
      <c r="GA573" s="23">
        <f ca="1"/>
        <v>-19.643708171206207</v>
      </c>
      <c r="GB573" s="23">
        <f ca="1"/>
        <v>-19.643708171206207</v>
      </c>
      <c r="GC573" s="23">
        <f ca="1"/>
        <v>-19.643708171206207</v>
      </c>
      <c r="GD573" s="23">
        <f ca="1"/>
        <v>-19.643708171206207</v>
      </c>
      <c r="GE573" s="23">
        <f ca="1"/>
        <v>-19.643708171206207</v>
      </c>
      <c r="GF573" s="23">
        <f ca="1"/>
        <v>-19.643708171206207</v>
      </c>
      <c r="GG573" s="23">
        <f ca="1"/>
        <v>-19.643708171206207</v>
      </c>
      <c r="GH573" s="23">
        <f ca="1"/>
        <v>-19.643708171206207</v>
      </c>
      <c r="GI573" s="23">
        <f ca="1"/>
        <v>-19.643708171206207</v>
      </c>
      <c r="GJ573" s="23">
        <f ca="1"/>
        <v>-19.643708171206207</v>
      </c>
      <c r="GK573" s="23">
        <f ca="1"/>
        <v>-19.643708171206207</v>
      </c>
      <c r="GL573" s="23">
        <f ca="1"/>
        <v>-19.643708171206207</v>
      </c>
      <c r="GM573" s="23">
        <f ca="1"/>
        <v>-19.643708171206207</v>
      </c>
      <c r="GN573" s="23">
        <f ca="1"/>
        <v>-19.643708171206207</v>
      </c>
      <c r="GO573" s="23">
        <f ca="1"/>
        <v>-19.643708171206207</v>
      </c>
      <c r="GP573" s="23">
        <f ca="1"/>
        <v>-19.643708171206207</v>
      </c>
      <c r="GQ573" s="23">
        <f ca="1"/>
        <v>-19.643708171206207</v>
      </c>
      <c r="GR573" s="23">
        <f ca="1"/>
        <v>-19.643708171206207</v>
      </c>
      <c r="GS573" s="23">
        <f ca="1"/>
        <v>-19.643708171206207</v>
      </c>
      <c r="GT573" s="23">
        <f ca="1"/>
        <v>-19.643708171206207</v>
      </c>
      <c r="GU573" s="23">
        <f ca="1"/>
        <v>-19.643708171206207</v>
      </c>
      <c r="GV573" s="23">
        <f ca="1"/>
        <v>-19.643708171206207</v>
      </c>
      <c r="GW573" s="23">
        <f ca="1"/>
        <v>-19.643708171206207</v>
      </c>
      <c r="GX573" s="23">
        <f ca="1"/>
        <v>-19.643708171206207</v>
      </c>
      <c r="GY573" s="23">
        <f ca="1"/>
        <v>-19.643708171206207</v>
      </c>
      <c r="GZ573" s="23">
        <f ca="1"/>
        <v>-19.643708171206207</v>
      </c>
      <c r="HA573" s="23">
        <f ca="1"/>
        <v>-19.643708171206207</v>
      </c>
      <c r="HB573" s="23">
        <f ca="1"/>
        <v>-19.643708171206207</v>
      </c>
      <c r="HC573" s="23">
        <f ca="1"/>
        <v>-19.643708171206207</v>
      </c>
      <c r="HD573" s="23">
        <f ca="1"/>
        <v>-19.643708171206207</v>
      </c>
      <c r="HE573" s="23">
        <f ca="1"/>
        <v>-19.643708171206207</v>
      </c>
      <c r="HF573" s="23">
        <f ca="1"/>
        <v>-19.643708171206207</v>
      </c>
      <c r="HG573" s="23">
        <f ca="1"/>
        <v>-19.643708171206207</v>
      </c>
      <c r="HH573" s="23">
        <f ca="1"/>
        <v>-19.643708171206207</v>
      </c>
      <c r="HI573" s="23">
        <f ca="1"/>
        <v>-19.643708171206207</v>
      </c>
      <c r="HJ573" s="23">
        <f ca="1"/>
        <v>-19.643708171206207</v>
      </c>
      <c r="HK573" s="23">
        <f ca="1"/>
        <v>-19.643708171206207</v>
      </c>
      <c r="HL573" s="23">
        <f ca="1"/>
        <v>-19.643708171206207</v>
      </c>
      <c r="HM573" s="23">
        <f ca="1"/>
        <v>-19.643708171206207</v>
      </c>
      <c r="HN573" s="23">
        <f ca="1"/>
        <v>-19.643708171206207</v>
      </c>
      <c r="HO573" s="23">
        <f ca="1"/>
        <v>-19.643708171206207</v>
      </c>
      <c r="HP573" s="23">
        <f ca="1"/>
        <v>-19.643708171206207</v>
      </c>
      <c r="HQ573" s="23">
        <f ca="1"/>
        <v>-19.643708171206207</v>
      </c>
      <c r="HR573" s="23">
        <f ca="1"/>
        <v>-19.643708171206207</v>
      </c>
      <c r="HS573" s="23">
        <f ca="1"/>
        <v>-19.643708171206207</v>
      </c>
      <c r="HT573" s="23">
        <f ca="1"/>
        <v>-19.643708171206207</v>
      </c>
      <c r="HU573" s="23">
        <f ca="1"/>
        <v>-19.643708171206207</v>
      </c>
      <c r="HV573" s="23">
        <f ca="1"/>
        <v>-19.643708171206207</v>
      </c>
      <c r="HW573" s="23">
        <f ca="1"/>
        <v>-19.643708171206207</v>
      </c>
      <c r="HX573" s="23">
        <f ca="1"/>
        <v>-19.643708171206207</v>
      </c>
      <c r="HY573" s="23">
        <f ca="1"/>
        <v>-19.643708171206207</v>
      </c>
      <c r="HZ573" s="23">
        <f ca="1"/>
        <v>-19.643708171206207</v>
      </c>
      <c r="IA573" s="23">
        <f ca="1"/>
        <v>-19.643708171206207</v>
      </c>
      <c r="IB573" s="23">
        <f ca="1"/>
        <v>-19.643708171206207</v>
      </c>
      <c r="IC573" s="23">
        <f ca="1"/>
        <v>-19.643708171206207</v>
      </c>
      <c r="ID573" s="23">
        <f ca="1"/>
        <v>-19.643708171206207</v>
      </c>
      <c r="IE573" s="23">
        <f ca="1"/>
        <v>-19.643708171206207</v>
      </c>
      <c r="IF573" s="23">
        <f ca="1"/>
        <v>-19.643708171206207</v>
      </c>
      <c r="IG573" s="23">
        <f ca="1"/>
        <v>-19.643708171206207</v>
      </c>
      <c r="IH573" s="23">
        <f ca="1"/>
        <v>-19.643708171206207</v>
      </c>
      <c r="II573" s="23">
        <f ca="1"/>
        <v>-19.643708171206207</v>
      </c>
      <c r="IJ573" s="23">
        <f ca="1"/>
        <v>-19.643708171206207</v>
      </c>
      <c r="IK573" s="23">
        <f ca="1"/>
        <v>-19.643708171206207</v>
      </c>
      <c r="IL573" s="23">
        <f ca="1"/>
        <v>-19.643708171206207</v>
      </c>
      <c r="IM573" s="23">
        <f ca="1"/>
        <v>-19.643708171206207</v>
      </c>
      <c r="IN573" s="23">
        <f ca="1"/>
        <v>-19.643708171206207</v>
      </c>
      <c r="IO573" s="23">
        <f ca="1"/>
        <v>-19.643708171206207</v>
      </c>
      <c r="IP573" s="23">
        <f ca="1"/>
        <v>-19.643708171206207</v>
      </c>
      <c r="IQ573" s="23">
        <f ca="1"/>
        <v>-19.643708171206207</v>
      </c>
      <c r="IR573" s="23">
        <f ca="1"/>
        <v>-19.643708171206207</v>
      </c>
      <c r="IS573" s="23">
        <f ca="1"/>
        <v>-19.643708171206207</v>
      </c>
      <c r="IT573" s="23">
        <f ca="1"/>
        <v>-19.643708171206207</v>
      </c>
      <c r="IU573" s="23">
        <f ca="1"/>
        <v>-19.643708171206207</v>
      </c>
      <c r="IV573" s="23">
        <f ca="1"/>
        <v>-19.643708171206207</v>
      </c>
      <c r="IW573" s="23">
        <f ca="1"/>
        <v>-19.643708171206207</v>
      </c>
      <c r="IX573" s="23">
        <f ca="1"/>
        <v>-19.643708171206207</v>
      </c>
      <c r="IY573" s="23">
        <f ca="1"/>
        <v>-19.643708171206207</v>
      </c>
      <c r="IZ573" s="23">
        <f ca="1"/>
        <v>-19.643708171206207</v>
      </c>
      <c r="JA573" s="23">
        <f ca="1"/>
        <v>-19.643708171206207</v>
      </c>
      <c r="JB573" s="23">
        <f ca="1"/>
        <v>-19.643708171206207</v>
      </c>
      <c r="JC573" s="23">
        <f ca="1"/>
        <v>-19.643708171206207</v>
      </c>
      <c r="JD573" s="23">
        <f ca="1"/>
        <v>-19.643708171206207</v>
      </c>
      <c r="JE573" s="23">
        <f ca="1"/>
        <v>-19.643708171206207</v>
      </c>
      <c r="JF573" s="23">
        <f ca="1"/>
        <v>-19.643708171206207</v>
      </c>
      <c r="JG573" s="23">
        <f ca="1"/>
        <v>-19.643708171206207</v>
      </c>
      <c r="JH573" s="23">
        <f ca="1"/>
        <v>-19.643708171206207</v>
      </c>
      <c r="JI573" s="23">
        <f ca="1"/>
        <v>-19.643708171206207</v>
      </c>
      <c r="JJ573" s="23">
        <f ca="1"/>
        <v>-19.643708171206207</v>
      </c>
      <c r="JK573" s="23">
        <f ca="1"/>
        <v>-19.643708171206207</v>
      </c>
      <c r="JL573" s="23">
        <f ca="1"/>
        <v>-19.643708171206207</v>
      </c>
      <c r="JM573" s="23">
        <f ca="1"/>
        <v>-19.643708171206207</v>
      </c>
      <c r="JN573" s="23">
        <f ca="1"/>
        <v>-19.643708171206207</v>
      </c>
      <c r="JO573" s="23">
        <f ca="1"/>
        <v>-19.643708171206207</v>
      </c>
      <c r="JP573" s="23">
        <f ca="1"/>
        <v>-19.643708171206207</v>
      </c>
      <c r="JQ573" s="23">
        <f ca="1"/>
        <v>-19.643708171206207</v>
      </c>
      <c r="JR573" s="23">
        <f ca="1"/>
        <v>-19.643708171206207</v>
      </c>
      <c r="JS573" s="23">
        <f ca="1"/>
        <v>-19.643708171206207</v>
      </c>
      <c r="JT573" s="23">
        <f ca="1"/>
        <v>-19.643708171206207</v>
      </c>
      <c r="JU573" s="23">
        <f ca="1"/>
        <v>-19.643708171206207</v>
      </c>
      <c r="JV573" s="23">
        <f ca="1"/>
        <v>-19.643708171206207</v>
      </c>
      <c r="JW573" s="23">
        <f ca="1"/>
        <v>-19.643708171206207</v>
      </c>
      <c r="JX573" s="23">
        <f ca="1"/>
        <v>-19.643708171206207</v>
      </c>
      <c r="JY573" s="23">
        <f ca="1"/>
        <v>-19.643708171206207</v>
      </c>
      <c r="OF573" s="23" t="s">
        <v>910</v>
      </c>
    </row>
    <row r="574" spans="3:396" x14ac:dyDescent="0.4">
      <c r="C574" s="1">
        <f t="shared" si="23"/>
        <v>571</v>
      </c>
      <c r="D574" s="74" t="s">
        <v>1174</v>
      </c>
      <c r="S574" s="74" t="s">
        <v>1174</v>
      </c>
      <c r="AB574" s="23" t="str">
        <f>T569</f>
        <v>avg + 2*std</v>
      </c>
      <c r="AC574" s="28" cm="1">
        <f t="array" aca="1" ref="AC574:JY574" ca="1">IF(_xlfn.ANCHORARRAY(AC570),U569)</f>
        <v>26.583295617382973</v>
      </c>
      <c r="AD574" s="28">
        <f ca="1"/>
        <v>26.583295617382973</v>
      </c>
      <c r="AE574" s="28">
        <f ca="1"/>
        <v>26.583295617382973</v>
      </c>
      <c r="AF574" s="28">
        <f ca="1"/>
        <v>26.583295617382973</v>
      </c>
      <c r="AG574" s="28">
        <f ca="1"/>
        <v>26.583295617382973</v>
      </c>
      <c r="AH574" s="28">
        <f ca="1"/>
        <v>26.583295617382973</v>
      </c>
      <c r="AI574" s="28">
        <f ca="1"/>
        <v>26.583295617382973</v>
      </c>
      <c r="AJ574" s="28">
        <f ca="1"/>
        <v>26.583295617382973</v>
      </c>
      <c r="AK574" s="28">
        <f ca="1"/>
        <v>26.583295617382973</v>
      </c>
      <c r="AL574" s="28">
        <f ca="1"/>
        <v>26.583295617382973</v>
      </c>
      <c r="AM574" s="28">
        <f ca="1"/>
        <v>26.583295617382973</v>
      </c>
      <c r="AN574" s="28">
        <f ca="1"/>
        <v>26.583295617382973</v>
      </c>
      <c r="AO574" s="28">
        <f ca="1"/>
        <v>26.583295617382973</v>
      </c>
      <c r="AP574" s="28">
        <f ca="1"/>
        <v>26.583295617382973</v>
      </c>
      <c r="AQ574" s="28">
        <f ca="1"/>
        <v>26.583295617382973</v>
      </c>
      <c r="AR574" s="28">
        <f ca="1"/>
        <v>26.583295617382973</v>
      </c>
      <c r="AS574" s="28">
        <f ca="1"/>
        <v>26.583295617382973</v>
      </c>
      <c r="AT574" s="28">
        <f ca="1"/>
        <v>26.583295617382973</v>
      </c>
      <c r="AU574" s="28">
        <f ca="1"/>
        <v>26.583295617382973</v>
      </c>
      <c r="AV574" s="28">
        <f ca="1"/>
        <v>26.583295617382973</v>
      </c>
      <c r="AW574" s="28">
        <f ca="1"/>
        <v>26.583295617382973</v>
      </c>
      <c r="AX574" s="28">
        <f ca="1"/>
        <v>26.583295617382973</v>
      </c>
      <c r="AY574" s="28">
        <f ca="1"/>
        <v>26.583295617382973</v>
      </c>
      <c r="AZ574" s="28">
        <f ca="1"/>
        <v>26.583295617382973</v>
      </c>
      <c r="BA574" s="28">
        <f ca="1"/>
        <v>26.583295617382973</v>
      </c>
      <c r="BB574" s="28">
        <f ca="1"/>
        <v>26.583295617382973</v>
      </c>
      <c r="BC574" s="28">
        <f ca="1"/>
        <v>26.583295617382973</v>
      </c>
      <c r="BD574" s="28">
        <f ca="1"/>
        <v>26.583295617382973</v>
      </c>
      <c r="BE574" s="28">
        <f ca="1"/>
        <v>26.583295617382973</v>
      </c>
      <c r="BF574" s="28">
        <f ca="1"/>
        <v>26.583295617382973</v>
      </c>
      <c r="BG574" s="28">
        <f ca="1"/>
        <v>26.583295617382973</v>
      </c>
      <c r="BH574" s="28">
        <f ca="1"/>
        <v>26.583295617382973</v>
      </c>
      <c r="BI574" s="28">
        <f ca="1"/>
        <v>26.583295617382973</v>
      </c>
      <c r="BJ574" s="28">
        <f ca="1"/>
        <v>26.583295617382973</v>
      </c>
      <c r="BK574" s="28">
        <f ca="1"/>
        <v>26.583295617382973</v>
      </c>
      <c r="BL574" s="28">
        <f ca="1"/>
        <v>26.583295617382973</v>
      </c>
      <c r="BM574" s="28">
        <f ca="1"/>
        <v>26.583295617382973</v>
      </c>
      <c r="BN574" s="28">
        <f ca="1"/>
        <v>26.583295617382973</v>
      </c>
      <c r="BO574" s="28">
        <f ca="1"/>
        <v>26.583295617382973</v>
      </c>
      <c r="BP574" s="28">
        <f ca="1"/>
        <v>26.583295617382973</v>
      </c>
      <c r="BQ574" s="23">
        <f ca="1"/>
        <v>26.583295617382973</v>
      </c>
      <c r="BR574" s="23">
        <f ca="1"/>
        <v>26.583295617382973</v>
      </c>
      <c r="BS574" s="23">
        <f ca="1"/>
        <v>26.583295617382973</v>
      </c>
      <c r="BT574" s="23">
        <f ca="1"/>
        <v>26.583295617382973</v>
      </c>
      <c r="BU574" s="23">
        <f ca="1"/>
        <v>26.583295617382973</v>
      </c>
      <c r="BV574" s="23">
        <f ca="1"/>
        <v>26.583295617382973</v>
      </c>
      <c r="BW574" s="23">
        <f ca="1"/>
        <v>26.583295617382973</v>
      </c>
      <c r="BX574" s="23">
        <f ca="1"/>
        <v>26.583295617382973</v>
      </c>
      <c r="BY574" s="23">
        <f ca="1"/>
        <v>26.583295617382973</v>
      </c>
      <c r="BZ574" s="23">
        <f ca="1"/>
        <v>26.583295617382973</v>
      </c>
      <c r="CA574" s="23">
        <f ca="1"/>
        <v>26.583295617382973</v>
      </c>
      <c r="CB574" s="23">
        <f ca="1"/>
        <v>26.583295617382973</v>
      </c>
      <c r="CC574" s="23">
        <f ca="1"/>
        <v>26.583295617382973</v>
      </c>
      <c r="CD574" s="23">
        <f ca="1"/>
        <v>26.583295617382973</v>
      </c>
      <c r="CE574" s="23">
        <f ca="1"/>
        <v>26.583295617382973</v>
      </c>
      <c r="CF574" s="23">
        <f ca="1"/>
        <v>26.583295617382973</v>
      </c>
      <c r="CG574" s="23">
        <f ca="1"/>
        <v>26.583295617382973</v>
      </c>
      <c r="CH574" s="23">
        <f ca="1"/>
        <v>26.583295617382973</v>
      </c>
      <c r="CI574" s="23">
        <f ca="1"/>
        <v>26.583295617382973</v>
      </c>
      <c r="CJ574" s="23">
        <f ca="1"/>
        <v>26.583295617382973</v>
      </c>
      <c r="CK574" s="23">
        <f ca="1"/>
        <v>26.583295617382973</v>
      </c>
      <c r="CL574" s="23">
        <f ca="1"/>
        <v>26.583295617382973</v>
      </c>
      <c r="CM574" s="23">
        <f ca="1"/>
        <v>26.583295617382973</v>
      </c>
      <c r="CN574" s="23">
        <f ca="1"/>
        <v>26.583295617382973</v>
      </c>
      <c r="CO574" s="23">
        <f ca="1"/>
        <v>26.583295617382973</v>
      </c>
      <c r="CP574" s="23">
        <f ca="1"/>
        <v>26.583295617382973</v>
      </c>
      <c r="CQ574" s="23">
        <f ca="1"/>
        <v>26.583295617382973</v>
      </c>
      <c r="CR574" s="23">
        <f ca="1"/>
        <v>26.583295617382973</v>
      </c>
      <c r="CS574" s="23">
        <f ca="1"/>
        <v>26.583295617382973</v>
      </c>
      <c r="CT574" s="23">
        <f ca="1"/>
        <v>26.583295617382973</v>
      </c>
      <c r="CU574" s="23">
        <f ca="1"/>
        <v>26.583295617382973</v>
      </c>
      <c r="CV574" s="23">
        <f ca="1"/>
        <v>26.583295617382973</v>
      </c>
      <c r="CW574" s="23">
        <f ca="1"/>
        <v>26.583295617382973</v>
      </c>
      <c r="CX574" s="23">
        <f ca="1"/>
        <v>26.583295617382973</v>
      </c>
      <c r="CY574" s="23">
        <f ca="1"/>
        <v>26.583295617382973</v>
      </c>
      <c r="CZ574" s="23">
        <f ca="1"/>
        <v>26.583295617382973</v>
      </c>
      <c r="DA574" s="23">
        <f ca="1"/>
        <v>26.583295617382973</v>
      </c>
      <c r="DB574" s="23">
        <f ca="1"/>
        <v>26.583295617382973</v>
      </c>
      <c r="DC574" s="23">
        <f ca="1"/>
        <v>26.583295617382973</v>
      </c>
      <c r="DD574" s="23">
        <f ca="1"/>
        <v>26.583295617382973</v>
      </c>
      <c r="DE574" s="23">
        <f ca="1"/>
        <v>26.583295617382973</v>
      </c>
      <c r="DF574" s="23">
        <f ca="1"/>
        <v>26.583295617382973</v>
      </c>
      <c r="DG574" s="23">
        <f ca="1"/>
        <v>26.583295617382973</v>
      </c>
      <c r="DH574" s="23">
        <f ca="1"/>
        <v>26.583295617382973</v>
      </c>
      <c r="DI574" s="23">
        <f ca="1"/>
        <v>26.583295617382973</v>
      </c>
      <c r="DJ574" s="23">
        <f ca="1"/>
        <v>26.583295617382973</v>
      </c>
      <c r="DK574" s="23">
        <f ca="1"/>
        <v>26.583295617382973</v>
      </c>
      <c r="DL574" s="23">
        <f ca="1"/>
        <v>26.583295617382973</v>
      </c>
      <c r="DM574" s="23">
        <f ca="1"/>
        <v>26.583295617382973</v>
      </c>
      <c r="DN574" s="23">
        <f ca="1"/>
        <v>26.583295617382973</v>
      </c>
      <c r="DO574" s="23">
        <f ca="1"/>
        <v>26.583295617382973</v>
      </c>
      <c r="DP574" s="23">
        <f ca="1"/>
        <v>26.583295617382973</v>
      </c>
      <c r="DQ574" s="23">
        <f ca="1"/>
        <v>26.583295617382973</v>
      </c>
      <c r="DR574" s="23">
        <f ca="1"/>
        <v>26.583295617382973</v>
      </c>
      <c r="DS574" s="23">
        <f ca="1"/>
        <v>26.583295617382973</v>
      </c>
      <c r="DT574" s="23">
        <f ca="1"/>
        <v>26.583295617382973</v>
      </c>
      <c r="DU574" s="23">
        <f ca="1"/>
        <v>26.583295617382973</v>
      </c>
      <c r="DV574" s="23">
        <f ca="1"/>
        <v>26.583295617382973</v>
      </c>
      <c r="DW574" s="23">
        <f ca="1"/>
        <v>26.583295617382973</v>
      </c>
      <c r="DX574" s="23">
        <f ca="1"/>
        <v>26.583295617382973</v>
      </c>
      <c r="DY574" s="23">
        <f ca="1"/>
        <v>26.583295617382973</v>
      </c>
      <c r="DZ574" s="23">
        <f ca="1"/>
        <v>26.583295617382973</v>
      </c>
      <c r="EA574" s="23">
        <f ca="1"/>
        <v>26.583295617382973</v>
      </c>
      <c r="EB574" s="23">
        <f ca="1"/>
        <v>26.583295617382973</v>
      </c>
      <c r="EC574" s="23">
        <f ca="1"/>
        <v>26.583295617382973</v>
      </c>
      <c r="ED574" s="23">
        <f ca="1"/>
        <v>26.583295617382973</v>
      </c>
      <c r="EE574" s="23">
        <f ca="1"/>
        <v>26.583295617382973</v>
      </c>
      <c r="EF574" s="23">
        <f ca="1"/>
        <v>26.583295617382973</v>
      </c>
      <c r="EG574" s="23">
        <f ca="1"/>
        <v>26.583295617382973</v>
      </c>
      <c r="EH574" s="23">
        <f ca="1"/>
        <v>26.583295617382973</v>
      </c>
      <c r="EI574" s="23">
        <f ca="1"/>
        <v>26.583295617382973</v>
      </c>
      <c r="EJ574" s="23">
        <f ca="1"/>
        <v>26.583295617382973</v>
      </c>
      <c r="EK574" s="23">
        <f ca="1"/>
        <v>26.583295617382973</v>
      </c>
      <c r="EL574" s="23">
        <f ca="1"/>
        <v>26.583295617382973</v>
      </c>
      <c r="EM574" s="23">
        <f ca="1"/>
        <v>26.583295617382973</v>
      </c>
      <c r="EN574" s="23">
        <f ca="1"/>
        <v>26.583295617382973</v>
      </c>
      <c r="EO574" s="23">
        <f ca="1"/>
        <v>26.583295617382973</v>
      </c>
      <c r="EP574" s="23">
        <f ca="1"/>
        <v>26.583295617382973</v>
      </c>
      <c r="EQ574" s="23">
        <f ca="1"/>
        <v>26.583295617382973</v>
      </c>
      <c r="ER574" s="23">
        <f ca="1"/>
        <v>26.583295617382973</v>
      </c>
      <c r="ES574" s="23">
        <f ca="1"/>
        <v>26.583295617382973</v>
      </c>
      <c r="ET574" s="23">
        <f ca="1"/>
        <v>26.583295617382973</v>
      </c>
      <c r="EU574" s="23">
        <f ca="1"/>
        <v>26.583295617382973</v>
      </c>
      <c r="EV574" s="23">
        <f ca="1"/>
        <v>26.583295617382973</v>
      </c>
      <c r="EW574" s="23">
        <f ca="1"/>
        <v>26.583295617382973</v>
      </c>
      <c r="EX574" s="23">
        <f ca="1"/>
        <v>26.583295617382973</v>
      </c>
      <c r="EY574" s="23">
        <f ca="1"/>
        <v>26.583295617382973</v>
      </c>
      <c r="EZ574" s="23">
        <f ca="1"/>
        <v>26.583295617382973</v>
      </c>
      <c r="FA574" s="23">
        <f ca="1"/>
        <v>26.583295617382973</v>
      </c>
      <c r="FB574" s="23">
        <f ca="1"/>
        <v>26.583295617382973</v>
      </c>
      <c r="FC574" s="23">
        <f ca="1"/>
        <v>26.583295617382973</v>
      </c>
      <c r="FD574" s="23">
        <f ca="1"/>
        <v>26.583295617382973</v>
      </c>
      <c r="FE574" s="23">
        <f ca="1"/>
        <v>26.583295617382973</v>
      </c>
      <c r="FF574" s="23">
        <f ca="1"/>
        <v>26.583295617382973</v>
      </c>
      <c r="FG574" s="23">
        <f ca="1"/>
        <v>26.583295617382973</v>
      </c>
      <c r="FH574" s="23">
        <f ca="1"/>
        <v>26.583295617382973</v>
      </c>
      <c r="FI574" s="23">
        <f ca="1"/>
        <v>26.583295617382973</v>
      </c>
      <c r="FJ574" s="23">
        <f ca="1"/>
        <v>26.583295617382973</v>
      </c>
      <c r="FK574" s="23">
        <f ca="1"/>
        <v>26.583295617382973</v>
      </c>
      <c r="FL574" s="23">
        <f ca="1"/>
        <v>26.583295617382973</v>
      </c>
      <c r="FM574" s="23">
        <f ca="1"/>
        <v>26.583295617382973</v>
      </c>
      <c r="FN574" s="23">
        <f ca="1"/>
        <v>26.583295617382973</v>
      </c>
      <c r="FO574" s="23">
        <f ca="1"/>
        <v>26.583295617382973</v>
      </c>
      <c r="FP574" s="23">
        <f ca="1"/>
        <v>26.583295617382973</v>
      </c>
      <c r="FQ574" s="23">
        <f ca="1"/>
        <v>26.583295617382973</v>
      </c>
      <c r="FR574" s="23">
        <f ca="1"/>
        <v>26.583295617382973</v>
      </c>
      <c r="FS574" s="23">
        <f ca="1"/>
        <v>26.583295617382973</v>
      </c>
      <c r="FT574" s="23">
        <f ca="1"/>
        <v>26.583295617382973</v>
      </c>
      <c r="FU574" s="23">
        <f ca="1"/>
        <v>26.583295617382973</v>
      </c>
      <c r="FV574" s="23">
        <f ca="1"/>
        <v>26.583295617382973</v>
      </c>
      <c r="FW574" s="23">
        <f ca="1"/>
        <v>26.583295617382973</v>
      </c>
      <c r="FX574" s="23">
        <f ca="1"/>
        <v>26.583295617382973</v>
      </c>
      <c r="FY574" s="23">
        <f ca="1"/>
        <v>26.583295617382973</v>
      </c>
      <c r="FZ574" s="23">
        <f ca="1"/>
        <v>26.583295617382973</v>
      </c>
      <c r="GA574" s="23">
        <f ca="1"/>
        <v>26.583295617382973</v>
      </c>
      <c r="GB574" s="23">
        <f ca="1"/>
        <v>26.583295617382973</v>
      </c>
      <c r="GC574" s="23">
        <f ca="1"/>
        <v>26.583295617382973</v>
      </c>
      <c r="GD574" s="23">
        <f ca="1"/>
        <v>26.583295617382973</v>
      </c>
      <c r="GE574" s="23">
        <f ca="1"/>
        <v>26.583295617382973</v>
      </c>
      <c r="GF574" s="23">
        <f ca="1"/>
        <v>26.583295617382973</v>
      </c>
      <c r="GG574" s="23">
        <f ca="1"/>
        <v>26.583295617382973</v>
      </c>
      <c r="GH574" s="23">
        <f ca="1"/>
        <v>26.583295617382973</v>
      </c>
      <c r="GI574" s="23">
        <f ca="1"/>
        <v>26.583295617382973</v>
      </c>
      <c r="GJ574" s="23">
        <f ca="1"/>
        <v>26.583295617382973</v>
      </c>
      <c r="GK574" s="23">
        <f ca="1"/>
        <v>26.583295617382973</v>
      </c>
      <c r="GL574" s="23">
        <f ca="1"/>
        <v>26.583295617382973</v>
      </c>
      <c r="GM574" s="23">
        <f ca="1"/>
        <v>26.583295617382973</v>
      </c>
      <c r="GN574" s="23">
        <f ca="1"/>
        <v>26.583295617382973</v>
      </c>
      <c r="GO574" s="23">
        <f ca="1"/>
        <v>26.583295617382973</v>
      </c>
      <c r="GP574" s="23">
        <f ca="1"/>
        <v>26.583295617382973</v>
      </c>
      <c r="GQ574" s="23">
        <f ca="1"/>
        <v>26.583295617382973</v>
      </c>
      <c r="GR574" s="23">
        <f ca="1"/>
        <v>26.583295617382973</v>
      </c>
      <c r="GS574" s="23">
        <f ca="1"/>
        <v>26.583295617382973</v>
      </c>
      <c r="GT574" s="23">
        <f ca="1"/>
        <v>26.583295617382973</v>
      </c>
      <c r="GU574" s="23">
        <f ca="1"/>
        <v>26.583295617382973</v>
      </c>
      <c r="GV574" s="23">
        <f ca="1"/>
        <v>26.583295617382973</v>
      </c>
      <c r="GW574" s="23">
        <f ca="1"/>
        <v>26.583295617382973</v>
      </c>
      <c r="GX574" s="23">
        <f ca="1"/>
        <v>26.583295617382973</v>
      </c>
      <c r="GY574" s="23">
        <f ca="1"/>
        <v>26.583295617382973</v>
      </c>
      <c r="GZ574" s="23">
        <f ca="1"/>
        <v>26.583295617382973</v>
      </c>
      <c r="HA574" s="23">
        <f ca="1"/>
        <v>26.583295617382973</v>
      </c>
      <c r="HB574" s="23">
        <f ca="1"/>
        <v>26.583295617382973</v>
      </c>
      <c r="HC574" s="23">
        <f ca="1"/>
        <v>26.583295617382973</v>
      </c>
      <c r="HD574" s="23">
        <f ca="1"/>
        <v>26.583295617382973</v>
      </c>
      <c r="HE574" s="23">
        <f ca="1"/>
        <v>26.583295617382973</v>
      </c>
      <c r="HF574" s="23">
        <f ca="1"/>
        <v>26.583295617382973</v>
      </c>
      <c r="HG574" s="23">
        <f ca="1"/>
        <v>26.583295617382973</v>
      </c>
      <c r="HH574" s="23">
        <f ca="1"/>
        <v>26.583295617382973</v>
      </c>
      <c r="HI574" s="23">
        <f ca="1"/>
        <v>26.583295617382973</v>
      </c>
      <c r="HJ574" s="23">
        <f ca="1"/>
        <v>26.583295617382973</v>
      </c>
      <c r="HK574" s="23">
        <f ca="1"/>
        <v>26.583295617382973</v>
      </c>
      <c r="HL574" s="23">
        <f ca="1"/>
        <v>26.583295617382973</v>
      </c>
      <c r="HM574" s="23">
        <f ca="1"/>
        <v>26.583295617382973</v>
      </c>
      <c r="HN574" s="23">
        <f ca="1"/>
        <v>26.583295617382973</v>
      </c>
      <c r="HO574" s="23">
        <f ca="1"/>
        <v>26.583295617382973</v>
      </c>
      <c r="HP574" s="23">
        <f ca="1"/>
        <v>26.583295617382973</v>
      </c>
      <c r="HQ574" s="23">
        <f ca="1"/>
        <v>26.583295617382973</v>
      </c>
      <c r="HR574" s="23">
        <f ca="1"/>
        <v>26.583295617382973</v>
      </c>
      <c r="HS574" s="23">
        <f ca="1"/>
        <v>26.583295617382973</v>
      </c>
      <c r="HT574" s="23">
        <f ca="1"/>
        <v>26.583295617382973</v>
      </c>
      <c r="HU574" s="23">
        <f ca="1"/>
        <v>26.583295617382973</v>
      </c>
      <c r="HV574" s="23">
        <f ca="1"/>
        <v>26.583295617382973</v>
      </c>
      <c r="HW574" s="23">
        <f ca="1"/>
        <v>26.583295617382973</v>
      </c>
      <c r="HX574" s="23">
        <f ca="1"/>
        <v>26.583295617382973</v>
      </c>
      <c r="HY574" s="23">
        <f ca="1"/>
        <v>26.583295617382973</v>
      </c>
      <c r="HZ574" s="23">
        <f ca="1"/>
        <v>26.583295617382973</v>
      </c>
      <c r="IA574" s="23">
        <f ca="1"/>
        <v>26.583295617382973</v>
      </c>
      <c r="IB574" s="23">
        <f ca="1"/>
        <v>26.583295617382973</v>
      </c>
      <c r="IC574" s="23">
        <f ca="1"/>
        <v>26.583295617382973</v>
      </c>
      <c r="ID574" s="23">
        <f ca="1"/>
        <v>26.583295617382973</v>
      </c>
      <c r="IE574" s="23">
        <f ca="1"/>
        <v>26.583295617382973</v>
      </c>
      <c r="IF574" s="23">
        <f ca="1"/>
        <v>26.583295617382973</v>
      </c>
      <c r="IG574" s="23">
        <f ca="1"/>
        <v>26.583295617382973</v>
      </c>
      <c r="IH574" s="23">
        <f ca="1"/>
        <v>26.583295617382973</v>
      </c>
      <c r="II574" s="23">
        <f ca="1"/>
        <v>26.583295617382973</v>
      </c>
      <c r="IJ574" s="23">
        <f ca="1"/>
        <v>26.583295617382973</v>
      </c>
      <c r="IK574" s="23">
        <f ca="1"/>
        <v>26.583295617382973</v>
      </c>
      <c r="IL574" s="23">
        <f ca="1"/>
        <v>26.583295617382973</v>
      </c>
      <c r="IM574" s="23">
        <f ca="1"/>
        <v>26.583295617382973</v>
      </c>
      <c r="IN574" s="23">
        <f ca="1"/>
        <v>26.583295617382973</v>
      </c>
      <c r="IO574" s="23">
        <f ca="1"/>
        <v>26.583295617382973</v>
      </c>
      <c r="IP574" s="23">
        <f ca="1"/>
        <v>26.583295617382973</v>
      </c>
      <c r="IQ574" s="23">
        <f ca="1"/>
        <v>26.583295617382973</v>
      </c>
      <c r="IR574" s="23">
        <f ca="1"/>
        <v>26.583295617382973</v>
      </c>
      <c r="IS574" s="23">
        <f ca="1"/>
        <v>26.583295617382973</v>
      </c>
      <c r="IT574" s="23">
        <f ca="1"/>
        <v>26.583295617382973</v>
      </c>
      <c r="IU574" s="23">
        <f ca="1"/>
        <v>26.583295617382973</v>
      </c>
      <c r="IV574" s="23">
        <f ca="1"/>
        <v>26.583295617382973</v>
      </c>
      <c r="IW574" s="23">
        <f ca="1"/>
        <v>26.583295617382973</v>
      </c>
      <c r="IX574" s="23">
        <f ca="1"/>
        <v>26.583295617382973</v>
      </c>
      <c r="IY574" s="23">
        <f ca="1"/>
        <v>26.583295617382973</v>
      </c>
      <c r="IZ574" s="23">
        <f ca="1"/>
        <v>26.583295617382973</v>
      </c>
      <c r="JA574" s="23">
        <f ca="1"/>
        <v>26.583295617382973</v>
      </c>
      <c r="JB574" s="23">
        <f ca="1"/>
        <v>26.583295617382973</v>
      </c>
      <c r="JC574" s="23">
        <f ca="1"/>
        <v>26.583295617382973</v>
      </c>
      <c r="JD574" s="23">
        <f ca="1"/>
        <v>26.583295617382973</v>
      </c>
      <c r="JE574" s="23">
        <f ca="1"/>
        <v>26.583295617382973</v>
      </c>
      <c r="JF574" s="23">
        <f ca="1"/>
        <v>26.583295617382973</v>
      </c>
      <c r="JG574" s="23">
        <f ca="1"/>
        <v>26.583295617382973</v>
      </c>
      <c r="JH574" s="23">
        <f ca="1"/>
        <v>26.583295617382973</v>
      </c>
      <c r="JI574" s="23">
        <f ca="1"/>
        <v>26.583295617382973</v>
      </c>
      <c r="JJ574" s="23">
        <f ca="1"/>
        <v>26.583295617382973</v>
      </c>
      <c r="JK574" s="23">
        <f ca="1"/>
        <v>26.583295617382973</v>
      </c>
      <c r="JL574" s="23">
        <f ca="1"/>
        <v>26.583295617382973</v>
      </c>
      <c r="JM574" s="23">
        <f ca="1"/>
        <v>26.583295617382973</v>
      </c>
      <c r="JN574" s="23">
        <f ca="1"/>
        <v>26.583295617382973</v>
      </c>
      <c r="JO574" s="23">
        <f ca="1"/>
        <v>26.583295617382973</v>
      </c>
      <c r="JP574" s="23">
        <f ca="1"/>
        <v>26.583295617382973</v>
      </c>
      <c r="JQ574" s="23">
        <f ca="1"/>
        <v>26.583295617382973</v>
      </c>
      <c r="JR574" s="23">
        <f ca="1"/>
        <v>26.583295617382973</v>
      </c>
      <c r="JS574" s="23">
        <f ca="1"/>
        <v>26.583295617382973</v>
      </c>
      <c r="JT574" s="23">
        <f ca="1"/>
        <v>26.583295617382973</v>
      </c>
      <c r="JU574" s="23">
        <f ca="1"/>
        <v>26.583295617382973</v>
      </c>
      <c r="JV574" s="23">
        <f ca="1"/>
        <v>26.583295617382973</v>
      </c>
      <c r="JW574" s="23">
        <f ca="1"/>
        <v>26.583295617382973</v>
      </c>
      <c r="JX574" s="23">
        <f ca="1"/>
        <v>26.583295617382973</v>
      </c>
      <c r="JY574" s="23">
        <f ca="1"/>
        <v>26.583295617382973</v>
      </c>
      <c r="OF574" s="23" t="s">
        <v>910</v>
      </c>
    </row>
    <row r="575" spans="3:396" x14ac:dyDescent="0.4">
      <c r="C575" s="1">
        <f t="shared" si="23"/>
        <v>572</v>
      </c>
      <c r="D575" s="74" t="s">
        <v>1174</v>
      </c>
      <c r="S575" s="74" t="s">
        <v>1174</v>
      </c>
      <c r="AB575" s="23" t="s">
        <v>1162</v>
      </c>
      <c r="AC575" s="28">
        <f>U570</f>
        <v>15</v>
      </c>
      <c r="AD575" s="28">
        <f>AC575</f>
        <v>15</v>
      </c>
      <c r="AE575" s="28">
        <f t="shared" ref="AE575:AL575" si="24">AD575</f>
        <v>15</v>
      </c>
      <c r="AF575" s="28">
        <f t="shared" si="24"/>
        <v>15</v>
      </c>
      <c r="AG575" s="28">
        <f t="shared" si="24"/>
        <v>15</v>
      </c>
      <c r="AH575" s="28">
        <f t="shared" si="24"/>
        <v>15</v>
      </c>
      <c r="AI575" s="28">
        <f t="shared" si="24"/>
        <v>15</v>
      </c>
      <c r="AJ575" s="28">
        <f t="shared" si="24"/>
        <v>15</v>
      </c>
      <c r="AK575" s="28">
        <f t="shared" si="24"/>
        <v>15</v>
      </c>
      <c r="AL575" s="28">
        <f t="shared" si="24"/>
        <v>15</v>
      </c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OF575" s="23" t="s">
        <v>910</v>
      </c>
    </row>
    <row r="576" spans="3:396" x14ac:dyDescent="0.4">
      <c r="C576" s="1">
        <f t="shared" si="23"/>
        <v>573</v>
      </c>
      <c r="D576" s="74" t="s">
        <v>1174</v>
      </c>
      <c r="S576" s="74" t="s">
        <v>1174</v>
      </c>
      <c r="T576" s="1" t="s">
        <v>1641</v>
      </c>
      <c r="OF576" s="23" t="s">
        <v>910</v>
      </c>
    </row>
    <row r="577" spans="3:396" x14ac:dyDescent="0.4">
      <c r="C577" s="1">
        <f t="shared" si="23"/>
        <v>574</v>
      </c>
      <c r="D577" s="74" t="s">
        <v>1174</v>
      </c>
      <c r="S577" s="74" t="s">
        <v>1174</v>
      </c>
      <c r="T577" s="1" t="s">
        <v>907</v>
      </c>
      <c r="U577" s="1">
        <f ca="1">MROUND(0.95*U571,10)</f>
        <v>80</v>
      </c>
      <c r="OF577" s="23" t="s">
        <v>910</v>
      </c>
    </row>
    <row r="578" spans="3:396" x14ac:dyDescent="0.4">
      <c r="C578" s="1">
        <f t="shared" si="23"/>
        <v>575</v>
      </c>
      <c r="D578" s="74" t="s">
        <v>1174</v>
      </c>
      <c r="S578" s="74" t="s">
        <v>1174</v>
      </c>
      <c r="T578" s="1" t="str" cm="1">
        <f t="array" aca="1" ref="T578" ca="1">setChartAxis("charts",T576,"Min","Value","Primary",U577)</f>
        <v>Value Primary Min: 80</v>
      </c>
      <c r="OF578" s="23" t="s">
        <v>910</v>
      </c>
    </row>
    <row r="579" spans="3:396" x14ac:dyDescent="0.4">
      <c r="C579" s="1">
        <f t="shared" si="23"/>
        <v>576</v>
      </c>
      <c r="D579" s="74" t="s">
        <v>1174</v>
      </c>
      <c r="S579" s="74" t="s">
        <v>1174</v>
      </c>
      <c r="OF579" s="23" t="s">
        <v>910</v>
      </c>
    </row>
    <row r="580" spans="3:396" x14ac:dyDescent="0.4">
      <c r="C580" s="1">
        <f t="shared" si="23"/>
        <v>577</v>
      </c>
      <c r="D580" s="74" t="s">
        <v>1174</v>
      </c>
      <c r="S580" s="74" t="s">
        <v>1174</v>
      </c>
      <c r="AA580" s="1"/>
      <c r="AC580" s="24"/>
      <c r="AD580" s="28"/>
      <c r="AE580" s="28"/>
      <c r="AF580" s="28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  <c r="GY580" s="1"/>
      <c r="GZ580" s="1"/>
      <c r="HA580" s="1"/>
      <c r="HB580" s="1"/>
      <c r="HC580" s="1"/>
      <c r="HD580" s="1"/>
      <c r="HE580" s="1"/>
      <c r="HF580" s="1"/>
      <c r="HG580" s="1"/>
      <c r="HH580" s="1"/>
      <c r="HI580" s="1"/>
      <c r="HJ580" s="1"/>
      <c r="HK580" s="1"/>
      <c r="HL580" s="1"/>
      <c r="HM580" s="1"/>
      <c r="HN580" s="1"/>
      <c r="HO580" s="1"/>
      <c r="HP580" s="1"/>
      <c r="HQ580" s="1"/>
      <c r="HR580" s="1"/>
      <c r="HS580" s="1"/>
      <c r="HT580" s="1"/>
      <c r="HU580" s="1"/>
      <c r="HV580" s="1"/>
      <c r="HW580" s="1"/>
      <c r="HX580" s="1"/>
      <c r="HY580" s="1"/>
      <c r="HZ580" s="1"/>
      <c r="IA580" s="1"/>
      <c r="IB580" s="1"/>
      <c r="IC580" s="1"/>
      <c r="ID580" s="1"/>
      <c r="IE580" s="1"/>
      <c r="IF580" s="1"/>
      <c r="IG580" s="1"/>
      <c r="IH580" s="1"/>
      <c r="II580" s="1"/>
      <c r="IJ580" s="1"/>
      <c r="IK580" s="1"/>
      <c r="IL580" s="1"/>
      <c r="IM580" s="1"/>
      <c r="IN580" s="1"/>
      <c r="IO580" s="1"/>
      <c r="IP580" s="1"/>
      <c r="IQ580" s="1"/>
      <c r="IR580" s="1"/>
      <c r="IS580" s="1"/>
      <c r="IT580" s="1"/>
      <c r="IU580" s="1"/>
      <c r="IV580" s="1"/>
      <c r="IW580" s="1"/>
      <c r="IX580" s="1"/>
      <c r="IY580" s="1"/>
      <c r="IZ580" s="1"/>
      <c r="JA580" s="1"/>
      <c r="JB580" s="1"/>
      <c r="JC580" s="1"/>
      <c r="JD580" s="1"/>
      <c r="JE580" s="1"/>
      <c r="JF580" s="1"/>
      <c r="JG580" s="1"/>
      <c r="JH580" s="1"/>
      <c r="JI580" s="1"/>
      <c r="JJ580" s="1"/>
      <c r="JK580" s="1"/>
      <c r="JL580" s="1"/>
      <c r="JM580" s="1"/>
      <c r="JN580" s="1"/>
      <c r="JO580" s="1"/>
      <c r="JP580" s="1"/>
      <c r="JQ580" s="1"/>
      <c r="JR580" s="1"/>
      <c r="JS580" s="1"/>
      <c r="JT580" s="1"/>
      <c r="JU580" s="1"/>
      <c r="JV580" s="1"/>
      <c r="JW580" s="1"/>
      <c r="JX580" s="1"/>
      <c r="JY580" s="1"/>
      <c r="JZ580" s="1"/>
      <c r="KA580" s="1"/>
      <c r="KB580" s="1"/>
      <c r="KC580" s="1"/>
      <c r="KD580" s="1"/>
      <c r="KE580" s="1"/>
      <c r="KF580" s="1"/>
      <c r="KG580" s="1"/>
      <c r="KH580" s="1"/>
      <c r="KI580" s="1"/>
      <c r="KJ580" s="1"/>
      <c r="KK580" s="1"/>
      <c r="KL580" s="1"/>
      <c r="KM580" s="1"/>
      <c r="KN580" s="1"/>
      <c r="KO580" s="1"/>
      <c r="KP580" s="1"/>
      <c r="KQ580" s="1"/>
      <c r="KR580" s="1"/>
      <c r="KS580" s="1"/>
      <c r="KT580" s="1"/>
      <c r="KU580" s="1"/>
      <c r="KV580" s="1"/>
      <c r="KW580" s="1"/>
      <c r="KX580" s="1"/>
      <c r="KY580" s="1"/>
      <c r="KZ580" s="1"/>
      <c r="LA580" s="1"/>
      <c r="LB580" s="1"/>
      <c r="LC580" s="1"/>
      <c r="LD580" s="1"/>
      <c r="LE580" s="1"/>
      <c r="LF580" s="1"/>
      <c r="LG580" s="1"/>
      <c r="LH580" s="1"/>
      <c r="LI580" s="1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  <c r="NR580" s="1"/>
      <c r="NS580" s="1"/>
      <c r="NT580" s="1"/>
      <c r="NU580" s="1"/>
      <c r="NV580" s="1"/>
      <c r="NW580" s="1"/>
      <c r="NX580" s="1"/>
      <c r="NY580" s="1"/>
      <c r="NZ580" s="1"/>
      <c r="OA580" s="1"/>
      <c r="OB580" s="1"/>
      <c r="OC580" s="1"/>
      <c r="OD580" s="1"/>
      <c r="OE580" s="1"/>
      <c r="OF580" s="23" t="s">
        <v>910</v>
      </c>
    </row>
    <row r="581" spans="3:396" x14ac:dyDescent="0.4">
      <c r="C581" s="1">
        <f t="shared" si="23"/>
        <v>578</v>
      </c>
      <c r="D581" s="74" t="s">
        <v>1174</v>
      </c>
      <c r="S581" s="74" t="s">
        <v>1174</v>
      </c>
      <c r="AJ581" s="24"/>
      <c r="OF581" s="23" t="s">
        <v>910</v>
      </c>
    </row>
    <row r="582" spans="3:396" x14ac:dyDescent="0.4">
      <c r="C582" s="1">
        <f t="shared" ref="C582:C620" si="25">C581+1</f>
        <v>579</v>
      </c>
      <c r="D582" s="74" t="s">
        <v>1174</v>
      </c>
      <c r="S582" s="74" t="s">
        <v>1174</v>
      </c>
      <c r="AJ582" s="24"/>
      <c r="OF582" s="23" t="s">
        <v>910</v>
      </c>
    </row>
    <row r="583" spans="3:396" x14ac:dyDescent="0.4">
      <c r="C583" s="1">
        <f t="shared" si="25"/>
        <v>580</v>
      </c>
      <c r="D583" s="74" t="s">
        <v>1174</v>
      </c>
      <c r="S583" s="74" t="s">
        <v>1174</v>
      </c>
      <c r="AF583" s="23"/>
      <c r="OF583" s="23" t="s">
        <v>910</v>
      </c>
    </row>
    <row r="584" spans="3:396" x14ac:dyDescent="0.4">
      <c r="C584" s="1">
        <f t="shared" si="25"/>
        <v>581</v>
      </c>
      <c r="D584" s="74" t="s">
        <v>1174</v>
      </c>
      <c r="S584" s="74" t="s">
        <v>1174</v>
      </c>
      <c r="AJ584" s="24"/>
      <c r="OF584" s="23" t="s">
        <v>910</v>
      </c>
    </row>
    <row r="585" spans="3:396" x14ac:dyDescent="0.4">
      <c r="C585" s="1">
        <f t="shared" si="25"/>
        <v>582</v>
      </c>
      <c r="D585" s="74" t="s">
        <v>1174</v>
      </c>
      <c r="S585" s="74" t="s">
        <v>1174</v>
      </c>
      <c r="AJ585" s="24"/>
      <c r="OF585" s="23" t="s">
        <v>910</v>
      </c>
    </row>
    <row r="586" spans="3:396" x14ac:dyDescent="0.4">
      <c r="C586" s="1">
        <f t="shared" si="25"/>
        <v>583</v>
      </c>
      <c r="D586" s="74" t="s">
        <v>1174</v>
      </c>
      <c r="S586" s="74" t="s">
        <v>1174</v>
      </c>
      <c r="AJ586" s="24"/>
      <c r="OF586" s="23" t="s">
        <v>910</v>
      </c>
    </row>
    <row r="587" spans="3:396" x14ac:dyDescent="0.4">
      <c r="C587" s="1">
        <f t="shared" si="25"/>
        <v>584</v>
      </c>
      <c r="D587" s="74" t="s">
        <v>1174</v>
      </c>
      <c r="S587" s="74" t="s">
        <v>1174</v>
      </c>
      <c r="AJ587" s="24"/>
      <c r="OF587" s="23" t="s">
        <v>910</v>
      </c>
    </row>
    <row r="588" spans="3:396" x14ac:dyDescent="0.4">
      <c r="C588" s="1">
        <f t="shared" si="25"/>
        <v>585</v>
      </c>
      <c r="D588" s="74" t="s">
        <v>1174</v>
      </c>
      <c r="S588" s="74" t="s">
        <v>1174</v>
      </c>
      <c r="AJ588" s="24"/>
      <c r="OF588" s="23" t="s">
        <v>910</v>
      </c>
    </row>
    <row r="589" spans="3:396" x14ac:dyDescent="0.4">
      <c r="C589" s="1">
        <f t="shared" si="25"/>
        <v>586</v>
      </c>
      <c r="D589" s="74" t="s">
        <v>1174</v>
      </c>
      <c r="S589" s="74" t="s">
        <v>1174</v>
      </c>
      <c r="AJ589" s="24"/>
      <c r="OF589" s="23" t="s">
        <v>910</v>
      </c>
    </row>
    <row r="590" spans="3:396" x14ac:dyDescent="0.4">
      <c r="C590" s="1">
        <f t="shared" si="25"/>
        <v>587</v>
      </c>
      <c r="D590" s="74" t="s">
        <v>1174</v>
      </c>
      <c r="S590" s="74" t="s">
        <v>1174</v>
      </c>
      <c r="AJ590" s="24"/>
      <c r="OF590" s="23" t="s">
        <v>910</v>
      </c>
    </row>
    <row r="591" spans="3:396" x14ac:dyDescent="0.4">
      <c r="C591" s="1">
        <f t="shared" si="25"/>
        <v>588</v>
      </c>
      <c r="D591" s="74" t="s">
        <v>1174</v>
      </c>
      <c r="S591" s="74" t="s">
        <v>1174</v>
      </c>
      <c r="AJ591" s="24"/>
      <c r="OF591" s="23" t="s">
        <v>910</v>
      </c>
    </row>
    <row r="592" spans="3:396" x14ac:dyDescent="0.4">
      <c r="C592" s="1">
        <f t="shared" si="25"/>
        <v>589</v>
      </c>
      <c r="D592" s="74" t="s">
        <v>1174</v>
      </c>
      <c r="S592" s="74" t="s">
        <v>1174</v>
      </c>
      <c r="AJ592" s="24"/>
      <c r="OF592" s="23" t="s">
        <v>910</v>
      </c>
    </row>
    <row r="593" spans="3:396" x14ac:dyDescent="0.4">
      <c r="C593" s="1">
        <f t="shared" si="25"/>
        <v>590</v>
      </c>
      <c r="D593" s="74" t="s">
        <v>1174</v>
      </c>
      <c r="S593" s="74" t="s">
        <v>1174</v>
      </c>
      <c r="AJ593" s="24"/>
      <c r="OF593" s="23" t="s">
        <v>910</v>
      </c>
    </row>
    <row r="594" spans="3:396" x14ac:dyDescent="0.4">
      <c r="C594" s="1">
        <f t="shared" si="25"/>
        <v>591</v>
      </c>
      <c r="D594" s="74" t="s">
        <v>1174</v>
      </c>
      <c r="S594" s="74" t="s">
        <v>1174</v>
      </c>
      <c r="AJ594" s="24"/>
      <c r="OF594" s="23" t="s">
        <v>910</v>
      </c>
    </row>
    <row r="595" spans="3:396" x14ac:dyDescent="0.4">
      <c r="C595" s="1">
        <f t="shared" si="25"/>
        <v>592</v>
      </c>
      <c r="D595" s="74" t="s">
        <v>1174</v>
      </c>
      <c r="S595" s="74" t="s">
        <v>1174</v>
      </c>
      <c r="AJ595" s="24"/>
      <c r="OF595" s="23" t="s">
        <v>910</v>
      </c>
    </row>
    <row r="596" spans="3:396" x14ac:dyDescent="0.4">
      <c r="C596" s="1">
        <f t="shared" si="25"/>
        <v>593</v>
      </c>
      <c r="D596" s="74" t="s">
        <v>1174</v>
      </c>
      <c r="S596" s="74" t="s">
        <v>1174</v>
      </c>
      <c r="AJ596" s="24"/>
      <c r="OF596" s="23" t="s">
        <v>910</v>
      </c>
    </row>
    <row r="597" spans="3:396" x14ac:dyDescent="0.4">
      <c r="C597" s="1">
        <f t="shared" si="25"/>
        <v>594</v>
      </c>
      <c r="D597" s="74" t="s">
        <v>1174</v>
      </c>
      <c r="S597" s="74" t="s">
        <v>1174</v>
      </c>
      <c r="AJ597" s="24"/>
      <c r="OF597" s="23" t="s">
        <v>910</v>
      </c>
    </row>
    <row r="598" spans="3:396" x14ac:dyDescent="0.4">
      <c r="C598" s="1">
        <f t="shared" si="25"/>
        <v>595</v>
      </c>
      <c r="D598" s="74" t="s">
        <v>1174</v>
      </c>
      <c r="S598" s="74" t="s">
        <v>1174</v>
      </c>
      <c r="AJ598" s="24"/>
      <c r="OF598" s="23" t="s">
        <v>910</v>
      </c>
    </row>
    <row r="599" spans="3:396" x14ac:dyDescent="0.4">
      <c r="C599" s="1">
        <f t="shared" si="25"/>
        <v>596</v>
      </c>
      <c r="D599" s="74" t="s">
        <v>1174</v>
      </c>
      <c r="S599" s="74" t="s">
        <v>1174</v>
      </c>
      <c r="AJ599" s="24"/>
      <c r="OF599" s="23" t="s">
        <v>910</v>
      </c>
    </row>
    <row r="600" spans="3:396" x14ac:dyDescent="0.4">
      <c r="C600" s="1">
        <f t="shared" si="25"/>
        <v>597</v>
      </c>
      <c r="D600" s="74" t="s">
        <v>1174</v>
      </c>
      <c r="S600" s="74" t="s">
        <v>1174</v>
      </c>
      <c r="AJ600" s="24"/>
      <c r="OF600" s="23" t="s">
        <v>910</v>
      </c>
    </row>
    <row r="601" spans="3:396" x14ac:dyDescent="0.4">
      <c r="C601" s="1">
        <f t="shared" si="25"/>
        <v>598</v>
      </c>
      <c r="D601" s="74" t="s">
        <v>1174</v>
      </c>
      <c r="S601" s="74" t="s">
        <v>1174</v>
      </c>
      <c r="AJ601" s="24"/>
      <c r="OF601" s="23" t="s">
        <v>910</v>
      </c>
    </row>
    <row r="602" spans="3:396" x14ac:dyDescent="0.4">
      <c r="C602" s="1">
        <f t="shared" si="25"/>
        <v>599</v>
      </c>
      <c r="D602" s="74" t="s">
        <v>1174</v>
      </c>
      <c r="S602" s="74" t="s">
        <v>1174</v>
      </c>
      <c r="AJ602" s="24"/>
      <c r="OF602" s="23" t="s">
        <v>910</v>
      </c>
    </row>
    <row r="603" spans="3:396" x14ac:dyDescent="0.4">
      <c r="C603" s="1">
        <f t="shared" si="25"/>
        <v>600</v>
      </c>
      <c r="D603" s="74" t="s">
        <v>1174</v>
      </c>
      <c r="S603" s="74" t="s">
        <v>1174</v>
      </c>
      <c r="AJ603" s="24"/>
      <c r="OF603" s="23" t="s">
        <v>910</v>
      </c>
    </row>
    <row r="604" spans="3:396" x14ac:dyDescent="0.4">
      <c r="C604" s="1">
        <f t="shared" si="25"/>
        <v>601</v>
      </c>
      <c r="D604" s="74" t="s">
        <v>1174</v>
      </c>
      <c r="S604" s="74" t="s">
        <v>1174</v>
      </c>
      <c r="AJ604" s="24"/>
      <c r="OF604" s="23" t="s">
        <v>910</v>
      </c>
    </row>
    <row r="605" spans="3:396" x14ac:dyDescent="0.4">
      <c r="C605" s="1">
        <f t="shared" si="25"/>
        <v>602</v>
      </c>
      <c r="D605" s="74" t="s">
        <v>1174</v>
      </c>
      <c r="S605" s="74" t="s">
        <v>1174</v>
      </c>
      <c r="AJ605" s="24"/>
      <c r="OF605" s="23" t="s">
        <v>910</v>
      </c>
    </row>
    <row r="606" spans="3:396" x14ac:dyDescent="0.4">
      <c r="C606" s="1">
        <f t="shared" si="25"/>
        <v>603</v>
      </c>
      <c r="D606" s="74" t="s">
        <v>1174</v>
      </c>
      <c r="S606" s="74" t="s">
        <v>1174</v>
      </c>
      <c r="AJ606" s="24"/>
      <c r="OF606" s="23" t="s">
        <v>910</v>
      </c>
    </row>
    <row r="607" spans="3:396" x14ac:dyDescent="0.4">
      <c r="C607" s="1">
        <f t="shared" si="25"/>
        <v>604</v>
      </c>
      <c r="D607" s="74" t="s">
        <v>1174</v>
      </c>
      <c r="S607" s="74" t="s">
        <v>1174</v>
      </c>
      <c r="AJ607" s="24"/>
      <c r="OF607" s="23" t="s">
        <v>910</v>
      </c>
    </row>
    <row r="608" spans="3:396" x14ac:dyDescent="0.4">
      <c r="C608" s="1">
        <f t="shared" si="25"/>
        <v>605</v>
      </c>
      <c r="D608" s="74" t="s">
        <v>1174</v>
      </c>
      <c r="S608" s="74" t="s">
        <v>1174</v>
      </c>
      <c r="AJ608" s="24"/>
      <c r="OF608" s="23" t="s">
        <v>910</v>
      </c>
    </row>
    <row r="609" spans="3:396" x14ac:dyDescent="0.4">
      <c r="C609" s="1">
        <f t="shared" si="25"/>
        <v>606</v>
      </c>
      <c r="D609" s="74" t="s">
        <v>1174</v>
      </c>
      <c r="S609" s="74" t="s">
        <v>1174</v>
      </c>
      <c r="AJ609" s="24"/>
      <c r="OF609" s="23" t="s">
        <v>910</v>
      </c>
    </row>
    <row r="610" spans="3:396" x14ac:dyDescent="0.4">
      <c r="C610" s="1">
        <f t="shared" si="25"/>
        <v>607</v>
      </c>
      <c r="D610" s="74" t="s">
        <v>1174</v>
      </c>
      <c r="S610" s="74" t="s">
        <v>1174</v>
      </c>
      <c r="AJ610" s="24"/>
      <c r="OF610" s="23" t="s">
        <v>910</v>
      </c>
    </row>
    <row r="611" spans="3:396" x14ac:dyDescent="0.4">
      <c r="C611" s="1">
        <f t="shared" si="25"/>
        <v>608</v>
      </c>
      <c r="D611" s="74" t="s">
        <v>1174</v>
      </c>
      <c r="S611" s="74" t="s">
        <v>1174</v>
      </c>
      <c r="AJ611" s="24"/>
      <c r="OF611" s="23" t="s">
        <v>910</v>
      </c>
    </row>
    <row r="612" spans="3:396" x14ac:dyDescent="0.4">
      <c r="C612" s="1">
        <f t="shared" si="25"/>
        <v>609</v>
      </c>
      <c r="D612" s="74" t="s">
        <v>1174</v>
      </c>
      <c r="S612" s="74" t="s">
        <v>1174</v>
      </c>
      <c r="AJ612" s="24"/>
      <c r="OF612" s="23" t="s">
        <v>910</v>
      </c>
    </row>
    <row r="613" spans="3:396" x14ac:dyDescent="0.4">
      <c r="C613" s="1">
        <f t="shared" si="25"/>
        <v>610</v>
      </c>
      <c r="D613" s="74" t="s">
        <v>1174</v>
      </c>
      <c r="S613" s="74" t="s">
        <v>1174</v>
      </c>
      <c r="AJ613" s="24"/>
      <c r="OF613" s="23" t="s">
        <v>910</v>
      </c>
    </row>
    <row r="614" spans="3:396" x14ac:dyDescent="0.4">
      <c r="C614" s="1">
        <f t="shared" si="25"/>
        <v>611</v>
      </c>
      <c r="D614" s="74" t="s">
        <v>1174</v>
      </c>
      <c r="S614" s="74" t="s">
        <v>1174</v>
      </c>
      <c r="AJ614" s="24"/>
      <c r="OF614" s="23" t="s">
        <v>910</v>
      </c>
    </row>
    <row r="615" spans="3:396" x14ac:dyDescent="0.4">
      <c r="C615" s="1">
        <f t="shared" si="25"/>
        <v>612</v>
      </c>
      <c r="D615" s="74" t="s">
        <v>1174</v>
      </c>
      <c r="S615" s="74" t="s">
        <v>1174</v>
      </c>
      <c r="AJ615" s="24"/>
      <c r="OF615" s="23" t="s">
        <v>910</v>
      </c>
    </row>
    <row r="616" spans="3:396" x14ac:dyDescent="0.4">
      <c r="C616" s="1">
        <f t="shared" si="25"/>
        <v>613</v>
      </c>
      <c r="D616" s="74" t="s">
        <v>1174</v>
      </c>
      <c r="S616" s="74" t="s">
        <v>1174</v>
      </c>
      <c r="OF616" s="23" t="s">
        <v>910</v>
      </c>
    </row>
    <row r="617" spans="3:396" x14ac:dyDescent="0.4">
      <c r="C617" s="1">
        <f t="shared" si="25"/>
        <v>614</v>
      </c>
      <c r="D617" s="74" t="s">
        <v>1174</v>
      </c>
      <c r="S617" s="74" t="s">
        <v>1174</v>
      </c>
      <c r="OF617" s="23" t="s">
        <v>910</v>
      </c>
    </row>
    <row r="618" spans="3:396" x14ac:dyDescent="0.4">
      <c r="C618" s="1">
        <f t="shared" si="25"/>
        <v>615</v>
      </c>
      <c r="D618" s="74" t="s">
        <v>1174</v>
      </c>
      <c r="S618" s="74" t="s">
        <v>1174</v>
      </c>
      <c r="OF618" s="23" t="s">
        <v>910</v>
      </c>
    </row>
    <row r="619" spans="3:396" x14ac:dyDescent="0.4">
      <c r="C619" s="1">
        <f t="shared" si="25"/>
        <v>616</v>
      </c>
      <c r="D619" s="74" t="s">
        <v>1174</v>
      </c>
      <c r="S619" s="74" t="s">
        <v>1174</v>
      </c>
      <c r="OF619" s="23" t="s">
        <v>910</v>
      </c>
    </row>
    <row r="620" spans="3:396" x14ac:dyDescent="0.4">
      <c r="C620" s="1">
        <f t="shared" si="25"/>
        <v>617</v>
      </c>
      <c r="D620" s="74" t="s">
        <v>1174</v>
      </c>
      <c r="S620" s="74" t="s">
        <v>1174</v>
      </c>
      <c r="OF620" s="23" t="s">
        <v>910</v>
      </c>
    </row>
    <row r="621" spans="3:396" x14ac:dyDescent="0.4">
      <c r="C621" s="1">
        <f t="shared" ref="C621:C665" si="26">C620+1</f>
        <v>618</v>
      </c>
      <c r="D621" s="74" t="s">
        <v>1174</v>
      </c>
      <c r="S621" s="74" t="s">
        <v>1174</v>
      </c>
      <c r="OF621" s="23" t="s">
        <v>910</v>
      </c>
    </row>
    <row r="622" spans="3:396" x14ac:dyDescent="0.4">
      <c r="C622" s="1">
        <f t="shared" si="26"/>
        <v>619</v>
      </c>
      <c r="D622" s="74" t="s">
        <v>1174</v>
      </c>
      <c r="S622" s="74" t="s">
        <v>1174</v>
      </c>
      <c r="OF622" s="23" t="s">
        <v>910</v>
      </c>
    </row>
    <row r="623" spans="3:396" x14ac:dyDescent="0.4">
      <c r="C623" s="1">
        <f t="shared" si="26"/>
        <v>620</v>
      </c>
      <c r="D623" s="74" t="s">
        <v>1174</v>
      </c>
      <c r="S623" s="74" t="s">
        <v>1174</v>
      </c>
      <c r="OF623" s="23" t="s">
        <v>910</v>
      </c>
    </row>
    <row r="624" spans="3:396" x14ac:dyDescent="0.4">
      <c r="C624" s="1">
        <f t="shared" si="26"/>
        <v>621</v>
      </c>
      <c r="D624" s="74" t="s">
        <v>1174</v>
      </c>
      <c r="S624" s="74" t="s">
        <v>1174</v>
      </c>
      <c r="OF624" s="23" t="s">
        <v>910</v>
      </c>
    </row>
    <row r="625" spans="3:396" x14ac:dyDescent="0.4">
      <c r="C625" s="1">
        <f t="shared" si="26"/>
        <v>622</v>
      </c>
      <c r="D625" s="74" t="s">
        <v>1174</v>
      </c>
      <c r="S625" s="74" t="s">
        <v>1174</v>
      </c>
      <c r="OF625" s="23" t="s">
        <v>910</v>
      </c>
    </row>
    <row r="626" spans="3:396" x14ac:dyDescent="0.4">
      <c r="C626" s="1">
        <f t="shared" si="26"/>
        <v>623</v>
      </c>
      <c r="D626" s="74" t="s">
        <v>1174</v>
      </c>
      <c r="S626" s="74" t="s">
        <v>1174</v>
      </c>
      <c r="OF626" s="23" t="s">
        <v>910</v>
      </c>
    </row>
    <row r="627" spans="3:396" x14ac:dyDescent="0.4">
      <c r="C627" s="1">
        <f t="shared" si="26"/>
        <v>624</v>
      </c>
      <c r="D627" s="74" t="s">
        <v>1174</v>
      </c>
      <c r="S627" s="74" t="s">
        <v>1174</v>
      </c>
      <c r="OF627" s="23" t="s">
        <v>910</v>
      </c>
    </row>
    <row r="628" spans="3:396" x14ac:dyDescent="0.4">
      <c r="C628" s="1">
        <f t="shared" si="26"/>
        <v>625</v>
      </c>
      <c r="D628" s="74" t="s">
        <v>1174</v>
      </c>
      <c r="S628" s="74" t="s">
        <v>1174</v>
      </c>
      <c r="OF628" s="23" t="s">
        <v>910</v>
      </c>
    </row>
    <row r="629" spans="3:396" x14ac:dyDescent="0.4">
      <c r="C629" s="1">
        <f t="shared" si="26"/>
        <v>626</v>
      </c>
      <c r="D629" s="74" t="s">
        <v>1174</v>
      </c>
      <c r="S629" s="74" t="s">
        <v>1174</v>
      </c>
      <c r="OF629" s="23" t="s">
        <v>910</v>
      </c>
    </row>
    <row r="630" spans="3:396" x14ac:dyDescent="0.4">
      <c r="C630" s="1">
        <f t="shared" si="26"/>
        <v>627</v>
      </c>
      <c r="D630" s="74" t="s">
        <v>1174</v>
      </c>
      <c r="S630" s="74" t="s">
        <v>1174</v>
      </c>
      <c r="OF630" s="23" t="s">
        <v>910</v>
      </c>
    </row>
    <row r="631" spans="3:396" x14ac:dyDescent="0.4">
      <c r="C631" s="1">
        <f t="shared" si="26"/>
        <v>628</v>
      </c>
      <c r="D631" s="74" t="s">
        <v>1174</v>
      </c>
      <c r="S631" s="74" t="s">
        <v>1174</v>
      </c>
      <c r="OF631" s="23" t="s">
        <v>910</v>
      </c>
    </row>
    <row r="632" spans="3:396" x14ac:dyDescent="0.4">
      <c r="C632" s="1">
        <f t="shared" si="26"/>
        <v>629</v>
      </c>
      <c r="D632" s="74" t="s">
        <v>1174</v>
      </c>
      <c r="S632" s="74" t="s">
        <v>1174</v>
      </c>
      <c r="OF632" s="23" t="s">
        <v>910</v>
      </c>
    </row>
    <row r="633" spans="3:396" x14ac:dyDescent="0.4">
      <c r="C633" s="1">
        <f t="shared" si="26"/>
        <v>630</v>
      </c>
      <c r="D633" s="74" t="s">
        <v>1174</v>
      </c>
      <c r="S633" s="74" t="s">
        <v>1174</v>
      </c>
      <c r="OF633" s="23" t="s">
        <v>910</v>
      </c>
    </row>
    <row r="634" spans="3:396" x14ac:dyDescent="0.4">
      <c r="C634" s="1">
        <f t="shared" si="26"/>
        <v>631</v>
      </c>
      <c r="D634" s="74" t="s">
        <v>1174</v>
      </c>
      <c r="I634" s="90" t="s">
        <v>1165</v>
      </c>
      <c r="J634" s="95">
        <v>10</v>
      </c>
      <c r="K634" s="92" t="s">
        <v>28</v>
      </c>
      <c r="L634" s="92" t="s">
        <v>1155</v>
      </c>
      <c r="M634" s="94" t="s">
        <v>1156</v>
      </c>
      <c r="S634" s="74" t="s">
        <v>1174</v>
      </c>
      <c r="T634" s="1" t="s">
        <v>1413</v>
      </c>
      <c r="U634" s="1">
        <f ca="1">_xlfn.XLOOKUP(J634,monitor!B:B,monitor!AT:AT)</f>
        <v>257</v>
      </c>
      <c r="AC634" s="24"/>
      <c r="AD634" s="24"/>
      <c r="AE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  <c r="CC634" s="24"/>
      <c r="CD634" s="24"/>
      <c r="CE634" s="24"/>
      <c r="CF634" s="24"/>
      <c r="CG634" s="24"/>
      <c r="CH634" s="24"/>
      <c r="CI634" s="24"/>
      <c r="CJ634" s="24"/>
      <c r="CK634" s="24"/>
      <c r="CL634" s="24"/>
      <c r="CM634" s="24"/>
      <c r="CN634" s="24"/>
      <c r="CO634" s="24"/>
      <c r="CP634" s="24"/>
      <c r="CQ634" s="24"/>
      <c r="CR634" s="24"/>
      <c r="CS634" s="24"/>
      <c r="CT634" s="24"/>
      <c r="CU634" s="24"/>
      <c r="CV634" s="24"/>
      <c r="CW634" s="24"/>
      <c r="CX634" s="24"/>
      <c r="CY634" s="24"/>
      <c r="CZ634" s="24"/>
      <c r="DA634" s="24"/>
      <c r="DB634" s="24"/>
      <c r="DC634" s="24"/>
      <c r="DD634" s="24"/>
      <c r="DE634" s="24"/>
      <c r="DF634" s="24"/>
      <c r="DG634" s="24"/>
      <c r="DH634" s="24"/>
      <c r="DI634" s="24"/>
      <c r="DJ634" s="24"/>
      <c r="DK634" s="24"/>
      <c r="DL634" s="24"/>
      <c r="DM634" s="24"/>
      <c r="DN634" s="24"/>
      <c r="DO634" s="24"/>
      <c r="DP634" s="24"/>
      <c r="DQ634" s="24"/>
      <c r="DR634" s="24"/>
      <c r="DS634" s="24"/>
      <c r="DT634" s="24"/>
      <c r="DU634" s="24"/>
      <c r="DV634" s="24"/>
      <c r="DW634" s="24"/>
      <c r="DX634" s="24"/>
      <c r="DY634" s="24"/>
      <c r="DZ634" s="24"/>
      <c r="EA634" s="24"/>
      <c r="EB634" s="24"/>
      <c r="EC634" s="24"/>
      <c r="ED634" s="24"/>
      <c r="EE634" s="24"/>
      <c r="EF634" s="24"/>
      <c r="EG634" s="24"/>
      <c r="EH634" s="24"/>
      <c r="EI634" s="24"/>
      <c r="EJ634" s="24"/>
      <c r="EK634" s="24"/>
      <c r="EL634" s="24"/>
      <c r="EM634" s="24"/>
      <c r="EN634" s="24"/>
      <c r="EO634" s="24"/>
      <c r="EP634" s="24"/>
      <c r="EQ634" s="24"/>
      <c r="ER634" s="24"/>
      <c r="ES634" s="24"/>
      <c r="ET634" s="24"/>
      <c r="EU634" s="24"/>
      <c r="EV634" s="24"/>
      <c r="EW634" s="24"/>
      <c r="EX634" s="24"/>
      <c r="EY634" s="24"/>
      <c r="EZ634" s="24"/>
      <c r="FA634" s="24"/>
      <c r="FB634" s="24"/>
      <c r="FC634" s="24"/>
      <c r="FD634" s="24"/>
      <c r="FE634" s="24"/>
      <c r="FF634" s="24"/>
      <c r="FG634" s="24"/>
      <c r="FH634" s="24"/>
      <c r="FI634" s="24"/>
      <c r="FJ634" s="24"/>
      <c r="FK634" s="24"/>
      <c r="FL634" s="24"/>
      <c r="FM634" s="24"/>
      <c r="FN634" s="24"/>
      <c r="FO634" s="24"/>
      <c r="FP634" s="24"/>
      <c r="FQ634" s="24"/>
      <c r="FR634" s="24"/>
      <c r="FS634" s="24"/>
      <c r="FT634" s="24"/>
      <c r="FU634" s="24"/>
      <c r="FV634" s="24"/>
      <c r="FW634" s="24"/>
      <c r="FX634" s="24"/>
      <c r="FY634" s="24"/>
      <c r="FZ634" s="24"/>
      <c r="GA634" s="24"/>
      <c r="GB634" s="24"/>
      <c r="GC634" s="24"/>
      <c r="GD634" s="24"/>
      <c r="GE634" s="24"/>
      <c r="GF634" s="24"/>
      <c r="GG634" s="24"/>
      <c r="GH634" s="24"/>
      <c r="GI634" s="24"/>
      <c r="GJ634" s="24"/>
      <c r="GK634" s="24"/>
      <c r="GL634" s="24"/>
      <c r="GM634" s="24"/>
      <c r="GN634" s="24"/>
      <c r="GO634" s="24"/>
      <c r="GP634" s="24"/>
      <c r="GQ634" s="24"/>
      <c r="GR634" s="24"/>
      <c r="GS634" s="24"/>
      <c r="GT634" s="24"/>
      <c r="GU634" s="24"/>
      <c r="GV634" s="24"/>
      <c r="GW634" s="24"/>
      <c r="GX634" s="24"/>
      <c r="GY634" s="24"/>
      <c r="GZ634" s="24"/>
      <c r="HA634" s="24"/>
      <c r="HB634" s="24"/>
      <c r="HC634" s="24"/>
      <c r="HD634" s="24"/>
      <c r="HE634" s="24"/>
      <c r="HF634" s="24"/>
      <c r="HG634" s="24"/>
      <c r="HH634" s="24"/>
      <c r="HI634" s="24"/>
      <c r="HJ634" s="24"/>
      <c r="HK634" s="24"/>
      <c r="HL634" s="24"/>
      <c r="HM634" s="24"/>
      <c r="HN634" s="24"/>
      <c r="HO634" s="24"/>
      <c r="HP634" s="24"/>
      <c r="HQ634" s="24"/>
      <c r="HR634" s="24"/>
      <c r="HS634" s="24"/>
      <c r="HT634" s="24"/>
      <c r="HU634" s="24"/>
      <c r="HV634" s="24"/>
      <c r="HW634" s="24"/>
      <c r="HX634" s="24"/>
      <c r="HY634" s="24"/>
      <c r="HZ634" s="24"/>
      <c r="IA634" s="24"/>
      <c r="IB634" s="24"/>
      <c r="IC634" s="24"/>
      <c r="ID634" s="24"/>
      <c r="IE634" s="24"/>
      <c r="IF634" s="24"/>
      <c r="IG634" s="24"/>
      <c r="IH634" s="24"/>
      <c r="II634" s="24"/>
      <c r="IJ634" s="24"/>
      <c r="IK634" s="24"/>
      <c r="IL634" s="24"/>
      <c r="IM634" s="24"/>
      <c r="IN634" s="24"/>
      <c r="IO634" s="24"/>
      <c r="IP634" s="24"/>
      <c r="IQ634" s="24"/>
      <c r="IR634" s="24"/>
      <c r="IS634" s="24"/>
      <c r="IT634" s="24"/>
      <c r="IU634" s="24"/>
      <c r="IV634" s="24"/>
      <c r="IW634" s="24"/>
      <c r="IX634" s="24"/>
      <c r="IY634" s="24"/>
      <c r="IZ634" s="24"/>
      <c r="JA634" s="24"/>
      <c r="JB634" s="24"/>
      <c r="JC634" s="24"/>
      <c r="JD634" s="24"/>
      <c r="JE634" s="24"/>
      <c r="JF634" s="24"/>
      <c r="JG634" s="24"/>
      <c r="JH634" s="24"/>
      <c r="JI634" s="24"/>
      <c r="JJ634" s="24"/>
      <c r="JK634" s="24"/>
      <c r="JL634" s="24"/>
      <c r="JM634" s="24"/>
      <c r="JN634" s="24"/>
      <c r="JO634" s="24"/>
      <c r="JP634" s="24"/>
      <c r="JQ634" s="24"/>
      <c r="JR634" s="24"/>
      <c r="JS634" s="24"/>
      <c r="JT634" s="24"/>
      <c r="JU634" s="24"/>
      <c r="JV634" s="24"/>
      <c r="JW634" s="24"/>
      <c r="JX634" s="24"/>
      <c r="JY634" s="24"/>
      <c r="JZ634" s="24"/>
      <c r="KA634" s="24"/>
      <c r="KB634" s="24"/>
      <c r="KC634" s="24"/>
      <c r="KD634" s="24"/>
      <c r="KE634" s="24"/>
      <c r="KF634" s="24"/>
      <c r="KG634" s="24"/>
      <c r="KH634" s="24"/>
      <c r="KI634" s="24"/>
      <c r="KJ634" s="24"/>
      <c r="KK634" s="24"/>
      <c r="KL634" s="24"/>
      <c r="KM634" s="24"/>
      <c r="KN634" s="24"/>
      <c r="KO634" s="24"/>
      <c r="KP634" s="24"/>
      <c r="KQ634" s="24"/>
      <c r="KR634" s="24"/>
      <c r="KS634" s="24"/>
      <c r="KT634" s="24"/>
      <c r="KU634" s="24"/>
      <c r="KV634" s="24"/>
      <c r="KW634" s="24"/>
      <c r="KX634" s="24"/>
      <c r="KY634" s="24"/>
      <c r="KZ634" s="24"/>
      <c r="LA634" s="24"/>
      <c r="LB634" s="24"/>
      <c r="LC634" s="24"/>
      <c r="LD634" s="24"/>
      <c r="LE634" s="24"/>
      <c r="LF634" s="24"/>
      <c r="LG634" s="24"/>
      <c r="LH634" s="24"/>
      <c r="LI634" s="24"/>
      <c r="LJ634" s="24"/>
      <c r="LK634" s="24"/>
      <c r="LL634" s="24"/>
      <c r="LM634" s="24"/>
      <c r="LN634" s="24"/>
      <c r="LO634" s="24"/>
      <c r="LP634" s="24"/>
      <c r="LQ634" s="24"/>
      <c r="LR634" s="24"/>
      <c r="LS634" s="24"/>
      <c r="LT634" s="24"/>
      <c r="LU634" s="24"/>
      <c r="LV634" s="24"/>
      <c r="LW634" s="24"/>
      <c r="LX634" s="24"/>
      <c r="LY634" s="24"/>
      <c r="LZ634" s="24"/>
      <c r="MA634" s="24"/>
      <c r="MB634" s="24"/>
      <c r="MC634" s="24"/>
      <c r="MD634" s="24"/>
      <c r="ME634" s="24"/>
      <c r="MF634" s="24"/>
      <c r="MG634" s="24"/>
      <c r="MH634" s="24"/>
      <c r="MI634" s="24"/>
      <c r="MJ634" s="24"/>
      <c r="MK634" s="24"/>
      <c r="ML634" s="24"/>
      <c r="MM634" s="24"/>
      <c r="MN634" s="24"/>
      <c r="MO634" s="24"/>
      <c r="MP634" s="24"/>
      <c r="MQ634" s="24"/>
      <c r="MR634" s="24"/>
      <c r="MS634" s="24"/>
      <c r="MT634" s="24"/>
      <c r="MU634" s="24"/>
      <c r="MV634" s="24"/>
      <c r="MW634" s="24"/>
      <c r="MX634" s="24"/>
      <c r="MY634" s="24"/>
      <c r="MZ634" s="24"/>
      <c r="NA634" s="24"/>
      <c r="NB634" s="24"/>
      <c r="NC634" s="24"/>
      <c r="ND634" s="24"/>
      <c r="NE634" s="24"/>
      <c r="NF634" s="24"/>
      <c r="NG634" s="24"/>
      <c r="NH634" s="24"/>
      <c r="NI634" s="24"/>
      <c r="NJ634" s="24"/>
      <c r="NK634" s="24"/>
      <c r="NL634" s="24"/>
      <c r="NM634" s="24"/>
      <c r="NN634" s="24"/>
      <c r="NO634" s="24"/>
      <c r="NP634" s="24"/>
      <c r="NQ634" s="24"/>
      <c r="NR634" s="24"/>
      <c r="NS634" s="24"/>
      <c r="NT634" s="24"/>
      <c r="NU634" s="24"/>
      <c r="NV634" s="24"/>
      <c r="NW634" s="24"/>
      <c r="NX634" s="24"/>
      <c r="NY634" s="24"/>
      <c r="NZ634" s="24"/>
      <c r="OA634" s="24"/>
      <c r="OB634" s="24"/>
      <c r="OC634" s="24"/>
      <c r="OD634" s="24"/>
      <c r="OE634" s="24"/>
      <c r="OF634" s="23" t="s">
        <v>910</v>
      </c>
    </row>
    <row r="635" spans="3:396" x14ac:dyDescent="0.4">
      <c r="C635" s="1">
        <f t="shared" si="26"/>
        <v>632</v>
      </c>
      <c r="D635" s="74" t="s">
        <v>1174</v>
      </c>
      <c r="I635" s="96" t="s">
        <v>1153</v>
      </c>
      <c r="J635" s="97" t="str">
        <f>_xlfn.XLOOKUP(J634,monitor!B:B,monitor!D:D,"-")</f>
        <v>XS1799939027</v>
      </c>
      <c r="K635" s="97" t="str">
        <f>_xlfn.XLOOKUP(J635,bonds[ID_ISIN],bonds[unique lookup],"-")</f>
        <v>VW 4 5/8 PERP nc-28</v>
      </c>
      <c r="L635" s="98">
        <f>_xlfn.XLOOKUP(J635,bonds[ID_ISIN],bonds[blp_i_sprd_mid])</f>
        <v>393.94110107421869</v>
      </c>
      <c r="M635" s="99">
        <f>_xlfn.XLOOKUP(J634,monitor!B:B,monitor!F:F)</f>
        <v>-15100000</v>
      </c>
      <c r="S635" s="74" t="s">
        <v>1174</v>
      </c>
      <c r="T635" s="1" t="s">
        <v>1414</v>
      </c>
      <c r="U635" s="1">
        <f ca="1">_xlfn.XLOOKUP(J634,monitor!B:B,monitor!AU:AU)</f>
        <v>95</v>
      </c>
      <c r="AB635" s="23" t="s">
        <v>1410</v>
      </c>
      <c r="AC635" s="24" cm="1">
        <f t="array" aca="1" ref="AC635:JZ635" ca="1">dl_Get_Hist("isin",isin_list,historicData)*1</f>
        <v>44126</v>
      </c>
      <c r="AD635" s="24">
        <f ca="1"/>
        <v>44125</v>
      </c>
      <c r="AE635" s="24">
        <f ca="1"/>
        <v>44124</v>
      </c>
      <c r="AF635" s="24">
        <f ca="1"/>
        <v>44123</v>
      </c>
      <c r="AG635" s="24">
        <f ca="1"/>
        <v>44120</v>
      </c>
      <c r="AH635" s="24">
        <f ca="1"/>
        <v>44119</v>
      </c>
      <c r="AI635" s="24">
        <f ca="1"/>
        <v>44118</v>
      </c>
      <c r="AJ635" s="24">
        <f ca="1"/>
        <v>44117</v>
      </c>
      <c r="AK635" s="24">
        <f ca="1"/>
        <v>44116</v>
      </c>
      <c r="AL635" s="24">
        <f ca="1"/>
        <v>44113</v>
      </c>
      <c r="AM635" s="24">
        <f ca="1"/>
        <v>44112</v>
      </c>
      <c r="AN635" s="24">
        <f ca="1"/>
        <v>44111</v>
      </c>
      <c r="AO635" s="24">
        <f ca="1"/>
        <v>44110</v>
      </c>
      <c r="AP635" s="24">
        <f ca="1"/>
        <v>44109</v>
      </c>
      <c r="AQ635" s="24">
        <f ca="1"/>
        <v>44106</v>
      </c>
      <c r="AR635" s="24">
        <f ca="1"/>
        <v>44105</v>
      </c>
      <c r="AS635" s="24">
        <f ca="1"/>
        <v>44104</v>
      </c>
      <c r="AT635" s="24">
        <f ca="1"/>
        <v>44103</v>
      </c>
      <c r="AU635" s="24">
        <f ca="1"/>
        <v>44102</v>
      </c>
      <c r="AV635" s="24">
        <f ca="1"/>
        <v>44099</v>
      </c>
      <c r="AW635" s="24">
        <f ca="1"/>
        <v>44098</v>
      </c>
      <c r="AX635" s="24">
        <f ca="1"/>
        <v>44097</v>
      </c>
      <c r="AY635" s="24">
        <f ca="1"/>
        <v>44096</v>
      </c>
      <c r="AZ635" s="24">
        <f ca="1"/>
        <v>44095</v>
      </c>
      <c r="BA635" s="24">
        <f ca="1"/>
        <v>44092</v>
      </c>
      <c r="BB635" s="24">
        <f ca="1"/>
        <v>44091</v>
      </c>
      <c r="BC635" s="24">
        <f ca="1"/>
        <v>44090</v>
      </c>
      <c r="BD635" s="24">
        <f ca="1"/>
        <v>44089</v>
      </c>
      <c r="BE635" s="24">
        <f ca="1"/>
        <v>44088</v>
      </c>
      <c r="BF635" s="24">
        <f ca="1"/>
        <v>44085</v>
      </c>
      <c r="BG635" s="24">
        <f ca="1"/>
        <v>44084</v>
      </c>
      <c r="BH635" s="24">
        <f ca="1"/>
        <v>44083</v>
      </c>
      <c r="BI635" s="24">
        <f ca="1"/>
        <v>44082</v>
      </c>
      <c r="BJ635" s="24">
        <f ca="1"/>
        <v>44081</v>
      </c>
      <c r="BK635" s="24">
        <f ca="1"/>
        <v>44078</v>
      </c>
      <c r="BL635" s="24">
        <f ca="1"/>
        <v>44077</v>
      </c>
      <c r="BM635" s="24">
        <f ca="1"/>
        <v>44076</v>
      </c>
      <c r="BN635" s="24">
        <f ca="1"/>
        <v>44075</v>
      </c>
      <c r="BO635" s="24">
        <f ca="1"/>
        <v>44074</v>
      </c>
      <c r="BP635" s="24">
        <f ca="1"/>
        <v>44071</v>
      </c>
      <c r="BQ635" s="24">
        <f ca="1"/>
        <v>44070</v>
      </c>
      <c r="BR635" s="24">
        <f ca="1"/>
        <v>44069</v>
      </c>
      <c r="BS635" s="24">
        <f ca="1"/>
        <v>44068</v>
      </c>
      <c r="BT635" s="24">
        <f ca="1"/>
        <v>44067</v>
      </c>
      <c r="BU635" s="24">
        <f ca="1"/>
        <v>44064</v>
      </c>
      <c r="BV635" s="24">
        <f ca="1"/>
        <v>44063</v>
      </c>
      <c r="BW635" s="24">
        <f ca="1"/>
        <v>44062</v>
      </c>
      <c r="BX635" s="24">
        <f ca="1"/>
        <v>44061</v>
      </c>
      <c r="BY635" s="24">
        <f ca="1"/>
        <v>44060</v>
      </c>
      <c r="BZ635" s="24">
        <f ca="1"/>
        <v>44057</v>
      </c>
      <c r="CA635" s="24">
        <f ca="1"/>
        <v>44056</v>
      </c>
      <c r="CB635" s="24">
        <f ca="1"/>
        <v>44055</v>
      </c>
      <c r="CC635" s="24">
        <f ca="1"/>
        <v>44054</v>
      </c>
      <c r="CD635" s="24">
        <f ca="1"/>
        <v>44053</v>
      </c>
      <c r="CE635" s="24">
        <f ca="1"/>
        <v>44050</v>
      </c>
      <c r="CF635" s="24">
        <f ca="1"/>
        <v>44049</v>
      </c>
      <c r="CG635" s="24">
        <f ca="1"/>
        <v>44048</v>
      </c>
      <c r="CH635" s="24">
        <f ca="1"/>
        <v>44047</v>
      </c>
      <c r="CI635" s="24">
        <f ca="1"/>
        <v>44046</v>
      </c>
      <c r="CJ635" s="24">
        <f ca="1"/>
        <v>44043</v>
      </c>
      <c r="CK635" s="24">
        <f ca="1"/>
        <v>44042</v>
      </c>
      <c r="CL635" s="24">
        <f ca="1"/>
        <v>44041</v>
      </c>
      <c r="CM635" s="24">
        <f ca="1"/>
        <v>44040</v>
      </c>
      <c r="CN635" s="24">
        <f ca="1"/>
        <v>44039</v>
      </c>
      <c r="CO635" s="24">
        <f ca="1"/>
        <v>44036</v>
      </c>
      <c r="CP635" s="24">
        <f ca="1"/>
        <v>44035</v>
      </c>
      <c r="CQ635" s="24">
        <f ca="1"/>
        <v>44034</v>
      </c>
      <c r="CR635" s="24">
        <f ca="1"/>
        <v>44033</v>
      </c>
      <c r="CS635" s="24">
        <f ca="1"/>
        <v>44032</v>
      </c>
      <c r="CT635" s="24">
        <f ca="1"/>
        <v>44029</v>
      </c>
      <c r="CU635" s="24">
        <f ca="1"/>
        <v>44028</v>
      </c>
      <c r="CV635" s="24">
        <f ca="1"/>
        <v>44027</v>
      </c>
      <c r="CW635" s="24">
        <f ca="1"/>
        <v>44026</v>
      </c>
      <c r="CX635" s="24">
        <f ca="1"/>
        <v>44025</v>
      </c>
      <c r="CY635" s="24">
        <f ca="1"/>
        <v>44022</v>
      </c>
      <c r="CZ635" s="24">
        <f ca="1"/>
        <v>44021</v>
      </c>
      <c r="DA635" s="24">
        <f ca="1"/>
        <v>44020</v>
      </c>
      <c r="DB635" s="24">
        <f ca="1"/>
        <v>44019</v>
      </c>
      <c r="DC635" s="24">
        <f ca="1"/>
        <v>44018</v>
      </c>
      <c r="DD635" s="24">
        <f ca="1"/>
        <v>44015</v>
      </c>
      <c r="DE635" s="24">
        <f ca="1"/>
        <v>44014</v>
      </c>
      <c r="DF635" s="24">
        <f ca="1"/>
        <v>44013</v>
      </c>
      <c r="DG635" s="24">
        <f ca="1"/>
        <v>44012</v>
      </c>
      <c r="DH635" s="24">
        <f ca="1"/>
        <v>44011</v>
      </c>
      <c r="DI635" s="24">
        <f ca="1"/>
        <v>44008</v>
      </c>
      <c r="DJ635" s="24">
        <f ca="1"/>
        <v>44007</v>
      </c>
      <c r="DK635" s="24">
        <f ca="1"/>
        <v>44006</v>
      </c>
      <c r="DL635" s="24">
        <f ca="1"/>
        <v>44005</v>
      </c>
      <c r="DM635" s="24">
        <f ca="1"/>
        <v>44004</v>
      </c>
      <c r="DN635" s="24">
        <f ca="1"/>
        <v>44001</v>
      </c>
      <c r="DO635" s="24">
        <f ca="1"/>
        <v>44000</v>
      </c>
      <c r="DP635" s="24">
        <f ca="1"/>
        <v>43999</v>
      </c>
      <c r="DQ635" s="24">
        <f ca="1"/>
        <v>43998</v>
      </c>
      <c r="DR635" s="24">
        <f ca="1"/>
        <v>43997</v>
      </c>
      <c r="DS635" s="24">
        <f ca="1"/>
        <v>43994</v>
      </c>
      <c r="DT635" s="24">
        <f ca="1"/>
        <v>43993</v>
      </c>
      <c r="DU635" s="24">
        <f ca="1"/>
        <v>43992</v>
      </c>
      <c r="DV635" s="24">
        <f ca="1"/>
        <v>43991</v>
      </c>
      <c r="DW635" s="24">
        <f ca="1"/>
        <v>43990</v>
      </c>
      <c r="DX635" s="24">
        <f ca="1"/>
        <v>43987</v>
      </c>
      <c r="DY635" s="24">
        <f ca="1"/>
        <v>43986</v>
      </c>
      <c r="DZ635" s="24">
        <f ca="1"/>
        <v>43985</v>
      </c>
      <c r="EA635" s="24">
        <f ca="1"/>
        <v>43984</v>
      </c>
      <c r="EB635" s="24">
        <f ca="1"/>
        <v>43983</v>
      </c>
      <c r="EC635" s="24">
        <f ca="1"/>
        <v>43980</v>
      </c>
      <c r="ED635" s="24">
        <f ca="1"/>
        <v>43979</v>
      </c>
      <c r="EE635" s="24">
        <f ca="1"/>
        <v>43978</v>
      </c>
      <c r="EF635" s="24">
        <f ca="1"/>
        <v>43977</v>
      </c>
      <c r="EG635" s="24">
        <f ca="1"/>
        <v>43976</v>
      </c>
      <c r="EH635" s="24">
        <f ca="1"/>
        <v>43973</v>
      </c>
      <c r="EI635" s="24">
        <f ca="1"/>
        <v>43972</v>
      </c>
      <c r="EJ635" s="24">
        <f ca="1"/>
        <v>43971</v>
      </c>
      <c r="EK635" s="24">
        <f ca="1"/>
        <v>43970</v>
      </c>
      <c r="EL635" s="24">
        <f ca="1"/>
        <v>43969</v>
      </c>
      <c r="EM635" s="24">
        <f ca="1"/>
        <v>43966</v>
      </c>
      <c r="EN635" s="24">
        <f ca="1"/>
        <v>43965</v>
      </c>
      <c r="EO635" s="24">
        <f ca="1"/>
        <v>43964</v>
      </c>
      <c r="EP635" s="24">
        <f ca="1"/>
        <v>43963</v>
      </c>
      <c r="EQ635" s="24">
        <f ca="1"/>
        <v>43962</v>
      </c>
      <c r="ER635" s="24">
        <f ca="1"/>
        <v>43959</v>
      </c>
      <c r="ES635" s="24">
        <f ca="1"/>
        <v>43958</v>
      </c>
      <c r="ET635" s="24">
        <f ca="1"/>
        <v>43957</v>
      </c>
      <c r="EU635" s="24">
        <f ca="1"/>
        <v>43956</v>
      </c>
      <c r="EV635" s="24">
        <f ca="1"/>
        <v>43955</v>
      </c>
      <c r="EW635" s="24">
        <f ca="1"/>
        <v>43952</v>
      </c>
      <c r="EX635" s="24">
        <f ca="1"/>
        <v>43951</v>
      </c>
      <c r="EY635" s="24">
        <f ca="1"/>
        <v>43950</v>
      </c>
      <c r="EZ635" s="24">
        <f ca="1"/>
        <v>43949</v>
      </c>
      <c r="FA635" s="24">
        <f ca="1"/>
        <v>43948</v>
      </c>
      <c r="FB635" s="24">
        <f ca="1"/>
        <v>43945</v>
      </c>
      <c r="FC635" s="24">
        <f ca="1"/>
        <v>43944</v>
      </c>
      <c r="FD635" s="24">
        <f ca="1"/>
        <v>43943</v>
      </c>
      <c r="FE635" s="24">
        <f ca="1"/>
        <v>43942</v>
      </c>
      <c r="FF635" s="24">
        <f ca="1"/>
        <v>43941</v>
      </c>
      <c r="FG635" s="24">
        <f ca="1"/>
        <v>43938</v>
      </c>
      <c r="FH635" s="24">
        <f ca="1"/>
        <v>43937</v>
      </c>
      <c r="FI635" s="24">
        <f ca="1"/>
        <v>43936</v>
      </c>
      <c r="FJ635" s="24">
        <f ca="1"/>
        <v>43935</v>
      </c>
      <c r="FK635" s="24">
        <f ca="1"/>
        <v>43934</v>
      </c>
      <c r="FL635" s="24">
        <f ca="1"/>
        <v>43931</v>
      </c>
      <c r="FM635" s="24">
        <f ca="1"/>
        <v>43930</v>
      </c>
      <c r="FN635" s="24">
        <f ca="1"/>
        <v>43929</v>
      </c>
      <c r="FO635" s="24">
        <f ca="1"/>
        <v>43928</v>
      </c>
      <c r="FP635" s="24">
        <f ca="1"/>
        <v>43927</v>
      </c>
      <c r="FQ635" s="24">
        <f ca="1"/>
        <v>43924</v>
      </c>
      <c r="FR635" s="24">
        <f ca="1"/>
        <v>43923</v>
      </c>
      <c r="FS635" s="24">
        <f ca="1"/>
        <v>43922</v>
      </c>
      <c r="FT635" s="24">
        <f ca="1"/>
        <v>43921</v>
      </c>
      <c r="FU635" s="24">
        <f ca="1"/>
        <v>43920</v>
      </c>
      <c r="FV635" s="24">
        <f ca="1"/>
        <v>43917</v>
      </c>
      <c r="FW635" s="24">
        <f ca="1"/>
        <v>43916</v>
      </c>
      <c r="FX635" s="24">
        <f ca="1"/>
        <v>43915</v>
      </c>
      <c r="FY635" s="24">
        <f ca="1"/>
        <v>43914</v>
      </c>
      <c r="FZ635" s="24">
        <f ca="1"/>
        <v>43913</v>
      </c>
      <c r="GA635" s="24">
        <f ca="1"/>
        <v>43910</v>
      </c>
      <c r="GB635" s="24">
        <f ca="1"/>
        <v>43909</v>
      </c>
      <c r="GC635" s="24">
        <f ca="1"/>
        <v>43908</v>
      </c>
      <c r="GD635" s="24">
        <f ca="1"/>
        <v>43907</v>
      </c>
      <c r="GE635" s="24">
        <f ca="1"/>
        <v>43906</v>
      </c>
      <c r="GF635" s="24">
        <f ca="1"/>
        <v>43903</v>
      </c>
      <c r="GG635" s="24">
        <f ca="1"/>
        <v>43902</v>
      </c>
      <c r="GH635" s="24">
        <f ca="1"/>
        <v>43901</v>
      </c>
      <c r="GI635" s="24">
        <f ca="1"/>
        <v>43900</v>
      </c>
      <c r="GJ635" s="24">
        <f ca="1"/>
        <v>43899</v>
      </c>
      <c r="GK635" s="24">
        <f ca="1"/>
        <v>43896</v>
      </c>
      <c r="GL635" s="24">
        <f ca="1"/>
        <v>43895</v>
      </c>
      <c r="GM635" s="24">
        <f ca="1"/>
        <v>43894</v>
      </c>
      <c r="GN635" s="24">
        <f ca="1"/>
        <v>43893</v>
      </c>
      <c r="GO635" s="24">
        <f ca="1"/>
        <v>43892</v>
      </c>
      <c r="GP635" s="24">
        <f ca="1"/>
        <v>43889</v>
      </c>
      <c r="GQ635" s="24">
        <f ca="1"/>
        <v>43888</v>
      </c>
      <c r="GR635" s="24">
        <f ca="1"/>
        <v>43887</v>
      </c>
      <c r="GS635" s="24">
        <f ca="1"/>
        <v>43886</v>
      </c>
      <c r="GT635" s="24">
        <f ca="1"/>
        <v>43885</v>
      </c>
      <c r="GU635" s="24">
        <f ca="1"/>
        <v>43882</v>
      </c>
      <c r="GV635" s="24">
        <f ca="1"/>
        <v>43881</v>
      </c>
      <c r="GW635" s="24">
        <f ca="1"/>
        <v>43880</v>
      </c>
      <c r="GX635" s="24">
        <f ca="1"/>
        <v>43879</v>
      </c>
      <c r="GY635" s="24">
        <f ca="1"/>
        <v>43878</v>
      </c>
      <c r="GZ635" s="24">
        <f ca="1"/>
        <v>43875</v>
      </c>
      <c r="HA635" s="24">
        <f ca="1"/>
        <v>43874</v>
      </c>
      <c r="HB635" s="24">
        <f ca="1"/>
        <v>43873</v>
      </c>
      <c r="HC635" s="24">
        <f ca="1"/>
        <v>43872</v>
      </c>
      <c r="HD635" s="24">
        <f ca="1"/>
        <v>43871</v>
      </c>
      <c r="HE635" s="24">
        <f ca="1"/>
        <v>43868</v>
      </c>
      <c r="HF635" s="24">
        <f ca="1"/>
        <v>43867</v>
      </c>
      <c r="HG635" s="24">
        <f ca="1"/>
        <v>43866</v>
      </c>
      <c r="HH635" s="24">
        <f ca="1"/>
        <v>43865</v>
      </c>
      <c r="HI635" s="24">
        <f ca="1"/>
        <v>43864</v>
      </c>
      <c r="HJ635" s="24">
        <f ca="1"/>
        <v>43861</v>
      </c>
      <c r="HK635" s="24">
        <f ca="1"/>
        <v>43860</v>
      </c>
      <c r="HL635" s="24">
        <f ca="1"/>
        <v>43859</v>
      </c>
      <c r="HM635" s="24">
        <f ca="1"/>
        <v>43858</v>
      </c>
      <c r="HN635" s="24">
        <f ca="1"/>
        <v>43857</v>
      </c>
      <c r="HO635" s="24">
        <f ca="1"/>
        <v>43854</v>
      </c>
      <c r="HP635" s="24">
        <f ca="1"/>
        <v>43853</v>
      </c>
      <c r="HQ635" s="24">
        <f ca="1"/>
        <v>43852</v>
      </c>
      <c r="HR635" s="24">
        <f ca="1"/>
        <v>43851</v>
      </c>
      <c r="HS635" s="24">
        <f ca="1"/>
        <v>43850</v>
      </c>
      <c r="HT635" s="24">
        <f ca="1"/>
        <v>43847</v>
      </c>
      <c r="HU635" s="24">
        <f ca="1"/>
        <v>43846</v>
      </c>
      <c r="HV635" s="24">
        <f ca="1"/>
        <v>43845</v>
      </c>
      <c r="HW635" s="24">
        <f ca="1"/>
        <v>43844</v>
      </c>
      <c r="HX635" s="24">
        <f ca="1"/>
        <v>43843</v>
      </c>
      <c r="HY635" s="24">
        <f ca="1"/>
        <v>43840</v>
      </c>
      <c r="HZ635" s="24">
        <f ca="1"/>
        <v>43839</v>
      </c>
      <c r="IA635" s="24">
        <f ca="1"/>
        <v>43838</v>
      </c>
      <c r="IB635" s="24">
        <f ca="1"/>
        <v>43837</v>
      </c>
      <c r="IC635" s="24">
        <f ca="1"/>
        <v>43836</v>
      </c>
      <c r="ID635" s="24">
        <f ca="1"/>
        <v>43833</v>
      </c>
      <c r="IE635" s="24">
        <f ca="1"/>
        <v>43832</v>
      </c>
      <c r="IF635" s="24">
        <f ca="1"/>
        <v>43831</v>
      </c>
      <c r="IG635" s="24">
        <f ca="1"/>
        <v>43830</v>
      </c>
      <c r="IH635" s="24">
        <f ca="1"/>
        <v>43829</v>
      </c>
      <c r="II635" s="24">
        <f ca="1"/>
        <v>43826</v>
      </c>
      <c r="IJ635" s="24">
        <f ca="1"/>
        <v>43825</v>
      </c>
      <c r="IK635" s="24">
        <f ca="1"/>
        <v>43824</v>
      </c>
      <c r="IL635" s="24">
        <f ca="1"/>
        <v>43823</v>
      </c>
      <c r="IM635" s="24">
        <f ca="1"/>
        <v>43822</v>
      </c>
      <c r="IN635" s="24">
        <f ca="1"/>
        <v>43819</v>
      </c>
      <c r="IO635" s="24">
        <f ca="1"/>
        <v>43818</v>
      </c>
      <c r="IP635" s="24">
        <f ca="1"/>
        <v>43817</v>
      </c>
      <c r="IQ635" s="24">
        <f ca="1"/>
        <v>43816</v>
      </c>
      <c r="IR635" s="24">
        <f ca="1"/>
        <v>43815</v>
      </c>
      <c r="IS635" s="24">
        <f ca="1"/>
        <v>43812</v>
      </c>
      <c r="IT635" s="24">
        <f ca="1"/>
        <v>43811</v>
      </c>
      <c r="IU635" s="24">
        <f ca="1"/>
        <v>43810</v>
      </c>
      <c r="IV635" s="24">
        <f ca="1"/>
        <v>43809</v>
      </c>
      <c r="IW635" s="24">
        <f ca="1"/>
        <v>43808</v>
      </c>
      <c r="IX635" s="24">
        <f ca="1"/>
        <v>43805</v>
      </c>
      <c r="IY635" s="24">
        <f ca="1"/>
        <v>43804</v>
      </c>
      <c r="IZ635" s="24">
        <f ca="1"/>
        <v>43803</v>
      </c>
      <c r="JA635" s="24">
        <f ca="1"/>
        <v>43802</v>
      </c>
      <c r="JB635" s="24">
        <f ca="1"/>
        <v>43801</v>
      </c>
      <c r="JC635" s="24">
        <f ca="1"/>
        <v>43798</v>
      </c>
      <c r="JD635" s="24">
        <f ca="1"/>
        <v>43797</v>
      </c>
      <c r="JE635" s="24">
        <f ca="1"/>
        <v>43796</v>
      </c>
      <c r="JF635" s="24">
        <f ca="1"/>
        <v>43795</v>
      </c>
      <c r="JG635" s="24">
        <f ca="1"/>
        <v>43794</v>
      </c>
      <c r="JH635" s="24">
        <f ca="1"/>
        <v>43791</v>
      </c>
      <c r="JI635" s="24">
        <f ca="1"/>
        <v>43790</v>
      </c>
      <c r="JJ635" s="24">
        <f ca="1"/>
        <v>43789</v>
      </c>
      <c r="JK635" s="24">
        <f ca="1"/>
        <v>43788</v>
      </c>
      <c r="JL635" s="24">
        <f ca="1"/>
        <v>43787</v>
      </c>
      <c r="JM635" s="24">
        <f ca="1"/>
        <v>43784</v>
      </c>
      <c r="JN635" s="24">
        <f ca="1"/>
        <v>43783</v>
      </c>
      <c r="JO635" s="24">
        <f ca="1"/>
        <v>43782</v>
      </c>
      <c r="JP635" s="24">
        <f ca="1"/>
        <v>43781</v>
      </c>
      <c r="JQ635" s="24">
        <f ca="1"/>
        <v>43780</v>
      </c>
      <c r="JR635" s="24">
        <f ca="1"/>
        <v>43777</v>
      </c>
      <c r="JS635" s="24">
        <f ca="1"/>
        <v>43776</v>
      </c>
      <c r="JT635" s="24">
        <f ca="1"/>
        <v>43775</v>
      </c>
      <c r="JU635" s="24">
        <f ca="1"/>
        <v>43774</v>
      </c>
      <c r="JV635" s="24">
        <f ca="1"/>
        <v>43773</v>
      </c>
      <c r="JW635" s="24">
        <f ca="1"/>
        <v>43770</v>
      </c>
      <c r="JX635" s="24">
        <f ca="1"/>
        <v>43769</v>
      </c>
      <c r="JY635" s="24">
        <f ca="1"/>
        <v>43768</v>
      </c>
      <c r="JZ635" s="24">
        <f ca="1"/>
        <v>43767</v>
      </c>
      <c r="OF635" s="23" t="s">
        <v>910</v>
      </c>
    </row>
    <row r="636" spans="3:396" x14ac:dyDescent="0.4">
      <c r="C636" s="1">
        <f t="shared" si="26"/>
        <v>633</v>
      </c>
      <c r="D636" s="74" t="s">
        <v>1174</v>
      </c>
      <c r="I636" s="100" t="s">
        <v>1154</v>
      </c>
      <c r="J636" s="101" t="str">
        <f>_xlfn.XLOOKUP(J634,monitor!B:B,monitor!H:H,"-")</f>
        <v>XS2187689380</v>
      </c>
      <c r="K636" s="101" t="str">
        <f>_xlfn.XLOOKUP(J636,bonds[ID_ISIN],bonds[unique lookup])</f>
        <v>VW 3 7/8 PERP nc-29</v>
      </c>
      <c r="L636" s="102">
        <f>_xlfn.XLOOKUP(J636,bonds[ID_ISIN],bonds[blp_i_sprd_mid])</f>
        <v>393.40731811523438</v>
      </c>
      <c r="M636" s="103">
        <f>_xlfn.XLOOKUP(J634,monitor!B:B,monitor!J:J)</f>
        <v>0</v>
      </c>
      <c r="S636" s="74" t="s">
        <v>1174</v>
      </c>
      <c r="T636" s="1" t="s">
        <v>912</v>
      </c>
      <c r="U636" s="5">
        <f ca="1">_xlfn.XLOOKUP(J634,monitor!B:B,monitor!AB:AB,"-")</f>
        <v>-2.0650421052631551</v>
      </c>
      <c r="AB636" s="23" t="str">
        <f>J635</f>
        <v>XS1799939027</v>
      </c>
      <c r="AC636" s="23" cm="1">
        <f t="array" aca="1" ref="AC636:JZ636" ca="1">dl_Get_Hist(AB636,isin_list,historicData)</f>
        <v>391.66699999999997</v>
      </c>
      <c r="AD636" s="23">
        <f ca="1"/>
        <v>390.04899999999998</v>
      </c>
      <c r="AE636" s="23">
        <f ca="1"/>
        <v>395.44200000000001</v>
      </c>
      <c r="AF636" s="25">
        <f ca="1"/>
        <v>400.13900000000001</v>
      </c>
      <c r="AG636" s="23">
        <f ca="1"/>
        <v>408.98099999999999</v>
      </c>
      <c r="AH636" s="23">
        <f ca="1"/>
        <v>416.42399999999998</v>
      </c>
      <c r="AI636" s="23">
        <f ca="1"/>
        <v>404.315</v>
      </c>
      <c r="AJ636" s="23">
        <f ca="1"/>
        <v>399.42899999999997</v>
      </c>
      <c r="AK636" s="23">
        <f ca="1"/>
        <v>396.84199999999998</v>
      </c>
      <c r="AL636" s="23">
        <f ca="1"/>
        <v>395.59899999999999</v>
      </c>
      <c r="AM636" s="23">
        <f ca="1"/>
        <v>392.07400000000001</v>
      </c>
      <c r="AN636" s="23">
        <f ca="1"/>
        <v>382.06099999999998</v>
      </c>
      <c r="AO636" s="23">
        <f ca="1"/>
        <v>382.69799999999998</v>
      </c>
      <c r="AP636" s="23">
        <f ca="1"/>
        <v>390.471</v>
      </c>
      <c r="AQ636" s="23">
        <f ca="1"/>
        <v>399.63799999999998</v>
      </c>
      <c r="AR636" s="23">
        <f ca="1"/>
        <v>400.80700000000002</v>
      </c>
      <c r="AS636" s="23">
        <f ca="1"/>
        <v>408.44900000000001</v>
      </c>
      <c r="AT636" s="23">
        <f ca="1"/>
        <v>418.34699999999998</v>
      </c>
      <c r="AU636" s="23">
        <f ca="1"/>
        <v>422.94799999999998</v>
      </c>
      <c r="AV636" s="23">
        <f ca="1"/>
        <v>429.911</v>
      </c>
      <c r="AW636" s="23">
        <f ca="1"/>
        <v>419.96600000000001</v>
      </c>
      <c r="AX636" s="23">
        <f ca="1"/>
        <v>409.49299999999999</v>
      </c>
      <c r="AY636" s="23">
        <f ca="1"/>
        <v>409.64100000000002</v>
      </c>
      <c r="AZ636" s="23">
        <f ca="1"/>
        <v>404.161</v>
      </c>
      <c r="BA636" s="23">
        <f ca="1"/>
        <v>387.73500000000001</v>
      </c>
      <c r="BB636" s="23">
        <f ca="1"/>
        <v>387.77100000000002</v>
      </c>
      <c r="BC636" s="23">
        <f ca="1"/>
        <v>388.20800000000003</v>
      </c>
      <c r="BD636" s="23">
        <f ca="1"/>
        <v>392.166</v>
      </c>
      <c r="BE636" s="23">
        <f ca="1"/>
        <v>393.61700000000002</v>
      </c>
      <c r="BF636" s="23">
        <f ca="1"/>
        <v>393.91399999999999</v>
      </c>
      <c r="BG636" s="23">
        <f ca="1"/>
        <v>389.714</v>
      </c>
      <c r="BH636" s="23">
        <f ca="1"/>
        <v>393.66500000000002</v>
      </c>
      <c r="BI636" s="23">
        <f ca="1"/>
        <v>394.79399999999998</v>
      </c>
      <c r="BJ636" s="23">
        <f ca="1"/>
        <v>390.29599999999999</v>
      </c>
      <c r="BK636" s="23">
        <f ca="1"/>
        <v>388.98700000000002</v>
      </c>
      <c r="BL636" s="23">
        <f ca="1"/>
        <v>386.83199999999999</v>
      </c>
      <c r="BM636" s="23">
        <f ca="1"/>
        <v>385.26799999999997</v>
      </c>
      <c r="BN636" s="23">
        <f ca="1"/>
        <v>390.30700000000002</v>
      </c>
      <c r="BO636" s="23">
        <f ca="1"/>
        <v>388.62599999999998</v>
      </c>
      <c r="BP636" s="23">
        <f ca="1"/>
        <v>389.65</v>
      </c>
      <c r="BQ636" s="23">
        <f ca="1"/>
        <v>389.68599999999998</v>
      </c>
      <c r="BR636" s="23">
        <f ca="1"/>
        <v>382.524</v>
      </c>
      <c r="BS636" s="23">
        <f ca="1"/>
        <v>377.33300000000003</v>
      </c>
      <c r="BT636" s="23">
        <f ca="1"/>
        <v>386.94499999999999</v>
      </c>
      <c r="BU636" s="23">
        <f ca="1"/>
        <v>400.495</v>
      </c>
      <c r="BV636" s="23">
        <f ca="1"/>
        <v>404.82400000000001</v>
      </c>
      <c r="BW636" s="23">
        <f ca="1"/>
        <v>403.86099999999999</v>
      </c>
      <c r="BX636" s="23">
        <f ca="1"/>
        <v>403.80900000000003</v>
      </c>
      <c r="BY636" s="23">
        <f ca="1"/>
        <v>399.49400000000003</v>
      </c>
      <c r="BZ636" s="23">
        <f ca="1"/>
        <v>386.19</v>
      </c>
      <c r="CA636" s="23">
        <f ca="1"/>
        <v>379.47899999999998</v>
      </c>
      <c r="CB636" s="23">
        <f ca="1"/>
        <v>378.74700000000001</v>
      </c>
      <c r="CC636" s="23">
        <f ca="1"/>
        <v>381.23200000000003</v>
      </c>
      <c r="CD636" s="23">
        <f ca="1"/>
        <v>394.29399999999998</v>
      </c>
      <c r="CE636" s="23">
        <f ca="1"/>
        <v>399.19200000000001</v>
      </c>
      <c r="CF636" s="23">
        <f ca="1"/>
        <v>407.38799999999998</v>
      </c>
      <c r="CG636" s="23">
        <f ca="1"/>
        <v>409.89800000000002</v>
      </c>
      <c r="CH636" s="23">
        <f ca="1"/>
        <v>420.50400000000002</v>
      </c>
      <c r="CI636" s="23">
        <f ca="1"/>
        <v>422.2</v>
      </c>
      <c r="CJ636" s="23">
        <f ca="1"/>
        <v>418.65100000000001</v>
      </c>
      <c r="CK636" s="23">
        <f ca="1"/>
        <v>417.13299999999998</v>
      </c>
      <c r="CL636" s="23">
        <f ca="1"/>
        <v>401.67899999999997</v>
      </c>
      <c r="CM636" s="23">
        <f ca="1"/>
        <v>398.75299999999999</v>
      </c>
      <c r="CN636" s="23">
        <f ca="1"/>
        <v>393.15100000000001</v>
      </c>
      <c r="CO636" s="23">
        <f ca="1"/>
        <v>387.65499999999997</v>
      </c>
      <c r="CP636" s="23">
        <f ca="1"/>
        <v>386.60199999999998</v>
      </c>
      <c r="CQ636" s="23">
        <f ca="1"/>
        <v>388.18299999999999</v>
      </c>
      <c r="CR636" s="23">
        <f ca="1"/>
        <v>383.959</v>
      </c>
      <c r="CS636" s="23">
        <f ca="1"/>
        <v>403.65699999999998</v>
      </c>
      <c r="CT636" s="23">
        <f ca="1"/>
        <v>412.00700000000001</v>
      </c>
      <c r="CU636" s="23">
        <f ca="1"/>
        <v>418.50799999999998</v>
      </c>
      <c r="CV636" s="23">
        <f ca="1"/>
        <v>417.40800000000002</v>
      </c>
      <c r="CW636" s="23">
        <f ca="1"/>
        <v>420.81400000000002</v>
      </c>
      <c r="CX636" s="23">
        <f ca="1"/>
        <v>418.69600000000003</v>
      </c>
      <c r="CY636" s="23">
        <f ca="1"/>
        <v>422.99099999999999</v>
      </c>
      <c r="CZ636" s="23">
        <f ca="1"/>
        <v>419.06700000000001</v>
      </c>
      <c r="DA636" s="23">
        <f ca="1"/>
        <v>417.04</v>
      </c>
      <c r="DB636" s="23">
        <f ca="1"/>
        <v>415.07799999999997</v>
      </c>
      <c r="DC636" s="23">
        <f ca="1"/>
        <v>415.79300000000001</v>
      </c>
      <c r="DD636" s="23">
        <f ca="1"/>
        <v>419.39</v>
      </c>
      <c r="DE636" s="23">
        <f ca="1"/>
        <v>421.24</v>
      </c>
      <c r="DF636" s="23">
        <f ca="1"/>
        <v>421.21100000000001</v>
      </c>
      <c r="DG636" s="23">
        <f ca="1"/>
        <v>426.07499999999999</v>
      </c>
      <c r="DH636" s="23">
        <f ca="1"/>
        <v>430.23</v>
      </c>
      <c r="DI636" s="23">
        <f ca="1"/>
        <v>428.54599999999999</v>
      </c>
      <c r="DJ636" s="23">
        <f ca="1"/>
        <v>425.57400000000001</v>
      </c>
      <c r="DK636" s="23">
        <f ca="1"/>
        <v>420.84800000000001</v>
      </c>
      <c r="DL636" s="23">
        <f ca="1"/>
        <v>412.80500000000001</v>
      </c>
      <c r="DM636" s="23">
        <f ca="1"/>
        <v>420.238</v>
      </c>
      <c r="DN636" s="23">
        <f ca="1"/>
        <v>410.58800000000002</v>
      </c>
      <c r="DO636" s="23">
        <f ca="1"/>
        <v>408.50200000000001</v>
      </c>
      <c r="DP636" s="23">
        <f ca="1"/>
        <v>395.67099999999999</v>
      </c>
      <c r="DQ636" s="23">
        <f ca="1"/>
        <v>388.29399999999998</v>
      </c>
      <c r="DR636" s="23">
        <f ca="1"/>
        <v>402.73399999999998</v>
      </c>
      <c r="DS636" s="23">
        <f ca="1"/>
        <v>400.10899999999998</v>
      </c>
      <c r="DT636" s="23">
        <f ca="1"/>
        <v>410.36500000000001</v>
      </c>
      <c r="DU636" s="23">
        <f ca="1"/>
        <v>384.416</v>
      </c>
      <c r="DV636" s="23">
        <f ca="1"/>
        <v>365.13400000000001</v>
      </c>
      <c r="DW636" s="23">
        <f ca="1"/>
        <v>348.875</v>
      </c>
      <c r="DX636" s="23">
        <f ca="1"/>
        <v>361.24700000000001</v>
      </c>
      <c r="DY636" s="23">
        <f ca="1"/>
        <v>399.08199999999999</v>
      </c>
      <c r="DZ636" s="23">
        <f ca="1"/>
        <v>410.41199999999998</v>
      </c>
      <c r="EA636" s="23">
        <f ca="1"/>
        <v>431.89</v>
      </c>
      <c r="EB636" s="23">
        <f ca="1"/>
        <v>438.6</v>
      </c>
      <c r="EC636" s="23">
        <f ca="1"/>
        <v>439.28399999999999</v>
      </c>
      <c r="ED636" s="23">
        <f ca="1"/>
        <v>428.733</v>
      </c>
      <c r="EE636" s="23">
        <f ca="1"/>
        <v>428.017</v>
      </c>
      <c r="EF636" s="23">
        <f ca="1"/>
        <v>438.84199999999998</v>
      </c>
      <c r="EG636" s="23">
        <f ca="1"/>
        <v>442.55900000000003</v>
      </c>
      <c r="EH636" s="23">
        <f ca="1"/>
        <v>452.53899999999999</v>
      </c>
      <c r="EI636" s="23">
        <f ca="1"/>
        <v>452.18799999999999</v>
      </c>
      <c r="EJ636" s="23">
        <f ca="1"/>
        <v>457.24</v>
      </c>
      <c r="EK636" s="23">
        <f ca="1"/>
        <v>466.19499999999999</v>
      </c>
      <c r="EL636" s="23">
        <f ca="1"/>
        <v>485.245</v>
      </c>
      <c r="EM636" s="23">
        <f ca="1"/>
        <v>497.04199999999997</v>
      </c>
      <c r="EN636" s="23">
        <f ca="1"/>
        <v>499.05099999999999</v>
      </c>
      <c r="EO636" s="23">
        <f ca="1"/>
        <v>491.50299999999999</v>
      </c>
      <c r="EP636" s="23">
        <f ca="1"/>
        <v>487.65899999999999</v>
      </c>
      <c r="EQ636" s="23">
        <f ca="1"/>
        <v>488.44499999999999</v>
      </c>
      <c r="ER636" s="23">
        <f ca="1"/>
        <v>489.40699999999998</v>
      </c>
      <c r="ES636" s="23">
        <f ca="1"/>
        <v>498.19499999999999</v>
      </c>
      <c r="ET636" s="23">
        <f ca="1"/>
        <v>499.267</v>
      </c>
      <c r="EU636" s="23">
        <f ca="1"/>
        <v>505.21899999999999</v>
      </c>
      <c r="EV636" s="23">
        <f ca="1"/>
        <v>510.40499999999997</v>
      </c>
      <c r="EW636" s="23">
        <f ca="1"/>
        <v>491.00900000000001</v>
      </c>
      <c r="EX636" s="23">
        <f ca="1"/>
        <v>482.70800000000003</v>
      </c>
      <c r="EY636" s="23">
        <f ca="1"/>
        <v>471.495</v>
      </c>
      <c r="EZ636" s="23">
        <f ca="1"/>
        <v>459.69400000000002</v>
      </c>
      <c r="FA636" s="23">
        <f ca="1"/>
        <v>448.90800000000002</v>
      </c>
      <c r="FB636" s="23">
        <f ca="1"/>
        <v>466.28800000000001</v>
      </c>
      <c r="FC636" s="23">
        <f ca="1"/>
        <v>467.69299999999998</v>
      </c>
      <c r="FD636" s="23">
        <f ca="1"/>
        <v>507.67700000000002</v>
      </c>
      <c r="FE636" s="23">
        <f ca="1"/>
        <v>519.16600000000005</v>
      </c>
      <c r="FF636" s="23">
        <f ca="1"/>
        <v>501.46</v>
      </c>
      <c r="FG636" s="23">
        <f ca="1"/>
        <v>491.32799999999997</v>
      </c>
      <c r="FH636" s="23">
        <f ca="1"/>
        <v>482.19600000000003</v>
      </c>
      <c r="FI636" s="23">
        <f ca="1"/>
        <v>459.255</v>
      </c>
      <c r="FJ636" s="23">
        <f ca="1"/>
        <v>445.60899999999998</v>
      </c>
      <c r="FK636" s="23">
        <f ca="1"/>
        <v>492.375</v>
      </c>
      <c r="FL636" s="23">
        <f ca="1"/>
        <v>544.66700000000003</v>
      </c>
      <c r="FM636" s="23">
        <f ca="1"/>
        <v>569.32100000000003</v>
      </c>
      <c r="FN636" s="23">
        <f ca="1"/>
        <v>624.41800000000001</v>
      </c>
      <c r="FO636" s="23">
        <f ca="1"/>
        <v>636.68299999999999</v>
      </c>
      <c r="FP636" s="23">
        <f ca="1"/>
        <v>624.54399999999998</v>
      </c>
      <c r="FQ636" s="23">
        <f ca="1"/>
        <v>601.721</v>
      </c>
      <c r="FR636" s="23">
        <f ca="1"/>
        <v>589.22900000000004</v>
      </c>
      <c r="FS636" s="23">
        <f ca="1"/>
        <v>569.16700000000003</v>
      </c>
      <c r="FT636" s="23">
        <f ca="1"/>
        <v>540.19200000000001</v>
      </c>
      <c r="FU636" s="23">
        <f ca="1"/>
        <v>502.822</v>
      </c>
      <c r="FV636" s="23">
        <f ca="1"/>
        <v>496.46100000000001</v>
      </c>
      <c r="FW636" s="23">
        <f ca="1"/>
        <v>607.86400000000003</v>
      </c>
      <c r="FX636" s="23">
        <f ca="1"/>
        <v>656.39800000000002</v>
      </c>
      <c r="FY636" s="23">
        <f ca="1"/>
        <v>641.27700000000004</v>
      </c>
      <c r="FZ636" s="23">
        <f ca="1"/>
        <v>718.14</v>
      </c>
      <c r="GA636" s="23">
        <f ca="1"/>
        <v>704.66800000000001</v>
      </c>
      <c r="GB636" s="23">
        <f ca="1"/>
        <v>657.10699999999997</v>
      </c>
      <c r="GC636" s="23">
        <f ca="1"/>
        <v>565.75400000000002</v>
      </c>
      <c r="GD636" s="23">
        <f ca="1"/>
        <v>484.63799999999998</v>
      </c>
      <c r="GE636" s="23">
        <f ca="1"/>
        <v>482.65699999999998</v>
      </c>
      <c r="GF636" s="23">
        <f ca="1"/>
        <v>401.053</v>
      </c>
      <c r="GG636" s="23">
        <f ca="1"/>
        <v>395.59500000000003</v>
      </c>
      <c r="GH636" s="23">
        <f ca="1"/>
        <v>411.33800000000002</v>
      </c>
      <c r="GI636" s="23">
        <f ca="1"/>
        <v>359.49599999999998</v>
      </c>
      <c r="GJ636" s="23">
        <f ca="1"/>
        <v>328.35300000000001</v>
      </c>
      <c r="GK636" s="23">
        <f ca="1"/>
        <v>310.95699999999999</v>
      </c>
      <c r="GL636" s="23">
        <f ca="1"/>
        <v>317.83499999999998</v>
      </c>
      <c r="GM636" s="23">
        <f ca="1"/>
        <v>344.84899999999999</v>
      </c>
      <c r="GN636" s="23">
        <f ca="1"/>
        <v>347.12200000000001</v>
      </c>
      <c r="GO636" s="23">
        <f ca="1"/>
        <v>324.589</v>
      </c>
      <c r="GP636" s="23">
        <f ca="1"/>
        <v>304.53699999999998</v>
      </c>
      <c r="GQ636" s="23">
        <f ca="1"/>
        <v>301.70299999999997</v>
      </c>
      <c r="GR636" s="23">
        <f ca="1"/>
        <v>295.85899999999998</v>
      </c>
      <c r="GS636" s="23">
        <f ca="1"/>
        <v>277.78300000000002</v>
      </c>
      <c r="GT636" s="23">
        <f ca="1"/>
        <v>278.66800000000001</v>
      </c>
      <c r="GU636" s="23">
        <f ca="1"/>
        <v>277.98899999999998</v>
      </c>
      <c r="GV636" s="23">
        <f ca="1"/>
        <v>279.245</v>
      </c>
      <c r="GW636" s="23">
        <f ca="1"/>
        <v>276.37400000000002</v>
      </c>
      <c r="GX636" s="23">
        <f ca="1"/>
        <v>276.21300000000002</v>
      </c>
      <c r="GY636" s="23">
        <f ca="1"/>
        <v>275.39100000000002</v>
      </c>
      <c r="GZ636" s="23">
        <f ca="1"/>
        <v>272.53100000000001</v>
      </c>
      <c r="HA636" s="23">
        <f ca="1"/>
        <v>276.166</v>
      </c>
      <c r="HB636" s="23">
        <f ca="1"/>
        <v>278.74400000000003</v>
      </c>
      <c r="HC636" s="23">
        <f ca="1"/>
        <v>273.15699999999998</v>
      </c>
      <c r="HD636" s="23">
        <f ca="1"/>
        <v>268.94</v>
      </c>
      <c r="HE636" s="23">
        <f ca="1"/>
        <v>271.22199999999998</v>
      </c>
      <c r="HF636" s="23">
        <f ca="1"/>
        <v>280.69799999999998</v>
      </c>
      <c r="HG636" s="23">
        <f ca="1"/>
        <v>289.23399999999998</v>
      </c>
      <c r="HH636" s="23">
        <f ca="1"/>
        <v>288.41399999999999</v>
      </c>
      <c r="HI636" s="23">
        <f ca="1"/>
        <v>285.92099999999999</v>
      </c>
      <c r="HJ636" s="23">
        <f ca="1"/>
        <v>280.38400000000001</v>
      </c>
      <c r="HK636" s="23">
        <f ca="1"/>
        <v>283.30200000000002</v>
      </c>
      <c r="HL636" s="23">
        <f ca="1"/>
        <v>290.5</v>
      </c>
      <c r="HM636" s="23">
        <f ca="1"/>
        <v>278.68099999999998</v>
      </c>
      <c r="HN636" s="23">
        <f ca="1"/>
        <v>275.892</v>
      </c>
      <c r="HO636" s="23">
        <f ca="1"/>
        <v>269.21499999999997</v>
      </c>
      <c r="HP636" s="23">
        <f ca="1"/>
        <v>270.29399999999998</v>
      </c>
      <c r="HQ636" s="23">
        <f ca="1"/>
        <v>268.86</v>
      </c>
      <c r="HR636" s="23">
        <f ca="1"/>
        <v>272.22500000000002</v>
      </c>
      <c r="HS636" s="23">
        <f ca="1"/>
        <v>278.40699999999998</v>
      </c>
      <c r="HT636" s="23">
        <f ca="1"/>
        <v>281.25599999999997</v>
      </c>
      <c r="HU636" s="23">
        <f ca="1"/>
        <v>279.416</v>
      </c>
      <c r="HV636" s="23">
        <f ca="1"/>
        <v>279.19</v>
      </c>
      <c r="HW636" s="23">
        <f ca="1"/>
        <v>283.17599999999999</v>
      </c>
      <c r="HX636" s="23">
        <f ca="1"/>
        <v>283.71600000000001</v>
      </c>
      <c r="HY636" s="23">
        <f ca="1"/>
        <v>290.154</v>
      </c>
      <c r="HZ636" s="23">
        <f ca="1"/>
        <v>290.13</v>
      </c>
      <c r="IA636" s="23">
        <f ca="1"/>
        <v>287.363</v>
      </c>
      <c r="IB636" s="23">
        <f ca="1"/>
        <v>283.59800000000001</v>
      </c>
      <c r="IC636" s="23">
        <f ca="1"/>
        <v>275.57499999999999</v>
      </c>
      <c r="ID636" s="23">
        <f ca="1"/>
        <v>271.24</v>
      </c>
      <c r="IE636" s="23">
        <f ca="1"/>
        <v>271.80799999999999</v>
      </c>
      <c r="IF636" s="23">
        <f ca="1"/>
        <v>276.61799999999999</v>
      </c>
      <c r="IG636" s="23">
        <f ca="1"/>
        <v>275.96300000000002</v>
      </c>
      <c r="IH636" s="23">
        <f ca="1"/>
        <v>276.065</v>
      </c>
      <c r="II636" s="23">
        <f ca="1"/>
        <v>278.55599999999998</v>
      </c>
      <c r="IJ636" s="23">
        <f ca="1"/>
        <v>277.42099999999999</v>
      </c>
      <c r="IK636" s="23">
        <f ca="1"/>
        <v>279.666</v>
      </c>
      <c r="IL636" s="23">
        <f ca="1"/>
        <v>284.32</v>
      </c>
      <c r="IM636" s="23">
        <f ca="1"/>
        <v>284.11799999999999</v>
      </c>
      <c r="IN636" s="23">
        <f ca="1"/>
        <v>285.27199999999999</v>
      </c>
      <c r="IO636" s="23">
        <f ca="1"/>
        <v>285.70699999999999</v>
      </c>
      <c r="IP636" s="23">
        <f ca="1"/>
        <v>287.41800000000001</v>
      </c>
      <c r="IQ636" s="23">
        <f ca="1"/>
        <v>283.09899999999999</v>
      </c>
      <c r="IR636" s="23">
        <f ca="1"/>
        <v>284.798</v>
      </c>
      <c r="IS636" s="23">
        <f ca="1"/>
        <v>292.12700000000001</v>
      </c>
      <c r="IT636" s="23">
        <f ca="1"/>
        <v>296.77300000000002</v>
      </c>
      <c r="IU636" s="23">
        <f ca="1"/>
        <v>305.387</v>
      </c>
      <c r="IV636" s="23">
        <f ca="1"/>
        <v>309.435</v>
      </c>
      <c r="IW636" s="23">
        <f ca="1"/>
        <v>299.84199999999998</v>
      </c>
      <c r="IX636" s="23">
        <f ca="1"/>
        <v>304.69600000000003</v>
      </c>
      <c r="IY636" s="23">
        <f ca="1"/>
        <v>305.17500000000001</v>
      </c>
      <c r="IZ636" s="23">
        <f ca="1"/>
        <v>304.245</v>
      </c>
      <c r="JA636" s="23">
        <f ca="1"/>
        <v>303.70800000000003</v>
      </c>
      <c r="JB636" s="23">
        <f ca="1"/>
        <v>306.25400000000002</v>
      </c>
      <c r="JC636" s="23">
        <f ca="1"/>
        <v>316.46800000000002</v>
      </c>
      <c r="JD636" s="23">
        <f ca="1"/>
        <v>319.22300000000001</v>
      </c>
      <c r="JE636" s="23">
        <f ca="1"/>
        <v>320.89600000000002</v>
      </c>
      <c r="JF636" s="23">
        <f ca="1"/>
        <v>316.42099999999999</v>
      </c>
      <c r="JG636" s="23">
        <f ca="1"/>
        <v>315.923</v>
      </c>
      <c r="JH636" s="23">
        <f ca="1"/>
        <v>316.20100000000002</v>
      </c>
      <c r="JI636" s="23">
        <f ca="1"/>
        <v>319.29199999999997</v>
      </c>
      <c r="JJ636" s="23">
        <f ca="1"/>
        <v>316.82400000000001</v>
      </c>
      <c r="JK636" s="23">
        <f ca="1"/>
        <v>311.73099999999999</v>
      </c>
      <c r="JL636" s="23">
        <f ca="1"/>
        <v>312.25599999999997</v>
      </c>
      <c r="JM636" s="23">
        <f ca="1"/>
        <v>311.04899999999998</v>
      </c>
      <c r="JN636" s="23">
        <f ca="1"/>
        <v>303.30700000000002</v>
      </c>
      <c r="JO636" s="23">
        <f ca="1"/>
        <v>302.06200000000001</v>
      </c>
      <c r="JP636" s="23">
        <f ca="1"/>
        <v>296.279</v>
      </c>
      <c r="JQ636" s="23">
        <f ca="1"/>
        <v>307.791</v>
      </c>
      <c r="JR636" s="23">
        <f ca="1"/>
        <v>323.09699999999998</v>
      </c>
      <c r="JS636" s="23">
        <f ca="1"/>
        <v>326.72899999999998</v>
      </c>
      <c r="JT636" s="23">
        <f ca="1"/>
        <v>322.62299999999999</v>
      </c>
      <c r="JU636" s="23">
        <f ca="1"/>
        <v>317.15699999999998</v>
      </c>
      <c r="JV636" s="23">
        <f ca="1"/>
        <v>311.06</v>
      </c>
      <c r="JW636" s="23">
        <f ca="1"/>
        <v>314.315</v>
      </c>
      <c r="JX636" s="23">
        <f ca="1"/>
        <v>320.00400000000002</v>
      </c>
      <c r="JY636" s="23">
        <f ca="1"/>
        <v>322.46100000000001</v>
      </c>
      <c r="JZ636" s="23" t="str">
        <f ca="1"/>
        <v>-</v>
      </c>
      <c r="OF636" s="23" t="s">
        <v>910</v>
      </c>
    </row>
    <row r="637" spans="3:396" x14ac:dyDescent="0.4">
      <c r="C637" s="1">
        <f t="shared" si="26"/>
        <v>634</v>
      </c>
      <c r="D637" s="74" t="s">
        <v>1174</v>
      </c>
      <c r="I637" s="90" t="s">
        <v>1152</v>
      </c>
      <c r="J637" s="92" t="str">
        <f>_xlfn.XLOOKUP(J634,monitor!B:B,monitor!X:X,"-")</f>
        <v>125d</v>
      </c>
      <c r="L637" s="104">
        <f>(L635-L636)</f>
        <v>0.53378295898431816</v>
      </c>
      <c r="S637" s="74" t="s">
        <v>1174</v>
      </c>
      <c r="T637" s="1" t="s">
        <v>913</v>
      </c>
      <c r="U637" s="5">
        <f ca="1">_xlfn.XLOOKUP(J634,monitor!B:B,monitor!AC:AC,"-")</f>
        <v>6.601829146716665</v>
      </c>
      <c r="AB637" s="23" t="str">
        <f>J636</f>
        <v>XS2187689380</v>
      </c>
      <c r="AC637" s="23" cm="1">
        <f t="array" aca="1" ref="AC637:JZ637" ca="1">dl_Get_Hist(AB637,isin_list,historicData)</f>
        <v>391.41800000000001</v>
      </c>
      <c r="AD637" s="23">
        <f ca="1"/>
        <v>391.49299999999999</v>
      </c>
      <c r="AE637" s="23">
        <f ca="1"/>
        <v>394.7</v>
      </c>
      <c r="AF637" s="25">
        <f ca="1"/>
        <v>399.33199999999999</v>
      </c>
      <c r="AG637" s="23">
        <f ca="1"/>
        <v>407.39400000000001</v>
      </c>
      <c r="AH637" s="23">
        <f ca="1"/>
        <v>413.97899999999998</v>
      </c>
      <c r="AI637" s="23">
        <f ca="1"/>
        <v>402.613</v>
      </c>
      <c r="AJ637" s="23">
        <f ca="1"/>
        <v>397.60500000000002</v>
      </c>
      <c r="AK637" s="23">
        <f ca="1"/>
        <v>394.995</v>
      </c>
      <c r="AL637" s="23">
        <f ca="1"/>
        <v>394.01799999999997</v>
      </c>
      <c r="AM637" s="23">
        <f ca="1"/>
        <v>390.34800000000001</v>
      </c>
      <c r="AN637" s="23">
        <f ca="1"/>
        <v>379.61799999999999</v>
      </c>
      <c r="AO637" s="23">
        <f ca="1"/>
        <v>379.69299999999998</v>
      </c>
      <c r="AP637" s="23">
        <f ca="1"/>
        <v>387.71199999999999</v>
      </c>
      <c r="AQ637" s="23">
        <f ca="1"/>
        <v>396.24200000000002</v>
      </c>
      <c r="AR637" s="23">
        <f ca="1"/>
        <v>397.83699999999999</v>
      </c>
      <c r="AS637" s="23">
        <f ca="1"/>
        <v>405.49099999999999</v>
      </c>
      <c r="AT637" s="23">
        <f ca="1"/>
        <v>414.78699999999998</v>
      </c>
      <c r="AU637" s="23">
        <f ca="1"/>
        <v>420.09899999999999</v>
      </c>
      <c r="AV637" s="23">
        <f ca="1"/>
        <v>428.608</v>
      </c>
      <c r="AW637" s="23">
        <f ca="1"/>
        <v>415.20800000000003</v>
      </c>
      <c r="AX637" s="23">
        <f ca="1"/>
        <v>401.79399999999998</v>
      </c>
      <c r="AY637" s="23">
        <f ca="1"/>
        <v>402.40600000000001</v>
      </c>
      <c r="AZ637" s="23">
        <f ca="1"/>
        <v>402.19</v>
      </c>
      <c r="BA637" s="23">
        <f ca="1"/>
        <v>382.83199999999999</v>
      </c>
      <c r="BB637" s="23">
        <f ca="1"/>
        <v>383.81599999999997</v>
      </c>
      <c r="BC637" s="23">
        <f ca="1"/>
        <v>383.21499999999997</v>
      </c>
      <c r="BD637" s="23">
        <f ca="1"/>
        <v>389.36799999999999</v>
      </c>
      <c r="BE637" s="23">
        <f ca="1"/>
        <v>392.70800000000003</v>
      </c>
      <c r="BF637" s="23">
        <f ca="1"/>
        <v>393.47399999999999</v>
      </c>
      <c r="BG637" s="23">
        <f ca="1"/>
        <v>387.77600000000001</v>
      </c>
      <c r="BH637" s="23">
        <f ca="1"/>
        <v>391.60599999999999</v>
      </c>
      <c r="BI637" s="23">
        <f ca="1"/>
        <v>392.41</v>
      </c>
      <c r="BJ637" s="23">
        <f ca="1"/>
        <v>386.41300000000001</v>
      </c>
      <c r="BK637" s="23">
        <f ca="1"/>
        <v>385.87799999999999</v>
      </c>
      <c r="BL637" s="23">
        <f ca="1"/>
        <v>383.19900000000001</v>
      </c>
      <c r="BM637" s="23">
        <f ca="1"/>
        <v>380.53399999999999</v>
      </c>
      <c r="BN637" s="23">
        <f ca="1"/>
        <v>385.78899999999999</v>
      </c>
      <c r="BO637" s="23">
        <f ca="1"/>
        <v>388.25200000000001</v>
      </c>
      <c r="BP637" s="23">
        <f ca="1"/>
        <v>387.24799999999999</v>
      </c>
      <c r="BQ637" s="23">
        <f ca="1"/>
        <v>386.565</v>
      </c>
      <c r="BR637" s="23">
        <f ca="1"/>
        <v>382.274</v>
      </c>
      <c r="BS637" s="23">
        <f ca="1"/>
        <v>373.30200000000002</v>
      </c>
      <c r="BT637" s="23">
        <f ca="1"/>
        <v>382.81299999999999</v>
      </c>
      <c r="BU637" s="23">
        <f ca="1"/>
        <v>395.637</v>
      </c>
      <c r="BV637" s="23">
        <f ca="1"/>
        <v>402.09</v>
      </c>
      <c r="BW637" s="23">
        <f ca="1"/>
        <v>400.03699999999998</v>
      </c>
      <c r="BX637" s="23">
        <f ca="1"/>
        <v>401.93099999999998</v>
      </c>
      <c r="BY637" s="23">
        <f ca="1"/>
        <v>400.892</v>
      </c>
      <c r="BZ637" s="23">
        <f ca="1"/>
        <v>389.46100000000001</v>
      </c>
      <c r="CA637" s="23">
        <f ca="1"/>
        <v>381.09899999999999</v>
      </c>
      <c r="CB637" s="23">
        <f ca="1"/>
        <v>378.90699999999998</v>
      </c>
      <c r="CC637" s="23">
        <f ca="1"/>
        <v>381.41199999999998</v>
      </c>
      <c r="CD637" s="23">
        <f ca="1"/>
        <v>393.94099999999997</v>
      </c>
      <c r="CE637" s="23">
        <f ca="1"/>
        <v>399.16199999999998</v>
      </c>
      <c r="CF637" s="23">
        <f ca="1"/>
        <v>408.714</v>
      </c>
      <c r="CG637" s="23">
        <f ca="1"/>
        <v>411.09100000000001</v>
      </c>
      <c r="CH637" s="23">
        <f ca="1"/>
        <v>422.84899999999999</v>
      </c>
      <c r="CI637" s="23">
        <f ca="1"/>
        <v>429.59199999999998</v>
      </c>
      <c r="CJ637" s="23">
        <f ca="1"/>
        <v>427.94799999999998</v>
      </c>
      <c r="CK637" s="23">
        <f ca="1"/>
        <v>425.9</v>
      </c>
      <c r="CL637" s="23">
        <f ca="1"/>
        <v>410.93599999999998</v>
      </c>
      <c r="CM637" s="23">
        <f ca="1"/>
        <v>406.75599999999997</v>
      </c>
      <c r="CN637" s="23">
        <f ca="1"/>
        <v>399.28800000000001</v>
      </c>
      <c r="CO637" s="23">
        <f ca="1"/>
        <v>395.22899999999998</v>
      </c>
      <c r="CP637" s="23">
        <f ca="1"/>
        <v>393.85899999999998</v>
      </c>
      <c r="CQ637" s="23">
        <f ca="1"/>
        <v>396.29700000000003</v>
      </c>
      <c r="CR637" s="23">
        <f ca="1"/>
        <v>390.34500000000003</v>
      </c>
      <c r="CS637" s="23">
        <f ca="1"/>
        <v>406.46499999999997</v>
      </c>
      <c r="CT637" s="23">
        <f ca="1"/>
        <v>414.46899999999999</v>
      </c>
      <c r="CU637" s="23">
        <f ca="1"/>
        <v>420.8</v>
      </c>
      <c r="CV637" s="23">
        <f ca="1"/>
        <v>420.55</v>
      </c>
      <c r="CW637" s="23">
        <f ca="1"/>
        <v>424.45</v>
      </c>
      <c r="CX637" s="23">
        <f ca="1"/>
        <v>422.423</v>
      </c>
      <c r="CY637" s="23">
        <f ca="1"/>
        <v>427.43599999999998</v>
      </c>
      <c r="CZ637" s="23">
        <f ca="1"/>
        <v>423.02199999999999</v>
      </c>
      <c r="DA637" s="23">
        <f ca="1"/>
        <v>422.339</v>
      </c>
      <c r="DB637" s="23">
        <f ca="1"/>
        <v>420.83499999999998</v>
      </c>
      <c r="DC637" s="23">
        <f ca="1"/>
        <v>421.21199999999999</v>
      </c>
      <c r="DD637" s="23">
        <f ca="1"/>
        <v>424.55099999999999</v>
      </c>
      <c r="DE637" s="23">
        <f ca="1"/>
        <v>424.31900000000002</v>
      </c>
      <c r="DF637" s="23">
        <f ca="1"/>
        <v>423.04599999999999</v>
      </c>
      <c r="DG637" s="23">
        <f ca="1"/>
        <v>428.91399999999999</v>
      </c>
      <c r="DH637" s="23">
        <f ca="1"/>
        <v>437.43</v>
      </c>
      <c r="DI637" s="23">
        <f ca="1"/>
        <v>440.23</v>
      </c>
      <c r="DJ637" s="23">
        <f ca="1"/>
        <v>439.00799999999998</v>
      </c>
      <c r="DK637" s="23">
        <f ca="1"/>
        <v>436.577</v>
      </c>
      <c r="DL637" s="23">
        <f ca="1"/>
        <v>430.80700000000002</v>
      </c>
      <c r="DM637" s="23">
        <f ca="1"/>
        <v>442.88400000000001</v>
      </c>
      <c r="DN637" s="23">
        <f ca="1"/>
        <v>429.81</v>
      </c>
      <c r="DO637" s="23">
        <f ca="1"/>
        <v>431.53199999999998</v>
      </c>
      <c r="DP637" s="23">
        <f ca="1"/>
        <v>414.85700000000003</v>
      </c>
      <c r="DQ637" s="23">
        <f ca="1"/>
        <v>406.62400000000002</v>
      </c>
      <c r="DR637" s="23">
        <f ca="1"/>
        <v>411.26499999999999</v>
      </c>
      <c r="DS637" s="23">
        <f ca="1"/>
        <v>405.976</v>
      </c>
      <c r="DT637" s="23" t="str">
        <f ca="1"/>
        <v>-</v>
      </c>
      <c r="DU637" s="23" t="str">
        <f ca="1"/>
        <v>-</v>
      </c>
      <c r="DV637" s="23" t="str">
        <f ca="1"/>
        <v>-</v>
      </c>
      <c r="DW637" s="23" t="str">
        <f ca="1"/>
        <v>-</v>
      </c>
      <c r="DX637" s="23" t="str">
        <f ca="1"/>
        <v>-</v>
      </c>
      <c r="DY637" s="23" t="str">
        <f ca="1"/>
        <v>-</v>
      </c>
      <c r="DZ637" s="23" t="str">
        <f ca="1"/>
        <v>-</v>
      </c>
      <c r="EA637" s="23" t="str">
        <f ca="1"/>
        <v>-</v>
      </c>
      <c r="EB637" s="23" t="str">
        <f ca="1"/>
        <v>-</v>
      </c>
      <c r="EC637" s="23" t="str">
        <f ca="1"/>
        <v>-</v>
      </c>
      <c r="ED637" s="23" t="str">
        <f ca="1"/>
        <v>-</v>
      </c>
      <c r="EE637" s="23" t="str">
        <f ca="1"/>
        <v>-</v>
      </c>
      <c r="EF637" s="23" t="str">
        <f ca="1"/>
        <v>-</v>
      </c>
      <c r="EG637" s="23" t="str">
        <f ca="1"/>
        <v>-</v>
      </c>
      <c r="EH637" s="23" t="str">
        <f ca="1"/>
        <v>-</v>
      </c>
      <c r="EI637" s="23" t="str">
        <f ca="1"/>
        <v>-</v>
      </c>
      <c r="EJ637" s="23" t="str">
        <f ca="1"/>
        <v>-</v>
      </c>
      <c r="EK637" s="23" t="str">
        <f ca="1"/>
        <v>-</v>
      </c>
      <c r="EL637" s="23" t="str">
        <f ca="1"/>
        <v>-</v>
      </c>
      <c r="EM637" s="23" t="str">
        <f ca="1"/>
        <v>-</v>
      </c>
      <c r="EN637" s="23" t="str">
        <f ca="1"/>
        <v>-</v>
      </c>
      <c r="EO637" s="23" t="str">
        <f ca="1"/>
        <v>-</v>
      </c>
      <c r="EP637" s="23" t="str">
        <f ca="1"/>
        <v>-</v>
      </c>
      <c r="EQ637" s="23" t="str">
        <f ca="1"/>
        <v>-</v>
      </c>
      <c r="ER637" s="23" t="str">
        <f ca="1"/>
        <v>-</v>
      </c>
      <c r="ES637" s="23" t="str">
        <f ca="1"/>
        <v>-</v>
      </c>
      <c r="ET637" s="23" t="str">
        <f ca="1"/>
        <v>-</v>
      </c>
      <c r="EU637" s="23" t="str">
        <f ca="1"/>
        <v>-</v>
      </c>
      <c r="EV637" s="23" t="str">
        <f ca="1"/>
        <v>-</v>
      </c>
      <c r="EW637" s="23" t="str">
        <f ca="1"/>
        <v>-</v>
      </c>
      <c r="EX637" s="23" t="str">
        <f ca="1"/>
        <v>-</v>
      </c>
      <c r="EY637" s="23" t="str">
        <f ca="1"/>
        <v>-</v>
      </c>
      <c r="EZ637" s="23" t="str">
        <f ca="1"/>
        <v>-</v>
      </c>
      <c r="FA637" s="23" t="str">
        <f ca="1"/>
        <v>-</v>
      </c>
      <c r="FB637" s="23" t="str">
        <f ca="1"/>
        <v>-</v>
      </c>
      <c r="FC637" s="23" t="str">
        <f ca="1"/>
        <v>-</v>
      </c>
      <c r="FD637" s="23" t="str">
        <f ca="1"/>
        <v>-</v>
      </c>
      <c r="FE637" s="23" t="str">
        <f ca="1"/>
        <v>-</v>
      </c>
      <c r="FF637" s="23" t="str">
        <f ca="1"/>
        <v>-</v>
      </c>
      <c r="FG637" s="23" t="str">
        <f ca="1"/>
        <v>-</v>
      </c>
      <c r="FH637" s="23" t="str">
        <f ca="1"/>
        <v>-</v>
      </c>
      <c r="FI637" s="23" t="str">
        <f ca="1"/>
        <v>-</v>
      </c>
      <c r="FJ637" s="23" t="str">
        <f ca="1"/>
        <v>-</v>
      </c>
      <c r="FK637" s="23" t="str">
        <f ca="1"/>
        <v>-</v>
      </c>
      <c r="FL637" s="23" t="str">
        <f ca="1"/>
        <v>-</v>
      </c>
      <c r="FM637" s="23" t="str">
        <f ca="1"/>
        <v>-</v>
      </c>
      <c r="FN637" s="23" t="str">
        <f ca="1"/>
        <v>-</v>
      </c>
      <c r="FO637" s="23" t="str">
        <f ca="1"/>
        <v>-</v>
      </c>
      <c r="FP637" s="23" t="str">
        <f ca="1"/>
        <v>-</v>
      </c>
      <c r="FQ637" s="23" t="str">
        <f ca="1"/>
        <v>-</v>
      </c>
      <c r="FR637" s="23" t="str">
        <f ca="1"/>
        <v>-</v>
      </c>
      <c r="FS637" s="23" t="str">
        <f ca="1"/>
        <v>-</v>
      </c>
      <c r="FT637" s="23" t="str">
        <f ca="1"/>
        <v>-</v>
      </c>
      <c r="FU637" s="23" t="str">
        <f ca="1"/>
        <v>-</v>
      </c>
      <c r="FV637" s="23" t="str">
        <f ca="1"/>
        <v>-</v>
      </c>
      <c r="FW637" s="23" t="str">
        <f ca="1"/>
        <v>-</v>
      </c>
      <c r="FX637" s="23" t="str">
        <f ca="1"/>
        <v>-</v>
      </c>
      <c r="FY637" s="23" t="str">
        <f ca="1"/>
        <v>-</v>
      </c>
      <c r="FZ637" s="23" t="str">
        <f ca="1"/>
        <v>-</v>
      </c>
      <c r="GA637" s="23" t="str">
        <f ca="1"/>
        <v>-</v>
      </c>
      <c r="GB637" s="23" t="str">
        <f ca="1"/>
        <v>-</v>
      </c>
      <c r="GC637" s="23" t="str">
        <f ca="1"/>
        <v>-</v>
      </c>
      <c r="GD637" s="23" t="str">
        <f ca="1"/>
        <v>-</v>
      </c>
      <c r="GE637" s="23" t="str">
        <f ca="1"/>
        <v>-</v>
      </c>
      <c r="GF637" s="23" t="str">
        <f ca="1"/>
        <v>-</v>
      </c>
      <c r="GG637" s="23" t="str">
        <f ca="1"/>
        <v>-</v>
      </c>
      <c r="GH637" s="23" t="str">
        <f ca="1"/>
        <v>-</v>
      </c>
      <c r="GI637" s="23" t="str">
        <f ca="1"/>
        <v>-</v>
      </c>
      <c r="GJ637" s="23" t="str">
        <f ca="1"/>
        <v>-</v>
      </c>
      <c r="GK637" s="23" t="str">
        <f ca="1"/>
        <v>-</v>
      </c>
      <c r="GL637" s="23" t="str">
        <f ca="1"/>
        <v>-</v>
      </c>
      <c r="GM637" s="23" t="str">
        <f ca="1"/>
        <v>-</v>
      </c>
      <c r="GN637" s="23" t="str">
        <f ca="1"/>
        <v>-</v>
      </c>
      <c r="GO637" s="23" t="str">
        <f ca="1"/>
        <v>-</v>
      </c>
      <c r="GP637" s="23" t="str">
        <f ca="1"/>
        <v>-</v>
      </c>
      <c r="GQ637" s="23" t="str">
        <f ca="1"/>
        <v>-</v>
      </c>
      <c r="GR637" s="23" t="str">
        <f ca="1"/>
        <v>-</v>
      </c>
      <c r="GS637" s="23" t="str">
        <f ca="1"/>
        <v>-</v>
      </c>
      <c r="GT637" s="23" t="str">
        <f ca="1"/>
        <v>-</v>
      </c>
      <c r="GU637" s="23" t="str">
        <f ca="1"/>
        <v>-</v>
      </c>
      <c r="GV637" s="23" t="str">
        <f ca="1"/>
        <v>-</v>
      </c>
      <c r="GW637" s="23" t="str">
        <f ca="1"/>
        <v>-</v>
      </c>
      <c r="GX637" s="23" t="str">
        <f ca="1"/>
        <v>-</v>
      </c>
      <c r="GY637" s="23" t="str">
        <f ca="1"/>
        <v>-</v>
      </c>
      <c r="GZ637" s="23" t="str">
        <f ca="1"/>
        <v>-</v>
      </c>
      <c r="HA637" s="23" t="str">
        <f ca="1"/>
        <v>-</v>
      </c>
      <c r="HB637" s="23" t="str">
        <f ca="1"/>
        <v>-</v>
      </c>
      <c r="HC637" s="23" t="str">
        <f ca="1"/>
        <v>-</v>
      </c>
      <c r="HD637" s="23" t="str">
        <f ca="1"/>
        <v>-</v>
      </c>
      <c r="HE637" s="23" t="str">
        <f ca="1"/>
        <v>-</v>
      </c>
      <c r="HF637" s="23" t="str">
        <f ca="1"/>
        <v>-</v>
      </c>
      <c r="HG637" s="23" t="str">
        <f ca="1"/>
        <v>-</v>
      </c>
      <c r="HH637" s="23" t="str">
        <f ca="1"/>
        <v>-</v>
      </c>
      <c r="HI637" s="23" t="str">
        <f ca="1"/>
        <v>-</v>
      </c>
      <c r="HJ637" s="23" t="str">
        <f ca="1"/>
        <v>-</v>
      </c>
      <c r="HK637" s="23" t="str">
        <f ca="1"/>
        <v>-</v>
      </c>
      <c r="HL637" s="23" t="str">
        <f ca="1"/>
        <v>-</v>
      </c>
      <c r="HM637" s="23" t="str">
        <f ca="1"/>
        <v>-</v>
      </c>
      <c r="HN637" s="23" t="str">
        <f ca="1"/>
        <v>-</v>
      </c>
      <c r="HO637" s="23" t="str">
        <f ca="1"/>
        <v>-</v>
      </c>
      <c r="HP637" s="23" t="str">
        <f ca="1"/>
        <v>-</v>
      </c>
      <c r="HQ637" s="23" t="str">
        <f ca="1"/>
        <v>-</v>
      </c>
      <c r="HR637" s="23" t="str">
        <f ca="1"/>
        <v>-</v>
      </c>
      <c r="HS637" s="23" t="str">
        <f ca="1"/>
        <v>-</v>
      </c>
      <c r="HT637" s="23" t="str">
        <f ca="1"/>
        <v>-</v>
      </c>
      <c r="HU637" s="23" t="str">
        <f ca="1"/>
        <v>-</v>
      </c>
      <c r="HV637" s="23" t="str">
        <f ca="1"/>
        <v>-</v>
      </c>
      <c r="HW637" s="23" t="str">
        <f ca="1"/>
        <v>-</v>
      </c>
      <c r="HX637" s="23" t="str">
        <f ca="1"/>
        <v>-</v>
      </c>
      <c r="HY637" s="23" t="str">
        <f ca="1"/>
        <v>-</v>
      </c>
      <c r="HZ637" s="23" t="str">
        <f ca="1"/>
        <v>-</v>
      </c>
      <c r="IA637" s="23" t="str">
        <f ca="1"/>
        <v>-</v>
      </c>
      <c r="IB637" s="23" t="str">
        <f ca="1"/>
        <v>-</v>
      </c>
      <c r="IC637" s="23" t="str">
        <f ca="1"/>
        <v>-</v>
      </c>
      <c r="ID637" s="23" t="str">
        <f ca="1"/>
        <v>-</v>
      </c>
      <c r="IE637" s="23" t="str">
        <f ca="1"/>
        <v>-</v>
      </c>
      <c r="IF637" s="23" t="str">
        <f ca="1"/>
        <v>-</v>
      </c>
      <c r="IG637" s="23" t="str">
        <f ca="1"/>
        <v>-</v>
      </c>
      <c r="IH637" s="23" t="str">
        <f ca="1"/>
        <v>-</v>
      </c>
      <c r="II637" s="23" t="str">
        <f ca="1"/>
        <v>-</v>
      </c>
      <c r="IJ637" s="23" t="str">
        <f ca="1"/>
        <v>-</v>
      </c>
      <c r="IK637" s="23" t="str">
        <f ca="1"/>
        <v>-</v>
      </c>
      <c r="IL637" s="23" t="str">
        <f ca="1"/>
        <v>-</v>
      </c>
      <c r="IM637" s="23" t="str">
        <f ca="1"/>
        <v>-</v>
      </c>
      <c r="IN637" s="23" t="str">
        <f ca="1"/>
        <v>-</v>
      </c>
      <c r="IO637" s="23" t="str">
        <f ca="1"/>
        <v>-</v>
      </c>
      <c r="IP637" s="23" t="str">
        <f ca="1"/>
        <v>-</v>
      </c>
      <c r="IQ637" s="23" t="str">
        <f ca="1"/>
        <v>-</v>
      </c>
      <c r="IR637" s="23" t="str">
        <f ca="1"/>
        <v>-</v>
      </c>
      <c r="IS637" s="23" t="str">
        <f ca="1"/>
        <v>-</v>
      </c>
      <c r="IT637" s="23" t="str">
        <f ca="1"/>
        <v>-</v>
      </c>
      <c r="IU637" s="23" t="str">
        <f ca="1"/>
        <v>-</v>
      </c>
      <c r="IV637" s="23" t="str">
        <f ca="1"/>
        <v>-</v>
      </c>
      <c r="IW637" s="23" t="str">
        <f ca="1"/>
        <v>-</v>
      </c>
      <c r="IX637" s="23" t="str">
        <f ca="1"/>
        <v>-</v>
      </c>
      <c r="IY637" s="23" t="str">
        <f ca="1"/>
        <v>-</v>
      </c>
      <c r="IZ637" s="23" t="str">
        <f ca="1"/>
        <v>-</v>
      </c>
      <c r="JA637" s="23" t="str">
        <f ca="1"/>
        <v>-</v>
      </c>
      <c r="JB637" s="23" t="str">
        <f ca="1"/>
        <v>-</v>
      </c>
      <c r="JC637" s="23" t="str">
        <f ca="1"/>
        <v>-</v>
      </c>
      <c r="JD637" s="23" t="str">
        <f ca="1"/>
        <v>-</v>
      </c>
      <c r="JE637" s="23" t="str">
        <f ca="1"/>
        <v>-</v>
      </c>
      <c r="JF637" s="23" t="str">
        <f ca="1"/>
        <v>-</v>
      </c>
      <c r="JG637" s="23" t="str">
        <f ca="1"/>
        <v>-</v>
      </c>
      <c r="JH637" s="23" t="str">
        <f ca="1"/>
        <v>-</v>
      </c>
      <c r="JI637" s="23" t="str">
        <f ca="1"/>
        <v>-</v>
      </c>
      <c r="JJ637" s="23" t="str">
        <f ca="1"/>
        <v>-</v>
      </c>
      <c r="JK637" s="23" t="str">
        <f ca="1"/>
        <v>-</v>
      </c>
      <c r="JL637" s="23" t="str">
        <f ca="1"/>
        <v>-</v>
      </c>
      <c r="JM637" s="23" t="str">
        <f ca="1"/>
        <v>-</v>
      </c>
      <c r="JN637" s="23" t="str">
        <f ca="1"/>
        <v>-</v>
      </c>
      <c r="JO637" s="23" t="str">
        <f ca="1"/>
        <v>-</v>
      </c>
      <c r="JP637" s="23" t="str">
        <f ca="1"/>
        <v>-</v>
      </c>
      <c r="JQ637" s="23" t="str">
        <f ca="1"/>
        <v>-</v>
      </c>
      <c r="JR637" s="23" t="str">
        <f ca="1"/>
        <v>-</v>
      </c>
      <c r="JS637" s="23" t="str">
        <f ca="1"/>
        <v>-</v>
      </c>
      <c r="JT637" s="23" t="str">
        <f ca="1"/>
        <v>-</v>
      </c>
      <c r="JU637" s="23" t="str">
        <f ca="1"/>
        <v>-</v>
      </c>
      <c r="JV637" s="23" t="str">
        <f ca="1"/>
        <v>-</v>
      </c>
      <c r="JW637" s="23" t="str">
        <f ca="1"/>
        <v>-</v>
      </c>
      <c r="JX637" s="23" t="str">
        <f ca="1"/>
        <v>-</v>
      </c>
      <c r="JY637" s="23" t="str">
        <f ca="1"/>
        <v>-</v>
      </c>
      <c r="JZ637" s="23" t="str">
        <f ca="1"/>
        <v>-</v>
      </c>
      <c r="OF637" s="23" t="s">
        <v>910</v>
      </c>
    </row>
    <row r="638" spans="3:396" x14ac:dyDescent="0.4">
      <c r="C638" s="1">
        <f t="shared" si="26"/>
        <v>635</v>
      </c>
      <c r="D638" s="74" t="s">
        <v>1174</v>
      </c>
      <c r="I638" s="90" t="s">
        <v>1407</v>
      </c>
      <c r="J638" s="110" t="str">
        <f>_xlfn.XLOOKUP(J634,monitor!B:B,monitor!C:C)</f>
        <v>Potential Ideas</v>
      </c>
      <c r="S638" s="74" t="s">
        <v>1174</v>
      </c>
      <c r="T638" s="1" t="s">
        <v>1218</v>
      </c>
      <c r="U638" s="5">
        <f ca="1">U636-2*U637</f>
        <v>-15.268700398696485</v>
      </c>
      <c r="AB638" s="111" t="str">
        <f>AB636&amp; " reduced"</f>
        <v>XS1799939027 reduced</v>
      </c>
      <c r="AC638" s="23" cm="1">
        <f t="array" aca="1" ref="AC638:DR638" ca="1">_xlfn._xlws.FILTER(_xlfn.ANCHORARRAY(AC636),dl_Get_Hist("numbers",isin_list,historicData)&lt;U643)</f>
        <v>391.66699999999997</v>
      </c>
      <c r="AD638" s="23">
        <f ca="1"/>
        <v>390.04899999999998</v>
      </c>
      <c r="AE638" s="23">
        <f ca="1"/>
        <v>395.44200000000001</v>
      </c>
      <c r="AF638" s="25">
        <f ca="1"/>
        <v>400.13900000000001</v>
      </c>
      <c r="AG638" s="23">
        <f ca="1"/>
        <v>408.98099999999999</v>
      </c>
      <c r="AH638" s="23">
        <f ca="1"/>
        <v>416.42399999999998</v>
      </c>
      <c r="AI638" s="23">
        <f ca="1"/>
        <v>404.315</v>
      </c>
      <c r="AJ638" s="23">
        <f ca="1"/>
        <v>399.42899999999997</v>
      </c>
      <c r="AK638" s="23">
        <f ca="1"/>
        <v>396.84199999999998</v>
      </c>
      <c r="AL638" s="23">
        <f ca="1"/>
        <v>395.59899999999999</v>
      </c>
      <c r="AM638" s="23">
        <f ca="1"/>
        <v>392.07400000000001</v>
      </c>
      <c r="AN638" s="23">
        <f ca="1"/>
        <v>382.06099999999998</v>
      </c>
      <c r="AO638" s="23">
        <f ca="1"/>
        <v>382.69799999999998</v>
      </c>
      <c r="AP638" s="23">
        <f ca="1"/>
        <v>390.471</v>
      </c>
      <c r="AQ638" s="23">
        <f ca="1"/>
        <v>399.63799999999998</v>
      </c>
      <c r="AR638" s="23">
        <f ca="1"/>
        <v>400.80700000000002</v>
      </c>
      <c r="AS638" s="23">
        <f ca="1"/>
        <v>408.44900000000001</v>
      </c>
      <c r="AT638" s="23">
        <f ca="1"/>
        <v>418.34699999999998</v>
      </c>
      <c r="AU638" s="23">
        <f ca="1"/>
        <v>422.94799999999998</v>
      </c>
      <c r="AV638" s="23">
        <f ca="1"/>
        <v>429.911</v>
      </c>
      <c r="AW638" s="23">
        <f ca="1"/>
        <v>419.96600000000001</v>
      </c>
      <c r="AX638" s="23">
        <f ca="1"/>
        <v>409.49299999999999</v>
      </c>
      <c r="AY638" s="23">
        <f ca="1"/>
        <v>409.64100000000002</v>
      </c>
      <c r="AZ638" s="23">
        <f ca="1"/>
        <v>404.161</v>
      </c>
      <c r="BA638" s="23">
        <f ca="1"/>
        <v>387.73500000000001</v>
      </c>
      <c r="BB638" s="23">
        <f ca="1"/>
        <v>387.77100000000002</v>
      </c>
      <c r="BC638" s="23">
        <f ca="1"/>
        <v>388.20800000000003</v>
      </c>
      <c r="BD638" s="23">
        <f ca="1"/>
        <v>392.166</v>
      </c>
      <c r="BE638" s="23">
        <f ca="1"/>
        <v>393.61700000000002</v>
      </c>
      <c r="BF638" s="23">
        <f ca="1"/>
        <v>393.91399999999999</v>
      </c>
      <c r="BG638" s="23">
        <f ca="1"/>
        <v>389.714</v>
      </c>
      <c r="BH638" s="23">
        <f ca="1"/>
        <v>393.66500000000002</v>
      </c>
      <c r="BI638" s="23">
        <f ca="1"/>
        <v>394.79399999999998</v>
      </c>
      <c r="BJ638" s="23">
        <f ca="1"/>
        <v>390.29599999999999</v>
      </c>
      <c r="BK638" s="23">
        <f ca="1"/>
        <v>388.98700000000002</v>
      </c>
      <c r="BL638" s="23">
        <f ca="1"/>
        <v>386.83199999999999</v>
      </c>
      <c r="BM638" s="23">
        <f ca="1"/>
        <v>385.26799999999997</v>
      </c>
      <c r="BN638" s="23">
        <f ca="1"/>
        <v>390.30700000000002</v>
      </c>
      <c r="BO638" s="23">
        <f ca="1"/>
        <v>388.62599999999998</v>
      </c>
      <c r="BP638" s="23">
        <f ca="1"/>
        <v>389.65</v>
      </c>
      <c r="BQ638" s="23">
        <f ca="1"/>
        <v>389.68599999999998</v>
      </c>
      <c r="BR638" s="23">
        <f ca="1"/>
        <v>382.524</v>
      </c>
      <c r="BS638" s="23">
        <f ca="1"/>
        <v>377.33300000000003</v>
      </c>
      <c r="BT638" s="23">
        <f ca="1"/>
        <v>386.94499999999999</v>
      </c>
      <c r="BU638" s="23">
        <f ca="1"/>
        <v>400.495</v>
      </c>
      <c r="BV638" s="23">
        <f ca="1"/>
        <v>404.82400000000001</v>
      </c>
      <c r="BW638" s="23">
        <f ca="1"/>
        <v>403.86099999999999</v>
      </c>
      <c r="BX638" s="23">
        <f ca="1"/>
        <v>403.80900000000003</v>
      </c>
      <c r="BY638" s="23">
        <f ca="1"/>
        <v>399.49400000000003</v>
      </c>
      <c r="BZ638" s="23">
        <f ca="1"/>
        <v>386.19</v>
      </c>
      <c r="CA638" s="23">
        <f ca="1"/>
        <v>379.47899999999998</v>
      </c>
      <c r="CB638" s="23">
        <f ca="1"/>
        <v>378.74700000000001</v>
      </c>
      <c r="CC638" s="23">
        <f ca="1"/>
        <v>381.23200000000003</v>
      </c>
      <c r="CD638" s="23">
        <f ca="1"/>
        <v>394.29399999999998</v>
      </c>
      <c r="CE638" s="23">
        <f ca="1"/>
        <v>399.19200000000001</v>
      </c>
      <c r="CF638" s="23">
        <f ca="1"/>
        <v>407.38799999999998</v>
      </c>
      <c r="CG638" s="23">
        <f ca="1"/>
        <v>409.89800000000002</v>
      </c>
      <c r="CH638" s="23">
        <f ca="1"/>
        <v>420.50400000000002</v>
      </c>
      <c r="CI638" s="23">
        <f ca="1"/>
        <v>422.2</v>
      </c>
      <c r="CJ638" s="23">
        <f ca="1"/>
        <v>418.65100000000001</v>
      </c>
      <c r="CK638" s="23">
        <f ca="1"/>
        <v>417.13299999999998</v>
      </c>
      <c r="CL638" s="23">
        <f ca="1"/>
        <v>401.67899999999997</v>
      </c>
      <c r="CM638" s="23">
        <f ca="1"/>
        <v>398.75299999999999</v>
      </c>
      <c r="CN638" s="23">
        <f ca="1"/>
        <v>393.15100000000001</v>
      </c>
      <c r="CO638" s="23">
        <f ca="1"/>
        <v>387.65499999999997</v>
      </c>
      <c r="CP638" s="23">
        <f ca="1"/>
        <v>386.60199999999998</v>
      </c>
      <c r="CQ638" s="23">
        <f ca="1"/>
        <v>388.18299999999999</v>
      </c>
      <c r="CR638" s="23">
        <f ca="1"/>
        <v>383.959</v>
      </c>
      <c r="CS638" s="23">
        <f ca="1"/>
        <v>403.65699999999998</v>
      </c>
      <c r="CT638" s="23">
        <f ca="1"/>
        <v>412.00700000000001</v>
      </c>
      <c r="CU638" s="23">
        <f ca="1"/>
        <v>418.50799999999998</v>
      </c>
      <c r="CV638" s="23">
        <f ca="1"/>
        <v>417.40800000000002</v>
      </c>
      <c r="CW638" s="23">
        <f ca="1"/>
        <v>420.81400000000002</v>
      </c>
      <c r="CX638" s="23">
        <f ca="1"/>
        <v>418.69600000000003</v>
      </c>
      <c r="CY638" s="23">
        <f ca="1"/>
        <v>422.99099999999999</v>
      </c>
      <c r="CZ638" s="23">
        <f ca="1"/>
        <v>419.06700000000001</v>
      </c>
      <c r="DA638" s="23">
        <f ca="1"/>
        <v>417.04</v>
      </c>
      <c r="DB638" s="23">
        <f ca="1"/>
        <v>415.07799999999997</v>
      </c>
      <c r="DC638" s="23">
        <f ca="1"/>
        <v>415.79300000000001</v>
      </c>
      <c r="DD638" s="23">
        <f ca="1"/>
        <v>419.39</v>
      </c>
      <c r="DE638" s="23">
        <f ca="1"/>
        <v>421.24</v>
      </c>
      <c r="DF638" s="23">
        <f ca="1"/>
        <v>421.21100000000001</v>
      </c>
      <c r="DG638" s="23">
        <f ca="1"/>
        <v>426.07499999999999</v>
      </c>
      <c r="DH638" s="23">
        <f ca="1"/>
        <v>430.23</v>
      </c>
      <c r="DI638" s="23">
        <f ca="1"/>
        <v>428.54599999999999</v>
      </c>
      <c r="DJ638" s="23">
        <f ca="1"/>
        <v>425.57400000000001</v>
      </c>
      <c r="DK638" s="23">
        <f ca="1"/>
        <v>420.84800000000001</v>
      </c>
      <c r="DL638" s="23">
        <f ca="1"/>
        <v>412.80500000000001</v>
      </c>
      <c r="DM638" s="23">
        <f ca="1"/>
        <v>420.238</v>
      </c>
      <c r="DN638" s="23">
        <f ca="1"/>
        <v>410.58800000000002</v>
      </c>
      <c r="DO638" s="23">
        <f ca="1"/>
        <v>408.50200000000001</v>
      </c>
      <c r="DP638" s="23">
        <f ca="1"/>
        <v>395.67099999999999</v>
      </c>
      <c r="DQ638" s="23">
        <f ca="1"/>
        <v>388.29399999999998</v>
      </c>
      <c r="DR638" s="23">
        <f ca="1"/>
        <v>402.73399999999998</v>
      </c>
      <c r="OF638" s="23" t="s">
        <v>910</v>
      </c>
    </row>
    <row r="639" spans="3:396" x14ac:dyDescent="0.4">
      <c r="C639" s="1">
        <f t="shared" si="26"/>
        <v>636</v>
      </c>
      <c r="D639" s="74" t="s">
        <v>1174</v>
      </c>
      <c r="I639" s="90" t="s">
        <v>1711</v>
      </c>
      <c r="J639" s="125" t="str">
        <f>_xlfn.XLOOKUP(J634,monitor!B:B,monitor!P:P)</f>
        <v>-</v>
      </c>
      <c r="S639" s="74" t="s">
        <v>1174</v>
      </c>
      <c r="T639" s="1" t="s">
        <v>1219</v>
      </c>
      <c r="U639" s="5">
        <f ca="1">U636+2*U637</f>
        <v>11.138616188170175</v>
      </c>
      <c r="AB639" s="111" t="str">
        <f>AB637&amp; " reduced"</f>
        <v>XS2187689380 reduced</v>
      </c>
      <c r="AC639" s="23" cm="1">
        <f t="array" aca="1" ref="AC639:DR639" ca="1">_xlfn._xlws.FILTER(_xlfn.ANCHORARRAY(AC637),dl_Get_Hist("numbers",isin_list,historicData)&lt;U643)</f>
        <v>391.41800000000001</v>
      </c>
      <c r="AD639" s="23">
        <f ca="1"/>
        <v>391.49299999999999</v>
      </c>
      <c r="AE639" s="23">
        <f ca="1"/>
        <v>394.7</v>
      </c>
      <c r="AF639" s="25">
        <f ca="1"/>
        <v>399.33199999999999</v>
      </c>
      <c r="AG639" s="23">
        <f ca="1"/>
        <v>407.39400000000001</v>
      </c>
      <c r="AH639" s="23">
        <f ca="1"/>
        <v>413.97899999999998</v>
      </c>
      <c r="AI639" s="23">
        <f ca="1"/>
        <v>402.613</v>
      </c>
      <c r="AJ639" s="23">
        <f ca="1"/>
        <v>397.60500000000002</v>
      </c>
      <c r="AK639" s="23">
        <f ca="1"/>
        <v>394.995</v>
      </c>
      <c r="AL639" s="23">
        <f ca="1"/>
        <v>394.01799999999997</v>
      </c>
      <c r="AM639" s="23">
        <f ca="1"/>
        <v>390.34800000000001</v>
      </c>
      <c r="AN639" s="23">
        <f ca="1"/>
        <v>379.61799999999999</v>
      </c>
      <c r="AO639" s="23">
        <f ca="1"/>
        <v>379.69299999999998</v>
      </c>
      <c r="AP639" s="23">
        <f ca="1"/>
        <v>387.71199999999999</v>
      </c>
      <c r="AQ639" s="23">
        <f ca="1"/>
        <v>396.24200000000002</v>
      </c>
      <c r="AR639" s="23">
        <f ca="1"/>
        <v>397.83699999999999</v>
      </c>
      <c r="AS639" s="23">
        <f ca="1"/>
        <v>405.49099999999999</v>
      </c>
      <c r="AT639" s="23">
        <f ca="1"/>
        <v>414.78699999999998</v>
      </c>
      <c r="AU639" s="23">
        <f ca="1"/>
        <v>420.09899999999999</v>
      </c>
      <c r="AV639" s="23">
        <f ca="1"/>
        <v>428.608</v>
      </c>
      <c r="AW639" s="23">
        <f ca="1"/>
        <v>415.20800000000003</v>
      </c>
      <c r="AX639" s="23">
        <f ca="1"/>
        <v>401.79399999999998</v>
      </c>
      <c r="AY639" s="23">
        <f ca="1"/>
        <v>402.40600000000001</v>
      </c>
      <c r="AZ639" s="23">
        <f ca="1"/>
        <v>402.19</v>
      </c>
      <c r="BA639" s="23">
        <f ca="1"/>
        <v>382.83199999999999</v>
      </c>
      <c r="BB639" s="23">
        <f ca="1"/>
        <v>383.81599999999997</v>
      </c>
      <c r="BC639" s="23">
        <f ca="1"/>
        <v>383.21499999999997</v>
      </c>
      <c r="BD639" s="23">
        <f ca="1"/>
        <v>389.36799999999999</v>
      </c>
      <c r="BE639" s="23">
        <f ca="1"/>
        <v>392.70800000000003</v>
      </c>
      <c r="BF639" s="23">
        <f ca="1"/>
        <v>393.47399999999999</v>
      </c>
      <c r="BG639" s="23">
        <f ca="1"/>
        <v>387.77600000000001</v>
      </c>
      <c r="BH639" s="23">
        <f ca="1"/>
        <v>391.60599999999999</v>
      </c>
      <c r="BI639" s="23">
        <f ca="1"/>
        <v>392.41</v>
      </c>
      <c r="BJ639" s="23">
        <f ca="1"/>
        <v>386.41300000000001</v>
      </c>
      <c r="BK639" s="23">
        <f ca="1"/>
        <v>385.87799999999999</v>
      </c>
      <c r="BL639" s="23">
        <f ca="1"/>
        <v>383.19900000000001</v>
      </c>
      <c r="BM639" s="23">
        <f ca="1"/>
        <v>380.53399999999999</v>
      </c>
      <c r="BN639" s="23">
        <f ca="1"/>
        <v>385.78899999999999</v>
      </c>
      <c r="BO639" s="23">
        <f ca="1"/>
        <v>388.25200000000001</v>
      </c>
      <c r="BP639" s="23">
        <f ca="1"/>
        <v>387.24799999999999</v>
      </c>
      <c r="BQ639" s="23">
        <f ca="1"/>
        <v>386.565</v>
      </c>
      <c r="BR639" s="23">
        <f ca="1"/>
        <v>382.274</v>
      </c>
      <c r="BS639" s="23">
        <f ca="1"/>
        <v>373.30200000000002</v>
      </c>
      <c r="BT639" s="23">
        <f ca="1"/>
        <v>382.81299999999999</v>
      </c>
      <c r="BU639" s="23">
        <f ca="1"/>
        <v>395.637</v>
      </c>
      <c r="BV639" s="23">
        <f ca="1"/>
        <v>402.09</v>
      </c>
      <c r="BW639" s="23">
        <f ca="1"/>
        <v>400.03699999999998</v>
      </c>
      <c r="BX639" s="23">
        <f ca="1"/>
        <v>401.93099999999998</v>
      </c>
      <c r="BY639" s="23">
        <f ca="1"/>
        <v>400.892</v>
      </c>
      <c r="BZ639" s="23">
        <f ca="1"/>
        <v>389.46100000000001</v>
      </c>
      <c r="CA639" s="23">
        <f ca="1"/>
        <v>381.09899999999999</v>
      </c>
      <c r="CB639" s="23">
        <f ca="1"/>
        <v>378.90699999999998</v>
      </c>
      <c r="CC639" s="23">
        <f ca="1"/>
        <v>381.41199999999998</v>
      </c>
      <c r="CD639" s="23">
        <f ca="1"/>
        <v>393.94099999999997</v>
      </c>
      <c r="CE639" s="23">
        <f ca="1"/>
        <v>399.16199999999998</v>
      </c>
      <c r="CF639" s="23">
        <f ca="1"/>
        <v>408.714</v>
      </c>
      <c r="CG639" s="23">
        <f ca="1"/>
        <v>411.09100000000001</v>
      </c>
      <c r="CH639" s="23">
        <f ca="1"/>
        <v>422.84899999999999</v>
      </c>
      <c r="CI639" s="23">
        <f ca="1"/>
        <v>429.59199999999998</v>
      </c>
      <c r="CJ639" s="23">
        <f ca="1"/>
        <v>427.94799999999998</v>
      </c>
      <c r="CK639" s="23">
        <f ca="1"/>
        <v>425.9</v>
      </c>
      <c r="CL639" s="23">
        <f ca="1"/>
        <v>410.93599999999998</v>
      </c>
      <c r="CM639" s="23">
        <f ca="1"/>
        <v>406.75599999999997</v>
      </c>
      <c r="CN639" s="23">
        <f ca="1"/>
        <v>399.28800000000001</v>
      </c>
      <c r="CO639" s="23">
        <f ca="1"/>
        <v>395.22899999999998</v>
      </c>
      <c r="CP639" s="23">
        <f ca="1"/>
        <v>393.85899999999998</v>
      </c>
      <c r="CQ639" s="23">
        <f ca="1"/>
        <v>396.29700000000003</v>
      </c>
      <c r="CR639" s="23">
        <f ca="1"/>
        <v>390.34500000000003</v>
      </c>
      <c r="CS639" s="23">
        <f ca="1"/>
        <v>406.46499999999997</v>
      </c>
      <c r="CT639" s="23">
        <f ca="1"/>
        <v>414.46899999999999</v>
      </c>
      <c r="CU639" s="23">
        <f ca="1"/>
        <v>420.8</v>
      </c>
      <c r="CV639" s="23">
        <f ca="1"/>
        <v>420.55</v>
      </c>
      <c r="CW639" s="23">
        <f ca="1"/>
        <v>424.45</v>
      </c>
      <c r="CX639" s="23">
        <f ca="1"/>
        <v>422.423</v>
      </c>
      <c r="CY639" s="23">
        <f ca="1"/>
        <v>427.43599999999998</v>
      </c>
      <c r="CZ639" s="23">
        <f ca="1"/>
        <v>423.02199999999999</v>
      </c>
      <c r="DA639" s="23">
        <f ca="1"/>
        <v>422.339</v>
      </c>
      <c r="DB639" s="23">
        <f ca="1"/>
        <v>420.83499999999998</v>
      </c>
      <c r="DC639" s="23">
        <f ca="1"/>
        <v>421.21199999999999</v>
      </c>
      <c r="DD639" s="23">
        <f ca="1"/>
        <v>424.55099999999999</v>
      </c>
      <c r="DE639" s="23">
        <f ca="1"/>
        <v>424.31900000000002</v>
      </c>
      <c r="DF639" s="23">
        <f ca="1"/>
        <v>423.04599999999999</v>
      </c>
      <c r="DG639" s="23">
        <f ca="1"/>
        <v>428.91399999999999</v>
      </c>
      <c r="DH639" s="23">
        <f ca="1"/>
        <v>437.43</v>
      </c>
      <c r="DI639" s="23">
        <f ca="1"/>
        <v>440.23</v>
      </c>
      <c r="DJ639" s="23">
        <f ca="1"/>
        <v>439.00799999999998</v>
      </c>
      <c r="DK639" s="23">
        <f ca="1"/>
        <v>436.577</v>
      </c>
      <c r="DL639" s="23">
        <f ca="1"/>
        <v>430.80700000000002</v>
      </c>
      <c r="DM639" s="23">
        <f ca="1"/>
        <v>442.88400000000001</v>
      </c>
      <c r="DN639" s="23">
        <f ca="1"/>
        <v>429.81</v>
      </c>
      <c r="DO639" s="23">
        <f ca="1"/>
        <v>431.53199999999998</v>
      </c>
      <c r="DP639" s="23">
        <f ca="1"/>
        <v>414.85700000000003</v>
      </c>
      <c r="DQ639" s="23">
        <f ca="1"/>
        <v>406.62400000000002</v>
      </c>
      <c r="DR639" s="23">
        <f ca="1"/>
        <v>411.26499999999999</v>
      </c>
      <c r="OF639" s="23" t="s">
        <v>910</v>
      </c>
    </row>
    <row r="640" spans="3:396" x14ac:dyDescent="0.4">
      <c r="C640" s="1">
        <f t="shared" si="26"/>
        <v>637</v>
      </c>
      <c r="D640" s="74" t="s">
        <v>1174</v>
      </c>
      <c r="S640" s="74" t="s">
        <v>1174</v>
      </c>
      <c r="T640" s="1" t="s">
        <v>1254</v>
      </c>
      <c r="U640" s="4">
        <f>_xlfn.XLOOKUP(J634,monitor!B:B,monitor!N:N,"-")</f>
        <v>10</v>
      </c>
      <c r="AB640" s="111" t="str">
        <f>"spread:"&amp;K635&amp;" - "&amp;K636</f>
        <v>spread:VW 4 5/8 PERP nc-28 - VW 3 7/8 PERP nc-29</v>
      </c>
      <c r="AC640" s="23" cm="1">
        <f t="array" aca="1" ref="AC640:DS640" ca="1">_xlfn._xlws.FILTER(dl_spread_between_two_bonds(J635,J636,isin_list,historicData),dl_spread_between_two_bonds(J635,J636,isin_list,historicData)&lt;&gt;"-")</f>
        <v>0.2489999999999668</v>
      </c>
      <c r="AD640" s="23">
        <f ca="1"/>
        <v>-1.4440000000000168</v>
      </c>
      <c r="AE640" s="23">
        <f ca="1"/>
        <v>0.74200000000001864</v>
      </c>
      <c r="AF640" s="25">
        <f ca="1"/>
        <v>0.80700000000001637</v>
      </c>
      <c r="AG640" s="23">
        <f ca="1"/>
        <v>1.5869999999999891</v>
      </c>
      <c r="AH640" s="23">
        <f ca="1"/>
        <v>2.4449999999999932</v>
      </c>
      <c r="AI640" s="23">
        <f ca="1"/>
        <v>1.7019999999999982</v>
      </c>
      <c r="AJ640" s="23">
        <f ca="1"/>
        <v>1.8239999999999554</v>
      </c>
      <c r="AK640" s="23">
        <f ca="1"/>
        <v>1.84699999999998</v>
      </c>
      <c r="AL640" s="23">
        <f ca="1"/>
        <v>1.5810000000000173</v>
      </c>
      <c r="AM640" s="23">
        <f ca="1"/>
        <v>1.7259999999999991</v>
      </c>
      <c r="AN640" s="23">
        <f ca="1"/>
        <v>2.4429999999999836</v>
      </c>
      <c r="AO640" s="23">
        <f ca="1"/>
        <v>3.0049999999999955</v>
      </c>
      <c r="AP640" s="23">
        <f ca="1"/>
        <v>2.7590000000000146</v>
      </c>
      <c r="AQ640" s="23">
        <f ca="1"/>
        <v>3.3959999999999582</v>
      </c>
      <c r="AR640" s="23">
        <f ca="1"/>
        <v>2.9700000000000273</v>
      </c>
      <c r="AS640" s="23">
        <f ca="1"/>
        <v>2.9580000000000268</v>
      </c>
      <c r="AT640" s="23">
        <f ca="1"/>
        <v>3.5600000000000023</v>
      </c>
      <c r="AU640" s="23">
        <f ca="1"/>
        <v>2.8489999999999895</v>
      </c>
      <c r="AV640" s="23">
        <f ca="1"/>
        <v>1.3029999999999973</v>
      </c>
      <c r="AW640" s="23">
        <f ca="1"/>
        <v>4.7579999999999814</v>
      </c>
      <c r="AX640" s="23">
        <f ca="1"/>
        <v>7.6990000000000123</v>
      </c>
      <c r="AY640" s="23">
        <f ca="1"/>
        <v>7.2350000000000136</v>
      </c>
      <c r="AZ640" s="23">
        <f ca="1"/>
        <v>1.9710000000000036</v>
      </c>
      <c r="BA640" s="23">
        <f ca="1"/>
        <v>4.90300000000002</v>
      </c>
      <c r="BB640" s="23">
        <f ca="1"/>
        <v>3.9550000000000409</v>
      </c>
      <c r="BC640" s="23">
        <f ca="1"/>
        <v>4.9930000000000518</v>
      </c>
      <c r="BD640" s="23">
        <f ca="1"/>
        <v>2.7980000000000018</v>
      </c>
      <c r="BE640" s="23">
        <f ca="1"/>
        <v>0.90899999999999181</v>
      </c>
      <c r="BF640" s="23">
        <f ca="1"/>
        <v>0.43999999999999773</v>
      </c>
      <c r="BG640" s="23">
        <f ca="1"/>
        <v>1.9379999999999882</v>
      </c>
      <c r="BH640" s="23">
        <f ca="1"/>
        <v>2.0590000000000259</v>
      </c>
      <c r="BI640" s="23">
        <f ca="1"/>
        <v>2.3839999999999577</v>
      </c>
      <c r="BJ640" s="23">
        <f ca="1"/>
        <v>3.8829999999999814</v>
      </c>
      <c r="BK640" s="23">
        <f ca="1"/>
        <v>3.1090000000000373</v>
      </c>
      <c r="BL640" s="23">
        <f ca="1"/>
        <v>3.6329999999999814</v>
      </c>
      <c r="BM640" s="23">
        <f ca="1"/>
        <v>4.7339999999999804</v>
      </c>
      <c r="BN640" s="23">
        <f ca="1"/>
        <v>4.5180000000000291</v>
      </c>
      <c r="BO640" s="23">
        <f ca="1"/>
        <v>0.3739999999999668</v>
      </c>
      <c r="BP640" s="23">
        <f ca="1"/>
        <v>2.4019999999999868</v>
      </c>
      <c r="BQ640" s="23">
        <f ca="1"/>
        <v>3.1209999999999809</v>
      </c>
      <c r="BR640" s="23">
        <f ca="1"/>
        <v>0.25</v>
      </c>
      <c r="BS640" s="23">
        <f ca="1"/>
        <v>4.0310000000000059</v>
      </c>
      <c r="BT640" s="23">
        <f ca="1"/>
        <v>4.132000000000005</v>
      </c>
      <c r="BU640" s="23">
        <f ca="1"/>
        <v>4.8580000000000041</v>
      </c>
      <c r="BV640" s="23">
        <f ca="1"/>
        <v>2.7340000000000373</v>
      </c>
      <c r="BW640" s="23">
        <f ca="1"/>
        <v>3.8240000000000123</v>
      </c>
      <c r="BX640" s="23">
        <f ca="1"/>
        <v>1.8780000000000427</v>
      </c>
      <c r="BY640" s="23">
        <f ca="1"/>
        <v>-1.3979999999999677</v>
      </c>
      <c r="BZ640" s="23">
        <f ca="1"/>
        <v>-3.271000000000015</v>
      </c>
      <c r="CA640" s="23">
        <f ca="1"/>
        <v>-1.6200000000000045</v>
      </c>
      <c r="CB640" s="23">
        <f ca="1"/>
        <v>-0.15999999999996817</v>
      </c>
      <c r="CC640" s="23">
        <f ca="1"/>
        <v>-0.17999999999994998</v>
      </c>
      <c r="CD640" s="23">
        <f ca="1"/>
        <v>0.35300000000000864</v>
      </c>
      <c r="CE640" s="23">
        <f ca="1"/>
        <v>3.0000000000029559E-2</v>
      </c>
      <c r="CF640" s="23">
        <f ca="1"/>
        <v>-1.3260000000000218</v>
      </c>
      <c r="CG640" s="23">
        <f ca="1"/>
        <v>-1.1929999999999836</v>
      </c>
      <c r="CH640" s="23">
        <f ca="1"/>
        <v>-2.3449999999999704</v>
      </c>
      <c r="CI640" s="23">
        <f ca="1"/>
        <v>-7.3919999999999959</v>
      </c>
      <c r="CJ640" s="23">
        <f ca="1"/>
        <v>-9.2969999999999686</v>
      </c>
      <c r="CK640" s="23">
        <f ca="1"/>
        <v>-8.7669999999999959</v>
      </c>
      <c r="CL640" s="23">
        <f ca="1"/>
        <v>-9.257000000000005</v>
      </c>
      <c r="CM640" s="23">
        <f ca="1"/>
        <v>-8.0029999999999859</v>
      </c>
      <c r="CN640" s="23">
        <f ca="1"/>
        <v>-6.1370000000000005</v>
      </c>
      <c r="CO640" s="23">
        <f ca="1"/>
        <v>-7.5740000000000123</v>
      </c>
      <c r="CP640" s="23">
        <f ca="1"/>
        <v>-7.257000000000005</v>
      </c>
      <c r="CQ640" s="23">
        <f ca="1"/>
        <v>-8.1140000000000327</v>
      </c>
      <c r="CR640" s="23">
        <f ca="1"/>
        <v>-6.3860000000000241</v>
      </c>
      <c r="CS640" s="23">
        <f ca="1"/>
        <v>-2.8079999999999927</v>
      </c>
      <c r="CT640" s="23">
        <f ca="1"/>
        <v>-2.4619999999999891</v>
      </c>
      <c r="CU640" s="23">
        <f ca="1"/>
        <v>-2.29200000000003</v>
      </c>
      <c r="CV640" s="23">
        <f ca="1"/>
        <v>-3.1419999999999959</v>
      </c>
      <c r="CW640" s="23">
        <f ca="1"/>
        <v>-3.6359999999999673</v>
      </c>
      <c r="CX640" s="23">
        <f ca="1"/>
        <v>-3.7269999999999754</v>
      </c>
      <c r="CY640" s="23">
        <f ca="1"/>
        <v>-4.4449999999999932</v>
      </c>
      <c r="CZ640" s="23">
        <f ca="1"/>
        <v>-3.9549999999999841</v>
      </c>
      <c r="DA640" s="23">
        <f ca="1"/>
        <v>-5.2989999999999782</v>
      </c>
      <c r="DB640" s="23">
        <f ca="1"/>
        <v>-5.757000000000005</v>
      </c>
      <c r="DC640" s="23">
        <f ca="1"/>
        <v>-5.4189999999999827</v>
      </c>
      <c r="DD640" s="23">
        <f ca="1"/>
        <v>-5.1610000000000014</v>
      </c>
      <c r="DE640" s="23">
        <f ca="1"/>
        <v>-3.0790000000000077</v>
      </c>
      <c r="DF640" s="23">
        <f ca="1"/>
        <v>-1.8349999999999795</v>
      </c>
      <c r="DG640" s="23">
        <f ca="1"/>
        <v>-2.8389999999999986</v>
      </c>
      <c r="DH640" s="23">
        <f ca="1"/>
        <v>-7.1999999999999886</v>
      </c>
      <c r="DI640" s="23">
        <f ca="1"/>
        <v>-11.684000000000026</v>
      </c>
      <c r="DJ640" s="23">
        <f ca="1"/>
        <v>-13.433999999999969</v>
      </c>
      <c r="DK640" s="23">
        <f ca="1"/>
        <v>-15.728999999999985</v>
      </c>
      <c r="DL640" s="23">
        <f ca="1"/>
        <v>-18.00200000000001</v>
      </c>
      <c r="DM640" s="23">
        <f ca="1"/>
        <v>-22.646000000000015</v>
      </c>
      <c r="DN640" s="23">
        <f ca="1"/>
        <v>-19.22199999999998</v>
      </c>
      <c r="DO640" s="23">
        <f ca="1"/>
        <v>-23.029999999999973</v>
      </c>
      <c r="DP640" s="23">
        <f ca="1"/>
        <v>-19.186000000000035</v>
      </c>
      <c r="DQ640" s="23">
        <f ca="1"/>
        <v>-18.330000000000041</v>
      </c>
      <c r="DR640" s="23">
        <f ca="1"/>
        <v>-8.5310000000000059</v>
      </c>
      <c r="DS640" s="23">
        <f ca="1"/>
        <v>-5.8670000000000186</v>
      </c>
      <c r="OF640" s="23" t="s">
        <v>910</v>
      </c>
    </row>
    <row r="641" spans="3:396" x14ac:dyDescent="0.4">
      <c r="C641" s="1">
        <f t="shared" si="26"/>
        <v>638</v>
      </c>
      <c r="D641" s="74" t="s">
        <v>1174</v>
      </c>
      <c r="S641" s="74" t="s">
        <v>1174</v>
      </c>
      <c r="T641" s="1" t="s">
        <v>907</v>
      </c>
      <c r="U641" s="4">
        <f ca="1">MIN(AC638:JZ639)</f>
        <v>373.30200000000002</v>
      </c>
      <c r="AB641" s="111" t="s">
        <v>1633</v>
      </c>
      <c r="AC641" s="24" cm="1">
        <f t="array" aca="1" ref="AC641:JZ641" ca="1">IF(ISNUMBER(_xlfn.ANCHORARRAY(AC640)),_xlfn.ANCHORARRAY(AC635),"-")</f>
        <v>44126</v>
      </c>
      <c r="AD641" s="24">
        <f ca="1"/>
        <v>44125</v>
      </c>
      <c r="AE641" s="24">
        <f ca="1"/>
        <v>44124</v>
      </c>
      <c r="AF641" s="24">
        <f ca="1"/>
        <v>44123</v>
      </c>
      <c r="AG641" s="24">
        <f ca="1"/>
        <v>44120</v>
      </c>
      <c r="AH641" s="24">
        <f ca="1"/>
        <v>44119</v>
      </c>
      <c r="AI641" s="24">
        <f ca="1"/>
        <v>44118</v>
      </c>
      <c r="AJ641" s="24">
        <f ca="1"/>
        <v>44117</v>
      </c>
      <c r="AK641" s="24">
        <f ca="1"/>
        <v>44116</v>
      </c>
      <c r="AL641" s="24">
        <f ca="1"/>
        <v>44113</v>
      </c>
      <c r="AM641" s="24">
        <f ca="1"/>
        <v>44112</v>
      </c>
      <c r="AN641" s="24">
        <f ca="1"/>
        <v>44111</v>
      </c>
      <c r="AO641" s="24">
        <f ca="1"/>
        <v>44110</v>
      </c>
      <c r="AP641" s="24">
        <f ca="1"/>
        <v>44109</v>
      </c>
      <c r="AQ641" s="24">
        <f ca="1"/>
        <v>44106</v>
      </c>
      <c r="AR641" s="24">
        <f ca="1"/>
        <v>44105</v>
      </c>
      <c r="AS641" s="24">
        <f ca="1"/>
        <v>44104</v>
      </c>
      <c r="AT641" s="24">
        <f ca="1"/>
        <v>44103</v>
      </c>
      <c r="AU641" s="24">
        <f ca="1"/>
        <v>44102</v>
      </c>
      <c r="AV641" s="24">
        <f ca="1"/>
        <v>44099</v>
      </c>
      <c r="AW641" s="24">
        <f ca="1"/>
        <v>44098</v>
      </c>
      <c r="AX641" s="24">
        <f ca="1"/>
        <v>44097</v>
      </c>
      <c r="AY641" s="24">
        <f ca="1"/>
        <v>44096</v>
      </c>
      <c r="AZ641" s="24">
        <f ca="1"/>
        <v>44095</v>
      </c>
      <c r="BA641" s="24">
        <f ca="1"/>
        <v>44092</v>
      </c>
      <c r="BB641" s="24">
        <f ca="1"/>
        <v>44091</v>
      </c>
      <c r="BC641" s="24">
        <f ca="1"/>
        <v>44090</v>
      </c>
      <c r="BD641" s="24">
        <f ca="1"/>
        <v>44089</v>
      </c>
      <c r="BE641" s="24">
        <f ca="1"/>
        <v>44088</v>
      </c>
      <c r="BF641" s="24">
        <f ca="1"/>
        <v>44085</v>
      </c>
      <c r="BG641" s="24">
        <f ca="1"/>
        <v>44084</v>
      </c>
      <c r="BH641" s="24">
        <f ca="1"/>
        <v>44083</v>
      </c>
      <c r="BI641" s="24">
        <f ca="1"/>
        <v>44082</v>
      </c>
      <c r="BJ641" s="24">
        <f ca="1"/>
        <v>44081</v>
      </c>
      <c r="BK641" s="24">
        <f ca="1"/>
        <v>44078</v>
      </c>
      <c r="BL641" s="24">
        <f ca="1"/>
        <v>44077</v>
      </c>
      <c r="BM641" s="24">
        <f ca="1"/>
        <v>44076</v>
      </c>
      <c r="BN641" s="24">
        <f ca="1"/>
        <v>44075</v>
      </c>
      <c r="BO641" s="24">
        <f ca="1"/>
        <v>44074</v>
      </c>
      <c r="BP641" s="24">
        <f ca="1"/>
        <v>44071</v>
      </c>
      <c r="BQ641" s="24">
        <f ca="1"/>
        <v>44070</v>
      </c>
      <c r="BR641" s="24">
        <f ca="1"/>
        <v>44069</v>
      </c>
      <c r="BS641" s="24">
        <f ca="1"/>
        <v>44068</v>
      </c>
      <c r="BT641" s="24">
        <f ca="1"/>
        <v>44067</v>
      </c>
      <c r="BU641" s="24">
        <f ca="1"/>
        <v>44064</v>
      </c>
      <c r="BV641" s="24">
        <f ca="1"/>
        <v>44063</v>
      </c>
      <c r="BW641" s="24">
        <f ca="1"/>
        <v>44062</v>
      </c>
      <c r="BX641" s="24">
        <f ca="1"/>
        <v>44061</v>
      </c>
      <c r="BY641" s="24">
        <f ca="1"/>
        <v>44060</v>
      </c>
      <c r="BZ641" s="24">
        <f ca="1"/>
        <v>44057</v>
      </c>
      <c r="CA641" s="24">
        <f ca="1"/>
        <v>44056</v>
      </c>
      <c r="CB641" s="24">
        <f ca="1"/>
        <v>44055</v>
      </c>
      <c r="CC641" s="24">
        <f ca="1"/>
        <v>44054</v>
      </c>
      <c r="CD641" s="24">
        <f ca="1"/>
        <v>44053</v>
      </c>
      <c r="CE641" s="24">
        <f ca="1"/>
        <v>44050</v>
      </c>
      <c r="CF641" s="24">
        <f ca="1"/>
        <v>44049</v>
      </c>
      <c r="CG641" s="24">
        <f ca="1"/>
        <v>44048</v>
      </c>
      <c r="CH641" s="24">
        <f ca="1"/>
        <v>44047</v>
      </c>
      <c r="CI641" s="24">
        <f ca="1"/>
        <v>44046</v>
      </c>
      <c r="CJ641" s="24">
        <f ca="1"/>
        <v>44043</v>
      </c>
      <c r="CK641" s="24">
        <f ca="1"/>
        <v>44042</v>
      </c>
      <c r="CL641" s="24">
        <f ca="1"/>
        <v>44041</v>
      </c>
      <c r="CM641" s="24">
        <f ca="1"/>
        <v>44040</v>
      </c>
      <c r="CN641" s="24">
        <f ca="1"/>
        <v>44039</v>
      </c>
      <c r="CO641" s="24">
        <f ca="1"/>
        <v>44036</v>
      </c>
      <c r="CP641" s="24">
        <f ca="1"/>
        <v>44035</v>
      </c>
      <c r="CQ641" s="24">
        <f ca="1"/>
        <v>44034</v>
      </c>
      <c r="CR641" s="24">
        <f ca="1"/>
        <v>44033</v>
      </c>
      <c r="CS641" s="24">
        <f ca="1"/>
        <v>44032</v>
      </c>
      <c r="CT641" s="24">
        <f ca="1"/>
        <v>44029</v>
      </c>
      <c r="CU641" s="24">
        <f ca="1"/>
        <v>44028</v>
      </c>
      <c r="CV641" s="24">
        <f ca="1"/>
        <v>44027</v>
      </c>
      <c r="CW641" s="24">
        <f ca="1"/>
        <v>44026</v>
      </c>
      <c r="CX641" s="24">
        <f ca="1"/>
        <v>44025</v>
      </c>
      <c r="CY641" s="24">
        <f ca="1"/>
        <v>44022</v>
      </c>
      <c r="CZ641" s="24">
        <f ca="1"/>
        <v>44021</v>
      </c>
      <c r="DA641" s="24">
        <f ca="1"/>
        <v>44020</v>
      </c>
      <c r="DB641" s="24">
        <f ca="1"/>
        <v>44019</v>
      </c>
      <c r="DC641" s="24">
        <f ca="1"/>
        <v>44018</v>
      </c>
      <c r="DD641" s="24">
        <f ca="1"/>
        <v>44015</v>
      </c>
      <c r="DE641" s="24">
        <f ca="1"/>
        <v>44014</v>
      </c>
      <c r="DF641" s="24">
        <f ca="1"/>
        <v>44013</v>
      </c>
      <c r="DG641" s="24">
        <f ca="1"/>
        <v>44012</v>
      </c>
      <c r="DH641" s="24">
        <f ca="1"/>
        <v>44011</v>
      </c>
      <c r="DI641" s="24">
        <f ca="1"/>
        <v>44008</v>
      </c>
      <c r="DJ641" s="24">
        <f ca="1"/>
        <v>44007</v>
      </c>
      <c r="DK641" s="24">
        <f ca="1"/>
        <v>44006</v>
      </c>
      <c r="DL641" s="24">
        <f ca="1"/>
        <v>44005</v>
      </c>
      <c r="DM641" s="24">
        <f ca="1"/>
        <v>44004</v>
      </c>
      <c r="DN641" s="24">
        <f ca="1"/>
        <v>44001</v>
      </c>
      <c r="DO641" s="24">
        <f ca="1"/>
        <v>44000</v>
      </c>
      <c r="DP641" s="24">
        <f ca="1"/>
        <v>43999</v>
      </c>
      <c r="DQ641" s="24">
        <f ca="1"/>
        <v>43998</v>
      </c>
      <c r="DR641" s="24">
        <f ca="1"/>
        <v>43997</v>
      </c>
      <c r="DS641" s="24">
        <f ca="1"/>
        <v>43994</v>
      </c>
      <c r="DT641" s="24" t="e">
        <f ca="1"/>
        <v>#N/A</v>
      </c>
      <c r="DU641" s="24" t="e">
        <f ca="1"/>
        <v>#N/A</v>
      </c>
      <c r="DV641" s="24" t="e">
        <f ca="1"/>
        <v>#N/A</v>
      </c>
      <c r="DW641" s="24" t="e">
        <f ca="1"/>
        <v>#N/A</v>
      </c>
      <c r="DX641" s="24" t="e">
        <f ca="1"/>
        <v>#N/A</v>
      </c>
      <c r="DY641" s="24" t="e">
        <f ca="1"/>
        <v>#N/A</v>
      </c>
      <c r="DZ641" s="24" t="e">
        <f ca="1"/>
        <v>#N/A</v>
      </c>
      <c r="EA641" s="24" t="e">
        <f ca="1"/>
        <v>#N/A</v>
      </c>
      <c r="EB641" s="24" t="e">
        <f ca="1"/>
        <v>#N/A</v>
      </c>
      <c r="EC641" s="24" t="e">
        <f ca="1"/>
        <v>#N/A</v>
      </c>
      <c r="ED641" s="24" t="e">
        <f ca="1"/>
        <v>#N/A</v>
      </c>
      <c r="EE641" s="24" t="e">
        <f ca="1"/>
        <v>#N/A</v>
      </c>
      <c r="EF641" s="24" t="e">
        <f ca="1"/>
        <v>#N/A</v>
      </c>
      <c r="EG641" s="24" t="e">
        <f ca="1"/>
        <v>#N/A</v>
      </c>
      <c r="EH641" s="24" t="e">
        <f ca="1"/>
        <v>#N/A</v>
      </c>
      <c r="EI641" s="24" t="e">
        <f ca="1"/>
        <v>#N/A</v>
      </c>
      <c r="EJ641" s="24" t="e">
        <f ca="1"/>
        <v>#N/A</v>
      </c>
      <c r="EK641" s="24" t="e">
        <f ca="1"/>
        <v>#N/A</v>
      </c>
      <c r="EL641" s="24" t="e">
        <f ca="1"/>
        <v>#N/A</v>
      </c>
      <c r="EM641" s="24" t="e">
        <f ca="1"/>
        <v>#N/A</v>
      </c>
      <c r="EN641" s="24" t="e">
        <f ca="1"/>
        <v>#N/A</v>
      </c>
      <c r="EO641" s="24" t="e">
        <f ca="1"/>
        <v>#N/A</v>
      </c>
      <c r="EP641" s="24" t="e">
        <f ca="1"/>
        <v>#N/A</v>
      </c>
      <c r="EQ641" s="24" t="e">
        <f ca="1"/>
        <v>#N/A</v>
      </c>
      <c r="ER641" s="24" t="e">
        <f ca="1"/>
        <v>#N/A</v>
      </c>
      <c r="ES641" s="24" t="e">
        <f ca="1"/>
        <v>#N/A</v>
      </c>
      <c r="ET641" s="24" t="e">
        <f ca="1"/>
        <v>#N/A</v>
      </c>
      <c r="EU641" s="24" t="e">
        <f ca="1"/>
        <v>#N/A</v>
      </c>
      <c r="EV641" s="24" t="e">
        <f ca="1"/>
        <v>#N/A</v>
      </c>
      <c r="EW641" s="24" t="e">
        <f ca="1"/>
        <v>#N/A</v>
      </c>
      <c r="EX641" s="24" t="e">
        <f ca="1"/>
        <v>#N/A</v>
      </c>
      <c r="EY641" s="24" t="e">
        <f ca="1"/>
        <v>#N/A</v>
      </c>
      <c r="EZ641" s="24" t="e">
        <f ca="1"/>
        <v>#N/A</v>
      </c>
      <c r="FA641" s="24" t="e">
        <f ca="1"/>
        <v>#N/A</v>
      </c>
      <c r="FB641" s="24" t="e">
        <f ca="1"/>
        <v>#N/A</v>
      </c>
      <c r="FC641" s="24" t="e">
        <f ca="1"/>
        <v>#N/A</v>
      </c>
      <c r="FD641" s="24" t="e">
        <f ca="1"/>
        <v>#N/A</v>
      </c>
      <c r="FE641" s="24" t="e">
        <f ca="1"/>
        <v>#N/A</v>
      </c>
      <c r="FF641" s="24" t="e">
        <f ca="1"/>
        <v>#N/A</v>
      </c>
      <c r="FG641" s="24" t="e">
        <f ca="1"/>
        <v>#N/A</v>
      </c>
      <c r="FH641" s="24" t="e">
        <f ca="1"/>
        <v>#N/A</v>
      </c>
      <c r="FI641" s="24" t="e">
        <f ca="1"/>
        <v>#N/A</v>
      </c>
      <c r="FJ641" s="24" t="e">
        <f ca="1"/>
        <v>#N/A</v>
      </c>
      <c r="FK641" s="24" t="e">
        <f ca="1"/>
        <v>#N/A</v>
      </c>
      <c r="FL641" s="24" t="e">
        <f ca="1"/>
        <v>#N/A</v>
      </c>
      <c r="FM641" s="24" t="e">
        <f ca="1"/>
        <v>#N/A</v>
      </c>
      <c r="FN641" s="24" t="e">
        <f ca="1"/>
        <v>#N/A</v>
      </c>
      <c r="FO641" s="24" t="e">
        <f ca="1"/>
        <v>#N/A</v>
      </c>
      <c r="FP641" s="24" t="e">
        <f ca="1"/>
        <v>#N/A</v>
      </c>
      <c r="FQ641" s="24" t="e">
        <f ca="1"/>
        <v>#N/A</v>
      </c>
      <c r="FR641" s="24" t="e">
        <f ca="1"/>
        <v>#N/A</v>
      </c>
      <c r="FS641" s="24" t="e">
        <f ca="1"/>
        <v>#N/A</v>
      </c>
      <c r="FT641" s="24" t="e">
        <f ca="1"/>
        <v>#N/A</v>
      </c>
      <c r="FU641" s="24" t="e">
        <f ca="1"/>
        <v>#N/A</v>
      </c>
      <c r="FV641" s="24" t="e">
        <f ca="1"/>
        <v>#N/A</v>
      </c>
      <c r="FW641" s="24" t="e">
        <f ca="1"/>
        <v>#N/A</v>
      </c>
      <c r="FX641" s="24" t="e">
        <f ca="1"/>
        <v>#N/A</v>
      </c>
      <c r="FY641" s="24" t="e">
        <f ca="1"/>
        <v>#N/A</v>
      </c>
      <c r="FZ641" s="24" t="e">
        <f ca="1"/>
        <v>#N/A</v>
      </c>
      <c r="GA641" s="24" t="e">
        <f ca="1"/>
        <v>#N/A</v>
      </c>
      <c r="GB641" s="24" t="e">
        <f ca="1"/>
        <v>#N/A</v>
      </c>
      <c r="GC641" s="24" t="e">
        <f ca="1"/>
        <v>#N/A</v>
      </c>
      <c r="GD641" s="24" t="e">
        <f ca="1"/>
        <v>#N/A</v>
      </c>
      <c r="GE641" s="24" t="e">
        <f ca="1"/>
        <v>#N/A</v>
      </c>
      <c r="GF641" s="24" t="e">
        <f ca="1"/>
        <v>#N/A</v>
      </c>
      <c r="GG641" s="24" t="e">
        <f ca="1"/>
        <v>#N/A</v>
      </c>
      <c r="GH641" s="24" t="e">
        <f ca="1"/>
        <v>#N/A</v>
      </c>
      <c r="GI641" s="24" t="e">
        <f ca="1"/>
        <v>#N/A</v>
      </c>
      <c r="GJ641" s="24" t="e">
        <f ca="1"/>
        <v>#N/A</v>
      </c>
      <c r="GK641" s="24" t="e">
        <f ca="1"/>
        <v>#N/A</v>
      </c>
      <c r="GL641" s="24" t="e">
        <f ca="1"/>
        <v>#N/A</v>
      </c>
      <c r="GM641" s="24" t="e">
        <f ca="1"/>
        <v>#N/A</v>
      </c>
      <c r="GN641" s="24" t="e">
        <f ca="1"/>
        <v>#N/A</v>
      </c>
      <c r="GO641" s="24" t="e">
        <f ca="1"/>
        <v>#N/A</v>
      </c>
      <c r="GP641" s="24" t="e">
        <f ca="1"/>
        <v>#N/A</v>
      </c>
      <c r="GQ641" s="24" t="e">
        <f ca="1"/>
        <v>#N/A</v>
      </c>
      <c r="GR641" s="24" t="e">
        <f ca="1"/>
        <v>#N/A</v>
      </c>
      <c r="GS641" s="24" t="e">
        <f ca="1"/>
        <v>#N/A</v>
      </c>
      <c r="GT641" s="24" t="e">
        <f ca="1"/>
        <v>#N/A</v>
      </c>
      <c r="GU641" s="24" t="e">
        <f ca="1"/>
        <v>#N/A</v>
      </c>
      <c r="GV641" s="24" t="e">
        <f ca="1"/>
        <v>#N/A</v>
      </c>
      <c r="GW641" s="24" t="e">
        <f ca="1"/>
        <v>#N/A</v>
      </c>
      <c r="GX641" s="24" t="e">
        <f ca="1"/>
        <v>#N/A</v>
      </c>
      <c r="GY641" s="24" t="e">
        <f ca="1"/>
        <v>#N/A</v>
      </c>
      <c r="GZ641" s="24" t="e">
        <f ca="1"/>
        <v>#N/A</v>
      </c>
      <c r="HA641" s="24" t="e">
        <f ca="1"/>
        <v>#N/A</v>
      </c>
      <c r="HB641" s="24" t="e">
        <f ca="1"/>
        <v>#N/A</v>
      </c>
      <c r="HC641" s="24" t="e">
        <f ca="1"/>
        <v>#N/A</v>
      </c>
      <c r="HD641" s="24" t="e">
        <f ca="1"/>
        <v>#N/A</v>
      </c>
      <c r="HE641" s="24" t="e">
        <f ca="1"/>
        <v>#N/A</v>
      </c>
      <c r="HF641" s="24" t="e">
        <f ca="1"/>
        <v>#N/A</v>
      </c>
      <c r="HG641" s="24" t="e">
        <f ca="1"/>
        <v>#N/A</v>
      </c>
      <c r="HH641" s="24" t="e">
        <f ca="1"/>
        <v>#N/A</v>
      </c>
      <c r="HI641" s="24" t="e">
        <f ca="1"/>
        <v>#N/A</v>
      </c>
      <c r="HJ641" s="24" t="e">
        <f ca="1"/>
        <v>#N/A</v>
      </c>
      <c r="HK641" s="24" t="e">
        <f ca="1"/>
        <v>#N/A</v>
      </c>
      <c r="HL641" s="24" t="e">
        <f ca="1"/>
        <v>#N/A</v>
      </c>
      <c r="HM641" s="24" t="e">
        <f ca="1"/>
        <v>#N/A</v>
      </c>
      <c r="HN641" s="24" t="e">
        <f ca="1"/>
        <v>#N/A</v>
      </c>
      <c r="HO641" s="24" t="e">
        <f ca="1"/>
        <v>#N/A</v>
      </c>
      <c r="HP641" s="24" t="e">
        <f ca="1"/>
        <v>#N/A</v>
      </c>
      <c r="HQ641" s="24" t="e">
        <f ca="1"/>
        <v>#N/A</v>
      </c>
      <c r="HR641" s="24" t="e">
        <f ca="1"/>
        <v>#N/A</v>
      </c>
      <c r="HS641" s="24" t="e">
        <f ca="1"/>
        <v>#N/A</v>
      </c>
      <c r="HT641" s="24" t="e">
        <f ca="1"/>
        <v>#N/A</v>
      </c>
      <c r="HU641" s="24" t="e">
        <f ca="1"/>
        <v>#N/A</v>
      </c>
      <c r="HV641" s="24" t="e">
        <f ca="1"/>
        <v>#N/A</v>
      </c>
      <c r="HW641" s="24" t="e">
        <f ca="1"/>
        <v>#N/A</v>
      </c>
      <c r="HX641" s="24" t="e">
        <f ca="1"/>
        <v>#N/A</v>
      </c>
      <c r="HY641" s="24" t="e">
        <f ca="1"/>
        <v>#N/A</v>
      </c>
      <c r="HZ641" s="24" t="e">
        <f ca="1"/>
        <v>#N/A</v>
      </c>
      <c r="IA641" s="24" t="e">
        <f ca="1"/>
        <v>#N/A</v>
      </c>
      <c r="IB641" s="24" t="e">
        <f ca="1"/>
        <v>#N/A</v>
      </c>
      <c r="IC641" s="24" t="e">
        <f ca="1"/>
        <v>#N/A</v>
      </c>
      <c r="ID641" s="24" t="e">
        <f ca="1"/>
        <v>#N/A</v>
      </c>
      <c r="IE641" s="24" t="e">
        <f ca="1"/>
        <v>#N/A</v>
      </c>
      <c r="IF641" s="24" t="e">
        <f ca="1"/>
        <v>#N/A</v>
      </c>
      <c r="IG641" s="24" t="e">
        <f ca="1"/>
        <v>#N/A</v>
      </c>
      <c r="IH641" s="24" t="e">
        <f ca="1"/>
        <v>#N/A</v>
      </c>
      <c r="II641" s="24" t="e">
        <f ca="1"/>
        <v>#N/A</v>
      </c>
      <c r="IJ641" s="24" t="e">
        <f ca="1"/>
        <v>#N/A</v>
      </c>
      <c r="IK641" s="24" t="e">
        <f ca="1"/>
        <v>#N/A</v>
      </c>
      <c r="IL641" s="24" t="e">
        <f ca="1"/>
        <v>#N/A</v>
      </c>
      <c r="IM641" s="24" t="e">
        <f ca="1"/>
        <v>#N/A</v>
      </c>
      <c r="IN641" s="24" t="e">
        <f ca="1"/>
        <v>#N/A</v>
      </c>
      <c r="IO641" s="24" t="e">
        <f ca="1"/>
        <v>#N/A</v>
      </c>
      <c r="IP641" s="24" t="e">
        <f ca="1"/>
        <v>#N/A</v>
      </c>
      <c r="IQ641" s="24" t="e">
        <f ca="1"/>
        <v>#N/A</v>
      </c>
      <c r="IR641" s="24" t="e">
        <f ca="1"/>
        <v>#N/A</v>
      </c>
      <c r="IS641" s="24" t="e">
        <f ca="1"/>
        <v>#N/A</v>
      </c>
      <c r="IT641" s="24" t="e">
        <f ca="1"/>
        <v>#N/A</v>
      </c>
      <c r="IU641" s="24" t="e">
        <f ca="1"/>
        <v>#N/A</v>
      </c>
      <c r="IV641" s="24" t="e">
        <f ca="1"/>
        <v>#N/A</v>
      </c>
      <c r="IW641" s="24" t="e">
        <f ca="1"/>
        <v>#N/A</v>
      </c>
      <c r="IX641" s="24" t="e">
        <f ca="1"/>
        <v>#N/A</v>
      </c>
      <c r="IY641" s="24" t="e">
        <f ca="1"/>
        <v>#N/A</v>
      </c>
      <c r="IZ641" s="24" t="e">
        <f ca="1"/>
        <v>#N/A</v>
      </c>
      <c r="JA641" s="24" t="e">
        <f ca="1"/>
        <v>#N/A</v>
      </c>
      <c r="JB641" s="24" t="e">
        <f ca="1"/>
        <v>#N/A</v>
      </c>
      <c r="JC641" s="24" t="e">
        <f ca="1"/>
        <v>#N/A</v>
      </c>
      <c r="JD641" s="24" t="e">
        <f ca="1"/>
        <v>#N/A</v>
      </c>
      <c r="JE641" s="24" t="e">
        <f ca="1"/>
        <v>#N/A</v>
      </c>
      <c r="JF641" s="24" t="e">
        <f ca="1"/>
        <v>#N/A</v>
      </c>
      <c r="JG641" s="24" t="e">
        <f ca="1"/>
        <v>#N/A</v>
      </c>
      <c r="JH641" s="24" t="e">
        <f ca="1"/>
        <v>#N/A</v>
      </c>
      <c r="JI641" s="24" t="e">
        <f ca="1"/>
        <v>#N/A</v>
      </c>
      <c r="JJ641" s="24" t="e">
        <f ca="1"/>
        <v>#N/A</v>
      </c>
      <c r="JK641" s="24" t="e">
        <f ca="1"/>
        <v>#N/A</v>
      </c>
      <c r="JL641" s="24" t="e">
        <f ca="1"/>
        <v>#N/A</v>
      </c>
      <c r="JM641" s="24" t="e">
        <f ca="1"/>
        <v>#N/A</v>
      </c>
      <c r="JN641" s="24" t="e">
        <f ca="1"/>
        <v>#N/A</v>
      </c>
      <c r="JO641" s="24" t="e">
        <f ca="1"/>
        <v>#N/A</v>
      </c>
      <c r="JP641" s="24" t="e">
        <f ca="1"/>
        <v>#N/A</v>
      </c>
      <c r="JQ641" s="24" t="e">
        <f ca="1"/>
        <v>#N/A</v>
      </c>
      <c r="JR641" s="24" t="e">
        <f ca="1"/>
        <v>#N/A</v>
      </c>
      <c r="JS641" s="24" t="e">
        <f ca="1"/>
        <v>#N/A</v>
      </c>
      <c r="JT641" s="24" t="e">
        <f ca="1"/>
        <v>#N/A</v>
      </c>
      <c r="JU641" s="24" t="e">
        <f ca="1"/>
        <v>#N/A</v>
      </c>
      <c r="JV641" s="24" t="e">
        <f ca="1"/>
        <v>#N/A</v>
      </c>
      <c r="JW641" s="24" t="e">
        <f ca="1"/>
        <v>#N/A</v>
      </c>
      <c r="JX641" s="24" t="e">
        <f ca="1"/>
        <v>#N/A</v>
      </c>
      <c r="JY641" s="24" t="e">
        <f ca="1"/>
        <v>#N/A</v>
      </c>
      <c r="JZ641" s="24" t="e">
        <f ca="1"/>
        <v>#N/A</v>
      </c>
      <c r="OF641" s="23" t="s">
        <v>910</v>
      </c>
    </row>
    <row r="642" spans="3:396" x14ac:dyDescent="0.4">
      <c r="C642" s="1">
        <f t="shared" si="26"/>
        <v>639</v>
      </c>
      <c r="D642" s="74" t="s">
        <v>1174</v>
      </c>
      <c r="S642" s="74" t="s">
        <v>1174</v>
      </c>
      <c r="AB642" s="23" t="str">
        <f>T638</f>
        <v>avg - 2*std</v>
      </c>
      <c r="AC642" s="28" cm="1">
        <f t="array" aca="1" ref="AC642:DS642" ca="1">IF(_xlfn.ANCHORARRAY(AC640),U638)</f>
        <v>-15.268700398696485</v>
      </c>
      <c r="AD642" s="28">
        <f ca="1"/>
        <v>-15.268700398696485</v>
      </c>
      <c r="AE642" s="28">
        <f ca="1"/>
        <v>-15.268700398696485</v>
      </c>
      <c r="AF642" s="28">
        <f ca="1"/>
        <v>-15.268700398696485</v>
      </c>
      <c r="AG642" s="28">
        <f ca="1"/>
        <v>-15.268700398696485</v>
      </c>
      <c r="AH642" s="28">
        <f ca="1"/>
        <v>-15.268700398696485</v>
      </c>
      <c r="AI642" s="28">
        <f ca="1"/>
        <v>-15.268700398696485</v>
      </c>
      <c r="AJ642" s="28">
        <f ca="1"/>
        <v>-15.268700398696485</v>
      </c>
      <c r="AK642" s="28">
        <f ca="1"/>
        <v>-15.268700398696485</v>
      </c>
      <c r="AL642" s="28">
        <f ca="1"/>
        <v>-15.268700398696485</v>
      </c>
      <c r="AM642" s="28">
        <f ca="1"/>
        <v>-15.268700398696485</v>
      </c>
      <c r="AN642" s="28">
        <f ca="1"/>
        <v>-15.268700398696485</v>
      </c>
      <c r="AO642" s="28">
        <f ca="1"/>
        <v>-15.268700398696485</v>
      </c>
      <c r="AP642" s="28">
        <f ca="1"/>
        <v>-15.268700398696485</v>
      </c>
      <c r="AQ642" s="28">
        <f ca="1"/>
        <v>-15.268700398696485</v>
      </c>
      <c r="AR642" s="28">
        <f ca="1"/>
        <v>-15.268700398696485</v>
      </c>
      <c r="AS642" s="28">
        <f ca="1"/>
        <v>-15.268700398696485</v>
      </c>
      <c r="AT642" s="28">
        <f ca="1"/>
        <v>-15.268700398696485</v>
      </c>
      <c r="AU642" s="28">
        <f ca="1"/>
        <v>-15.268700398696485</v>
      </c>
      <c r="AV642" s="28">
        <f ca="1"/>
        <v>-15.268700398696485</v>
      </c>
      <c r="AW642" s="28">
        <f ca="1"/>
        <v>-15.268700398696485</v>
      </c>
      <c r="AX642" s="28">
        <f ca="1"/>
        <v>-15.268700398696485</v>
      </c>
      <c r="AY642" s="28">
        <f ca="1"/>
        <v>-15.268700398696485</v>
      </c>
      <c r="AZ642" s="28">
        <f ca="1"/>
        <v>-15.268700398696485</v>
      </c>
      <c r="BA642" s="28">
        <f ca="1"/>
        <v>-15.268700398696485</v>
      </c>
      <c r="BB642" s="28">
        <f ca="1"/>
        <v>-15.268700398696485</v>
      </c>
      <c r="BC642" s="28">
        <f ca="1"/>
        <v>-15.268700398696485</v>
      </c>
      <c r="BD642" s="28">
        <f ca="1"/>
        <v>-15.268700398696485</v>
      </c>
      <c r="BE642" s="28">
        <f ca="1"/>
        <v>-15.268700398696485</v>
      </c>
      <c r="BF642" s="28">
        <f ca="1"/>
        <v>-15.268700398696485</v>
      </c>
      <c r="BG642" s="28">
        <f ca="1"/>
        <v>-15.268700398696485</v>
      </c>
      <c r="BH642" s="28">
        <f ca="1"/>
        <v>-15.268700398696485</v>
      </c>
      <c r="BI642" s="28">
        <f ca="1"/>
        <v>-15.268700398696485</v>
      </c>
      <c r="BJ642" s="28">
        <f ca="1"/>
        <v>-15.268700398696485</v>
      </c>
      <c r="BK642" s="28">
        <f ca="1"/>
        <v>-15.268700398696485</v>
      </c>
      <c r="BL642" s="28">
        <f ca="1"/>
        <v>-15.268700398696485</v>
      </c>
      <c r="BM642" s="28">
        <f ca="1"/>
        <v>-15.268700398696485</v>
      </c>
      <c r="BN642" s="28">
        <f ca="1"/>
        <v>-15.268700398696485</v>
      </c>
      <c r="BO642" s="28">
        <f ca="1"/>
        <v>-15.268700398696485</v>
      </c>
      <c r="BP642" s="28">
        <f ca="1"/>
        <v>-15.268700398696485</v>
      </c>
      <c r="BQ642" s="24">
        <f ca="1"/>
        <v>-15.268700398696485</v>
      </c>
      <c r="BR642" s="24">
        <f ca="1"/>
        <v>-15.268700398696485</v>
      </c>
      <c r="BS642" s="24">
        <f ca="1"/>
        <v>-15.268700398696485</v>
      </c>
      <c r="BT642" s="24">
        <f ca="1"/>
        <v>-15.268700398696485</v>
      </c>
      <c r="BU642" s="24">
        <f ca="1"/>
        <v>-15.268700398696485</v>
      </c>
      <c r="BV642" s="24">
        <f ca="1"/>
        <v>-15.268700398696485</v>
      </c>
      <c r="BW642" s="24">
        <f ca="1"/>
        <v>-15.268700398696485</v>
      </c>
      <c r="BX642" s="24">
        <f ca="1"/>
        <v>-15.268700398696485</v>
      </c>
      <c r="BY642" s="24">
        <f ca="1"/>
        <v>-15.268700398696485</v>
      </c>
      <c r="BZ642" s="24">
        <f ca="1"/>
        <v>-15.268700398696485</v>
      </c>
      <c r="CA642" s="24">
        <f ca="1"/>
        <v>-15.268700398696485</v>
      </c>
      <c r="CB642" s="24">
        <f ca="1"/>
        <v>-15.268700398696485</v>
      </c>
      <c r="CC642" s="24">
        <f ca="1"/>
        <v>-15.268700398696485</v>
      </c>
      <c r="CD642" s="24">
        <f ca="1"/>
        <v>-15.268700398696485</v>
      </c>
      <c r="CE642" s="24">
        <f ca="1"/>
        <v>-15.268700398696485</v>
      </c>
      <c r="CF642" s="24">
        <f ca="1"/>
        <v>-15.268700398696485</v>
      </c>
      <c r="CG642" s="24">
        <f ca="1"/>
        <v>-15.268700398696485</v>
      </c>
      <c r="CH642" s="24">
        <f ca="1"/>
        <v>-15.268700398696485</v>
      </c>
      <c r="CI642" s="24">
        <f ca="1"/>
        <v>-15.268700398696485</v>
      </c>
      <c r="CJ642" s="24">
        <f ca="1"/>
        <v>-15.268700398696485</v>
      </c>
      <c r="CK642" s="24">
        <f ca="1"/>
        <v>-15.268700398696485</v>
      </c>
      <c r="CL642" s="24">
        <f ca="1"/>
        <v>-15.268700398696485</v>
      </c>
      <c r="CM642" s="24">
        <f ca="1"/>
        <v>-15.268700398696485</v>
      </c>
      <c r="CN642" s="24">
        <f ca="1"/>
        <v>-15.268700398696485</v>
      </c>
      <c r="CO642" s="24">
        <f ca="1"/>
        <v>-15.268700398696485</v>
      </c>
      <c r="CP642" s="24">
        <f ca="1"/>
        <v>-15.268700398696485</v>
      </c>
      <c r="CQ642" s="24">
        <f ca="1"/>
        <v>-15.268700398696485</v>
      </c>
      <c r="CR642" s="24">
        <f ca="1"/>
        <v>-15.268700398696485</v>
      </c>
      <c r="CS642" s="24">
        <f ca="1"/>
        <v>-15.268700398696485</v>
      </c>
      <c r="CT642" s="24">
        <f ca="1"/>
        <v>-15.268700398696485</v>
      </c>
      <c r="CU642" s="24">
        <f ca="1"/>
        <v>-15.268700398696485</v>
      </c>
      <c r="CV642" s="24">
        <f ca="1"/>
        <v>-15.268700398696485</v>
      </c>
      <c r="CW642" s="24">
        <f ca="1"/>
        <v>-15.268700398696485</v>
      </c>
      <c r="CX642" s="24">
        <f ca="1"/>
        <v>-15.268700398696485</v>
      </c>
      <c r="CY642" s="24">
        <f ca="1"/>
        <v>-15.268700398696485</v>
      </c>
      <c r="CZ642" s="24">
        <f ca="1"/>
        <v>-15.268700398696485</v>
      </c>
      <c r="DA642" s="24">
        <f ca="1"/>
        <v>-15.268700398696485</v>
      </c>
      <c r="DB642" s="24">
        <f ca="1"/>
        <v>-15.268700398696485</v>
      </c>
      <c r="DC642" s="24">
        <f ca="1"/>
        <v>-15.268700398696485</v>
      </c>
      <c r="DD642" s="24">
        <f ca="1"/>
        <v>-15.268700398696485</v>
      </c>
      <c r="DE642" s="24">
        <f ca="1"/>
        <v>-15.268700398696485</v>
      </c>
      <c r="DF642" s="24">
        <f ca="1"/>
        <v>-15.268700398696485</v>
      </c>
      <c r="DG642" s="24">
        <f ca="1"/>
        <v>-15.268700398696485</v>
      </c>
      <c r="DH642" s="24">
        <f ca="1"/>
        <v>-15.268700398696485</v>
      </c>
      <c r="DI642" s="24">
        <f ca="1"/>
        <v>-15.268700398696485</v>
      </c>
      <c r="DJ642" s="24">
        <f ca="1"/>
        <v>-15.268700398696485</v>
      </c>
      <c r="DK642" s="24">
        <f ca="1"/>
        <v>-15.268700398696485</v>
      </c>
      <c r="DL642" s="24">
        <f ca="1"/>
        <v>-15.268700398696485</v>
      </c>
      <c r="DM642" s="24">
        <f ca="1"/>
        <v>-15.268700398696485</v>
      </c>
      <c r="DN642" s="24">
        <f ca="1"/>
        <v>-15.268700398696485</v>
      </c>
      <c r="DO642" s="24">
        <f ca="1"/>
        <v>-15.268700398696485</v>
      </c>
      <c r="DP642" s="24">
        <f ca="1"/>
        <v>-15.268700398696485</v>
      </c>
      <c r="DQ642" s="24">
        <f ca="1"/>
        <v>-15.268700398696485</v>
      </c>
      <c r="DR642" s="24">
        <f ca="1"/>
        <v>-15.268700398696485</v>
      </c>
      <c r="DS642" s="24">
        <f ca="1"/>
        <v>-15.268700398696485</v>
      </c>
      <c r="DT642" s="24"/>
      <c r="DU642" s="24"/>
      <c r="DV642" s="24"/>
      <c r="DW642" s="24"/>
      <c r="DX642" s="24"/>
      <c r="DY642" s="24"/>
      <c r="DZ642" s="24"/>
      <c r="EA642" s="24"/>
      <c r="EB642" s="24"/>
      <c r="EC642" s="24"/>
      <c r="ED642" s="24"/>
      <c r="EE642" s="24"/>
      <c r="EF642" s="24"/>
      <c r="EG642" s="24"/>
      <c r="EH642" s="24"/>
      <c r="EI642" s="24"/>
      <c r="EJ642" s="24"/>
      <c r="EK642" s="24"/>
      <c r="EL642" s="24"/>
      <c r="EM642" s="24"/>
      <c r="EN642" s="24"/>
      <c r="EO642" s="24"/>
      <c r="EP642" s="24"/>
      <c r="EQ642" s="24"/>
      <c r="ER642" s="24"/>
      <c r="ES642" s="24"/>
      <c r="ET642" s="24"/>
      <c r="EU642" s="24"/>
      <c r="EV642" s="24"/>
      <c r="EW642" s="24"/>
      <c r="EX642" s="24"/>
      <c r="EY642" s="24"/>
      <c r="EZ642" s="24"/>
      <c r="FA642" s="24"/>
      <c r="FB642" s="24"/>
      <c r="FC642" s="24"/>
      <c r="FD642" s="24"/>
      <c r="FE642" s="24"/>
      <c r="FF642" s="24"/>
      <c r="FG642" s="24"/>
      <c r="FH642" s="24"/>
      <c r="FI642" s="24"/>
      <c r="FJ642" s="24"/>
      <c r="FK642" s="24"/>
      <c r="FL642" s="24"/>
      <c r="FM642" s="24"/>
      <c r="FN642" s="24"/>
      <c r="FO642" s="24"/>
      <c r="FP642" s="24"/>
      <c r="FQ642" s="24"/>
      <c r="FR642" s="24"/>
      <c r="FS642" s="24"/>
      <c r="FT642" s="24"/>
      <c r="FU642" s="24"/>
      <c r="FV642" s="24"/>
      <c r="FW642" s="24"/>
      <c r="FX642" s="24"/>
      <c r="FY642" s="24"/>
      <c r="FZ642" s="24"/>
      <c r="GA642" s="24"/>
      <c r="GB642" s="24"/>
      <c r="GC642" s="24"/>
      <c r="GD642" s="24"/>
      <c r="GE642" s="24"/>
      <c r="GF642" s="24"/>
      <c r="GG642" s="24"/>
      <c r="GH642" s="24"/>
      <c r="GI642" s="24"/>
      <c r="GJ642" s="24"/>
      <c r="GK642" s="24"/>
      <c r="GL642" s="24"/>
      <c r="GM642" s="24"/>
      <c r="GN642" s="24"/>
      <c r="GO642" s="24"/>
      <c r="GP642" s="24"/>
      <c r="GQ642" s="24"/>
      <c r="GR642" s="24"/>
      <c r="GS642" s="24"/>
      <c r="GT642" s="24"/>
      <c r="GU642" s="24"/>
      <c r="GV642" s="24"/>
      <c r="GW642" s="24"/>
      <c r="GX642" s="24"/>
      <c r="GY642" s="24"/>
      <c r="GZ642" s="24"/>
      <c r="HA642" s="24"/>
      <c r="HB642" s="24"/>
      <c r="HC642" s="24"/>
      <c r="HD642" s="24"/>
      <c r="HE642" s="24"/>
      <c r="HF642" s="24"/>
      <c r="HG642" s="24"/>
      <c r="HH642" s="24"/>
      <c r="HI642" s="24"/>
      <c r="HJ642" s="24"/>
      <c r="HK642" s="24"/>
      <c r="HL642" s="24"/>
      <c r="HM642" s="24"/>
      <c r="HN642" s="24"/>
      <c r="HO642" s="24"/>
      <c r="HP642" s="24"/>
      <c r="HQ642" s="24"/>
      <c r="HR642" s="24"/>
      <c r="HS642" s="24"/>
      <c r="HT642" s="24"/>
      <c r="HU642" s="24"/>
      <c r="HV642" s="24"/>
      <c r="HW642" s="24"/>
      <c r="HX642" s="24"/>
      <c r="HY642" s="24"/>
      <c r="HZ642" s="24"/>
      <c r="IA642" s="24"/>
      <c r="IB642" s="24"/>
      <c r="IC642" s="24"/>
      <c r="ID642" s="24"/>
      <c r="IE642" s="24"/>
      <c r="IF642" s="24"/>
      <c r="IG642" s="24"/>
      <c r="IH642" s="24"/>
      <c r="II642" s="24"/>
      <c r="IJ642" s="24"/>
      <c r="IK642" s="24"/>
      <c r="IL642" s="24"/>
      <c r="IM642" s="24"/>
      <c r="IN642" s="24"/>
      <c r="IO642" s="24"/>
      <c r="IP642" s="24"/>
      <c r="IQ642" s="24"/>
      <c r="IR642" s="24"/>
      <c r="IS642" s="24"/>
      <c r="IT642" s="24"/>
      <c r="IU642" s="24"/>
      <c r="IV642" s="24"/>
      <c r="IW642" s="24"/>
      <c r="IX642" s="24"/>
      <c r="IY642" s="24"/>
      <c r="IZ642" s="24"/>
      <c r="JA642" s="24"/>
      <c r="JB642" s="24"/>
      <c r="JC642" s="24"/>
      <c r="JD642" s="24"/>
      <c r="JE642" s="24"/>
      <c r="JF642" s="24"/>
      <c r="JG642" s="24"/>
      <c r="JH642" s="24"/>
      <c r="JI642" s="24"/>
      <c r="JJ642" s="24"/>
      <c r="JK642" s="24"/>
      <c r="JL642" s="24"/>
      <c r="JM642" s="24"/>
      <c r="JN642" s="24"/>
      <c r="JO642" s="24"/>
      <c r="JP642" s="24"/>
      <c r="JQ642" s="24"/>
      <c r="JR642" s="24"/>
      <c r="JS642" s="24"/>
      <c r="JT642" s="24"/>
      <c r="JU642" s="24"/>
      <c r="JV642" s="24"/>
      <c r="JW642" s="24"/>
      <c r="JX642" s="24"/>
      <c r="JY642" s="24"/>
      <c r="JZ642" s="24"/>
      <c r="OF642" s="23" t="s">
        <v>910</v>
      </c>
    </row>
    <row r="643" spans="3:396" x14ac:dyDescent="0.4">
      <c r="C643" s="1">
        <f t="shared" si="26"/>
        <v>640</v>
      </c>
      <c r="D643" s="74" t="s">
        <v>1174</v>
      </c>
      <c r="S643" s="74" t="s">
        <v>1174</v>
      </c>
      <c r="T643" s="1" t="s">
        <v>1411</v>
      </c>
      <c r="U643" s="1">
        <f ca="1">MIN(U634:U635)</f>
        <v>95</v>
      </c>
      <c r="AB643" s="23" t="str">
        <f>T636</f>
        <v>avg</v>
      </c>
      <c r="AC643" s="28" cm="1">
        <f t="array" aca="1" ref="AC643:DS643" ca="1">IF(_xlfn.ANCHORARRAY(AC640),U636)</f>
        <v>-2.0650421052631551</v>
      </c>
      <c r="AD643" s="28">
        <f ca="1"/>
        <v>-2.0650421052631551</v>
      </c>
      <c r="AE643" s="28">
        <f ca="1"/>
        <v>-2.0650421052631551</v>
      </c>
      <c r="AF643" s="28">
        <f ca="1"/>
        <v>-2.0650421052631551</v>
      </c>
      <c r="AG643" s="28">
        <f ca="1"/>
        <v>-2.0650421052631551</v>
      </c>
      <c r="AH643" s="28">
        <f ca="1"/>
        <v>-2.0650421052631551</v>
      </c>
      <c r="AI643" s="28">
        <f ca="1"/>
        <v>-2.0650421052631551</v>
      </c>
      <c r="AJ643" s="28">
        <f ca="1"/>
        <v>-2.0650421052631551</v>
      </c>
      <c r="AK643" s="28">
        <f ca="1"/>
        <v>-2.0650421052631551</v>
      </c>
      <c r="AL643" s="28">
        <f ca="1"/>
        <v>-2.0650421052631551</v>
      </c>
      <c r="AM643" s="28">
        <f ca="1"/>
        <v>-2.0650421052631551</v>
      </c>
      <c r="AN643" s="28">
        <f ca="1"/>
        <v>-2.0650421052631551</v>
      </c>
      <c r="AO643" s="28">
        <f ca="1"/>
        <v>-2.0650421052631551</v>
      </c>
      <c r="AP643" s="28">
        <f ca="1"/>
        <v>-2.0650421052631551</v>
      </c>
      <c r="AQ643" s="28">
        <f ca="1"/>
        <v>-2.0650421052631551</v>
      </c>
      <c r="AR643" s="28">
        <f ca="1"/>
        <v>-2.0650421052631551</v>
      </c>
      <c r="AS643" s="28">
        <f ca="1"/>
        <v>-2.0650421052631551</v>
      </c>
      <c r="AT643" s="28">
        <f ca="1"/>
        <v>-2.0650421052631551</v>
      </c>
      <c r="AU643" s="28">
        <f ca="1"/>
        <v>-2.0650421052631551</v>
      </c>
      <c r="AV643" s="28">
        <f ca="1"/>
        <v>-2.0650421052631551</v>
      </c>
      <c r="AW643" s="28">
        <f ca="1"/>
        <v>-2.0650421052631551</v>
      </c>
      <c r="AX643" s="28">
        <f ca="1"/>
        <v>-2.0650421052631551</v>
      </c>
      <c r="AY643" s="28">
        <f ca="1"/>
        <v>-2.0650421052631551</v>
      </c>
      <c r="AZ643" s="28">
        <f ca="1"/>
        <v>-2.0650421052631551</v>
      </c>
      <c r="BA643" s="28">
        <f ca="1"/>
        <v>-2.0650421052631551</v>
      </c>
      <c r="BB643" s="28">
        <f ca="1"/>
        <v>-2.0650421052631551</v>
      </c>
      <c r="BC643" s="28">
        <f ca="1"/>
        <v>-2.0650421052631551</v>
      </c>
      <c r="BD643" s="28">
        <f ca="1"/>
        <v>-2.0650421052631551</v>
      </c>
      <c r="BE643" s="28">
        <f ca="1"/>
        <v>-2.0650421052631551</v>
      </c>
      <c r="BF643" s="28">
        <f ca="1"/>
        <v>-2.0650421052631551</v>
      </c>
      <c r="BG643" s="28">
        <f ca="1"/>
        <v>-2.0650421052631551</v>
      </c>
      <c r="BH643" s="28">
        <f ca="1"/>
        <v>-2.0650421052631551</v>
      </c>
      <c r="BI643" s="28">
        <f ca="1"/>
        <v>-2.0650421052631551</v>
      </c>
      <c r="BJ643" s="28">
        <f ca="1"/>
        <v>-2.0650421052631551</v>
      </c>
      <c r="BK643" s="28">
        <f ca="1"/>
        <v>-2.0650421052631551</v>
      </c>
      <c r="BL643" s="28">
        <f ca="1"/>
        <v>-2.0650421052631551</v>
      </c>
      <c r="BM643" s="28">
        <f ca="1"/>
        <v>-2.0650421052631551</v>
      </c>
      <c r="BN643" s="28">
        <f ca="1"/>
        <v>-2.0650421052631551</v>
      </c>
      <c r="BO643" s="28">
        <f ca="1"/>
        <v>-2.0650421052631551</v>
      </c>
      <c r="BP643" s="28">
        <f ca="1"/>
        <v>-2.0650421052631551</v>
      </c>
      <c r="BQ643" s="23">
        <f ca="1"/>
        <v>-2.0650421052631551</v>
      </c>
      <c r="BR643" s="23">
        <f ca="1"/>
        <v>-2.0650421052631551</v>
      </c>
      <c r="BS643" s="23">
        <f ca="1"/>
        <v>-2.0650421052631551</v>
      </c>
      <c r="BT643" s="23">
        <f ca="1"/>
        <v>-2.0650421052631551</v>
      </c>
      <c r="BU643" s="23">
        <f ca="1"/>
        <v>-2.0650421052631551</v>
      </c>
      <c r="BV643" s="23">
        <f ca="1"/>
        <v>-2.0650421052631551</v>
      </c>
      <c r="BW643" s="23">
        <f ca="1"/>
        <v>-2.0650421052631551</v>
      </c>
      <c r="BX643" s="23">
        <f ca="1"/>
        <v>-2.0650421052631551</v>
      </c>
      <c r="BY643" s="23">
        <f ca="1"/>
        <v>-2.0650421052631551</v>
      </c>
      <c r="BZ643" s="23">
        <f ca="1"/>
        <v>-2.0650421052631551</v>
      </c>
      <c r="CA643" s="23">
        <f ca="1"/>
        <v>-2.0650421052631551</v>
      </c>
      <c r="CB643" s="23">
        <f ca="1"/>
        <v>-2.0650421052631551</v>
      </c>
      <c r="CC643" s="23">
        <f ca="1"/>
        <v>-2.0650421052631551</v>
      </c>
      <c r="CD643" s="23">
        <f ca="1"/>
        <v>-2.0650421052631551</v>
      </c>
      <c r="CE643" s="23">
        <f ca="1"/>
        <v>-2.0650421052631551</v>
      </c>
      <c r="CF643" s="23">
        <f ca="1"/>
        <v>-2.0650421052631551</v>
      </c>
      <c r="CG643" s="23">
        <f ca="1"/>
        <v>-2.0650421052631551</v>
      </c>
      <c r="CH643" s="23">
        <f ca="1"/>
        <v>-2.0650421052631551</v>
      </c>
      <c r="CI643" s="23">
        <f ca="1"/>
        <v>-2.0650421052631551</v>
      </c>
      <c r="CJ643" s="23">
        <f ca="1"/>
        <v>-2.0650421052631551</v>
      </c>
      <c r="CK643" s="23">
        <f ca="1"/>
        <v>-2.0650421052631551</v>
      </c>
      <c r="CL643" s="23">
        <f ca="1"/>
        <v>-2.0650421052631551</v>
      </c>
      <c r="CM643" s="23">
        <f ca="1"/>
        <v>-2.0650421052631551</v>
      </c>
      <c r="CN643" s="23">
        <f ca="1"/>
        <v>-2.0650421052631551</v>
      </c>
      <c r="CO643" s="23">
        <f ca="1"/>
        <v>-2.0650421052631551</v>
      </c>
      <c r="CP643" s="23">
        <f ca="1"/>
        <v>-2.0650421052631551</v>
      </c>
      <c r="CQ643" s="23">
        <f ca="1"/>
        <v>-2.0650421052631551</v>
      </c>
      <c r="CR643" s="23">
        <f ca="1"/>
        <v>-2.0650421052631551</v>
      </c>
      <c r="CS643" s="23">
        <f ca="1"/>
        <v>-2.0650421052631551</v>
      </c>
      <c r="CT643" s="23">
        <f ca="1"/>
        <v>-2.0650421052631551</v>
      </c>
      <c r="CU643" s="23">
        <f ca="1"/>
        <v>-2.0650421052631551</v>
      </c>
      <c r="CV643" s="23">
        <f ca="1"/>
        <v>-2.0650421052631551</v>
      </c>
      <c r="CW643" s="23">
        <f ca="1"/>
        <v>-2.0650421052631551</v>
      </c>
      <c r="CX643" s="23">
        <f ca="1"/>
        <v>-2.0650421052631551</v>
      </c>
      <c r="CY643" s="23">
        <f ca="1"/>
        <v>-2.0650421052631551</v>
      </c>
      <c r="CZ643" s="23">
        <f ca="1"/>
        <v>-2.0650421052631551</v>
      </c>
      <c r="DA643" s="23">
        <f ca="1"/>
        <v>-2.0650421052631551</v>
      </c>
      <c r="DB643" s="23">
        <f ca="1"/>
        <v>-2.0650421052631551</v>
      </c>
      <c r="DC643" s="23">
        <f ca="1"/>
        <v>-2.0650421052631551</v>
      </c>
      <c r="DD643" s="23">
        <f ca="1"/>
        <v>-2.0650421052631551</v>
      </c>
      <c r="DE643" s="23">
        <f ca="1"/>
        <v>-2.0650421052631551</v>
      </c>
      <c r="DF643" s="23">
        <f ca="1"/>
        <v>-2.0650421052631551</v>
      </c>
      <c r="DG643" s="23">
        <f ca="1"/>
        <v>-2.0650421052631551</v>
      </c>
      <c r="DH643" s="23">
        <f ca="1"/>
        <v>-2.0650421052631551</v>
      </c>
      <c r="DI643" s="23">
        <f ca="1"/>
        <v>-2.0650421052631551</v>
      </c>
      <c r="DJ643" s="23">
        <f ca="1"/>
        <v>-2.0650421052631551</v>
      </c>
      <c r="DK643" s="23">
        <f ca="1"/>
        <v>-2.0650421052631551</v>
      </c>
      <c r="DL643" s="23">
        <f ca="1"/>
        <v>-2.0650421052631551</v>
      </c>
      <c r="DM643" s="23">
        <f ca="1"/>
        <v>-2.0650421052631551</v>
      </c>
      <c r="DN643" s="23">
        <f ca="1"/>
        <v>-2.0650421052631551</v>
      </c>
      <c r="DO643" s="23">
        <f ca="1"/>
        <v>-2.0650421052631551</v>
      </c>
      <c r="DP643" s="23">
        <f ca="1"/>
        <v>-2.0650421052631551</v>
      </c>
      <c r="DQ643" s="23">
        <f ca="1"/>
        <v>-2.0650421052631551</v>
      </c>
      <c r="DR643" s="23">
        <f ca="1"/>
        <v>-2.0650421052631551</v>
      </c>
      <c r="DS643" s="23">
        <f ca="1"/>
        <v>-2.0650421052631551</v>
      </c>
      <c r="OF643" s="23" t="s">
        <v>910</v>
      </c>
    </row>
    <row r="644" spans="3:396" x14ac:dyDescent="0.4">
      <c r="C644" s="1">
        <f t="shared" si="26"/>
        <v>641</v>
      </c>
      <c r="D644" s="74" t="s">
        <v>1174</v>
      </c>
      <c r="S644" s="74" t="s">
        <v>1174</v>
      </c>
      <c r="AB644" s="23" t="str">
        <f>T639</f>
        <v>avg + 2*std</v>
      </c>
      <c r="AC644" s="28" cm="1">
        <f t="array" aca="1" ref="AC644:DS644" ca="1">IF(_xlfn.ANCHORARRAY(AC640),U639)</f>
        <v>11.138616188170175</v>
      </c>
      <c r="AD644" s="28">
        <f ca="1"/>
        <v>11.138616188170175</v>
      </c>
      <c r="AE644" s="28">
        <f ca="1"/>
        <v>11.138616188170175</v>
      </c>
      <c r="AF644" s="28">
        <f ca="1"/>
        <v>11.138616188170175</v>
      </c>
      <c r="AG644" s="28">
        <f ca="1"/>
        <v>11.138616188170175</v>
      </c>
      <c r="AH644" s="28">
        <f ca="1"/>
        <v>11.138616188170175</v>
      </c>
      <c r="AI644" s="28">
        <f ca="1"/>
        <v>11.138616188170175</v>
      </c>
      <c r="AJ644" s="28">
        <f ca="1"/>
        <v>11.138616188170175</v>
      </c>
      <c r="AK644" s="28">
        <f ca="1"/>
        <v>11.138616188170175</v>
      </c>
      <c r="AL644" s="28">
        <f ca="1"/>
        <v>11.138616188170175</v>
      </c>
      <c r="AM644" s="28">
        <f ca="1"/>
        <v>11.138616188170175</v>
      </c>
      <c r="AN644" s="28">
        <f ca="1"/>
        <v>11.138616188170175</v>
      </c>
      <c r="AO644" s="28">
        <f ca="1"/>
        <v>11.138616188170175</v>
      </c>
      <c r="AP644" s="28">
        <f ca="1"/>
        <v>11.138616188170175</v>
      </c>
      <c r="AQ644" s="28">
        <f ca="1"/>
        <v>11.138616188170175</v>
      </c>
      <c r="AR644" s="28">
        <f ca="1"/>
        <v>11.138616188170175</v>
      </c>
      <c r="AS644" s="28">
        <f ca="1"/>
        <v>11.138616188170175</v>
      </c>
      <c r="AT644" s="28">
        <f ca="1"/>
        <v>11.138616188170175</v>
      </c>
      <c r="AU644" s="28">
        <f ca="1"/>
        <v>11.138616188170175</v>
      </c>
      <c r="AV644" s="28">
        <f ca="1"/>
        <v>11.138616188170175</v>
      </c>
      <c r="AW644" s="28">
        <f ca="1"/>
        <v>11.138616188170175</v>
      </c>
      <c r="AX644" s="28">
        <f ca="1"/>
        <v>11.138616188170175</v>
      </c>
      <c r="AY644" s="28">
        <f ca="1"/>
        <v>11.138616188170175</v>
      </c>
      <c r="AZ644" s="28">
        <f ca="1"/>
        <v>11.138616188170175</v>
      </c>
      <c r="BA644" s="28">
        <f ca="1"/>
        <v>11.138616188170175</v>
      </c>
      <c r="BB644" s="28">
        <f ca="1"/>
        <v>11.138616188170175</v>
      </c>
      <c r="BC644" s="28">
        <f ca="1"/>
        <v>11.138616188170175</v>
      </c>
      <c r="BD644" s="28">
        <f ca="1"/>
        <v>11.138616188170175</v>
      </c>
      <c r="BE644" s="28">
        <f ca="1"/>
        <v>11.138616188170175</v>
      </c>
      <c r="BF644" s="28">
        <f ca="1"/>
        <v>11.138616188170175</v>
      </c>
      <c r="BG644" s="28">
        <f ca="1"/>
        <v>11.138616188170175</v>
      </c>
      <c r="BH644" s="28">
        <f ca="1"/>
        <v>11.138616188170175</v>
      </c>
      <c r="BI644" s="28">
        <f ca="1"/>
        <v>11.138616188170175</v>
      </c>
      <c r="BJ644" s="28">
        <f ca="1"/>
        <v>11.138616188170175</v>
      </c>
      <c r="BK644" s="28">
        <f ca="1"/>
        <v>11.138616188170175</v>
      </c>
      <c r="BL644" s="28">
        <f ca="1"/>
        <v>11.138616188170175</v>
      </c>
      <c r="BM644" s="28">
        <f ca="1"/>
        <v>11.138616188170175</v>
      </c>
      <c r="BN644" s="28">
        <f ca="1"/>
        <v>11.138616188170175</v>
      </c>
      <c r="BO644" s="28">
        <f ca="1"/>
        <v>11.138616188170175</v>
      </c>
      <c r="BP644" s="28">
        <f ca="1"/>
        <v>11.138616188170175</v>
      </c>
      <c r="BQ644" s="23">
        <f ca="1"/>
        <v>11.138616188170175</v>
      </c>
      <c r="BR644" s="23">
        <f ca="1"/>
        <v>11.138616188170175</v>
      </c>
      <c r="BS644" s="23">
        <f ca="1"/>
        <v>11.138616188170175</v>
      </c>
      <c r="BT644" s="23">
        <f ca="1"/>
        <v>11.138616188170175</v>
      </c>
      <c r="BU644" s="23">
        <f ca="1"/>
        <v>11.138616188170175</v>
      </c>
      <c r="BV644" s="23">
        <f ca="1"/>
        <v>11.138616188170175</v>
      </c>
      <c r="BW644" s="23">
        <f ca="1"/>
        <v>11.138616188170175</v>
      </c>
      <c r="BX644" s="23">
        <f ca="1"/>
        <v>11.138616188170175</v>
      </c>
      <c r="BY644" s="23">
        <f ca="1"/>
        <v>11.138616188170175</v>
      </c>
      <c r="BZ644" s="23">
        <f ca="1"/>
        <v>11.138616188170175</v>
      </c>
      <c r="CA644" s="23">
        <f ca="1"/>
        <v>11.138616188170175</v>
      </c>
      <c r="CB644" s="23">
        <f ca="1"/>
        <v>11.138616188170175</v>
      </c>
      <c r="CC644" s="23">
        <f ca="1"/>
        <v>11.138616188170175</v>
      </c>
      <c r="CD644" s="23">
        <f ca="1"/>
        <v>11.138616188170175</v>
      </c>
      <c r="CE644" s="23">
        <f ca="1"/>
        <v>11.138616188170175</v>
      </c>
      <c r="CF644" s="23">
        <f ca="1"/>
        <v>11.138616188170175</v>
      </c>
      <c r="CG644" s="23">
        <f ca="1"/>
        <v>11.138616188170175</v>
      </c>
      <c r="CH644" s="23">
        <f ca="1"/>
        <v>11.138616188170175</v>
      </c>
      <c r="CI644" s="23">
        <f ca="1"/>
        <v>11.138616188170175</v>
      </c>
      <c r="CJ644" s="23">
        <f ca="1"/>
        <v>11.138616188170175</v>
      </c>
      <c r="CK644" s="23">
        <f ca="1"/>
        <v>11.138616188170175</v>
      </c>
      <c r="CL644" s="23">
        <f ca="1"/>
        <v>11.138616188170175</v>
      </c>
      <c r="CM644" s="23">
        <f ca="1"/>
        <v>11.138616188170175</v>
      </c>
      <c r="CN644" s="23">
        <f ca="1"/>
        <v>11.138616188170175</v>
      </c>
      <c r="CO644" s="23">
        <f ca="1"/>
        <v>11.138616188170175</v>
      </c>
      <c r="CP644" s="23">
        <f ca="1"/>
        <v>11.138616188170175</v>
      </c>
      <c r="CQ644" s="23">
        <f ca="1"/>
        <v>11.138616188170175</v>
      </c>
      <c r="CR644" s="23">
        <f ca="1"/>
        <v>11.138616188170175</v>
      </c>
      <c r="CS644" s="23">
        <f ca="1"/>
        <v>11.138616188170175</v>
      </c>
      <c r="CT644" s="23">
        <f ca="1"/>
        <v>11.138616188170175</v>
      </c>
      <c r="CU644" s="23">
        <f ca="1"/>
        <v>11.138616188170175</v>
      </c>
      <c r="CV644" s="23">
        <f ca="1"/>
        <v>11.138616188170175</v>
      </c>
      <c r="CW644" s="23">
        <f ca="1"/>
        <v>11.138616188170175</v>
      </c>
      <c r="CX644" s="23">
        <f ca="1"/>
        <v>11.138616188170175</v>
      </c>
      <c r="CY644" s="23">
        <f ca="1"/>
        <v>11.138616188170175</v>
      </c>
      <c r="CZ644" s="23">
        <f ca="1"/>
        <v>11.138616188170175</v>
      </c>
      <c r="DA644" s="23">
        <f ca="1"/>
        <v>11.138616188170175</v>
      </c>
      <c r="DB644" s="23">
        <f ca="1"/>
        <v>11.138616188170175</v>
      </c>
      <c r="DC644" s="23">
        <f ca="1"/>
        <v>11.138616188170175</v>
      </c>
      <c r="DD644" s="23">
        <f ca="1"/>
        <v>11.138616188170175</v>
      </c>
      <c r="DE644" s="23">
        <f ca="1"/>
        <v>11.138616188170175</v>
      </c>
      <c r="DF644" s="23">
        <f ca="1"/>
        <v>11.138616188170175</v>
      </c>
      <c r="DG644" s="23">
        <f ca="1"/>
        <v>11.138616188170175</v>
      </c>
      <c r="DH644" s="23">
        <f ca="1"/>
        <v>11.138616188170175</v>
      </c>
      <c r="DI644" s="23">
        <f ca="1"/>
        <v>11.138616188170175</v>
      </c>
      <c r="DJ644" s="23">
        <f ca="1"/>
        <v>11.138616188170175</v>
      </c>
      <c r="DK644" s="23">
        <f ca="1"/>
        <v>11.138616188170175</v>
      </c>
      <c r="DL644" s="23">
        <f ca="1"/>
        <v>11.138616188170175</v>
      </c>
      <c r="DM644" s="23">
        <f ca="1"/>
        <v>11.138616188170175</v>
      </c>
      <c r="DN644" s="23">
        <f ca="1"/>
        <v>11.138616188170175</v>
      </c>
      <c r="DO644" s="23">
        <f ca="1"/>
        <v>11.138616188170175</v>
      </c>
      <c r="DP644" s="23">
        <f ca="1"/>
        <v>11.138616188170175</v>
      </c>
      <c r="DQ644" s="23">
        <f ca="1"/>
        <v>11.138616188170175</v>
      </c>
      <c r="DR644" s="23">
        <f ca="1"/>
        <v>11.138616188170175</v>
      </c>
      <c r="DS644" s="23">
        <f ca="1"/>
        <v>11.138616188170175</v>
      </c>
      <c r="OF644" s="23" t="s">
        <v>910</v>
      </c>
    </row>
    <row r="645" spans="3:396" x14ac:dyDescent="0.4">
      <c r="C645" s="1">
        <f t="shared" si="26"/>
        <v>642</v>
      </c>
      <c r="D645" s="74" t="s">
        <v>1174</v>
      </c>
      <c r="S645" s="74" t="s">
        <v>1174</v>
      </c>
      <c r="AB645" s="23" t="s">
        <v>1162</v>
      </c>
      <c r="AC645" s="28">
        <f>U640</f>
        <v>10</v>
      </c>
      <c r="AD645" s="28">
        <f>AC645</f>
        <v>10</v>
      </c>
      <c r="AE645" s="28">
        <f t="shared" ref="AE645:AL645" si="27">AD645</f>
        <v>10</v>
      </c>
      <c r="AF645" s="28">
        <f t="shared" si="27"/>
        <v>10</v>
      </c>
      <c r="AG645" s="28">
        <f t="shared" si="27"/>
        <v>10</v>
      </c>
      <c r="AH645" s="28">
        <f t="shared" si="27"/>
        <v>10</v>
      </c>
      <c r="AI645" s="28">
        <f t="shared" si="27"/>
        <v>10</v>
      </c>
      <c r="AJ645" s="28">
        <f t="shared" si="27"/>
        <v>10</v>
      </c>
      <c r="AK645" s="28">
        <f t="shared" si="27"/>
        <v>10</v>
      </c>
      <c r="AL645" s="28">
        <f t="shared" si="27"/>
        <v>10</v>
      </c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OF645" s="23" t="s">
        <v>910</v>
      </c>
    </row>
    <row r="646" spans="3:396" x14ac:dyDescent="0.4">
      <c r="C646" s="1">
        <f t="shared" si="26"/>
        <v>643</v>
      </c>
      <c r="D646" s="74" t="s">
        <v>1174</v>
      </c>
      <c r="S646" s="74" t="s">
        <v>1174</v>
      </c>
      <c r="T646" s="1" t="s">
        <v>1642</v>
      </c>
      <c r="OF646" s="23" t="s">
        <v>910</v>
      </c>
    </row>
    <row r="647" spans="3:396" x14ac:dyDescent="0.4">
      <c r="C647" s="1">
        <f t="shared" si="26"/>
        <v>644</v>
      </c>
      <c r="D647" s="74" t="s">
        <v>1174</v>
      </c>
      <c r="S647" s="74" t="s">
        <v>1174</v>
      </c>
      <c r="T647" s="1" t="s">
        <v>907</v>
      </c>
      <c r="U647" s="1">
        <f ca="1">MROUND(0.95*U641,10)</f>
        <v>350</v>
      </c>
      <c r="OF647" s="23" t="s">
        <v>910</v>
      </c>
    </row>
    <row r="648" spans="3:396" x14ac:dyDescent="0.4">
      <c r="C648" s="1">
        <f t="shared" si="26"/>
        <v>645</v>
      </c>
      <c r="D648" s="74" t="s">
        <v>1174</v>
      </c>
      <c r="S648" s="74" t="s">
        <v>1174</v>
      </c>
      <c r="T648" s="1" t="str" cm="1">
        <f t="array" aca="1" ref="T648" ca="1">setChartAxis("charts",T646,"Min","Value","Primary",U647)</f>
        <v>Value Primary Min: 350</v>
      </c>
      <c r="OF648" s="23" t="s">
        <v>910</v>
      </c>
    </row>
    <row r="649" spans="3:396" x14ac:dyDescent="0.4">
      <c r="C649" s="1">
        <f t="shared" si="26"/>
        <v>646</v>
      </c>
      <c r="D649" s="74" t="s">
        <v>1174</v>
      </c>
      <c r="S649" s="74" t="s">
        <v>1174</v>
      </c>
      <c r="OF649" s="23" t="s">
        <v>910</v>
      </c>
    </row>
    <row r="650" spans="3:396" x14ac:dyDescent="0.4">
      <c r="C650" s="1">
        <f t="shared" si="26"/>
        <v>647</v>
      </c>
      <c r="D650" s="74" t="s">
        <v>1174</v>
      </c>
      <c r="S650" s="74" t="s">
        <v>1174</v>
      </c>
      <c r="AA650" s="1"/>
      <c r="AC650" s="24"/>
      <c r="AD650" s="28"/>
      <c r="AE650" s="28"/>
      <c r="AF650" s="28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  <c r="GY650" s="1"/>
      <c r="GZ650" s="1"/>
      <c r="HA650" s="1"/>
      <c r="HB650" s="1"/>
      <c r="HC650" s="1"/>
      <c r="HD650" s="1"/>
      <c r="HE650" s="1"/>
      <c r="HF650" s="1"/>
      <c r="HG650" s="1"/>
      <c r="HH650" s="1"/>
      <c r="HI650" s="1"/>
      <c r="HJ650" s="1"/>
      <c r="HK650" s="1"/>
      <c r="HL650" s="1"/>
      <c r="HM650" s="1"/>
      <c r="HN650" s="1"/>
      <c r="HO650" s="1"/>
      <c r="HP650" s="1"/>
      <c r="HQ650" s="1"/>
      <c r="HR650" s="1"/>
      <c r="HS650" s="1"/>
      <c r="HT650" s="1"/>
      <c r="HU650" s="1"/>
      <c r="HV650" s="1"/>
      <c r="HW650" s="1"/>
      <c r="HX650" s="1"/>
      <c r="HY650" s="1"/>
      <c r="HZ650" s="1"/>
      <c r="IA650" s="1"/>
      <c r="IB650" s="1"/>
      <c r="IC650" s="1"/>
      <c r="ID650" s="1"/>
      <c r="IE650" s="1"/>
      <c r="IF650" s="1"/>
      <c r="IG650" s="1"/>
      <c r="IH650" s="1"/>
      <c r="II650" s="1"/>
      <c r="IJ650" s="1"/>
      <c r="IK650" s="1"/>
      <c r="IL650" s="1"/>
      <c r="IM650" s="1"/>
      <c r="IN650" s="1"/>
      <c r="IO650" s="1"/>
      <c r="IP650" s="1"/>
      <c r="IQ650" s="1"/>
      <c r="IR650" s="1"/>
      <c r="IS650" s="1"/>
      <c r="IT650" s="1"/>
      <c r="IU650" s="1"/>
      <c r="IV650" s="1"/>
      <c r="IW650" s="1"/>
      <c r="IX650" s="1"/>
      <c r="IY650" s="1"/>
      <c r="IZ650" s="1"/>
      <c r="JA650" s="1"/>
      <c r="JB650" s="1"/>
      <c r="JC650" s="1"/>
      <c r="JD650" s="1"/>
      <c r="JE650" s="1"/>
      <c r="JF650" s="1"/>
      <c r="JG650" s="1"/>
      <c r="JH650" s="1"/>
      <c r="JI650" s="1"/>
      <c r="JJ650" s="1"/>
      <c r="JK650" s="1"/>
      <c r="JL650" s="1"/>
      <c r="JM650" s="1"/>
      <c r="JN650" s="1"/>
      <c r="JO650" s="1"/>
      <c r="JP650" s="1"/>
      <c r="JQ650" s="1"/>
      <c r="JR650" s="1"/>
      <c r="JS650" s="1"/>
      <c r="JT650" s="1"/>
      <c r="JU650" s="1"/>
      <c r="JV650" s="1"/>
      <c r="JW650" s="1"/>
      <c r="JX650" s="1"/>
      <c r="JY650" s="1"/>
      <c r="JZ650" s="1"/>
      <c r="KA650" s="1"/>
      <c r="KB650" s="1"/>
      <c r="KC650" s="1"/>
      <c r="KD650" s="1"/>
      <c r="KE650" s="1"/>
      <c r="KF650" s="1"/>
      <c r="KG650" s="1"/>
      <c r="KH650" s="1"/>
      <c r="KI650" s="1"/>
      <c r="KJ650" s="1"/>
      <c r="KK650" s="1"/>
      <c r="KL650" s="1"/>
      <c r="KM650" s="1"/>
      <c r="KN650" s="1"/>
      <c r="KO650" s="1"/>
      <c r="KP650" s="1"/>
      <c r="KQ650" s="1"/>
      <c r="KR650" s="1"/>
      <c r="KS650" s="1"/>
      <c r="KT650" s="1"/>
      <c r="KU650" s="1"/>
      <c r="KV650" s="1"/>
      <c r="KW650" s="1"/>
      <c r="KX650" s="1"/>
      <c r="KY650" s="1"/>
      <c r="KZ650" s="1"/>
      <c r="LA650" s="1"/>
      <c r="LB650" s="1"/>
      <c r="LC650" s="1"/>
      <c r="LD650" s="1"/>
      <c r="LE650" s="1"/>
      <c r="LF650" s="1"/>
      <c r="LG650" s="1"/>
      <c r="LH650" s="1"/>
      <c r="LI650" s="1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  <c r="NR650" s="1"/>
      <c r="NS650" s="1"/>
      <c r="NT650" s="1"/>
      <c r="NU650" s="1"/>
      <c r="NV650" s="1"/>
      <c r="NW650" s="1"/>
      <c r="NX650" s="1"/>
      <c r="NY650" s="1"/>
      <c r="NZ650" s="1"/>
      <c r="OA650" s="1"/>
      <c r="OB650" s="1"/>
      <c r="OC650" s="1"/>
      <c r="OD650" s="1"/>
      <c r="OE650" s="1"/>
      <c r="OF650" s="23" t="s">
        <v>910</v>
      </c>
    </row>
    <row r="651" spans="3:396" x14ac:dyDescent="0.4">
      <c r="C651" s="1">
        <f t="shared" si="26"/>
        <v>648</v>
      </c>
      <c r="D651" s="74" t="s">
        <v>1174</v>
      </c>
      <c r="S651" s="74" t="s">
        <v>1174</v>
      </c>
      <c r="AJ651" s="24"/>
      <c r="OF651" s="23" t="s">
        <v>910</v>
      </c>
    </row>
    <row r="652" spans="3:396" x14ac:dyDescent="0.4">
      <c r="C652" s="1">
        <f t="shared" si="26"/>
        <v>649</v>
      </c>
      <c r="D652" s="74" t="s">
        <v>1174</v>
      </c>
      <c r="S652" s="74" t="s">
        <v>1174</v>
      </c>
      <c r="AJ652" s="24"/>
      <c r="OF652" s="23" t="s">
        <v>910</v>
      </c>
    </row>
    <row r="653" spans="3:396" x14ac:dyDescent="0.4">
      <c r="C653" s="1">
        <f t="shared" si="26"/>
        <v>650</v>
      </c>
      <c r="D653" s="74" t="s">
        <v>1174</v>
      </c>
      <c r="S653" s="74" t="s">
        <v>1174</v>
      </c>
      <c r="AF653" s="23"/>
      <c r="OF653" s="23" t="s">
        <v>910</v>
      </c>
    </row>
    <row r="654" spans="3:396" x14ac:dyDescent="0.4">
      <c r="C654" s="1">
        <f t="shared" si="26"/>
        <v>651</v>
      </c>
      <c r="D654" s="74" t="s">
        <v>1174</v>
      </c>
      <c r="S654" s="74" t="s">
        <v>1174</v>
      </c>
      <c r="AJ654" s="24"/>
      <c r="OF654" s="23" t="s">
        <v>910</v>
      </c>
    </row>
    <row r="655" spans="3:396" x14ac:dyDescent="0.4">
      <c r="C655" s="1">
        <f t="shared" si="26"/>
        <v>652</v>
      </c>
      <c r="D655" s="74" t="s">
        <v>1174</v>
      </c>
      <c r="S655" s="74" t="s">
        <v>1174</v>
      </c>
      <c r="AJ655" s="24"/>
      <c r="OF655" s="23" t="s">
        <v>910</v>
      </c>
    </row>
    <row r="656" spans="3:396" x14ac:dyDescent="0.4">
      <c r="C656" s="1">
        <f t="shared" si="26"/>
        <v>653</v>
      </c>
      <c r="D656" s="74" t="s">
        <v>1174</v>
      </c>
      <c r="S656" s="74" t="s">
        <v>1174</v>
      </c>
      <c r="AJ656" s="24"/>
      <c r="OF656" s="23" t="s">
        <v>910</v>
      </c>
    </row>
    <row r="657" spans="3:396" x14ac:dyDescent="0.4">
      <c r="C657" s="1">
        <f t="shared" si="26"/>
        <v>654</v>
      </c>
      <c r="D657" s="74" t="s">
        <v>1174</v>
      </c>
      <c r="S657" s="74" t="s">
        <v>1174</v>
      </c>
      <c r="AJ657" s="24"/>
      <c r="OF657" s="23" t="s">
        <v>910</v>
      </c>
    </row>
    <row r="658" spans="3:396" x14ac:dyDescent="0.4">
      <c r="C658" s="1">
        <f t="shared" si="26"/>
        <v>655</v>
      </c>
      <c r="D658" s="74" t="s">
        <v>1174</v>
      </c>
      <c r="S658" s="74" t="s">
        <v>1174</v>
      </c>
      <c r="AJ658" s="24"/>
      <c r="OF658" s="23" t="s">
        <v>910</v>
      </c>
    </row>
    <row r="659" spans="3:396" x14ac:dyDescent="0.4">
      <c r="C659" s="1">
        <f t="shared" si="26"/>
        <v>656</v>
      </c>
      <c r="D659" s="74" t="s">
        <v>1174</v>
      </c>
      <c r="S659" s="74" t="s">
        <v>1174</v>
      </c>
      <c r="AJ659" s="24"/>
      <c r="OF659" s="23" t="s">
        <v>910</v>
      </c>
    </row>
    <row r="660" spans="3:396" x14ac:dyDescent="0.4">
      <c r="C660" s="1">
        <f t="shared" si="26"/>
        <v>657</v>
      </c>
      <c r="D660" s="74" t="s">
        <v>1174</v>
      </c>
      <c r="S660" s="74" t="s">
        <v>1174</v>
      </c>
      <c r="AJ660" s="24"/>
      <c r="OF660" s="23" t="s">
        <v>910</v>
      </c>
    </row>
    <row r="661" spans="3:396" x14ac:dyDescent="0.4">
      <c r="C661" s="1">
        <f t="shared" si="26"/>
        <v>658</v>
      </c>
      <c r="D661" s="74" t="s">
        <v>1174</v>
      </c>
      <c r="S661" s="74" t="s">
        <v>1174</v>
      </c>
      <c r="AJ661" s="24"/>
      <c r="OF661" s="23" t="s">
        <v>910</v>
      </c>
    </row>
    <row r="662" spans="3:396" x14ac:dyDescent="0.4">
      <c r="C662" s="1">
        <f t="shared" si="26"/>
        <v>659</v>
      </c>
      <c r="D662" s="74" t="s">
        <v>1174</v>
      </c>
      <c r="S662" s="74" t="s">
        <v>1174</v>
      </c>
      <c r="AJ662" s="24"/>
      <c r="OF662" s="23" t="s">
        <v>910</v>
      </c>
    </row>
    <row r="663" spans="3:396" x14ac:dyDescent="0.4">
      <c r="C663" s="1">
        <f t="shared" si="26"/>
        <v>660</v>
      </c>
      <c r="D663" s="74" t="s">
        <v>1174</v>
      </c>
      <c r="S663" s="74" t="s">
        <v>1174</v>
      </c>
      <c r="AJ663" s="24"/>
      <c r="OF663" s="23" t="s">
        <v>910</v>
      </c>
    </row>
    <row r="664" spans="3:396" x14ac:dyDescent="0.4">
      <c r="C664" s="1">
        <f t="shared" si="26"/>
        <v>661</v>
      </c>
      <c r="D664" s="74" t="s">
        <v>1174</v>
      </c>
      <c r="S664" s="74" t="s">
        <v>1174</v>
      </c>
      <c r="AJ664" s="24"/>
      <c r="OF664" s="23" t="s">
        <v>910</v>
      </c>
    </row>
    <row r="665" spans="3:396" x14ac:dyDescent="0.4">
      <c r="C665" s="1">
        <f t="shared" si="26"/>
        <v>662</v>
      </c>
      <c r="D665" s="74" t="s">
        <v>1174</v>
      </c>
      <c r="S665" s="74" t="s">
        <v>1174</v>
      </c>
      <c r="AJ665" s="24"/>
      <c r="OF665" s="23" t="s">
        <v>910</v>
      </c>
    </row>
    <row r="666" spans="3:396" x14ac:dyDescent="0.4">
      <c r="C666" s="1">
        <f t="shared" ref="C666:C688" si="28">C665+1</f>
        <v>663</v>
      </c>
      <c r="D666" s="74" t="s">
        <v>1174</v>
      </c>
      <c r="S666" s="74" t="s">
        <v>1174</v>
      </c>
      <c r="AJ666" s="24"/>
      <c r="OF666" s="23" t="s">
        <v>910</v>
      </c>
    </row>
    <row r="667" spans="3:396" x14ac:dyDescent="0.4">
      <c r="C667" s="1">
        <f t="shared" si="28"/>
        <v>664</v>
      </c>
      <c r="D667" s="74" t="s">
        <v>1174</v>
      </c>
      <c r="S667" s="74" t="s">
        <v>1174</v>
      </c>
      <c r="AJ667" s="24"/>
      <c r="OF667" s="23" t="s">
        <v>910</v>
      </c>
    </row>
    <row r="668" spans="3:396" x14ac:dyDescent="0.4">
      <c r="C668" s="1">
        <f t="shared" si="28"/>
        <v>665</v>
      </c>
      <c r="D668" s="74" t="s">
        <v>1174</v>
      </c>
      <c r="S668" s="74" t="s">
        <v>1174</v>
      </c>
      <c r="AJ668" s="24"/>
      <c r="OF668" s="23" t="s">
        <v>910</v>
      </c>
    </row>
    <row r="669" spans="3:396" x14ac:dyDescent="0.4">
      <c r="C669" s="1">
        <f t="shared" si="28"/>
        <v>666</v>
      </c>
      <c r="D669" s="74" t="s">
        <v>1174</v>
      </c>
      <c r="S669" s="74" t="s">
        <v>1174</v>
      </c>
      <c r="AJ669" s="24"/>
      <c r="OF669" s="23" t="s">
        <v>910</v>
      </c>
    </row>
    <row r="670" spans="3:396" x14ac:dyDescent="0.4">
      <c r="C670" s="1">
        <f t="shared" si="28"/>
        <v>667</v>
      </c>
      <c r="D670" s="74" t="s">
        <v>1174</v>
      </c>
      <c r="S670" s="74" t="s">
        <v>1174</v>
      </c>
      <c r="AJ670" s="24"/>
      <c r="OF670" s="23" t="s">
        <v>910</v>
      </c>
    </row>
    <row r="671" spans="3:396" x14ac:dyDescent="0.4">
      <c r="C671" s="1">
        <f t="shared" si="28"/>
        <v>668</v>
      </c>
      <c r="D671" s="74" t="s">
        <v>1174</v>
      </c>
      <c r="S671" s="74" t="s">
        <v>1174</v>
      </c>
      <c r="AJ671" s="24"/>
      <c r="OF671" s="23" t="s">
        <v>910</v>
      </c>
    </row>
    <row r="672" spans="3:396" x14ac:dyDescent="0.4">
      <c r="C672" s="1">
        <f t="shared" si="28"/>
        <v>669</v>
      </c>
      <c r="D672" s="74" t="s">
        <v>1174</v>
      </c>
      <c r="S672" s="74" t="s">
        <v>1174</v>
      </c>
      <c r="AJ672" s="24"/>
      <c r="OF672" s="23" t="s">
        <v>910</v>
      </c>
    </row>
    <row r="673" spans="3:396" x14ac:dyDescent="0.4">
      <c r="C673" s="1">
        <f t="shared" si="28"/>
        <v>670</v>
      </c>
      <c r="D673" s="74" t="s">
        <v>1174</v>
      </c>
      <c r="S673" s="74" t="s">
        <v>1174</v>
      </c>
      <c r="AJ673" s="24"/>
      <c r="OF673" s="23" t="s">
        <v>910</v>
      </c>
    </row>
    <row r="674" spans="3:396" x14ac:dyDescent="0.4">
      <c r="C674" s="1">
        <f t="shared" si="28"/>
        <v>671</v>
      </c>
      <c r="D674" s="74" t="s">
        <v>1174</v>
      </c>
      <c r="S674" s="74" t="s">
        <v>1174</v>
      </c>
      <c r="AJ674" s="24"/>
      <c r="OF674" s="23" t="s">
        <v>910</v>
      </c>
    </row>
    <row r="675" spans="3:396" x14ac:dyDescent="0.4">
      <c r="C675" s="1">
        <f t="shared" si="28"/>
        <v>672</v>
      </c>
      <c r="D675" s="74" t="s">
        <v>1174</v>
      </c>
      <c r="S675" s="74" t="s">
        <v>1174</v>
      </c>
      <c r="AJ675" s="24"/>
      <c r="OF675" s="23" t="s">
        <v>910</v>
      </c>
    </row>
    <row r="676" spans="3:396" x14ac:dyDescent="0.4">
      <c r="C676" s="1">
        <f t="shared" si="28"/>
        <v>673</v>
      </c>
      <c r="D676" s="74" t="s">
        <v>1174</v>
      </c>
      <c r="S676" s="74" t="s">
        <v>1174</v>
      </c>
      <c r="AJ676" s="24"/>
      <c r="OF676" s="23" t="s">
        <v>910</v>
      </c>
    </row>
    <row r="677" spans="3:396" x14ac:dyDescent="0.4">
      <c r="C677" s="1">
        <f t="shared" si="28"/>
        <v>674</v>
      </c>
      <c r="D677" s="74" t="s">
        <v>1174</v>
      </c>
      <c r="S677" s="74" t="s">
        <v>1174</v>
      </c>
      <c r="AJ677" s="24"/>
      <c r="OF677" s="23" t="s">
        <v>910</v>
      </c>
    </row>
    <row r="678" spans="3:396" x14ac:dyDescent="0.4">
      <c r="C678" s="1">
        <f t="shared" si="28"/>
        <v>675</v>
      </c>
      <c r="D678" s="74" t="s">
        <v>1174</v>
      </c>
      <c r="S678" s="74" t="s">
        <v>1174</v>
      </c>
      <c r="AJ678" s="24"/>
      <c r="OF678" s="23" t="s">
        <v>910</v>
      </c>
    </row>
    <row r="679" spans="3:396" x14ac:dyDescent="0.4">
      <c r="C679" s="1">
        <f t="shared" si="28"/>
        <v>676</v>
      </c>
      <c r="D679" s="74" t="s">
        <v>1174</v>
      </c>
      <c r="S679" s="74" t="s">
        <v>1174</v>
      </c>
      <c r="AJ679" s="24"/>
      <c r="OF679" s="23" t="s">
        <v>910</v>
      </c>
    </row>
    <row r="680" spans="3:396" x14ac:dyDescent="0.4">
      <c r="C680" s="1">
        <f t="shared" si="28"/>
        <v>677</v>
      </c>
      <c r="D680" s="74" t="s">
        <v>1174</v>
      </c>
      <c r="S680" s="74" t="s">
        <v>1174</v>
      </c>
      <c r="AJ680" s="24"/>
      <c r="OF680" s="23" t="s">
        <v>910</v>
      </c>
    </row>
    <row r="681" spans="3:396" x14ac:dyDescent="0.4">
      <c r="C681" s="1">
        <f t="shared" si="28"/>
        <v>678</v>
      </c>
      <c r="D681" s="74" t="s">
        <v>1174</v>
      </c>
      <c r="S681" s="74" t="s">
        <v>1174</v>
      </c>
      <c r="AJ681" s="24"/>
      <c r="OF681" s="23" t="s">
        <v>910</v>
      </c>
    </row>
    <row r="682" spans="3:396" x14ac:dyDescent="0.4">
      <c r="C682" s="1">
        <f t="shared" si="28"/>
        <v>679</v>
      </c>
      <c r="D682" s="74" t="s">
        <v>1174</v>
      </c>
      <c r="S682" s="74" t="s">
        <v>1174</v>
      </c>
      <c r="AJ682" s="24"/>
      <c r="OF682" s="23" t="s">
        <v>910</v>
      </c>
    </row>
    <row r="683" spans="3:396" x14ac:dyDescent="0.4">
      <c r="C683" s="1">
        <f t="shared" si="28"/>
        <v>680</v>
      </c>
      <c r="D683" s="74" t="s">
        <v>1174</v>
      </c>
      <c r="S683" s="74" t="s">
        <v>1174</v>
      </c>
      <c r="AJ683" s="24"/>
      <c r="OF683" s="23" t="s">
        <v>910</v>
      </c>
    </row>
    <row r="684" spans="3:396" x14ac:dyDescent="0.4">
      <c r="C684" s="1">
        <f t="shared" si="28"/>
        <v>681</v>
      </c>
      <c r="D684" s="74" t="s">
        <v>1174</v>
      </c>
      <c r="S684" s="74" t="s">
        <v>1174</v>
      </c>
      <c r="AJ684" s="24"/>
      <c r="OF684" s="23" t="s">
        <v>910</v>
      </c>
    </row>
    <row r="685" spans="3:396" x14ac:dyDescent="0.4">
      <c r="C685" s="1">
        <f t="shared" si="28"/>
        <v>682</v>
      </c>
      <c r="D685" s="74" t="s">
        <v>1174</v>
      </c>
      <c r="S685" s="74" t="s">
        <v>1174</v>
      </c>
      <c r="AJ685" s="24"/>
      <c r="OF685" s="23" t="s">
        <v>910</v>
      </c>
    </row>
    <row r="686" spans="3:396" x14ac:dyDescent="0.4">
      <c r="C686" s="1">
        <f t="shared" si="28"/>
        <v>683</v>
      </c>
      <c r="D686" s="74" t="s">
        <v>1174</v>
      </c>
      <c r="S686" s="74" t="s">
        <v>1174</v>
      </c>
      <c r="OF686" s="23" t="s">
        <v>910</v>
      </c>
    </row>
    <row r="687" spans="3:396" x14ac:dyDescent="0.4">
      <c r="C687" s="1">
        <f t="shared" si="28"/>
        <v>684</v>
      </c>
      <c r="D687" s="74" t="s">
        <v>1174</v>
      </c>
      <c r="S687" s="74" t="s">
        <v>1174</v>
      </c>
      <c r="OF687" s="23" t="s">
        <v>910</v>
      </c>
    </row>
    <row r="688" spans="3:396" x14ac:dyDescent="0.4">
      <c r="C688" s="1">
        <f t="shared" si="28"/>
        <v>685</v>
      </c>
      <c r="D688" s="74" t="s">
        <v>1174</v>
      </c>
      <c r="S688" s="74" t="s">
        <v>1174</v>
      </c>
      <c r="OF688" s="23" t="s">
        <v>910</v>
      </c>
    </row>
    <row r="689" spans="4:396" x14ac:dyDescent="0.4">
      <c r="D689" s="74" t="s">
        <v>1174</v>
      </c>
      <c r="S689" s="74" t="s">
        <v>1174</v>
      </c>
      <c r="OF689" s="23" t="s">
        <v>910</v>
      </c>
    </row>
    <row r="690" spans="4:396" x14ac:dyDescent="0.4">
      <c r="D690" s="74" t="s">
        <v>1174</v>
      </c>
      <c r="S690" s="74" t="s">
        <v>1174</v>
      </c>
      <c r="OF690" s="23" t="s">
        <v>910</v>
      </c>
    </row>
    <row r="691" spans="4:396" x14ac:dyDescent="0.4">
      <c r="D691" s="74" t="s">
        <v>1174</v>
      </c>
      <c r="S691" s="74" t="s">
        <v>1174</v>
      </c>
      <c r="OF691" s="23" t="s">
        <v>910</v>
      </c>
    </row>
    <row r="692" spans="4:396" x14ac:dyDescent="0.4">
      <c r="D692" s="74" t="s">
        <v>1174</v>
      </c>
      <c r="S692" s="74" t="s">
        <v>1174</v>
      </c>
      <c r="OF692" s="23" t="s">
        <v>910</v>
      </c>
    </row>
    <row r="693" spans="4:396" x14ac:dyDescent="0.4">
      <c r="D693" s="74" t="s">
        <v>1174</v>
      </c>
      <c r="S693" s="74" t="s">
        <v>1174</v>
      </c>
      <c r="OF693" s="23" t="s">
        <v>910</v>
      </c>
    </row>
    <row r="694" spans="4:396" x14ac:dyDescent="0.4">
      <c r="D694" s="74" t="s">
        <v>1174</v>
      </c>
      <c r="S694" s="74" t="s">
        <v>1174</v>
      </c>
      <c r="OF694" s="23" t="s">
        <v>910</v>
      </c>
    </row>
    <row r="695" spans="4:396" x14ac:dyDescent="0.4">
      <c r="D695" s="74" t="s">
        <v>1174</v>
      </c>
      <c r="S695" s="74" t="s">
        <v>1174</v>
      </c>
      <c r="OF695" s="23" t="s">
        <v>910</v>
      </c>
    </row>
    <row r="696" spans="4:396" x14ac:dyDescent="0.4">
      <c r="D696" s="74" t="s">
        <v>1174</v>
      </c>
      <c r="S696" s="74" t="s">
        <v>1174</v>
      </c>
      <c r="OF696" s="23" t="s">
        <v>910</v>
      </c>
    </row>
    <row r="697" spans="4:396" x14ac:dyDescent="0.4">
      <c r="D697" s="74" t="s">
        <v>1174</v>
      </c>
      <c r="S697" s="74" t="s">
        <v>1174</v>
      </c>
      <c r="OF697" s="23" t="s">
        <v>910</v>
      </c>
    </row>
    <row r="698" spans="4:396" x14ac:dyDescent="0.4">
      <c r="D698" s="74" t="s">
        <v>1174</v>
      </c>
      <c r="S698" s="74" t="s">
        <v>1174</v>
      </c>
      <c r="OF698" s="23" t="s">
        <v>910</v>
      </c>
    </row>
    <row r="699" spans="4:396" x14ac:dyDescent="0.4">
      <c r="D699" s="74" t="s">
        <v>1174</v>
      </c>
      <c r="S699" s="74" t="s">
        <v>1174</v>
      </c>
      <c r="OF699" s="23" t="s">
        <v>910</v>
      </c>
    </row>
    <row r="700" spans="4:396" x14ac:dyDescent="0.4">
      <c r="D700" s="74" t="s">
        <v>1174</v>
      </c>
      <c r="S700" s="74" t="s">
        <v>1174</v>
      </c>
      <c r="OF700" s="23" t="s">
        <v>910</v>
      </c>
    </row>
    <row r="701" spans="4:396" x14ac:dyDescent="0.4">
      <c r="OF701" s="23" t="s">
        <v>910</v>
      </c>
    </row>
    <row r="702" spans="4:396" x14ac:dyDescent="0.4">
      <c r="OF702" s="23" t="s">
        <v>910</v>
      </c>
    </row>
    <row r="703" spans="4:396" x14ac:dyDescent="0.4">
      <c r="OF703" s="23" t="s">
        <v>910</v>
      </c>
    </row>
    <row r="704" spans="4:396" x14ac:dyDescent="0.4">
      <c r="OF704" s="23" t="s">
        <v>910</v>
      </c>
    </row>
    <row r="705" spans="396:396" x14ac:dyDescent="0.4">
      <c r="OF705" s="23" t="s">
        <v>910</v>
      </c>
    </row>
    <row r="706" spans="396:396" x14ac:dyDescent="0.4">
      <c r="OF706" s="23" t="s">
        <v>910</v>
      </c>
    </row>
    <row r="707" spans="396:396" x14ac:dyDescent="0.4">
      <c r="OF707" s="23" t="s">
        <v>910</v>
      </c>
    </row>
    <row r="708" spans="396:396" x14ac:dyDescent="0.4">
      <c r="OF708" s="23" t="s">
        <v>910</v>
      </c>
    </row>
    <row r="709" spans="396:396" x14ac:dyDescent="0.4">
      <c r="OF709" s="23" t="s">
        <v>910</v>
      </c>
    </row>
    <row r="710" spans="396:396" x14ac:dyDescent="0.4">
      <c r="OF710" s="23" t="s">
        <v>910</v>
      </c>
    </row>
    <row r="711" spans="396:396" x14ac:dyDescent="0.4">
      <c r="OF711" s="23" t="s">
        <v>910</v>
      </c>
    </row>
    <row r="712" spans="396:396" x14ac:dyDescent="0.4">
      <c r="OF712" s="23" t="s">
        <v>910</v>
      </c>
    </row>
    <row r="713" spans="396:396" x14ac:dyDescent="0.4">
      <c r="OF713" s="23" t="s">
        <v>910</v>
      </c>
    </row>
    <row r="714" spans="396:396" x14ac:dyDescent="0.4">
      <c r="OF714" s="23" t="s">
        <v>910</v>
      </c>
    </row>
    <row r="715" spans="396:396" x14ac:dyDescent="0.4">
      <c r="OF715" s="23" t="s">
        <v>910</v>
      </c>
    </row>
    <row r="716" spans="396:396" x14ac:dyDescent="0.4">
      <c r="OF716" s="23" t="s">
        <v>910</v>
      </c>
    </row>
    <row r="717" spans="396:396" x14ac:dyDescent="0.4">
      <c r="OF717" s="23" t="s">
        <v>910</v>
      </c>
    </row>
    <row r="718" spans="396:396" x14ac:dyDescent="0.4">
      <c r="OF718" s="23" t="s">
        <v>910</v>
      </c>
    </row>
    <row r="719" spans="396:396" x14ac:dyDescent="0.4">
      <c r="OF719" s="23" t="s">
        <v>910</v>
      </c>
    </row>
    <row r="720" spans="396:396" x14ac:dyDescent="0.4">
      <c r="OF720" s="23" t="s">
        <v>910</v>
      </c>
    </row>
    <row r="721" spans="396:396" x14ac:dyDescent="0.4">
      <c r="OF721" s="23" t="s">
        <v>910</v>
      </c>
    </row>
    <row r="722" spans="396:396" x14ac:dyDescent="0.4">
      <c r="OF722" s="23" t="s">
        <v>910</v>
      </c>
    </row>
    <row r="723" spans="396:396" x14ac:dyDescent="0.4">
      <c r="OF723" s="23" t="s">
        <v>910</v>
      </c>
    </row>
    <row r="724" spans="396:396" x14ac:dyDescent="0.4">
      <c r="OF724" s="23" t="s">
        <v>910</v>
      </c>
    </row>
    <row r="725" spans="396:396" x14ac:dyDescent="0.4">
      <c r="OF725" s="23" t="s">
        <v>910</v>
      </c>
    </row>
    <row r="726" spans="396:396" x14ac:dyDescent="0.4">
      <c r="OF726" s="23" t="s">
        <v>910</v>
      </c>
    </row>
    <row r="727" spans="396:396" x14ac:dyDescent="0.4">
      <c r="OF727" s="23" t="s">
        <v>910</v>
      </c>
    </row>
    <row r="728" spans="396:396" x14ac:dyDescent="0.4">
      <c r="OF728" s="23" t="s">
        <v>910</v>
      </c>
    </row>
    <row r="729" spans="396:396" x14ac:dyDescent="0.4">
      <c r="OF729" s="23" t="s">
        <v>910</v>
      </c>
    </row>
    <row r="730" spans="396:396" x14ac:dyDescent="0.4">
      <c r="OF730" s="23" t="s">
        <v>910</v>
      </c>
    </row>
    <row r="731" spans="396:396" x14ac:dyDescent="0.4">
      <c r="OF731" s="23" t="s">
        <v>910</v>
      </c>
    </row>
    <row r="732" spans="396:396" x14ac:dyDescent="0.4">
      <c r="OF732" s="23" t="s">
        <v>910</v>
      </c>
    </row>
    <row r="733" spans="396:396" x14ac:dyDescent="0.4">
      <c r="OF733" s="23" t="s">
        <v>910</v>
      </c>
    </row>
    <row r="734" spans="396:396" x14ac:dyDescent="0.4">
      <c r="OF734" s="23" t="s">
        <v>910</v>
      </c>
    </row>
    <row r="735" spans="396:396" x14ac:dyDescent="0.4">
      <c r="OF735" s="23" t="s">
        <v>910</v>
      </c>
    </row>
    <row r="736" spans="396:396" x14ac:dyDescent="0.4">
      <c r="OF736" s="23" t="s">
        <v>910</v>
      </c>
    </row>
    <row r="737" spans="396:396" x14ac:dyDescent="0.4">
      <c r="OF737" s="23" t="s">
        <v>910</v>
      </c>
    </row>
    <row r="738" spans="396:396" x14ac:dyDescent="0.4">
      <c r="OF738" s="23" t="s">
        <v>910</v>
      </c>
    </row>
    <row r="739" spans="396:396" x14ac:dyDescent="0.4">
      <c r="OF739" s="23" t="s">
        <v>910</v>
      </c>
    </row>
    <row r="740" spans="396:396" x14ac:dyDescent="0.4">
      <c r="OF740" s="23" t="s">
        <v>910</v>
      </c>
    </row>
    <row r="741" spans="396:396" x14ac:dyDescent="0.4">
      <c r="OF741" s="23" t="s">
        <v>910</v>
      </c>
    </row>
    <row r="742" spans="396:396" x14ac:dyDescent="0.4">
      <c r="OF742" s="23" t="s">
        <v>910</v>
      </c>
    </row>
    <row r="743" spans="396:396" x14ac:dyDescent="0.4">
      <c r="OF743" s="23" t="s">
        <v>910</v>
      </c>
    </row>
    <row r="744" spans="396:396" x14ac:dyDescent="0.4">
      <c r="OF744" s="23" t="s">
        <v>910</v>
      </c>
    </row>
    <row r="745" spans="396:396" x14ac:dyDescent="0.4">
      <c r="OF745" s="23" t="s">
        <v>910</v>
      </c>
    </row>
    <row r="746" spans="396:396" x14ac:dyDescent="0.4">
      <c r="OF746" s="23" t="s">
        <v>910</v>
      </c>
    </row>
    <row r="747" spans="396:396" x14ac:dyDescent="0.4">
      <c r="OF747" s="23" t="s">
        <v>910</v>
      </c>
    </row>
    <row r="748" spans="396:396" x14ac:dyDescent="0.4">
      <c r="OF748" s="23" t="s">
        <v>910</v>
      </c>
    </row>
    <row r="749" spans="396:396" x14ac:dyDescent="0.4">
      <c r="OF749" s="23" t="s">
        <v>910</v>
      </c>
    </row>
    <row r="750" spans="396:396" x14ac:dyDescent="0.4">
      <c r="OF750" s="23" t="s">
        <v>910</v>
      </c>
    </row>
    <row r="751" spans="396:396" x14ac:dyDescent="0.4">
      <c r="OF751" s="23" t="s">
        <v>910</v>
      </c>
    </row>
    <row r="752" spans="396:396" x14ac:dyDescent="0.4">
      <c r="OF752" s="23" t="s">
        <v>910</v>
      </c>
    </row>
    <row r="753" spans="396:396" x14ac:dyDescent="0.4">
      <c r="OF753" s="23" t="s">
        <v>910</v>
      </c>
    </row>
    <row r="754" spans="396:396" x14ac:dyDescent="0.4">
      <c r="OF754" s="23" t="s">
        <v>910</v>
      </c>
    </row>
    <row r="755" spans="396:396" x14ac:dyDescent="0.4">
      <c r="OF755" s="23" t="s">
        <v>910</v>
      </c>
    </row>
    <row r="756" spans="396:396" x14ac:dyDescent="0.4">
      <c r="OF756" s="23" t="s">
        <v>910</v>
      </c>
    </row>
    <row r="757" spans="396:396" x14ac:dyDescent="0.4">
      <c r="OF757" s="23" t="s">
        <v>910</v>
      </c>
    </row>
    <row r="758" spans="396:396" x14ac:dyDescent="0.4">
      <c r="OF758" s="23" t="s">
        <v>910</v>
      </c>
    </row>
    <row r="759" spans="396:396" x14ac:dyDescent="0.4">
      <c r="OF759" s="23" t="s">
        <v>910</v>
      </c>
    </row>
    <row r="760" spans="396:396" x14ac:dyDescent="0.4">
      <c r="OF760" s="23" t="s">
        <v>910</v>
      </c>
    </row>
    <row r="761" spans="396:396" x14ac:dyDescent="0.4">
      <c r="OF761" s="23" t="s">
        <v>910</v>
      </c>
    </row>
    <row r="762" spans="396:396" x14ac:dyDescent="0.4">
      <c r="OF762" s="23" t="s">
        <v>910</v>
      </c>
    </row>
    <row r="763" spans="396:396" x14ac:dyDescent="0.4">
      <c r="OF763" s="23" t="s">
        <v>910</v>
      </c>
    </row>
    <row r="764" spans="396:396" x14ac:dyDescent="0.4">
      <c r="OF764" s="23" t="s">
        <v>910</v>
      </c>
    </row>
    <row r="765" spans="396:396" x14ac:dyDescent="0.4">
      <c r="OF765" s="23" t="s">
        <v>910</v>
      </c>
    </row>
    <row r="766" spans="396:396" x14ac:dyDescent="0.4">
      <c r="OF766" s="23" t="s">
        <v>910</v>
      </c>
    </row>
    <row r="767" spans="396:396" x14ac:dyDescent="0.4">
      <c r="OF767" s="23" t="s">
        <v>910</v>
      </c>
    </row>
    <row r="768" spans="396:396" x14ac:dyDescent="0.4">
      <c r="OF768" s="23" t="s">
        <v>910</v>
      </c>
    </row>
    <row r="769" spans="396:396" x14ac:dyDescent="0.4">
      <c r="OF769" s="23" t="s">
        <v>910</v>
      </c>
    </row>
    <row r="770" spans="396:396" x14ac:dyDescent="0.4">
      <c r="OF770" s="23" t="s">
        <v>910</v>
      </c>
    </row>
    <row r="771" spans="396:396" x14ac:dyDescent="0.4">
      <c r="OF771" s="23" t="s">
        <v>910</v>
      </c>
    </row>
    <row r="772" spans="396:396" x14ac:dyDescent="0.4">
      <c r="OF772" s="23" t="s">
        <v>910</v>
      </c>
    </row>
    <row r="773" spans="396:396" x14ac:dyDescent="0.4">
      <c r="OF773" s="23" t="s">
        <v>910</v>
      </c>
    </row>
    <row r="774" spans="396:396" x14ac:dyDescent="0.4">
      <c r="OF774" s="23" t="s">
        <v>910</v>
      </c>
    </row>
    <row r="775" spans="396:396" x14ac:dyDescent="0.4">
      <c r="OF775" s="23" t="s">
        <v>910</v>
      </c>
    </row>
    <row r="776" spans="396:396" x14ac:dyDescent="0.4">
      <c r="OF776" s="23" t="s">
        <v>910</v>
      </c>
    </row>
    <row r="777" spans="396:396" x14ac:dyDescent="0.4">
      <c r="OF777" s="23" t="s">
        <v>910</v>
      </c>
    </row>
    <row r="778" spans="396:396" x14ac:dyDescent="0.4">
      <c r="OF778" s="23" t="s">
        <v>910</v>
      </c>
    </row>
    <row r="779" spans="396:396" x14ac:dyDescent="0.4">
      <c r="OF779" s="23" t="s">
        <v>910</v>
      </c>
    </row>
    <row r="780" spans="396:396" x14ac:dyDescent="0.4">
      <c r="OF780" s="23" t="s">
        <v>910</v>
      </c>
    </row>
    <row r="781" spans="396:396" x14ac:dyDescent="0.4">
      <c r="OF781" s="23" t="s">
        <v>910</v>
      </c>
    </row>
    <row r="782" spans="396:396" x14ac:dyDescent="0.4">
      <c r="OF782" s="23" t="s">
        <v>910</v>
      </c>
    </row>
    <row r="783" spans="396:396" x14ac:dyDescent="0.4">
      <c r="OF783" s="23" t="s">
        <v>910</v>
      </c>
    </row>
    <row r="784" spans="396:396" x14ac:dyDescent="0.4">
      <c r="OF784" s="23" t="s">
        <v>910</v>
      </c>
    </row>
    <row r="785" spans="396:396" x14ac:dyDescent="0.4">
      <c r="OF785" s="23" t="s">
        <v>910</v>
      </c>
    </row>
    <row r="786" spans="396:396" x14ac:dyDescent="0.4">
      <c r="OF786" s="23" t="s">
        <v>910</v>
      </c>
    </row>
    <row r="787" spans="396:396" x14ac:dyDescent="0.4">
      <c r="OF787" s="23" t="s">
        <v>910</v>
      </c>
    </row>
    <row r="788" spans="396:396" x14ac:dyDescent="0.4">
      <c r="OF788" s="23" t="s">
        <v>910</v>
      </c>
    </row>
    <row r="789" spans="396:396" x14ac:dyDescent="0.4">
      <c r="OF789" s="23" t="s">
        <v>910</v>
      </c>
    </row>
    <row r="790" spans="396:396" x14ac:dyDescent="0.4">
      <c r="OF790" s="23" t="s">
        <v>910</v>
      </c>
    </row>
    <row r="791" spans="396:396" x14ac:dyDescent="0.4">
      <c r="OF791" s="23" t="s">
        <v>910</v>
      </c>
    </row>
    <row r="792" spans="396:396" x14ac:dyDescent="0.4">
      <c r="OF792" s="23" t="s">
        <v>910</v>
      </c>
    </row>
    <row r="793" spans="396:396" x14ac:dyDescent="0.4">
      <c r="OF793" s="23" t="s">
        <v>910</v>
      </c>
    </row>
    <row r="794" spans="396:396" x14ac:dyDescent="0.4">
      <c r="OF794" s="23" t="s">
        <v>910</v>
      </c>
    </row>
    <row r="795" spans="396:396" x14ac:dyDescent="0.4">
      <c r="OF795" s="23" t="s">
        <v>910</v>
      </c>
    </row>
    <row r="796" spans="396:396" x14ac:dyDescent="0.4">
      <c r="OF796" s="23" t="s">
        <v>910</v>
      </c>
    </row>
    <row r="797" spans="396:396" x14ac:dyDescent="0.4">
      <c r="OF797" s="23" t="s">
        <v>910</v>
      </c>
    </row>
    <row r="798" spans="396:396" x14ac:dyDescent="0.4">
      <c r="OF798" s="23" t="s">
        <v>910</v>
      </c>
    </row>
    <row r="799" spans="396:396" x14ac:dyDescent="0.4">
      <c r="OF799" s="23" t="s">
        <v>910</v>
      </c>
    </row>
    <row r="800" spans="396:396" x14ac:dyDescent="0.4">
      <c r="OF800" s="23" t="s">
        <v>910</v>
      </c>
    </row>
    <row r="801" spans="396:396" x14ac:dyDescent="0.4">
      <c r="OF801" s="23" t="s">
        <v>910</v>
      </c>
    </row>
    <row r="802" spans="396:396" x14ac:dyDescent="0.4">
      <c r="OF802" s="23" t="s">
        <v>910</v>
      </c>
    </row>
    <row r="803" spans="396:396" x14ac:dyDescent="0.4">
      <c r="OF803" s="23" t="s">
        <v>910</v>
      </c>
    </row>
    <row r="804" spans="396:396" x14ac:dyDescent="0.4">
      <c r="OF804" s="23" t="s">
        <v>910</v>
      </c>
    </row>
    <row r="805" spans="396:396" x14ac:dyDescent="0.4">
      <c r="OF805" s="23" t="s">
        <v>910</v>
      </c>
    </row>
    <row r="806" spans="396:396" x14ac:dyDescent="0.4">
      <c r="OF806" s="23" t="s">
        <v>910</v>
      </c>
    </row>
    <row r="807" spans="396:396" x14ac:dyDescent="0.4">
      <c r="OF807" s="23" t="s">
        <v>910</v>
      </c>
    </row>
    <row r="808" spans="396:396" x14ac:dyDescent="0.4">
      <c r="OF808" s="23" t="s">
        <v>910</v>
      </c>
    </row>
    <row r="809" spans="396:396" x14ac:dyDescent="0.4">
      <c r="OF809" s="23" t="s">
        <v>910</v>
      </c>
    </row>
    <row r="810" spans="396:396" x14ac:dyDescent="0.4">
      <c r="OF810" s="23" t="s">
        <v>910</v>
      </c>
    </row>
    <row r="811" spans="396:396" x14ac:dyDescent="0.4">
      <c r="OF811" s="23" t="s">
        <v>910</v>
      </c>
    </row>
    <row r="812" spans="396:396" x14ac:dyDescent="0.4">
      <c r="OF812" s="23" t="s">
        <v>910</v>
      </c>
    </row>
    <row r="813" spans="396:396" x14ac:dyDescent="0.4">
      <c r="OF813" s="23" t="s">
        <v>910</v>
      </c>
    </row>
    <row r="814" spans="396:396" x14ac:dyDescent="0.4">
      <c r="OF814" s="23" t="s">
        <v>910</v>
      </c>
    </row>
    <row r="815" spans="396:396" x14ac:dyDescent="0.4">
      <c r="OF815" s="23" t="s">
        <v>910</v>
      </c>
    </row>
    <row r="816" spans="396:396" x14ac:dyDescent="0.4">
      <c r="OF816" s="23" t="s">
        <v>910</v>
      </c>
    </row>
    <row r="817" spans="396:396" x14ac:dyDescent="0.4">
      <c r="OF817" s="23" t="s">
        <v>910</v>
      </c>
    </row>
    <row r="818" spans="396:396" x14ac:dyDescent="0.4">
      <c r="OF818" s="23" t="s">
        <v>910</v>
      </c>
    </row>
    <row r="819" spans="396:396" x14ac:dyDescent="0.4">
      <c r="OF819" s="23" t="s">
        <v>910</v>
      </c>
    </row>
    <row r="820" spans="396:396" x14ac:dyDescent="0.4">
      <c r="OF820" s="23" t="s">
        <v>910</v>
      </c>
    </row>
    <row r="821" spans="396:396" x14ac:dyDescent="0.4">
      <c r="OF821" s="23" t="s">
        <v>910</v>
      </c>
    </row>
    <row r="822" spans="396:396" x14ac:dyDescent="0.4">
      <c r="OF822" s="23" t="s">
        <v>910</v>
      </c>
    </row>
    <row r="823" spans="396:396" x14ac:dyDescent="0.4">
      <c r="OF823" s="23" t="s">
        <v>910</v>
      </c>
    </row>
    <row r="824" spans="396:396" x14ac:dyDescent="0.4">
      <c r="OF824" s="23" t="s">
        <v>910</v>
      </c>
    </row>
    <row r="825" spans="396:396" x14ac:dyDescent="0.4">
      <c r="OF825" s="23" t="s">
        <v>910</v>
      </c>
    </row>
    <row r="826" spans="396:396" x14ac:dyDescent="0.4">
      <c r="OF826" s="23" t="s">
        <v>910</v>
      </c>
    </row>
    <row r="827" spans="396:396" x14ac:dyDescent="0.4">
      <c r="OF827" s="23" t="s">
        <v>910</v>
      </c>
    </row>
    <row r="828" spans="396:396" x14ac:dyDescent="0.4">
      <c r="OF828" s="23" t="s">
        <v>910</v>
      </c>
    </row>
    <row r="829" spans="396:396" x14ac:dyDescent="0.4">
      <c r="OF829" s="23" t="s">
        <v>910</v>
      </c>
    </row>
    <row r="830" spans="396:396" x14ac:dyDescent="0.4">
      <c r="OF830" s="23" t="s">
        <v>910</v>
      </c>
    </row>
    <row r="831" spans="396:396" x14ac:dyDescent="0.4">
      <c r="OF831" s="23" t="s">
        <v>910</v>
      </c>
    </row>
    <row r="832" spans="396:396" x14ac:dyDescent="0.4">
      <c r="OF832" s="23" t="s">
        <v>910</v>
      </c>
    </row>
    <row r="833" spans="396:396" x14ac:dyDescent="0.4">
      <c r="OF833" s="23" t="s">
        <v>910</v>
      </c>
    </row>
    <row r="834" spans="396:396" x14ac:dyDescent="0.4">
      <c r="OF834" s="23" t="s">
        <v>910</v>
      </c>
    </row>
    <row r="835" spans="396:396" x14ac:dyDescent="0.4">
      <c r="OF835" s="23" t="s">
        <v>910</v>
      </c>
    </row>
    <row r="836" spans="396:396" x14ac:dyDescent="0.4">
      <c r="OF836" s="23" t="s">
        <v>910</v>
      </c>
    </row>
    <row r="837" spans="396:396" x14ac:dyDescent="0.4">
      <c r="OF837" s="23" t="s">
        <v>910</v>
      </c>
    </row>
    <row r="838" spans="396:396" x14ac:dyDescent="0.4">
      <c r="OF838" s="23" t="s">
        <v>910</v>
      </c>
    </row>
    <row r="839" spans="396:396" x14ac:dyDescent="0.4">
      <c r="OF839" s="23" t="s">
        <v>910</v>
      </c>
    </row>
    <row r="840" spans="396:396" x14ac:dyDescent="0.4">
      <c r="OF840" s="23" t="s">
        <v>910</v>
      </c>
    </row>
    <row r="841" spans="396:396" x14ac:dyDescent="0.4">
      <c r="OF841" s="23" t="s">
        <v>910</v>
      </c>
    </row>
    <row r="842" spans="396:396" x14ac:dyDescent="0.4">
      <c r="OF842" s="23" t="s">
        <v>910</v>
      </c>
    </row>
    <row r="843" spans="396:396" x14ac:dyDescent="0.4">
      <c r="OF843" s="23" t="s">
        <v>910</v>
      </c>
    </row>
    <row r="844" spans="396:396" x14ac:dyDescent="0.4">
      <c r="OF844" s="23" t="s">
        <v>910</v>
      </c>
    </row>
    <row r="845" spans="396:396" x14ac:dyDescent="0.4">
      <c r="OF845" s="23" t="s">
        <v>910</v>
      </c>
    </row>
    <row r="846" spans="396:396" x14ac:dyDescent="0.4">
      <c r="OF846" s="23" t="s">
        <v>910</v>
      </c>
    </row>
    <row r="847" spans="396:396" x14ac:dyDescent="0.4">
      <c r="OF847" s="23" t="s">
        <v>910</v>
      </c>
    </row>
    <row r="848" spans="396:396" x14ac:dyDescent="0.4">
      <c r="OF848" s="23" t="s">
        <v>910</v>
      </c>
    </row>
    <row r="849" spans="396:396" x14ac:dyDescent="0.4">
      <c r="OF849" s="23" t="s">
        <v>910</v>
      </c>
    </row>
    <row r="850" spans="396:396" x14ac:dyDescent="0.4">
      <c r="OF850" s="23" t="s">
        <v>910</v>
      </c>
    </row>
    <row r="851" spans="396:396" x14ac:dyDescent="0.4">
      <c r="OF851" s="23" t="s">
        <v>910</v>
      </c>
    </row>
    <row r="852" spans="396:396" x14ac:dyDescent="0.4">
      <c r="OF852" s="23" t="s">
        <v>910</v>
      </c>
    </row>
    <row r="853" spans="396:396" x14ac:dyDescent="0.4">
      <c r="OF853" s="23" t="s">
        <v>910</v>
      </c>
    </row>
    <row r="854" spans="396:396" x14ac:dyDescent="0.4">
      <c r="OF854" s="23" t="s">
        <v>910</v>
      </c>
    </row>
    <row r="855" spans="396:396" x14ac:dyDescent="0.4">
      <c r="OF855" s="23" t="s">
        <v>910</v>
      </c>
    </row>
    <row r="856" spans="396:396" x14ac:dyDescent="0.4">
      <c r="OF856" s="23" t="s">
        <v>910</v>
      </c>
    </row>
    <row r="857" spans="396:396" x14ac:dyDescent="0.4">
      <c r="OF857" s="23" t="s">
        <v>910</v>
      </c>
    </row>
    <row r="858" spans="396:396" x14ac:dyDescent="0.4">
      <c r="OF858" s="23" t="s">
        <v>910</v>
      </c>
    </row>
    <row r="859" spans="396:396" x14ac:dyDescent="0.4">
      <c r="OF859" s="23" t="s">
        <v>910</v>
      </c>
    </row>
    <row r="860" spans="396:396" x14ac:dyDescent="0.4">
      <c r="OF860" s="23" t="s">
        <v>910</v>
      </c>
    </row>
    <row r="861" spans="396:396" x14ac:dyDescent="0.4">
      <c r="OF861" s="23" t="s">
        <v>910</v>
      </c>
    </row>
    <row r="862" spans="396:396" x14ac:dyDescent="0.4">
      <c r="OF862" s="23" t="s">
        <v>910</v>
      </c>
    </row>
    <row r="863" spans="396:396" x14ac:dyDescent="0.4">
      <c r="OF863" s="23" t="s">
        <v>910</v>
      </c>
    </row>
    <row r="864" spans="396:396" x14ac:dyDescent="0.4">
      <c r="OF864" s="23" t="s">
        <v>910</v>
      </c>
    </row>
    <row r="865" spans="396:396" x14ac:dyDescent="0.4">
      <c r="OF865" s="23" t="s">
        <v>910</v>
      </c>
    </row>
    <row r="866" spans="396:396" x14ac:dyDescent="0.4">
      <c r="OF866" s="23" t="s">
        <v>910</v>
      </c>
    </row>
    <row r="867" spans="396:396" x14ac:dyDescent="0.4">
      <c r="OF867" s="23" t="s">
        <v>910</v>
      </c>
    </row>
    <row r="868" spans="396:396" x14ac:dyDescent="0.4">
      <c r="OF868" s="23" t="s">
        <v>910</v>
      </c>
    </row>
    <row r="869" spans="396:396" x14ac:dyDescent="0.4">
      <c r="OF869" s="23" t="s">
        <v>910</v>
      </c>
    </row>
    <row r="870" spans="396:396" x14ac:dyDescent="0.4">
      <c r="OF870" s="23" t="s">
        <v>910</v>
      </c>
    </row>
    <row r="871" spans="396:396" x14ac:dyDescent="0.4">
      <c r="OF871" s="23" t="s">
        <v>910</v>
      </c>
    </row>
    <row r="872" spans="396:396" x14ac:dyDescent="0.4">
      <c r="OF872" s="23" t="s">
        <v>910</v>
      </c>
    </row>
    <row r="873" spans="396:396" x14ac:dyDescent="0.4">
      <c r="OF873" s="23" t="s">
        <v>910</v>
      </c>
    </row>
    <row r="874" spans="396:396" x14ac:dyDescent="0.4">
      <c r="OF874" s="23" t="s">
        <v>910</v>
      </c>
    </row>
    <row r="875" spans="396:396" x14ac:dyDescent="0.4">
      <c r="OF875" s="23" t="s">
        <v>910</v>
      </c>
    </row>
    <row r="876" spans="396:396" x14ac:dyDescent="0.4">
      <c r="OF876" s="23" t="s">
        <v>910</v>
      </c>
    </row>
    <row r="877" spans="396:396" x14ac:dyDescent="0.4">
      <c r="OF877" s="23" t="s">
        <v>910</v>
      </c>
    </row>
    <row r="878" spans="396:396" x14ac:dyDescent="0.4">
      <c r="OF878" s="23" t="s">
        <v>910</v>
      </c>
    </row>
    <row r="879" spans="396:396" x14ac:dyDescent="0.4">
      <c r="OF879" s="23" t="s">
        <v>910</v>
      </c>
    </row>
    <row r="880" spans="396:396" x14ac:dyDescent="0.4">
      <c r="OF880" s="23" t="s">
        <v>910</v>
      </c>
    </row>
    <row r="881" spans="396:396" x14ac:dyDescent="0.4">
      <c r="OF881" s="23" t="s">
        <v>910</v>
      </c>
    </row>
    <row r="882" spans="396:396" x14ac:dyDescent="0.4">
      <c r="OF882" s="23" t="s">
        <v>910</v>
      </c>
    </row>
    <row r="883" spans="396:396" x14ac:dyDescent="0.4">
      <c r="OF883" s="23" t="s">
        <v>910</v>
      </c>
    </row>
    <row r="884" spans="396:396" x14ac:dyDescent="0.4">
      <c r="OF884" s="23" t="s">
        <v>910</v>
      </c>
    </row>
    <row r="885" spans="396:396" x14ac:dyDescent="0.4">
      <c r="OF885" s="23" t="s">
        <v>910</v>
      </c>
    </row>
    <row r="886" spans="396:396" x14ac:dyDescent="0.4">
      <c r="OF886" s="23" t="s">
        <v>910</v>
      </c>
    </row>
    <row r="887" spans="396:396" x14ac:dyDescent="0.4">
      <c r="OF887" s="23" t="s">
        <v>910</v>
      </c>
    </row>
    <row r="888" spans="396:396" x14ac:dyDescent="0.4">
      <c r="OF888" s="23" t="s">
        <v>910</v>
      </c>
    </row>
    <row r="889" spans="396:396" x14ac:dyDescent="0.4">
      <c r="OF889" s="23" t="s">
        <v>910</v>
      </c>
    </row>
    <row r="890" spans="396:396" x14ac:dyDescent="0.4">
      <c r="OF890" s="23" t="s">
        <v>910</v>
      </c>
    </row>
    <row r="891" spans="396:396" x14ac:dyDescent="0.4">
      <c r="OF891" s="23" t="s">
        <v>910</v>
      </c>
    </row>
    <row r="892" spans="396:396" x14ac:dyDescent="0.4">
      <c r="OF892" s="23" t="s">
        <v>910</v>
      </c>
    </row>
    <row r="893" spans="396:396" x14ac:dyDescent="0.4">
      <c r="OF893" s="23" t="s">
        <v>910</v>
      </c>
    </row>
    <row r="894" spans="396:396" x14ac:dyDescent="0.4">
      <c r="OF894" s="23" t="s">
        <v>910</v>
      </c>
    </row>
    <row r="895" spans="396:396" x14ac:dyDescent="0.4">
      <c r="OF895" s="23" t="s">
        <v>910</v>
      </c>
    </row>
    <row r="896" spans="396:396" x14ac:dyDescent="0.4">
      <c r="OF896" s="23" t="s">
        <v>910</v>
      </c>
    </row>
    <row r="897" spans="396:396" x14ac:dyDescent="0.4">
      <c r="OF897" s="23" t="s">
        <v>910</v>
      </c>
    </row>
    <row r="898" spans="396:396" x14ac:dyDescent="0.4">
      <c r="OF898" s="23" t="s">
        <v>910</v>
      </c>
    </row>
    <row r="899" spans="396:396" x14ac:dyDescent="0.4">
      <c r="OF899" s="23" t="s">
        <v>910</v>
      </c>
    </row>
    <row r="900" spans="396:396" x14ac:dyDescent="0.4">
      <c r="OF900" s="23" t="s">
        <v>910</v>
      </c>
    </row>
    <row r="901" spans="396:396" x14ac:dyDescent="0.4">
      <c r="OF901" s="23" t="s">
        <v>910</v>
      </c>
    </row>
    <row r="902" spans="396:396" x14ac:dyDescent="0.4">
      <c r="OF902" s="23" t="s">
        <v>910</v>
      </c>
    </row>
    <row r="903" spans="396:396" x14ac:dyDescent="0.4">
      <c r="OF903" s="23" t="s">
        <v>910</v>
      </c>
    </row>
    <row r="904" spans="396:396" x14ac:dyDescent="0.4">
      <c r="OF904" s="23" t="s">
        <v>910</v>
      </c>
    </row>
    <row r="905" spans="396:396" x14ac:dyDescent="0.4">
      <c r="OF905" s="23" t="s">
        <v>910</v>
      </c>
    </row>
    <row r="906" spans="396:396" x14ac:dyDescent="0.4">
      <c r="OF906" s="23" t="s">
        <v>910</v>
      </c>
    </row>
    <row r="907" spans="396:396" x14ac:dyDescent="0.4">
      <c r="OF907" s="23" t="s">
        <v>910</v>
      </c>
    </row>
    <row r="908" spans="396:396" x14ac:dyDescent="0.4">
      <c r="OF908" s="23" t="s">
        <v>910</v>
      </c>
    </row>
    <row r="909" spans="396:396" x14ac:dyDescent="0.4">
      <c r="OF909" s="23" t="s">
        <v>910</v>
      </c>
    </row>
    <row r="910" spans="396:396" x14ac:dyDescent="0.4">
      <c r="OF910" s="23" t="s">
        <v>910</v>
      </c>
    </row>
    <row r="911" spans="396:396" x14ac:dyDescent="0.4">
      <c r="OF911" s="23" t="s">
        <v>910</v>
      </c>
    </row>
    <row r="912" spans="396:396" x14ac:dyDescent="0.4">
      <c r="OF912" s="23" t="s">
        <v>910</v>
      </c>
    </row>
    <row r="913" spans="396:396" x14ac:dyDescent="0.4">
      <c r="OF913" s="23" t="s">
        <v>910</v>
      </c>
    </row>
    <row r="914" spans="396:396" x14ac:dyDescent="0.4">
      <c r="OF914" s="23" t="s">
        <v>910</v>
      </c>
    </row>
    <row r="915" spans="396:396" x14ac:dyDescent="0.4">
      <c r="OF915" s="23" t="s">
        <v>910</v>
      </c>
    </row>
    <row r="916" spans="396:396" x14ac:dyDescent="0.4">
      <c r="OF916" s="23" t="s">
        <v>910</v>
      </c>
    </row>
    <row r="917" spans="396:396" x14ac:dyDescent="0.4">
      <c r="OF917" s="23" t="s">
        <v>910</v>
      </c>
    </row>
    <row r="918" spans="396:396" x14ac:dyDescent="0.4">
      <c r="OF918" s="23" t="s">
        <v>910</v>
      </c>
    </row>
    <row r="919" spans="396:396" x14ac:dyDescent="0.4">
      <c r="OF919" s="23" t="s">
        <v>910</v>
      </c>
    </row>
    <row r="920" spans="396:396" x14ac:dyDescent="0.4">
      <c r="OF920" s="23" t="s">
        <v>910</v>
      </c>
    </row>
    <row r="921" spans="396:396" x14ac:dyDescent="0.4">
      <c r="OF921" s="23" t="s">
        <v>910</v>
      </c>
    </row>
    <row r="922" spans="396:396" x14ac:dyDescent="0.4">
      <c r="OF922" s="23" t="s">
        <v>910</v>
      </c>
    </row>
    <row r="923" spans="396:396" x14ac:dyDescent="0.4">
      <c r="OF923" s="23" t="s">
        <v>910</v>
      </c>
    </row>
    <row r="924" spans="396:396" x14ac:dyDescent="0.4">
      <c r="OF924" s="23" t="s">
        <v>910</v>
      </c>
    </row>
    <row r="925" spans="396:396" x14ac:dyDescent="0.4">
      <c r="OF925" s="23" t="s">
        <v>910</v>
      </c>
    </row>
    <row r="926" spans="396:396" x14ac:dyDescent="0.4">
      <c r="OF926" s="23" t="s">
        <v>910</v>
      </c>
    </row>
    <row r="927" spans="396:396" x14ac:dyDescent="0.4">
      <c r="OF927" s="23" t="s">
        <v>910</v>
      </c>
    </row>
    <row r="928" spans="396:396" x14ac:dyDescent="0.4">
      <c r="OF928" s="23" t="s">
        <v>910</v>
      </c>
    </row>
    <row r="929" spans="396:396" x14ac:dyDescent="0.4">
      <c r="OF929" s="23" t="s">
        <v>910</v>
      </c>
    </row>
    <row r="930" spans="396:396" x14ac:dyDescent="0.4">
      <c r="OF930" s="23" t="s">
        <v>910</v>
      </c>
    </row>
    <row r="931" spans="396:396" x14ac:dyDescent="0.4">
      <c r="OF931" s="23" t="s">
        <v>910</v>
      </c>
    </row>
    <row r="932" spans="396:396" x14ac:dyDescent="0.4">
      <c r="OF932" s="23" t="s">
        <v>910</v>
      </c>
    </row>
    <row r="933" spans="396:396" x14ac:dyDescent="0.4">
      <c r="OF933" s="23" t="s">
        <v>910</v>
      </c>
    </row>
    <row r="934" spans="396:396" x14ac:dyDescent="0.4">
      <c r="OF934" s="23" t="s">
        <v>910</v>
      </c>
    </row>
    <row r="935" spans="396:396" x14ac:dyDescent="0.4">
      <c r="OF935" s="23" t="s">
        <v>910</v>
      </c>
    </row>
    <row r="936" spans="396:396" x14ac:dyDescent="0.4">
      <c r="OF936" s="23" t="s">
        <v>910</v>
      </c>
    </row>
    <row r="937" spans="396:396" x14ac:dyDescent="0.4">
      <c r="OF937" s="23" t="s">
        <v>910</v>
      </c>
    </row>
    <row r="938" spans="396:396" x14ac:dyDescent="0.4">
      <c r="OF938" s="23" t="s">
        <v>910</v>
      </c>
    </row>
    <row r="939" spans="396:396" x14ac:dyDescent="0.4">
      <c r="OF939" s="23" t="s">
        <v>910</v>
      </c>
    </row>
    <row r="940" spans="396:396" x14ac:dyDescent="0.4">
      <c r="OF940" s="23" t="s">
        <v>910</v>
      </c>
    </row>
    <row r="941" spans="396:396" x14ac:dyDescent="0.4">
      <c r="OF941" s="23" t="s">
        <v>910</v>
      </c>
    </row>
    <row r="942" spans="396:396" x14ac:dyDescent="0.4">
      <c r="OF942" s="23" t="s">
        <v>910</v>
      </c>
    </row>
    <row r="943" spans="396:396" x14ac:dyDescent="0.4">
      <c r="OF943" s="23" t="s">
        <v>910</v>
      </c>
    </row>
    <row r="944" spans="396:396" x14ac:dyDescent="0.4">
      <c r="OF944" s="23" t="s">
        <v>910</v>
      </c>
    </row>
    <row r="945" spans="396:396" x14ac:dyDescent="0.4">
      <c r="OF945" s="23" t="s">
        <v>910</v>
      </c>
    </row>
    <row r="946" spans="396:396" x14ac:dyDescent="0.4">
      <c r="OF946" s="23" t="s">
        <v>910</v>
      </c>
    </row>
    <row r="947" spans="396:396" x14ac:dyDescent="0.4">
      <c r="OF947" s="23" t="s">
        <v>910</v>
      </c>
    </row>
    <row r="948" spans="396:396" x14ac:dyDescent="0.4">
      <c r="OF948" s="23" t="s">
        <v>910</v>
      </c>
    </row>
    <row r="949" spans="396:396" x14ac:dyDescent="0.4">
      <c r="OF949" s="23" t="s">
        <v>910</v>
      </c>
    </row>
    <row r="950" spans="396:396" x14ac:dyDescent="0.4">
      <c r="OF950" s="23" t="s">
        <v>910</v>
      </c>
    </row>
    <row r="951" spans="396:396" x14ac:dyDescent="0.4">
      <c r="OF951" s="23" t="s">
        <v>910</v>
      </c>
    </row>
    <row r="952" spans="396:396" x14ac:dyDescent="0.4">
      <c r="OF952" s="23" t="s">
        <v>910</v>
      </c>
    </row>
    <row r="953" spans="396:396" x14ac:dyDescent="0.4">
      <c r="OF953" s="23" t="s">
        <v>910</v>
      </c>
    </row>
    <row r="954" spans="396:396" x14ac:dyDescent="0.4">
      <c r="OF954" s="23" t="s">
        <v>910</v>
      </c>
    </row>
    <row r="955" spans="396:396" x14ac:dyDescent="0.4">
      <c r="OF955" s="23" t="s">
        <v>910</v>
      </c>
    </row>
    <row r="956" spans="396:396" x14ac:dyDescent="0.4">
      <c r="OF956" s="23" t="s">
        <v>910</v>
      </c>
    </row>
    <row r="957" spans="396:396" x14ac:dyDescent="0.4">
      <c r="OF957" s="23" t="s">
        <v>910</v>
      </c>
    </row>
    <row r="958" spans="396:396" x14ac:dyDescent="0.4">
      <c r="OF958" s="23" t="s">
        <v>910</v>
      </c>
    </row>
    <row r="959" spans="396:396" x14ac:dyDescent="0.4">
      <c r="OF959" s="23" t="s">
        <v>910</v>
      </c>
    </row>
    <row r="960" spans="396:396" x14ac:dyDescent="0.4">
      <c r="OF960" s="23" t="s">
        <v>910</v>
      </c>
    </row>
    <row r="961" spans="396:396" x14ac:dyDescent="0.4">
      <c r="OF961" s="23" t="s">
        <v>910</v>
      </c>
    </row>
    <row r="962" spans="396:396" x14ac:dyDescent="0.4">
      <c r="OF962" s="23" t="s">
        <v>910</v>
      </c>
    </row>
    <row r="963" spans="396:396" x14ac:dyDescent="0.4">
      <c r="OF963" s="23" t="s">
        <v>910</v>
      </c>
    </row>
    <row r="964" spans="396:396" x14ac:dyDescent="0.4">
      <c r="OF964" s="23" t="s">
        <v>910</v>
      </c>
    </row>
    <row r="965" spans="396:396" x14ac:dyDescent="0.4">
      <c r="OF965" s="23" t="s">
        <v>910</v>
      </c>
    </row>
    <row r="966" spans="396:396" x14ac:dyDescent="0.4">
      <c r="OF966" s="23" t="s">
        <v>910</v>
      </c>
    </row>
    <row r="967" spans="396:396" x14ac:dyDescent="0.4">
      <c r="OF967" s="23" t="s">
        <v>910</v>
      </c>
    </row>
    <row r="968" spans="396:396" x14ac:dyDescent="0.4">
      <c r="OF968" s="23" t="s">
        <v>910</v>
      </c>
    </row>
    <row r="969" spans="396:396" x14ac:dyDescent="0.4">
      <c r="OF969" s="23" t="s">
        <v>910</v>
      </c>
    </row>
    <row r="970" spans="396:396" x14ac:dyDescent="0.4">
      <c r="OF970" s="23" t="s">
        <v>910</v>
      </c>
    </row>
    <row r="971" spans="396:396" x14ac:dyDescent="0.4">
      <c r="OF971" s="23" t="s">
        <v>910</v>
      </c>
    </row>
    <row r="972" spans="396:396" x14ac:dyDescent="0.4">
      <c r="OF972" s="23" t="s">
        <v>910</v>
      </c>
    </row>
    <row r="973" spans="396:396" x14ac:dyDescent="0.4">
      <c r="OF973" s="23" t="s">
        <v>910</v>
      </c>
    </row>
    <row r="974" spans="396:396" x14ac:dyDescent="0.4">
      <c r="OF974" s="23" t="s">
        <v>910</v>
      </c>
    </row>
    <row r="975" spans="396:396" x14ac:dyDescent="0.4">
      <c r="OF975" s="23" t="s">
        <v>910</v>
      </c>
    </row>
    <row r="976" spans="396:396" x14ac:dyDescent="0.4">
      <c r="OF976" s="23" t="s">
        <v>910</v>
      </c>
    </row>
    <row r="977" spans="396:396" x14ac:dyDescent="0.4">
      <c r="OF977" s="23" t="s">
        <v>910</v>
      </c>
    </row>
    <row r="978" spans="396:396" x14ac:dyDescent="0.4">
      <c r="OF978" s="23" t="s">
        <v>910</v>
      </c>
    </row>
    <row r="979" spans="396:396" x14ac:dyDescent="0.4">
      <c r="OF979" s="23" t="s">
        <v>910</v>
      </c>
    </row>
    <row r="980" spans="396:396" x14ac:dyDescent="0.4">
      <c r="OF980" s="23" t="s">
        <v>910</v>
      </c>
    </row>
    <row r="981" spans="396:396" x14ac:dyDescent="0.4">
      <c r="OF981" s="23" t="s">
        <v>910</v>
      </c>
    </row>
    <row r="982" spans="396:396" x14ac:dyDescent="0.4">
      <c r="OF982" s="23" t="s">
        <v>910</v>
      </c>
    </row>
    <row r="983" spans="396:396" x14ac:dyDescent="0.4">
      <c r="OF983" s="23" t="s">
        <v>910</v>
      </c>
    </row>
    <row r="984" spans="396:396" x14ac:dyDescent="0.4">
      <c r="OF984" s="23" t="s">
        <v>910</v>
      </c>
    </row>
    <row r="985" spans="396:396" x14ac:dyDescent="0.4">
      <c r="OF985" s="23" t="s">
        <v>910</v>
      </c>
    </row>
    <row r="986" spans="396:396" x14ac:dyDescent="0.4">
      <c r="OF986" s="23" t="s">
        <v>910</v>
      </c>
    </row>
    <row r="987" spans="396:396" x14ac:dyDescent="0.4">
      <c r="OF987" s="23" t="s">
        <v>910</v>
      </c>
    </row>
    <row r="988" spans="396:396" x14ac:dyDescent="0.4">
      <c r="OF988" s="23" t="s">
        <v>910</v>
      </c>
    </row>
    <row r="989" spans="396:396" x14ac:dyDescent="0.4">
      <c r="OF989" s="23" t="s">
        <v>910</v>
      </c>
    </row>
    <row r="990" spans="396:396" x14ac:dyDescent="0.4">
      <c r="OF990" s="23" t="s">
        <v>910</v>
      </c>
    </row>
    <row r="991" spans="396:396" x14ac:dyDescent="0.4">
      <c r="OF991" s="23" t="s">
        <v>910</v>
      </c>
    </row>
    <row r="992" spans="396:396" x14ac:dyDescent="0.4">
      <c r="OF992" s="23" t="s">
        <v>910</v>
      </c>
    </row>
    <row r="993" spans="396:396" x14ac:dyDescent="0.4">
      <c r="OF993" s="23" t="s">
        <v>910</v>
      </c>
    </row>
    <row r="994" spans="396:396" x14ac:dyDescent="0.4">
      <c r="OF994" s="23" t="s">
        <v>910</v>
      </c>
    </row>
    <row r="995" spans="396:396" x14ac:dyDescent="0.4">
      <c r="OF995" s="23" t="s">
        <v>910</v>
      </c>
    </row>
    <row r="996" spans="396:396" x14ac:dyDescent="0.4">
      <c r="OF996" s="23" t="s">
        <v>910</v>
      </c>
    </row>
    <row r="997" spans="396:396" x14ac:dyDescent="0.4">
      <c r="OF997" s="23" t="s">
        <v>910</v>
      </c>
    </row>
    <row r="998" spans="396:396" x14ac:dyDescent="0.4">
      <c r="OF998" s="23" t="s">
        <v>910</v>
      </c>
    </row>
    <row r="999" spans="396:396" x14ac:dyDescent="0.4">
      <c r="OF999" s="23" t="s">
        <v>910</v>
      </c>
    </row>
    <row r="1000" spans="396:396" x14ac:dyDescent="0.4">
      <c r="OF1000" s="23" t="s">
        <v>910</v>
      </c>
    </row>
    <row r="1001" spans="396:396" x14ac:dyDescent="0.4">
      <c r="OF1001" s="23" t="s">
        <v>910</v>
      </c>
    </row>
    <row r="1002" spans="396:396" x14ac:dyDescent="0.4">
      <c r="OF1002" s="23" t="s">
        <v>910</v>
      </c>
    </row>
    <row r="1003" spans="396:396" x14ac:dyDescent="0.4">
      <c r="OF1003" s="23" t="s">
        <v>910</v>
      </c>
    </row>
    <row r="1004" spans="396:396" x14ac:dyDescent="0.4">
      <c r="OF1004" s="23" t="s">
        <v>910</v>
      </c>
    </row>
    <row r="1005" spans="396:396" x14ac:dyDescent="0.4">
      <c r="OF1005" s="23" t="s">
        <v>910</v>
      </c>
    </row>
    <row r="1006" spans="396:396" x14ac:dyDescent="0.4">
      <c r="OF1006" s="23" t="s">
        <v>910</v>
      </c>
    </row>
    <row r="1007" spans="396:396" x14ac:dyDescent="0.4">
      <c r="OF1007" s="23" t="s">
        <v>910</v>
      </c>
    </row>
    <row r="1008" spans="396:396" x14ac:dyDescent="0.4">
      <c r="OF1008" s="23" t="s">
        <v>910</v>
      </c>
    </row>
    <row r="1009" spans="396:396" x14ac:dyDescent="0.4">
      <c r="OF1009" s="23" t="s">
        <v>910</v>
      </c>
    </row>
    <row r="1010" spans="396:396" x14ac:dyDescent="0.4">
      <c r="OF1010" s="23" t="s">
        <v>910</v>
      </c>
    </row>
    <row r="1011" spans="396:396" x14ac:dyDescent="0.4">
      <c r="OF1011" s="23" t="s">
        <v>910</v>
      </c>
    </row>
    <row r="1012" spans="396:396" x14ac:dyDescent="0.4">
      <c r="OF1012" s="23" t="s">
        <v>910</v>
      </c>
    </row>
    <row r="1013" spans="396:396" x14ac:dyDescent="0.4">
      <c r="OF1013" s="23" t="s">
        <v>910</v>
      </c>
    </row>
    <row r="1014" spans="396:396" x14ac:dyDescent="0.4">
      <c r="OF1014" s="23" t="s">
        <v>910</v>
      </c>
    </row>
    <row r="1015" spans="396:396" x14ac:dyDescent="0.4">
      <c r="OF1015" s="23" t="s">
        <v>910</v>
      </c>
    </row>
    <row r="1016" spans="396:396" x14ac:dyDescent="0.4">
      <c r="OF1016" s="23" t="s">
        <v>910</v>
      </c>
    </row>
    <row r="1017" spans="396:396" x14ac:dyDescent="0.4">
      <c r="OF1017" s="23" t="s">
        <v>910</v>
      </c>
    </row>
    <row r="1018" spans="396:396" x14ac:dyDescent="0.4">
      <c r="OF1018" s="23" t="s">
        <v>910</v>
      </c>
    </row>
    <row r="1019" spans="396:396" x14ac:dyDescent="0.4">
      <c r="OF1019" s="23" t="s">
        <v>910</v>
      </c>
    </row>
    <row r="1020" spans="396:396" x14ac:dyDescent="0.4">
      <c r="OF1020" s="23" t="s">
        <v>910</v>
      </c>
    </row>
    <row r="1021" spans="396:396" x14ac:dyDescent="0.4">
      <c r="OF1021" s="23" t="s">
        <v>910</v>
      </c>
    </row>
    <row r="1022" spans="396:396" x14ac:dyDescent="0.4">
      <c r="OF1022" s="23" t="s">
        <v>910</v>
      </c>
    </row>
    <row r="1023" spans="396:396" x14ac:dyDescent="0.4">
      <c r="OF1023" s="23" t="s">
        <v>910</v>
      </c>
    </row>
    <row r="1024" spans="396:396" x14ac:dyDescent="0.4">
      <c r="OF1024" s="23" t="s">
        <v>910</v>
      </c>
    </row>
    <row r="1025" spans="396:396" x14ac:dyDescent="0.4">
      <c r="OF1025" s="23" t="s">
        <v>910</v>
      </c>
    </row>
    <row r="1026" spans="396:396" x14ac:dyDescent="0.4">
      <c r="OF1026" s="23" t="s">
        <v>910</v>
      </c>
    </row>
    <row r="1027" spans="396:396" x14ac:dyDescent="0.4">
      <c r="OF1027" s="23" t="s">
        <v>910</v>
      </c>
    </row>
    <row r="1028" spans="396:396" x14ac:dyDescent="0.4">
      <c r="OF1028" s="23" t="s">
        <v>910</v>
      </c>
    </row>
    <row r="1029" spans="396:396" x14ac:dyDescent="0.4">
      <c r="OF1029" s="23" t="s">
        <v>910</v>
      </c>
    </row>
    <row r="1030" spans="396:396" x14ac:dyDescent="0.4">
      <c r="OF1030" s="23" t="s">
        <v>910</v>
      </c>
    </row>
    <row r="1031" spans="396:396" x14ac:dyDescent="0.4">
      <c r="OF1031" s="23" t="s">
        <v>910</v>
      </c>
    </row>
    <row r="1032" spans="396:396" x14ac:dyDescent="0.4">
      <c r="OF1032" s="23" t="s">
        <v>910</v>
      </c>
    </row>
    <row r="1033" spans="396:396" x14ac:dyDescent="0.4">
      <c r="OF1033" s="23" t="s">
        <v>910</v>
      </c>
    </row>
    <row r="1034" spans="396:396" x14ac:dyDescent="0.4">
      <c r="OF1034" s="23" t="s">
        <v>910</v>
      </c>
    </row>
    <row r="1035" spans="396:396" x14ac:dyDescent="0.4">
      <c r="OF1035" s="23" t="s">
        <v>910</v>
      </c>
    </row>
    <row r="1036" spans="396:396" x14ac:dyDescent="0.4">
      <c r="OF1036" s="23" t="s">
        <v>910</v>
      </c>
    </row>
    <row r="1037" spans="396:396" x14ac:dyDescent="0.4">
      <c r="OF1037" s="23" t="s">
        <v>910</v>
      </c>
    </row>
    <row r="1038" spans="396:396" x14ac:dyDescent="0.4">
      <c r="OF1038" s="23" t="s">
        <v>910</v>
      </c>
    </row>
    <row r="1039" spans="396:396" x14ac:dyDescent="0.4">
      <c r="OF1039" s="23" t="s">
        <v>910</v>
      </c>
    </row>
    <row r="1040" spans="396:396" x14ac:dyDescent="0.4">
      <c r="OF1040" s="23" t="s">
        <v>910</v>
      </c>
    </row>
    <row r="1041" spans="396:396" x14ac:dyDescent="0.4">
      <c r="OF1041" s="23" t="s">
        <v>910</v>
      </c>
    </row>
    <row r="1042" spans="396:396" x14ac:dyDescent="0.4">
      <c r="OF1042" s="23" t="s">
        <v>910</v>
      </c>
    </row>
    <row r="1043" spans="396:396" x14ac:dyDescent="0.4">
      <c r="OF1043" s="23" t="s">
        <v>910</v>
      </c>
    </row>
    <row r="1044" spans="396:396" x14ac:dyDescent="0.4">
      <c r="OF1044" s="23" t="s">
        <v>910</v>
      </c>
    </row>
    <row r="1045" spans="396:396" x14ac:dyDescent="0.4">
      <c r="OF1045" s="23" t="s">
        <v>910</v>
      </c>
    </row>
    <row r="1046" spans="396:396" x14ac:dyDescent="0.4">
      <c r="OF1046" s="23" t="s">
        <v>910</v>
      </c>
    </row>
    <row r="1047" spans="396:396" x14ac:dyDescent="0.4">
      <c r="OF1047" s="23" t="s">
        <v>910</v>
      </c>
    </row>
    <row r="1048" spans="396:396" x14ac:dyDescent="0.4">
      <c r="OF1048" s="23" t="s">
        <v>910</v>
      </c>
    </row>
    <row r="1049" spans="396:396" x14ac:dyDescent="0.4">
      <c r="OF1049" s="23" t="s">
        <v>910</v>
      </c>
    </row>
    <row r="1050" spans="396:396" x14ac:dyDescent="0.4">
      <c r="OF1050" s="23" t="s">
        <v>910</v>
      </c>
    </row>
    <row r="1051" spans="396:396" x14ac:dyDescent="0.4">
      <c r="OF1051" s="23" t="s">
        <v>910</v>
      </c>
    </row>
    <row r="1052" spans="396:396" x14ac:dyDescent="0.4">
      <c r="OF1052" s="23" t="s">
        <v>910</v>
      </c>
    </row>
    <row r="1053" spans="396:396" x14ac:dyDescent="0.4">
      <c r="OF1053" s="23" t="s">
        <v>910</v>
      </c>
    </row>
    <row r="1054" spans="396:396" x14ac:dyDescent="0.4">
      <c r="OF1054" s="23" t="s">
        <v>910</v>
      </c>
    </row>
    <row r="1055" spans="396:396" x14ac:dyDescent="0.4">
      <c r="OF1055" s="23" t="s">
        <v>910</v>
      </c>
    </row>
    <row r="1056" spans="396:396" x14ac:dyDescent="0.4">
      <c r="OF1056" s="23" t="s">
        <v>910</v>
      </c>
    </row>
    <row r="1057" spans="396:396" x14ac:dyDescent="0.4">
      <c r="OF1057" s="23" t="s">
        <v>910</v>
      </c>
    </row>
    <row r="1058" spans="396:396" x14ac:dyDescent="0.4">
      <c r="OF1058" s="23" t="s">
        <v>910</v>
      </c>
    </row>
    <row r="1059" spans="396:396" x14ac:dyDescent="0.4">
      <c r="OF1059" s="23" t="s">
        <v>910</v>
      </c>
    </row>
    <row r="1060" spans="396:396" x14ac:dyDescent="0.4">
      <c r="OF1060" s="23" t="s">
        <v>910</v>
      </c>
    </row>
    <row r="1061" spans="396:396" x14ac:dyDescent="0.4">
      <c r="OF1061" s="23" t="s">
        <v>910</v>
      </c>
    </row>
    <row r="1062" spans="396:396" x14ac:dyDescent="0.4">
      <c r="OF1062" s="23" t="s">
        <v>910</v>
      </c>
    </row>
    <row r="1063" spans="396:396" x14ac:dyDescent="0.4">
      <c r="OF1063" s="23" t="s">
        <v>910</v>
      </c>
    </row>
    <row r="1064" spans="396:396" x14ac:dyDescent="0.4">
      <c r="OF1064" s="23" t="s">
        <v>910</v>
      </c>
    </row>
    <row r="1065" spans="396:396" x14ac:dyDescent="0.4">
      <c r="OF1065" s="23" t="s">
        <v>910</v>
      </c>
    </row>
    <row r="1066" spans="396:396" x14ac:dyDescent="0.4">
      <c r="OF1066" s="23" t="s">
        <v>910</v>
      </c>
    </row>
    <row r="1067" spans="396:396" x14ac:dyDescent="0.4">
      <c r="OF1067" s="23" t="s">
        <v>910</v>
      </c>
    </row>
    <row r="1068" spans="396:396" x14ac:dyDescent="0.4">
      <c r="OF1068" s="23" t="s">
        <v>910</v>
      </c>
    </row>
    <row r="1069" spans="396:396" x14ac:dyDescent="0.4">
      <c r="OF1069" s="23" t="s">
        <v>910</v>
      </c>
    </row>
    <row r="1070" spans="396:396" x14ac:dyDescent="0.4">
      <c r="OF1070" s="23" t="s">
        <v>910</v>
      </c>
    </row>
    <row r="1071" spans="396:396" x14ac:dyDescent="0.4">
      <c r="OF1071" s="23" t="s">
        <v>910</v>
      </c>
    </row>
    <row r="1072" spans="396:396" x14ac:dyDescent="0.4">
      <c r="OF1072" s="23" t="s">
        <v>910</v>
      </c>
    </row>
    <row r="1073" spans="396:396" x14ac:dyDescent="0.4">
      <c r="OF1073" s="23" t="s">
        <v>910</v>
      </c>
    </row>
    <row r="1074" spans="396:396" x14ac:dyDescent="0.4">
      <c r="OF1074" s="23" t="s">
        <v>910</v>
      </c>
    </row>
    <row r="1075" spans="396:396" x14ac:dyDescent="0.4">
      <c r="OF1075" s="23" t="s">
        <v>910</v>
      </c>
    </row>
    <row r="1076" spans="396:396" x14ac:dyDescent="0.4">
      <c r="OF1076" s="23" t="s">
        <v>910</v>
      </c>
    </row>
    <row r="1077" spans="396:396" x14ac:dyDescent="0.4">
      <c r="OF1077" s="23" t="s">
        <v>910</v>
      </c>
    </row>
    <row r="1078" spans="396:396" x14ac:dyDescent="0.4">
      <c r="OF1078" s="23" t="s">
        <v>910</v>
      </c>
    </row>
    <row r="1079" spans="396:396" x14ac:dyDescent="0.4">
      <c r="OF1079" s="23" t="s">
        <v>910</v>
      </c>
    </row>
    <row r="1080" spans="396:396" x14ac:dyDescent="0.4">
      <c r="OF1080" s="23" t="s">
        <v>910</v>
      </c>
    </row>
    <row r="1081" spans="396:396" x14ac:dyDescent="0.4">
      <c r="OF1081" s="23" t="s">
        <v>910</v>
      </c>
    </row>
    <row r="1082" spans="396:396" x14ac:dyDescent="0.4">
      <c r="OF1082" s="23" t="s">
        <v>910</v>
      </c>
    </row>
    <row r="1083" spans="396:396" x14ac:dyDescent="0.4">
      <c r="OF1083" s="23" t="s">
        <v>910</v>
      </c>
    </row>
    <row r="1084" spans="396:396" x14ac:dyDescent="0.4">
      <c r="OF1084" s="23" t="s">
        <v>910</v>
      </c>
    </row>
    <row r="1085" spans="396:396" x14ac:dyDescent="0.4">
      <c r="OF1085" s="23" t="s">
        <v>910</v>
      </c>
    </row>
    <row r="1086" spans="396:396" x14ac:dyDescent="0.4">
      <c r="OF1086" s="23" t="s">
        <v>910</v>
      </c>
    </row>
    <row r="1087" spans="396:396" x14ac:dyDescent="0.4">
      <c r="OF1087" s="23" t="s">
        <v>910</v>
      </c>
    </row>
    <row r="1088" spans="396:396" x14ac:dyDescent="0.4">
      <c r="OF1088" s="23" t="s">
        <v>910</v>
      </c>
    </row>
    <row r="1089" spans="396:396" x14ac:dyDescent="0.4">
      <c r="OF1089" s="23" t="s">
        <v>910</v>
      </c>
    </row>
    <row r="1090" spans="396:396" x14ac:dyDescent="0.4">
      <c r="OF1090" s="23" t="s">
        <v>910</v>
      </c>
    </row>
    <row r="1091" spans="396:396" x14ac:dyDescent="0.4">
      <c r="OF1091" s="23" t="s">
        <v>910</v>
      </c>
    </row>
    <row r="1092" spans="396:396" x14ac:dyDescent="0.4">
      <c r="OF1092" s="23" t="s">
        <v>910</v>
      </c>
    </row>
    <row r="1093" spans="396:396" x14ac:dyDescent="0.4">
      <c r="OF1093" s="23" t="s">
        <v>910</v>
      </c>
    </row>
    <row r="1094" spans="396:396" x14ac:dyDescent="0.4">
      <c r="OF1094" s="23" t="s">
        <v>910</v>
      </c>
    </row>
    <row r="1095" spans="396:396" x14ac:dyDescent="0.4">
      <c r="OF1095" s="23" t="s">
        <v>910</v>
      </c>
    </row>
    <row r="1096" spans="396:396" x14ac:dyDescent="0.4">
      <c r="OF1096" s="23" t="s">
        <v>910</v>
      </c>
    </row>
    <row r="1097" spans="396:396" x14ac:dyDescent="0.4">
      <c r="OF1097" s="23" t="s">
        <v>910</v>
      </c>
    </row>
    <row r="1098" spans="396:396" x14ac:dyDescent="0.4">
      <c r="OF1098" s="23" t="s">
        <v>910</v>
      </c>
    </row>
    <row r="1099" spans="396:396" x14ac:dyDescent="0.4">
      <c r="OF1099" s="23" t="s">
        <v>910</v>
      </c>
    </row>
    <row r="1100" spans="396:396" x14ac:dyDescent="0.4">
      <c r="OF1100" s="23" t="s">
        <v>910</v>
      </c>
    </row>
    <row r="1101" spans="396:396" x14ac:dyDescent="0.4">
      <c r="OF1101" s="23" t="s">
        <v>910</v>
      </c>
    </row>
    <row r="1102" spans="396:396" x14ac:dyDescent="0.4">
      <c r="OF1102" s="23" t="s">
        <v>910</v>
      </c>
    </row>
    <row r="1103" spans="396:396" x14ac:dyDescent="0.4">
      <c r="OF1103" s="23" t="s">
        <v>910</v>
      </c>
    </row>
    <row r="1104" spans="396:396" x14ac:dyDescent="0.4">
      <c r="OF1104" s="23" t="s">
        <v>910</v>
      </c>
    </row>
    <row r="1105" spans="396:396" x14ac:dyDescent="0.4">
      <c r="OF1105" s="23" t="s">
        <v>910</v>
      </c>
    </row>
    <row r="1106" spans="396:396" x14ac:dyDescent="0.4">
      <c r="OF1106" s="23" t="s">
        <v>910</v>
      </c>
    </row>
    <row r="1107" spans="396:396" x14ac:dyDescent="0.4">
      <c r="OF1107" s="23" t="s">
        <v>910</v>
      </c>
    </row>
    <row r="1108" spans="396:396" x14ac:dyDescent="0.4">
      <c r="OF1108" s="23" t="s">
        <v>910</v>
      </c>
    </row>
    <row r="1109" spans="396:396" x14ac:dyDescent="0.4">
      <c r="OF1109" s="23" t="s">
        <v>910</v>
      </c>
    </row>
    <row r="1110" spans="396:396" x14ac:dyDescent="0.4">
      <c r="OF1110" s="23" t="s">
        <v>910</v>
      </c>
    </row>
    <row r="1111" spans="396:396" x14ac:dyDescent="0.4">
      <c r="OF1111" s="23" t="s">
        <v>910</v>
      </c>
    </row>
    <row r="1112" spans="396:396" x14ac:dyDescent="0.4">
      <c r="OF1112" s="23" t="s">
        <v>910</v>
      </c>
    </row>
    <row r="1113" spans="396:396" x14ac:dyDescent="0.4">
      <c r="OF1113" s="23" t="s">
        <v>910</v>
      </c>
    </row>
    <row r="1114" spans="396:396" x14ac:dyDescent="0.4">
      <c r="OF1114" s="23" t="s">
        <v>910</v>
      </c>
    </row>
    <row r="1115" spans="396:396" x14ac:dyDescent="0.4">
      <c r="OF1115" s="23" t="s">
        <v>910</v>
      </c>
    </row>
    <row r="1116" spans="396:396" x14ac:dyDescent="0.4">
      <c r="OF1116" s="23" t="s">
        <v>910</v>
      </c>
    </row>
    <row r="1117" spans="396:396" x14ac:dyDescent="0.4">
      <c r="OF1117" s="23" t="s">
        <v>910</v>
      </c>
    </row>
    <row r="1118" spans="396:396" x14ac:dyDescent="0.4">
      <c r="OF1118" s="23" t="s">
        <v>910</v>
      </c>
    </row>
    <row r="1119" spans="396:396" x14ac:dyDescent="0.4">
      <c r="OF1119" s="23" t="s">
        <v>910</v>
      </c>
    </row>
    <row r="1120" spans="396:396" x14ac:dyDescent="0.4">
      <c r="OF1120" s="23" t="s">
        <v>910</v>
      </c>
    </row>
    <row r="1121" spans="396:396" x14ac:dyDescent="0.4">
      <c r="OF1121" s="23" t="s">
        <v>910</v>
      </c>
    </row>
    <row r="1122" spans="396:396" x14ac:dyDescent="0.4">
      <c r="OF1122" s="23" t="s">
        <v>910</v>
      </c>
    </row>
    <row r="1123" spans="396:396" x14ac:dyDescent="0.4">
      <c r="OF1123" s="23" t="s">
        <v>910</v>
      </c>
    </row>
    <row r="1124" spans="396:396" x14ac:dyDescent="0.4">
      <c r="OF1124" s="23" t="s">
        <v>910</v>
      </c>
    </row>
    <row r="1125" spans="396:396" x14ac:dyDescent="0.4">
      <c r="OF1125" s="23" t="s">
        <v>910</v>
      </c>
    </row>
    <row r="1126" spans="396:396" x14ac:dyDescent="0.4">
      <c r="OF1126" s="23" t="s">
        <v>910</v>
      </c>
    </row>
    <row r="1127" spans="396:396" x14ac:dyDescent="0.4">
      <c r="OF1127" s="23" t="s">
        <v>910</v>
      </c>
    </row>
    <row r="1128" spans="396:396" x14ac:dyDescent="0.4">
      <c r="OF1128" s="23" t="s">
        <v>910</v>
      </c>
    </row>
    <row r="1129" spans="396:396" x14ac:dyDescent="0.4">
      <c r="OF1129" s="23" t="s">
        <v>910</v>
      </c>
    </row>
    <row r="1130" spans="396:396" x14ac:dyDescent="0.4">
      <c r="OF1130" s="23" t="s">
        <v>910</v>
      </c>
    </row>
    <row r="1131" spans="396:396" x14ac:dyDescent="0.4">
      <c r="OF1131" s="23" t="s">
        <v>910</v>
      </c>
    </row>
    <row r="1132" spans="396:396" x14ac:dyDescent="0.4">
      <c r="OF1132" s="23" t="s">
        <v>910</v>
      </c>
    </row>
    <row r="1133" spans="396:396" x14ac:dyDescent="0.4">
      <c r="OF1133" s="23" t="s">
        <v>910</v>
      </c>
    </row>
    <row r="1134" spans="396:396" x14ac:dyDescent="0.4">
      <c r="OF1134" s="23" t="s">
        <v>910</v>
      </c>
    </row>
    <row r="1135" spans="396:396" x14ac:dyDescent="0.4">
      <c r="OF1135" s="23" t="s">
        <v>910</v>
      </c>
    </row>
    <row r="1136" spans="396:396" x14ac:dyDescent="0.4">
      <c r="OF1136" s="23" t="s">
        <v>910</v>
      </c>
    </row>
    <row r="1137" spans="396:396" x14ac:dyDescent="0.4">
      <c r="OF1137" s="23" t="s">
        <v>910</v>
      </c>
    </row>
    <row r="1138" spans="396:396" x14ac:dyDescent="0.4">
      <c r="OF1138" s="23" t="s">
        <v>910</v>
      </c>
    </row>
    <row r="1139" spans="396:396" x14ac:dyDescent="0.4">
      <c r="OF1139" s="23" t="s">
        <v>910</v>
      </c>
    </row>
    <row r="1140" spans="396:396" x14ac:dyDescent="0.4">
      <c r="OF1140" s="23" t="s">
        <v>910</v>
      </c>
    </row>
    <row r="1141" spans="396:396" x14ac:dyDescent="0.4">
      <c r="OF1141" s="23" t="s">
        <v>910</v>
      </c>
    </row>
    <row r="1142" spans="396:396" x14ac:dyDescent="0.4">
      <c r="OF1142" s="23" t="s">
        <v>910</v>
      </c>
    </row>
    <row r="1143" spans="396:396" x14ac:dyDescent="0.4">
      <c r="OF1143" s="23" t="s">
        <v>910</v>
      </c>
    </row>
    <row r="1144" spans="396:396" x14ac:dyDescent="0.4">
      <c r="OF1144" s="23" t="s">
        <v>910</v>
      </c>
    </row>
    <row r="1145" spans="396:396" x14ac:dyDescent="0.4">
      <c r="OF1145" s="23" t="s">
        <v>910</v>
      </c>
    </row>
    <row r="1146" spans="396:396" x14ac:dyDescent="0.4">
      <c r="OF1146" s="23" t="s">
        <v>910</v>
      </c>
    </row>
    <row r="1147" spans="396:396" x14ac:dyDescent="0.4">
      <c r="OF1147" s="23" t="s">
        <v>910</v>
      </c>
    </row>
    <row r="1148" spans="396:396" x14ac:dyDescent="0.4">
      <c r="OF1148" s="23" t="s">
        <v>910</v>
      </c>
    </row>
    <row r="1149" spans="396:396" x14ac:dyDescent="0.4">
      <c r="OF1149" s="23" t="s">
        <v>910</v>
      </c>
    </row>
    <row r="1150" spans="396:396" x14ac:dyDescent="0.4">
      <c r="OF1150" s="23" t="s">
        <v>910</v>
      </c>
    </row>
    <row r="1151" spans="396:396" x14ac:dyDescent="0.4">
      <c r="OF1151" s="23" t="s">
        <v>910</v>
      </c>
    </row>
    <row r="1152" spans="396:396" x14ac:dyDescent="0.4">
      <c r="OF1152" s="23" t="s">
        <v>910</v>
      </c>
    </row>
    <row r="1153" spans="396:396" x14ac:dyDescent="0.4">
      <c r="OF1153" s="23" t="s">
        <v>910</v>
      </c>
    </row>
    <row r="1154" spans="396:396" x14ac:dyDescent="0.4">
      <c r="OF1154" s="23" t="s">
        <v>910</v>
      </c>
    </row>
    <row r="1155" spans="396:396" x14ac:dyDescent="0.4">
      <c r="OF1155" s="23" t="s">
        <v>910</v>
      </c>
    </row>
    <row r="1156" spans="396:396" x14ac:dyDescent="0.4">
      <c r="OF1156" s="23" t="s">
        <v>910</v>
      </c>
    </row>
    <row r="1157" spans="396:396" x14ac:dyDescent="0.4">
      <c r="OF1157" s="23" t="s">
        <v>910</v>
      </c>
    </row>
    <row r="1158" spans="396:396" x14ac:dyDescent="0.4">
      <c r="OF1158" s="23" t="s">
        <v>910</v>
      </c>
    </row>
    <row r="1159" spans="396:396" x14ac:dyDescent="0.4">
      <c r="OF1159" s="23" t="s">
        <v>910</v>
      </c>
    </row>
    <row r="1160" spans="396:396" x14ac:dyDescent="0.4">
      <c r="OF1160" s="23" t="s">
        <v>910</v>
      </c>
    </row>
    <row r="1161" spans="396:396" x14ac:dyDescent="0.4">
      <c r="OF1161" s="23" t="s">
        <v>910</v>
      </c>
    </row>
    <row r="1162" spans="396:396" x14ac:dyDescent="0.4">
      <c r="OF1162" s="23" t="s">
        <v>910</v>
      </c>
    </row>
    <row r="1163" spans="396:396" x14ac:dyDescent="0.4">
      <c r="OF1163" s="23" t="s">
        <v>910</v>
      </c>
    </row>
    <row r="1164" spans="396:396" x14ac:dyDescent="0.4">
      <c r="OF1164" s="23" t="s">
        <v>910</v>
      </c>
    </row>
    <row r="1165" spans="396:396" x14ac:dyDescent="0.4">
      <c r="OF1165" s="23" t="s">
        <v>910</v>
      </c>
    </row>
    <row r="1166" spans="396:396" x14ac:dyDescent="0.4">
      <c r="OF1166" s="23" t="s">
        <v>910</v>
      </c>
    </row>
    <row r="1167" spans="396:396" x14ac:dyDescent="0.4">
      <c r="OF1167" s="23" t="s">
        <v>910</v>
      </c>
    </row>
    <row r="1168" spans="396:396" x14ac:dyDescent="0.4">
      <c r="OF1168" s="23" t="s">
        <v>910</v>
      </c>
    </row>
    <row r="1169" spans="396:396" x14ac:dyDescent="0.4">
      <c r="OF1169" s="23" t="s">
        <v>910</v>
      </c>
    </row>
    <row r="1170" spans="396:396" x14ac:dyDescent="0.4">
      <c r="OF1170" s="23" t="s">
        <v>910</v>
      </c>
    </row>
    <row r="1171" spans="396:396" x14ac:dyDescent="0.4">
      <c r="OF1171" s="23" t="s">
        <v>910</v>
      </c>
    </row>
    <row r="1172" spans="396:396" x14ac:dyDescent="0.4">
      <c r="OF1172" s="23" t="s">
        <v>910</v>
      </c>
    </row>
    <row r="1173" spans="396:396" x14ac:dyDescent="0.4">
      <c r="OF1173" s="23" t="s">
        <v>910</v>
      </c>
    </row>
    <row r="1174" spans="396:396" x14ac:dyDescent="0.4">
      <c r="OF1174" s="23" t="s">
        <v>910</v>
      </c>
    </row>
    <row r="1175" spans="396:396" x14ac:dyDescent="0.4">
      <c r="OF1175" s="23" t="s">
        <v>910</v>
      </c>
    </row>
    <row r="1176" spans="396:396" x14ac:dyDescent="0.4">
      <c r="OF1176" s="23" t="s">
        <v>910</v>
      </c>
    </row>
    <row r="1177" spans="396:396" x14ac:dyDescent="0.4">
      <c r="OF1177" s="23" t="s">
        <v>910</v>
      </c>
    </row>
    <row r="1178" spans="396:396" x14ac:dyDescent="0.4">
      <c r="OF1178" s="23" t="s">
        <v>910</v>
      </c>
    </row>
    <row r="1179" spans="396:396" x14ac:dyDescent="0.4">
      <c r="OF1179" s="23" t="s">
        <v>910</v>
      </c>
    </row>
    <row r="1180" spans="396:396" x14ac:dyDescent="0.4">
      <c r="OF1180" s="23" t="s">
        <v>910</v>
      </c>
    </row>
    <row r="1181" spans="396:396" x14ac:dyDescent="0.4">
      <c r="OF1181" s="23" t="s">
        <v>910</v>
      </c>
    </row>
    <row r="1182" spans="396:396" x14ac:dyDescent="0.4">
      <c r="OF1182" s="23" t="s">
        <v>910</v>
      </c>
    </row>
    <row r="1183" spans="396:396" x14ac:dyDescent="0.4">
      <c r="OF1183" s="23" t="s">
        <v>910</v>
      </c>
    </row>
    <row r="1184" spans="396:396" x14ac:dyDescent="0.4">
      <c r="OF1184" s="23" t="s">
        <v>910</v>
      </c>
    </row>
    <row r="1185" spans="396:396" x14ac:dyDescent="0.4">
      <c r="OF1185" s="23" t="s">
        <v>910</v>
      </c>
    </row>
    <row r="1186" spans="396:396" x14ac:dyDescent="0.4">
      <c r="OF1186" s="23" t="s">
        <v>910</v>
      </c>
    </row>
    <row r="1187" spans="396:396" x14ac:dyDescent="0.4">
      <c r="OF1187" s="23" t="s">
        <v>910</v>
      </c>
    </row>
    <row r="1188" spans="396:396" x14ac:dyDescent="0.4">
      <c r="OF1188" s="23" t="s">
        <v>910</v>
      </c>
    </row>
    <row r="1189" spans="396:396" x14ac:dyDescent="0.4">
      <c r="OF1189" s="23" t="s">
        <v>910</v>
      </c>
    </row>
    <row r="1190" spans="396:396" x14ac:dyDescent="0.4">
      <c r="OF1190" s="23" t="s">
        <v>910</v>
      </c>
    </row>
    <row r="1191" spans="396:396" x14ac:dyDescent="0.4">
      <c r="OF1191" s="23" t="s">
        <v>910</v>
      </c>
    </row>
    <row r="1192" spans="396:396" x14ac:dyDescent="0.4">
      <c r="OF1192" s="23" t="s">
        <v>910</v>
      </c>
    </row>
    <row r="1193" spans="396:396" x14ac:dyDescent="0.4">
      <c r="OF1193" s="23" t="s">
        <v>910</v>
      </c>
    </row>
    <row r="1194" spans="396:396" x14ac:dyDescent="0.4">
      <c r="OF1194" s="23" t="s">
        <v>910</v>
      </c>
    </row>
    <row r="1195" spans="396:396" x14ac:dyDescent="0.4">
      <c r="OF1195" s="23" t="s">
        <v>910</v>
      </c>
    </row>
    <row r="1196" spans="396:396" x14ac:dyDescent="0.4">
      <c r="OF1196" s="23" t="s">
        <v>910</v>
      </c>
    </row>
    <row r="1197" spans="396:396" x14ac:dyDescent="0.4">
      <c r="OF1197" s="23" t="s">
        <v>910</v>
      </c>
    </row>
    <row r="1198" spans="396:396" x14ac:dyDescent="0.4">
      <c r="OF1198" s="23" t="s">
        <v>910</v>
      </c>
    </row>
    <row r="1199" spans="396:396" x14ac:dyDescent="0.4">
      <c r="OF1199" s="23" t="s">
        <v>910</v>
      </c>
    </row>
    <row r="1200" spans="396:396" x14ac:dyDescent="0.4">
      <c r="OF1200" s="23" t="s">
        <v>910</v>
      </c>
    </row>
    <row r="1201" spans="396:396" x14ac:dyDescent="0.4">
      <c r="OF1201" s="23" t="s">
        <v>910</v>
      </c>
    </row>
    <row r="1202" spans="396:396" x14ac:dyDescent="0.4">
      <c r="OF1202" s="23" t="s">
        <v>910</v>
      </c>
    </row>
    <row r="1203" spans="396:396" x14ac:dyDescent="0.4">
      <c r="OF1203" s="23" t="s">
        <v>910</v>
      </c>
    </row>
    <row r="1204" spans="396:396" x14ac:dyDescent="0.4">
      <c r="OF1204" s="23" t="s">
        <v>910</v>
      </c>
    </row>
    <row r="1205" spans="396:396" x14ac:dyDescent="0.4">
      <c r="OF1205" s="23" t="s">
        <v>910</v>
      </c>
    </row>
    <row r="1206" spans="396:396" x14ac:dyDescent="0.4">
      <c r="OF1206" s="23" t="s">
        <v>910</v>
      </c>
    </row>
    <row r="1207" spans="396:396" x14ac:dyDescent="0.4">
      <c r="OF1207" s="23" t="s">
        <v>910</v>
      </c>
    </row>
    <row r="1208" spans="396:396" x14ac:dyDescent="0.4">
      <c r="OF1208" s="23" t="s">
        <v>910</v>
      </c>
    </row>
    <row r="1209" spans="396:396" x14ac:dyDescent="0.4">
      <c r="OF1209" s="23" t="s">
        <v>910</v>
      </c>
    </row>
    <row r="1210" spans="396:396" x14ac:dyDescent="0.4">
      <c r="OF1210" s="23" t="s">
        <v>910</v>
      </c>
    </row>
    <row r="1211" spans="396:396" x14ac:dyDescent="0.4">
      <c r="OF1211" s="23" t="s">
        <v>910</v>
      </c>
    </row>
    <row r="1212" spans="396:396" x14ac:dyDescent="0.4">
      <c r="OF1212" s="23" t="s">
        <v>910</v>
      </c>
    </row>
    <row r="1213" spans="396:396" x14ac:dyDescent="0.4">
      <c r="OF1213" s="23" t="s">
        <v>910</v>
      </c>
    </row>
    <row r="1214" spans="396:396" x14ac:dyDescent="0.4">
      <c r="OF1214" s="23" t="s">
        <v>910</v>
      </c>
    </row>
    <row r="1215" spans="396:396" x14ac:dyDescent="0.4">
      <c r="OF1215" s="23" t="s">
        <v>910</v>
      </c>
    </row>
    <row r="1216" spans="396:396" x14ac:dyDescent="0.4">
      <c r="OF1216" s="23" t="s">
        <v>910</v>
      </c>
    </row>
    <row r="1217" spans="396:396" x14ac:dyDescent="0.4">
      <c r="OF1217" s="23" t="s">
        <v>910</v>
      </c>
    </row>
    <row r="1218" spans="396:396" x14ac:dyDescent="0.4">
      <c r="OF1218" s="23" t="s">
        <v>910</v>
      </c>
    </row>
    <row r="1219" spans="396:396" x14ac:dyDescent="0.4">
      <c r="OF1219" s="23" t="s">
        <v>910</v>
      </c>
    </row>
    <row r="1220" spans="396:396" x14ac:dyDescent="0.4">
      <c r="OF1220" s="23" t="s">
        <v>910</v>
      </c>
    </row>
    <row r="1221" spans="396:396" x14ac:dyDescent="0.4">
      <c r="OF1221" s="23" t="s">
        <v>910</v>
      </c>
    </row>
    <row r="1222" spans="396:396" x14ac:dyDescent="0.4">
      <c r="OF1222" s="23" t="s">
        <v>910</v>
      </c>
    </row>
    <row r="1223" spans="396:396" x14ac:dyDescent="0.4">
      <c r="OF1223" s="23" t="s">
        <v>910</v>
      </c>
    </row>
    <row r="1224" spans="396:396" x14ac:dyDescent="0.4">
      <c r="OF1224" s="23" t="s">
        <v>910</v>
      </c>
    </row>
    <row r="1225" spans="396:396" x14ac:dyDescent="0.4">
      <c r="OF1225" s="23" t="s">
        <v>910</v>
      </c>
    </row>
    <row r="1226" spans="396:396" x14ac:dyDescent="0.4">
      <c r="OF1226" s="23" t="s">
        <v>910</v>
      </c>
    </row>
    <row r="1227" spans="396:396" x14ac:dyDescent="0.4">
      <c r="OF1227" s="23" t="s">
        <v>910</v>
      </c>
    </row>
    <row r="1228" spans="396:396" x14ac:dyDescent="0.4">
      <c r="OF1228" s="23" t="s">
        <v>910</v>
      </c>
    </row>
    <row r="1229" spans="396:396" x14ac:dyDescent="0.4">
      <c r="OF1229" s="23" t="s">
        <v>910</v>
      </c>
    </row>
    <row r="1230" spans="396:396" x14ac:dyDescent="0.4">
      <c r="OF1230" s="23" t="s">
        <v>910</v>
      </c>
    </row>
    <row r="1231" spans="396:396" x14ac:dyDescent="0.4">
      <c r="OF1231" s="23" t="s">
        <v>910</v>
      </c>
    </row>
    <row r="1232" spans="396:396" x14ac:dyDescent="0.4">
      <c r="OF1232" s="23" t="s">
        <v>910</v>
      </c>
    </row>
    <row r="1233" spans="396:396" x14ac:dyDescent="0.4">
      <c r="OF1233" s="23" t="s">
        <v>910</v>
      </c>
    </row>
    <row r="1234" spans="396:396" x14ac:dyDescent="0.4">
      <c r="OF1234" s="23" t="s">
        <v>910</v>
      </c>
    </row>
    <row r="1235" spans="396:396" x14ac:dyDescent="0.4">
      <c r="OF1235" s="23" t="s">
        <v>910</v>
      </c>
    </row>
    <row r="1236" spans="396:396" x14ac:dyDescent="0.4">
      <c r="OF1236" s="23" t="s">
        <v>910</v>
      </c>
    </row>
    <row r="1237" spans="396:396" x14ac:dyDescent="0.4">
      <c r="OF1237" s="23" t="s">
        <v>910</v>
      </c>
    </row>
    <row r="1238" spans="396:396" x14ac:dyDescent="0.4">
      <c r="OF1238" s="23" t="s">
        <v>910</v>
      </c>
    </row>
    <row r="1239" spans="396:396" x14ac:dyDescent="0.4">
      <c r="OF1239" s="23" t="s">
        <v>910</v>
      </c>
    </row>
    <row r="1240" spans="396:396" x14ac:dyDescent="0.4">
      <c r="OF1240" s="23" t="s">
        <v>910</v>
      </c>
    </row>
    <row r="1241" spans="396:396" x14ac:dyDescent="0.4">
      <c r="OF1241" s="23" t="s">
        <v>910</v>
      </c>
    </row>
    <row r="1242" spans="396:396" x14ac:dyDescent="0.4">
      <c r="OF1242" s="23" t="s">
        <v>910</v>
      </c>
    </row>
    <row r="1243" spans="396:396" x14ac:dyDescent="0.4">
      <c r="OF1243" s="23" t="s">
        <v>910</v>
      </c>
    </row>
    <row r="1244" spans="396:396" x14ac:dyDescent="0.4">
      <c r="OF1244" s="23" t="s">
        <v>910</v>
      </c>
    </row>
    <row r="1245" spans="396:396" x14ac:dyDescent="0.4">
      <c r="OF1245" s="23" t="s">
        <v>910</v>
      </c>
    </row>
    <row r="1246" spans="396:396" x14ac:dyDescent="0.4">
      <c r="OF1246" s="23" t="s">
        <v>910</v>
      </c>
    </row>
    <row r="1247" spans="396:396" x14ac:dyDescent="0.4">
      <c r="OF1247" s="23" t="s">
        <v>910</v>
      </c>
    </row>
    <row r="1248" spans="396:396" x14ac:dyDescent="0.4">
      <c r="OF1248" s="23" t="s">
        <v>910</v>
      </c>
    </row>
    <row r="1249" spans="396:396" x14ac:dyDescent="0.4">
      <c r="OF1249" s="23" t="s">
        <v>910</v>
      </c>
    </row>
    <row r="1250" spans="396:396" x14ac:dyDescent="0.4">
      <c r="OF1250" s="23" t="s">
        <v>910</v>
      </c>
    </row>
    <row r="1251" spans="396:396" x14ac:dyDescent="0.4">
      <c r="OF1251" s="23" t="s">
        <v>910</v>
      </c>
    </row>
    <row r="1252" spans="396:396" x14ac:dyDescent="0.4">
      <c r="OF1252" s="23" t="s">
        <v>910</v>
      </c>
    </row>
    <row r="1253" spans="396:396" x14ac:dyDescent="0.4">
      <c r="OF1253" s="23" t="s">
        <v>910</v>
      </c>
    </row>
    <row r="1254" spans="396:396" x14ac:dyDescent="0.4">
      <c r="OF1254" s="23" t="s">
        <v>910</v>
      </c>
    </row>
    <row r="1255" spans="396:396" x14ac:dyDescent="0.4">
      <c r="OF1255" s="23" t="s">
        <v>910</v>
      </c>
    </row>
    <row r="1256" spans="396:396" x14ac:dyDescent="0.4">
      <c r="OF1256" s="23" t="s">
        <v>910</v>
      </c>
    </row>
    <row r="1257" spans="396:396" x14ac:dyDescent="0.4">
      <c r="OF1257" s="23" t="s">
        <v>910</v>
      </c>
    </row>
    <row r="1258" spans="396:396" x14ac:dyDescent="0.4">
      <c r="OF1258" s="23" t="s">
        <v>910</v>
      </c>
    </row>
    <row r="1259" spans="396:396" x14ac:dyDescent="0.4">
      <c r="OF1259" s="23" t="s">
        <v>910</v>
      </c>
    </row>
    <row r="1260" spans="396:396" x14ac:dyDescent="0.4">
      <c r="OF1260" s="23" t="s">
        <v>910</v>
      </c>
    </row>
    <row r="1261" spans="396:396" x14ac:dyDescent="0.4">
      <c r="OF1261" s="23" t="s">
        <v>910</v>
      </c>
    </row>
    <row r="1262" spans="396:396" x14ac:dyDescent="0.4">
      <c r="OF1262" s="23" t="s">
        <v>910</v>
      </c>
    </row>
    <row r="1263" spans="396:396" x14ac:dyDescent="0.4">
      <c r="OF1263" s="23" t="s">
        <v>910</v>
      </c>
    </row>
    <row r="1264" spans="396:396" x14ac:dyDescent="0.4">
      <c r="OF1264" s="23" t="s">
        <v>910</v>
      </c>
    </row>
    <row r="1265" spans="396:396" x14ac:dyDescent="0.4">
      <c r="OF1265" s="23" t="s">
        <v>910</v>
      </c>
    </row>
    <row r="1266" spans="396:396" x14ac:dyDescent="0.4">
      <c r="OF1266" s="23" t="s">
        <v>910</v>
      </c>
    </row>
    <row r="1267" spans="396:396" x14ac:dyDescent="0.4">
      <c r="OF1267" s="23" t="s">
        <v>910</v>
      </c>
    </row>
    <row r="1268" spans="396:396" x14ac:dyDescent="0.4">
      <c r="OF1268" s="23" t="s">
        <v>910</v>
      </c>
    </row>
    <row r="1269" spans="396:396" x14ac:dyDescent="0.4">
      <c r="OF1269" s="23" t="s">
        <v>910</v>
      </c>
    </row>
    <row r="1270" spans="396:396" x14ac:dyDescent="0.4">
      <c r="OF1270" s="23" t="s">
        <v>910</v>
      </c>
    </row>
    <row r="1271" spans="396:396" x14ac:dyDescent="0.4">
      <c r="OF1271" s="23" t="s">
        <v>910</v>
      </c>
    </row>
    <row r="1272" spans="396:396" x14ac:dyDescent="0.4">
      <c r="OF1272" s="23" t="s">
        <v>910</v>
      </c>
    </row>
    <row r="1273" spans="396:396" x14ac:dyDescent="0.4">
      <c r="OF1273" s="23" t="s">
        <v>910</v>
      </c>
    </row>
    <row r="1274" spans="396:396" x14ac:dyDescent="0.4">
      <c r="OF1274" s="23" t="s">
        <v>910</v>
      </c>
    </row>
    <row r="1275" spans="396:396" x14ac:dyDescent="0.4">
      <c r="OF1275" s="23" t="s">
        <v>910</v>
      </c>
    </row>
    <row r="1276" spans="396:396" x14ac:dyDescent="0.4">
      <c r="OF1276" s="23" t="s">
        <v>910</v>
      </c>
    </row>
    <row r="1277" spans="396:396" x14ac:dyDescent="0.4">
      <c r="OF1277" s="23" t="s">
        <v>910</v>
      </c>
    </row>
    <row r="1278" spans="396:396" x14ac:dyDescent="0.4">
      <c r="OF1278" s="23" t="s">
        <v>910</v>
      </c>
    </row>
    <row r="1279" spans="396:396" x14ac:dyDescent="0.4">
      <c r="OF1279" s="23" t="s">
        <v>910</v>
      </c>
    </row>
    <row r="1280" spans="396:396" x14ac:dyDescent="0.4">
      <c r="OF1280" s="23" t="s">
        <v>910</v>
      </c>
    </row>
    <row r="1281" spans="396:396" x14ac:dyDescent="0.4">
      <c r="OF1281" s="23" t="s">
        <v>910</v>
      </c>
    </row>
    <row r="1282" spans="396:396" x14ac:dyDescent="0.4">
      <c r="OF1282" s="23" t="s">
        <v>910</v>
      </c>
    </row>
    <row r="1283" spans="396:396" x14ac:dyDescent="0.4">
      <c r="OF1283" s="23" t="s">
        <v>910</v>
      </c>
    </row>
    <row r="1284" spans="396:396" x14ac:dyDescent="0.4">
      <c r="OF1284" s="23" t="s">
        <v>910</v>
      </c>
    </row>
    <row r="1285" spans="396:396" x14ac:dyDescent="0.4">
      <c r="OF1285" s="23" t="s">
        <v>910</v>
      </c>
    </row>
    <row r="1286" spans="396:396" x14ac:dyDescent="0.4">
      <c r="OF1286" s="23" t="s">
        <v>910</v>
      </c>
    </row>
    <row r="1287" spans="396:396" x14ac:dyDescent="0.4">
      <c r="OF1287" s="23" t="s">
        <v>910</v>
      </c>
    </row>
    <row r="1288" spans="396:396" x14ac:dyDescent="0.4">
      <c r="OF1288" s="23" t="s">
        <v>910</v>
      </c>
    </row>
    <row r="1289" spans="396:396" x14ac:dyDescent="0.4">
      <c r="OF1289" s="23" t="s">
        <v>910</v>
      </c>
    </row>
    <row r="1290" spans="396:396" x14ac:dyDescent="0.4">
      <c r="OF1290" s="23" t="s">
        <v>910</v>
      </c>
    </row>
    <row r="1291" spans="396:396" x14ac:dyDescent="0.4">
      <c r="OF1291" s="23" t="s">
        <v>910</v>
      </c>
    </row>
    <row r="1292" spans="396:396" x14ac:dyDescent="0.4">
      <c r="OF1292" s="23" t="s">
        <v>910</v>
      </c>
    </row>
    <row r="1293" spans="396:396" x14ac:dyDescent="0.4">
      <c r="OF1293" s="23" t="s">
        <v>910</v>
      </c>
    </row>
    <row r="1294" spans="396:396" x14ac:dyDescent="0.4">
      <c r="OF1294" s="23" t="s">
        <v>910</v>
      </c>
    </row>
    <row r="1295" spans="396:396" x14ac:dyDescent="0.4">
      <c r="OF1295" s="23" t="s">
        <v>910</v>
      </c>
    </row>
    <row r="1296" spans="396:396" x14ac:dyDescent="0.4">
      <c r="OF1296" s="23" t="s">
        <v>910</v>
      </c>
    </row>
    <row r="1297" spans="396:396" x14ac:dyDescent="0.4">
      <c r="OF1297" s="23" t="s">
        <v>910</v>
      </c>
    </row>
    <row r="1298" spans="396:396" x14ac:dyDescent="0.4">
      <c r="OF1298" s="23" t="s">
        <v>910</v>
      </c>
    </row>
    <row r="1299" spans="396:396" x14ac:dyDescent="0.4">
      <c r="OF1299" s="23" t="s">
        <v>910</v>
      </c>
    </row>
    <row r="1300" spans="396:396" x14ac:dyDescent="0.4">
      <c r="OF1300" s="23" t="s">
        <v>910</v>
      </c>
    </row>
    <row r="1301" spans="396:396" x14ac:dyDescent="0.4">
      <c r="OF1301" s="23" t="s">
        <v>910</v>
      </c>
    </row>
    <row r="1302" spans="396:396" x14ac:dyDescent="0.4">
      <c r="OF1302" s="23" t="s">
        <v>910</v>
      </c>
    </row>
    <row r="1303" spans="396:396" x14ac:dyDescent="0.4">
      <c r="OF1303" s="23" t="s">
        <v>910</v>
      </c>
    </row>
    <row r="1304" spans="396:396" x14ac:dyDescent="0.4">
      <c r="OF1304" s="23" t="s">
        <v>910</v>
      </c>
    </row>
    <row r="1305" spans="396:396" x14ac:dyDescent="0.4">
      <c r="OF1305" s="23" t="s">
        <v>910</v>
      </c>
    </row>
    <row r="1306" spans="396:396" x14ac:dyDescent="0.4">
      <c r="OF1306" s="23" t="s">
        <v>910</v>
      </c>
    </row>
    <row r="1307" spans="396:396" x14ac:dyDescent="0.4">
      <c r="OF1307" s="23" t="s">
        <v>910</v>
      </c>
    </row>
    <row r="1308" spans="396:396" x14ac:dyDescent="0.4">
      <c r="OF1308" s="23" t="s">
        <v>910</v>
      </c>
    </row>
    <row r="1309" spans="396:396" x14ac:dyDescent="0.4">
      <c r="OF1309" s="23" t="s">
        <v>910</v>
      </c>
    </row>
    <row r="1310" spans="396:396" x14ac:dyDescent="0.4">
      <c r="OF1310" s="23" t="s">
        <v>910</v>
      </c>
    </row>
    <row r="1311" spans="396:396" x14ac:dyDescent="0.4">
      <c r="OF1311" s="23" t="s">
        <v>910</v>
      </c>
    </row>
    <row r="1312" spans="396:396" x14ac:dyDescent="0.4">
      <c r="OF1312" s="23" t="s">
        <v>910</v>
      </c>
    </row>
    <row r="1313" spans="396:396" x14ac:dyDescent="0.4">
      <c r="OF1313" s="23" t="s">
        <v>910</v>
      </c>
    </row>
    <row r="1314" spans="396:396" x14ac:dyDescent="0.4">
      <c r="OF1314" s="23" t="s">
        <v>910</v>
      </c>
    </row>
    <row r="1315" spans="396:396" x14ac:dyDescent="0.4">
      <c r="OF1315" s="23" t="s">
        <v>910</v>
      </c>
    </row>
    <row r="1316" spans="396:396" x14ac:dyDescent="0.4">
      <c r="OF1316" s="23" t="s">
        <v>910</v>
      </c>
    </row>
    <row r="1317" spans="396:396" x14ac:dyDescent="0.4">
      <c r="OF1317" s="23" t="s">
        <v>910</v>
      </c>
    </row>
    <row r="1318" spans="396:396" x14ac:dyDescent="0.4">
      <c r="OF1318" s="23" t="s">
        <v>910</v>
      </c>
    </row>
    <row r="1319" spans="396:396" x14ac:dyDescent="0.4">
      <c r="OF1319" s="23" t="s">
        <v>910</v>
      </c>
    </row>
    <row r="1320" spans="396:396" x14ac:dyDescent="0.4">
      <c r="OF1320" s="23" t="s">
        <v>910</v>
      </c>
    </row>
    <row r="1321" spans="396:396" x14ac:dyDescent="0.4">
      <c r="OF1321" s="23" t="s">
        <v>910</v>
      </c>
    </row>
    <row r="1322" spans="396:396" x14ac:dyDescent="0.4">
      <c r="OF1322" s="23" t="s">
        <v>910</v>
      </c>
    </row>
    <row r="1323" spans="396:396" x14ac:dyDescent="0.4">
      <c r="OF1323" s="23" t="s">
        <v>910</v>
      </c>
    </row>
    <row r="1324" spans="396:396" x14ac:dyDescent="0.4">
      <c r="OF1324" s="23" t="s">
        <v>910</v>
      </c>
    </row>
    <row r="1325" spans="396:396" x14ac:dyDescent="0.4">
      <c r="OF1325" s="23" t="s">
        <v>910</v>
      </c>
    </row>
    <row r="1326" spans="396:396" x14ac:dyDescent="0.4">
      <c r="OF1326" s="23" t="s">
        <v>910</v>
      </c>
    </row>
    <row r="1327" spans="396:396" x14ac:dyDescent="0.4">
      <c r="OF1327" s="23" t="s">
        <v>910</v>
      </c>
    </row>
    <row r="1328" spans="396:396" x14ac:dyDescent="0.4">
      <c r="OF1328" s="23" t="s">
        <v>910</v>
      </c>
    </row>
    <row r="1329" spans="396:396" x14ac:dyDescent="0.4">
      <c r="OF1329" s="23" t="s">
        <v>910</v>
      </c>
    </row>
    <row r="1330" spans="396:396" x14ac:dyDescent="0.4">
      <c r="OF1330" s="23" t="s">
        <v>910</v>
      </c>
    </row>
    <row r="1331" spans="396:396" x14ac:dyDescent="0.4">
      <c r="OF1331" s="23" t="s">
        <v>910</v>
      </c>
    </row>
    <row r="1332" spans="396:396" x14ac:dyDescent="0.4">
      <c r="OF1332" s="23" t="s">
        <v>910</v>
      </c>
    </row>
    <row r="1333" spans="396:396" x14ac:dyDescent="0.4">
      <c r="OF1333" s="23" t="s">
        <v>910</v>
      </c>
    </row>
    <row r="1334" spans="396:396" x14ac:dyDescent="0.4">
      <c r="OF1334" s="23" t="s">
        <v>910</v>
      </c>
    </row>
    <row r="1335" spans="396:396" x14ac:dyDescent="0.4">
      <c r="OF1335" s="23" t="s">
        <v>910</v>
      </c>
    </row>
    <row r="1336" spans="396:396" x14ac:dyDescent="0.4">
      <c r="OF1336" s="23" t="s">
        <v>910</v>
      </c>
    </row>
    <row r="1337" spans="396:396" x14ac:dyDescent="0.4">
      <c r="OF1337" s="23" t="s">
        <v>910</v>
      </c>
    </row>
    <row r="1338" spans="396:396" x14ac:dyDescent="0.4">
      <c r="OF1338" s="23" t="s">
        <v>910</v>
      </c>
    </row>
    <row r="1339" spans="396:396" x14ac:dyDescent="0.4">
      <c r="OF1339" s="23" t="s">
        <v>910</v>
      </c>
    </row>
    <row r="1340" spans="396:396" x14ac:dyDescent="0.4">
      <c r="OF1340" s="23" t="s">
        <v>910</v>
      </c>
    </row>
    <row r="1341" spans="396:396" x14ac:dyDescent="0.4">
      <c r="OF1341" s="23" t="s">
        <v>910</v>
      </c>
    </row>
    <row r="1342" spans="396:396" x14ac:dyDescent="0.4">
      <c r="OF1342" s="23" t="s">
        <v>910</v>
      </c>
    </row>
    <row r="1343" spans="396:396" x14ac:dyDescent="0.4">
      <c r="OF1343" s="23" t="s">
        <v>910</v>
      </c>
    </row>
    <row r="1344" spans="396:396" x14ac:dyDescent="0.4">
      <c r="OF1344" s="23" t="s">
        <v>910</v>
      </c>
    </row>
    <row r="1345" spans="396:396" x14ac:dyDescent="0.4">
      <c r="OF1345" s="23" t="s">
        <v>910</v>
      </c>
    </row>
    <row r="1346" spans="396:396" x14ac:dyDescent="0.4">
      <c r="OF1346" s="23" t="s">
        <v>910</v>
      </c>
    </row>
    <row r="1347" spans="396:396" x14ac:dyDescent="0.4">
      <c r="OF1347" s="23" t="s">
        <v>910</v>
      </c>
    </row>
    <row r="1348" spans="396:396" x14ac:dyDescent="0.4">
      <c r="OF1348" s="23" t="s">
        <v>910</v>
      </c>
    </row>
    <row r="1349" spans="396:396" x14ac:dyDescent="0.4">
      <c r="OF1349" s="23" t="s">
        <v>910</v>
      </c>
    </row>
    <row r="1350" spans="396:396" x14ac:dyDescent="0.4">
      <c r="OF1350" s="23" t="s">
        <v>910</v>
      </c>
    </row>
    <row r="1351" spans="396:396" x14ac:dyDescent="0.4">
      <c r="OF1351" s="23" t="s">
        <v>910</v>
      </c>
    </row>
    <row r="1352" spans="396:396" x14ac:dyDescent="0.4">
      <c r="OF1352" s="23" t="s">
        <v>910</v>
      </c>
    </row>
    <row r="1353" spans="396:396" x14ac:dyDescent="0.4">
      <c r="OF1353" s="23" t="s">
        <v>910</v>
      </c>
    </row>
    <row r="1354" spans="396:396" x14ac:dyDescent="0.4">
      <c r="OF1354" s="23" t="s">
        <v>910</v>
      </c>
    </row>
    <row r="1355" spans="396:396" x14ac:dyDescent="0.4">
      <c r="OF1355" s="23" t="s">
        <v>910</v>
      </c>
    </row>
    <row r="1356" spans="396:396" x14ac:dyDescent="0.4">
      <c r="OF1356" s="23" t="s">
        <v>910</v>
      </c>
    </row>
    <row r="1357" spans="396:396" x14ac:dyDescent="0.4">
      <c r="OF1357" s="23" t="s">
        <v>910</v>
      </c>
    </row>
    <row r="1358" spans="396:396" x14ac:dyDescent="0.4">
      <c r="OF1358" s="23" t="s">
        <v>910</v>
      </c>
    </row>
    <row r="1359" spans="396:396" x14ac:dyDescent="0.4">
      <c r="OF1359" s="23" t="s">
        <v>910</v>
      </c>
    </row>
    <row r="1360" spans="396:396" x14ac:dyDescent="0.4">
      <c r="OF1360" s="23" t="s">
        <v>910</v>
      </c>
    </row>
    <row r="1361" spans="396:396" x14ac:dyDescent="0.4">
      <c r="OF1361" s="23" t="s">
        <v>910</v>
      </c>
    </row>
    <row r="1362" spans="396:396" x14ac:dyDescent="0.4">
      <c r="OF1362" s="23" t="s">
        <v>910</v>
      </c>
    </row>
    <row r="1363" spans="396:396" x14ac:dyDescent="0.4">
      <c r="OF1363" s="23" t="s">
        <v>910</v>
      </c>
    </row>
    <row r="1364" spans="396:396" x14ac:dyDescent="0.4">
      <c r="OF1364" s="23" t="s">
        <v>910</v>
      </c>
    </row>
    <row r="1365" spans="396:396" x14ac:dyDescent="0.4">
      <c r="OF1365" s="23" t="s">
        <v>910</v>
      </c>
    </row>
    <row r="1366" spans="396:396" x14ac:dyDescent="0.4">
      <c r="OF1366" s="23" t="s">
        <v>910</v>
      </c>
    </row>
    <row r="1367" spans="396:396" x14ac:dyDescent="0.4">
      <c r="OF1367" s="23" t="s">
        <v>910</v>
      </c>
    </row>
    <row r="1368" spans="396:396" x14ac:dyDescent="0.4">
      <c r="OF1368" s="23" t="s">
        <v>910</v>
      </c>
    </row>
    <row r="1369" spans="396:396" x14ac:dyDescent="0.4">
      <c r="OF1369" s="23" t="s">
        <v>910</v>
      </c>
    </row>
    <row r="1370" spans="396:396" x14ac:dyDescent="0.4">
      <c r="OF1370" s="23" t="s">
        <v>910</v>
      </c>
    </row>
    <row r="1371" spans="396:396" x14ac:dyDescent="0.4">
      <c r="OF1371" s="23" t="s">
        <v>910</v>
      </c>
    </row>
    <row r="1372" spans="396:396" x14ac:dyDescent="0.4">
      <c r="OF1372" s="23" t="s">
        <v>910</v>
      </c>
    </row>
    <row r="1373" spans="396:396" x14ac:dyDescent="0.4">
      <c r="OF1373" s="23" t="s">
        <v>910</v>
      </c>
    </row>
    <row r="1374" spans="396:396" x14ac:dyDescent="0.4">
      <c r="OF1374" s="23" t="s">
        <v>910</v>
      </c>
    </row>
    <row r="1375" spans="396:396" x14ac:dyDescent="0.4">
      <c r="OF1375" s="23" t="s">
        <v>910</v>
      </c>
    </row>
    <row r="1376" spans="396:396" x14ac:dyDescent="0.4">
      <c r="OF1376" s="23" t="s">
        <v>910</v>
      </c>
    </row>
    <row r="1377" spans="396:396" x14ac:dyDescent="0.4">
      <c r="OF1377" s="23" t="s">
        <v>910</v>
      </c>
    </row>
    <row r="1378" spans="396:396" x14ac:dyDescent="0.4">
      <c r="OF1378" s="23" t="s">
        <v>910</v>
      </c>
    </row>
    <row r="1379" spans="396:396" x14ac:dyDescent="0.4">
      <c r="OF1379" s="23" t="s">
        <v>910</v>
      </c>
    </row>
    <row r="1380" spans="396:396" x14ac:dyDescent="0.4">
      <c r="OF1380" s="23" t="s">
        <v>910</v>
      </c>
    </row>
    <row r="1381" spans="396:396" x14ac:dyDescent="0.4">
      <c r="OF1381" s="23" t="s">
        <v>910</v>
      </c>
    </row>
    <row r="1382" spans="396:396" x14ac:dyDescent="0.4">
      <c r="OF1382" s="23" t="s">
        <v>910</v>
      </c>
    </row>
    <row r="1383" spans="396:396" x14ac:dyDescent="0.4">
      <c r="OF1383" s="23" t="s">
        <v>910</v>
      </c>
    </row>
    <row r="1384" spans="396:396" x14ac:dyDescent="0.4">
      <c r="OF1384" s="23" t="s">
        <v>910</v>
      </c>
    </row>
    <row r="1385" spans="396:396" x14ac:dyDescent="0.4">
      <c r="OF1385" s="23" t="s">
        <v>910</v>
      </c>
    </row>
    <row r="1386" spans="396:396" x14ac:dyDescent="0.4">
      <c r="OF1386" s="23" t="s">
        <v>910</v>
      </c>
    </row>
    <row r="1387" spans="396:396" x14ac:dyDescent="0.4">
      <c r="OF1387" s="23" t="s">
        <v>910</v>
      </c>
    </row>
    <row r="1388" spans="396:396" x14ac:dyDescent="0.4">
      <c r="OF1388" s="23" t="s">
        <v>910</v>
      </c>
    </row>
    <row r="1389" spans="396:396" x14ac:dyDescent="0.4">
      <c r="OF1389" s="23" t="s">
        <v>910</v>
      </c>
    </row>
    <row r="1390" spans="396:396" x14ac:dyDescent="0.4">
      <c r="OF1390" s="23" t="s">
        <v>910</v>
      </c>
    </row>
    <row r="1391" spans="396:396" x14ac:dyDescent="0.4">
      <c r="OF1391" s="23" t="s">
        <v>910</v>
      </c>
    </row>
    <row r="1392" spans="396:396" x14ac:dyDescent="0.4">
      <c r="OF1392" s="23" t="s">
        <v>910</v>
      </c>
    </row>
    <row r="1393" spans="396:396" x14ac:dyDescent="0.4">
      <c r="OF1393" s="23" t="s">
        <v>910</v>
      </c>
    </row>
    <row r="1394" spans="396:396" x14ac:dyDescent="0.4">
      <c r="OF1394" s="23" t="s">
        <v>910</v>
      </c>
    </row>
    <row r="1395" spans="396:396" x14ac:dyDescent="0.4">
      <c r="OF1395" s="23" t="s">
        <v>910</v>
      </c>
    </row>
    <row r="1396" spans="396:396" x14ac:dyDescent="0.4">
      <c r="OF1396" s="23" t="s">
        <v>910</v>
      </c>
    </row>
    <row r="1397" spans="396:396" x14ac:dyDescent="0.4">
      <c r="OF1397" s="23" t="s">
        <v>910</v>
      </c>
    </row>
    <row r="1398" spans="396:396" x14ac:dyDescent="0.4">
      <c r="OF1398" s="23" t="s">
        <v>910</v>
      </c>
    </row>
    <row r="1399" spans="396:396" x14ac:dyDescent="0.4">
      <c r="OF1399" s="23" t="s">
        <v>910</v>
      </c>
    </row>
    <row r="1400" spans="396:396" x14ac:dyDescent="0.4">
      <c r="OF1400" s="23" t="s">
        <v>910</v>
      </c>
    </row>
    <row r="1401" spans="396:396" x14ac:dyDescent="0.4">
      <c r="OF1401" s="23" t="s">
        <v>910</v>
      </c>
    </row>
    <row r="1402" spans="396:396" x14ac:dyDescent="0.4">
      <c r="OF1402" s="23" t="s">
        <v>910</v>
      </c>
    </row>
    <row r="1403" spans="396:396" x14ac:dyDescent="0.4">
      <c r="OF1403" s="23" t="s">
        <v>910</v>
      </c>
    </row>
    <row r="1404" spans="396:396" x14ac:dyDescent="0.4">
      <c r="OF1404" s="23" t="s">
        <v>910</v>
      </c>
    </row>
    <row r="1405" spans="396:396" x14ac:dyDescent="0.4">
      <c r="OF1405" s="23" t="s">
        <v>910</v>
      </c>
    </row>
    <row r="1406" spans="396:396" x14ac:dyDescent="0.4">
      <c r="OF1406" s="23" t="s">
        <v>910</v>
      </c>
    </row>
    <row r="1407" spans="396:396" x14ac:dyDescent="0.4">
      <c r="OF1407" s="23" t="s">
        <v>910</v>
      </c>
    </row>
    <row r="1408" spans="396:396" x14ac:dyDescent="0.4">
      <c r="OF1408" s="23" t="s">
        <v>910</v>
      </c>
    </row>
    <row r="1409" spans="396:396" x14ac:dyDescent="0.4">
      <c r="OF1409" s="23" t="s">
        <v>910</v>
      </c>
    </row>
    <row r="1410" spans="396:396" x14ac:dyDescent="0.4">
      <c r="OF1410" s="23" t="s">
        <v>910</v>
      </c>
    </row>
    <row r="1411" spans="396:396" x14ac:dyDescent="0.4">
      <c r="OF1411" s="23" t="s">
        <v>910</v>
      </c>
    </row>
    <row r="1412" spans="396:396" x14ac:dyDescent="0.4">
      <c r="OF1412" s="23" t="s">
        <v>910</v>
      </c>
    </row>
    <row r="1413" spans="396:396" x14ac:dyDescent="0.4">
      <c r="OF1413" s="23" t="s">
        <v>910</v>
      </c>
    </row>
    <row r="1414" spans="396:396" x14ac:dyDescent="0.4">
      <c r="OF1414" s="23" t="s">
        <v>910</v>
      </c>
    </row>
    <row r="1415" spans="396:396" x14ac:dyDescent="0.4">
      <c r="OF1415" s="23" t="s">
        <v>910</v>
      </c>
    </row>
    <row r="1416" spans="396:396" x14ac:dyDescent="0.4">
      <c r="OF1416" s="23" t="s">
        <v>910</v>
      </c>
    </row>
    <row r="1417" spans="396:396" x14ac:dyDescent="0.4">
      <c r="OF1417" s="23" t="s">
        <v>910</v>
      </c>
    </row>
    <row r="1418" spans="396:396" x14ac:dyDescent="0.4">
      <c r="OF1418" s="23" t="s">
        <v>910</v>
      </c>
    </row>
    <row r="1419" spans="396:396" x14ac:dyDescent="0.4">
      <c r="OF1419" s="23" t="s">
        <v>910</v>
      </c>
    </row>
    <row r="1420" spans="396:396" x14ac:dyDescent="0.4">
      <c r="OF1420" s="23" t="s">
        <v>910</v>
      </c>
    </row>
    <row r="1421" spans="396:396" x14ac:dyDescent="0.4">
      <c r="OF1421" s="23" t="s">
        <v>910</v>
      </c>
    </row>
    <row r="1422" spans="396:396" x14ac:dyDescent="0.4">
      <c r="OF1422" s="23" t="s">
        <v>910</v>
      </c>
    </row>
    <row r="1423" spans="396:396" x14ac:dyDescent="0.4">
      <c r="OF1423" s="23" t="s">
        <v>910</v>
      </c>
    </row>
    <row r="1424" spans="396:396" x14ac:dyDescent="0.4">
      <c r="OF1424" s="23" t="s">
        <v>910</v>
      </c>
    </row>
    <row r="1425" spans="396:396" x14ac:dyDescent="0.4">
      <c r="OF1425" s="23" t="s">
        <v>910</v>
      </c>
    </row>
    <row r="1426" spans="396:396" x14ac:dyDescent="0.4">
      <c r="OF1426" s="23" t="s">
        <v>910</v>
      </c>
    </row>
    <row r="1427" spans="396:396" x14ac:dyDescent="0.4">
      <c r="OF1427" s="23" t="s">
        <v>910</v>
      </c>
    </row>
    <row r="1428" spans="396:396" x14ac:dyDescent="0.4">
      <c r="OF1428" s="23" t="s">
        <v>910</v>
      </c>
    </row>
    <row r="1429" spans="396:396" x14ac:dyDescent="0.4">
      <c r="OF1429" s="23" t="s">
        <v>910</v>
      </c>
    </row>
    <row r="1430" spans="396:396" x14ac:dyDescent="0.4">
      <c r="OF1430" s="23" t="s">
        <v>910</v>
      </c>
    </row>
    <row r="1431" spans="396:396" x14ac:dyDescent="0.4">
      <c r="OF1431" s="23" t="s">
        <v>910</v>
      </c>
    </row>
    <row r="1432" spans="396:396" x14ac:dyDescent="0.4">
      <c r="OF1432" s="23" t="s">
        <v>910</v>
      </c>
    </row>
    <row r="1433" spans="396:396" x14ac:dyDescent="0.4">
      <c r="OF1433" s="23" t="s">
        <v>910</v>
      </c>
    </row>
    <row r="1434" spans="396:396" x14ac:dyDescent="0.4">
      <c r="OF1434" s="23" t="s">
        <v>910</v>
      </c>
    </row>
    <row r="1435" spans="396:396" x14ac:dyDescent="0.4">
      <c r="OF1435" s="23" t="s">
        <v>910</v>
      </c>
    </row>
    <row r="1436" spans="396:396" x14ac:dyDescent="0.4">
      <c r="OF1436" s="23" t="s">
        <v>910</v>
      </c>
    </row>
    <row r="1437" spans="396:396" x14ac:dyDescent="0.4">
      <c r="OF1437" s="23" t="s">
        <v>910</v>
      </c>
    </row>
    <row r="1438" spans="396:396" x14ac:dyDescent="0.4">
      <c r="OF1438" s="23" t="s">
        <v>910</v>
      </c>
    </row>
    <row r="1439" spans="396:396" x14ac:dyDescent="0.4">
      <c r="OF1439" s="23" t="s">
        <v>910</v>
      </c>
    </row>
    <row r="1440" spans="396:396" x14ac:dyDescent="0.4">
      <c r="OF1440" s="23" t="s">
        <v>910</v>
      </c>
    </row>
    <row r="1441" spans="396:396" x14ac:dyDescent="0.4">
      <c r="OF1441" s="23" t="s">
        <v>910</v>
      </c>
    </row>
    <row r="1442" spans="396:396" x14ac:dyDescent="0.4">
      <c r="OF1442" s="23" t="s">
        <v>910</v>
      </c>
    </row>
    <row r="1443" spans="396:396" x14ac:dyDescent="0.4">
      <c r="OF1443" s="23" t="s">
        <v>910</v>
      </c>
    </row>
    <row r="1444" spans="396:396" x14ac:dyDescent="0.4">
      <c r="OF1444" s="23" t="s">
        <v>910</v>
      </c>
    </row>
    <row r="1445" spans="396:396" x14ac:dyDescent="0.4">
      <c r="OF1445" s="23" t="s">
        <v>910</v>
      </c>
    </row>
    <row r="1446" spans="396:396" x14ac:dyDescent="0.4">
      <c r="OF1446" s="23" t="s">
        <v>910</v>
      </c>
    </row>
    <row r="1447" spans="396:396" x14ac:dyDescent="0.4">
      <c r="OF1447" s="23" t="s">
        <v>910</v>
      </c>
    </row>
    <row r="1448" spans="396:396" x14ac:dyDescent="0.4">
      <c r="OF1448" s="23" t="s">
        <v>910</v>
      </c>
    </row>
    <row r="1449" spans="396:396" x14ac:dyDescent="0.4">
      <c r="OF1449" s="23" t="s">
        <v>910</v>
      </c>
    </row>
    <row r="1450" spans="396:396" x14ac:dyDescent="0.4">
      <c r="OF1450" s="23" t="s">
        <v>910</v>
      </c>
    </row>
    <row r="1451" spans="396:396" x14ac:dyDescent="0.4">
      <c r="OF1451" s="23" t="s">
        <v>910</v>
      </c>
    </row>
    <row r="1452" spans="396:396" x14ac:dyDescent="0.4">
      <c r="OF1452" s="23" t="s">
        <v>910</v>
      </c>
    </row>
    <row r="1453" spans="396:396" x14ac:dyDescent="0.4">
      <c r="OF1453" s="23" t="s">
        <v>910</v>
      </c>
    </row>
    <row r="1454" spans="396:396" x14ac:dyDescent="0.4">
      <c r="OF1454" s="23" t="s">
        <v>910</v>
      </c>
    </row>
    <row r="1455" spans="396:396" x14ac:dyDescent="0.4">
      <c r="OF1455" s="23" t="s">
        <v>910</v>
      </c>
    </row>
    <row r="1456" spans="396:396" x14ac:dyDescent="0.4">
      <c r="OF1456" s="23" t="s">
        <v>910</v>
      </c>
    </row>
    <row r="1457" spans="396:396" x14ac:dyDescent="0.4">
      <c r="OF1457" s="23" t="s">
        <v>910</v>
      </c>
    </row>
    <row r="1458" spans="396:396" x14ac:dyDescent="0.4">
      <c r="OF1458" s="23" t="s">
        <v>910</v>
      </c>
    </row>
    <row r="1459" spans="396:396" x14ac:dyDescent="0.4">
      <c r="OF1459" s="23" t="s">
        <v>910</v>
      </c>
    </row>
    <row r="1460" spans="396:396" x14ac:dyDescent="0.4">
      <c r="OF1460" s="23" t="s">
        <v>910</v>
      </c>
    </row>
    <row r="1461" spans="396:396" x14ac:dyDescent="0.4">
      <c r="OF1461" s="23" t="s">
        <v>910</v>
      </c>
    </row>
    <row r="1462" spans="396:396" x14ac:dyDescent="0.4">
      <c r="OF1462" s="23" t="s">
        <v>910</v>
      </c>
    </row>
    <row r="1463" spans="396:396" x14ac:dyDescent="0.4">
      <c r="OF1463" s="23" t="s">
        <v>910</v>
      </c>
    </row>
    <row r="1464" spans="396:396" x14ac:dyDescent="0.4">
      <c r="OF1464" s="23" t="s">
        <v>910</v>
      </c>
    </row>
    <row r="1465" spans="396:396" x14ac:dyDescent="0.4">
      <c r="OF1465" s="23" t="s">
        <v>910</v>
      </c>
    </row>
    <row r="1466" spans="396:396" x14ac:dyDescent="0.4">
      <c r="OF1466" s="23" t="s">
        <v>910</v>
      </c>
    </row>
    <row r="1467" spans="396:396" x14ac:dyDescent="0.4">
      <c r="OF1467" s="23" t="s">
        <v>910</v>
      </c>
    </row>
    <row r="1468" spans="396:396" x14ac:dyDescent="0.4">
      <c r="OF1468" s="23" t="s">
        <v>910</v>
      </c>
    </row>
    <row r="1469" spans="396:396" x14ac:dyDescent="0.4">
      <c r="OF1469" s="23" t="s">
        <v>910</v>
      </c>
    </row>
    <row r="1470" spans="396:396" x14ac:dyDescent="0.4">
      <c r="OF1470" s="23" t="s">
        <v>910</v>
      </c>
    </row>
    <row r="1471" spans="396:396" x14ac:dyDescent="0.4">
      <c r="OF1471" s="23" t="s">
        <v>910</v>
      </c>
    </row>
    <row r="1472" spans="396:396" x14ac:dyDescent="0.4">
      <c r="OF1472" s="23" t="s">
        <v>910</v>
      </c>
    </row>
    <row r="1473" spans="396:396" x14ac:dyDescent="0.4">
      <c r="OF1473" s="23" t="s">
        <v>910</v>
      </c>
    </row>
    <row r="1474" spans="396:396" x14ac:dyDescent="0.4">
      <c r="OF1474" s="23" t="s">
        <v>910</v>
      </c>
    </row>
    <row r="1475" spans="396:396" x14ac:dyDescent="0.4">
      <c r="OF1475" s="23" t="s">
        <v>910</v>
      </c>
    </row>
    <row r="1476" spans="396:396" x14ac:dyDescent="0.4">
      <c r="OF1476" s="23" t="s">
        <v>910</v>
      </c>
    </row>
    <row r="1477" spans="396:396" x14ac:dyDescent="0.4">
      <c r="OF1477" s="23" t="s">
        <v>910</v>
      </c>
    </row>
    <row r="1478" spans="396:396" x14ac:dyDescent="0.4">
      <c r="OF1478" s="23" t="s">
        <v>910</v>
      </c>
    </row>
    <row r="1479" spans="396:396" x14ac:dyDescent="0.4">
      <c r="OF1479" s="23" t="s">
        <v>910</v>
      </c>
    </row>
    <row r="1480" spans="396:396" x14ac:dyDescent="0.4">
      <c r="OF1480" s="23" t="s">
        <v>910</v>
      </c>
    </row>
    <row r="1481" spans="396:396" x14ac:dyDescent="0.4">
      <c r="OF1481" s="23" t="s">
        <v>910</v>
      </c>
    </row>
    <row r="1482" spans="396:396" x14ac:dyDescent="0.4">
      <c r="OF1482" s="23" t="s">
        <v>910</v>
      </c>
    </row>
    <row r="1483" spans="396:396" x14ac:dyDescent="0.4">
      <c r="OF1483" s="23" t="s">
        <v>910</v>
      </c>
    </row>
    <row r="1484" spans="396:396" x14ac:dyDescent="0.4">
      <c r="OF1484" s="23" t="s">
        <v>910</v>
      </c>
    </row>
    <row r="1485" spans="396:396" x14ac:dyDescent="0.4">
      <c r="OF1485" s="23" t="s">
        <v>910</v>
      </c>
    </row>
  </sheetData>
  <hyperlinks>
    <hyperlink ref="M1" r:id="rId1" xr:uid="{C5138D56-4D66-4E06-8234-7EDB38A0FE5B}"/>
  </hyperlinks>
  <pageMargins left="0.7" right="0.7" top="0.75" bottom="0.75" header="0.3" footer="0.3"/>
  <pageSetup paperSize="9" orientation="portrait" r:id="rId2"/>
  <drawing r:id="rId3"/>
  <webPublishItems count="1">
    <webPublishItem id="8426" divId="position_monitor_R_8426" sourceType="printArea" destinationFile="R:\Quant Tools\outputs\HTML\position_monitor_R_chart.html" autoRepublish="1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5D02-85EF-4448-A977-294E6AE4D7E7}">
  <sheetPr codeName="Sheet12"/>
  <dimension ref="A1:AS79"/>
  <sheetViews>
    <sheetView workbookViewId="0">
      <selection activeCell="D5" sqref="D5"/>
    </sheetView>
  </sheetViews>
  <sheetFormatPr defaultRowHeight="14.5" x14ac:dyDescent="0.35"/>
  <cols>
    <col min="1" max="2" width="8.7265625" style="136"/>
    <col min="3" max="4" width="11.7265625" style="136" bestFit="1" customWidth="1"/>
    <col min="5" max="5" width="8.26953125" style="136" bestFit="1" customWidth="1"/>
    <col min="6" max="6" width="8.81640625" style="136" bestFit="1" customWidth="1"/>
    <col min="7" max="7" width="7.90625" style="136" bestFit="1" customWidth="1"/>
    <col min="8" max="8" width="9.54296875" style="136" bestFit="1" customWidth="1"/>
    <col min="9" max="9" width="5.90625" style="136" bestFit="1" customWidth="1"/>
    <col min="10" max="10" width="3.90625" style="136" bestFit="1" customWidth="1"/>
    <col min="11" max="11" width="9.7265625" style="136" bestFit="1" customWidth="1"/>
    <col min="12" max="12" width="7.90625" style="136" bestFit="1" customWidth="1"/>
    <col min="13" max="13" width="8.453125" style="136" bestFit="1" customWidth="1"/>
    <col min="14" max="14" width="5.90625" style="136" bestFit="1" customWidth="1"/>
    <col min="15" max="15" width="6.54296875" style="136" bestFit="1" customWidth="1"/>
    <col min="16" max="16" width="25.90625" style="136" bestFit="1" customWidth="1"/>
    <col min="17" max="18" width="3.6328125" style="112" customWidth="1"/>
    <col min="19" max="19" width="3.6328125" style="139" customWidth="1"/>
    <col min="20" max="22" width="3.6328125" style="112" customWidth="1"/>
    <col min="23" max="23" width="8.7265625" style="112"/>
    <col min="24" max="25" width="25.90625" style="112" bestFit="1" customWidth="1"/>
    <col min="26" max="27" width="6.54296875" style="112" bestFit="1" customWidth="1"/>
    <col min="28" max="28" width="6.81640625" style="112" customWidth="1"/>
    <col min="29" max="29" width="4" style="112" bestFit="1" customWidth="1"/>
    <col min="30" max="30" width="6.54296875" style="112" customWidth="1"/>
    <col min="31" max="32" width="8.7265625" style="112"/>
    <col min="33" max="33" width="8.7265625" style="123"/>
    <col min="34" max="34" width="8.7265625" style="112"/>
    <col min="35" max="35" width="10.6328125" style="112" bestFit="1" customWidth="1"/>
    <col min="36" max="36" width="8.7265625" style="112"/>
    <col min="37" max="41" width="4.6328125" style="112" customWidth="1"/>
    <col min="42" max="44" width="3.6328125" style="112" customWidth="1"/>
    <col min="45" max="45" width="3.6328125" style="139" customWidth="1"/>
    <col min="46" max="47" width="3.6328125" style="112" customWidth="1"/>
    <col min="48" max="16384" width="8.7265625" style="112"/>
  </cols>
  <sheetData>
    <row r="1" spans="1:45" x14ac:dyDescent="0.35">
      <c r="S1" s="140" t="s">
        <v>1174</v>
      </c>
      <c r="T1" s="140" t="s">
        <v>1174</v>
      </c>
      <c r="U1" s="140" t="s">
        <v>1174</v>
      </c>
      <c r="V1" s="140" t="s">
        <v>1174</v>
      </c>
      <c r="W1" s="140" t="s">
        <v>1174</v>
      </c>
      <c r="X1" s="140" t="s">
        <v>1174</v>
      </c>
      <c r="Y1" s="140" t="s">
        <v>1174</v>
      </c>
      <c r="Z1" s="140" t="s">
        <v>1174</v>
      </c>
      <c r="AA1" s="140" t="s">
        <v>1174</v>
      </c>
      <c r="AB1" s="140" t="s">
        <v>1174</v>
      </c>
      <c r="AC1" s="140" t="s">
        <v>1174</v>
      </c>
      <c r="AD1" s="140" t="s">
        <v>1174</v>
      </c>
      <c r="AE1" s="140" t="s">
        <v>1174</v>
      </c>
      <c r="AF1" s="140" t="s">
        <v>1174</v>
      </c>
      <c r="AG1" s="140" t="s">
        <v>1174</v>
      </c>
      <c r="AH1" s="140" t="s">
        <v>1174</v>
      </c>
      <c r="AI1" s="140" t="s">
        <v>1174</v>
      </c>
      <c r="AJ1" s="140" t="s">
        <v>1174</v>
      </c>
      <c r="AK1" s="140" t="s">
        <v>1174</v>
      </c>
      <c r="AL1" s="140" t="s">
        <v>1174</v>
      </c>
      <c r="AM1" s="140" t="s">
        <v>1174</v>
      </c>
      <c r="AN1" s="140" t="s">
        <v>1174</v>
      </c>
      <c r="AO1" s="140" t="s">
        <v>1174</v>
      </c>
      <c r="AP1" s="140" t="s">
        <v>1174</v>
      </c>
      <c r="AQ1" s="140" t="s">
        <v>1174</v>
      </c>
      <c r="AR1" s="140" t="s">
        <v>1174</v>
      </c>
      <c r="AS1" s="140" t="s">
        <v>1174</v>
      </c>
    </row>
    <row r="2" spans="1:45" x14ac:dyDescent="0.35">
      <c r="S2" s="140" t="s">
        <v>1174</v>
      </c>
      <c r="AS2" s="140" t="s">
        <v>1174</v>
      </c>
    </row>
    <row r="3" spans="1:45" x14ac:dyDescent="0.35">
      <c r="S3" s="140" t="s">
        <v>1174</v>
      </c>
      <c r="Y3" s="143">
        <f ca="1">NOW()</f>
        <v>44126.498450347222</v>
      </c>
      <c r="AS3" s="140" t="s">
        <v>1174</v>
      </c>
    </row>
    <row r="4" spans="1:45" x14ac:dyDescent="0.35">
      <c r="S4" s="140" t="s">
        <v>1174</v>
      </c>
      <c r="AS4" s="140" t="s">
        <v>1174</v>
      </c>
    </row>
    <row r="5" spans="1:45" x14ac:dyDescent="0.35">
      <c r="S5" s="140" t="s">
        <v>1174</v>
      </c>
      <c r="AS5" s="140" t="s">
        <v>1174</v>
      </c>
    </row>
    <row r="6" spans="1:45" x14ac:dyDescent="0.35">
      <c r="S6" s="140" t="s">
        <v>1174</v>
      </c>
      <c r="AI6" s="141" t="s">
        <v>1730</v>
      </c>
      <c r="AJ6" s="142">
        <f>AVERAGE(AD15:AD20,AD27:AD34,AD41:AD46,AD53:AD56,AD63:AD72)</f>
        <v>17.463968761951186</v>
      </c>
      <c r="AS6" s="140" t="s">
        <v>1174</v>
      </c>
    </row>
    <row r="7" spans="1:45" x14ac:dyDescent="0.35">
      <c r="S7" s="140" t="s">
        <v>1174</v>
      </c>
      <c r="AS7" s="140" t="s">
        <v>1174</v>
      </c>
    </row>
    <row r="8" spans="1:45" x14ac:dyDescent="0.35">
      <c r="S8" s="140" t="s">
        <v>1174</v>
      </c>
      <c r="AS8" s="140" t="s">
        <v>1174</v>
      </c>
    </row>
    <row r="9" spans="1:45" x14ac:dyDescent="0.35">
      <c r="S9" s="140" t="s">
        <v>1174</v>
      </c>
      <c r="AS9" s="140" t="s">
        <v>1174</v>
      </c>
    </row>
    <row r="10" spans="1:45" x14ac:dyDescent="0.35">
      <c r="S10" s="140" t="s">
        <v>1174</v>
      </c>
      <c r="AS10" s="140" t="s">
        <v>1174</v>
      </c>
    </row>
    <row r="11" spans="1:45" x14ac:dyDescent="0.35">
      <c r="S11" s="140" t="s">
        <v>1174</v>
      </c>
      <c r="AS11" s="140" t="s">
        <v>1174</v>
      </c>
    </row>
    <row r="12" spans="1:45" x14ac:dyDescent="0.35">
      <c r="S12" s="140" t="s">
        <v>1174</v>
      </c>
      <c r="AS12" s="140" t="s">
        <v>1174</v>
      </c>
    </row>
    <row r="13" spans="1:45" x14ac:dyDescent="0.35">
      <c r="G13" s="10">
        <v>10</v>
      </c>
      <c r="L13" s="10">
        <v>22</v>
      </c>
      <c r="S13" s="140" t="s">
        <v>1174</v>
      </c>
      <c r="AS13" s="140" t="s">
        <v>1174</v>
      </c>
    </row>
    <row r="14" spans="1:45" s="116" customFormat="1" ht="43.5" x14ac:dyDescent="0.35">
      <c r="A14" s="134"/>
      <c r="B14" s="134"/>
      <c r="C14" s="135" t="s">
        <v>1381</v>
      </c>
      <c r="D14" s="135" t="s">
        <v>1382</v>
      </c>
      <c r="E14" s="135" t="s">
        <v>1395</v>
      </c>
      <c r="F14" s="135" t="s">
        <v>1396</v>
      </c>
      <c r="G14" s="135" t="s">
        <v>1717</v>
      </c>
      <c r="H14" s="135" t="s">
        <v>1718</v>
      </c>
      <c r="I14" s="135" t="s">
        <v>1719</v>
      </c>
      <c r="J14" s="135" t="s">
        <v>1708</v>
      </c>
      <c r="K14" s="135" t="s">
        <v>1720</v>
      </c>
      <c r="L14" s="135" t="s">
        <v>1721</v>
      </c>
      <c r="M14" s="135" t="s">
        <v>1722</v>
      </c>
      <c r="N14" s="135" t="s">
        <v>1723</v>
      </c>
      <c r="O14" s="135" t="s">
        <v>1724</v>
      </c>
      <c r="P14" s="135" t="s">
        <v>922</v>
      </c>
      <c r="Q14" s="122"/>
      <c r="R14" s="122"/>
      <c r="S14" s="140" t="s">
        <v>1174</v>
      </c>
      <c r="T14" s="122"/>
      <c r="U14" s="122"/>
      <c r="V14" s="122"/>
      <c r="W14" s="122" t="s">
        <v>29</v>
      </c>
      <c r="X14" s="122" t="s">
        <v>1383</v>
      </c>
      <c r="Y14" s="122" t="s">
        <v>1384</v>
      </c>
      <c r="Z14" s="122" t="s">
        <v>1385</v>
      </c>
      <c r="AA14" s="122" t="s">
        <v>1386</v>
      </c>
      <c r="AB14" s="122" t="s">
        <v>1387</v>
      </c>
      <c r="AC14" s="122" t="s">
        <v>1388</v>
      </c>
      <c r="AD14" s="122" t="s">
        <v>1389</v>
      </c>
      <c r="AE14" s="122" t="s">
        <v>1390</v>
      </c>
      <c r="AF14" s="122" t="s">
        <v>1391</v>
      </c>
      <c r="AG14" s="124" t="s">
        <v>1392</v>
      </c>
      <c r="AH14" s="122" t="s">
        <v>1393</v>
      </c>
      <c r="AI14" s="122" t="s">
        <v>1394</v>
      </c>
      <c r="AJ14" s="122" t="s">
        <v>907</v>
      </c>
      <c r="AK14" s="122" t="s">
        <v>908</v>
      </c>
      <c r="AL14" s="122" t="s">
        <v>912</v>
      </c>
      <c r="AM14" s="122" t="s">
        <v>913</v>
      </c>
      <c r="AN14" s="122" t="s">
        <v>1691</v>
      </c>
      <c r="AO14" s="122" t="s">
        <v>52</v>
      </c>
      <c r="AP14" s="122"/>
      <c r="AS14" s="140" t="s">
        <v>1174</v>
      </c>
    </row>
    <row r="15" spans="1:45" x14ac:dyDescent="0.35">
      <c r="C15" s="10" t="s">
        <v>72</v>
      </c>
      <c r="D15" s="10" t="s">
        <v>64</v>
      </c>
      <c r="E15" s="31">
        <f>_xlfn.XLOOKUP($C15,bonds[ID_ISIN],bonds[nxt_call_dt])</f>
        <v>45446</v>
      </c>
      <c r="F15" s="31">
        <f>_xlfn.XLOOKUP($D15,bonds[ID_ISIN],bonds[nxt_call_dt])</f>
        <v>45242</v>
      </c>
      <c r="G15" s="137">
        <f t="shared" ref="G15:H20" ca="1" si="0">INDEX(dl_Get_Hist(C15,isin_list,historicData),1,10)</f>
        <v>292.017</v>
      </c>
      <c r="H15" s="137">
        <f t="shared" ca="1" si="0"/>
        <v>282.52499999999998</v>
      </c>
      <c r="I15" s="137">
        <f ca="1">G15-H15</f>
        <v>9.4920000000000186</v>
      </c>
      <c r="J15" s="138">
        <f>(E15-F15)/365</f>
        <v>0.55890410958904113</v>
      </c>
      <c r="K15" s="137">
        <f ca="1">I15/J15</f>
        <v>16.98323529411768</v>
      </c>
      <c r="L15" s="137" cm="1">
        <f t="array" aca="1" ref="L15" ca="1">INDEX(dl_Get_Hist(C15,isin_list,historicData),1,$L$13)</f>
        <v>283.34199999999998</v>
      </c>
      <c r="M15" s="137" cm="1">
        <f t="array" aca="1" ref="M15" ca="1">INDEX(dl_Get_Hist(D15,isin_list,historicData),1,$L$13)</f>
        <v>283.45</v>
      </c>
      <c r="N15" s="137">
        <f ca="1">L15-M15</f>
        <v>-0.10800000000000409</v>
      </c>
      <c r="O15" s="137">
        <f ca="1">N15/J15</f>
        <v>-0.19323529411765436</v>
      </c>
      <c r="P15" s="137" t="str">
        <f t="shared" ref="P15:P20" si="1">C15&amp;" Corp "&amp;D15&amp;" Corp"</f>
        <v>XS1323897725 Corp XS0992293901 Corp</v>
      </c>
      <c r="R15" s="120"/>
      <c r="S15" s="140" t="s">
        <v>1174</v>
      </c>
      <c r="T15" s="120"/>
      <c r="U15" s="120"/>
      <c r="V15" s="120"/>
      <c r="W15" s="112" t="str">
        <f>_xlfn.XLOOKUP($C15,bonds[ID_ISIN],bonds[ticker])</f>
        <v>SOLBBB</v>
      </c>
      <c r="X15" s="112" t="str">
        <f>_xlfn.XLOOKUP($C15,bonds[ID_ISIN],bonds[unique lookup])</f>
        <v>SOLBBB 5.869 PERP nc-24</v>
      </c>
      <c r="Y15" s="112" t="str">
        <f>_xlfn.XLOOKUP($D15,bonds[ID_ISIN],bonds[unique lookup])</f>
        <v>SOLBBB 5.425 PERP nc-23</v>
      </c>
      <c r="Z15" s="120">
        <f>_xlfn.XLOOKUP($C15,bonds[ID_ISIN],bonds[blp_i_sprd_mid])</f>
        <v>291.14480590820313</v>
      </c>
      <c r="AA15" s="120">
        <f>_xlfn.XLOOKUP($D15,bonds[ID_ISIN],bonds[blp_i_sprd_mid])</f>
        <v>281.24539184570313</v>
      </c>
      <c r="AB15" s="120">
        <f>Z15-AA15</f>
        <v>9.8994140625</v>
      </c>
      <c r="AC15" s="121">
        <f t="shared" ref="AC15:AC20" si="2">(E15-F15)/365</f>
        <v>0.55890410958904113</v>
      </c>
      <c r="AD15" s="120">
        <f>AB15/AC15</f>
        <v>17.712186925551471</v>
      </c>
      <c r="AE15" s="120">
        <f>AD15-$AD$22</f>
        <v>0.70293311199730013</v>
      </c>
      <c r="AF15" s="112" t="str">
        <f>_xlfn.XLOOKUP(C15,bonds[ID_ISIN],bonds[bb_composite])</f>
        <v>BB+</v>
      </c>
      <c r="AG15" s="123">
        <f t="shared" ref="AG15:AG20" ca="1" si="3">AD15-K15</f>
        <v>0.72895163143379094</v>
      </c>
      <c r="AH15" s="120">
        <f ca="1">AD15-O15</f>
        <v>17.905422219669127</v>
      </c>
      <c r="AI15" s="112" t="str">
        <f>_xlfn.XLOOKUP(C15,bonds[ID_ISIN],bonds[RH sector])</f>
        <v>Low Beta</v>
      </c>
      <c r="AJ15" s="120">
        <f ca="1">MIN(dl_spread_between_two_bonds($C15,$D15,isin_list,historicData))</f>
        <v>-0.10800000000000409</v>
      </c>
      <c r="AK15" s="120">
        <f ca="1">MAX(dl_spread_between_two_bonds($C15,$D15,isin_list,historicData))</f>
        <v>166.95100000000002</v>
      </c>
      <c r="AL15" s="120">
        <f ca="1">AVERAGE(dl_spread_between_two_bonds($C15,$D15,isin_list,historicData))</f>
        <v>35.675456692913393</v>
      </c>
      <c r="AM15" s="120">
        <f ca="1">_xlfn.STDEV.P(dl_spread_between_two_bonds($C15,$D15,isin_list,historicData))</f>
        <v>32.169345067791511</v>
      </c>
      <c r="AN15" s="121">
        <f ca="1">(AB15-AL15)/AM15</f>
        <v>-0.80126103208177524</v>
      </c>
      <c r="AO15" s="120">
        <f ca="1">(AB15-AJ15)/(AK15-AJ15)*100</f>
        <v>5.9903471602846912</v>
      </c>
      <c r="AP15" s="120"/>
      <c r="AS15" s="140" t="s">
        <v>1174</v>
      </c>
    </row>
    <row r="16" spans="1:45" x14ac:dyDescent="0.35">
      <c r="C16" s="10" t="s">
        <v>187</v>
      </c>
      <c r="D16" s="10" t="s">
        <v>181</v>
      </c>
      <c r="E16" s="31">
        <f>_xlfn.XLOOKUP($C16,bonds[ID_ISIN],bonds[nxt_call_dt])</f>
        <v>46462</v>
      </c>
      <c r="F16" s="31">
        <f>_xlfn.XLOOKUP($D16,bonds[ID_ISIN],bonds[nxt_call_dt])</f>
        <v>44146</v>
      </c>
      <c r="G16" s="137">
        <f t="shared" ca="1" si="0"/>
        <v>148.86000000000001</v>
      </c>
      <c r="H16" s="137">
        <f t="shared" ca="1" si="0"/>
        <v>68.697999999999993</v>
      </c>
      <c r="I16" s="137">
        <f ca="1">G16-H16</f>
        <v>80.16200000000002</v>
      </c>
      <c r="J16" s="138">
        <f t="shared" ref="J16:J20" si="4">(E16-F16)/365</f>
        <v>6.3452054794520549</v>
      </c>
      <c r="K16" s="137">
        <f t="shared" ref="K16:K20" ca="1" si="5">I16/J16</f>
        <v>12.633475820379969</v>
      </c>
      <c r="L16" s="137" cm="1">
        <f t="array" aca="1" ref="L16" ca="1">INDEX(dl_Get_Hist(C16,isin_list,historicData),1,$L$13)</f>
        <v>156.542</v>
      </c>
      <c r="M16" s="137" cm="1">
        <f t="array" aca="1" ref="M16" ca="1">INDEX(dl_Get_Hist(D16,isin_list,historicData),1,$L$13)</f>
        <v>5.7240000000000002</v>
      </c>
      <c r="N16" s="137">
        <f t="shared" ref="N16:N20" ca="1" si="6">L16-M16</f>
        <v>150.81800000000001</v>
      </c>
      <c r="O16" s="137">
        <f t="shared" ref="O16:O20" ca="1" si="7">N16/J16</f>
        <v>23.768812607944735</v>
      </c>
      <c r="P16" s="137" t="str">
        <f t="shared" si="1"/>
        <v>DE000A289N78 Corp DE000A161W62 Corp</v>
      </c>
      <c r="Q16" s="120"/>
      <c r="R16" s="120"/>
      <c r="S16" s="140" t="s">
        <v>1174</v>
      </c>
      <c r="T16" s="120"/>
      <c r="U16" s="120"/>
      <c r="V16" s="120"/>
      <c r="W16" s="112" t="str">
        <f>_xlfn.XLOOKUP($C16,bonds[ID_ISIN],bonds[ticker])</f>
        <v>DBOERS</v>
      </c>
      <c r="X16" s="112" t="str">
        <f>_xlfn.XLOOKUP($C16,bonds[ID_ISIN],bonds[unique lookup])</f>
        <v>DBOERS 1 1/4 06/16/47 nc-27</v>
      </c>
      <c r="Y16" s="112" t="str">
        <f>_xlfn.XLOOKUP($D16,bonds[ID_ISIN],bonds[unique lookup])</f>
        <v>DBOERS 2 3/4 02/05/41 nc-20</v>
      </c>
      <c r="Z16" s="120">
        <f>_xlfn.XLOOKUP($C16,bonds[ID_ISIN],bonds[blp_i_sprd_mid])</f>
        <v>153.04446411132813</v>
      </c>
      <c r="AA16" s="120">
        <f>_xlfn.XLOOKUP($D16,bonds[ID_ISIN],bonds[blp_i_sprd_mid])</f>
        <v>-5.7540774345397949</v>
      </c>
      <c r="AB16" s="120">
        <f t="shared" ref="AB16:AB20" si="8">Z16-AA16</f>
        <v>158.79854154586792</v>
      </c>
      <c r="AC16" s="121">
        <f t="shared" si="2"/>
        <v>6.3452054794520549</v>
      </c>
      <c r="AD16" s="120">
        <f t="shared" ref="AD16:AD20" si="9">AB16/AC16</f>
        <v>25.026540442246024</v>
      </c>
      <c r="AE16" s="120">
        <f t="shared" ref="AE16:AE20" si="10">AD16-$AD$22</f>
        <v>8.0172866286918527</v>
      </c>
      <c r="AF16" s="112" t="str">
        <f>_xlfn.XLOOKUP(C16,bonds[ID_ISIN],bonds[bb_composite])</f>
        <v>NR</v>
      </c>
      <c r="AG16" s="123">
        <f t="shared" ca="1" si="3"/>
        <v>12.393064621866055</v>
      </c>
      <c r="AH16" s="120">
        <f t="shared" ref="AH16:AH20" ca="1" si="11">AD16-O16</f>
        <v>1.2577278343012885</v>
      </c>
      <c r="AI16" s="112" t="str">
        <f>_xlfn.XLOOKUP(C16,bonds[ID_ISIN],bonds[RH sector])</f>
        <v>Low Beta</v>
      </c>
      <c r="AJ16" s="120">
        <f ca="1">MIN(dl_spread_between_two_bonds($C16,$D16,isin_list,historicData))</f>
        <v>26.736999999999995</v>
      </c>
      <c r="AK16" s="120">
        <f ca="1">MAX(dl_spread_between_two_bonds($C16,$D16,isin_list,historicData))</f>
        <v>286.55999999999995</v>
      </c>
      <c r="AL16" s="120">
        <f ca="1">AVERAGE(dl_spread_between_two_bonds($C16,$D16,isin_list,historicData))</f>
        <v>154.66007216494847</v>
      </c>
      <c r="AM16" s="120">
        <f ca="1">_xlfn.STDEV.P(dl_spread_between_two_bonds($C16,$D16,isin_list,historicData))</f>
        <v>51.572527790940654</v>
      </c>
      <c r="AN16" s="121">
        <f t="shared" ref="AN16:AN20" ca="1" si="12">(AB16-AL16)/AM16</f>
        <v>8.0245618320194473E-2</v>
      </c>
      <c r="AO16" s="120">
        <f t="shared" ref="AO16:AO20" ca="1" si="13">(AB16-AJ16)/(AK16-AJ16)*100</f>
        <v>50.827502394271463</v>
      </c>
      <c r="AP16" s="120"/>
      <c r="AS16" s="140" t="s">
        <v>1174</v>
      </c>
    </row>
    <row r="17" spans="3:45" x14ac:dyDescent="0.35">
      <c r="C17" s="10" t="s">
        <v>98</v>
      </c>
      <c r="D17" s="10" t="s">
        <v>90</v>
      </c>
      <c r="E17" s="31">
        <f>_xlfn.XLOOKUP($C17,bonds[ID_ISIN],bonds[nxt_call_dt])</f>
        <v>46611</v>
      </c>
      <c r="F17" s="31">
        <f>_xlfn.XLOOKUP($D17,bonds[ID_ISIN],bonds[nxt_call_dt])</f>
        <v>45474</v>
      </c>
      <c r="G17" s="137">
        <f t="shared" ca="1" si="0"/>
        <v>338.798</v>
      </c>
      <c r="H17" s="137">
        <f t="shared" ca="1" si="0"/>
        <v>305.78100000000001</v>
      </c>
      <c r="I17" s="137">
        <f t="shared" ref="I17:I20" ca="1" si="14">G17-H17</f>
        <v>33.016999999999996</v>
      </c>
      <c r="J17" s="138">
        <f t="shared" si="4"/>
        <v>3.1150684931506851</v>
      </c>
      <c r="K17" s="137">
        <f t="shared" ca="1" si="5"/>
        <v>10.599124890061564</v>
      </c>
      <c r="L17" s="137" cm="1">
        <f t="array" aca="1" ref="L17" ca="1">INDEX(dl_Get_Hist(C17,isin_list,historicData),1,$L$13)</f>
        <v>331.75299999999999</v>
      </c>
      <c r="M17" s="137" cm="1">
        <f t="array" aca="1" ref="M17" ca="1">INDEX(dl_Get_Hist(D17,isin_list,historicData),1,$L$13)</f>
        <v>305.601</v>
      </c>
      <c r="N17" s="137">
        <f t="shared" ca="1" si="6"/>
        <v>26.151999999999987</v>
      </c>
      <c r="O17" s="137">
        <f t="shared" ca="1" si="7"/>
        <v>8.3953210202286677</v>
      </c>
      <c r="P17" s="137" t="str">
        <f t="shared" si="1"/>
        <v>XS2077670342 Corp DE000A11QR73 Corp</v>
      </c>
      <c r="Q17" s="120"/>
      <c r="R17" s="120"/>
      <c r="S17" s="140" t="s">
        <v>1174</v>
      </c>
      <c r="T17" s="120"/>
      <c r="U17" s="120"/>
      <c r="V17" s="120"/>
      <c r="W17" s="112" t="str">
        <f>_xlfn.XLOOKUP($C17,bonds[ID_ISIN],bonds[ticker])</f>
        <v>BAYNGR</v>
      </c>
      <c r="X17" s="112" t="str">
        <f>_xlfn.XLOOKUP($C17,bonds[ID_ISIN],bonds[unique lookup])</f>
        <v>BAYNGR 3 1/8 11/12/79 nc-27</v>
      </c>
      <c r="Y17" s="112" t="str">
        <f>_xlfn.XLOOKUP($D17,bonds[ID_ISIN],bonds[unique lookup])</f>
        <v>BAYNGR 3 3/4 07/01/74 nc-24</v>
      </c>
      <c r="Z17" s="120">
        <f>_xlfn.XLOOKUP($C17,bonds[ID_ISIN],bonds[blp_i_sprd_mid])</f>
        <v>342.9503173828125</v>
      </c>
      <c r="AA17" s="120">
        <f>_xlfn.XLOOKUP($D17,bonds[ID_ISIN],bonds[blp_i_sprd_mid])</f>
        <v>307.94818115234375</v>
      </c>
      <c r="AB17" s="120">
        <f t="shared" si="8"/>
        <v>35.00213623046875</v>
      </c>
      <c r="AC17" s="121">
        <f t="shared" si="2"/>
        <v>3.1150684931506851</v>
      </c>
      <c r="AD17" s="120">
        <f t="shared" si="9"/>
        <v>11.236393776711603</v>
      </c>
      <c r="AE17" s="120">
        <f t="shared" si="10"/>
        <v>-5.7728600368425678</v>
      </c>
      <c r="AF17" s="112" t="str">
        <f>_xlfn.XLOOKUP(C17,bonds[ID_ISIN],bonds[bb_composite])</f>
        <v>BB+</v>
      </c>
      <c r="AG17" s="123">
        <f t="shared" ca="1" si="3"/>
        <v>0.63726888665003933</v>
      </c>
      <c r="AH17" s="120">
        <f t="shared" ca="1" si="11"/>
        <v>2.8410727564829354</v>
      </c>
      <c r="AI17" s="112" t="str">
        <f>_xlfn.XLOOKUP(C17,bonds[ID_ISIN],bonds[RH sector])</f>
        <v>Low Beta</v>
      </c>
      <c r="AJ17" s="120">
        <f ca="1">MIN(dl_spread_between_two_bonds($C17,$D17,isin_list,historicData))</f>
        <v>-157.03100000000006</v>
      </c>
      <c r="AK17" s="120">
        <f ca="1">MAX(dl_spread_between_two_bonds($C17,$D17,isin_list,historicData))</f>
        <v>64.231999999999999</v>
      </c>
      <c r="AL17" s="120">
        <f ca="1">AVERAGE(dl_spread_between_two_bonds($C17,$D17,isin_list,historicData))</f>
        <v>33.28237704918034</v>
      </c>
      <c r="AM17" s="120">
        <f ca="1">_xlfn.STDEV.P(dl_spread_between_two_bonds($C17,$D17,isin_list,historicData))</f>
        <v>40.366616827873095</v>
      </c>
      <c r="AN17" s="121">
        <f t="shared" ca="1" si="12"/>
        <v>4.2603500526725305E-2</v>
      </c>
      <c r="AO17" s="120">
        <f t="shared" ca="1" si="13"/>
        <v>86.78953834598137</v>
      </c>
      <c r="AP17" s="120"/>
      <c r="AS17" s="140" t="s">
        <v>1174</v>
      </c>
    </row>
    <row r="18" spans="3:45" x14ac:dyDescent="0.35">
      <c r="C18" s="10" t="s">
        <v>122</v>
      </c>
      <c r="D18" s="10" t="s">
        <v>118</v>
      </c>
      <c r="E18" s="31">
        <f>_xlfn.XLOOKUP($C18,bonds[ID_ISIN],bonds[nxt_call_dt])</f>
        <v>47202</v>
      </c>
      <c r="F18" s="31">
        <f>_xlfn.XLOOKUP($D18,bonds[ID_ISIN],bonds[nxt_call_dt])</f>
        <v>45553</v>
      </c>
      <c r="G18" s="137">
        <f t="shared" ca="1" si="0"/>
        <v>226.03299999999999</v>
      </c>
      <c r="H18" s="137">
        <f t="shared" ca="1" si="0"/>
        <v>168.108</v>
      </c>
      <c r="I18" s="137">
        <f t="shared" ca="1" si="14"/>
        <v>57.924999999999983</v>
      </c>
      <c r="J18" s="138">
        <f t="shared" si="4"/>
        <v>4.5178082191780824</v>
      </c>
      <c r="K18" s="137">
        <f t="shared" ca="1" si="5"/>
        <v>12.821482716798055</v>
      </c>
      <c r="L18" s="137" cm="1">
        <f t="array" aca="1" ref="L18" ca="1">INDEX(dl_Get_Hist(C18,isin_list,historicData),1,$L$13)</f>
        <v>227.82599999999999</v>
      </c>
      <c r="M18" s="137" cm="1">
        <f t="array" aca="1" ref="M18" ca="1">INDEX(dl_Get_Hist(D18,isin_list,historicData),1,$L$13)</f>
        <v>180.09800000000001</v>
      </c>
      <c r="N18" s="137">
        <f t="shared" ca="1" si="6"/>
        <v>47.72799999999998</v>
      </c>
      <c r="O18" s="137">
        <f t="shared" ca="1" si="7"/>
        <v>10.564414796846568</v>
      </c>
      <c r="P18" s="137" t="str">
        <f t="shared" si="1"/>
        <v>XS2011260705 Corp XS2011260531 Corp</v>
      </c>
      <c r="Q18" s="120"/>
      <c r="R18" s="120"/>
      <c r="S18" s="140" t="s">
        <v>1174</v>
      </c>
      <c r="T18" s="120"/>
      <c r="U18" s="120"/>
      <c r="V18" s="120"/>
      <c r="W18" s="112" t="str">
        <f>_xlfn.XLOOKUP($C18,bonds[ID_ISIN],bonds[ticker])</f>
        <v>MRKGR</v>
      </c>
      <c r="X18" s="112" t="str">
        <f>_xlfn.XLOOKUP($C18,bonds[ID_ISIN],bonds[unique lookup])</f>
        <v>MRKGR 2 7/8 06/25/79 nc-29</v>
      </c>
      <c r="Y18" s="112" t="str">
        <f>_xlfn.XLOOKUP($D18,bonds[ID_ISIN],bonds[unique lookup])</f>
        <v>MRKGR 1 5/8 06/25/79 nc-24</v>
      </c>
      <c r="Z18" s="120">
        <f>_xlfn.XLOOKUP($C18,bonds[ID_ISIN],bonds[blp_i_sprd_mid])</f>
        <v>228.36830139160156</v>
      </c>
      <c r="AA18" s="120">
        <f>_xlfn.XLOOKUP($D18,bonds[ID_ISIN],bonds[blp_i_sprd_mid])</f>
        <v>169.65156555175781</v>
      </c>
      <c r="AB18" s="120">
        <f t="shared" si="8"/>
        <v>58.71673583984375</v>
      </c>
      <c r="AC18" s="121">
        <f t="shared" si="2"/>
        <v>4.5178082191780824</v>
      </c>
      <c r="AD18" s="120">
        <f t="shared" si="9"/>
        <v>12.996730492142492</v>
      </c>
      <c r="AE18" s="120">
        <f t="shared" si="10"/>
        <v>-4.0125233214116793</v>
      </c>
      <c r="AF18" s="112" t="str">
        <f>_xlfn.XLOOKUP(C18,bonds[ID_ISIN],bonds[bb_composite])</f>
        <v>BBB</v>
      </c>
      <c r="AG18" s="123">
        <f t="shared" ca="1" si="3"/>
        <v>0.17524777534443636</v>
      </c>
      <c r="AH18" s="120">
        <f t="shared" ca="1" si="11"/>
        <v>2.4323156952959231</v>
      </c>
      <c r="AI18" s="112" t="str">
        <f>_xlfn.XLOOKUP(C18,bonds[ID_ISIN],bonds[RH sector])</f>
        <v>Low Beta</v>
      </c>
      <c r="AJ18" s="120">
        <f ca="1">MIN(dl_spread_between_two_bonds($C18,$D18,isin_list,historicData))</f>
        <v>-105.79899999999998</v>
      </c>
      <c r="AK18" s="120">
        <f ca="1">MAX(dl_spread_between_two_bonds($C18,$D18,isin_list,historicData))</f>
        <v>77.283999999999992</v>
      </c>
      <c r="AL18" s="120">
        <f ca="1">AVERAGE(dl_spread_between_two_bonds($C18,$D18,isin_list,historicData))</f>
        <v>45.508357976653706</v>
      </c>
      <c r="AM18" s="120">
        <f ca="1">_xlfn.STDEV.P(dl_spread_between_two_bonds($C18,$D18,isin_list,historicData))</f>
        <v>35.552218660296248</v>
      </c>
      <c r="AN18" s="121">
        <f t="shared" ca="1" si="12"/>
        <v>0.3715204946672091</v>
      </c>
      <c r="AO18" s="120">
        <f t="shared" ca="1" si="13"/>
        <v>89.858553683216769</v>
      </c>
      <c r="AP18" s="120"/>
      <c r="AS18" s="140" t="s">
        <v>1174</v>
      </c>
    </row>
    <row r="19" spans="3:45" x14ac:dyDescent="0.35">
      <c r="C19" s="10" t="s">
        <v>197</v>
      </c>
      <c r="D19" s="10" t="s">
        <v>191</v>
      </c>
      <c r="E19" s="31">
        <f>_xlfn.XLOOKUP($C19,bonds[ID_ISIN],bonds[nxt_call_dt])</f>
        <v>47317</v>
      </c>
      <c r="F19" s="31">
        <f>_xlfn.XLOOKUP($D19,bonds[ID_ISIN],bonds[nxt_call_dt])</f>
        <v>45679</v>
      </c>
      <c r="G19" s="137">
        <f t="shared" ca="1" si="0"/>
        <v>181.91800000000001</v>
      </c>
      <c r="H19" s="137">
        <f t="shared" ca="1" si="0"/>
        <v>156.41999999999999</v>
      </c>
      <c r="I19" s="137">
        <f t="shared" ca="1" si="14"/>
        <v>25.498000000000019</v>
      </c>
      <c r="J19" s="138">
        <f t="shared" si="4"/>
        <v>4.4876712328767123</v>
      </c>
      <c r="K19" s="137">
        <f t="shared" ca="1" si="5"/>
        <v>5.6817887667887712</v>
      </c>
      <c r="L19" s="137" cm="1">
        <f t="array" aca="1" ref="L19" ca="1">INDEX(dl_Get_Hist(C19,isin_list,historicData),1,$L$13)</f>
        <v>186.352</v>
      </c>
      <c r="M19" s="137" cm="1">
        <f t="array" aca="1" ref="M19" ca="1">INDEX(dl_Get_Hist(D19,isin_list,historicData),1,$L$13)</f>
        <v>162.69999999999999</v>
      </c>
      <c r="N19" s="137">
        <f t="shared" ca="1" si="6"/>
        <v>23.652000000000015</v>
      </c>
      <c r="O19" s="137">
        <f t="shared" ca="1" si="7"/>
        <v>5.2704395604395637</v>
      </c>
      <c r="P19" s="137" t="str">
        <f t="shared" si="1"/>
        <v>XS2010039548 Corp XS2010039035 Corp</v>
      </c>
      <c r="Q19" s="120"/>
      <c r="R19" s="120"/>
      <c r="S19" s="140" t="s">
        <v>1174</v>
      </c>
      <c r="T19" s="120"/>
      <c r="U19" s="120"/>
      <c r="V19" s="120"/>
      <c r="W19" s="112" t="str">
        <f>_xlfn.XLOOKUP($C19,bonds[ID_ISIN],bonds[ticker])</f>
        <v>DBHNGR</v>
      </c>
      <c r="X19" s="112" t="str">
        <f>_xlfn.XLOOKUP($C19,bonds[ID_ISIN],bonds[unique lookup])</f>
        <v>DBHNGR 1.6 PERP nc-29</v>
      </c>
      <c r="Y19" s="112" t="str">
        <f>_xlfn.XLOOKUP($D19,bonds[ID_ISIN],bonds[unique lookup])</f>
        <v>DBHNGR 0.95 PERP nc-25</v>
      </c>
      <c r="Z19" s="120">
        <f>_xlfn.XLOOKUP($C19,bonds[ID_ISIN],bonds[blp_i_sprd_mid])</f>
        <v>186.83872985839844</v>
      </c>
      <c r="AA19" s="120">
        <f>_xlfn.XLOOKUP($D19,bonds[ID_ISIN],bonds[blp_i_sprd_mid])</f>
        <v>164.970703125</v>
      </c>
      <c r="AB19" s="120">
        <f t="shared" si="8"/>
        <v>21.868026733398438</v>
      </c>
      <c r="AC19" s="121">
        <f t="shared" si="2"/>
        <v>4.4876712328767123</v>
      </c>
      <c r="AD19" s="120">
        <f t="shared" si="9"/>
        <v>4.8729119399819476</v>
      </c>
      <c r="AE19" s="120">
        <f t="shared" si="10"/>
        <v>-12.136341873572224</v>
      </c>
      <c r="AF19" s="112" t="str">
        <f>_xlfn.XLOOKUP(C19,bonds[ID_ISIN],bonds[bb_composite])</f>
        <v>BBB</v>
      </c>
      <c r="AG19" s="123">
        <f t="shared" ca="1" si="3"/>
        <v>-0.8088768268068236</v>
      </c>
      <c r="AH19" s="120">
        <f t="shared" ca="1" si="11"/>
        <v>-0.39752762045761614</v>
      </c>
      <c r="AI19" s="112" t="str">
        <f>_xlfn.XLOOKUP(C19,bonds[ID_ISIN],bonds[RH sector])</f>
        <v>Low Beta</v>
      </c>
      <c r="AJ19" s="120">
        <f ca="1">MIN(dl_spread_between_two_bonds($C19,$D19,isin_list,historicData))</f>
        <v>-36.329000000000008</v>
      </c>
      <c r="AK19" s="120">
        <f ca="1">MAX(dl_spread_between_two_bonds($C19,$D19,isin_list,historicData))</f>
        <v>42.023999999999987</v>
      </c>
      <c r="AL19" s="120">
        <f ca="1">AVERAGE(dl_spread_between_two_bonds($C19,$D19,isin_list,historicData))</f>
        <v>21.29460546875001</v>
      </c>
      <c r="AM19" s="120">
        <f ca="1">_xlfn.STDEV.P(dl_spread_between_two_bonds($C19,$D19,isin_list,historicData))</f>
        <v>12.19763595165834</v>
      </c>
      <c r="AN19" s="121">
        <f t="shared" ca="1" si="12"/>
        <v>4.7010852506256952E-2</v>
      </c>
      <c r="AO19" s="120">
        <f t="shared" ca="1" si="13"/>
        <v>74.275428807318733</v>
      </c>
      <c r="AP19" s="120"/>
      <c r="AS19" s="140" t="s">
        <v>1174</v>
      </c>
    </row>
    <row r="20" spans="3:45" x14ac:dyDescent="0.35">
      <c r="C20" s="10" t="s">
        <v>135</v>
      </c>
      <c r="D20" s="10" t="s">
        <v>131</v>
      </c>
      <c r="E20" s="31">
        <f>_xlfn.XLOOKUP($C20,bonds[ID_ISIN],bonds[nxt_call_dt])</f>
        <v>45951</v>
      </c>
      <c r="F20" s="31">
        <f>_xlfn.XLOOKUP($D20,bonds[ID_ISIN],bonds[nxt_call_dt])</f>
        <v>45460</v>
      </c>
      <c r="G20" s="137">
        <f t="shared" ca="1" si="0"/>
        <v>277.024</v>
      </c>
      <c r="H20" s="137">
        <f t="shared" ca="1" si="0"/>
        <v>243.749</v>
      </c>
      <c r="I20" s="137">
        <f t="shared" ca="1" si="14"/>
        <v>33.275000000000006</v>
      </c>
      <c r="J20" s="138">
        <f t="shared" si="4"/>
        <v>1.3452054794520547</v>
      </c>
      <c r="K20" s="137">
        <f t="shared" ca="1" si="5"/>
        <v>24.735997963340129</v>
      </c>
      <c r="L20" s="137" cm="1">
        <f t="array" aca="1" ref="L20" ca="1">INDEX(dl_Get_Hist(C20,isin_list,historicData),1,$L$13)</f>
        <v>276.94</v>
      </c>
      <c r="M20" s="137" cm="1">
        <f t="array" aca="1" ref="M20" ca="1">INDEX(dl_Get_Hist(D20,isin_list,historicData),1,$L$13)</f>
        <v>247.54499999999999</v>
      </c>
      <c r="N20" s="137">
        <f t="shared" ca="1" si="6"/>
        <v>29.39500000000001</v>
      </c>
      <c r="O20" s="137">
        <f t="shared" ca="1" si="7"/>
        <v>21.851680244399194</v>
      </c>
      <c r="P20" s="137" t="str">
        <f t="shared" si="1"/>
        <v>FR0013478252 Corp FR0013425170 Corp</v>
      </c>
      <c r="Q20" s="120"/>
      <c r="R20" s="120"/>
      <c r="S20" s="140" t="s">
        <v>1174</v>
      </c>
      <c r="T20" s="120"/>
      <c r="U20" s="120"/>
      <c r="V20" s="120"/>
      <c r="W20" s="112" t="str">
        <f>_xlfn.XLOOKUP($C20,bonds[ID_ISIN],bonds[ticker])</f>
        <v>AKEFP</v>
      </c>
      <c r="X20" s="112" t="str">
        <f>_xlfn.XLOOKUP($C20,bonds[ID_ISIN],bonds[unique lookup])</f>
        <v>AKEFP 1 1/2 PERP nc-25</v>
      </c>
      <c r="Y20" s="112" t="str">
        <f>_xlfn.XLOOKUP($D20,bonds[ID_ISIN],bonds[unique lookup])</f>
        <v>AKEFP 2 3/4 PERP nc-24</v>
      </c>
      <c r="Z20" s="120">
        <f>_xlfn.XLOOKUP($C20,bonds[ID_ISIN],bonds[blp_i_sprd_mid])</f>
        <v>285.2938232421875</v>
      </c>
      <c r="AA20" s="120">
        <f>_xlfn.XLOOKUP($D20,bonds[ID_ISIN],bonds[blp_i_sprd_mid])</f>
        <v>244.65414428710935</v>
      </c>
      <c r="AB20" s="120">
        <f t="shared" si="8"/>
        <v>40.639678955078153</v>
      </c>
      <c r="AC20" s="121">
        <f t="shared" si="2"/>
        <v>1.3452054794520547</v>
      </c>
      <c r="AD20" s="120">
        <f t="shared" si="9"/>
        <v>30.2107593046915</v>
      </c>
      <c r="AE20" s="120">
        <f t="shared" si="10"/>
        <v>13.201505491137329</v>
      </c>
      <c r="AF20" s="112" t="str">
        <f>_xlfn.XLOOKUP(C20,bonds[ID_ISIN],bonds[bb_composite])</f>
        <v>BBB-</v>
      </c>
      <c r="AG20" s="123">
        <f t="shared" ca="1" si="3"/>
        <v>5.4747613413513712</v>
      </c>
      <c r="AH20" s="120">
        <f t="shared" ca="1" si="11"/>
        <v>8.3590790602923057</v>
      </c>
      <c r="AI20" s="112" t="str">
        <f>_xlfn.XLOOKUP(C20,bonds[ID_ISIN],bonds[RH sector])</f>
        <v>Low Beta</v>
      </c>
      <c r="AJ20" s="120">
        <f ca="1">MIN(dl_spread_between_two_bonds($C20,$D20,isin_list,historicData))</f>
        <v>-45.010999999999967</v>
      </c>
      <c r="AK20" s="120">
        <f ca="1">MAX(dl_spread_between_two_bonds($C20,$D20,isin_list,historicData))</f>
        <v>42.399000000000029</v>
      </c>
      <c r="AL20" s="120">
        <f ca="1">AVERAGE(dl_spread_between_two_bonds($C20,$D20,isin_list,historicData))</f>
        <v>8.478188775510203</v>
      </c>
      <c r="AM20" s="120">
        <f ca="1">_xlfn.STDEV.P(dl_spread_between_two_bonds($C20,$D20,isin_list,historicData))</f>
        <v>18.73419552909937</v>
      </c>
      <c r="AN20" s="121">
        <f t="shared" ca="1" si="12"/>
        <v>1.7167265138026497</v>
      </c>
      <c r="AO20" s="120">
        <f t="shared" ca="1" si="13"/>
        <v>97.98727714801295</v>
      </c>
      <c r="AP20" s="120"/>
      <c r="AS20" s="140" t="s">
        <v>1174</v>
      </c>
    </row>
    <row r="21" spans="3:45" x14ac:dyDescent="0.35">
      <c r="S21" s="140" t="s">
        <v>1174</v>
      </c>
      <c r="AS21" s="140" t="s">
        <v>1174</v>
      </c>
    </row>
    <row r="22" spans="3:45" x14ac:dyDescent="0.35">
      <c r="S22" s="140" t="s">
        <v>1174</v>
      </c>
      <c r="AC22" s="112" t="s">
        <v>912</v>
      </c>
      <c r="AD22" s="120">
        <f>AVERAGE(AD15:AD21)</f>
        <v>17.009253813554171</v>
      </c>
      <c r="AG22" s="120">
        <f ca="1">AVERAGE(AG13:AG21)</f>
        <v>3.1000695716398119</v>
      </c>
      <c r="AH22" s="120">
        <f ca="1">AVERAGE(AH13:AH21)</f>
        <v>5.399681657597327</v>
      </c>
      <c r="AS22" s="140" t="s">
        <v>1174</v>
      </c>
    </row>
    <row r="23" spans="3:45" x14ac:dyDescent="0.35">
      <c r="S23" s="140" t="s">
        <v>1174</v>
      </c>
      <c r="AC23" s="112" t="s">
        <v>913</v>
      </c>
      <c r="AD23" s="120">
        <f>_xlfn.STDEV.P(AD15:AD21)</f>
        <v>8.522204307583241</v>
      </c>
      <c r="AS23" s="140" t="s">
        <v>1174</v>
      </c>
    </row>
    <row r="24" spans="3:45" x14ac:dyDescent="0.35">
      <c r="S24" s="140" t="s">
        <v>1174</v>
      </c>
      <c r="AS24" s="140" t="s">
        <v>1174</v>
      </c>
    </row>
    <row r="25" spans="3:45" x14ac:dyDescent="0.35">
      <c r="S25" s="140" t="s">
        <v>1174</v>
      </c>
      <c r="AS25" s="140" t="s">
        <v>1174</v>
      </c>
    </row>
    <row r="26" spans="3:45" x14ac:dyDescent="0.35">
      <c r="S26" s="140" t="s">
        <v>1174</v>
      </c>
      <c r="AS26" s="140" t="s">
        <v>1174</v>
      </c>
    </row>
    <row r="27" spans="3:45" x14ac:dyDescent="0.35">
      <c r="C27" s="10" t="s">
        <v>352</v>
      </c>
      <c r="D27" s="10" t="s">
        <v>347</v>
      </c>
      <c r="E27" s="31">
        <f>_xlfn.XLOOKUP($C27,bonds[ID_ISIN],bonds[nxt_call_dt])</f>
        <v>45320</v>
      </c>
      <c r="F27" s="31">
        <f>_xlfn.XLOOKUP($D27,bonds[ID_ISIN],bonds[nxt_call_dt])</f>
        <v>44563</v>
      </c>
      <c r="G27" s="137">
        <f t="shared" ref="G27:G34" ca="1" si="15">INDEX(dl_Get_Hist(C27,isin_list,historicData),1,10)</f>
        <v>367.53100000000001</v>
      </c>
      <c r="H27" s="137">
        <f t="shared" ref="H27:H34" ca="1" si="16">INDEX(dl_Get_Hist(D27,isin_list,historicData),1,10)</f>
        <v>302.98</v>
      </c>
      <c r="I27" s="137">
        <f t="shared" ref="I27:I34" ca="1" si="17">G27-H27</f>
        <v>64.550999999999988</v>
      </c>
      <c r="J27" s="138">
        <f t="shared" ref="J27:J34" si="18">(E27-F27)/365</f>
        <v>2.0739726027397261</v>
      </c>
      <c r="K27" s="137">
        <f t="shared" ref="K27:K34" ca="1" si="19">I27/J27</f>
        <v>31.124326287978857</v>
      </c>
      <c r="L27" s="137" cm="1">
        <f t="array" aca="1" ref="L27" ca="1">INDEX(dl_Get_Hist(C27,isin_list,historicData),1,$L$13)</f>
        <v>392.78500000000003</v>
      </c>
      <c r="M27" s="137" cm="1">
        <f t="array" aca="1" ref="M27" ca="1">INDEX(dl_Get_Hist(D27,isin_list,historicData),1,$L$13)</f>
        <v>350.88400000000001</v>
      </c>
      <c r="N27" s="137">
        <f t="shared" ref="N27:N34" ca="1" si="20">L27-M27</f>
        <v>41.90100000000001</v>
      </c>
      <c r="O27" s="137">
        <f t="shared" ref="O27:O34" ca="1" si="21">N27/J27</f>
        <v>20.20325627476883</v>
      </c>
      <c r="P27" s="137" t="str">
        <f t="shared" ref="P27:P30" si="22">C27&amp;" Corp "&amp;D27&amp;" Corp"</f>
        <v>XS1405765659 Corp XS1405777746 Corp</v>
      </c>
      <c r="Q27" s="120"/>
      <c r="R27" s="120"/>
      <c r="S27" s="140" t="s">
        <v>1174</v>
      </c>
      <c r="T27" s="120"/>
      <c r="U27" s="120"/>
      <c r="V27" s="120"/>
      <c r="W27" s="112" t="str">
        <f>_xlfn.XLOOKUP($C27,bonds[ID_ISIN],bonds[ticker])</f>
        <v>SESGFP</v>
      </c>
      <c r="X27" s="112" t="str">
        <f>_xlfn.XLOOKUP($C27,bonds[ID_ISIN],bonds[unique lookup])</f>
        <v>SESGFP 5 5/8 PERP nc-24</v>
      </c>
      <c r="Y27" s="112" t="str">
        <f>_xlfn.XLOOKUP($D27,bonds[ID_ISIN],bonds[unique lookup])</f>
        <v>SESGFP 4 5/8 PERP nc-22</v>
      </c>
      <c r="Z27" s="120">
        <f>_xlfn.XLOOKUP($C27,bonds[ID_ISIN],bonds[blp_i_sprd_mid])</f>
        <v>362.46578979492193</v>
      </c>
      <c r="AA27" s="120">
        <f>_xlfn.XLOOKUP($D27,bonds[ID_ISIN],bonds[blp_i_sprd_mid])</f>
        <v>295.97384643554688</v>
      </c>
      <c r="AB27" s="120">
        <f t="shared" ref="AB27:AB34" si="23">Z27-AA27</f>
        <v>66.491943359375057</v>
      </c>
      <c r="AC27" s="121">
        <f t="shared" ref="AC27:AC34" si="24">(E27-F27)/365</f>
        <v>2.0739726027397261</v>
      </c>
      <c r="AD27" s="120">
        <f t="shared" ref="AD27:AD34" si="25">AB27/AC27</f>
        <v>32.060184050425228</v>
      </c>
      <c r="AE27" s="120">
        <f>AD27-$AD$36</f>
        <v>18.188703221748014</v>
      </c>
      <c r="AF27" s="112" t="str">
        <f>_xlfn.XLOOKUP(C27,bonds[ID_ISIN],bonds[bb_composite])</f>
        <v>BB</v>
      </c>
      <c r="AG27" s="123">
        <f t="shared" ref="AG27:AG34" ca="1" si="26">AD27-K27</f>
        <v>0.93585776244637131</v>
      </c>
      <c r="AH27" s="120">
        <f ca="1">AD27-O27</f>
        <v>11.856927775656398</v>
      </c>
      <c r="AI27" s="112" t="str">
        <f>_xlfn.XLOOKUP(C27,bonds[ID_ISIN],bonds[RH sector])</f>
        <v>TMT/ AUTO</v>
      </c>
      <c r="AJ27" s="120">
        <f ca="1">MIN(dl_spread_between_two_bonds($C27,$D27,isin_list,historicData))</f>
        <v>-318.30499999999995</v>
      </c>
      <c r="AK27" s="120">
        <f ca="1">MAX(dl_spread_between_two_bonds($C27,$D27,isin_list,historicData))</f>
        <v>171.11199999999997</v>
      </c>
      <c r="AL27" s="120">
        <f ca="1">AVERAGE(dl_spread_between_two_bonds($C27,$D27,isin_list,historicData))</f>
        <v>44.204228346456674</v>
      </c>
      <c r="AM27" s="120">
        <f ca="1">_xlfn.STDEV.P(dl_spread_between_two_bonds($C27,$D27,isin_list,historicData))</f>
        <v>92.953329009455004</v>
      </c>
      <c r="AN27" s="121">
        <f t="shared" ref="AN27:AN34" ca="1" si="27">(AB27-AL27)/AM27</f>
        <v>0.23977317703867634</v>
      </c>
      <c r="AO27" s="120">
        <f t="shared" ref="AO27:AO34" ca="1" si="28">(AB27-AJ27)/(AK27-AJ27)*100</f>
        <v>78.623534401006722</v>
      </c>
      <c r="AP27" s="120"/>
      <c r="AS27" s="140" t="s">
        <v>1174</v>
      </c>
    </row>
    <row r="28" spans="3:45" x14ac:dyDescent="0.35">
      <c r="C28" s="10" t="s">
        <v>369</v>
      </c>
      <c r="D28" s="10" t="s">
        <v>361</v>
      </c>
      <c r="E28" s="31">
        <f>_xlfn.XLOOKUP($C28,bonds[ID_ISIN],bonds[nxt_call_dt])</f>
        <v>46296</v>
      </c>
      <c r="F28" s="31">
        <f>_xlfn.XLOOKUP($D28,bonds[ID_ISIN],bonds[nxt_call_dt])</f>
        <v>45329</v>
      </c>
      <c r="G28" s="137">
        <f t="shared" ca="1" si="15"/>
        <v>202.005</v>
      </c>
      <c r="H28" s="137">
        <f t="shared" ca="1" si="16"/>
        <v>168.00299999999999</v>
      </c>
      <c r="I28" s="137">
        <f t="shared" ca="1" si="17"/>
        <v>34.00200000000001</v>
      </c>
      <c r="J28" s="138">
        <f t="shared" si="18"/>
        <v>2.6493150684931508</v>
      </c>
      <c r="K28" s="137">
        <f t="shared" ca="1" si="19"/>
        <v>12.834260599793177</v>
      </c>
      <c r="L28" s="137" cm="1">
        <f t="array" aca="1" ref="L28" ca="1">INDEX(dl_Get_Hist(C28,isin_list,historicData),1,$L$13)</f>
        <v>216.59800000000001</v>
      </c>
      <c r="M28" s="137" cm="1">
        <f t="array" aca="1" ref="M28" ca="1">INDEX(dl_Get_Hist(D28,isin_list,historicData),1,$L$13)</f>
        <v>178.72300000000001</v>
      </c>
      <c r="N28" s="137">
        <f t="shared" ca="1" si="20"/>
        <v>37.875</v>
      </c>
      <c r="O28" s="137">
        <f t="shared" ca="1" si="21"/>
        <v>14.296147880041364</v>
      </c>
      <c r="P28" s="137" t="str">
        <f t="shared" si="22"/>
        <v>XS1115498260 Corp XS1028599287 Corp</v>
      </c>
      <c r="Q28" s="120"/>
      <c r="R28" s="120"/>
      <c r="S28" s="140" t="s">
        <v>1174</v>
      </c>
      <c r="T28" s="120"/>
      <c r="U28" s="120"/>
      <c r="V28" s="120"/>
      <c r="W28" s="112" t="str">
        <f>_xlfn.XLOOKUP($C28,bonds[ID_ISIN],bonds[ticker])</f>
        <v>ORAFP</v>
      </c>
      <c r="X28" s="112" t="str">
        <f>_xlfn.XLOOKUP($C28,bonds[ID_ISIN],bonds[unique lookup])</f>
        <v>ORAFP 5 PERP nc-26</v>
      </c>
      <c r="Y28" s="112" t="str">
        <f>_xlfn.XLOOKUP($D28,bonds[ID_ISIN],bonds[unique lookup])</f>
        <v>ORAFP 5 1/4 PERP nc-24</v>
      </c>
      <c r="Z28" s="120">
        <f>_xlfn.XLOOKUP($C28,bonds[ID_ISIN],bonds[blp_i_sprd_mid])</f>
        <v>205.13673400878903</v>
      </c>
      <c r="AA28" s="120">
        <f>_xlfn.XLOOKUP($D28,bonds[ID_ISIN],bonds[blp_i_sprd_mid])</f>
        <v>170.17225646972656</v>
      </c>
      <c r="AB28" s="120">
        <f t="shared" si="23"/>
        <v>34.964477539062472</v>
      </c>
      <c r="AC28" s="121">
        <f t="shared" si="24"/>
        <v>2.6493150684931508</v>
      </c>
      <c r="AD28" s="120">
        <f t="shared" si="25"/>
        <v>13.197553569553053</v>
      </c>
      <c r="AE28" s="120">
        <f t="shared" ref="AE28:AE34" si="29">AD28-$AD$36</f>
        <v>-0.67392725912416296</v>
      </c>
      <c r="AF28" s="112" t="str">
        <f>_xlfn.XLOOKUP(C28,bonds[ID_ISIN],bonds[bb_composite])</f>
        <v>BBB-</v>
      </c>
      <c r="AG28" s="123">
        <f t="shared" ca="1" si="26"/>
        <v>0.36329296975987546</v>
      </c>
      <c r="AH28" s="120">
        <f t="shared" ref="AH28:AH34" ca="1" si="30">AD28-O28</f>
        <v>-1.0985943104883109</v>
      </c>
      <c r="AI28" s="112" t="str">
        <f>_xlfn.XLOOKUP(C28,bonds[ID_ISIN],bonds[RH sector])</f>
        <v>TMT/ AUTO</v>
      </c>
      <c r="AJ28" s="120">
        <f ca="1">MIN(dl_spread_between_two_bonds($C28,$D28,isin_list,historicData))</f>
        <v>4.1129999999999995</v>
      </c>
      <c r="AK28" s="120">
        <f ca="1">MAX(dl_spread_between_two_bonds($C28,$D28,isin_list,historicData))</f>
        <v>52.703000000000003</v>
      </c>
      <c r="AL28" s="120">
        <f ca="1">AVERAGE(dl_spread_between_two_bonds($C28,$D28,isin_list,historicData))</f>
        <v>33.84596498054475</v>
      </c>
      <c r="AM28" s="120">
        <f ca="1">_xlfn.STDEV.P(dl_spread_between_two_bonds($C28,$D28,isin_list,historicData))</f>
        <v>9.7363629089754138</v>
      </c>
      <c r="AN28" s="121">
        <f t="shared" ca="1" si="27"/>
        <v>0.11487991655350346</v>
      </c>
      <c r="AO28" s="120">
        <f t="shared" ca="1" si="28"/>
        <v>63.493470959173635</v>
      </c>
      <c r="AP28" s="120"/>
      <c r="AS28" s="140" t="s">
        <v>1174</v>
      </c>
    </row>
    <row r="29" spans="3:45" x14ac:dyDescent="0.35">
      <c r="C29" s="10" t="s">
        <v>342</v>
      </c>
      <c r="D29" s="10" t="s">
        <v>337</v>
      </c>
      <c r="E29" s="31">
        <f>_xlfn.XLOOKUP($C29,bonds[ID_ISIN],bonds[nxt_call_dt])</f>
        <v>46064</v>
      </c>
      <c r="F29" s="31">
        <f>_xlfn.XLOOKUP($D29,bonds[ID_ISIN],bonds[nxt_call_dt])</f>
        <v>45020</v>
      </c>
      <c r="G29" s="137">
        <f t="shared" ca="1" si="15"/>
        <v>202.56</v>
      </c>
      <c r="H29" s="137">
        <f t="shared" ca="1" si="16"/>
        <v>156.27099999999999</v>
      </c>
      <c r="I29" s="137">
        <f t="shared" ca="1" si="17"/>
        <v>46.289000000000016</v>
      </c>
      <c r="J29" s="138">
        <f t="shared" si="18"/>
        <v>2.8602739726027395</v>
      </c>
      <c r="K29" s="137">
        <f t="shared" ca="1" si="19"/>
        <v>16.183414750957862</v>
      </c>
      <c r="L29" s="137" cm="1">
        <f t="array" aca="1" ref="L29" ca="1">INDEX(dl_Get_Hist(C29,isin_list,historicData),1,$L$13)</f>
        <v>213.44900000000001</v>
      </c>
      <c r="M29" s="137" cm="1">
        <f t="array" aca="1" ref="M29" ca="1">INDEX(dl_Get_Hist(D29,isin_list,historicData),1,$L$13)</f>
        <v>191.328</v>
      </c>
      <c r="N29" s="137">
        <f t="shared" ca="1" si="20"/>
        <v>22.121000000000009</v>
      </c>
      <c r="O29" s="137">
        <f t="shared" ca="1" si="21"/>
        <v>7.733874521072801</v>
      </c>
      <c r="P29" s="137" t="str">
        <f t="shared" si="22"/>
        <v>XS2082429890 Corp XS1590787799 Corp</v>
      </c>
      <c r="Q29" s="120"/>
      <c r="R29" s="120"/>
      <c r="S29" s="140" t="s">
        <v>1174</v>
      </c>
      <c r="T29" s="120"/>
      <c r="U29" s="120"/>
      <c r="V29" s="120"/>
      <c r="W29" s="112" t="str">
        <f>_xlfn.XLOOKUP($C29,bonds[ID_ISIN],bonds[ticker])</f>
        <v>TELIAS</v>
      </c>
      <c r="X29" s="112" t="str">
        <f>_xlfn.XLOOKUP($C29,bonds[ID_ISIN],bonds[unique lookup])</f>
        <v>TELIAS 1 3/8 05/11/81 nc-26</v>
      </c>
      <c r="Y29" s="112" t="str">
        <f>_xlfn.XLOOKUP($D29,bonds[ID_ISIN],bonds[unique lookup])</f>
        <v>TELIAS 3 04/04/78 nc-23</v>
      </c>
      <c r="Z29" s="120">
        <f>_xlfn.XLOOKUP($C29,bonds[ID_ISIN],bonds[blp_i_sprd_mid])</f>
        <v>206.32278442382813</v>
      </c>
      <c r="AA29" s="120">
        <f>_xlfn.XLOOKUP($D29,bonds[ID_ISIN],bonds[blp_i_sprd_mid])</f>
        <v>158.66654968261719</v>
      </c>
      <c r="AB29" s="120">
        <f t="shared" si="23"/>
        <v>47.656234741210938</v>
      </c>
      <c r="AC29" s="121">
        <f t="shared" si="24"/>
        <v>2.8602739726027395</v>
      </c>
      <c r="AD29" s="120">
        <f t="shared" si="25"/>
        <v>16.661423065653249</v>
      </c>
      <c r="AE29" s="120">
        <f t="shared" si="29"/>
        <v>2.7899422369760334</v>
      </c>
      <c r="AF29" s="112" t="str">
        <f>_xlfn.XLOOKUP(C29,bonds[ID_ISIN],bonds[bb_composite])</f>
        <v>BBB-</v>
      </c>
      <c r="AG29" s="123">
        <f t="shared" ca="1" si="26"/>
        <v>0.47800831469538707</v>
      </c>
      <c r="AH29" s="120">
        <f t="shared" ca="1" si="30"/>
        <v>8.9275485445804481</v>
      </c>
      <c r="AI29" s="112" t="str">
        <f>_xlfn.XLOOKUP(C29,bonds[ID_ISIN],bonds[RH sector])</f>
        <v>TMT/ AUTO</v>
      </c>
      <c r="AJ29" s="120">
        <f ca="1">MIN(dl_spread_between_two_bonds($C29,$D29,isin_list,historicData))</f>
        <v>-139.05100000000004</v>
      </c>
      <c r="AK29" s="120">
        <f ca="1">MAX(dl_spread_between_two_bonds($C29,$D29,isin_list,historicData))</f>
        <v>52.762999999999977</v>
      </c>
      <c r="AL29" s="120">
        <f ca="1">AVERAGE(dl_spread_between_two_bonds($C29,$D29,isin_list,historicData))</f>
        <v>19.392896174863392</v>
      </c>
      <c r="AM29" s="120">
        <f ca="1">_xlfn.STDEV.P(dl_spread_between_two_bonds($C29,$D29,isin_list,historicData))</f>
        <v>32.269276593264507</v>
      </c>
      <c r="AN29" s="121">
        <f t="shared" ca="1" si="27"/>
        <v>0.87585906937395952</v>
      </c>
      <c r="AO29" s="120">
        <f t="shared" ca="1" si="28"/>
        <v>97.337647273510257</v>
      </c>
      <c r="AP29" s="120"/>
      <c r="AS29" s="140" t="s">
        <v>1174</v>
      </c>
    </row>
    <row r="30" spans="3:45" x14ac:dyDescent="0.35">
      <c r="C30" s="10" t="s">
        <v>457</v>
      </c>
      <c r="D30" s="10" t="s">
        <v>451</v>
      </c>
      <c r="E30" s="31">
        <f>_xlfn.XLOOKUP($C30,bonds[ID_ISIN],bonds[nxt_call_dt])</f>
        <v>46753</v>
      </c>
      <c r="F30" s="31">
        <f>_xlfn.XLOOKUP($D30,bonds[ID_ISIN],bonds[nxt_call_dt])</f>
        <v>45658</v>
      </c>
      <c r="G30" s="137">
        <f t="shared" ca="1" si="15"/>
        <v>344.20299999999997</v>
      </c>
      <c r="H30" s="137">
        <f t="shared" ca="1" si="16"/>
        <v>317.60899999999998</v>
      </c>
      <c r="I30" s="137">
        <f t="shared" ca="1" si="17"/>
        <v>26.593999999999994</v>
      </c>
      <c r="J30" s="138">
        <f t="shared" si="18"/>
        <v>3</v>
      </c>
      <c r="K30" s="137">
        <f t="shared" ca="1" si="19"/>
        <v>8.8646666666666647</v>
      </c>
      <c r="L30" s="137" cm="1">
        <f t="array" aca="1" ref="L30" ca="1">INDEX(dl_Get_Hist(C30,isin_list,historicData),1,$L$13)</f>
        <v>342.27600000000001</v>
      </c>
      <c r="M30" s="137" cm="1">
        <f t="array" aca="1" ref="M30" ca="1">INDEX(dl_Get_Hist(D30,isin_list,historicData),1,$L$13)</f>
        <v>318.91500000000002</v>
      </c>
      <c r="N30" s="137">
        <f t="shared" ca="1" si="20"/>
        <v>23.36099999999999</v>
      </c>
      <c r="O30" s="137">
        <f t="shared" ca="1" si="21"/>
        <v>7.7869999999999964</v>
      </c>
      <c r="P30" s="137" t="str">
        <f t="shared" si="22"/>
        <v>XS2056730679 Corp XS2056730323 Corp</v>
      </c>
      <c r="Q30" s="120"/>
      <c r="R30" s="120"/>
      <c r="S30" s="140" t="s">
        <v>1174</v>
      </c>
      <c r="T30" s="120"/>
      <c r="U30" s="120"/>
      <c r="V30" s="120"/>
      <c r="W30" s="112" t="str">
        <f>_xlfn.XLOOKUP($C30,bonds[ID_ISIN],bonds[ticker])</f>
        <v>IFXGR</v>
      </c>
      <c r="X30" s="112" t="str">
        <f>_xlfn.XLOOKUP($C30,bonds[ID_ISIN],bonds[unique lookup])</f>
        <v>IFXGR 3 5/8 PERP nc-28</v>
      </c>
      <c r="Y30" s="112" t="str">
        <f>_xlfn.XLOOKUP($D30,bonds[ID_ISIN],bonds[unique lookup])</f>
        <v>IFXGR 2 7/8 PERP nc-25</v>
      </c>
      <c r="Z30" s="120">
        <f>_xlfn.XLOOKUP($C30,bonds[ID_ISIN],bonds[blp_i_sprd_mid])</f>
        <v>345.87246704101563</v>
      </c>
      <c r="AA30" s="120">
        <f>_xlfn.XLOOKUP($D30,bonds[ID_ISIN],bonds[blp_i_sprd_mid])</f>
        <v>319.62518310546875</v>
      </c>
      <c r="AB30" s="120">
        <f t="shared" si="23"/>
        <v>26.247283935546875</v>
      </c>
      <c r="AC30" s="121">
        <f t="shared" si="24"/>
        <v>3</v>
      </c>
      <c r="AD30" s="120">
        <f t="shared" si="25"/>
        <v>8.7490946451822911</v>
      </c>
      <c r="AE30" s="120">
        <f t="shared" si="29"/>
        <v>-5.1223861834949247</v>
      </c>
      <c r="AF30" s="112" t="str">
        <f>_xlfn.XLOOKUP(C30,bonds[ID_ISIN],bonds[bb_composite])</f>
        <v>NR</v>
      </c>
      <c r="AG30" s="123">
        <f t="shared" ca="1" si="26"/>
        <v>-0.11557202148437362</v>
      </c>
      <c r="AH30" s="120">
        <f t="shared" ca="1" si="30"/>
        <v>0.96209464518229471</v>
      </c>
      <c r="AI30" s="112" t="str">
        <f>_xlfn.XLOOKUP(C30,bonds[ID_ISIN],bonds[RH sector])</f>
        <v>TMT/ AUTO</v>
      </c>
      <c r="AJ30" s="120">
        <f ca="1">MIN(dl_spread_between_two_bonds($C30,$D30,isin_list,historicData))</f>
        <v>-35.368999999999971</v>
      </c>
      <c r="AK30" s="120">
        <f ca="1">MAX(dl_spread_between_two_bonds($C30,$D30,isin_list,historicData))</f>
        <v>137.89799999999997</v>
      </c>
      <c r="AL30" s="120">
        <f ca="1">AVERAGE(dl_spread_between_two_bonds($C30,$D30,isin_list,historicData))</f>
        <v>42.882124999999995</v>
      </c>
      <c r="AM30" s="120">
        <f ca="1">_xlfn.STDEV.P(dl_spread_between_two_bonds($C30,$D30,isin_list,historicData))</f>
        <v>24.220412269728726</v>
      </c>
      <c r="AN30" s="121">
        <f t="shared" ca="1" si="27"/>
        <v>-0.68681081392011478</v>
      </c>
      <c r="AO30" s="120">
        <f t="shared" ca="1" si="28"/>
        <v>35.561465215850028</v>
      </c>
      <c r="AP30" s="120"/>
      <c r="AS30" s="140" t="s">
        <v>1174</v>
      </c>
    </row>
    <row r="31" spans="3:45" x14ac:dyDescent="0.35">
      <c r="C31" s="10" t="s">
        <v>25</v>
      </c>
      <c r="D31" s="10" t="s">
        <v>23</v>
      </c>
      <c r="E31" s="31">
        <f>_xlfn.XLOOKUP($C31,bonds[ID_ISIN],bonds[nxt_call_dt])</f>
        <v>46931</v>
      </c>
      <c r="F31" s="31">
        <f>_xlfn.XLOOKUP($D31,bonds[ID_ISIN],bonds[nxt_call_dt])</f>
        <v>45470</v>
      </c>
      <c r="G31" s="137">
        <f t="shared" ca="1" si="15"/>
        <v>395.59899999999999</v>
      </c>
      <c r="H31" s="137">
        <f t="shared" ca="1" si="16"/>
        <v>343.69400000000002</v>
      </c>
      <c r="I31" s="137">
        <f t="shared" ca="1" si="17"/>
        <v>51.904999999999973</v>
      </c>
      <c r="J31" s="138">
        <f t="shared" si="18"/>
        <v>4.0027397260273974</v>
      </c>
      <c r="K31" s="137">
        <f t="shared" ca="1" si="19"/>
        <v>12.967368240930861</v>
      </c>
      <c r="L31" s="137" cm="1">
        <f t="array" aca="1" ref="L31" ca="1">INDEX(dl_Get_Hist(C31,isin_list,historicData),1,$L$13)</f>
        <v>409.49299999999999</v>
      </c>
      <c r="M31" s="137" cm="1">
        <f t="array" aca="1" ref="M31" ca="1">INDEX(dl_Get_Hist(D31,isin_list,historicData),1,$L$13)</f>
        <v>361.16800000000001</v>
      </c>
      <c r="N31" s="137">
        <f t="shared" ca="1" si="20"/>
        <v>48.324999999999989</v>
      </c>
      <c r="O31" s="137">
        <f t="shared" ca="1" si="21"/>
        <v>12.072980835044486</v>
      </c>
      <c r="P31" s="137" t="str">
        <f>C31&amp;" Corp "&amp;D31&amp;" Corp"</f>
        <v>XS1799939027 Corp XS1799938995 Corp</v>
      </c>
      <c r="Q31" s="120"/>
      <c r="R31" s="120"/>
      <c r="S31" s="140" t="s">
        <v>1174</v>
      </c>
      <c r="T31" s="120"/>
      <c r="U31" s="120"/>
      <c r="V31" s="120"/>
      <c r="W31" s="112" t="str">
        <f>_xlfn.XLOOKUP($C31,bonds[ID_ISIN],bonds[ticker])</f>
        <v>VW</v>
      </c>
      <c r="X31" s="112" t="str">
        <f>_xlfn.XLOOKUP($C31,bonds[ID_ISIN],bonds[unique lookup])</f>
        <v>VW 4 5/8 PERP nc-28</v>
      </c>
      <c r="Y31" s="112" t="str">
        <f>_xlfn.XLOOKUP($D31,bonds[ID_ISIN],bonds[unique lookup])</f>
        <v>VW 3 3/8 PERP nc-24</v>
      </c>
      <c r="Z31" s="120">
        <f>_xlfn.XLOOKUP($C31,bonds[ID_ISIN],bonds[blp_i_sprd_mid])</f>
        <v>393.94110107421869</v>
      </c>
      <c r="AA31" s="120">
        <f>_xlfn.XLOOKUP($D31,bonds[ID_ISIN],bonds[blp_i_sprd_mid])</f>
        <v>340.8941650390625</v>
      </c>
      <c r="AB31" s="120">
        <f t="shared" si="23"/>
        <v>53.046936035156193</v>
      </c>
      <c r="AC31" s="121">
        <f t="shared" si="24"/>
        <v>4.0027397260273974</v>
      </c>
      <c r="AD31" s="120">
        <f t="shared" si="25"/>
        <v>13.252656846565372</v>
      </c>
      <c r="AE31" s="120">
        <f t="shared" si="29"/>
        <v>-0.61882398211184331</v>
      </c>
      <c r="AF31" s="112" t="str">
        <f>_xlfn.XLOOKUP(C31,bonds[ID_ISIN],bonds[bb_composite])</f>
        <v>BBB-</v>
      </c>
      <c r="AG31" s="123">
        <f t="shared" ca="1" si="26"/>
        <v>0.28528860563451097</v>
      </c>
      <c r="AH31" s="120">
        <f t="shared" ca="1" si="30"/>
        <v>1.1796760115208862</v>
      </c>
      <c r="AI31" s="112" t="str">
        <f>_xlfn.XLOOKUP(C31,bonds[ID_ISIN],bonds[RH sector])</f>
        <v>TMT/ AUTO</v>
      </c>
      <c r="AJ31" s="120">
        <f ca="1">MIN(dl_spread_between_two_bonds($C31,$D31,isin_list,historicData))</f>
        <v>-113.55500000000006</v>
      </c>
      <c r="AK31" s="120">
        <f ca="1">MAX(dl_spread_between_two_bonds($C31,$D31,isin_list,historicData))</f>
        <v>143.87700000000001</v>
      </c>
      <c r="AL31" s="120">
        <f ca="1">AVERAGE(dl_spread_between_two_bonds($C31,$D31,isin_list,historicData))</f>
        <v>48.271817120622579</v>
      </c>
      <c r="AM31" s="120">
        <f ca="1">_xlfn.STDEV.P(dl_spread_between_two_bonds($C31,$D31,isin_list,historicData))</f>
        <v>32.720460954508326</v>
      </c>
      <c r="AN31" s="121">
        <f t="shared" ca="1" si="27"/>
        <v>0.14593678619541831</v>
      </c>
      <c r="AO31" s="120">
        <f t="shared" ca="1" si="28"/>
        <v>64.716871265093772</v>
      </c>
      <c r="AP31" s="120"/>
      <c r="AS31" s="140" t="s">
        <v>1174</v>
      </c>
    </row>
    <row r="32" spans="3:45" x14ac:dyDescent="0.35">
      <c r="C32" s="10" t="s">
        <v>323</v>
      </c>
      <c r="D32" s="10" t="s">
        <v>318</v>
      </c>
      <c r="E32" s="31">
        <f>_xlfn.XLOOKUP($C32,bonds[ID_ISIN],bonds[nxt_call_dt])</f>
        <v>46500</v>
      </c>
      <c r="F32" s="31">
        <f>_xlfn.XLOOKUP($D32,bonds[ID_ISIN],bonds[nxt_call_dt])</f>
        <v>45039</v>
      </c>
      <c r="G32" s="137">
        <f t="shared" ca="1" si="15"/>
        <v>342.464</v>
      </c>
      <c r="H32" s="137">
        <f t="shared" ca="1" si="16"/>
        <v>295.55099999999999</v>
      </c>
      <c r="I32" s="137">
        <f t="shared" ca="1" si="17"/>
        <v>46.913000000000011</v>
      </c>
      <c r="J32" s="138">
        <f t="shared" si="18"/>
        <v>4.0027397260273974</v>
      </c>
      <c r="K32" s="137">
        <f t="shared" ca="1" si="19"/>
        <v>11.720222450376458</v>
      </c>
      <c r="L32" s="137" cm="1">
        <f t="array" aca="1" ref="L32" ca="1">INDEX(dl_Get_Hist(C32,isin_list,historicData),1,$L$13)</f>
        <v>347.72399999999999</v>
      </c>
      <c r="M32" s="137" cm="1">
        <f t="array" aca="1" ref="M32" ca="1">INDEX(dl_Get_Hist(D32,isin_list,historicData),1,$L$13)</f>
        <v>317.54199999999997</v>
      </c>
      <c r="N32" s="137">
        <f t="shared" ca="1" si="20"/>
        <v>30.182000000000016</v>
      </c>
      <c r="O32" s="137">
        <f t="shared" ca="1" si="21"/>
        <v>7.540335386721428</v>
      </c>
      <c r="P32" s="137" t="str">
        <f t="shared" ref="P32:P34" si="31">C32&amp;" Corp "&amp;D32&amp;" Corp"</f>
        <v>XS1222594472 Corp XS1222591023 Corp</v>
      </c>
      <c r="Q32" s="120"/>
      <c r="R32" s="120"/>
      <c r="S32" s="140" t="s">
        <v>1174</v>
      </c>
      <c r="T32" s="120"/>
      <c r="U32" s="120"/>
      <c r="V32" s="120"/>
      <c r="W32" s="112" t="str">
        <f>_xlfn.XLOOKUP($C32,bonds[ID_ISIN],bonds[ticker])</f>
        <v>BERTEL</v>
      </c>
      <c r="X32" s="112" t="str">
        <f>_xlfn.XLOOKUP($C32,bonds[ID_ISIN],bonds[unique lookup])</f>
        <v>BERTEL 3 1/2 04/23/75 nc-27</v>
      </c>
      <c r="Y32" s="112" t="str">
        <f>_xlfn.XLOOKUP($D32,bonds[ID_ISIN],bonds[unique lookup])</f>
        <v>BERTEL 3 04/23/75 nc-23</v>
      </c>
      <c r="Z32" s="120">
        <f>_xlfn.XLOOKUP($C32,bonds[ID_ISIN],bonds[blp_i_sprd_mid])</f>
        <v>352.7965087890625</v>
      </c>
      <c r="AA32" s="120">
        <f>_xlfn.XLOOKUP($D32,bonds[ID_ISIN],bonds[blp_i_sprd_mid])</f>
        <v>310.38156127929688</v>
      </c>
      <c r="AB32" s="120">
        <f t="shared" si="23"/>
        <v>42.414947509765625</v>
      </c>
      <c r="AC32" s="121">
        <f t="shared" si="24"/>
        <v>4.0027397260273974</v>
      </c>
      <c r="AD32" s="120">
        <f t="shared" si="25"/>
        <v>10.596479015102295</v>
      </c>
      <c r="AE32" s="120">
        <f t="shared" si="29"/>
        <v>-3.2750018135749208</v>
      </c>
      <c r="AF32" s="112" t="str">
        <f>_xlfn.XLOOKUP(C32,bonds[ID_ISIN],bonds[bb_composite])</f>
        <v>BB+</v>
      </c>
      <c r="AG32" s="123">
        <f t="shared" ca="1" si="26"/>
        <v>-1.1237434352741626</v>
      </c>
      <c r="AH32" s="120">
        <f t="shared" ca="1" si="30"/>
        <v>3.056143628380867</v>
      </c>
      <c r="AI32" s="112" t="str">
        <f>_xlfn.XLOOKUP(C32,bonds[ID_ISIN],bonds[RH sector])</f>
        <v>TMT/ AUTO</v>
      </c>
      <c r="AJ32" s="120">
        <f ca="1">MIN(dl_spread_between_two_bonds($C32,$D32,isin_list,historicData))</f>
        <v>-122.29999999999995</v>
      </c>
      <c r="AK32" s="120">
        <f ca="1">MAX(dl_spread_between_two_bonds($C32,$D32,isin_list,historicData))</f>
        <v>78.512999999999977</v>
      </c>
      <c r="AL32" s="120">
        <f ca="1">AVERAGE(dl_spread_between_two_bonds($C32,$D32,isin_list,historicData))</f>
        <v>23.431105058365748</v>
      </c>
      <c r="AM32" s="120">
        <f ca="1">_xlfn.STDEV.P(dl_spread_between_two_bonds($C32,$D32,isin_list,historicData))</f>
        <v>40.333806711553954</v>
      </c>
      <c r="AN32" s="121">
        <f t="shared" ca="1" si="27"/>
        <v>0.47066825571814419</v>
      </c>
      <c r="AO32" s="120">
        <f t="shared" ca="1" si="28"/>
        <v>82.024046007860861</v>
      </c>
      <c r="AP32" s="120"/>
      <c r="AS32" s="140" t="s">
        <v>1174</v>
      </c>
    </row>
    <row r="33" spans="3:45" x14ac:dyDescent="0.35">
      <c r="C33" s="10" t="s">
        <v>414</v>
      </c>
      <c r="D33" s="10" t="s">
        <v>394</v>
      </c>
      <c r="E33" s="31">
        <f>_xlfn.XLOOKUP($C33,bonds[ID_ISIN],bonds[nxt_call_dt])</f>
        <v>46562</v>
      </c>
      <c r="F33" s="31">
        <f>_xlfn.XLOOKUP($D33,bonds[ID_ISIN],bonds[nxt_call_dt])</f>
        <v>45173</v>
      </c>
      <c r="G33" s="137">
        <f t="shared" ca="1" si="15"/>
        <v>388.17099999999999</v>
      </c>
      <c r="H33" s="137">
        <f t="shared" ca="1" si="16"/>
        <v>325.59100000000001</v>
      </c>
      <c r="I33" s="137">
        <f t="shared" ca="1" si="17"/>
        <v>62.579999999999984</v>
      </c>
      <c r="J33" s="138">
        <f t="shared" si="18"/>
        <v>3.8054794520547945</v>
      </c>
      <c r="K33" s="137">
        <f t="shared" ca="1" si="19"/>
        <v>16.44470842332613</v>
      </c>
      <c r="L33" s="137" cm="1">
        <f t="array" aca="1" ref="L33" ca="1">INDEX(dl_Get_Hist(C33,isin_list,historicData),1,$L$13)</f>
        <v>412.25799999999998</v>
      </c>
      <c r="M33" s="137" cm="1">
        <f t="array" aca="1" ref="M33" ca="1">INDEX(dl_Get_Hist(D33,isin_list,historicData),1,$L$13)</f>
        <v>338.02800000000002</v>
      </c>
      <c r="N33" s="137">
        <f t="shared" ca="1" si="20"/>
        <v>74.229999999999961</v>
      </c>
      <c r="O33" s="137">
        <f t="shared" ca="1" si="21"/>
        <v>19.506083513318924</v>
      </c>
      <c r="P33" s="137" t="str">
        <f t="shared" si="31"/>
        <v>XS2056371334 Corp XS1795406575 Corp</v>
      </c>
      <c r="Q33" s="120"/>
      <c r="R33" s="120"/>
      <c r="S33" s="140" t="s">
        <v>1174</v>
      </c>
      <c r="T33" s="120"/>
      <c r="U33" s="120"/>
      <c r="V33" s="120"/>
      <c r="W33" s="112" t="str">
        <f>_xlfn.XLOOKUP($C33,bonds[ID_ISIN],bonds[ticker])</f>
        <v>TELEFO</v>
      </c>
      <c r="X33" s="112" t="str">
        <f>_xlfn.XLOOKUP($C33,bonds[ID_ISIN],bonds[unique lookup])</f>
        <v>TELEFO 2 7/8 PERP nc-27</v>
      </c>
      <c r="Y33" s="112" t="str">
        <f>_xlfn.XLOOKUP($D33,bonds[ID_ISIN],bonds[unique lookup])</f>
        <v>TELEFO 3 PERP nc-23</v>
      </c>
      <c r="Z33" s="120">
        <f>_xlfn.XLOOKUP($C33,bonds[ID_ISIN],bonds[blp_i_sprd_mid])</f>
        <v>384.271240234375</v>
      </c>
      <c r="AA33" s="120">
        <f>_xlfn.XLOOKUP($D33,bonds[ID_ISIN],bonds[blp_i_sprd_mid])</f>
        <v>337.17156982421875</v>
      </c>
      <c r="AB33" s="120">
        <f t="shared" si="23"/>
        <v>47.09967041015625</v>
      </c>
      <c r="AC33" s="121">
        <f t="shared" si="24"/>
        <v>3.8054794520547945</v>
      </c>
      <c r="AD33" s="120">
        <f t="shared" si="25"/>
        <v>12.376803239529901</v>
      </c>
      <c r="AE33" s="120">
        <f t="shared" si="29"/>
        <v>-1.4946775891473152</v>
      </c>
      <c r="AF33" s="112" t="str">
        <f>_xlfn.XLOOKUP(C33,bonds[ID_ISIN],bonds[bb_composite])</f>
        <v>BB</v>
      </c>
      <c r="AG33" s="123">
        <f t="shared" ca="1" si="26"/>
        <v>-4.0679051837962295</v>
      </c>
      <c r="AH33" s="120">
        <f t="shared" ca="1" si="30"/>
        <v>-7.1292802737890231</v>
      </c>
      <c r="AI33" s="112" t="str">
        <f>_xlfn.XLOOKUP(C33,bonds[ID_ISIN],bonds[RH sector])</f>
        <v>TMT/ AUTO</v>
      </c>
      <c r="AJ33" s="120">
        <f ca="1">MIN(dl_spread_between_two_bonds($C33,$D33,isin_list,historicData))</f>
        <v>-135.98699999999997</v>
      </c>
      <c r="AK33" s="120">
        <f ca="1">MAX(dl_spread_between_two_bonds($C33,$D33,isin_list,historicData))</f>
        <v>75.59899999999999</v>
      </c>
      <c r="AL33" s="120">
        <f ca="1">AVERAGE(dl_spread_between_two_bonds($C33,$D33,isin_list,historicData))</f>
        <v>30.33856976744185</v>
      </c>
      <c r="AM33" s="120">
        <f ca="1">_xlfn.STDEV.P(dl_spread_between_two_bonds($C33,$D33,isin_list,historicData))</f>
        <v>36.972075626252717</v>
      </c>
      <c r="AN33" s="121">
        <f t="shared" ca="1" si="27"/>
        <v>0.4533448652477835</v>
      </c>
      <c r="AO33" s="120">
        <f t="shared" ca="1" si="28"/>
        <v>86.5306165862374</v>
      </c>
      <c r="AP33" s="120"/>
      <c r="AS33" s="140" t="s">
        <v>1174</v>
      </c>
    </row>
    <row r="34" spans="3:45" x14ac:dyDescent="0.35">
      <c r="C34" s="10" t="s">
        <v>427</v>
      </c>
      <c r="D34" s="10" t="s">
        <v>418</v>
      </c>
      <c r="E34" s="31">
        <f>_xlfn.XLOOKUP($C34,bonds[ID_ISIN],bonds[nxt_call_dt])</f>
        <v>46937</v>
      </c>
      <c r="F34" s="31">
        <f>_xlfn.XLOOKUP($D34,bonds[ID_ISIN],bonds[nxt_call_dt])</f>
        <v>45202</v>
      </c>
      <c r="G34" s="137">
        <f t="shared" ca="1" si="15"/>
        <v>304.26499999999999</v>
      </c>
      <c r="H34" s="137">
        <f t="shared" ca="1" si="16"/>
        <v>288.43700000000001</v>
      </c>
      <c r="I34" s="137">
        <f t="shared" ca="1" si="17"/>
        <v>15.827999999999975</v>
      </c>
      <c r="J34" s="138">
        <f t="shared" si="18"/>
        <v>4.7534246575342465</v>
      </c>
      <c r="K34" s="137">
        <f t="shared" ca="1" si="19"/>
        <v>3.3298097982708881</v>
      </c>
      <c r="L34" s="137" cm="1">
        <f t="array" aca="1" ref="L34" ca="1">INDEX(dl_Get_Hist(C34,isin_list,historicData),1,$L$13)</f>
        <v>308.971</v>
      </c>
      <c r="M34" s="137" cm="1">
        <f t="array" aca="1" ref="M34" ca="1">INDEX(dl_Get_Hist(D34,isin_list,historicData),1,$L$13)</f>
        <v>299.13</v>
      </c>
      <c r="N34" s="137">
        <f t="shared" ca="1" si="20"/>
        <v>9.8410000000000082</v>
      </c>
      <c r="O34" s="137">
        <f t="shared" ca="1" si="21"/>
        <v>2.0702968299711833</v>
      </c>
      <c r="P34" s="137" t="str">
        <f t="shared" si="31"/>
        <v>XS1888179550 Corp XS1888179477 Corp</v>
      </c>
      <c r="Q34" s="120"/>
      <c r="R34" s="120"/>
      <c r="S34" s="140" t="s">
        <v>1174</v>
      </c>
      <c r="T34" s="120"/>
      <c r="U34" s="120"/>
      <c r="V34" s="120"/>
      <c r="W34" s="112" t="str">
        <f>_xlfn.XLOOKUP($C34,bonds[ID_ISIN],bonds[ticker])</f>
        <v>VOD</v>
      </c>
      <c r="X34" s="112" t="str">
        <f>_xlfn.XLOOKUP($C34,bonds[ID_ISIN],bonds[unique lookup])</f>
        <v>VOD 4.2 10/03/78 nc-28</v>
      </c>
      <c r="Y34" s="112" t="str">
        <f>_xlfn.XLOOKUP($D34,bonds[ID_ISIN],bonds[unique lookup])</f>
        <v>VOD 3.1 01/03/79 nc-23</v>
      </c>
      <c r="Z34" s="120">
        <f>_xlfn.XLOOKUP($C34,bonds[ID_ISIN],bonds[blp_i_sprd_mid])</f>
        <v>308.10498046875</v>
      </c>
      <c r="AA34" s="120">
        <f>_xlfn.XLOOKUP($D34,bonds[ID_ISIN],bonds[blp_i_sprd_mid])</f>
        <v>288.72216796875</v>
      </c>
      <c r="AB34" s="120">
        <f t="shared" si="23"/>
        <v>19.3828125</v>
      </c>
      <c r="AC34" s="121">
        <f t="shared" si="24"/>
        <v>4.7534246575342465</v>
      </c>
      <c r="AD34" s="120">
        <f t="shared" si="25"/>
        <v>4.0776521974063398</v>
      </c>
      <c r="AE34" s="120">
        <f t="shared" si="29"/>
        <v>-9.7938286312708769</v>
      </c>
      <c r="AF34" s="112" t="str">
        <f>_xlfn.XLOOKUP(C34,bonds[ID_ISIN],bonds[bb_composite])</f>
        <v>BB+</v>
      </c>
      <c r="AG34" s="123">
        <f t="shared" ca="1" si="26"/>
        <v>0.7478423991354517</v>
      </c>
      <c r="AH34" s="120">
        <f t="shared" ca="1" si="30"/>
        <v>2.0073553674351565</v>
      </c>
      <c r="AI34" s="112" t="str">
        <f>_xlfn.XLOOKUP(C34,bonds[ID_ISIN],bonds[RH sector])</f>
        <v>TMT/ AUTO</v>
      </c>
      <c r="AJ34" s="120">
        <f ca="1">MIN(dl_spread_between_two_bonds($C34,$D34,isin_list,historicData))</f>
        <v>-126.84999999999997</v>
      </c>
      <c r="AK34" s="120">
        <f ca="1">MAX(dl_spread_between_two_bonds($C34,$D34,isin_list,historicData))</f>
        <v>78.882000000000005</v>
      </c>
      <c r="AL34" s="120">
        <f ca="1">AVERAGE(dl_spread_between_two_bonds($C34,$D34,isin_list,historicData))</f>
        <v>26.032280155642013</v>
      </c>
      <c r="AM34" s="120">
        <f ca="1">_xlfn.STDEV.P(dl_spread_between_two_bonds($C34,$D34,isin_list,historicData))</f>
        <v>28.310527865764783</v>
      </c>
      <c r="AN34" s="121">
        <f t="shared" ca="1" si="27"/>
        <v>-0.23487614526902018</v>
      </c>
      <c r="AO34" s="120">
        <f t="shared" ca="1" si="28"/>
        <v>71.079274249995123</v>
      </c>
      <c r="AP34" s="120"/>
      <c r="AS34" s="140" t="s">
        <v>1174</v>
      </c>
    </row>
    <row r="35" spans="3:45" x14ac:dyDescent="0.35">
      <c r="S35" s="140" t="s">
        <v>1174</v>
      </c>
      <c r="AS35" s="140" t="s">
        <v>1174</v>
      </c>
    </row>
    <row r="36" spans="3:45" x14ac:dyDescent="0.35">
      <c r="S36" s="140" t="s">
        <v>1174</v>
      </c>
      <c r="AC36" s="112" t="s">
        <v>912</v>
      </c>
      <c r="AD36" s="120">
        <f>AVERAGE(AD27:AD35)</f>
        <v>13.871480828677216</v>
      </c>
      <c r="AG36" s="120">
        <f ca="1">AVERAGE(AG27:AG35)</f>
        <v>-0.31211632361039615</v>
      </c>
      <c r="AH36" s="120">
        <f ca="1">AVERAGE(AH27:AH35)</f>
        <v>2.4702339235598392</v>
      </c>
      <c r="AS36" s="140" t="s">
        <v>1174</v>
      </c>
    </row>
    <row r="37" spans="3:45" x14ac:dyDescent="0.35">
      <c r="S37" s="140" t="s">
        <v>1174</v>
      </c>
      <c r="AC37" s="112" t="s">
        <v>913</v>
      </c>
      <c r="AD37" s="120">
        <f>_xlfn.STDEV.P(AD27:AD35)</f>
        <v>7.7020081885497236</v>
      </c>
      <c r="AS37" s="140" t="s">
        <v>1174</v>
      </c>
    </row>
    <row r="38" spans="3:45" x14ac:dyDescent="0.35">
      <c r="S38" s="140" t="s">
        <v>1174</v>
      </c>
      <c r="AD38" s="120"/>
      <c r="AS38" s="140" t="s">
        <v>1174</v>
      </c>
    </row>
    <row r="39" spans="3:45" x14ac:dyDescent="0.35">
      <c r="S39" s="140" t="s">
        <v>1174</v>
      </c>
      <c r="AD39" s="120"/>
      <c r="AS39" s="140" t="s">
        <v>1174</v>
      </c>
    </row>
    <row r="40" spans="3:45" x14ac:dyDescent="0.35">
      <c r="S40" s="140" t="s">
        <v>1174</v>
      </c>
      <c r="AS40" s="140" t="s">
        <v>1174</v>
      </c>
    </row>
    <row r="41" spans="3:45" x14ac:dyDescent="0.35">
      <c r="C41" s="10" t="s">
        <v>850</v>
      </c>
      <c r="D41" s="10" t="s">
        <v>841</v>
      </c>
      <c r="E41" s="31">
        <f>_xlfn.XLOOKUP($C41,bonds[ID_ISIN],bonds[nxt_call_dt])</f>
        <v>45131</v>
      </c>
      <c r="F41" s="31">
        <f>_xlfn.XLOOKUP($D41,bonds[ID_ISIN],bonds[nxt_call_dt])</f>
        <v>44610</v>
      </c>
      <c r="G41" s="137">
        <f t="shared" ref="G41:G46" ca="1" si="32">INDEX(dl_Get_Hist(C41,isin_list,historicData),1,10)</f>
        <v>273.02699999999999</v>
      </c>
      <c r="H41" s="137">
        <f t="shared" ref="H41:H46" ca="1" si="33">INDEX(dl_Get_Hist(D41,isin_list,historicData),1,10)</f>
        <v>160.35400000000001</v>
      </c>
      <c r="I41" s="137">
        <f t="shared" ref="I41:I46" ca="1" si="34">G41-H41</f>
        <v>112.67299999999997</v>
      </c>
      <c r="J41" s="138">
        <f t="shared" ref="J41:J46" si="35">(E41-F41)/365</f>
        <v>1.4273972602739726</v>
      </c>
      <c r="K41" s="137">
        <f t="shared" ref="K41:K46" ca="1" si="36">I41/J41</f>
        <v>78.935978886756217</v>
      </c>
      <c r="L41" s="137" cm="1">
        <f t="array" aca="1" ref="L41" ca="1">INDEX(dl_Get_Hist(C41,isin_list,historicData),1,$L$13)</f>
        <v>274.22199999999998</v>
      </c>
      <c r="M41" s="137" cm="1">
        <f t="array" aca="1" ref="M41" ca="1">INDEX(dl_Get_Hist(D41,isin_list,historicData),1,$L$13)</f>
        <v>166.21600000000001</v>
      </c>
      <c r="N41" s="137">
        <f t="shared" ref="N41:N46" ca="1" si="37">L41-M41</f>
        <v>108.00599999999997</v>
      </c>
      <c r="O41" s="137">
        <f t="shared" ref="O41:O46" ca="1" si="38">N41/J41</f>
        <v>75.666391554702471</v>
      </c>
      <c r="P41" s="137" t="str">
        <f t="shared" ref="P41:P46" si="39">C41&amp;" Corp "&amp;D41&amp;" Corp"</f>
        <v>XS1811181566 Corp XS1191320297 Corp</v>
      </c>
      <c r="S41" s="140" t="s">
        <v>1174</v>
      </c>
      <c r="W41" s="112" t="str">
        <f>_xlfn.XLOOKUP($C41,bonds[ID_ISIN],bonds[ticker])</f>
        <v>GYCGR</v>
      </c>
      <c r="X41" s="112" t="str">
        <f>_xlfn.XLOOKUP($C41,bonds[ID_ISIN],bonds[unique lookup])</f>
        <v>GYCGR 2 1/2 PERP nc-23</v>
      </c>
      <c r="Y41" s="112" t="str">
        <f>_xlfn.XLOOKUP($D41,bonds[ID_ISIN],bonds[unique lookup])</f>
        <v>GYCGR 3 3/4 PERP nc-22</v>
      </c>
      <c r="Z41" s="120">
        <f>_xlfn.XLOOKUP($C41,bonds[ID_ISIN],bonds[blp_i_sprd_mid])</f>
        <v>267.57809448242188</v>
      </c>
      <c r="AA41" s="120">
        <f>_xlfn.XLOOKUP($D41,bonds[ID_ISIN],bonds[blp_i_sprd_mid])</f>
        <v>159.69688415527344</v>
      </c>
      <c r="AB41" s="120">
        <f t="shared" ref="AB41:AB46" si="40">Z41-AA41</f>
        <v>107.88121032714844</v>
      </c>
      <c r="AC41" s="121">
        <f t="shared" ref="AC41:AC46" si="41">(E41-F41)/365</f>
        <v>1.4273972602739726</v>
      </c>
      <c r="AD41" s="120">
        <f t="shared" ref="AD41:AD46" si="42">AB41/AC41</f>
        <v>75.578966927848711</v>
      </c>
      <c r="AE41" s="120">
        <f>AD41-$AD$48</f>
        <v>50.745838013778439</v>
      </c>
      <c r="AF41" s="112" t="str">
        <f>_xlfn.XLOOKUP(C41,bonds[ID_ISIN],bonds[bb_composite])</f>
        <v>BBB-</v>
      </c>
      <c r="AG41" s="123">
        <f t="shared" ref="AG41:AG46" ca="1" si="43">AD41-K41</f>
        <v>-3.3570119589075063</v>
      </c>
      <c r="AH41" s="120">
        <f t="shared" ref="AH41:AH46" ca="1" si="44">AD41-O41</f>
        <v>-8.7424626853760401E-2</v>
      </c>
      <c r="AI41" s="112" t="str">
        <f>_xlfn.XLOOKUP(C41,bonds[ID_ISIN],bonds[RH sector])</f>
        <v>REIT</v>
      </c>
      <c r="AJ41" s="120">
        <f ca="1">MIN(dl_spread_between_two_bonds($C41,$D41,isin_list,historicData))</f>
        <v>-226.98299999999995</v>
      </c>
      <c r="AK41" s="120">
        <f ca="1">MAX(dl_spread_between_two_bonds($C41,$D41,isin_list,historicData))</f>
        <v>122.58099999999999</v>
      </c>
      <c r="AL41" s="120">
        <f ca="1">AVERAGE(dl_spread_between_two_bonds($C41,$D41,isin_list,historicData))</f>
        <v>55.963547244094471</v>
      </c>
      <c r="AM41" s="120">
        <f ca="1">_xlfn.STDEV.P(dl_spread_between_two_bonds($C41,$D41,isin_list,historicData))</f>
        <v>60.134799085020624</v>
      </c>
      <c r="AN41" s="121">
        <f t="shared" ref="AN41:AN46" ca="1" si="45">(AB41-AL41)/AM41</f>
        <v>0.86335472759543119</v>
      </c>
      <c r="AO41" s="120">
        <f t="shared" ref="AO41:AO46" ca="1" si="46">(AB41-AJ41)/(AK41-AJ41)*100</f>
        <v>95.794821642717338</v>
      </c>
      <c r="AP41" s="120"/>
      <c r="AS41" s="140" t="s">
        <v>1174</v>
      </c>
    </row>
    <row r="42" spans="3:45" x14ac:dyDescent="0.35">
      <c r="C42" s="10" t="s">
        <v>754</v>
      </c>
      <c r="D42" s="10" t="s">
        <v>748</v>
      </c>
      <c r="E42" s="31">
        <f>_xlfn.XLOOKUP($C42,bonds[ID_ISIN],bonds[nxt_call_dt])</f>
        <v>45687</v>
      </c>
      <c r="F42" s="31">
        <f>_xlfn.XLOOKUP($D42,bonds[ID_ISIN],bonds[nxt_call_dt])</f>
        <v>45321</v>
      </c>
      <c r="G42" s="137">
        <f t="shared" ca="1" si="32"/>
        <v>670.66099999999994</v>
      </c>
      <c r="H42" s="137">
        <f t="shared" ca="1" si="33"/>
        <v>649.73099999999999</v>
      </c>
      <c r="I42" s="137">
        <f t="shared" ca="1" si="34"/>
        <v>20.92999999999995</v>
      </c>
      <c r="J42" s="138">
        <f t="shared" si="35"/>
        <v>1.0027397260273974</v>
      </c>
      <c r="K42" s="137">
        <f t="shared" ca="1" si="36"/>
        <v>20.872814207650222</v>
      </c>
      <c r="L42" s="137" cm="1">
        <f t="array" aca="1" ref="L42" ca="1">INDEX(dl_Get_Hist(C42,isin_list,historicData),1,$L$13)</f>
        <v>686.98900000000003</v>
      </c>
      <c r="M42" s="137" cm="1">
        <f t="array" aca="1" ref="M42" ca="1">INDEX(dl_Get_Hist(D42,isin_list,historicData),1,$L$13)</f>
        <v>695.63699999999994</v>
      </c>
      <c r="N42" s="137">
        <f t="shared" ca="1" si="37"/>
        <v>-8.6479999999999109</v>
      </c>
      <c r="O42" s="137">
        <f t="shared" ca="1" si="38"/>
        <v>-8.6243715846993645</v>
      </c>
      <c r="P42" s="137" t="str">
        <f t="shared" si="39"/>
        <v>FR0013457157 Corp FR0013399177 Corp</v>
      </c>
      <c r="S42" s="140" t="s">
        <v>1174</v>
      </c>
      <c r="W42" s="112" t="str">
        <f>_xlfn.XLOOKUP($C42,bonds[ID_ISIN],bonds[ticker])</f>
        <v>ACFP</v>
      </c>
      <c r="X42" s="112" t="str">
        <f>_xlfn.XLOOKUP($C42,bonds[ID_ISIN],bonds[unique lookup])</f>
        <v>ACFP 2 5/8 PERP nc-25</v>
      </c>
      <c r="Y42" s="112" t="str">
        <f>_xlfn.XLOOKUP($D42,bonds[ID_ISIN],bonds[unique lookup])</f>
        <v>ACFP 4 3/8 PERP nc-24</v>
      </c>
      <c r="Z42" s="120">
        <f>_xlfn.XLOOKUP($C42,bonds[ID_ISIN],bonds[blp_i_sprd_mid])</f>
        <v>750.17132568359375</v>
      </c>
      <c r="AA42" s="120">
        <f>_xlfn.XLOOKUP($D42,bonds[ID_ISIN],bonds[blp_i_sprd_mid])</f>
        <v>740.29168701171875</v>
      </c>
      <c r="AB42" s="120">
        <f t="shared" si="40"/>
        <v>9.879638671875</v>
      </c>
      <c r="AC42" s="121">
        <f t="shared" si="41"/>
        <v>1.0027397260273974</v>
      </c>
      <c r="AD42" s="120">
        <f t="shared" si="42"/>
        <v>9.8526451235911878</v>
      </c>
      <c r="AE42" s="120">
        <f t="shared" ref="AE42:AE46" si="47">AD42-$AD$48</f>
        <v>-14.980483790479084</v>
      </c>
      <c r="AF42" s="112" t="str">
        <f>_xlfn.XLOOKUP(C42,bonds[ID_ISIN],bonds[bb_composite])</f>
        <v>BB-</v>
      </c>
      <c r="AG42" s="123">
        <f t="shared" ca="1" si="43"/>
        <v>-11.020169084059035</v>
      </c>
      <c r="AH42" s="120">
        <f t="shared" ca="1" si="44"/>
        <v>18.477016708290552</v>
      </c>
      <c r="AI42" s="112" t="str">
        <f>_xlfn.XLOOKUP(C42,bonds[ID_ISIN],bonds[RH sector])</f>
        <v>REIT</v>
      </c>
      <c r="AJ42" s="120">
        <f ca="1">MIN(dl_spread_between_two_bonds($C42,$D42,isin_list,historicData))</f>
        <v>-402.37</v>
      </c>
      <c r="AK42" s="120">
        <f ca="1">MAX(dl_spread_between_two_bonds($C42,$D42,isin_list,historicData))</f>
        <v>39.433999999999969</v>
      </c>
      <c r="AL42" s="120">
        <f ca="1">AVERAGE(dl_spread_between_two_bonds($C42,$D42,isin_list,historicData))</f>
        <v>-23.856316205533599</v>
      </c>
      <c r="AM42" s="120">
        <f ca="1">_xlfn.STDEV.P(dl_spread_between_two_bonds($C42,$D42,isin_list,historicData))</f>
        <v>91.962840899824414</v>
      </c>
      <c r="AN42" s="121">
        <f t="shared" ca="1" si="45"/>
        <v>0.36684333092925381</v>
      </c>
      <c r="AO42" s="120">
        <f t="shared" ca="1" si="46"/>
        <v>93.310526539342106</v>
      </c>
      <c r="AP42" s="120"/>
      <c r="AS42" s="140" t="s">
        <v>1174</v>
      </c>
    </row>
    <row r="43" spans="3:45" x14ac:dyDescent="0.35">
      <c r="C43" s="10" t="s">
        <v>792</v>
      </c>
      <c r="D43" s="10" t="s">
        <v>787</v>
      </c>
      <c r="E43" s="31">
        <f>_xlfn.XLOOKUP($C43,bonds[ID_ISIN],bonds[nxt_call_dt])</f>
        <v>46070</v>
      </c>
      <c r="F43" s="31">
        <f>_xlfn.XLOOKUP($D43,bonds[ID_ISIN],bonds[nxt_call_dt])</f>
        <v>45115</v>
      </c>
      <c r="G43" s="137">
        <f t="shared" ca="1" si="32"/>
        <v>357.66399999999999</v>
      </c>
      <c r="H43" s="137">
        <f t="shared" ca="1" si="33"/>
        <v>299.93200000000002</v>
      </c>
      <c r="I43" s="137">
        <f t="shared" ca="1" si="34"/>
        <v>57.731999999999971</v>
      </c>
      <c r="J43" s="138">
        <f t="shared" si="35"/>
        <v>2.6164383561643834</v>
      </c>
      <c r="K43" s="137">
        <f t="shared" ca="1" si="36"/>
        <v>22.065109947643968</v>
      </c>
      <c r="L43" s="137" cm="1">
        <f t="array" aca="1" ref="L43" ca="1">INDEX(dl_Get_Hist(C43,isin_list,historicData),1,$L$13)</f>
        <v>362.27199999999999</v>
      </c>
      <c r="M43" s="137" cm="1">
        <f t="array" aca="1" ref="M43" ca="1">INDEX(dl_Get_Hist(D43,isin_list,historicData),1,$L$13)</f>
        <v>311.15600000000001</v>
      </c>
      <c r="N43" s="137">
        <f t="shared" ca="1" si="37"/>
        <v>51.115999999999985</v>
      </c>
      <c r="O43" s="137">
        <f t="shared" ca="1" si="38"/>
        <v>19.536481675392665</v>
      </c>
      <c r="P43" s="137" t="str">
        <f t="shared" si="39"/>
        <v>XS2110077299 Corp XS1788973573 Corp</v>
      </c>
      <c r="S43" s="140" t="s">
        <v>1174</v>
      </c>
      <c r="W43" s="112" t="str">
        <f>_xlfn.XLOOKUP($C43,bonds[ID_ISIN],bonds[ticker])</f>
        <v>AKFAST</v>
      </c>
      <c r="X43" s="112" t="str">
        <f>_xlfn.XLOOKUP($C43,bonds[ID_ISIN],bonds[unique lookup])</f>
        <v>AKFAST 2.249 05/17/81 nc-26</v>
      </c>
      <c r="Y43" s="112" t="str">
        <f>_xlfn.XLOOKUP($D43,bonds[ID_ISIN],bonds[unique lookup])</f>
        <v>AKFAST 3 7/8 10/05/78 nc-23</v>
      </c>
      <c r="Z43" s="120">
        <f>_xlfn.XLOOKUP($C43,bonds[ID_ISIN],bonds[blp_i_sprd_mid])</f>
        <v>361.26422119140625</v>
      </c>
      <c r="AA43" s="120">
        <f>_xlfn.XLOOKUP($D43,bonds[ID_ISIN],bonds[blp_i_sprd_mid])</f>
        <v>303.80447387695313</v>
      </c>
      <c r="AB43" s="120">
        <f t="shared" si="40"/>
        <v>57.459747314453125</v>
      </c>
      <c r="AC43" s="121">
        <f t="shared" si="41"/>
        <v>2.6164383561643834</v>
      </c>
      <c r="AD43" s="120">
        <f t="shared" si="42"/>
        <v>21.961055256309312</v>
      </c>
      <c r="AE43" s="120">
        <f t="shared" si="47"/>
        <v>-2.8720736577609607</v>
      </c>
      <c r="AF43" s="112" t="str">
        <f>_xlfn.XLOOKUP(C43,bonds[ID_ISIN],bonds[bb_composite])</f>
        <v>NR</v>
      </c>
      <c r="AG43" s="123">
        <f t="shared" ca="1" si="43"/>
        <v>-0.10405469133465672</v>
      </c>
      <c r="AH43" s="120">
        <f t="shared" ca="1" si="44"/>
        <v>2.4245735809166469</v>
      </c>
      <c r="AI43" s="112" t="str">
        <f>_xlfn.XLOOKUP(C43,bonds[ID_ISIN],bonds[RH sector])</f>
        <v>REIT</v>
      </c>
      <c r="AJ43" s="120">
        <f ca="1">MIN(dl_spread_between_two_bonds($C43,$D43,isin_list,historicData))</f>
        <v>-224.69600000000003</v>
      </c>
      <c r="AK43" s="120">
        <f ca="1">MAX(dl_spread_between_two_bonds($C43,$D43,isin_list,historicData))</f>
        <v>60.168999999999983</v>
      </c>
      <c r="AL43" s="120">
        <f ca="1">AVERAGE(dl_spread_between_two_bonds($C43,$D43,isin_list,historicData))</f>
        <v>15.948077777777783</v>
      </c>
      <c r="AM43" s="120">
        <f ca="1">_xlfn.STDEV.P(dl_spread_between_two_bonds($C43,$D43,isin_list,historicData))</f>
        <v>61.250266987668041</v>
      </c>
      <c r="AN43" s="121">
        <f t="shared" ca="1" si="45"/>
        <v>0.67773858920538566</v>
      </c>
      <c r="AO43" s="120">
        <f t="shared" ca="1" si="46"/>
        <v>99.048934517913096</v>
      </c>
      <c r="AP43" s="120"/>
      <c r="AS43" s="140" t="s">
        <v>1174</v>
      </c>
    </row>
    <row r="44" spans="3:45" x14ac:dyDescent="0.35">
      <c r="C44" s="10" t="s">
        <v>817</v>
      </c>
      <c r="D44" s="10" t="s">
        <v>812</v>
      </c>
      <c r="E44" s="31">
        <f>_xlfn.XLOOKUP($C44,bonds[ID_ISIN],bonds[nxt_call_dt])</f>
        <v>45687</v>
      </c>
      <c r="F44" s="31">
        <f>_xlfn.XLOOKUP($D44,bonds[ID_ISIN],bonds[nxt_call_dt])</f>
        <v>45409</v>
      </c>
      <c r="G44" s="137">
        <f t="shared" ca="1" si="32"/>
        <v>410.411</v>
      </c>
      <c r="H44" s="137">
        <f t="shared" ca="1" si="33"/>
        <v>386.846</v>
      </c>
      <c r="I44" s="137">
        <f t="shared" ca="1" si="34"/>
        <v>23.564999999999998</v>
      </c>
      <c r="J44" s="138">
        <f t="shared" si="35"/>
        <v>0.76164383561643834</v>
      </c>
      <c r="K44" s="137">
        <f t="shared" ca="1" si="36"/>
        <v>30.939658273381294</v>
      </c>
      <c r="L44" s="137" cm="1">
        <f t="array" aca="1" ref="L44" ca="1">INDEX(dl_Get_Hist(C44,isin_list,historicData),1,$L$13)</f>
        <v>414.786</v>
      </c>
      <c r="M44" s="137" cm="1">
        <f t="array" aca="1" ref="M44" ca="1">INDEX(dl_Get_Hist(D44,isin_list,historicData),1,$L$13)</f>
        <v>398.053</v>
      </c>
      <c r="N44" s="137">
        <f t="shared" ca="1" si="37"/>
        <v>16.733000000000004</v>
      </c>
      <c r="O44" s="137">
        <f t="shared" ca="1" si="38"/>
        <v>21.969586330935257</v>
      </c>
      <c r="P44" s="137" t="str">
        <f t="shared" si="39"/>
        <v>XS2010032618 Corp XS1974894138 Corp</v>
      </c>
      <c r="S44" s="140" t="s">
        <v>1174</v>
      </c>
      <c r="W44" s="112" t="str">
        <f>_xlfn.XLOOKUP($C44,bonds[ID_ISIN],bonds[ticker])</f>
        <v>SBBBSS</v>
      </c>
      <c r="X44" s="112" t="str">
        <f>_xlfn.XLOOKUP($C44,bonds[ID_ISIN],bonds[unique lookup])</f>
        <v>SBBBSS 2.624 PERP nc-25</v>
      </c>
      <c r="Y44" s="112" t="str">
        <f>_xlfn.XLOOKUP($D44,bonds[ID_ISIN],bonds[unique lookup])</f>
        <v>SBBBSS 4 5/8 PERP nc-24</v>
      </c>
      <c r="Z44" s="120">
        <f>_xlfn.XLOOKUP($C44,bonds[ID_ISIN],bonds[blp_i_sprd_mid])</f>
        <v>418.42672729492193</v>
      </c>
      <c r="AA44" s="120">
        <f>_xlfn.XLOOKUP($D44,bonds[ID_ISIN],bonds[blp_i_sprd_mid])</f>
        <v>393.81002807617182</v>
      </c>
      <c r="AB44" s="120">
        <f t="shared" si="40"/>
        <v>24.616699218750114</v>
      </c>
      <c r="AC44" s="121">
        <f t="shared" si="41"/>
        <v>0.76164383561643834</v>
      </c>
      <c r="AD44" s="120">
        <f t="shared" si="42"/>
        <v>32.320486384330188</v>
      </c>
      <c r="AE44" s="120">
        <f t="shared" si="47"/>
        <v>7.4873574702599157</v>
      </c>
      <c r="AF44" s="112" t="str">
        <f>_xlfn.XLOOKUP(C44,bonds[ID_ISIN],bonds[bb_composite])</f>
        <v>BB</v>
      </c>
      <c r="AG44" s="123">
        <f t="shared" ca="1" si="43"/>
        <v>1.3808281109488938</v>
      </c>
      <c r="AH44" s="120">
        <f t="shared" ca="1" si="44"/>
        <v>10.35090005339493</v>
      </c>
      <c r="AI44" s="112" t="str">
        <f>_xlfn.XLOOKUP(C44,bonds[ID_ISIN],bonds[RH sector])</f>
        <v>REIT</v>
      </c>
      <c r="AJ44" s="120">
        <f ca="1">MIN(dl_spread_between_two_bonds($C44,$D44,isin_list,historicData))</f>
        <v>-495.02199999999993</v>
      </c>
      <c r="AK44" s="120">
        <f ca="1">MAX(dl_spread_between_two_bonds($C44,$D44,isin_list,historicData))</f>
        <v>402.10600000000011</v>
      </c>
      <c r="AL44" s="120">
        <f ca="1">AVERAGE(dl_spread_between_two_bonds($C44,$D44,isin_list,historicData))</f>
        <v>24.811157068062819</v>
      </c>
      <c r="AM44" s="120">
        <f ca="1">_xlfn.STDEV.P(dl_spread_between_two_bonds($C44,$D44,isin_list,historicData))</f>
        <v>100.46246805599606</v>
      </c>
      <c r="AN44" s="121">
        <f t="shared" ca="1" si="45"/>
        <v>-1.9356268373211566E-3</v>
      </c>
      <c r="AO44" s="120">
        <f t="shared" ca="1" si="46"/>
        <v>57.922470285037363</v>
      </c>
      <c r="AP44" s="120"/>
      <c r="AS44" s="140" t="s">
        <v>1174</v>
      </c>
    </row>
    <row r="45" spans="3:45" x14ac:dyDescent="0.35">
      <c r="C45" s="10" t="s">
        <v>859</v>
      </c>
      <c r="D45" s="10" t="s">
        <v>854</v>
      </c>
      <c r="E45" s="31">
        <f>_xlfn.XLOOKUP($C45,bonds[ID_ISIN],bonds[nxt_call_dt])</f>
        <v>45854</v>
      </c>
      <c r="F45" s="31">
        <f>_xlfn.XLOOKUP($D45,bonds[ID_ISIN],bonds[nxt_call_dt])</f>
        <v>45147</v>
      </c>
      <c r="G45" s="137">
        <f t="shared" ca="1" si="32"/>
        <v>572.61800000000005</v>
      </c>
      <c r="H45" s="137">
        <f t="shared" ca="1" si="33"/>
        <v>528.029</v>
      </c>
      <c r="I45" s="137">
        <f t="shared" ca="1" si="34"/>
        <v>44.589000000000055</v>
      </c>
      <c r="J45" s="138">
        <f t="shared" si="35"/>
        <v>1.9369863013698629</v>
      </c>
      <c r="K45" s="137">
        <f t="shared" ca="1" si="36"/>
        <v>23.019780763790695</v>
      </c>
      <c r="L45" s="137" cm="1">
        <f t="array" aca="1" ref="L45" ca="1">INDEX(dl_Get_Hist(C45,isin_list,historicData),1,$L$13)</f>
        <v>552.17100000000005</v>
      </c>
      <c r="M45" s="137" cm="1">
        <f t="array" aca="1" ref="M45" ca="1">INDEX(dl_Get_Hist(D45,isin_list,historicData),1,$L$13)</f>
        <v>486.762</v>
      </c>
      <c r="N45" s="137">
        <f t="shared" ca="1" si="37"/>
        <v>65.409000000000049</v>
      </c>
      <c r="O45" s="137">
        <f t="shared" ca="1" si="38"/>
        <v>33.768437057991541</v>
      </c>
      <c r="P45" s="137" t="str">
        <f t="shared" si="39"/>
        <v>XS1982704824 Corp XS1819537132 Corp</v>
      </c>
      <c r="S45" s="140" t="s">
        <v>1174</v>
      </c>
      <c r="W45" s="112" t="str">
        <f>_xlfn.XLOOKUP($C45,bonds[ID_ISIN],bonds[ticker])</f>
        <v>CPIPGR</v>
      </c>
      <c r="X45" s="112" t="str">
        <f>_xlfn.XLOOKUP($C45,bonds[ID_ISIN],bonds[unique lookup])</f>
        <v>CPIPGR 4 7/8 PERP nc-25</v>
      </c>
      <c r="Y45" s="112" t="str">
        <f>_xlfn.XLOOKUP($D45,bonds[ID_ISIN],bonds[unique lookup])</f>
        <v>CPIPGR 4 3/8 PERP nc-23</v>
      </c>
      <c r="Z45" s="120">
        <f>_xlfn.XLOOKUP($C45,bonds[ID_ISIN],bonds[blp_i_sprd_mid])</f>
        <v>583.4571533203125</v>
      </c>
      <c r="AA45" s="120">
        <f>_xlfn.XLOOKUP($D45,bonds[ID_ISIN],bonds[blp_i_sprd_mid])</f>
        <v>544.2669677734375</v>
      </c>
      <c r="AB45" s="120">
        <f t="shared" si="40"/>
        <v>39.190185546875</v>
      </c>
      <c r="AC45" s="121">
        <f t="shared" si="41"/>
        <v>1.9369863013698629</v>
      </c>
      <c r="AD45" s="120">
        <f t="shared" si="42"/>
        <v>20.232556894779879</v>
      </c>
      <c r="AE45" s="120">
        <f t="shared" si="47"/>
        <v>-4.6005720192903929</v>
      </c>
      <c r="AF45" s="112" t="str">
        <f>_xlfn.XLOOKUP(C45,bonds[ID_ISIN],bonds[bb_composite])</f>
        <v>BB+</v>
      </c>
      <c r="AG45" s="123">
        <f t="shared" ca="1" si="43"/>
        <v>-2.7872238690108162</v>
      </c>
      <c r="AH45" s="120">
        <f t="shared" ca="1" si="44"/>
        <v>-13.535880163211662</v>
      </c>
      <c r="AI45" s="112" t="str">
        <f>_xlfn.XLOOKUP(C45,bonds[ID_ISIN],bonds[RH sector])</f>
        <v>REIT</v>
      </c>
      <c r="AJ45" s="120">
        <f ca="1">MIN(dl_spread_between_two_bonds($C45,$D45,isin_list,historicData))</f>
        <v>-36.799999999999955</v>
      </c>
      <c r="AK45" s="120">
        <f ca="1">MAX(dl_spread_between_two_bonds($C45,$D45,isin_list,historicData))</f>
        <v>83.586000000000013</v>
      </c>
      <c r="AL45" s="120">
        <f ca="1">AVERAGE(dl_spread_between_two_bonds($C45,$D45,isin_list,historicData))</f>
        <v>38.375142292490118</v>
      </c>
      <c r="AM45" s="120">
        <f ca="1">_xlfn.STDEV.P(dl_spread_between_two_bonds($C45,$D45,isin_list,historicData))</f>
        <v>34.775998382810755</v>
      </c>
      <c r="AN45" s="121">
        <f t="shared" ca="1" si="45"/>
        <v>2.343694767330521E-2</v>
      </c>
      <c r="AO45" s="120">
        <f t="shared" ca="1" si="46"/>
        <v>63.122111829344753</v>
      </c>
      <c r="AP45" s="120"/>
      <c r="AS45" s="140" t="s">
        <v>1174</v>
      </c>
    </row>
    <row r="46" spans="3:45" x14ac:dyDescent="0.35">
      <c r="C46" s="10" t="s">
        <v>783</v>
      </c>
      <c r="D46" s="10" t="s">
        <v>778</v>
      </c>
      <c r="E46" s="31">
        <f>_xlfn.XLOOKUP($C46,bonds[ID_ISIN],bonds[nxt_call_dt])</f>
        <v>46047</v>
      </c>
      <c r="F46" s="31">
        <f>_xlfn.XLOOKUP($D46,bonds[ID_ISIN],bonds[nxt_call_dt])</f>
        <v>45132</v>
      </c>
      <c r="G46" s="137">
        <f t="shared" ca="1" si="32"/>
        <v>564.33199999999999</v>
      </c>
      <c r="H46" s="137">
        <f t="shared" ca="1" si="33"/>
        <v>583.01599999999996</v>
      </c>
      <c r="I46" s="137">
        <f t="shared" ca="1" si="34"/>
        <v>-18.683999999999969</v>
      </c>
      <c r="J46" s="138">
        <f t="shared" si="35"/>
        <v>2.506849315068493</v>
      </c>
      <c r="K46" s="137">
        <f t="shared" ca="1" si="36"/>
        <v>-7.4531803278688411</v>
      </c>
      <c r="L46" s="137" cm="1">
        <f t="array" aca="1" ref="L46" ca="1">INDEX(dl_Get_Hist(C46,isin_list,historicData),1,$L$13)</f>
        <v>555.71299999999997</v>
      </c>
      <c r="M46" s="137" cm="1">
        <f t="array" aca="1" ref="M46" ca="1">INDEX(dl_Get_Hist(D46,isin_list,historicData),1,$L$13)</f>
        <v>610.37800000000004</v>
      </c>
      <c r="N46" s="137">
        <f t="shared" ca="1" si="37"/>
        <v>-54.665000000000077</v>
      </c>
      <c r="O46" s="137">
        <f t="shared" ca="1" si="38"/>
        <v>-21.806256830601125</v>
      </c>
      <c r="P46" s="137" t="str">
        <f t="shared" si="39"/>
        <v>FR0013330537 Corp FR0013330529 Corp</v>
      </c>
      <c r="S46" s="140" t="s">
        <v>1174</v>
      </c>
      <c r="W46" s="112" t="str">
        <f>_xlfn.XLOOKUP($C46,bonds[ID_ISIN],bonds[ticker])</f>
        <v>ULFP</v>
      </c>
      <c r="X46" s="112" t="str">
        <f>_xlfn.XLOOKUP($C46,bonds[ID_ISIN],bonds[unique lookup])</f>
        <v>ULFP 2 7/8 PERP nc-26</v>
      </c>
      <c r="Y46" s="112" t="str">
        <f>_xlfn.XLOOKUP($D46,bonds[ID_ISIN],bonds[unique lookup])</f>
        <v>ULFP 2 1/8 PERP nc-23</v>
      </c>
      <c r="Z46" s="120">
        <f>_xlfn.XLOOKUP($C46,bonds[ID_ISIN],bonds[blp_i_sprd_mid])</f>
        <v>596.67706298828125</v>
      </c>
      <c r="AA46" s="120">
        <f>_xlfn.XLOOKUP($D46,bonds[ID_ISIN],bonds[blp_i_sprd_mid])</f>
        <v>624.119384765625</v>
      </c>
      <c r="AB46" s="120">
        <f t="shared" si="40"/>
        <v>-27.44232177734375</v>
      </c>
      <c r="AC46" s="121">
        <f t="shared" si="41"/>
        <v>2.506849315068493</v>
      </c>
      <c r="AD46" s="120">
        <f t="shared" si="42"/>
        <v>-10.946937102437671</v>
      </c>
      <c r="AE46" s="120">
        <f t="shared" si="47"/>
        <v>-35.780066016507945</v>
      </c>
      <c r="AF46" s="112" t="str">
        <f>_xlfn.XLOOKUP(C46,bonds[ID_ISIN],bonds[bb_composite])</f>
        <v>BBB-</v>
      </c>
      <c r="AG46" s="123">
        <f t="shared" ca="1" si="43"/>
        <v>-3.4937567745688298</v>
      </c>
      <c r="AH46" s="120">
        <f t="shared" ca="1" si="44"/>
        <v>10.859319728163454</v>
      </c>
      <c r="AI46" s="112" t="str">
        <f>_xlfn.XLOOKUP(C46,bonds[ID_ISIN],bonds[RH sector])</f>
        <v>REIT</v>
      </c>
      <c r="AJ46" s="120">
        <f ca="1">MIN(dl_spread_between_two_bonds($C46,$D46,isin_list,historicData))</f>
        <v>-238.202</v>
      </c>
      <c r="AK46" s="120">
        <f ca="1">MAX(dl_spread_between_two_bonds($C46,$D46,isin_list,historicData))</f>
        <v>68.738999999999976</v>
      </c>
      <c r="AL46" s="120">
        <f ca="1">AVERAGE(dl_spread_between_two_bonds($C46,$D46,isin_list,historicData))</f>
        <v>-39.825854330708673</v>
      </c>
      <c r="AM46" s="120">
        <f ca="1">_xlfn.STDEV.P(dl_spread_between_two_bonds($C46,$D46,isin_list,historicData))</f>
        <v>72.778805518010444</v>
      </c>
      <c r="AN46" s="121">
        <f t="shared" ca="1" si="45"/>
        <v>0.17015300629385008</v>
      </c>
      <c r="AO46" s="120">
        <f t="shared" ca="1" si="46"/>
        <v>68.664557104673619</v>
      </c>
      <c r="AP46" s="120"/>
      <c r="AS46" s="140" t="s">
        <v>1174</v>
      </c>
    </row>
    <row r="47" spans="3:45" x14ac:dyDescent="0.35">
      <c r="S47" s="140" t="s">
        <v>1174</v>
      </c>
      <c r="AS47" s="140" t="s">
        <v>1174</v>
      </c>
    </row>
    <row r="48" spans="3:45" x14ac:dyDescent="0.35">
      <c r="S48" s="140" t="s">
        <v>1174</v>
      </c>
      <c r="AC48" s="112" t="s">
        <v>912</v>
      </c>
      <c r="AD48" s="120">
        <f>AVERAGE(AD41:AD47)</f>
        <v>24.833128914070272</v>
      </c>
      <c r="AG48" s="120">
        <f ca="1">AVERAGE(AG41:AG47)</f>
        <v>-3.2302313778219918</v>
      </c>
      <c r="AH48" s="120">
        <f ca="1">AVERAGE(AH41:AH47)</f>
        <v>4.748084213450027</v>
      </c>
      <c r="AS48" s="140" t="s">
        <v>1174</v>
      </c>
    </row>
    <row r="49" spans="3:45" x14ac:dyDescent="0.35">
      <c r="S49" s="140" t="s">
        <v>1174</v>
      </c>
      <c r="AC49" s="112" t="s">
        <v>913</v>
      </c>
      <c r="AD49" s="120">
        <f>_xlfn.STDEV.P(AD41:AD47)</f>
        <v>26.347810428796713</v>
      </c>
      <c r="AS49" s="140" t="s">
        <v>1174</v>
      </c>
    </row>
    <row r="50" spans="3:45" x14ac:dyDescent="0.35">
      <c r="S50" s="140" t="s">
        <v>1174</v>
      </c>
      <c r="AS50" s="140" t="s">
        <v>1174</v>
      </c>
    </row>
    <row r="51" spans="3:45" x14ac:dyDescent="0.35">
      <c r="S51" s="140" t="s">
        <v>1174</v>
      </c>
      <c r="AS51" s="140" t="s">
        <v>1174</v>
      </c>
    </row>
    <row r="52" spans="3:45" x14ac:dyDescent="0.35">
      <c r="S52" s="140" t="s">
        <v>1174</v>
      </c>
      <c r="AS52" s="140" t="s">
        <v>1174</v>
      </c>
    </row>
    <row r="53" spans="3:45" x14ac:dyDescent="0.35">
      <c r="C53" s="10" t="s">
        <v>232</v>
      </c>
      <c r="D53" s="10" t="s">
        <v>228</v>
      </c>
      <c r="E53" s="31">
        <f>_xlfn.XLOOKUP($C53,bonds[ID_ISIN],bonds[nxt_call_dt])</f>
        <v>46092</v>
      </c>
      <c r="F53" s="31">
        <f>_xlfn.XLOOKUP($D53,bonds[ID_ISIN],bonds[nxt_call_dt])</f>
        <v>45741</v>
      </c>
      <c r="G53" s="137">
        <f t="shared" ref="G53:G56" ca="1" si="48">INDEX(dl_Get_Hist(C53,isin_list,historicData),1,10)</f>
        <v>384.40499999999997</v>
      </c>
      <c r="H53" s="137">
        <f t="shared" ref="H53:H56" ca="1" si="49">INDEX(dl_Get_Hist(D53,isin_list,historicData),1,10)</f>
        <v>363.245</v>
      </c>
      <c r="I53" s="137">
        <f t="shared" ref="I53:I56" ca="1" si="50">G53-H53</f>
        <v>21.159999999999968</v>
      </c>
      <c r="J53" s="138">
        <f t="shared" ref="J53:J56" si="51">(E53-F53)/365</f>
        <v>0.9616438356164384</v>
      </c>
      <c r="K53" s="137">
        <f t="shared" ref="K53:K56" ca="1" si="52">I53/J53</f>
        <v>22.003988603988571</v>
      </c>
      <c r="L53" s="137" cm="1">
        <f t="array" aca="1" ref="L53" ca="1">INDEX(dl_Get_Hist(C53,isin_list,historicData),1,$L$13)</f>
        <v>389.50099999999998</v>
      </c>
      <c r="M53" s="137" cm="1">
        <f t="array" aca="1" ref="M53" ca="1">INDEX(dl_Get_Hist(D53,isin_list,historicData),1,$L$13)</f>
        <v>355.584</v>
      </c>
      <c r="N53" s="137">
        <f t="shared" ref="N53:N56" ca="1" si="53">L53-M53</f>
        <v>33.916999999999973</v>
      </c>
      <c r="O53" s="137">
        <f t="shared" ref="O53:O56" ca="1" si="54">N53/J53</f>
        <v>35.269814814814787</v>
      </c>
      <c r="P53" s="137" t="str">
        <f t="shared" ref="P53:P56" si="55">C53&amp;" Corp "&amp;D53&amp;" Corp"</f>
        <v>XS2185997884 Corp XS1207058733 Corp</v>
      </c>
      <c r="S53" s="140" t="s">
        <v>1174</v>
      </c>
      <c r="W53" s="112" t="str">
        <f>_xlfn.XLOOKUP($C53,bonds[ID_ISIN],bonds[ticker])</f>
        <v>REPSM</v>
      </c>
      <c r="X53" s="112" t="str">
        <f>_xlfn.XLOOKUP($C53,bonds[ID_ISIN],bonds[unique lookup])</f>
        <v>REPSM 3 3/4 PERP nc-26</v>
      </c>
      <c r="Y53" s="112" t="str">
        <f>_xlfn.XLOOKUP($D53,bonds[ID_ISIN],bonds[unique lookup])</f>
        <v>REPSM 4 1/2 03/25/75 nc-25</v>
      </c>
      <c r="Z53" s="120">
        <f>_xlfn.XLOOKUP($C53,bonds[ID_ISIN],bonds[blp_i_sprd_mid])</f>
        <v>384.183837890625</v>
      </c>
      <c r="AA53" s="120">
        <f>_xlfn.XLOOKUP($D53,bonds[ID_ISIN],bonds[blp_i_sprd_mid])</f>
        <v>366.16268920898438</v>
      </c>
      <c r="AB53" s="120">
        <f t="shared" ref="AB53:AB56" si="56">Z53-AA53</f>
        <v>18.021148681640625</v>
      </c>
      <c r="AC53" s="121">
        <f t="shared" ref="AC53:AC56" si="57">(E53-F53)/365</f>
        <v>0.9616438356164384</v>
      </c>
      <c r="AD53" s="120">
        <f t="shared" ref="AD53:AD56" si="58">AB53/AC53</f>
        <v>18.739940936748798</v>
      </c>
      <c r="AE53" s="120">
        <f t="shared" ref="AE53:AE56" si="59">AD53-$AD$48</f>
        <v>-6.0931879773214739</v>
      </c>
      <c r="AF53" s="112" t="str">
        <f>_xlfn.XLOOKUP(C53,bonds[ID_ISIN],bonds[bb_composite])</f>
        <v>BB+</v>
      </c>
      <c r="AG53" s="123">
        <f t="shared" ref="AG53:AG56" ca="1" si="60">AD53-K53</f>
        <v>-3.2640476672397725</v>
      </c>
      <c r="AH53" s="120">
        <f t="shared" ref="AH53:AH56" ca="1" si="61">AD53-O53</f>
        <v>-16.529873878065988</v>
      </c>
      <c r="AI53" s="112" t="str">
        <f>_xlfn.XLOOKUP(C53,bonds[ID_ISIN],bonds[RH sector])</f>
        <v>Energy</v>
      </c>
      <c r="AJ53" s="120">
        <f ca="1">MIN(dl_spread_between_two_bonds($C53,$D53,isin_list,historicData))</f>
        <v>9.0710000000000264</v>
      </c>
      <c r="AK53" s="120">
        <f ca="1">MAX(dl_spread_between_two_bonds($C53,$D53,isin_list,historicData))</f>
        <v>36.995999999999981</v>
      </c>
      <c r="AL53" s="120">
        <f ca="1">AVERAGE(dl_spread_between_two_bonds($C53,$D53,isin_list,historicData))</f>
        <v>24.144128712871282</v>
      </c>
      <c r="AM53" s="120">
        <f ca="1">_xlfn.STDEV.P(dl_spread_between_two_bonds($C53,$D53,isin_list,historicData))</f>
        <v>6.3692970152585682</v>
      </c>
      <c r="AN53" s="121">
        <f t="shared" ref="AN53:AN56" ca="1" si="62">(AB53-AL53)/AM53</f>
        <v>-0.96132744580166019</v>
      </c>
      <c r="AO53" s="120">
        <f t="shared" ref="AO53:AO56" ca="1" si="63">(AB53-AJ53)/(AK53-AJ53)*100</f>
        <v>32.050666720288682</v>
      </c>
      <c r="AS53" s="140" t="s">
        <v>1174</v>
      </c>
    </row>
    <row r="54" spans="3:45" x14ac:dyDescent="0.35">
      <c r="C54" s="10" t="s">
        <v>246</v>
      </c>
      <c r="D54" s="10" t="s">
        <v>240</v>
      </c>
      <c r="E54" s="31">
        <f>_xlfn.XLOOKUP($C54,bonds[ID_ISIN],bonds[nxt_call_dt])</f>
        <v>47199</v>
      </c>
      <c r="F54" s="31">
        <f>_xlfn.XLOOKUP($D54,bonds[ID_ISIN],bonds[nxt_call_dt])</f>
        <v>46103</v>
      </c>
      <c r="G54" s="137">
        <f t="shared" ca="1" si="48"/>
        <v>346.80399999999997</v>
      </c>
      <c r="H54" s="137">
        <f t="shared" ca="1" si="49"/>
        <v>304.49299999999999</v>
      </c>
      <c r="I54" s="137">
        <f t="shared" ca="1" si="50"/>
        <v>42.310999999999979</v>
      </c>
      <c r="J54" s="138">
        <f t="shared" si="51"/>
        <v>3.0027397260273974</v>
      </c>
      <c r="K54" s="137">
        <f t="shared" ca="1" si="52"/>
        <v>14.090798357664227</v>
      </c>
      <c r="L54" s="137" cm="1">
        <f t="array" aca="1" ref="L54" ca="1">INDEX(dl_Get_Hist(C54,isin_list,historicData),1,$L$13)</f>
        <v>338.63299999999998</v>
      </c>
      <c r="M54" s="137" cm="1">
        <f t="array" aca="1" ref="M54" ca="1">INDEX(dl_Get_Hist(D54,isin_list,historicData),1,$L$13)</f>
        <v>301.43400000000003</v>
      </c>
      <c r="N54" s="137">
        <f t="shared" ca="1" si="53"/>
        <v>37.198999999999955</v>
      </c>
      <c r="O54" s="137">
        <f t="shared" ca="1" si="54"/>
        <v>12.388353102189766</v>
      </c>
      <c r="P54" s="137" t="str">
        <f t="shared" si="55"/>
        <v>XS2193662728 Corp XS2193661324 Corp</v>
      </c>
      <c r="S54" s="140" t="s">
        <v>1174</v>
      </c>
      <c r="W54" s="112" t="str">
        <f>_xlfn.XLOOKUP($C54,bonds[ID_ISIN],bonds[ticker])</f>
        <v>BPLN</v>
      </c>
      <c r="X54" s="112" t="str">
        <f>_xlfn.XLOOKUP($C54,bonds[ID_ISIN],bonds[unique lookup])</f>
        <v>BPLN 3 5/8 PERP nc-29</v>
      </c>
      <c r="Y54" s="112" t="str">
        <f>_xlfn.XLOOKUP($D54,bonds[ID_ISIN],bonds[unique lookup])</f>
        <v>BPLN 3 1/4 PERP nc-26</v>
      </c>
      <c r="Z54" s="120">
        <f>_xlfn.XLOOKUP($C54,bonds[ID_ISIN],bonds[blp_i_sprd_mid])</f>
        <v>338.04364013671875</v>
      </c>
      <c r="AA54" s="120">
        <f>_xlfn.XLOOKUP($D54,bonds[ID_ISIN],bonds[blp_i_sprd_mid])</f>
        <v>292.37753295898438</v>
      </c>
      <c r="AB54" s="120">
        <f t="shared" si="56"/>
        <v>45.666107177734375</v>
      </c>
      <c r="AC54" s="121">
        <f t="shared" si="57"/>
        <v>3.0027397260273974</v>
      </c>
      <c r="AD54" s="120">
        <f t="shared" si="58"/>
        <v>15.208147007183436</v>
      </c>
      <c r="AE54" s="120">
        <f t="shared" si="59"/>
        <v>-9.6249819068868359</v>
      </c>
      <c r="AF54" s="112" t="str">
        <f>_xlfn.XLOOKUP(C54,bonds[ID_ISIN],bonds[bb_composite])</f>
        <v>BBB+</v>
      </c>
      <c r="AG54" s="123">
        <f t="shared" ca="1" si="60"/>
        <v>1.1173486495192098</v>
      </c>
      <c r="AH54" s="120">
        <f t="shared" ca="1" si="61"/>
        <v>2.81979390499367</v>
      </c>
      <c r="AI54" s="112" t="str">
        <f>_xlfn.XLOOKUP(C54,bonds[ID_ISIN],bonds[RH sector])</f>
        <v>Energy</v>
      </c>
      <c r="AJ54" s="120">
        <f ca="1">MIN(dl_spread_between_two_bonds($C54,$D54,isin_list,historicData))</f>
        <v>21.730000000000018</v>
      </c>
      <c r="AK54" s="120">
        <f ca="1">MAX(dl_spread_between_two_bonds($C54,$D54,isin_list,historicData))</f>
        <v>47.923999999999978</v>
      </c>
      <c r="AL54" s="120">
        <f ca="1">AVERAGE(dl_spread_between_two_bonds($C54,$D54,isin_list,historicData))</f>
        <v>36.114662921348319</v>
      </c>
      <c r="AM54" s="120">
        <f ca="1">_xlfn.STDEV.P(dl_spread_between_two_bonds($C54,$D54,isin_list,historicData))</f>
        <v>6.7027004753053854</v>
      </c>
      <c r="AN54" s="121">
        <f t="shared" ca="1" si="62"/>
        <v>1.4250143343830199</v>
      </c>
      <c r="AO54" s="120">
        <f t="shared" ca="1" si="63"/>
        <v>91.380114445042352</v>
      </c>
      <c r="AS54" s="140" t="s">
        <v>1174</v>
      </c>
    </row>
    <row r="55" spans="3:45" x14ac:dyDescent="0.35">
      <c r="C55" s="10" t="s">
        <v>286</v>
      </c>
      <c r="D55" s="10" t="s">
        <v>274</v>
      </c>
      <c r="E55" s="31">
        <f>_xlfn.XLOOKUP($C55,bonds[ID_ISIN],bonds[nxt_call_dt])</f>
        <v>46301</v>
      </c>
      <c r="F55" s="31">
        <f>_xlfn.XLOOKUP($D55,bonds[ID_ISIN],bonds[nxt_call_dt])</f>
        <v>45051</v>
      </c>
      <c r="G55" s="137">
        <f t="shared" ca="1" si="48"/>
        <v>209.88900000000001</v>
      </c>
      <c r="H55" s="137">
        <f t="shared" ca="1" si="49"/>
        <v>168.69300000000001</v>
      </c>
      <c r="I55" s="137">
        <f t="shared" ca="1" si="50"/>
        <v>41.195999999999998</v>
      </c>
      <c r="J55" s="138">
        <f t="shared" si="51"/>
        <v>3.4246575342465753</v>
      </c>
      <c r="K55" s="137">
        <f t="shared" ca="1" si="52"/>
        <v>12.029232</v>
      </c>
      <c r="L55" s="137" cm="1">
        <f t="array" aca="1" ref="L55" ca="1">INDEX(dl_Get_Hist(C55,isin_list,historicData),1,$L$13)</f>
        <v>203.29400000000001</v>
      </c>
      <c r="M55" s="137" cm="1">
        <f t="array" aca="1" ref="M55" ca="1">INDEX(dl_Get_Hist(D55,isin_list,historicData),1,$L$13)</f>
        <v>167.40899999999999</v>
      </c>
      <c r="N55" s="137">
        <f t="shared" ca="1" si="53"/>
        <v>35.885000000000019</v>
      </c>
      <c r="O55" s="137">
        <f t="shared" ca="1" si="54"/>
        <v>10.478420000000005</v>
      </c>
      <c r="P55" s="137" t="str">
        <f t="shared" si="55"/>
        <v>XS1501166869 Corp XS1501167164 Corp</v>
      </c>
      <c r="S55" s="140" t="s">
        <v>1174</v>
      </c>
      <c r="W55" s="112" t="str">
        <f>_xlfn.XLOOKUP($C55,bonds[ID_ISIN],bonds[ticker])</f>
        <v>TOTAL</v>
      </c>
      <c r="X55" s="112" t="str">
        <f>_xlfn.XLOOKUP($C55,bonds[ID_ISIN],bonds[unique lookup])</f>
        <v>TOTAL 3.369 PERP nc-26</v>
      </c>
      <c r="Y55" s="112" t="str">
        <f>_xlfn.XLOOKUP($D55,bonds[ID_ISIN],bonds[unique lookup])</f>
        <v>TOTAL 2.708 PERP nc-23</v>
      </c>
      <c r="Z55" s="120">
        <f>_xlfn.XLOOKUP($C55,bonds[ID_ISIN],bonds[blp_i_sprd_mid])</f>
        <v>215.57850646972656</v>
      </c>
      <c r="AA55" s="120">
        <f>_xlfn.XLOOKUP($D55,bonds[ID_ISIN],bonds[blp_i_sprd_mid])</f>
        <v>169.95112609863281</v>
      </c>
      <c r="AB55" s="120">
        <f t="shared" si="56"/>
        <v>45.62738037109375</v>
      </c>
      <c r="AC55" s="121">
        <f t="shared" si="57"/>
        <v>3.4246575342465753</v>
      </c>
      <c r="AD55" s="120">
        <f t="shared" si="58"/>
        <v>13.323195068359375</v>
      </c>
      <c r="AE55" s="120">
        <f t="shared" si="59"/>
        <v>-11.509933845710897</v>
      </c>
      <c r="AF55" s="112" t="str">
        <f>_xlfn.XLOOKUP(C55,bonds[ID_ISIN],bonds[bb_composite])</f>
        <v>A-</v>
      </c>
      <c r="AG55" s="123">
        <f t="shared" ca="1" si="60"/>
        <v>1.2939630683593748</v>
      </c>
      <c r="AH55" s="120">
        <f t="shared" ca="1" si="61"/>
        <v>2.84477506835937</v>
      </c>
      <c r="AI55" s="112" t="str">
        <f>_xlfn.XLOOKUP(C55,bonds[ID_ISIN],bonds[RH sector])</f>
        <v>Energy</v>
      </c>
      <c r="AJ55" s="120">
        <f ca="1">MIN(dl_spread_between_two_bonds($C55,$D55,isin_list,historicData))</f>
        <v>-104.42600000000004</v>
      </c>
      <c r="AK55" s="120">
        <f ca="1">MAX(dl_spread_between_two_bonds($C55,$D55,isin_list,historicData))</f>
        <v>53.334000000000003</v>
      </c>
      <c r="AL55" s="120">
        <f ca="1">AVERAGE(dl_spread_between_two_bonds($C55,$D55,isin_list,historicData))</f>
        <v>22.775116279069763</v>
      </c>
      <c r="AM55" s="120">
        <f ca="1">_xlfn.STDEV.P(dl_spread_between_two_bonds($C55,$D55,isin_list,historicData))</f>
        <v>24.394065016100438</v>
      </c>
      <c r="AN55" s="121">
        <f t="shared" ca="1" si="62"/>
        <v>0.93679606399922111</v>
      </c>
      <c r="AO55" s="120">
        <f t="shared" ca="1" si="63"/>
        <v>95.114972344760247</v>
      </c>
      <c r="AS55" s="140" t="s">
        <v>1174</v>
      </c>
    </row>
    <row r="56" spans="3:45" x14ac:dyDescent="0.35">
      <c r="C56" s="10" t="s">
        <v>212</v>
      </c>
      <c r="D56" s="10" t="s">
        <v>208</v>
      </c>
      <c r="E56" s="31">
        <f>_xlfn.XLOOKUP($C56,bonds[ID_ISIN],bonds[nxt_call_dt])</f>
        <v>46000</v>
      </c>
      <c r="F56" s="31">
        <f>_xlfn.XLOOKUP($D56,bonds[ID_ISIN],bonds[nxt_call_dt])</f>
        <v>45370</v>
      </c>
      <c r="G56" s="137">
        <f t="shared" ca="1" si="48"/>
        <v>286.31599999999997</v>
      </c>
      <c r="H56" s="137">
        <f t="shared" ca="1" si="49"/>
        <v>269.96800000000002</v>
      </c>
      <c r="I56" s="137">
        <f t="shared" ca="1" si="50"/>
        <v>16.347999999999956</v>
      </c>
      <c r="J56" s="138">
        <f t="shared" si="51"/>
        <v>1.726027397260274</v>
      </c>
      <c r="K56" s="137">
        <f t="shared" ca="1" si="52"/>
        <v>9.4714603174602914</v>
      </c>
      <c r="L56" s="137" cm="1">
        <f t="array" aca="1" ref="L56" ca="1">INDEX(dl_Get_Hist(C56,isin_list,historicData),1,$L$13)</f>
        <v>287.3</v>
      </c>
      <c r="M56" s="137" cm="1">
        <f t="array" aca="1" ref="M56" ca="1">INDEX(dl_Get_Hist(D56,isin_list,historicData),1,$L$13)</f>
        <v>272.52300000000002</v>
      </c>
      <c r="N56" s="137">
        <f t="shared" ca="1" si="53"/>
        <v>14.776999999999987</v>
      </c>
      <c r="O56" s="137">
        <f t="shared" ca="1" si="54"/>
        <v>8.5612777777777698</v>
      </c>
      <c r="P56" s="137" t="str">
        <f t="shared" si="55"/>
        <v>XS1294343337 Corp XS1713462403 Corp</v>
      </c>
      <c r="S56" s="140" t="s">
        <v>1174</v>
      </c>
      <c r="W56" s="112" t="str">
        <f>_xlfn.XLOOKUP($C56,bonds[ID_ISIN],bonds[ticker])</f>
        <v>OMVAV</v>
      </c>
      <c r="X56" s="112" t="str">
        <f>_xlfn.XLOOKUP($C56,bonds[ID_ISIN],bonds[unique lookup])</f>
        <v>OMVAV 6 1/4 PERP nc-25</v>
      </c>
      <c r="Y56" s="112" t="str">
        <f>_xlfn.XLOOKUP($D56,bonds[ID_ISIN],bonds[unique lookup])</f>
        <v>OMVAV 2 7/8 PERP nc-24</v>
      </c>
      <c r="Z56" s="120">
        <f>_xlfn.XLOOKUP($C56,bonds[ID_ISIN],bonds[blp_i_sprd_mid])</f>
        <v>284.21090698242188</v>
      </c>
      <c r="AA56" s="120">
        <f>_xlfn.XLOOKUP($D56,bonds[ID_ISIN],bonds[blp_i_sprd_mid])</f>
        <v>270.87860107421875</v>
      </c>
      <c r="AB56" s="120">
        <f t="shared" si="56"/>
        <v>13.332305908203125</v>
      </c>
      <c r="AC56" s="121">
        <f t="shared" si="57"/>
        <v>1.726027397260274</v>
      </c>
      <c r="AD56" s="120">
        <f t="shared" si="58"/>
        <v>7.7242724706256203</v>
      </c>
      <c r="AE56" s="120">
        <f t="shared" si="59"/>
        <v>-17.108856443444651</v>
      </c>
      <c r="AF56" s="112" t="str">
        <f>_xlfn.XLOOKUP(C56,bonds[ID_ISIN],bonds[bb_composite])</f>
        <v>BBB</v>
      </c>
      <c r="AG56" s="123">
        <f t="shared" ca="1" si="60"/>
        <v>-1.7471878468346711</v>
      </c>
      <c r="AH56" s="120">
        <f t="shared" ca="1" si="61"/>
        <v>-0.83700530715214949</v>
      </c>
      <c r="AI56" s="112" t="str">
        <f>_xlfn.XLOOKUP(C56,bonds[ID_ISIN],bonds[RH sector])</f>
        <v>Energy</v>
      </c>
      <c r="AJ56" s="120">
        <f ca="1">MIN(dl_spread_between_two_bonds($C56,$D56,isin_list,historicData))</f>
        <v>-47.050999999999988</v>
      </c>
      <c r="AK56" s="120">
        <f ca="1">MAX(dl_spread_between_two_bonds($C56,$D56,isin_list,historicData))</f>
        <v>116.89600000000002</v>
      </c>
      <c r="AL56" s="120">
        <f ca="1">AVERAGE(dl_spread_between_two_bonds($C56,$D56,isin_list,historicData))</f>
        <v>16.169450980392149</v>
      </c>
      <c r="AM56" s="120">
        <f ca="1">_xlfn.STDEV.P(dl_spread_between_two_bonds($C56,$D56,isin_list,historicData))</f>
        <v>18.237344763428318</v>
      </c>
      <c r="AN56" s="121">
        <f t="shared" ca="1" si="62"/>
        <v>-0.15556788057647533</v>
      </c>
      <c r="AO56" s="120">
        <f t="shared" ca="1" si="63"/>
        <v>36.830991666943042</v>
      </c>
      <c r="AS56" s="140" t="s">
        <v>1174</v>
      </c>
    </row>
    <row r="57" spans="3:45" x14ac:dyDescent="0.35">
      <c r="S57" s="140" t="s">
        <v>1174</v>
      </c>
      <c r="AS57" s="140" t="s">
        <v>1174</v>
      </c>
    </row>
    <row r="58" spans="3:45" x14ac:dyDescent="0.35">
      <c r="S58" s="140" t="s">
        <v>1174</v>
      </c>
      <c r="AC58" s="112" t="s">
        <v>912</v>
      </c>
      <c r="AD58" s="120">
        <f>AVERAGE(AD53:AD57)</f>
        <v>13.748888870729308</v>
      </c>
      <c r="AG58" s="120">
        <f ca="1">AVERAGE(AG53:AG57)</f>
        <v>-0.64998094904896475</v>
      </c>
      <c r="AH58" s="120">
        <f ca="1">AVERAGE(AH53:AH57)</f>
        <v>-2.9255775529662742</v>
      </c>
      <c r="AS58" s="140" t="s">
        <v>1174</v>
      </c>
    </row>
    <row r="59" spans="3:45" x14ac:dyDescent="0.35">
      <c r="S59" s="140" t="s">
        <v>1174</v>
      </c>
      <c r="AC59" s="112" t="s">
        <v>913</v>
      </c>
      <c r="AD59" s="120">
        <f>_xlfn.STDEV.P(AD53:AD57)</f>
        <v>3.9848856011276967</v>
      </c>
      <c r="AS59" s="140" t="s">
        <v>1174</v>
      </c>
    </row>
    <row r="60" spans="3:45" x14ac:dyDescent="0.35">
      <c r="S60" s="140"/>
      <c r="AD60" s="120"/>
      <c r="AS60" s="140"/>
    </row>
    <row r="61" spans="3:45" x14ac:dyDescent="0.35">
      <c r="S61" s="140"/>
      <c r="AD61" s="120"/>
      <c r="AS61" s="140"/>
    </row>
    <row r="62" spans="3:45" x14ac:dyDescent="0.35">
      <c r="S62" s="140" t="s">
        <v>1174</v>
      </c>
      <c r="AS62" s="140" t="s">
        <v>1174</v>
      </c>
    </row>
    <row r="63" spans="3:45" x14ac:dyDescent="0.35">
      <c r="C63" s="10" t="s">
        <v>696</v>
      </c>
      <c r="D63" s="10" t="s">
        <v>11</v>
      </c>
      <c r="E63" s="31">
        <f>_xlfn.XLOOKUP($C63,bonds[ID_ISIN],bonds[nxt_call_dt])</f>
        <v>45767</v>
      </c>
      <c r="F63" s="31">
        <f>_xlfn.XLOOKUP($D63,bonds[ID_ISIN],bonds[nxt_call_dt])</f>
        <v>45321</v>
      </c>
      <c r="G63" s="137">
        <f t="shared" ref="G63:G72" ca="1" si="64">INDEX(dl_Get_Hist(C63,isin_list,historicData),1,10)</f>
        <v>267.202</v>
      </c>
      <c r="H63" s="137">
        <f t="shared" ref="H63:H72" ca="1" si="65">INDEX(dl_Get_Hist(D63,isin_list,historicData),1,10)</f>
        <v>213.91900000000001</v>
      </c>
      <c r="I63" s="137">
        <f t="shared" ref="I63:I72" ca="1" si="66">G63-H63</f>
        <v>53.282999999999987</v>
      </c>
      <c r="J63" s="138">
        <f t="shared" ref="J63:J72" si="67">(E63-F63)/365</f>
        <v>1.2219178082191782</v>
      </c>
      <c r="K63" s="137">
        <f t="shared" ref="K63:K72" ca="1" si="68">I63/J63</f>
        <v>43.606042600896849</v>
      </c>
      <c r="L63" s="137" cm="1">
        <f t="array" aca="1" ref="L63" ca="1">INDEX(dl_Get_Hist(C63,isin_list,historicData),1,$L$13)</f>
        <v>287.31299999999999</v>
      </c>
      <c r="M63" s="137" cm="1">
        <f t="array" aca="1" ref="M63" ca="1">INDEX(dl_Get_Hist(D63,isin_list,historicData),1,$L$13)</f>
        <v>233.71199999999999</v>
      </c>
      <c r="N63" s="137">
        <f t="shared" ref="N63:N72" ca="1" si="69">L63-M63</f>
        <v>53.600999999999999</v>
      </c>
      <c r="O63" s="137">
        <f t="shared" ref="O63:O72" ca="1" si="70">N63/J63</f>
        <v>43.866289237668155</v>
      </c>
      <c r="P63" s="137" t="str">
        <f t="shared" ref="P63:P72" si="71">C63&amp;" Corp "&amp;D63&amp;" Corp"</f>
        <v>PTEDPLOM0017 Corp PTEDPKOM0034 Corp</v>
      </c>
      <c r="S63" s="140" t="s">
        <v>1174</v>
      </c>
      <c r="W63" s="112" t="str">
        <f>_xlfn.XLOOKUP($C63,bonds[ID_ISIN],bonds[ticker])</f>
        <v>EDPPL</v>
      </c>
      <c r="X63" s="112" t="str">
        <f>_xlfn.XLOOKUP($C63,bonds[ID_ISIN],bonds[unique lookup])</f>
        <v>EDPPL 1.7 07/20/80 nc-25</v>
      </c>
      <c r="Y63" s="112" t="str">
        <f>_xlfn.XLOOKUP($D63,bonds[ID_ISIN],bonds[unique lookup])</f>
        <v>EDPPL 4.496 04/30/79 nc-24</v>
      </c>
      <c r="Z63" s="120">
        <f>_xlfn.XLOOKUP($C63,bonds[ID_ISIN],bonds[blp_i_sprd_mid])</f>
        <v>267.80722045898438</v>
      </c>
      <c r="AA63" s="120">
        <f>_xlfn.XLOOKUP($D63,bonds[ID_ISIN],bonds[blp_i_sprd_mid])</f>
        <v>216.1734313964844</v>
      </c>
      <c r="AB63" s="120">
        <f t="shared" ref="AB63" si="72">Z63-AA63</f>
        <v>51.633789062499972</v>
      </c>
      <c r="AC63" s="121">
        <f t="shared" ref="AC63" si="73">(E63-F63)/365</f>
        <v>1.2219178082191782</v>
      </c>
      <c r="AD63" s="120">
        <f t="shared" ref="AD63" si="74">AB63/AC63</f>
        <v>42.256352035454007</v>
      </c>
      <c r="AE63" s="120">
        <f t="shared" ref="AE63:AE72" si="75">AD63-$AD$48</f>
        <v>17.423223121383735</v>
      </c>
      <c r="AF63" s="112" t="str">
        <f>_xlfn.XLOOKUP(C63,bonds[ID_ISIN],bonds[bb_composite])</f>
        <v>BB</v>
      </c>
      <c r="AG63" s="123">
        <f t="shared" ref="AG63" ca="1" si="76">AD63-K63</f>
        <v>-1.3496905654428417</v>
      </c>
      <c r="AH63" s="120">
        <f t="shared" ref="AH63" ca="1" si="77">AD63-O63</f>
        <v>-1.609937202214148</v>
      </c>
      <c r="AI63" s="112" t="str">
        <f>_xlfn.XLOOKUP(C63,bonds[ID_ISIN],bonds[RH sector])</f>
        <v>UTILS</v>
      </c>
      <c r="AJ63" s="120">
        <f ca="1">MIN(dl_spread_between_two_bonds($C63,$D63,isin_list,historicData))</f>
        <v>-3.5300000000000296</v>
      </c>
      <c r="AK63" s="120">
        <f ca="1">MAX(dl_spread_between_two_bonds($C63,$D63,isin_list,historicData))</f>
        <v>75.099000000000046</v>
      </c>
      <c r="AL63" s="120">
        <f ca="1">AVERAGE(dl_spread_between_two_bonds($C63,$D63,isin_list,historicData))</f>
        <v>43.742405000000005</v>
      </c>
      <c r="AM63" s="120">
        <f ca="1">_xlfn.STDEV.P(dl_spread_between_two_bonds($C63,$D63,isin_list,historicData))</f>
        <v>12.243582652188657</v>
      </c>
      <c r="AN63" s="121">
        <f t="shared" ref="AN63" ca="1" si="78">(AB63-AL63)/AM63</f>
        <v>0.64453226532426</v>
      </c>
      <c r="AO63" s="120">
        <f t="shared" ref="AO63" ca="1" si="79">(AB63-AJ63)/(AK63-AJ63)*100</f>
        <v>70.157052820842111</v>
      </c>
      <c r="AS63" s="140" t="s">
        <v>1174</v>
      </c>
    </row>
    <row r="64" spans="3:45" x14ac:dyDescent="0.35">
      <c r="C64" s="10" t="s">
        <v>4</v>
      </c>
      <c r="D64" s="10" t="s">
        <v>3</v>
      </c>
      <c r="E64" s="31">
        <f>_xlfn.XLOOKUP($C64,bonds[ID_ISIN],bonds[nxt_call_dt])</f>
        <v>45406</v>
      </c>
      <c r="F64" s="31">
        <f>_xlfn.XLOOKUP($D64,bonds[ID_ISIN],bonds[nxt_call_dt])</f>
        <v>44883</v>
      </c>
      <c r="G64" s="137">
        <f t="shared" ca="1" si="64"/>
        <v>287.709</v>
      </c>
      <c r="H64" s="137">
        <f t="shared" ca="1" si="65"/>
        <v>247.11500000000001</v>
      </c>
      <c r="I64" s="137">
        <f t="shared" ca="1" si="66"/>
        <v>40.593999999999994</v>
      </c>
      <c r="J64" s="138">
        <f t="shared" si="67"/>
        <v>1.4328767123287671</v>
      </c>
      <c r="K64" s="137">
        <f t="shared" ca="1" si="68"/>
        <v>28.330420650095597</v>
      </c>
      <c r="L64" s="137" cm="1">
        <f t="array" aca="1" ref="L64" ca="1">INDEX(dl_Get_Hist(C64,isin_list,historicData),1,$L$13)</f>
        <v>289.947</v>
      </c>
      <c r="M64" s="137" cm="1">
        <f t="array" aca="1" ref="M64" ca="1">INDEX(dl_Get_Hist(D64,isin_list,historicData),1,$L$13)</f>
        <v>267.67</v>
      </c>
      <c r="N64" s="137">
        <f t="shared" ca="1" si="69"/>
        <v>22.276999999999987</v>
      </c>
      <c r="O64" s="137">
        <f t="shared" ca="1" si="70"/>
        <v>15.54704588910133</v>
      </c>
      <c r="P64" s="137" t="str">
        <f t="shared" si="71"/>
        <v>XS1224710399 Corp XS1139494493 Corp</v>
      </c>
      <c r="S64" s="140" t="s">
        <v>1174</v>
      </c>
      <c r="W64" s="112" t="str">
        <f>_xlfn.XLOOKUP($C64,bonds[ID_ISIN],bonds[ticker])</f>
        <v>NTGYSM</v>
      </c>
      <c r="X64" s="112" t="str">
        <f>_xlfn.XLOOKUP($C64,bonds[ID_ISIN],bonds[unique lookup])</f>
        <v>NTGYSM 3 3/8 PERP nc-24</v>
      </c>
      <c r="Y64" s="112" t="str">
        <f>_xlfn.XLOOKUP($D64,bonds[ID_ISIN],bonds[unique lookup])</f>
        <v>NTGYSM 4 1/8 PERP nc-22</v>
      </c>
      <c r="Z64" s="120">
        <f>_xlfn.XLOOKUP($C64,bonds[ID_ISIN],bonds[blp_i_sprd_mid])</f>
        <v>282.7252197265625</v>
      </c>
      <c r="AA64" s="120">
        <f>_xlfn.XLOOKUP($D64,bonds[ID_ISIN],bonds[blp_i_sprd_mid])</f>
        <v>244.21736145019531</v>
      </c>
      <c r="AB64" s="120">
        <f t="shared" ref="AB64:AB72" si="80">Z64-AA64</f>
        <v>38.507858276367188</v>
      </c>
      <c r="AC64" s="121">
        <f t="shared" ref="AC64:AC72" si="81">(E64-F64)/365</f>
        <v>1.4328767123287671</v>
      </c>
      <c r="AD64" s="120">
        <f t="shared" ref="AD64:AD72" si="82">AB64/AC64</f>
        <v>26.874509122130064</v>
      </c>
      <c r="AE64" s="120">
        <f t="shared" si="75"/>
        <v>2.0413802080597918</v>
      </c>
      <c r="AF64" s="112" t="str">
        <f>_xlfn.XLOOKUP(C64,bonds[ID_ISIN],bonds[bb_composite])</f>
        <v>BB+</v>
      </c>
      <c r="AG64" s="123">
        <f t="shared" ref="AG64:AG72" ca="1" si="83">AD64-K64</f>
        <v>-1.455911527965533</v>
      </c>
      <c r="AH64" s="120">
        <f t="shared" ref="AH64:AH72" ca="1" si="84">AD64-O64</f>
        <v>11.327463233028734</v>
      </c>
      <c r="AI64" s="112" t="str">
        <f>_xlfn.XLOOKUP(C64,bonds[ID_ISIN],bonds[RH sector])</f>
        <v>UTILS</v>
      </c>
      <c r="AJ64" s="120">
        <f ca="1">MIN(dl_spread_between_two_bonds($C64,$D64,isin_list,historicData))</f>
        <v>-45.298999999999978</v>
      </c>
      <c r="AK64" s="120">
        <f ca="1">MAX(dl_spread_between_two_bonds($C64,$D64,isin_list,historicData))</f>
        <v>46.31</v>
      </c>
      <c r="AL64" s="120">
        <f ca="1">AVERAGE(dl_spread_between_two_bonds($C64,$D64,isin_list,historicData))</f>
        <v>24.48066147859922</v>
      </c>
      <c r="AM64" s="120">
        <f ca="1">_xlfn.STDEV.P(dl_spread_between_two_bonds($C64,$D64,isin_list,historicData))</f>
        <v>18.922041118331983</v>
      </c>
      <c r="AN64" s="121">
        <f t="shared" ref="AN64:AN72" ca="1" si="85">(AB64-AL64)/AM64</f>
        <v>0.74131520537592477</v>
      </c>
      <c r="AO64" s="120">
        <f t="shared" ref="AO64:AO72" ca="1" si="86">(AB64-AJ64)/(AK64-AJ64)*100</f>
        <v>91.483214833004595</v>
      </c>
      <c r="AS64" s="140" t="s">
        <v>1174</v>
      </c>
    </row>
    <row r="65" spans="3:45" x14ac:dyDescent="0.35">
      <c r="C65" s="10" t="s">
        <v>513</v>
      </c>
      <c r="D65" s="10" t="s">
        <v>505</v>
      </c>
      <c r="E65" s="31">
        <f>_xlfn.XLOOKUP($C65,bonds[ID_ISIN],bonds[nxt_call_dt])</f>
        <v>46044</v>
      </c>
      <c r="F65" s="31">
        <f>_xlfn.XLOOKUP($D65,bonds[ID_ISIN],bonds[nxt_call_dt])</f>
        <v>45477</v>
      </c>
      <c r="G65" s="137">
        <f t="shared" ca="1" si="64"/>
        <v>329.32100000000003</v>
      </c>
      <c r="H65" s="137">
        <f t="shared" ca="1" si="65"/>
        <v>302.83499999999998</v>
      </c>
      <c r="I65" s="137">
        <f t="shared" ca="1" si="66"/>
        <v>26.486000000000047</v>
      </c>
      <c r="J65" s="138">
        <f t="shared" si="67"/>
        <v>1.5534246575342465</v>
      </c>
      <c r="K65" s="137">
        <f t="shared" ca="1" si="68"/>
        <v>17.050070546737246</v>
      </c>
      <c r="L65" s="137" cm="1">
        <f t="array" aca="1" ref="L65" ca="1">INDEX(dl_Get_Hist(C65,isin_list,historicData),1,$L$13)</f>
        <v>345.78300000000002</v>
      </c>
      <c r="M65" s="137" cm="1">
        <f t="array" aca="1" ref="M65" ca="1">INDEX(dl_Get_Hist(D65,isin_list,historicData),1,$L$13)</f>
        <v>326.72500000000002</v>
      </c>
      <c r="N65" s="137">
        <f t="shared" ca="1" si="69"/>
        <v>19.057999999999993</v>
      </c>
      <c r="O65" s="137">
        <f t="shared" ca="1" si="70"/>
        <v>12.268377425044088</v>
      </c>
      <c r="P65" s="137" t="str">
        <f t="shared" si="71"/>
        <v>FR0011697028 Corp FR0013367612 Corp</v>
      </c>
      <c r="S65" s="140" t="s">
        <v>1174</v>
      </c>
      <c r="W65" s="112" t="str">
        <f>_xlfn.XLOOKUP($C65,bonds[ID_ISIN],bonds[ticker])</f>
        <v>EDF</v>
      </c>
      <c r="X65" s="112" t="str">
        <f>_xlfn.XLOOKUP($C65,bonds[ID_ISIN],bonds[unique lookup])</f>
        <v>EDF 5 PERP nc-26</v>
      </c>
      <c r="Y65" s="112" t="str">
        <f>_xlfn.XLOOKUP($D65,bonds[ID_ISIN],bonds[unique lookup])</f>
        <v>EDF 4 PERP nc-24</v>
      </c>
      <c r="Z65" s="120">
        <f>_xlfn.XLOOKUP($C65,bonds[ID_ISIN],bonds[blp_i_sprd_mid])</f>
        <v>337.17852783203125</v>
      </c>
      <c r="AA65" s="120">
        <f>_xlfn.XLOOKUP($D65,bonds[ID_ISIN],bonds[blp_i_sprd_mid])</f>
        <v>307.71963500976563</v>
      </c>
      <c r="AB65" s="120">
        <f t="shared" si="80"/>
        <v>29.458892822265625</v>
      </c>
      <c r="AC65" s="121">
        <f t="shared" si="81"/>
        <v>1.5534246575342465</v>
      </c>
      <c r="AD65" s="120">
        <f t="shared" si="82"/>
        <v>18.963837531088103</v>
      </c>
      <c r="AE65" s="120">
        <f t="shared" si="75"/>
        <v>-5.8692913829821691</v>
      </c>
      <c r="AF65" s="112" t="str">
        <f>_xlfn.XLOOKUP(C65,bonds[ID_ISIN],bonds[bb_composite])</f>
        <v>BB+</v>
      </c>
      <c r="AG65" s="123">
        <f t="shared" ca="1" si="83"/>
        <v>1.9137669843508576</v>
      </c>
      <c r="AH65" s="120">
        <f t="shared" ca="1" si="84"/>
        <v>6.6954601060440151</v>
      </c>
      <c r="AI65" s="112" t="str">
        <f>_xlfn.XLOOKUP(C65,bonds[ID_ISIN],bonds[RH sector])</f>
        <v>UTILS</v>
      </c>
      <c r="AJ65" s="120">
        <f ca="1">MIN(dl_spread_between_two_bonds($C65,$D65,isin_list,historicData))</f>
        <v>-79.373000000000047</v>
      </c>
      <c r="AK65" s="120">
        <f ca="1">MAX(dl_spread_between_two_bonds($C65,$D65,isin_list,historicData))</f>
        <v>65.095000000000027</v>
      </c>
      <c r="AL65" s="120">
        <f ca="1">AVERAGE(dl_spread_between_two_bonds($C65,$D65,isin_list,historicData))</f>
        <v>27.637311284046689</v>
      </c>
      <c r="AM65" s="120">
        <f ca="1">_xlfn.STDEV.P(dl_spread_between_two_bonds($C65,$D65,isin_list,historicData))</f>
        <v>19.516933886927092</v>
      </c>
      <c r="AN65" s="121">
        <f t="shared" ca="1" si="85"/>
        <v>9.3333386728284964E-2</v>
      </c>
      <c r="AO65" s="120">
        <f t="shared" ca="1" si="86"/>
        <v>75.332871516367376</v>
      </c>
      <c r="AS65" s="140" t="s">
        <v>1174</v>
      </c>
    </row>
    <row r="66" spans="3:45" x14ac:dyDescent="0.35">
      <c r="C66" s="10" t="s">
        <v>5</v>
      </c>
      <c r="D66" s="10" t="s">
        <v>589</v>
      </c>
      <c r="E66" s="31">
        <f>_xlfn.XLOOKUP($C66,bonds[ID_ISIN],bonds[nxt_call_dt])</f>
        <v>46258</v>
      </c>
      <c r="F66" s="31">
        <f>_xlfn.XLOOKUP($D66,bonds[ID_ISIN],bonds[nxt_call_dt])</f>
        <v>45162</v>
      </c>
      <c r="G66" s="137">
        <f t="shared" ca="1" si="64"/>
        <v>246.12700000000001</v>
      </c>
      <c r="H66" s="137">
        <f t="shared" ca="1" si="65"/>
        <v>205.08</v>
      </c>
      <c r="I66" s="137">
        <f t="shared" ca="1" si="66"/>
        <v>41.046999999999997</v>
      </c>
      <c r="J66" s="138">
        <f t="shared" si="67"/>
        <v>3.0027397260273974</v>
      </c>
      <c r="K66" s="137">
        <f t="shared" ca="1" si="68"/>
        <v>13.669849452554743</v>
      </c>
      <c r="L66" s="137" cm="1">
        <f t="array" aca="1" ref="L66" ca="1">INDEX(dl_Get_Hist(C66,isin_list,historicData),1,$L$13)</f>
        <v>256.02199999999999</v>
      </c>
      <c r="M66" s="137" cm="1">
        <f t="array" aca="1" ref="M66" ca="1">INDEX(dl_Get_Hist(D66,isin_list,historicData),1,$L$13)</f>
        <v>210.98400000000001</v>
      </c>
      <c r="N66" s="137">
        <f t="shared" ca="1" si="69"/>
        <v>45.037999999999982</v>
      </c>
      <c r="O66" s="137">
        <f t="shared" ca="1" si="70"/>
        <v>14.998968978102184</v>
      </c>
      <c r="P66" s="137" t="str">
        <f t="shared" si="71"/>
        <v>XS1713463559 Corp XS1713463716 Corp</v>
      </c>
      <c r="S66" s="140" t="s">
        <v>1174</v>
      </c>
      <c r="W66" s="112" t="str">
        <f>_xlfn.XLOOKUP($C66,bonds[ID_ISIN],bonds[ticker])</f>
        <v>ENELIM</v>
      </c>
      <c r="X66" s="112" t="str">
        <f>_xlfn.XLOOKUP($C66,bonds[ID_ISIN],bonds[unique lookup])</f>
        <v>ENELIM 3 3/8 11/24/81 nc-26</v>
      </c>
      <c r="Y66" s="112" t="str">
        <f>_xlfn.XLOOKUP($D66,bonds[ID_ISIN],bonds[unique lookup])</f>
        <v>ENELIM 2 1/2 11/24/78 nc-23</v>
      </c>
      <c r="Z66" s="120">
        <f>_xlfn.XLOOKUP($C66,bonds[ID_ISIN],bonds[blp_i_sprd_mid])</f>
        <v>243.52581787109375</v>
      </c>
      <c r="AA66" s="120">
        <f>_xlfn.XLOOKUP($D66,bonds[ID_ISIN],bonds[blp_i_sprd_mid])</f>
        <v>204.004150390625</v>
      </c>
      <c r="AB66" s="120">
        <f t="shared" si="80"/>
        <v>39.52166748046875</v>
      </c>
      <c r="AC66" s="121">
        <f t="shared" si="81"/>
        <v>3.0027397260273974</v>
      </c>
      <c r="AD66" s="120">
        <f t="shared" si="82"/>
        <v>13.161869188294792</v>
      </c>
      <c r="AE66" s="120">
        <f t="shared" si="75"/>
        <v>-11.67125972577548</v>
      </c>
      <c r="AF66" s="112" t="str">
        <f>_xlfn.XLOOKUP(C66,bonds[ID_ISIN],bonds[bb_composite])</f>
        <v>BBB-</v>
      </c>
      <c r="AG66" s="123">
        <f t="shared" ca="1" si="83"/>
        <v>-0.50798026425995069</v>
      </c>
      <c r="AH66" s="120">
        <f t="shared" ca="1" si="84"/>
        <v>-1.8370997898073913</v>
      </c>
      <c r="AI66" s="112" t="str">
        <f>_xlfn.XLOOKUP(C66,bonds[ID_ISIN],bonds[RH sector])</f>
        <v>UTILS</v>
      </c>
      <c r="AJ66" s="120">
        <f ca="1">MIN(dl_spread_between_two_bonds($C66,$D66,isin_list,historicData))</f>
        <v>-56.819000000000017</v>
      </c>
      <c r="AK66" s="120">
        <f ca="1">MAX(dl_spread_between_two_bonds($C66,$D66,isin_list,historicData))</f>
        <v>60.929000000000002</v>
      </c>
      <c r="AL66" s="120">
        <f ca="1">AVERAGE(dl_spread_between_two_bonds($C66,$D66,isin_list,historicData))</f>
        <v>36.485797665369645</v>
      </c>
      <c r="AM66" s="120">
        <f ca="1">_xlfn.STDEV.P(dl_spread_between_two_bonds($C66,$D66,isin_list,historicData))</f>
        <v>27.458779370245278</v>
      </c>
      <c r="AN66" s="121">
        <f t="shared" ca="1" si="85"/>
        <v>0.11056098940759239</v>
      </c>
      <c r="AO66" s="120">
        <f t="shared" ca="1" si="86"/>
        <v>81.819366342076933</v>
      </c>
      <c r="AS66" s="140" t="s">
        <v>1174</v>
      </c>
    </row>
    <row r="67" spans="3:45" x14ac:dyDescent="0.35">
      <c r="C67" s="10" t="s">
        <v>495</v>
      </c>
      <c r="D67" s="10" t="s">
        <v>486</v>
      </c>
      <c r="E67" s="31">
        <f>_xlfn.XLOOKUP($C67,bonds[ID_ISIN],bonds[nxt_call_dt])</f>
        <v>46174</v>
      </c>
      <c r="F67" s="31">
        <f>_xlfn.XLOOKUP($D67,bonds[ID_ISIN],bonds[nxt_call_dt])</f>
        <v>44650</v>
      </c>
      <c r="G67" s="137">
        <f t="shared" ca="1" si="64"/>
        <v>262.12400000000002</v>
      </c>
      <c r="H67" s="137">
        <f t="shared" ca="1" si="65"/>
        <v>135.34100000000001</v>
      </c>
      <c r="I67" s="137">
        <f t="shared" ca="1" si="66"/>
        <v>126.78300000000002</v>
      </c>
      <c r="J67" s="138">
        <f t="shared" si="67"/>
        <v>4.1753424657534248</v>
      </c>
      <c r="K67" s="137">
        <f t="shared" ca="1" si="68"/>
        <v>30.364694881889765</v>
      </c>
      <c r="L67" s="137" cm="1">
        <f t="array" aca="1" ref="L67" ca="1">INDEX(dl_Get_Hist(C67,isin_list,historicData),1,$L$13)</f>
        <v>279.30200000000002</v>
      </c>
      <c r="M67" s="137" cm="1">
        <f t="array" aca="1" ref="M67" ca="1">INDEX(dl_Get_Hist(D67,isin_list,historicData),1,$L$13)</f>
        <v>172.28399999999999</v>
      </c>
      <c r="N67" s="137">
        <f t="shared" ca="1" si="69"/>
        <v>107.01800000000003</v>
      </c>
      <c r="O67" s="137">
        <f t="shared" ca="1" si="70"/>
        <v>25.630951443569561</v>
      </c>
      <c r="P67" s="137" t="str">
        <f t="shared" si="71"/>
        <v>FR0013445335 Corp FR0012648590 Corp</v>
      </c>
      <c r="S67" s="140" t="s">
        <v>1174</v>
      </c>
      <c r="W67" s="112" t="str">
        <f>_xlfn.XLOOKUP($C67,bonds[ID_ISIN],bonds[ticker])</f>
        <v>SEVFP</v>
      </c>
      <c r="X67" s="112" t="str">
        <f>_xlfn.XLOOKUP($C67,bonds[ID_ISIN],bonds[unique lookup])</f>
        <v>SEVFP 1 5/8 PERP nc-26</v>
      </c>
      <c r="Y67" s="112" t="str">
        <f>_xlfn.XLOOKUP($D67,bonds[ID_ISIN],bonds[unique lookup])</f>
        <v>SEVFP 2 1/2 PERP nc-22</v>
      </c>
      <c r="Z67" s="120">
        <f>_xlfn.XLOOKUP($C67,bonds[ID_ISIN],bonds[blp_i_sprd_mid])</f>
        <v>263.54595947265625</v>
      </c>
      <c r="AA67" s="120">
        <f>_xlfn.XLOOKUP($D67,bonds[ID_ISIN],bonds[blp_i_sprd_mid])</f>
        <v>135.89115905761719</v>
      </c>
      <c r="AB67" s="120">
        <f t="shared" si="80"/>
        <v>127.65480041503906</v>
      </c>
      <c r="AC67" s="121">
        <f t="shared" si="81"/>
        <v>4.1753424657534248</v>
      </c>
      <c r="AD67" s="120">
        <f t="shared" si="82"/>
        <v>30.573492225386651</v>
      </c>
      <c r="AE67" s="120">
        <f t="shared" si="75"/>
        <v>5.7403633113163792</v>
      </c>
      <c r="AF67" s="112" t="str">
        <f>_xlfn.XLOOKUP(C67,bonds[ID_ISIN],bonds[bb_composite])</f>
        <v>NR</v>
      </c>
      <c r="AG67" s="123">
        <f t="shared" ca="1" si="83"/>
        <v>0.20879734349688661</v>
      </c>
      <c r="AH67" s="120">
        <f t="shared" ca="1" si="84"/>
        <v>4.9425407818170903</v>
      </c>
      <c r="AI67" s="112" t="str">
        <f>_xlfn.XLOOKUP(C67,bonds[ID_ISIN],bonds[RH sector])</f>
        <v>UTILS</v>
      </c>
      <c r="AJ67" s="120">
        <f ca="1">MIN(dl_spread_between_two_bonds($C67,$D67,isin_list,historicData))</f>
        <v>-150.77600000000001</v>
      </c>
      <c r="AK67" s="120">
        <f ca="1">MAX(dl_spread_between_two_bonds($C67,$D67,isin_list,historicData))</f>
        <v>129.82599999999999</v>
      </c>
      <c r="AL67" s="120">
        <f ca="1">AVERAGE(dl_spread_between_two_bonds($C67,$D67,isin_list,historicData))</f>
        <v>56.770856031128424</v>
      </c>
      <c r="AM67" s="120">
        <f ca="1">_xlfn.STDEV.P(dl_spread_between_two_bonds($C67,$D67,isin_list,historicData))</f>
        <v>55.453001005326875</v>
      </c>
      <c r="AN67" s="121">
        <f t="shared" ca="1" si="85"/>
        <v>1.278270663423634</v>
      </c>
      <c r="AO67" s="120">
        <f t="shared" ca="1" si="86"/>
        <v>99.226235171181642</v>
      </c>
      <c r="AS67" s="140" t="s">
        <v>1174</v>
      </c>
    </row>
    <row r="68" spans="3:45" x14ac:dyDescent="0.35">
      <c r="C68" s="10" t="s">
        <v>13</v>
      </c>
      <c r="D68" s="10" t="s">
        <v>639</v>
      </c>
      <c r="E68" s="31">
        <f>_xlfn.XLOOKUP($C68,bonds[ID_ISIN],bonds[nxt_call_dt])</f>
        <v>46543</v>
      </c>
      <c r="F68" s="31">
        <f>_xlfn.XLOOKUP($D68,bonds[ID_ISIN],bonds[nxt_call_dt])</f>
        <v>45540</v>
      </c>
      <c r="G68" s="137">
        <f t="shared" ca="1" si="64"/>
        <v>260.84399999999999</v>
      </c>
      <c r="H68" s="137">
        <f t="shared" ca="1" si="65"/>
        <v>225.779</v>
      </c>
      <c r="I68" s="137">
        <f t="shared" ca="1" si="66"/>
        <v>35.064999999999998</v>
      </c>
      <c r="J68" s="138">
        <f t="shared" si="67"/>
        <v>2.7479452054794522</v>
      </c>
      <c r="K68" s="137">
        <f t="shared" ca="1" si="68"/>
        <v>12.76044366899302</v>
      </c>
      <c r="L68" s="137" cm="1">
        <f t="array" aca="1" ref="L68" ca="1">INDEX(dl_Get_Hist(C68,isin_list,historicData),1,$L$13)</f>
        <v>283.20600000000002</v>
      </c>
      <c r="M68" s="137" cm="1">
        <f t="array" aca="1" ref="M68" ca="1">INDEX(dl_Get_Hist(D68,isin_list,historicData),1,$L$13)</f>
        <v>250.744</v>
      </c>
      <c r="N68" s="137">
        <f t="shared" ca="1" si="69"/>
        <v>32.462000000000018</v>
      </c>
      <c r="O68" s="137">
        <f t="shared" ca="1" si="70"/>
        <v>11.813190428713865</v>
      </c>
      <c r="P68" s="137" t="str">
        <f t="shared" si="71"/>
        <v>XS2010045511 Corp XS2010044977 Corp</v>
      </c>
      <c r="S68" s="140" t="s">
        <v>1174</v>
      </c>
      <c r="W68" s="112" t="str">
        <f>_xlfn.XLOOKUP($C68,bonds[ID_ISIN],bonds[ticker])</f>
        <v>NGGLN</v>
      </c>
      <c r="X68" s="112" t="str">
        <f>_xlfn.XLOOKUP($C68,bonds[ID_ISIN],bonds[unique lookup])</f>
        <v>NGGLN 2 1/8 09/05/82 nc-27</v>
      </c>
      <c r="Y68" s="112" t="str">
        <f>_xlfn.XLOOKUP($D68,bonds[ID_ISIN],bonds[unique lookup])</f>
        <v>NGGLN 1 5/8 12/05/79 nc-24</v>
      </c>
      <c r="Z68" s="120">
        <f>_xlfn.XLOOKUP($C68,bonds[ID_ISIN],bonds[blp_i_sprd_mid])</f>
        <v>257.02157592773438</v>
      </c>
      <c r="AA68" s="120">
        <f>_xlfn.XLOOKUP($D68,bonds[ID_ISIN],bonds[blp_i_sprd_mid])</f>
        <v>217.49327087402344</v>
      </c>
      <c r="AB68" s="120">
        <f t="shared" si="80"/>
        <v>39.528305053710938</v>
      </c>
      <c r="AC68" s="121">
        <f t="shared" si="81"/>
        <v>2.7479452054794522</v>
      </c>
      <c r="AD68" s="120">
        <f t="shared" si="82"/>
        <v>14.384677312666492</v>
      </c>
      <c r="AE68" s="120">
        <f t="shared" si="75"/>
        <v>-10.44845160140378</v>
      </c>
      <c r="AF68" s="112" t="str">
        <f>_xlfn.XLOOKUP(C68,bonds[ID_ISIN],bonds[bb_composite])</f>
        <v>BBB-</v>
      </c>
      <c r="AG68" s="123">
        <f t="shared" ca="1" si="83"/>
        <v>1.6242336436734721</v>
      </c>
      <c r="AH68" s="120">
        <f t="shared" ca="1" si="84"/>
        <v>2.5714868839526268</v>
      </c>
      <c r="AI68" s="112" t="str">
        <f>_xlfn.XLOOKUP(C68,bonds[ID_ISIN],bonds[RH sector])</f>
        <v>UTILS</v>
      </c>
      <c r="AJ68" s="120">
        <f ca="1">MIN(dl_spread_between_two_bonds($C68,$D68,isin_list,historicData))</f>
        <v>-190.86800000000005</v>
      </c>
      <c r="AK68" s="120">
        <f ca="1">MAX(dl_spread_between_two_bonds($C68,$D68,isin_list,historicData))</f>
        <v>83.20999999999998</v>
      </c>
      <c r="AL68" s="120">
        <f ca="1">AVERAGE(dl_spread_between_two_bonds($C68,$D68,isin_list,historicData))</f>
        <v>21.309763779527554</v>
      </c>
      <c r="AM68" s="120">
        <f ca="1">_xlfn.STDEV.P(dl_spread_between_two_bonds($C68,$D68,isin_list,historicData))</f>
        <v>36.323745679273586</v>
      </c>
      <c r="AN68" s="121">
        <f t="shared" ca="1" si="85"/>
        <v>0.50156009336280882</v>
      </c>
      <c r="AO68" s="120">
        <f t="shared" ca="1" si="86"/>
        <v>84.062312572957694</v>
      </c>
      <c r="AS68" s="140" t="s">
        <v>1174</v>
      </c>
    </row>
    <row r="69" spans="3:45" x14ac:dyDescent="0.35">
      <c r="C69" s="10" t="s">
        <v>683</v>
      </c>
      <c r="D69" s="10" t="s">
        <v>674</v>
      </c>
      <c r="E69" s="31">
        <f>_xlfn.XLOOKUP($C69,bonds[ID_ISIN],bonds[nxt_call_dt])</f>
        <v>46639</v>
      </c>
      <c r="F69" s="31">
        <f>_xlfn.XLOOKUP($D69,bonds[ID_ISIN],bonds[nxt_call_dt])</f>
        <v>45103</v>
      </c>
      <c r="G69" s="137">
        <f t="shared" ca="1" si="64"/>
        <v>199.673</v>
      </c>
      <c r="H69" s="137">
        <f t="shared" ca="1" si="65"/>
        <v>156.11000000000001</v>
      </c>
      <c r="I69" s="137">
        <f t="shared" ca="1" si="66"/>
        <v>43.562999999999988</v>
      </c>
      <c r="J69" s="138">
        <f t="shared" si="67"/>
        <v>4.2082191780821914</v>
      </c>
      <c r="K69" s="137">
        <f t="shared" ca="1" si="68"/>
        <v>10.351884765624998</v>
      </c>
      <c r="L69" s="137" cm="1">
        <f t="array" aca="1" ref="L69" ca="1">INDEX(dl_Get_Hist(C69,isin_list,historicData),1,$L$13)</f>
        <v>203.358</v>
      </c>
      <c r="M69" s="137" cm="1">
        <f t="array" aca="1" ref="M69" ca="1">INDEX(dl_Get_Hist(D69,isin_list,historicData),1,$L$13)</f>
        <v>162.131</v>
      </c>
      <c r="N69" s="137">
        <f t="shared" ca="1" si="69"/>
        <v>41.227000000000004</v>
      </c>
      <c r="O69" s="137">
        <f t="shared" ca="1" si="70"/>
        <v>9.7967805989583354</v>
      </c>
      <c r="P69" s="137" t="str">
        <f t="shared" si="71"/>
        <v>XS2010036874 Corp XS0943370543 Corp</v>
      </c>
      <c r="S69" s="140" t="s">
        <v>1174</v>
      </c>
      <c r="W69" s="112" t="str">
        <f>_xlfn.XLOOKUP($C69,bonds[ID_ISIN],bonds[ticker])</f>
        <v>ORSTED</v>
      </c>
      <c r="X69" s="112" t="str">
        <f>_xlfn.XLOOKUP($C69,bonds[ID_ISIN],bonds[unique lookup])</f>
        <v>ORSTED 1 3/4 12/09/19 nc-27</v>
      </c>
      <c r="Y69" s="112" t="str">
        <f>_xlfn.XLOOKUP($D69,bonds[ID_ISIN],bonds[unique lookup])</f>
        <v>ORSTED 6 1/4 06/26/13 nc-23</v>
      </c>
      <c r="Z69" s="120">
        <f>_xlfn.XLOOKUP($C69,bonds[ID_ISIN],bonds[blp_i_sprd_mid])</f>
        <v>201.19392395019531</v>
      </c>
      <c r="AA69" s="120">
        <f>_xlfn.XLOOKUP($D69,bonds[ID_ISIN],bonds[blp_i_sprd_mid])</f>
        <v>154.93087768554688</v>
      </c>
      <c r="AB69" s="120">
        <f t="shared" si="80"/>
        <v>46.263046264648438</v>
      </c>
      <c r="AC69" s="121">
        <f t="shared" si="81"/>
        <v>4.2082191780821914</v>
      </c>
      <c r="AD69" s="120">
        <f t="shared" si="82"/>
        <v>10.993497322003048</v>
      </c>
      <c r="AE69" s="120">
        <f t="shared" si="75"/>
        <v>-13.839631592067224</v>
      </c>
      <c r="AF69" s="112" t="str">
        <f>_xlfn.XLOOKUP(C69,bonds[ID_ISIN],bonds[bb_composite])</f>
        <v>BB+</v>
      </c>
      <c r="AG69" s="123">
        <f t="shared" ca="1" si="83"/>
        <v>0.6416125563780497</v>
      </c>
      <c r="AH69" s="120">
        <f t="shared" ca="1" si="84"/>
        <v>1.1967167230447124</v>
      </c>
      <c r="AI69" s="112" t="str">
        <f>_xlfn.XLOOKUP(C69,bonds[ID_ISIN],bonds[RH sector])</f>
        <v>UTILS</v>
      </c>
      <c r="AJ69" s="120">
        <f ca="1">MIN(dl_spread_between_two_bonds($C69,$D69,isin_list,historicData))</f>
        <v>-16.228999999999985</v>
      </c>
      <c r="AK69" s="120">
        <f ca="1">MAX(dl_spread_between_two_bonds($C69,$D69,isin_list,historicData))</f>
        <v>50.125</v>
      </c>
      <c r="AL69" s="120">
        <f ca="1">AVERAGE(dl_spread_between_two_bonds($C69,$D69,isin_list,historicData))</f>
        <v>35.192199999999971</v>
      </c>
      <c r="AM69" s="120">
        <f ca="1">_xlfn.STDEV.P(dl_spread_between_two_bonds($C69,$D69,isin_list,historicData))</f>
        <v>9.9326417675128749</v>
      </c>
      <c r="AN69" s="121">
        <f t="shared" ca="1" si="85"/>
        <v>1.1145923233492994</v>
      </c>
      <c r="AO69" s="120">
        <f t="shared" ca="1" si="86"/>
        <v>94.179772530139005</v>
      </c>
      <c r="AS69" s="140" t="s">
        <v>1174</v>
      </c>
    </row>
    <row r="70" spans="3:45" x14ac:dyDescent="0.35">
      <c r="C70" s="10" t="s">
        <v>17</v>
      </c>
      <c r="D70" s="10" t="s">
        <v>545</v>
      </c>
      <c r="E70" s="31">
        <f>_xlfn.XLOOKUP($C70,bonds[ID_ISIN],bonds[nxt_call_dt])</f>
        <v>46512</v>
      </c>
      <c r="F70" s="31">
        <f>_xlfn.XLOOKUP($D70,bonds[ID_ISIN],bonds[nxt_call_dt])</f>
        <v>45509</v>
      </c>
      <c r="G70" s="137">
        <f t="shared" ca="1" si="64"/>
        <v>217.52199999999999</v>
      </c>
      <c r="H70" s="137">
        <f t="shared" ca="1" si="65"/>
        <v>195.131</v>
      </c>
      <c r="I70" s="137">
        <f t="shared" ca="1" si="66"/>
        <v>22.390999999999991</v>
      </c>
      <c r="J70" s="138">
        <f t="shared" si="67"/>
        <v>2.7479452054794522</v>
      </c>
      <c r="K70" s="137">
        <f t="shared" ca="1" si="68"/>
        <v>8.1482701894317007</v>
      </c>
      <c r="L70" s="137" cm="1">
        <f t="array" aca="1" ref="L70" ca="1">INDEX(dl_Get_Hist(C70,isin_list,historicData),1,$L$13)</f>
        <v>227.49299999999999</v>
      </c>
      <c r="M70" s="137" cm="1">
        <f t="array" aca="1" ref="M70" ca="1">INDEX(dl_Get_Hist(D70,isin_list,historicData),1,$L$13)</f>
        <v>203.09700000000001</v>
      </c>
      <c r="N70" s="137">
        <f t="shared" ca="1" si="69"/>
        <v>24.395999999999987</v>
      </c>
      <c r="O70" s="137">
        <f t="shared" ca="1" si="70"/>
        <v>8.877906281156525</v>
      </c>
      <c r="P70" s="137" t="str">
        <f t="shared" si="71"/>
        <v>XS2035564629 Corp XS2035564975 Corp</v>
      </c>
      <c r="S70" s="140" t="s">
        <v>1174</v>
      </c>
      <c r="W70" s="112" t="str">
        <f>_xlfn.XLOOKUP($C70,bonds[ID_ISIN],bonds[ticker])</f>
        <v>ENBW</v>
      </c>
      <c r="X70" s="112" t="str">
        <f>_xlfn.XLOOKUP($C70,bonds[ID_ISIN],bonds[unique lookup])</f>
        <v>ENBW 1 5/8 08/05/79 nc-27</v>
      </c>
      <c r="Y70" s="112" t="str">
        <f>_xlfn.XLOOKUP($D70,bonds[ID_ISIN],bonds[unique lookup])</f>
        <v>ENBW 1 1/8 11/05/79 nc-24</v>
      </c>
      <c r="Z70" s="120">
        <f>_xlfn.XLOOKUP($C70,bonds[ID_ISIN],bonds[blp_i_sprd_mid])</f>
        <v>218.83717346191409</v>
      </c>
      <c r="AA70" s="120">
        <f>_xlfn.XLOOKUP($D70,bonds[ID_ISIN],bonds[blp_i_sprd_mid])</f>
        <v>199.37803649902344</v>
      </c>
      <c r="AB70" s="120">
        <f t="shared" si="80"/>
        <v>19.459136962890653</v>
      </c>
      <c r="AC70" s="121">
        <f t="shared" si="81"/>
        <v>2.7479452054794522</v>
      </c>
      <c r="AD70" s="120">
        <f t="shared" si="82"/>
        <v>7.0813409685494397</v>
      </c>
      <c r="AE70" s="120">
        <f t="shared" si="75"/>
        <v>-17.751787945520832</v>
      </c>
      <c r="AF70" s="112" t="str">
        <f>_xlfn.XLOOKUP(C70,bonds[ID_ISIN],bonds[bb_composite])</f>
        <v>BBB-</v>
      </c>
      <c r="AG70" s="123">
        <f t="shared" ca="1" si="83"/>
        <v>-1.0669292208822609</v>
      </c>
      <c r="AH70" s="120">
        <f t="shared" ca="1" si="84"/>
        <v>-1.7965653126070853</v>
      </c>
      <c r="AI70" s="112" t="str">
        <f>_xlfn.XLOOKUP(C70,bonds[ID_ISIN],bonds[RH sector])</f>
        <v>UTILS</v>
      </c>
      <c r="AJ70" s="120">
        <f ca="1">MIN(dl_spread_between_two_bonds($C70,$D70,isin_list,historicData))</f>
        <v>-47.119999999999948</v>
      </c>
      <c r="AK70" s="120">
        <f ca="1">MAX(dl_spread_between_two_bonds($C70,$D70,isin_list,historicData))</f>
        <v>41.548000000000002</v>
      </c>
      <c r="AL70" s="120">
        <f ca="1">AVERAGE(dl_spread_between_two_bonds($C70,$D70,isin_list,historicData))</f>
        <v>24.635225680933871</v>
      </c>
      <c r="AM70" s="120">
        <f ca="1">_xlfn.STDEV.P(dl_spread_between_two_bonds($C70,$D70,isin_list,historicData))</f>
        <v>14.868678091294139</v>
      </c>
      <c r="AN70" s="121">
        <f t="shared" ca="1" si="85"/>
        <v>-0.34812030271029304</v>
      </c>
      <c r="AO70" s="120">
        <f t="shared" ca="1" si="86"/>
        <v>75.088123069078634</v>
      </c>
      <c r="AS70" s="140" t="s">
        <v>1174</v>
      </c>
    </row>
    <row r="71" spans="3:45" x14ac:dyDescent="0.35">
      <c r="C71" s="10" t="s">
        <v>19</v>
      </c>
      <c r="D71" s="10" t="s">
        <v>16</v>
      </c>
      <c r="E71" s="31">
        <f>_xlfn.XLOOKUP($C71,bonds[ID_ISIN],bonds[nxt_call_dt])</f>
        <v>45608</v>
      </c>
      <c r="F71" s="31">
        <f>_xlfn.XLOOKUP($D71,bonds[ID_ISIN],bonds[nxt_call_dt])</f>
        <v>44979</v>
      </c>
      <c r="G71" s="137">
        <f t="shared" ca="1" si="64"/>
        <v>169.27799999999999</v>
      </c>
      <c r="H71" s="137">
        <f t="shared" ca="1" si="65"/>
        <v>163.33699999999999</v>
      </c>
      <c r="I71" s="137">
        <f t="shared" ca="1" si="66"/>
        <v>5.9410000000000025</v>
      </c>
      <c r="J71" s="138">
        <f t="shared" si="67"/>
        <v>1.7232876712328766</v>
      </c>
      <c r="K71" s="137">
        <f t="shared" ca="1" si="68"/>
        <v>3.4474801271860112</v>
      </c>
      <c r="L71" s="137" cm="1">
        <f t="array" aca="1" ref="L71" ca="1">INDEX(dl_Get_Hist(C71,isin_list,historicData),1,$L$13)</f>
        <v>187.97200000000001</v>
      </c>
      <c r="M71" s="137" cm="1">
        <f t="array" aca="1" ref="M71" ca="1">INDEX(dl_Get_Hist(D71,isin_list,historicData),1,$L$13)</f>
        <v>192.18100000000001</v>
      </c>
      <c r="N71" s="137">
        <f t="shared" ca="1" si="69"/>
        <v>-4.2090000000000032</v>
      </c>
      <c r="O71" s="137">
        <f t="shared" ca="1" si="70"/>
        <v>-2.442424483306838</v>
      </c>
      <c r="P71" s="137" t="str">
        <f t="shared" si="71"/>
        <v>XS1890845875 Corp XS1721244371 Corp</v>
      </c>
      <c r="S71" s="140" t="s">
        <v>1174</v>
      </c>
      <c r="W71" s="112" t="str">
        <f>_xlfn.XLOOKUP($C71,bonds[ID_ISIN],bonds[ticker])</f>
        <v>IBESM</v>
      </c>
      <c r="X71" s="112" t="str">
        <f>_xlfn.XLOOKUP($C71,bonds[ID_ISIN],bonds[unique lookup])</f>
        <v>IBESM 3 1/4 PERP nc-24</v>
      </c>
      <c r="Y71" s="112" t="str">
        <f>_xlfn.XLOOKUP($D71,bonds[ID_ISIN],bonds[unique lookup])</f>
        <v>IBESM 1 7/8 PERP nc-23</v>
      </c>
      <c r="Z71" s="120">
        <f>_xlfn.XLOOKUP($C71,bonds[ID_ISIN],bonds[blp_i_sprd_mid])</f>
        <v>170.93612670898438</v>
      </c>
      <c r="AA71" s="120">
        <f>_xlfn.XLOOKUP($D71,bonds[ID_ISIN],bonds[blp_i_sprd_mid])</f>
        <v>161.84939575195313</v>
      </c>
      <c r="AB71" s="120">
        <f t="shared" si="80"/>
        <v>9.08673095703125</v>
      </c>
      <c r="AC71" s="121">
        <f t="shared" si="81"/>
        <v>1.7232876712328766</v>
      </c>
      <c r="AD71" s="120">
        <f t="shared" si="82"/>
        <v>5.2729042914410273</v>
      </c>
      <c r="AE71" s="120">
        <f t="shared" si="75"/>
        <v>-19.560224622629246</v>
      </c>
      <c r="AF71" s="112" t="str">
        <f>_xlfn.XLOOKUP(C71,bonds[ID_ISIN],bonds[bb_composite])</f>
        <v>BBB-</v>
      </c>
      <c r="AG71" s="123">
        <f t="shared" ca="1" si="83"/>
        <v>1.8254241642550162</v>
      </c>
      <c r="AH71" s="120">
        <f t="shared" ca="1" si="84"/>
        <v>7.7153287747478654</v>
      </c>
      <c r="AI71" s="112" t="str">
        <f>_xlfn.XLOOKUP(C71,bonds[ID_ISIN],bonds[RH sector])</f>
        <v>UTILS</v>
      </c>
      <c r="AJ71" s="120">
        <f ca="1">MIN(dl_spread_between_two_bonds($C71,$D71,isin_list,historicData))</f>
        <v>-80.81</v>
      </c>
      <c r="AK71" s="120">
        <f ca="1">MAX(dl_spread_between_two_bonds($C71,$D71,isin_list,historicData))</f>
        <v>45.527999999999992</v>
      </c>
      <c r="AL71" s="120">
        <f ca="1">AVERAGE(dl_spread_between_two_bonds($C71,$D71,isin_list,historicData))</f>
        <v>5.7696575875486378</v>
      </c>
      <c r="AM71" s="120">
        <f ca="1">_xlfn.STDEV.P(dl_spread_between_two_bonds($C71,$D71,isin_list,historicData))</f>
        <v>18.207180659604326</v>
      </c>
      <c r="AN71" s="121">
        <f t="shared" ca="1" si="85"/>
        <v>0.18218489899658621</v>
      </c>
      <c r="AO71" s="120">
        <f t="shared" ca="1" si="86"/>
        <v>71.155733791124803</v>
      </c>
      <c r="AS71" s="140" t="s">
        <v>1174</v>
      </c>
    </row>
    <row r="72" spans="3:45" x14ac:dyDescent="0.35">
      <c r="C72" s="10" t="s">
        <v>482</v>
      </c>
      <c r="D72" s="10" t="s">
        <v>472</v>
      </c>
      <c r="E72" s="31">
        <f>_xlfn.XLOOKUP($C72,bonds[ID_ISIN],bonds[nxt_call_dt])</f>
        <v>45755</v>
      </c>
      <c r="F72" s="31">
        <f>_xlfn.XLOOKUP($D72,bonds[ID_ISIN],bonds[nxt_call_dt])</f>
        <v>44942</v>
      </c>
      <c r="G72" s="137">
        <f t="shared" ca="1" si="64"/>
        <v>186.77799999999999</v>
      </c>
      <c r="H72" s="137">
        <f t="shared" ca="1" si="65"/>
        <v>169.511</v>
      </c>
      <c r="I72" s="137">
        <f t="shared" ca="1" si="66"/>
        <v>17.266999999999996</v>
      </c>
      <c r="J72" s="138">
        <f t="shared" si="67"/>
        <v>2.2273972602739724</v>
      </c>
      <c r="K72" s="137">
        <f t="shared" ca="1" si="68"/>
        <v>7.7520971709717088</v>
      </c>
      <c r="L72" s="137" cm="1">
        <f t="array" aca="1" ref="L72" ca="1">INDEX(dl_Get_Hist(C72,isin_list,historicData),1,$L$13)</f>
        <v>203.52500000000001</v>
      </c>
      <c r="M72" s="137" cm="1">
        <f t="array" aca="1" ref="M72" ca="1">INDEX(dl_Get_Hist(D72,isin_list,historicData),1,$L$13)</f>
        <v>194.15100000000001</v>
      </c>
      <c r="N72" s="137">
        <f t="shared" ca="1" si="69"/>
        <v>9.3739999999999952</v>
      </c>
      <c r="O72" s="137">
        <f t="shared" ca="1" si="70"/>
        <v>4.2084993849938481</v>
      </c>
      <c r="P72" s="137" t="str">
        <f t="shared" si="71"/>
        <v>FR0013431244 Corp FR0013310505 Corp</v>
      </c>
      <c r="S72" s="140" t="s">
        <v>1174</v>
      </c>
      <c r="W72" s="112" t="str">
        <f>_xlfn.XLOOKUP($C72,bonds[ID_ISIN],bonds[ticker])</f>
        <v>ENGIFP</v>
      </c>
      <c r="X72" s="112" t="str">
        <f>_xlfn.XLOOKUP($C72,bonds[ID_ISIN],bonds[unique lookup])</f>
        <v>ENGIFP 1 5/8 PERP nc-25</v>
      </c>
      <c r="Y72" s="112" t="str">
        <f>_xlfn.XLOOKUP($D72,bonds[ID_ISIN],bonds[unique lookup])</f>
        <v>ENGIFP 1 3/8 PERP nc-23</v>
      </c>
      <c r="Z72" s="120">
        <f>_xlfn.XLOOKUP($C72,bonds[ID_ISIN],bonds[blp_i_sprd_mid])</f>
        <v>186.22561645507813</v>
      </c>
      <c r="AA72" s="120">
        <f>_xlfn.XLOOKUP($D72,bonds[ID_ISIN],bonds[blp_i_sprd_mid])</f>
        <v>170.20893859863281</v>
      </c>
      <c r="AB72" s="120">
        <f t="shared" si="80"/>
        <v>16.016677856445313</v>
      </c>
      <c r="AC72" s="121">
        <f t="shared" si="81"/>
        <v>2.2273972602739724</v>
      </c>
      <c r="AD72" s="120">
        <f t="shared" si="82"/>
        <v>7.1907594312454357</v>
      </c>
      <c r="AE72" s="120">
        <f t="shared" si="75"/>
        <v>-17.642369482824837</v>
      </c>
      <c r="AF72" s="112" t="str">
        <f>_xlfn.XLOOKUP(C72,bonds[ID_ISIN],bonds[bb_composite])</f>
        <v>BBB</v>
      </c>
      <c r="AG72" s="123">
        <f t="shared" ca="1" si="83"/>
        <v>-0.5613377397262731</v>
      </c>
      <c r="AH72" s="120">
        <f t="shared" ca="1" si="84"/>
        <v>2.9822600462515876</v>
      </c>
      <c r="AI72" s="112" t="str">
        <f>_xlfn.XLOOKUP(C72,bonds[ID_ISIN],bonds[RH sector])</f>
        <v>UTILS</v>
      </c>
      <c r="AJ72" s="120">
        <f ca="1">MIN(dl_spread_between_two_bonds($C72,$D72,isin_list,historicData))</f>
        <v>-47.156000000000006</v>
      </c>
      <c r="AK72" s="120">
        <f ca="1">MAX(dl_spread_between_two_bonds($C72,$D72,isin_list,historicData))</f>
        <v>73.688000000000017</v>
      </c>
      <c r="AL72" s="120">
        <f ca="1">AVERAGE(dl_spread_between_two_bonds($C72,$D72,isin_list,historicData))</f>
        <v>13.861108949416343</v>
      </c>
      <c r="AM72" s="120">
        <f ca="1">_xlfn.STDEV.P(dl_spread_between_two_bonds($C72,$D72,isin_list,historicData))</f>
        <v>19.054891410888093</v>
      </c>
      <c r="AN72" s="121">
        <f t="shared" ca="1" si="85"/>
        <v>0.1131241769132971</v>
      </c>
      <c r="AO72" s="120">
        <f t="shared" ca="1" si="86"/>
        <v>52.276222118140169</v>
      </c>
      <c r="AS72" s="140" t="s">
        <v>1174</v>
      </c>
    </row>
    <row r="73" spans="3:45" x14ac:dyDescent="0.35">
      <c r="S73" s="140" t="s">
        <v>1174</v>
      </c>
      <c r="AS73" s="140" t="s">
        <v>1174</v>
      </c>
    </row>
    <row r="74" spans="3:45" x14ac:dyDescent="0.35">
      <c r="S74" s="140" t="s">
        <v>1174</v>
      </c>
      <c r="AC74" s="112" t="s">
        <v>912</v>
      </c>
      <c r="AD74" s="120">
        <f>AVERAGE(AD63:AD73)</f>
        <v>17.675323942825901</v>
      </c>
      <c r="AG74" s="120">
        <f ca="1">AVERAGE(AG69:AG73)</f>
        <v>0.20969244000613296</v>
      </c>
      <c r="AH74" s="120">
        <f ca="1">AVERAGE(AH69:AH73)</f>
        <v>2.5244350578592698</v>
      </c>
      <c r="AS74" s="140" t="s">
        <v>1174</v>
      </c>
    </row>
    <row r="75" spans="3:45" x14ac:dyDescent="0.35">
      <c r="S75" s="140" t="s">
        <v>1174</v>
      </c>
      <c r="AC75" s="112" t="s">
        <v>913</v>
      </c>
      <c r="AD75" s="120">
        <f>_xlfn.STDEV.P(AD63:AD73)</f>
        <v>11.439842568359154</v>
      </c>
      <c r="AS75" s="140" t="s">
        <v>1174</v>
      </c>
    </row>
    <row r="76" spans="3:45" x14ac:dyDescent="0.35">
      <c r="S76" s="140" t="s">
        <v>1174</v>
      </c>
      <c r="AS76" s="140" t="s">
        <v>1174</v>
      </c>
    </row>
    <row r="77" spans="3:45" x14ac:dyDescent="0.35">
      <c r="S77" s="140" t="s">
        <v>1174</v>
      </c>
      <c r="AS77" s="140" t="s">
        <v>1174</v>
      </c>
    </row>
    <row r="78" spans="3:45" x14ac:dyDescent="0.35">
      <c r="S78" s="140" t="s">
        <v>1174</v>
      </c>
      <c r="AS78" s="140" t="s">
        <v>1174</v>
      </c>
    </row>
    <row r="79" spans="3:45" x14ac:dyDescent="0.35">
      <c r="S79" s="140" t="s">
        <v>1174</v>
      </c>
      <c r="T79" s="140" t="s">
        <v>1174</v>
      </c>
      <c r="U79" s="140" t="s">
        <v>1174</v>
      </c>
      <c r="V79" s="140" t="s">
        <v>1174</v>
      </c>
      <c r="W79" s="140" t="s">
        <v>1174</v>
      </c>
      <c r="X79" s="140" t="s">
        <v>1174</v>
      </c>
      <c r="Y79" s="140" t="s">
        <v>1174</v>
      </c>
      <c r="Z79" s="140" t="s">
        <v>1174</v>
      </c>
      <c r="AA79" s="140" t="s">
        <v>1174</v>
      </c>
      <c r="AB79" s="140" t="s">
        <v>1174</v>
      </c>
      <c r="AC79" s="140" t="s">
        <v>1174</v>
      </c>
      <c r="AD79" s="140" t="s">
        <v>1174</v>
      </c>
      <c r="AE79" s="140" t="s">
        <v>1174</v>
      </c>
      <c r="AF79" s="140" t="s">
        <v>1174</v>
      </c>
      <c r="AG79" s="140" t="s">
        <v>1174</v>
      </c>
      <c r="AH79" s="140" t="s">
        <v>1174</v>
      </c>
      <c r="AI79" s="140" t="s">
        <v>1174</v>
      </c>
      <c r="AJ79" s="140" t="s">
        <v>1174</v>
      </c>
      <c r="AK79" s="140" t="s">
        <v>1174</v>
      </c>
      <c r="AL79" s="140" t="s">
        <v>1174</v>
      </c>
      <c r="AM79" s="140" t="s">
        <v>1174</v>
      </c>
      <c r="AN79" s="140" t="s">
        <v>1174</v>
      </c>
      <c r="AO79" s="140" t="s">
        <v>1174</v>
      </c>
      <c r="AP79" s="140" t="s">
        <v>1174</v>
      </c>
      <c r="AQ79" s="140" t="s">
        <v>1174</v>
      </c>
      <c r="AR79" s="140" t="s">
        <v>1174</v>
      </c>
      <c r="AS79" s="140" t="s">
        <v>1174</v>
      </c>
    </row>
  </sheetData>
  <conditionalFormatting sqref="AD15:AD20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D27:AD34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D41:AD46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D53:AD56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D63:AD7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webPublishItems count="1">
    <webPublishItem id="18413" divId="position_monitor_R_18413" sourceType="printArea" destinationFile="R:\Quant Tools\outputs\HTML\position_monitor_R_issuer_slopes.htm" autoRepublish="1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5630B-A812-4C69-88E6-7C94DE0B6C2B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0282F-60B9-4A7C-A302-DDCAAA4D4A0D}">
  <sheetPr codeName="Sheet5">
    <tabColor theme="9" tint="-0.249977111117893"/>
  </sheetPr>
  <dimension ref="A1:AD197"/>
  <sheetViews>
    <sheetView workbookViewId="0"/>
  </sheetViews>
  <sheetFormatPr defaultRowHeight="10.5" x14ac:dyDescent="0.25"/>
  <cols>
    <col min="1" max="1" width="11.7265625" style="1" bestFit="1" customWidth="1"/>
    <col min="2" max="2" width="5.36328125" style="1" bestFit="1" customWidth="1"/>
    <col min="3" max="3" width="16.36328125" style="1" bestFit="1" customWidth="1"/>
    <col min="4" max="4" width="20.08984375" style="1" bestFit="1" customWidth="1"/>
    <col min="5" max="6" width="8.08984375" style="1" bestFit="1" customWidth="1"/>
    <col min="7" max="7" width="12.6328125" style="1" bestFit="1" customWidth="1"/>
    <col min="8" max="8" width="9" style="1" bestFit="1" customWidth="1"/>
    <col min="9" max="9" width="7.1796875" style="1" bestFit="1" customWidth="1"/>
    <col min="10" max="10" width="18.1796875" style="1" bestFit="1" customWidth="1"/>
    <col min="11" max="11" width="16.36328125" style="1" bestFit="1" customWidth="1"/>
    <col min="12" max="12" width="21.08984375" style="1" bestFit="1" customWidth="1"/>
    <col min="13" max="13" width="25.7265625" style="1" bestFit="1" customWidth="1"/>
    <col min="14" max="15" width="12.6328125" style="1" bestFit="1" customWidth="1"/>
    <col min="16" max="16" width="23.81640625" style="1" bestFit="1" customWidth="1"/>
    <col min="17" max="17" width="15.453125" style="1" bestFit="1" customWidth="1"/>
    <col min="18" max="18" width="10.81640625" style="1" bestFit="1" customWidth="1"/>
    <col min="19" max="19" width="8.08984375" style="1" bestFit="1" customWidth="1"/>
    <col min="20" max="20" width="13.54296875" style="1" bestFit="1" customWidth="1"/>
    <col min="21" max="21" width="4.453125" style="1" bestFit="1" customWidth="1"/>
    <col min="22" max="22" width="14.453125" style="1" bestFit="1" customWidth="1"/>
    <col min="23" max="24" width="11.7265625" style="1" bestFit="1" customWidth="1"/>
    <col min="25" max="25" width="10.81640625" style="1" bestFit="1" customWidth="1"/>
    <col min="26" max="26" width="25.6328125" style="1" bestFit="1" customWidth="1"/>
    <col min="27" max="27" width="7.1796875" style="1" bestFit="1" customWidth="1"/>
    <col min="28" max="29" width="11.7265625" style="1" bestFit="1" customWidth="1"/>
    <col min="30" max="30" width="5.453125" style="1" customWidth="1"/>
    <col min="31" max="16384" width="8.7265625" style="1"/>
  </cols>
  <sheetData>
    <row r="1" spans="1:30" ht="14.5" x14ac:dyDescent="0.35">
      <c r="A1" s="1" t="s">
        <v>26</v>
      </c>
      <c r="B1" s="1" t="s">
        <v>928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1701</v>
      </c>
      <c r="O1" s="1" t="s">
        <v>38</v>
      </c>
      <c r="P1" s="1" t="s">
        <v>39</v>
      </c>
      <c r="Q1" s="1" t="s">
        <v>40</v>
      </c>
      <c r="R1" s="1" t="s">
        <v>41</v>
      </c>
      <c r="S1" s="1" t="s">
        <v>42</v>
      </c>
      <c r="T1" s="1" t="s">
        <v>43</v>
      </c>
      <c r="U1" s="1" t="s">
        <v>44</v>
      </c>
      <c r="V1" s="1" t="s">
        <v>45</v>
      </c>
      <c r="W1" s="1" t="s">
        <v>46</v>
      </c>
      <c r="X1" s="1" t="s">
        <v>47</v>
      </c>
      <c r="Y1" s="1" t="s">
        <v>48</v>
      </c>
      <c r="Z1" s="1" t="s">
        <v>49</v>
      </c>
      <c r="AA1" s="1" t="s">
        <v>50</v>
      </c>
      <c r="AB1" s="1" t="s">
        <v>51</v>
      </c>
      <c r="AC1" s="1" t="s">
        <v>52</v>
      </c>
      <c r="AD1" t="s">
        <v>912</v>
      </c>
    </row>
    <row r="2" spans="1:30" ht="14.5" x14ac:dyDescent="0.35">
      <c r="A2" s="2" t="s">
        <v>53</v>
      </c>
      <c r="B2" s="1" t="s">
        <v>927</v>
      </c>
      <c r="C2" s="2" t="s">
        <v>54</v>
      </c>
      <c r="D2" s="2" t="s">
        <v>55</v>
      </c>
      <c r="E2" s="2" t="s">
        <v>56</v>
      </c>
      <c r="F2" s="1">
        <v>5.1180000000000003</v>
      </c>
      <c r="G2" s="3"/>
      <c r="H2" s="2" t="s">
        <v>57</v>
      </c>
      <c r="I2" s="2" t="s">
        <v>58</v>
      </c>
      <c r="J2" s="1">
        <v>4.8870636550308006</v>
      </c>
      <c r="K2" s="1">
        <v>0</v>
      </c>
      <c r="L2" s="2" t="s">
        <v>59</v>
      </c>
      <c r="M2" s="2"/>
      <c r="N2" s="1" t="s">
        <v>1702</v>
      </c>
      <c r="O2" s="1" t="s">
        <v>80</v>
      </c>
      <c r="P2" s="1" t="s">
        <v>299</v>
      </c>
      <c r="Q2" s="1">
        <v>1</v>
      </c>
      <c r="R2" s="2" t="s">
        <v>60</v>
      </c>
      <c r="S2" s="2" t="s">
        <v>61</v>
      </c>
      <c r="T2" s="2" t="s">
        <v>61</v>
      </c>
      <c r="U2" s="1">
        <v>180</v>
      </c>
      <c r="V2" s="1">
        <v>289.75563649006619</v>
      </c>
      <c r="W2" s="1">
        <v>127.66079516046516</v>
      </c>
      <c r="X2" s="1">
        <v>62.088340000000002</v>
      </c>
      <c r="Y2" s="1">
        <v>521.58439999999996</v>
      </c>
      <c r="Z2" s="2" t="s">
        <v>62</v>
      </c>
      <c r="AA2" s="2" t="s">
        <v>63</v>
      </c>
      <c r="AD2"/>
    </row>
    <row r="3" spans="1:30" ht="14.5" x14ac:dyDescent="0.35">
      <c r="A3" s="2" t="s">
        <v>64</v>
      </c>
      <c r="B3" s="1" t="s">
        <v>927</v>
      </c>
      <c r="C3" s="2" t="s">
        <v>65</v>
      </c>
      <c r="D3" s="2" t="s">
        <v>66</v>
      </c>
      <c r="E3" s="2" t="s">
        <v>56</v>
      </c>
      <c r="F3" s="1">
        <v>5.4249999999999998</v>
      </c>
      <c r="G3" s="3">
        <v>45242</v>
      </c>
      <c r="H3" s="2" t="s">
        <v>57</v>
      </c>
      <c r="I3" s="2" t="s">
        <v>58</v>
      </c>
      <c r="J3" s="1">
        <v>6.9404517453798764</v>
      </c>
      <c r="K3" s="1">
        <v>500000000</v>
      </c>
      <c r="L3" s="2" t="s">
        <v>59</v>
      </c>
      <c r="M3" s="2" t="s">
        <v>67</v>
      </c>
      <c r="N3" s="1" t="s">
        <v>1702</v>
      </c>
      <c r="O3" s="1">
        <v>281.27432257842116</v>
      </c>
      <c r="P3" s="1">
        <v>281.24539184570313</v>
      </c>
      <c r="Q3" s="1">
        <v>1.0001028665128633</v>
      </c>
      <c r="R3" s="2" t="s">
        <v>60</v>
      </c>
      <c r="S3" s="2" t="s">
        <v>61</v>
      </c>
      <c r="T3" s="2" t="s">
        <v>61</v>
      </c>
      <c r="U3" s="1">
        <v>180</v>
      </c>
      <c r="V3" s="1">
        <v>306.72052853320315</v>
      </c>
      <c r="W3" s="1">
        <v>74.911982026012922</v>
      </c>
      <c r="X3" s="1">
        <v>155.56819999999999</v>
      </c>
      <c r="Y3" s="1">
        <v>474.41340000000002</v>
      </c>
      <c r="Z3" s="2" t="s">
        <v>62</v>
      </c>
      <c r="AA3" s="2" t="s">
        <v>63</v>
      </c>
      <c r="AB3" s="1">
        <v>-0.33968138696351519</v>
      </c>
      <c r="AC3" s="1">
        <v>39.425439861858095</v>
      </c>
      <c r="AD3"/>
    </row>
    <row r="4" spans="1:30" ht="14.5" x14ac:dyDescent="0.35">
      <c r="A4" s="2" t="s">
        <v>68</v>
      </c>
      <c r="B4" s="1" t="s">
        <v>927</v>
      </c>
      <c r="C4" s="2" t="s">
        <v>69</v>
      </c>
      <c r="D4" s="2" t="s">
        <v>70</v>
      </c>
      <c r="E4" s="2" t="s">
        <v>56</v>
      </c>
      <c r="F4" s="1">
        <v>4.25</v>
      </c>
      <c r="G4" s="3">
        <v>45264</v>
      </c>
      <c r="H4" s="2" t="s">
        <v>57</v>
      </c>
      <c r="I4" s="2" t="s">
        <v>58</v>
      </c>
      <c r="J4" s="1">
        <v>1.8809034907597535</v>
      </c>
      <c r="K4" s="1">
        <v>300000000</v>
      </c>
      <c r="L4" s="2" t="s">
        <v>59</v>
      </c>
      <c r="M4" s="2" t="s">
        <v>71</v>
      </c>
      <c r="N4" s="1" t="s">
        <v>1702</v>
      </c>
      <c r="O4" s="1">
        <v>292.74421643971436</v>
      </c>
      <c r="P4" s="1">
        <v>280.06942749023438</v>
      </c>
      <c r="Q4" s="1">
        <v>1.0452558819542055</v>
      </c>
      <c r="R4" s="2" t="s">
        <v>60</v>
      </c>
      <c r="S4" s="2" t="s">
        <v>61</v>
      </c>
      <c r="T4" s="2" t="s">
        <v>61</v>
      </c>
      <c r="U4" s="1">
        <v>180</v>
      </c>
      <c r="V4" s="1">
        <v>321.28377288825254</v>
      </c>
      <c r="W4" s="1">
        <v>79.744664259284022</v>
      </c>
      <c r="X4" s="1">
        <v>157.4545</v>
      </c>
      <c r="Y4" s="1">
        <v>478.92869999999999</v>
      </c>
      <c r="Z4" s="2" t="s">
        <v>62</v>
      </c>
      <c r="AA4" s="2" t="s">
        <v>63</v>
      </c>
      <c r="AB4" s="1">
        <v>-0.35788672149579648</v>
      </c>
      <c r="AC4" s="1">
        <v>42.084159923164712</v>
      </c>
      <c r="AD4"/>
    </row>
    <row r="5" spans="1:30" ht="14.5" x14ac:dyDescent="0.35">
      <c r="A5" s="2" t="s">
        <v>72</v>
      </c>
      <c r="B5" s="1" t="s">
        <v>927</v>
      </c>
      <c r="C5" s="2" t="s">
        <v>73</v>
      </c>
      <c r="D5" s="2" t="s">
        <v>74</v>
      </c>
      <c r="E5" s="2" t="s">
        <v>56</v>
      </c>
      <c r="F5" s="1">
        <v>5.8689999999999998</v>
      </c>
      <c r="G5" s="3">
        <v>45446</v>
      </c>
      <c r="H5" s="2" t="s">
        <v>57</v>
      </c>
      <c r="I5" s="2" t="s">
        <v>58</v>
      </c>
      <c r="J5" s="1">
        <v>4.8870636550308006</v>
      </c>
      <c r="K5" s="1">
        <v>500000000</v>
      </c>
      <c r="L5" s="2" t="s">
        <v>59</v>
      </c>
      <c r="M5" s="2" t="s">
        <v>75</v>
      </c>
      <c r="N5" s="1" t="s">
        <v>1702</v>
      </c>
      <c r="O5" s="1">
        <v>290.87601507102045</v>
      </c>
      <c r="P5" s="1">
        <v>291.14480590820313</v>
      </c>
      <c r="Q5" s="1">
        <v>0.99907677955529994</v>
      </c>
      <c r="R5" s="2" t="s">
        <v>60</v>
      </c>
      <c r="S5" s="2" t="s">
        <v>61</v>
      </c>
      <c r="T5" s="2" t="s">
        <v>61</v>
      </c>
      <c r="U5" s="1">
        <v>180</v>
      </c>
      <c r="V5" s="1">
        <v>350.00488816897303</v>
      </c>
      <c r="W5" s="1">
        <v>98.6050728456743</v>
      </c>
      <c r="X5" s="1">
        <v>175.232</v>
      </c>
      <c r="Y5" s="1">
        <v>573.72929999999997</v>
      </c>
      <c r="Z5" s="2" t="s">
        <v>62</v>
      </c>
      <c r="AA5" s="2" t="s">
        <v>63</v>
      </c>
      <c r="AB5" s="1">
        <v>-0.59965345992385721</v>
      </c>
      <c r="AC5" s="1">
        <v>29.02002474571859</v>
      </c>
      <c r="AD5"/>
    </row>
    <row r="6" spans="1:30" ht="14.5" x14ac:dyDescent="0.35">
      <c r="A6" s="2" t="s">
        <v>76</v>
      </c>
      <c r="B6" s="1" t="s">
        <v>1109</v>
      </c>
      <c r="C6" s="2" t="s">
        <v>77</v>
      </c>
      <c r="D6" s="2" t="s">
        <v>78</v>
      </c>
      <c r="E6" s="2" t="s">
        <v>56</v>
      </c>
      <c r="F6" s="1">
        <v>2.5</v>
      </c>
      <c r="G6" s="3">
        <v>45993</v>
      </c>
      <c r="H6" s="2" t="s">
        <v>57</v>
      </c>
      <c r="I6" s="2" t="s">
        <v>58</v>
      </c>
      <c r="J6" s="1">
        <v>0.13415468856947296</v>
      </c>
      <c r="K6" s="1">
        <v>500000000</v>
      </c>
      <c r="L6" s="2" t="s">
        <v>59</v>
      </c>
      <c r="M6" s="2" t="s">
        <v>79</v>
      </c>
      <c r="N6" s="1" t="s">
        <v>1702</v>
      </c>
      <c r="O6" s="1">
        <v>311.14409452087784</v>
      </c>
      <c r="P6" s="1">
        <v>297.980712890625</v>
      </c>
      <c r="Q6" s="1">
        <v>1.0441752806836344</v>
      </c>
      <c r="R6" s="2" t="s">
        <v>60</v>
      </c>
      <c r="S6" s="2" t="s">
        <v>61</v>
      </c>
      <c r="T6" s="2" t="s">
        <v>61</v>
      </c>
      <c r="U6" s="1">
        <v>180</v>
      </c>
      <c r="V6" s="1">
        <v>297.50369230769235</v>
      </c>
      <c r="W6" s="1">
        <v>2.156796664083668</v>
      </c>
      <c r="X6" s="1">
        <v>293.10399999999998</v>
      </c>
      <c r="Y6" s="1">
        <v>301.76600000000002</v>
      </c>
      <c r="Z6" s="2" t="s">
        <v>62</v>
      </c>
      <c r="AA6" s="2" t="s">
        <v>63</v>
      </c>
      <c r="AB6" s="1">
        <v>6.3243802442455683</v>
      </c>
      <c r="AC6" s="1">
        <v>208.26708059198552</v>
      </c>
      <c r="AD6"/>
    </row>
    <row r="7" spans="1:30" ht="14.5" x14ac:dyDescent="0.35">
      <c r="A7" s="2" t="s">
        <v>82</v>
      </c>
      <c r="B7" s="1" t="s">
        <v>927</v>
      </c>
      <c r="C7" s="2" t="s">
        <v>83</v>
      </c>
      <c r="D7" s="2" t="s">
        <v>84</v>
      </c>
      <c r="E7" s="2" t="s">
        <v>85</v>
      </c>
      <c r="F7" s="1">
        <v>2.375</v>
      </c>
      <c r="G7" s="3">
        <v>44836</v>
      </c>
      <c r="H7" s="2" t="s">
        <v>86</v>
      </c>
      <c r="I7" s="2" t="s">
        <v>58</v>
      </c>
      <c r="J7" s="1">
        <v>5.5550992470910332</v>
      </c>
      <c r="K7" s="1">
        <v>1300000000</v>
      </c>
      <c r="L7" s="2" t="s">
        <v>87</v>
      </c>
      <c r="M7" s="2" t="s">
        <v>88</v>
      </c>
      <c r="N7" s="1" t="s">
        <v>1702</v>
      </c>
      <c r="O7" s="1">
        <v>255.36246385059397</v>
      </c>
      <c r="P7" s="1">
        <v>255.36474609375</v>
      </c>
      <c r="Q7" s="1">
        <v>0.99999106281038808</v>
      </c>
      <c r="R7" s="2" t="s">
        <v>89</v>
      </c>
      <c r="S7" s="2" t="s">
        <v>61</v>
      </c>
      <c r="T7" s="2" t="s">
        <v>61</v>
      </c>
      <c r="U7" s="1">
        <v>180</v>
      </c>
      <c r="V7" s="1">
        <v>294.40300042066235</v>
      </c>
      <c r="W7" s="1">
        <v>123.38413229450306</v>
      </c>
      <c r="X7" s="1">
        <v>153.8005</v>
      </c>
      <c r="Y7" s="1">
        <v>855.66520000000003</v>
      </c>
      <c r="Z7" s="2" t="s">
        <v>62</v>
      </c>
      <c r="AA7" s="2" t="s">
        <v>63</v>
      </c>
      <c r="AB7" s="1">
        <v>-0.31641456517993194</v>
      </c>
      <c r="AC7" s="1">
        <v>14.470305152915364</v>
      </c>
      <c r="AD7"/>
    </row>
    <row r="8" spans="1:30" ht="14.5" x14ac:dyDescent="0.35">
      <c r="A8" s="2" t="s">
        <v>90</v>
      </c>
      <c r="B8" s="1" t="s">
        <v>927</v>
      </c>
      <c r="C8" s="2" t="s">
        <v>91</v>
      </c>
      <c r="D8" s="2" t="s">
        <v>92</v>
      </c>
      <c r="E8" s="2" t="s">
        <v>85</v>
      </c>
      <c r="F8" s="1">
        <v>3.75</v>
      </c>
      <c r="G8" s="3">
        <v>45474</v>
      </c>
      <c r="H8" s="2" t="s">
        <v>86</v>
      </c>
      <c r="I8" s="2" t="s">
        <v>58</v>
      </c>
      <c r="J8" s="1">
        <v>6.3080082135523616</v>
      </c>
      <c r="K8" s="1">
        <v>1500000000</v>
      </c>
      <c r="L8" s="2" t="s">
        <v>87</v>
      </c>
      <c r="M8" s="2" t="s">
        <v>93</v>
      </c>
      <c r="N8" s="1" t="s">
        <v>1702</v>
      </c>
      <c r="O8" s="1">
        <v>307.89696368273923</v>
      </c>
      <c r="P8" s="1">
        <v>307.94818115234375</v>
      </c>
      <c r="Q8" s="1">
        <v>0.99983368153235108</v>
      </c>
      <c r="R8" s="2" t="s">
        <v>89</v>
      </c>
      <c r="S8" s="2" t="s">
        <v>61</v>
      </c>
      <c r="T8" s="2" t="s">
        <v>61</v>
      </c>
      <c r="U8" s="1">
        <v>180</v>
      </c>
      <c r="V8" s="1">
        <v>326.18952920305918</v>
      </c>
      <c r="W8" s="1">
        <v>98.767483060926565</v>
      </c>
      <c r="X8" s="1">
        <v>182.17070000000001</v>
      </c>
      <c r="Y8" s="1">
        <v>729.83969999999999</v>
      </c>
      <c r="Z8" s="2" t="s">
        <v>62</v>
      </c>
      <c r="AA8" s="2" t="s">
        <v>63</v>
      </c>
      <c r="AB8" s="1">
        <v>-0.18520837985752703</v>
      </c>
      <c r="AC8" s="1">
        <v>22.956614977794839</v>
      </c>
      <c r="AD8"/>
    </row>
    <row r="9" spans="1:30" ht="14.5" x14ac:dyDescent="0.35">
      <c r="A9" s="2" t="s">
        <v>94</v>
      </c>
      <c r="B9" s="1" t="s">
        <v>927</v>
      </c>
      <c r="C9" s="2" t="s">
        <v>95</v>
      </c>
      <c r="D9" s="2" t="s">
        <v>96</v>
      </c>
      <c r="E9" s="2" t="s">
        <v>85</v>
      </c>
      <c r="F9" s="1">
        <v>2.375</v>
      </c>
      <c r="G9" s="3">
        <v>45700</v>
      </c>
      <c r="H9" s="2" t="s">
        <v>86</v>
      </c>
      <c r="I9" s="2" t="s">
        <v>58</v>
      </c>
      <c r="J9" s="1">
        <v>0.94182067077344289</v>
      </c>
      <c r="K9" s="1">
        <v>1000000000</v>
      </c>
      <c r="L9" s="2" t="s">
        <v>87</v>
      </c>
      <c r="M9" s="2" t="s">
        <v>97</v>
      </c>
      <c r="N9" s="1" t="s">
        <v>1702</v>
      </c>
      <c r="O9" s="1">
        <v>317.91471632783151</v>
      </c>
      <c r="P9" s="1">
        <v>320.57192993164063</v>
      </c>
      <c r="Q9" s="1">
        <v>0.99171102222089202</v>
      </c>
      <c r="R9" s="2" t="s">
        <v>89</v>
      </c>
      <c r="S9" s="2" t="s">
        <v>61</v>
      </c>
      <c r="T9" s="2" t="s">
        <v>61</v>
      </c>
      <c r="U9" s="1">
        <v>180</v>
      </c>
      <c r="V9" s="1">
        <v>339.79289539205143</v>
      </c>
      <c r="W9" s="1">
        <v>89.16999864770618</v>
      </c>
      <c r="X9" s="1">
        <v>197.43819999999999</v>
      </c>
      <c r="Y9" s="1">
        <v>676.03930000000003</v>
      </c>
      <c r="Z9" s="2" t="s">
        <v>62</v>
      </c>
      <c r="AA9" s="2" t="s">
        <v>63</v>
      </c>
      <c r="AB9" s="1">
        <v>-0.24535358748469285</v>
      </c>
      <c r="AC9" s="1">
        <v>25.172636738158673</v>
      </c>
      <c r="AD9"/>
    </row>
    <row r="10" spans="1:30" ht="14.5" x14ac:dyDescent="0.35">
      <c r="A10" s="2" t="s">
        <v>98</v>
      </c>
      <c r="B10" s="1" t="s">
        <v>927</v>
      </c>
      <c r="C10" s="2" t="s">
        <v>99</v>
      </c>
      <c r="D10" s="2" t="s">
        <v>100</v>
      </c>
      <c r="E10" s="2" t="s">
        <v>85</v>
      </c>
      <c r="F10" s="1">
        <v>3.125</v>
      </c>
      <c r="G10" s="3">
        <v>46611</v>
      </c>
      <c r="H10" s="2" t="s">
        <v>86</v>
      </c>
      <c r="I10" s="2" t="s">
        <v>58</v>
      </c>
      <c r="J10" s="1">
        <v>0.94182067077344289</v>
      </c>
      <c r="K10" s="1">
        <v>750000000</v>
      </c>
      <c r="L10" s="2" t="s">
        <v>87</v>
      </c>
      <c r="M10" s="2" t="s">
        <v>101</v>
      </c>
      <c r="N10" s="1" t="s">
        <v>1702</v>
      </c>
      <c r="O10" s="1">
        <v>341.7179932934792</v>
      </c>
      <c r="P10" s="1">
        <v>342.9503173828125</v>
      </c>
      <c r="Q10" s="1">
        <v>0.99640669791841086</v>
      </c>
      <c r="R10" s="2" t="s">
        <v>89</v>
      </c>
      <c r="S10" s="2" t="s">
        <v>61</v>
      </c>
      <c r="T10" s="2" t="s">
        <v>61</v>
      </c>
      <c r="U10" s="1">
        <v>180</v>
      </c>
      <c r="V10" s="1">
        <v>351.03252955528012</v>
      </c>
      <c r="W10" s="1">
        <v>58.064501519963066</v>
      </c>
      <c r="X10" s="1">
        <v>243.55</v>
      </c>
      <c r="Y10" s="1">
        <v>579.90200000000004</v>
      </c>
      <c r="Z10" s="2" t="s">
        <v>62</v>
      </c>
      <c r="AA10" s="2" t="s">
        <v>63</v>
      </c>
      <c r="AB10" s="1">
        <v>-0.16041705375871534</v>
      </c>
      <c r="AC10" s="1">
        <v>29.186088768159301</v>
      </c>
      <c r="AD10"/>
    </row>
    <row r="11" spans="1:30" ht="14.5" x14ac:dyDescent="0.35">
      <c r="A11" s="2" t="s">
        <v>102</v>
      </c>
      <c r="B11" s="1" t="s">
        <v>927</v>
      </c>
      <c r="C11" s="2" t="s">
        <v>103</v>
      </c>
      <c r="D11" s="2" t="s">
        <v>104</v>
      </c>
      <c r="E11" s="2" t="s">
        <v>105</v>
      </c>
      <c r="F11" s="1">
        <v>3.75</v>
      </c>
      <c r="G11" s="3">
        <v>45903</v>
      </c>
      <c r="H11" s="2" t="s">
        <v>57</v>
      </c>
      <c r="I11" s="2" t="s">
        <v>58</v>
      </c>
      <c r="J11" s="1">
        <v>0.38329911019849416</v>
      </c>
      <c r="K11" s="1">
        <v>750000000</v>
      </c>
      <c r="L11" s="2" t="s">
        <v>59</v>
      </c>
      <c r="M11" s="2" t="s">
        <v>106</v>
      </c>
      <c r="N11" s="1" t="s">
        <v>1703</v>
      </c>
      <c r="O11" s="1">
        <v>307.14502242694749</v>
      </c>
      <c r="P11" s="1">
        <v>307.41729736328125</v>
      </c>
      <c r="Q11" s="1">
        <v>0.99911431484607716</v>
      </c>
      <c r="R11" s="2" t="s">
        <v>80</v>
      </c>
      <c r="S11" s="2" t="s">
        <v>61</v>
      </c>
      <c r="T11" s="2" t="s">
        <v>81</v>
      </c>
      <c r="U11" s="1">
        <v>180</v>
      </c>
      <c r="V11" s="1">
        <v>323.12431453750764</v>
      </c>
      <c r="W11" s="1">
        <v>18.389647232928372</v>
      </c>
      <c r="X11" s="1">
        <v>294.69240000000002</v>
      </c>
      <c r="Y11" s="1">
        <v>378.77089999999998</v>
      </c>
      <c r="Z11" s="2" t="s">
        <v>62</v>
      </c>
      <c r="AA11" s="2" t="s">
        <v>63</v>
      </c>
      <c r="AB11" s="1">
        <v>-0.86892869167972642</v>
      </c>
      <c r="AC11" s="1">
        <v>14.810709547562666</v>
      </c>
      <c r="AD11"/>
    </row>
    <row r="12" spans="1:30" ht="14.5" x14ac:dyDescent="0.35">
      <c r="A12" s="2" t="s">
        <v>107</v>
      </c>
      <c r="B12" s="1" t="s">
        <v>927</v>
      </c>
      <c r="C12" s="2" t="s">
        <v>108</v>
      </c>
      <c r="D12" s="2" t="s">
        <v>109</v>
      </c>
      <c r="E12" s="2" t="s">
        <v>110</v>
      </c>
      <c r="F12" s="1">
        <v>2.625</v>
      </c>
      <c r="G12" s="3">
        <v>44359</v>
      </c>
      <c r="H12" s="2" t="s">
        <v>86</v>
      </c>
      <c r="I12" s="2" t="s">
        <v>58</v>
      </c>
      <c r="J12" s="1">
        <v>5.8590006844626972</v>
      </c>
      <c r="K12" s="1">
        <v>316883999.99999988</v>
      </c>
      <c r="L12" s="2" t="s">
        <v>87</v>
      </c>
      <c r="M12" s="2" t="s">
        <v>111</v>
      </c>
      <c r="N12" s="1" t="s">
        <v>1702</v>
      </c>
      <c r="O12" s="1">
        <v>70.917684010471319</v>
      </c>
      <c r="P12" s="1">
        <v>70.294036865234375</v>
      </c>
      <c r="Q12" s="1">
        <v>1.0088719779521638</v>
      </c>
      <c r="R12" s="2" t="s">
        <v>89</v>
      </c>
      <c r="S12" s="2" t="s">
        <v>112</v>
      </c>
      <c r="T12" s="2" t="s">
        <v>113</v>
      </c>
      <c r="U12" s="1">
        <v>180</v>
      </c>
      <c r="V12" s="1">
        <v>175.07695293206035</v>
      </c>
      <c r="W12" s="1">
        <v>133.85370371522819</v>
      </c>
      <c r="X12" s="1">
        <v>48.953609999999998</v>
      </c>
      <c r="Y12" s="1">
        <v>641.94640000000004</v>
      </c>
      <c r="Z12" s="2" t="s">
        <v>62</v>
      </c>
      <c r="AA12" s="2" t="s">
        <v>63</v>
      </c>
      <c r="AB12" s="1">
        <v>-0.77815754088647682</v>
      </c>
      <c r="AC12" s="1">
        <v>3.7039360985268175</v>
      </c>
      <c r="AD12"/>
    </row>
    <row r="13" spans="1:30" ht="14.5" x14ac:dyDescent="0.35">
      <c r="A13" s="2" t="s">
        <v>114</v>
      </c>
      <c r="B13" s="1" t="s">
        <v>927</v>
      </c>
      <c r="C13" s="2" t="s">
        <v>115</v>
      </c>
      <c r="D13" s="2" t="s">
        <v>116</v>
      </c>
      <c r="E13" s="2" t="s">
        <v>110</v>
      </c>
      <c r="F13" s="1">
        <v>3.375</v>
      </c>
      <c r="G13" s="3">
        <v>45638</v>
      </c>
      <c r="H13" s="2" t="s">
        <v>86</v>
      </c>
      <c r="I13" s="2" t="s">
        <v>58</v>
      </c>
      <c r="J13" s="1">
        <v>5.8590006844626972</v>
      </c>
      <c r="K13" s="1">
        <v>500000000</v>
      </c>
      <c r="L13" s="2" t="s">
        <v>87</v>
      </c>
      <c r="M13" s="2" t="s">
        <v>117</v>
      </c>
      <c r="N13" s="1" t="s">
        <v>1702</v>
      </c>
      <c r="O13" s="1">
        <v>157.71164427880663</v>
      </c>
      <c r="P13" s="1">
        <v>159.02674865722656</v>
      </c>
      <c r="Q13" s="1">
        <v>0.99173029449747119</v>
      </c>
      <c r="R13" s="2" t="s">
        <v>89</v>
      </c>
      <c r="S13" s="2" t="s">
        <v>112</v>
      </c>
      <c r="T13" s="2" t="s">
        <v>113</v>
      </c>
      <c r="U13" s="1">
        <v>180</v>
      </c>
      <c r="V13" s="1">
        <v>192.0640746599862</v>
      </c>
      <c r="W13" s="1">
        <v>60.909823085014821</v>
      </c>
      <c r="X13" s="1">
        <v>97.1858</v>
      </c>
      <c r="Y13" s="1">
        <v>380.01119999999997</v>
      </c>
      <c r="Z13" s="2" t="s">
        <v>62</v>
      </c>
      <c r="AA13" s="2" t="s">
        <v>63</v>
      </c>
      <c r="AB13" s="1">
        <v>-0.56398834607075121</v>
      </c>
      <c r="AC13" s="1">
        <v>21.400427358648351</v>
      </c>
      <c r="AD13"/>
    </row>
    <row r="14" spans="1:30" ht="14.5" x14ac:dyDescent="0.35">
      <c r="A14" s="2" t="s">
        <v>118</v>
      </c>
      <c r="B14" s="1" t="s">
        <v>927</v>
      </c>
      <c r="C14" s="2" t="s">
        <v>119</v>
      </c>
      <c r="D14" s="2" t="s">
        <v>120</v>
      </c>
      <c r="E14" s="2" t="s">
        <v>110</v>
      </c>
      <c r="F14" s="1">
        <v>1.625</v>
      </c>
      <c r="G14" s="3">
        <v>45553</v>
      </c>
      <c r="H14" s="2" t="s">
        <v>86</v>
      </c>
      <c r="I14" s="2" t="s">
        <v>58</v>
      </c>
      <c r="J14" s="1">
        <v>1.3251197809719371</v>
      </c>
      <c r="K14" s="1">
        <v>500000000</v>
      </c>
      <c r="L14" s="2" t="s">
        <v>87</v>
      </c>
      <c r="M14" s="2" t="s">
        <v>121</v>
      </c>
      <c r="N14" s="1" t="s">
        <v>1702</v>
      </c>
      <c r="O14" s="1">
        <v>168.65686504965015</v>
      </c>
      <c r="P14" s="1">
        <v>169.65156555175781</v>
      </c>
      <c r="Q14" s="1">
        <v>0.99413680328340859</v>
      </c>
      <c r="R14" s="2" t="s">
        <v>89</v>
      </c>
      <c r="S14" s="2" t="s">
        <v>112</v>
      </c>
      <c r="T14" s="2" t="s">
        <v>113</v>
      </c>
      <c r="U14" s="1">
        <v>180</v>
      </c>
      <c r="V14" s="1">
        <v>215.45909341464943</v>
      </c>
      <c r="W14" s="1">
        <v>77.612912156173863</v>
      </c>
      <c r="X14" s="1">
        <v>117.19750000000001</v>
      </c>
      <c r="Y14" s="1">
        <v>487.99489999999997</v>
      </c>
      <c r="Z14" s="2" t="s">
        <v>62</v>
      </c>
      <c r="AA14" s="2" t="s">
        <v>63</v>
      </c>
      <c r="AB14" s="1">
        <v>-0.60302116058759847</v>
      </c>
      <c r="AC14" s="1">
        <v>13.878027475287084</v>
      </c>
      <c r="AD14"/>
    </row>
    <row r="15" spans="1:30" ht="14.5" x14ac:dyDescent="0.35">
      <c r="A15" s="2" t="s">
        <v>122</v>
      </c>
      <c r="B15" s="1" t="s">
        <v>927</v>
      </c>
      <c r="C15" s="2" t="s">
        <v>123</v>
      </c>
      <c r="D15" s="2" t="s">
        <v>124</v>
      </c>
      <c r="E15" s="2" t="s">
        <v>110</v>
      </c>
      <c r="F15" s="1">
        <v>2.875</v>
      </c>
      <c r="G15" s="3">
        <v>47202</v>
      </c>
      <c r="H15" s="2" t="s">
        <v>86</v>
      </c>
      <c r="I15" s="2" t="s">
        <v>58</v>
      </c>
      <c r="J15" s="1">
        <v>1.3251197809719371</v>
      </c>
      <c r="K15" s="1">
        <v>1000000000</v>
      </c>
      <c r="L15" s="2" t="s">
        <v>87</v>
      </c>
      <c r="M15" s="2" t="s">
        <v>125</v>
      </c>
      <c r="N15" s="1" t="s">
        <v>1702</v>
      </c>
      <c r="O15" s="1">
        <v>227.18876373341681</v>
      </c>
      <c r="P15" s="1">
        <v>228.36830139160156</v>
      </c>
      <c r="Q15" s="1">
        <v>0.99483493264609391</v>
      </c>
      <c r="R15" s="2" t="s">
        <v>89</v>
      </c>
      <c r="S15" s="2" t="s">
        <v>112</v>
      </c>
      <c r="T15" s="2" t="s">
        <v>113</v>
      </c>
      <c r="U15" s="1">
        <v>180</v>
      </c>
      <c r="V15" s="1">
        <v>249.28571279173445</v>
      </c>
      <c r="W15" s="1">
        <v>41.645418680012199</v>
      </c>
      <c r="X15" s="1">
        <v>189.4853</v>
      </c>
      <c r="Y15" s="1">
        <v>383.51690000000002</v>
      </c>
      <c r="Z15" s="2" t="s">
        <v>62</v>
      </c>
      <c r="AA15" s="2" t="s">
        <v>63</v>
      </c>
      <c r="AB15" s="1">
        <v>-0.53059735641277372</v>
      </c>
      <c r="AC15" s="1">
        <v>19.431609971477226</v>
      </c>
      <c r="AD15"/>
    </row>
    <row r="16" spans="1:30" ht="14.5" x14ac:dyDescent="0.35">
      <c r="A16" s="2" t="s">
        <v>126</v>
      </c>
      <c r="B16" s="1" t="s">
        <v>927</v>
      </c>
      <c r="C16" s="2" t="s">
        <v>127</v>
      </c>
      <c r="D16" s="2" t="s">
        <v>128</v>
      </c>
      <c r="E16" s="2" t="s">
        <v>129</v>
      </c>
      <c r="F16" s="1">
        <v>4.75</v>
      </c>
      <c r="G16" s="3">
        <v>44133</v>
      </c>
      <c r="H16" s="2" t="s">
        <v>57</v>
      </c>
      <c r="I16" s="2" t="s">
        <v>58</v>
      </c>
      <c r="J16" s="1">
        <v>5.979466119096509</v>
      </c>
      <c r="K16" s="1">
        <v>300000000</v>
      </c>
      <c r="L16" s="2" t="s">
        <v>59</v>
      </c>
      <c r="M16" s="2" t="s">
        <v>1265</v>
      </c>
      <c r="N16" s="1" t="s">
        <v>1702</v>
      </c>
      <c r="O16" s="1">
        <v>-524.12723399921788</v>
      </c>
      <c r="P16" s="1">
        <v>-516.0203857421875</v>
      </c>
      <c r="Q16" s="1">
        <v>1.0157103255627593</v>
      </c>
      <c r="R16" s="2" t="s">
        <v>89</v>
      </c>
      <c r="S16" s="2" t="s">
        <v>130</v>
      </c>
      <c r="T16" s="2" t="s">
        <v>130</v>
      </c>
      <c r="U16" s="1">
        <v>180</v>
      </c>
      <c r="V16" s="1">
        <v>200.28397276607143</v>
      </c>
      <c r="W16" s="1">
        <v>258.61405998726167</v>
      </c>
      <c r="X16" s="1">
        <v>-518.2880859375</v>
      </c>
      <c r="Y16" s="1">
        <v>889.61860000000001</v>
      </c>
      <c r="Z16" s="2" t="s">
        <v>62</v>
      </c>
      <c r="AA16" s="2" t="s">
        <v>63</v>
      </c>
      <c r="AB16" s="1">
        <v>-2.8011284722917655</v>
      </c>
      <c r="AC16" s="1">
        <v>-0.41473970683147182</v>
      </c>
      <c r="AD16"/>
    </row>
    <row r="17" spans="1:30" ht="14.5" x14ac:dyDescent="0.35">
      <c r="A17" s="2" t="s">
        <v>131</v>
      </c>
      <c r="B17" s="1" t="s">
        <v>927</v>
      </c>
      <c r="C17" s="2" t="s">
        <v>132</v>
      </c>
      <c r="D17" s="2" t="s">
        <v>133</v>
      </c>
      <c r="E17" s="2" t="s">
        <v>129</v>
      </c>
      <c r="F17" s="1">
        <v>2.75</v>
      </c>
      <c r="G17" s="3">
        <v>45460</v>
      </c>
      <c r="H17" s="2" t="s">
        <v>57</v>
      </c>
      <c r="I17" s="2" t="s">
        <v>58</v>
      </c>
      <c r="J17" s="1">
        <v>1.3470225872689938</v>
      </c>
      <c r="K17" s="1">
        <v>400000000</v>
      </c>
      <c r="L17" s="2" t="s">
        <v>59</v>
      </c>
      <c r="M17" s="2" t="s">
        <v>134</v>
      </c>
      <c r="N17" s="1" t="s">
        <v>1702</v>
      </c>
      <c r="O17" s="1">
        <v>248.77293126546229</v>
      </c>
      <c r="P17" s="1">
        <v>244.65414428710935</v>
      </c>
      <c r="Q17" s="1">
        <v>1.0168351408489504</v>
      </c>
      <c r="R17" s="2" t="s">
        <v>89</v>
      </c>
      <c r="S17" s="2" t="s">
        <v>130</v>
      </c>
      <c r="T17" s="2" t="s">
        <v>130</v>
      </c>
      <c r="U17" s="1">
        <v>180</v>
      </c>
      <c r="V17" s="1">
        <v>305.36580289941406</v>
      </c>
      <c r="W17" s="1">
        <v>97.759215385609977</v>
      </c>
      <c r="X17" s="1">
        <v>147.10599999999999</v>
      </c>
      <c r="Y17" s="1">
        <v>570.08730000000003</v>
      </c>
      <c r="Z17" s="2" t="s">
        <v>62</v>
      </c>
      <c r="AA17" s="2" t="s">
        <v>63</v>
      </c>
      <c r="AB17" s="1">
        <v>-0.57890063264851199</v>
      </c>
      <c r="AC17" s="1">
        <v>24.035798099221477</v>
      </c>
      <c r="AD17"/>
    </row>
    <row r="18" spans="1:30" ht="14.5" x14ac:dyDescent="0.35">
      <c r="A18" s="2" t="s">
        <v>135</v>
      </c>
      <c r="B18" s="1" t="s">
        <v>927</v>
      </c>
      <c r="C18" s="2" t="s">
        <v>136</v>
      </c>
      <c r="D18" s="2" t="s">
        <v>137</v>
      </c>
      <c r="E18" s="2" t="s">
        <v>129</v>
      </c>
      <c r="F18" s="1">
        <v>1.5</v>
      </c>
      <c r="G18" s="3">
        <v>45951</v>
      </c>
      <c r="H18" s="2" t="s">
        <v>57</v>
      </c>
      <c r="I18" s="2" t="s">
        <v>58</v>
      </c>
      <c r="J18" s="1">
        <v>0.75017111567419581</v>
      </c>
      <c r="K18" s="1">
        <v>300000000</v>
      </c>
      <c r="L18" s="2" t="s">
        <v>59</v>
      </c>
      <c r="M18" s="2" t="s">
        <v>138</v>
      </c>
      <c r="N18" s="1" t="s">
        <v>1702</v>
      </c>
      <c r="O18" s="1">
        <v>279.95803356275621</v>
      </c>
      <c r="P18" s="1">
        <v>285.2938232421875</v>
      </c>
      <c r="Q18" s="1">
        <v>0.98129721275142467</v>
      </c>
      <c r="R18" s="2" t="s">
        <v>89</v>
      </c>
      <c r="S18" s="2" t="s">
        <v>130</v>
      </c>
      <c r="T18" s="2" t="s">
        <v>130</v>
      </c>
      <c r="U18" s="1">
        <v>180</v>
      </c>
      <c r="V18" s="1">
        <v>311.75467809235477</v>
      </c>
      <c r="W18" s="1">
        <v>84.293519793182895</v>
      </c>
      <c r="X18" s="1">
        <v>174.27690000000001</v>
      </c>
      <c r="Y18" s="1">
        <v>532.61</v>
      </c>
      <c r="Z18" s="2" t="s">
        <v>62</v>
      </c>
      <c r="AA18" s="2" t="s">
        <v>63</v>
      </c>
      <c r="AB18" s="1">
        <v>-0.3772133920568595</v>
      </c>
      <c r="AC18" s="1">
        <v>29.492428570722662</v>
      </c>
      <c r="AD18"/>
    </row>
    <row r="19" spans="1:30" ht="14.5" x14ac:dyDescent="0.35">
      <c r="A19" s="2" t="s">
        <v>139</v>
      </c>
      <c r="B19" s="1" t="s">
        <v>927</v>
      </c>
      <c r="C19" s="2" t="s">
        <v>140</v>
      </c>
      <c r="D19" s="2" t="s">
        <v>141</v>
      </c>
      <c r="E19" s="2" t="s">
        <v>142</v>
      </c>
      <c r="F19" s="1">
        <v>4.5</v>
      </c>
      <c r="G19" s="3">
        <v>45083</v>
      </c>
      <c r="H19" s="2" t="s">
        <v>86</v>
      </c>
      <c r="I19" s="2" t="s">
        <v>58</v>
      </c>
      <c r="J19" s="1">
        <v>3.8740588637919235</v>
      </c>
      <c r="K19" s="1">
        <v>500000000</v>
      </c>
      <c r="L19" s="2" t="s">
        <v>59</v>
      </c>
      <c r="M19" s="2" t="s">
        <v>143</v>
      </c>
      <c r="N19" s="1" t="s">
        <v>1702</v>
      </c>
      <c r="O19" s="1">
        <v>239.6938161825851</v>
      </c>
      <c r="P19" s="1">
        <v>239.70762634277344</v>
      </c>
      <c r="Q19" s="1">
        <v>0.99994238748095321</v>
      </c>
      <c r="R19" s="2" t="s">
        <v>60</v>
      </c>
      <c r="S19" s="2" t="s">
        <v>61</v>
      </c>
      <c r="T19" s="2" t="s">
        <v>61</v>
      </c>
      <c r="U19" s="1">
        <v>180</v>
      </c>
      <c r="V19" s="1">
        <v>333.43017844417579</v>
      </c>
      <c r="W19" s="1">
        <v>119.90274884724342</v>
      </c>
      <c r="X19" s="1">
        <v>158.39240000000001</v>
      </c>
      <c r="Y19" s="1">
        <v>650.01750000000004</v>
      </c>
      <c r="Z19" s="2" t="s">
        <v>62</v>
      </c>
      <c r="AA19" s="2" t="s">
        <v>63</v>
      </c>
      <c r="AB19" s="1">
        <v>-0.78176991906174897</v>
      </c>
      <c r="AC19" s="1">
        <v>16.537279358312883</v>
      </c>
      <c r="AD19"/>
    </row>
    <row r="20" spans="1:30" ht="14.5" x14ac:dyDescent="0.35">
      <c r="A20" s="2" t="s">
        <v>144</v>
      </c>
      <c r="B20" s="1" t="s">
        <v>927</v>
      </c>
      <c r="C20" s="2" t="s">
        <v>145</v>
      </c>
      <c r="D20" s="2" t="s">
        <v>146</v>
      </c>
      <c r="E20" s="2" t="s">
        <v>147</v>
      </c>
      <c r="F20" s="1">
        <v>3</v>
      </c>
      <c r="G20" s="3">
        <v>45478</v>
      </c>
      <c r="H20" s="2" t="s">
        <v>57</v>
      </c>
      <c r="I20" s="2" t="s">
        <v>58</v>
      </c>
      <c r="J20" s="1">
        <v>1.5468856947296372</v>
      </c>
      <c r="K20" s="1">
        <v>500000000</v>
      </c>
      <c r="L20" s="2" t="s">
        <v>148</v>
      </c>
      <c r="M20" s="2" t="s">
        <v>149</v>
      </c>
      <c r="N20" s="1" t="s">
        <v>1702</v>
      </c>
      <c r="O20" s="1">
        <v>271.21480414601223</v>
      </c>
      <c r="P20" s="1">
        <v>271.23171997070313</v>
      </c>
      <c r="Q20" s="1">
        <v>0.9999376333096559</v>
      </c>
      <c r="R20" s="2" t="s">
        <v>60</v>
      </c>
      <c r="S20" s="2" t="s">
        <v>61</v>
      </c>
      <c r="T20" s="2" t="s">
        <v>61</v>
      </c>
      <c r="U20" s="1">
        <v>180</v>
      </c>
      <c r="V20" s="1">
        <v>339.60930362735019</v>
      </c>
      <c r="W20" s="1">
        <v>133.20889483846307</v>
      </c>
      <c r="X20" s="1">
        <v>175.46199999999999</v>
      </c>
      <c r="Y20" s="1">
        <v>774.91499999999996</v>
      </c>
      <c r="Z20" s="2" t="s">
        <v>62</v>
      </c>
      <c r="AA20" s="2" t="s">
        <v>63</v>
      </c>
      <c r="AB20" s="1">
        <v>-0.51343793193598031</v>
      </c>
      <c r="AC20" s="1">
        <v>15.973363073670871</v>
      </c>
      <c r="AD20"/>
    </row>
    <row r="21" spans="1:30" ht="14.5" x14ac:dyDescent="0.35">
      <c r="A21" s="2" t="s">
        <v>150</v>
      </c>
      <c r="B21" s="1" t="s">
        <v>927</v>
      </c>
      <c r="C21" s="2" t="s">
        <v>151</v>
      </c>
      <c r="D21" s="2" t="s">
        <v>152</v>
      </c>
      <c r="E21" s="2" t="s">
        <v>153</v>
      </c>
      <c r="F21" s="1">
        <v>2.125</v>
      </c>
      <c r="G21" s="3">
        <v>44780</v>
      </c>
      <c r="H21" s="2" t="s">
        <v>86</v>
      </c>
      <c r="I21" s="2" t="s">
        <v>58</v>
      </c>
      <c r="J21" s="1">
        <v>3.2908966461327855</v>
      </c>
      <c r="K21" s="1">
        <v>500000000</v>
      </c>
      <c r="L21" s="2" t="s">
        <v>59</v>
      </c>
      <c r="M21" s="2" t="s">
        <v>154</v>
      </c>
      <c r="N21" s="1" t="s">
        <v>1703</v>
      </c>
      <c r="O21" s="1">
        <v>161.94783356042925</v>
      </c>
      <c r="P21" s="1">
        <v>148.02044677734375</v>
      </c>
      <c r="Q21" s="1">
        <v>1.0940909657166178</v>
      </c>
      <c r="R21" s="2" t="s">
        <v>89</v>
      </c>
      <c r="S21" s="2" t="s">
        <v>130</v>
      </c>
      <c r="T21" s="2" t="s">
        <v>130</v>
      </c>
      <c r="U21" s="1">
        <v>180</v>
      </c>
      <c r="V21" s="1">
        <v>263.26311892583612</v>
      </c>
      <c r="W21" s="1">
        <v>112.9922443447756</v>
      </c>
      <c r="X21" s="1">
        <v>102.1429</v>
      </c>
      <c r="Y21" s="1">
        <v>530.67690000000005</v>
      </c>
      <c r="Z21" s="2" t="s">
        <v>62</v>
      </c>
      <c r="AA21" s="2" t="s">
        <v>63</v>
      </c>
      <c r="AB21" s="1">
        <v>-0.89665698697214491</v>
      </c>
      <c r="AC21" s="1">
        <v>13.9557032955213</v>
      </c>
      <c r="AD21"/>
    </row>
    <row r="22" spans="1:30" ht="14.5" x14ac:dyDescent="0.35">
      <c r="A22" s="2" t="s">
        <v>155</v>
      </c>
      <c r="B22" s="1" t="s">
        <v>927</v>
      </c>
      <c r="C22" s="2" t="s">
        <v>156</v>
      </c>
      <c r="D22" s="2" t="s">
        <v>157</v>
      </c>
      <c r="E22" s="2" t="s">
        <v>158</v>
      </c>
      <c r="F22" s="1">
        <v>2.875</v>
      </c>
      <c r="G22" s="3">
        <v>44784</v>
      </c>
      <c r="H22" s="2" t="s">
        <v>57</v>
      </c>
      <c r="I22" s="2" t="s">
        <v>58</v>
      </c>
      <c r="J22" s="1">
        <v>1.1115674195756331</v>
      </c>
      <c r="K22" s="1">
        <v>300000000</v>
      </c>
      <c r="L22" s="2" t="s">
        <v>87</v>
      </c>
      <c r="M22" s="2" t="s">
        <v>159</v>
      </c>
      <c r="N22" s="1" t="s">
        <v>1704</v>
      </c>
      <c r="O22" s="1">
        <v>258.81872545631222</v>
      </c>
      <c r="P22" s="1">
        <v>255.21748352050781</v>
      </c>
      <c r="Q22" s="1">
        <v>1.0141104828953265</v>
      </c>
      <c r="R22" s="2" t="s">
        <v>160</v>
      </c>
      <c r="S22" s="2" t="s">
        <v>80</v>
      </c>
      <c r="T22" s="2" t="s">
        <v>81</v>
      </c>
      <c r="U22" s="1">
        <v>180</v>
      </c>
      <c r="V22" s="1">
        <v>372.52837561251727</v>
      </c>
      <c r="W22" s="1">
        <v>105.50607933345179</v>
      </c>
      <c r="X22" s="1">
        <v>246.90809999999999</v>
      </c>
      <c r="Y22" s="1">
        <v>620.64760000000001</v>
      </c>
      <c r="Z22" s="2" t="s">
        <v>62</v>
      </c>
      <c r="AA22" s="2" t="s">
        <v>63</v>
      </c>
      <c r="AB22" s="1">
        <v>-1.077754484619089</v>
      </c>
      <c r="AC22" s="1">
        <v>3.1868789507965394</v>
      </c>
      <c r="AD22"/>
    </row>
    <row r="23" spans="1:30" ht="14.5" x14ac:dyDescent="0.35">
      <c r="A23" s="2" t="s">
        <v>161</v>
      </c>
      <c r="B23" s="1" t="s">
        <v>927</v>
      </c>
      <c r="C23" s="2" t="s">
        <v>162</v>
      </c>
      <c r="D23" s="2" t="s">
        <v>163</v>
      </c>
      <c r="E23" s="2" t="s">
        <v>158</v>
      </c>
      <c r="F23" s="1">
        <v>4.875</v>
      </c>
      <c r="G23" s="3">
        <v>45045</v>
      </c>
      <c r="H23" s="2" t="s">
        <v>57</v>
      </c>
      <c r="I23" s="2" t="s">
        <v>58</v>
      </c>
      <c r="J23" s="1">
        <v>5.4811772758384665</v>
      </c>
      <c r="K23" s="1">
        <v>300000000</v>
      </c>
      <c r="L23" s="2" t="s">
        <v>87</v>
      </c>
      <c r="M23" s="2" t="s">
        <v>164</v>
      </c>
      <c r="N23" s="1" t="s">
        <v>1704</v>
      </c>
      <c r="O23" s="1">
        <v>279.39920151475451</v>
      </c>
      <c r="P23" s="1">
        <v>279.89645385742188</v>
      </c>
      <c r="Q23" s="1">
        <v>0.99822344179136813</v>
      </c>
      <c r="R23" s="2" t="s">
        <v>160</v>
      </c>
      <c r="S23" s="2" t="s">
        <v>80</v>
      </c>
      <c r="T23" s="2" t="s">
        <v>81</v>
      </c>
      <c r="U23" s="1">
        <v>180</v>
      </c>
      <c r="V23" s="1">
        <v>399.17388716489961</v>
      </c>
      <c r="W23" s="1">
        <v>204.08231437163309</v>
      </c>
      <c r="X23" s="1">
        <v>-1420.2429999999999</v>
      </c>
      <c r="Y23" s="1">
        <v>877.61829999999998</v>
      </c>
      <c r="Z23" s="2" t="s">
        <v>62</v>
      </c>
      <c r="AA23" s="2" t="s">
        <v>63</v>
      </c>
      <c r="AB23" s="1">
        <v>-0.58689399921267005</v>
      </c>
      <c r="AC23" s="1">
        <v>73.966266001988657</v>
      </c>
      <c r="AD23"/>
    </row>
    <row r="24" spans="1:30" ht="14.5" x14ac:dyDescent="0.35">
      <c r="A24" s="2" t="s">
        <v>165</v>
      </c>
      <c r="B24" s="1" t="s">
        <v>927</v>
      </c>
      <c r="C24" s="2" t="s">
        <v>166</v>
      </c>
      <c r="D24" s="2" t="s">
        <v>167</v>
      </c>
      <c r="E24" s="2" t="s">
        <v>158</v>
      </c>
      <c r="F24" s="1">
        <v>3.25</v>
      </c>
      <c r="G24" s="3">
        <v>45974</v>
      </c>
      <c r="H24" s="2" t="s">
        <v>57</v>
      </c>
      <c r="I24" s="2" t="s">
        <v>58</v>
      </c>
      <c r="J24" s="1">
        <v>2.9377138945927448</v>
      </c>
      <c r="K24" s="1">
        <v>400000000</v>
      </c>
      <c r="L24" s="2" t="s">
        <v>87</v>
      </c>
      <c r="M24" s="2" t="s">
        <v>168</v>
      </c>
      <c r="N24" s="1" t="s">
        <v>1704</v>
      </c>
      <c r="O24" s="1">
        <v>383.26308898686239</v>
      </c>
      <c r="P24" s="1">
        <v>383.5426025390625</v>
      </c>
      <c r="Q24" s="1">
        <v>0.99927123206040303</v>
      </c>
      <c r="R24" s="2" t="s">
        <v>160</v>
      </c>
      <c r="S24" s="2" t="s">
        <v>80</v>
      </c>
      <c r="T24" s="2" t="s">
        <v>81</v>
      </c>
      <c r="U24" s="1">
        <v>180</v>
      </c>
      <c r="V24" s="1">
        <v>472.9678051280564</v>
      </c>
      <c r="W24" s="1">
        <v>124.98513709283895</v>
      </c>
      <c r="X24" s="1">
        <v>348.15469999999999</v>
      </c>
      <c r="Y24" s="1">
        <v>847.59479999999996</v>
      </c>
      <c r="Z24" s="2" t="s">
        <v>62</v>
      </c>
      <c r="AA24" s="2" t="s">
        <v>63</v>
      </c>
      <c r="AB24" s="1">
        <v>-0.71772306874025582</v>
      </c>
      <c r="AC24" s="1">
        <v>7.029549486887908</v>
      </c>
      <c r="AD24"/>
    </row>
    <row r="25" spans="1:30" ht="14.5" x14ac:dyDescent="0.35">
      <c r="A25" s="2" t="s">
        <v>169</v>
      </c>
      <c r="B25" s="1" t="s">
        <v>927</v>
      </c>
      <c r="C25" s="2" t="s">
        <v>170</v>
      </c>
      <c r="D25" s="2" t="s">
        <v>171</v>
      </c>
      <c r="E25" s="2" t="s">
        <v>172</v>
      </c>
      <c r="F25" s="1">
        <v>1.75</v>
      </c>
      <c r="G25" s="3">
        <v>45012</v>
      </c>
      <c r="H25" s="2" t="s">
        <v>57</v>
      </c>
      <c r="I25" s="2" t="s">
        <v>58</v>
      </c>
      <c r="J25" s="1">
        <v>2.9760438056125942</v>
      </c>
      <c r="K25" s="1">
        <v>1250000000</v>
      </c>
      <c r="L25" s="2" t="s">
        <v>87</v>
      </c>
      <c r="M25" s="2" t="s">
        <v>173</v>
      </c>
      <c r="N25" s="1" t="s">
        <v>1702</v>
      </c>
      <c r="O25" s="1">
        <v>171.61693189307684</v>
      </c>
      <c r="P25" s="1">
        <v>166.6104736328125</v>
      </c>
      <c r="Q25" s="1">
        <v>1.0300488807882384</v>
      </c>
      <c r="R25" s="2" t="s">
        <v>89</v>
      </c>
      <c r="S25" s="2" t="s">
        <v>130</v>
      </c>
      <c r="T25" s="2" t="s">
        <v>130</v>
      </c>
      <c r="U25" s="1">
        <v>180</v>
      </c>
      <c r="V25" s="1">
        <v>216.56294973267975</v>
      </c>
      <c r="W25" s="1">
        <v>79.360988410622127</v>
      </c>
      <c r="X25" s="1">
        <v>107.2637</v>
      </c>
      <c r="Y25" s="1">
        <v>598.17439999999999</v>
      </c>
      <c r="Z25" s="2" t="s">
        <v>62</v>
      </c>
      <c r="AA25" s="2" t="s">
        <v>63</v>
      </c>
      <c r="AB25" s="1">
        <v>-0.56634901782028602</v>
      </c>
      <c r="AC25" s="1">
        <v>13.108948713702276</v>
      </c>
      <c r="AD25"/>
    </row>
    <row r="26" spans="1:30" ht="14.5" x14ac:dyDescent="0.35">
      <c r="A26" s="2" t="s">
        <v>174</v>
      </c>
      <c r="B26" s="1" t="s">
        <v>927</v>
      </c>
      <c r="C26" s="2" t="s">
        <v>175</v>
      </c>
      <c r="D26" s="2" t="s">
        <v>176</v>
      </c>
      <c r="E26" s="2" t="s">
        <v>177</v>
      </c>
      <c r="F26" s="1">
        <v>2.625</v>
      </c>
      <c r="G26" s="3">
        <v>46854</v>
      </c>
      <c r="H26" s="2" t="s">
        <v>86</v>
      </c>
      <c r="I26" s="2" t="s">
        <v>58</v>
      </c>
      <c r="J26" s="1">
        <v>2.5297741273100618</v>
      </c>
      <c r="K26" s="1">
        <v>400000000</v>
      </c>
      <c r="L26" s="2" t="s">
        <v>178</v>
      </c>
      <c r="M26" s="2" t="s">
        <v>179</v>
      </c>
      <c r="N26" s="1" t="s">
        <v>1702</v>
      </c>
      <c r="O26" s="1">
        <v>157.71529257858475</v>
      </c>
      <c r="P26" s="1">
        <v>157.68360900878906</v>
      </c>
      <c r="Q26" s="1">
        <v>1.0002009312825528</v>
      </c>
      <c r="R26" s="2" t="s">
        <v>80</v>
      </c>
      <c r="S26" s="2" t="s">
        <v>180</v>
      </c>
      <c r="T26" s="2" t="s">
        <v>180</v>
      </c>
      <c r="U26" s="1">
        <v>180</v>
      </c>
      <c r="V26" s="1">
        <v>199.9451053910434</v>
      </c>
      <c r="W26" s="1">
        <v>40.509539993114089</v>
      </c>
      <c r="X26" s="1">
        <v>147.96449999999999</v>
      </c>
      <c r="Y26" s="1">
        <v>286.64839999999998</v>
      </c>
      <c r="Z26" s="2" t="s">
        <v>62</v>
      </c>
      <c r="AA26" s="2" t="s">
        <v>63</v>
      </c>
      <c r="AB26" s="1">
        <v>-1.042465869018433</v>
      </c>
      <c r="AC26" s="1">
        <v>7.030947773018184</v>
      </c>
      <c r="AD26"/>
    </row>
    <row r="27" spans="1:30" ht="14.5" x14ac:dyDescent="0.35">
      <c r="A27" s="2" t="s">
        <v>181</v>
      </c>
      <c r="B27" s="1" t="s">
        <v>927</v>
      </c>
      <c r="C27" s="2" t="s">
        <v>182</v>
      </c>
      <c r="D27" s="2" t="s">
        <v>183</v>
      </c>
      <c r="E27" s="2" t="s">
        <v>184</v>
      </c>
      <c r="F27" s="1">
        <v>2.75</v>
      </c>
      <c r="G27" s="3">
        <v>44146</v>
      </c>
      <c r="H27" s="2" t="s">
        <v>86</v>
      </c>
      <c r="I27" s="2" t="s">
        <v>58</v>
      </c>
      <c r="J27" s="1">
        <v>5.2128678986995212</v>
      </c>
      <c r="K27" s="1">
        <v>315063000</v>
      </c>
      <c r="L27" s="2" t="s">
        <v>178</v>
      </c>
      <c r="M27" s="2" t="s">
        <v>185</v>
      </c>
      <c r="N27" s="1" t="s">
        <v>1702</v>
      </c>
      <c r="O27" s="1">
        <v>-10.163677182078953</v>
      </c>
      <c r="P27" s="1">
        <v>-5.7540774345397949</v>
      </c>
      <c r="Q27" s="1">
        <v>1.7663434838519567</v>
      </c>
      <c r="R27" s="2" t="s">
        <v>80</v>
      </c>
      <c r="S27" s="2" t="s">
        <v>186</v>
      </c>
      <c r="T27" s="2" t="s">
        <v>81</v>
      </c>
      <c r="U27" s="1">
        <v>180</v>
      </c>
      <c r="V27" s="1">
        <v>94.760131769468913</v>
      </c>
      <c r="W27" s="1">
        <v>160.44223202299699</v>
      </c>
      <c r="X27" s="1">
        <v>-109.7085</v>
      </c>
      <c r="Y27" s="1">
        <v>657.74450000000002</v>
      </c>
      <c r="Z27" s="2" t="s">
        <v>62</v>
      </c>
      <c r="AA27" s="2" t="s">
        <v>63</v>
      </c>
      <c r="AB27" s="1">
        <v>-0.65396627576527744</v>
      </c>
      <c r="AC27" s="1">
        <v>12.970803790971052</v>
      </c>
      <c r="AD27"/>
    </row>
    <row r="28" spans="1:30" ht="14.5" x14ac:dyDescent="0.35">
      <c r="A28" s="2" t="s">
        <v>187</v>
      </c>
      <c r="B28" s="1" t="s">
        <v>927</v>
      </c>
      <c r="C28" s="2" t="s">
        <v>188</v>
      </c>
      <c r="D28" s="2" t="s">
        <v>189</v>
      </c>
      <c r="E28" s="2" t="s">
        <v>184</v>
      </c>
      <c r="F28" s="1">
        <v>1.25</v>
      </c>
      <c r="G28" s="3">
        <v>46462</v>
      </c>
      <c r="H28" s="2" t="s">
        <v>86</v>
      </c>
      <c r="I28" s="2" t="s">
        <v>58</v>
      </c>
      <c r="J28" s="1">
        <v>0.34770704996577684</v>
      </c>
      <c r="K28" s="1">
        <v>600000000</v>
      </c>
      <c r="L28" s="2" t="s">
        <v>178</v>
      </c>
      <c r="M28" s="2" t="s">
        <v>190</v>
      </c>
      <c r="N28" s="1" t="s">
        <v>1702</v>
      </c>
      <c r="O28" s="1">
        <v>152.71570156374003</v>
      </c>
      <c r="P28" s="1">
        <v>153.04446411132813</v>
      </c>
      <c r="Q28" s="1">
        <v>0.99785184946416017</v>
      </c>
      <c r="R28" s="2" t="s">
        <v>80</v>
      </c>
      <c r="S28" s="2" t="s">
        <v>186</v>
      </c>
      <c r="T28" s="2" t="s">
        <v>81</v>
      </c>
      <c r="U28" s="1">
        <v>180</v>
      </c>
      <c r="V28" s="1">
        <v>152.09782136662801</v>
      </c>
      <c r="W28" s="1">
        <v>4.1570777503534693</v>
      </c>
      <c r="X28" s="1">
        <v>140.99279999999999</v>
      </c>
      <c r="Y28" s="1">
        <v>159.94710000000001</v>
      </c>
      <c r="Z28" s="2" t="s">
        <v>62</v>
      </c>
      <c r="AA28" s="2" t="s">
        <v>63</v>
      </c>
      <c r="AB28" s="1">
        <v>0.14863330305994549</v>
      </c>
      <c r="AC28" s="1">
        <v>61.848243215207397</v>
      </c>
      <c r="AD28"/>
    </row>
    <row r="29" spans="1:30" ht="14.5" x14ac:dyDescent="0.35">
      <c r="A29" s="2" t="s">
        <v>191</v>
      </c>
      <c r="B29" s="1" t="s">
        <v>927</v>
      </c>
      <c r="C29" s="2" t="s">
        <v>192</v>
      </c>
      <c r="D29" s="2" t="s">
        <v>193</v>
      </c>
      <c r="E29" s="2" t="s">
        <v>194</v>
      </c>
      <c r="F29" s="1">
        <v>0.95</v>
      </c>
      <c r="G29" s="3">
        <v>45679</v>
      </c>
      <c r="H29" s="2" t="s">
        <v>57</v>
      </c>
      <c r="I29" s="2" t="s">
        <v>58</v>
      </c>
      <c r="J29" s="1">
        <v>1.0102669404517455</v>
      </c>
      <c r="K29" s="1">
        <v>1000000000</v>
      </c>
      <c r="L29" s="2" t="s">
        <v>148</v>
      </c>
      <c r="M29" s="2" t="s">
        <v>195</v>
      </c>
      <c r="N29" s="1" t="s">
        <v>1702</v>
      </c>
      <c r="O29" s="1">
        <v>162.92910608377264</v>
      </c>
      <c r="P29" s="1">
        <v>164.970703125</v>
      </c>
      <c r="Q29" s="1">
        <v>0.9876244872419534</v>
      </c>
      <c r="R29" s="2" t="s">
        <v>245</v>
      </c>
      <c r="S29" s="2" t="s">
        <v>130</v>
      </c>
      <c r="T29" s="2" t="s">
        <v>113</v>
      </c>
      <c r="U29" s="1">
        <v>180</v>
      </c>
      <c r="V29" s="1">
        <v>172.76326702721761</v>
      </c>
      <c r="W29" s="1">
        <v>36.278325108831631</v>
      </c>
      <c r="X29" s="1">
        <v>88.866739999999993</v>
      </c>
      <c r="Y29" s="1">
        <v>309.80540000000002</v>
      </c>
      <c r="Z29" s="2" t="s">
        <v>62</v>
      </c>
      <c r="AA29" s="2" t="s">
        <v>63</v>
      </c>
      <c r="AB29" s="1">
        <v>-0.27107538492869765</v>
      </c>
      <c r="AC29" s="1">
        <v>33.521687007503637</v>
      </c>
      <c r="AD29"/>
    </row>
    <row r="30" spans="1:30" ht="14.5" x14ac:dyDescent="0.35">
      <c r="A30" s="2" t="s">
        <v>197</v>
      </c>
      <c r="B30" s="1" t="s">
        <v>927</v>
      </c>
      <c r="C30" s="2" t="s">
        <v>198</v>
      </c>
      <c r="D30" s="2" t="s">
        <v>199</v>
      </c>
      <c r="E30" s="2" t="s">
        <v>194</v>
      </c>
      <c r="F30" s="1">
        <v>1.6</v>
      </c>
      <c r="G30" s="3">
        <v>47317</v>
      </c>
      <c r="H30" s="2" t="s">
        <v>57</v>
      </c>
      <c r="I30" s="2" t="s">
        <v>58</v>
      </c>
      <c r="J30" s="1">
        <v>1.0102669404517455</v>
      </c>
      <c r="K30" s="1">
        <v>1000000000</v>
      </c>
      <c r="L30" s="2" t="s">
        <v>148</v>
      </c>
      <c r="M30" s="2" t="s">
        <v>200</v>
      </c>
      <c r="N30" s="1" t="s">
        <v>1702</v>
      </c>
      <c r="O30" s="1">
        <v>185.84794176386751</v>
      </c>
      <c r="P30" s="1">
        <v>186.83872985839844</v>
      </c>
      <c r="Q30" s="1">
        <v>0.99469709468009215</v>
      </c>
      <c r="R30" s="2" t="s">
        <v>245</v>
      </c>
      <c r="S30" s="2" t="s">
        <v>130</v>
      </c>
      <c r="T30" s="2" t="s">
        <v>113</v>
      </c>
      <c r="U30" s="1">
        <v>180</v>
      </c>
      <c r="V30" s="1">
        <v>191.07945422678739</v>
      </c>
      <c r="W30" s="1">
        <v>25.794485339409928</v>
      </c>
      <c r="X30" s="1">
        <v>122.637</v>
      </c>
      <c r="Y30" s="1">
        <v>278.33760000000001</v>
      </c>
      <c r="Z30" s="2" t="s">
        <v>62</v>
      </c>
      <c r="AA30" s="2" t="s">
        <v>63</v>
      </c>
      <c r="AB30" s="1">
        <v>-0.20281515192423513</v>
      </c>
      <c r="AC30" s="1">
        <v>40.597750916738605</v>
      </c>
      <c r="AD30"/>
    </row>
    <row r="31" spans="1:30" ht="14.5" x14ac:dyDescent="0.35">
      <c r="A31" s="2" t="s">
        <v>201</v>
      </c>
      <c r="B31" s="1" t="s">
        <v>927</v>
      </c>
      <c r="C31" s="2" t="s">
        <v>202</v>
      </c>
      <c r="D31" s="2" t="s">
        <v>203</v>
      </c>
      <c r="E31" s="2" t="s">
        <v>204</v>
      </c>
      <c r="F31" s="1">
        <v>5.25</v>
      </c>
      <c r="G31" s="3">
        <v>44539</v>
      </c>
      <c r="H31" s="2" t="s">
        <v>57</v>
      </c>
      <c r="I31" s="2" t="s">
        <v>58</v>
      </c>
      <c r="J31" s="1">
        <v>4.8733744010951403</v>
      </c>
      <c r="K31" s="1">
        <v>750000000</v>
      </c>
      <c r="L31" s="2" t="s">
        <v>205</v>
      </c>
      <c r="M31" s="2" t="s">
        <v>206</v>
      </c>
      <c r="N31" s="1" t="s">
        <v>205</v>
      </c>
      <c r="O31" s="1">
        <v>127.55939905647358</v>
      </c>
      <c r="P31" s="1">
        <v>125.22238159179688</v>
      </c>
      <c r="Q31" s="1">
        <v>1.0186629373676583</v>
      </c>
      <c r="R31" s="2" t="s">
        <v>207</v>
      </c>
      <c r="S31" s="2" t="s">
        <v>80</v>
      </c>
      <c r="T31" s="2" t="s">
        <v>113</v>
      </c>
      <c r="U31" s="1">
        <v>180</v>
      </c>
      <c r="V31" s="1">
        <v>236.49073304265045</v>
      </c>
      <c r="W31" s="1">
        <v>120.10921089536916</v>
      </c>
      <c r="X31" s="1">
        <v>64.959140000000005</v>
      </c>
      <c r="Y31" s="1">
        <v>524.2921</v>
      </c>
      <c r="Z31" s="2" t="s">
        <v>62</v>
      </c>
      <c r="AA31" s="2" t="s">
        <v>63</v>
      </c>
      <c r="AB31" s="1">
        <v>-0.90693572269882228</v>
      </c>
      <c r="AC31" s="1">
        <v>13.628514499911692</v>
      </c>
      <c r="AD31"/>
    </row>
    <row r="32" spans="1:30" ht="14.5" x14ac:dyDescent="0.35">
      <c r="A32" s="2" t="s">
        <v>208</v>
      </c>
      <c r="B32" s="1" t="s">
        <v>1109</v>
      </c>
      <c r="C32" s="2" t="s">
        <v>209</v>
      </c>
      <c r="D32" s="2" t="s">
        <v>210</v>
      </c>
      <c r="E32" s="2" t="s">
        <v>204</v>
      </c>
      <c r="F32" s="1">
        <v>2.875</v>
      </c>
      <c r="G32" s="3">
        <v>45370</v>
      </c>
      <c r="H32" s="2" t="s">
        <v>57</v>
      </c>
      <c r="I32" s="2" t="s">
        <v>58</v>
      </c>
      <c r="J32" s="1">
        <v>2.3408624229979464</v>
      </c>
      <c r="K32" s="1">
        <v>500000000</v>
      </c>
      <c r="L32" s="2" t="s">
        <v>205</v>
      </c>
      <c r="M32" s="2" t="s">
        <v>211</v>
      </c>
      <c r="N32" s="1" t="s">
        <v>205</v>
      </c>
      <c r="O32" s="1">
        <v>273.35101541421682</v>
      </c>
      <c r="P32" s="1">
        <v>270.87860107421875</v>
      </c>
      <c r="Q32" s="1">
        <v>1.0091273889122037</v>
      </c>
      <c r="R32" s="2" t="s">
        <v>207</v>
      </c>
      <c r="S32" s="2" t="s">
        <v>80</v>
      </c>
      <c r="T32" s="2" t="s">
        <v>113</v>
      </c>
      <c r="U32" s="1">
        <v>180</v>
      </c>
      <c r="V32" s="1">
        <v>302.640244318182</v>
      </c>
      <c r="W32" s="1" t="s">
        <v>80</v>
      </c>
      <c r="X32" s="1">
        <v>118.084</v>
      </c>
      <c r="Y32" s="1">
        <v>532.85400000000004</v>
      </c>
      <c r="Z32" s="2" t="s">
        <v>62</v>
      </c>
      <c r="AA32" s="2" t="s">
        <v>63</v>
      </c>
      <c r="AC32" s="1">
        <v>37.434485477304726</v>
      </c>
      <c r="AD32"/>
    </row>
    <row r="33" spans="1:30" ht="14.5" x14ac:dyDescent="0.35">
      <c r="A33" s="2" t="s">
        <v>212</v>
      </c>
      <c r="B33" s="1" t="s">
        <v>927</v>
      </c>
      <c r="C33" s="2" t="s">
        <v>213</v>
      </c>
      <c r="D33" s="2" t="s">
        <v>214</v>
      </c>
      <c r="E33" s="2" t="s">
        <v>204</v>
      </c>
      <c r="F33" s="1">
        <v>6.25</v>
      </c>
      <c r="G33" s="3">
        <v>46000</v>
      </c>
      <c r="H33" s="2" t="s">
        <v>57</v>
      </c>
      <c r="I33" s="2" t="s">
        <v>58</v>
      </c>
      <c r="J33" s="1">
        <v>4.8733744010951403</v>
      </c>
      <c r="K33" s="1">
        <v>750000000</v>
      </c>
      <c r="L33" s="2" t="s">
        <v>205</v>
      </c>
      <c r="M33" s="2" t="s">
        <v>215</v>
      </c>
      <c r="N33" s="1" t="s">
        <v>205</v>
      </c>
      <c r="O33" s="1">
        <v>284.14558089593311</v>
      </c>
      <c r="P33" s="1">
        <v>284.21090698242188</v>
      </c>
      <c r="Q33" s="1">
        <v>0.99977014926280505</v>
      </c>
      <c r="R33" s="2" t="s">
        <v>207</v>
      </c>
      <c r="S33" s="2" t="s">
        <v>80</v>
      </c>
      <c r="T33" s="2" t="s">
        <v>113</v>
      </c>
      <c r="U33" s="1">
        <v>180</v>
      </c>
      <c r="V33" s="1">
        <v>313.73053905367243</v>
      </c>
      <c r="W33" s="1">
        <v>77.638702541633023</v>
      </c>
      <c r="X33" s="1">
        <v>151.8716</v>
      </c>
      <c r="Y33" s="1">
        <v>526.23030000000006</v>
      </c>
      <c r="Z33" s="2" t="s">
        <v>62</v>
      </c>
      <c r="AA33" s="2" t="s">
        <v>63</v>
      </c>
      <c r="AB33" s="1">
        <v>-0.38105940966587726</v>
      </c>
      <c r="AC33" s="1">
        <v>35.333486545372949</v>
      </c>
      <c r="AD33"/>
    </row>
    <row r="34" spans="1:30" ht="14.5" x14ac:dyDescent="0.35">
      <c r="A34" s="2" t="s">
        <v>216</v>
      </c>
      <c r="B34" s="1" t="s">
        <v>927</v>
      </c>
      <c r="C34" s="2" t="s">
        <v>217</v>
      </c>
      <c r="D34" s="2" t="s">
        <v>218</v>
      </c>
      <c r="E34" s="2" t="s">
        <v>204</v>
      </c>
      <c r="F34" s="1">
        <v>2.5</v>
      </c>
      <c r="G34" s="3">
        <v>46174</v>
      </c>
      <c r="H34" s="2" t="s">
        <v>57</v>
      </c>
      <c r="I34" s="2" t="s">
        <v>58</v>
      </c>
      <c r="J34" s="1">
        <v>0.13689253935660506</v>
      </c>
      <c r="K34" s="1">
        <v>750000000</v>
      </c>
      <c r="L34" s="2" t="s">
        <v>205</v>
      </c>
      <c r="M34" s="2" t="s">
        <v>219</v>
      </c>
      <c r="N34" s="1" t="s">
        <v>205</v>
      </c>
      <c r="O34" s="1">
        <v>299.38982729728417</v>
      </c>
      <c r="P34" s="1">
        <v>299.54296875</v>
      </c>
      <c r="Q34" s="1">
        <v>0.99948874963296619</v>
      </c>
      <c r="R34" s="2" t="s">
        <v>207</v>
      </c>
      <c r="S34" s="2" t="s">
        <v>80</v>
      </c>
      <c r="T34" s="2" t="s">
        <v>113</v>
      </c>
      <c r="U34" s="1">
        <v>180</v>
      </c>
      <c r="V34" s="1">
        <v>292.6135980261231</v>
      </c>
      <c r="W34" s="1">
        <v>9.339745501582744</v>
      </c>
      <c r="X34" s="1">
        <v>276.2937</v>
      </c>
      <c r="Y34" s="1">
        <v>308.2242</v>
      </c>
      <c r="Z34" s="2" t="s">
        <v>62</v>
      </c>
      <c r="AA34" s="2" t="s">
        <v>63</v>
      </c>
      <c r="AB34" s="1">
        <v>0.72552611524722477</v>
      </c>
      <c r="AC34" s="1">
        <v>72.332494941464034</v>
      </c>
      <c r="AD34"/>
    </row>
    <row r="35" spans="1:30" ht="14.5" x14ac:dyDescent="0.35">
      <c r="A35" s="2" t="s">
        <v>220</v>
      </c>
      <c r="B35" s="1" t="s">
        <v>927</v>
      </c>
      <c r="C35" s="2" t="s">
        <v>221</v>
      </c>
      <c r="D35" s="2" t="s">
        <v>210</v>
      </c>
      <c r="E35" s="2" t="s">
        <v>204</v>
      </c>
      <c r="F35" s="1">
        <v>2.875</v>
      </c>
      <c r="G35" s="3">
        <v>47270</v>
      </c>
      <c r="H35" s="2" t="s">
        <v>57</v>
      </c>
      <c r="I35" s="2" t="s">
        <v>58</v>
      </c>
      <c r="J35" s="1">
        <v>0.13689253935660506</v>
      </c>
      <c r="K35" s="1">
        <v>500000000</v>
      </c>
      <c r="L35" s="2" t="s">
        <v>205</v>
      </c>
      <c r="M35" s="2" t="s">
        <v>222</v>
      </c>
      <c r="N35" s="1" t="s">
        <v>205</v>
      </c>
      <c r="O35" s="1">
        <v>327.09843754116918</v>
      </c>
      <c r="P35" s="1">
        <v>327.16964721679688</v>
      </c>
      <c r="Q35" s="1">
        <v>0.99978234632633722</v>
      </c>
      <c r="R35" s="2" t="s">
        <v>207</v>
      </c>
      <c r="S35" s="2" t="s">
        <v>80</v>
      </c>
      <c r="T35" s="2" t="s">
        <v>113</v>
      </c>
      <c r="U35" s="1">
        <v>180</v>
      </c>
      <c r="V35" s="1">
        <v>319.42064868041996</v>
      </c>
      <c r="W35" s="1">
        <v>9.669244040988346</v>
      </c>
      <c r="X35" s="1">
        <v>303.80119999999999</v>
      </c>
      <c r="Y35" s="1">
        <v>334.56700000000001</v>
      </c>
      <c r="Z35" s="2" t="s">
        <v>62</v>
      </c>
      <c r="AA35" s="2" t="s">
        <v>63</v>
      </c>
      <c r="AB35" s="1">
        <v>0.79404230860269276</v>
      </c>
      <c r="AC35" s="1">
        <v>75.724465286679276</v>
      </c>
      <c r="AD35"/>
    </row>
    <row r="36" spans="1:30" ht="14.5" x14ac:dyDescent="0.35">
      <c r="A36" s="2" t="s">
        <v>223</v>
      </c>
      <c r="B36" s="1" t="s">
        <v>927</v>
      </c>
      <c r="C36" s="2" t="s">
        <v>224</v>
      </c>
      <c r="D36" s="2" t="s">
        <v>225</v>
      </c>
      <c r="E36" s="2" t="s">
        <v>226</v>
      </c>
      <c r="F36" s="1">
        <v>3.875</v>
      </c>
      <c r="G36" s="3">
        <v>44280</v>
      </c>
      <c r="H36" s="2" t="s">
        <v>57</v>
      </c>
      <c r="I36" s="2" t="s">
        <v>58</v>
      </c>
      <c r="J36" s="1">
        <v>5.5770020533880906</v>
      </c>
      <c r="K36" s="1">
        <v>406277000</v>
      </c>
      <c r="L36" s="2" t="s">
        <v>205</v>
      </c>
      <c r="M36" s="2" t="s">
        <v>227</v>
      </c>
      <c r="N36" s="1" t="s">
        <v>205</v>
      </c>
      <c r="O36" s="1">
        <v>96.139612006138364</v>
      </c>
      <c r="P36" s="1">
        <v>96.768859863281236</v>
      </c>
      <c r="Q36" s="1">
        <v>0.99349741375446698</v>
      </c>
      <c r="R36" s="2" t="s">
        <v>60</v>
      </c>
      <c r="S36" s="2" t="s">
        <v>61</v>
      </c>
      <c r="T36" s="2" t="s">
        <v>61</v>
      </c>
      <c r="U36" s="1">
        <v>180</v>
      </c>
      <c r="V36" s="1">
        <v>302.72554875392279</v>
      </c>
      <c r="W36" s="1">
        <v>250.35549420017671</v>
      </c>
      <c r="X36" s="1">
        <v>57.221330000000002</v>
      </c>
      <c r="Y36" s="1">
        <v>1168.8340000000001</v>
      </c>
      <c r="Z36" s="2" t="s">
        <v>62</v>
      </c>
      <c r="AA36" s="2" t="s">
        <v>63</v>
      </c>
      <c r="AB36" s="1">
        <v>-0.82517037386287406</v>
      </c>
      <c r="AC36" s="1">
        <v>3.5010649893130816</v>
      </c>
      <c r="AD36"/>
    </row>
    <row r="37" spans="1:30" ht="14.5" x14ac:dyDescent="0.35">
      <c r="A37" s="2" t="s">
        <v>228</v>
      </c>
      <c r="B37" s="1" t="s">
        <v>927</v>
      </c>
      <c r="C37" s="2" t="s">
        <v>229</v>
      </c>
      <c r="D37" s="2" t="s">
        <v>230</v>
      </c>
      <c r="E37" s="2" t="s">
        <v>226</v>
      </c>
      <c r="F37" s="1">
        <v>4.5</v>
      </c>
      <c r="G37" s="3">
        <v>45741</v>
      </c>
      <c r="H37" s="2" t="s">
        <v>86</v>
      </c>
      <c r="I37" s="2" t="s">
        <v>58</v>
      </c>
      <c r="J37" s="1">
        <v>5.5770020533880906</v>
      </c>
      <c r="K37" s="1">
        <v>1000000000</v>
      </c>
      <c r="L37" s="2" t="s">
        <v>205</v>
      </c>
      <c r="M37" s="2" t="s">
        <v>231</v>
      </c>
      <c r="N37" s="1" t="s">
        <v>205</v>
      </c>
      <c r="O37" s="1">
        <v>365.71864942667366</v>
      </c>
      <c r="P37" s="1">
        <v>366.16268920898438</v>
      </c>
      <c r="Q37" s="1">
        <v>0.99878731559660006</v>
      </c>
      <c r="R37" s="2" t="s">
        <v>60</v>
      </c>
      <c r="S37" s="2" t="s">
        <v>61</v>
      </c>
      <c r="T37" s="2" t="s">
        <v>61</v>
      </c>
      <c r="U37" s="1">
        <v>180</v>
      </c>
      <c r="V37" s="1">
        <v>382.73749056958832</v>
      </c>
      <c r="W37" s="1">
        <v>93.617889959108254</v>
      </c>
      <c r="X37" s="1">
        <v>161.18520000000001</v>
      </c>
      <c r="Y37" s="1">
        <v>627.55799999999999</v>
      </c>
      <c r="Z37" s="2" t="s">
        <v>62</v>
      </c>
      <c r="AA37" s="2" t="s">
        <v>63</v>
      </c>
      <c r="AB37" s="1">
        <v>-0.18179047990024536</v>
      </c>
      <c r="AC37" s="1">
        <v>43.856213189678655</v>
      </c>
      <c r="AD37"/>
    </row>
    <row r="38" spans="1:30" ht="14.5" x14ac:dyDescent="0.35">
      <c r="A38" s="2" t="s">
        <v>232</v>
      </c>
      <c r="B38" s="1" t="s">
        <v>927</v>
      </c>
      <c r="C38" s="2" t="s">
        <v>233</v>
      </c>
      <c r="D38" s="2" t="s">
        <v>234</v>
      </c>
      <c r="E38" s="2" t="s">
        <v>226</v>
      </c>
      <c r="F38" s="1">
        <v>3.75</v>
      </c>
      <c r="G38" s="3">
        <v>46092</v>
      </c>
      <c r="H38" s="2" t="s">
        <v>57</v>
      </c>
      <c r="I38" s="2" t="s">
        <v>58</v>
      </c>
      <c r="J38" s="1">
        <v>0.3613963039014374</v>
      </c>
      <c r="K38" s="1">
        <v>750000000</v>
      </c>
      <c r="L38" s="2" t="s">
        <v>205</v>
      </c>
      <c r="M38" s="2" t="s">
        <v>235</v>
      </c>
      <c r="N38" s="1" t="s">
        <v>205</v>
      </c>
      <c r="O38" s="1">
        <v>383.81391207158049</v>
      </c>
      <c r="P38" s="1">
        <v>384.183837890625</v>
      </c>
      <c r="Q38" s="1">
        <v>0.99903711249001104</v>
      </c>
      <c r="R38" s="2" t="s">
        <v>60</v>
      </c>
      <c r="S38" s="2" t="s">
        <v>61</v>
      </c>
      <c r="T38" s="2" t="s">
        <v>61</v>
      </c>
      <c r="U38" s="1">
        <v>180</v>
      </c>
      <c r="V38" s="1">
        <v>380.9286651313476</v>
      </c>
      <c r="W38" s="1">
        <v>19.881369323238911</v>
      </c>
      <c r="X38" s="1">
        <v>331.05930000000001</v>
      </c>
      <c r="Y38" s="1">
        <v>414.9</v>
      </c>
      <c r="Z38" s="2" t="s">
        <v>62</v>
      </c>
      <c r="AA38" s="2" t="s">
        <v>63</v>
      </c>
      <c r="AB38" s="1">
        <v>0.1451231498858776</v>
      </c>
      <c r="AC38" s="1">
        <v>62.922437517316176</v>
      </c>
      <c r="AD38"/>
    </row>
    <row r="39" spans="1:30" ht="14.5" x14ac:dyDescent="0.35">
      <c r="A39" s="2" t="s">
        <v>236</v>
      </c>
      <c r="B39" s="1" t="s">
        <v>927</v>
      </c>
      <c r="C39" s="2" t="s">
        <v>237</v>
      </c>
      <c r="D39" s="2" t="s">
        <v>238</v>
      </c>
      <c r="E39" s="2" t="s">
        <v>226</v>
      </c>
      <c r="F39" s="1">
        <v>4.2469999999999999</v>
      </c>
      <c r="G39" s="3">
        <v>47007</v>
      </c>
      <c r="H39" s="2" t="s">
        <v>57</v>
      </c>
      <c r="I39" s="2" t="s">
        <v>58</v>
      </c>
      <c r="J39" s="1">
        <v>0.3613963039014374</v>
      </c>
      <c r="K39" s="1">
        <v>750000000</v>
      </c>
      <c r="L39" s="2" t="s">
        <v>205</v>
      </c>
      <c r="M39" s="2" t="s">
        <v>239</v>
      </c>
      <c r="N39" s="1" t="s">
        <v>205</v>
      </c>
      <c r="O39" s="1">
        <v>414.29284914515233</v>
      </c>
      <c r="P39" s="1">
        <v>415.24777221679688</v>
      </c>
      <c r="Q39" s="1">
        <v>0.99770035353459763</v>
      </c>
      <c r="R39" s="2" t="s">
        <v>60</v>
      </c>
      <c r="S39" s="2" t="s">
        <v>61</v>
      </c>
      <c r="T39" s="2" t="s">
        <v>61</v>
      </c>
      <c r="U39" s="1">
        <v>180</v>
      </c>
      <c r="V39" s="1">
        <v>407.0544128183592</v>
      </c>
      <c r="W39" s="1">
        <v>17.827594197835552</v>
      </c>
      <c r="X39" s="1">
        <v>354.66879999999998</v>
      </c>
      <c r="Y39" s="1">
        <v>432.06130000000002</v>
      </c>
      <c r="Z39" s="2" t="s">
        <v>62</v>
      </c>
      <c r="AA39" s="2" t="s">
        <v>63</v>
      </c>
      <c r="AB39" s="1">
        <v>0.40602429281635505</v>
      </c>
      <c r="AC39" s="1">
        <v>77.041120451144906</v>
      </c>
      <c r="AD39"/>
    </row>
    <row r="40" spans="1:30" ht="14.5" x14ac:dyDescent="0.35">
      <c r="A40" s="2" t="s">
        <v>240</v>
      </c>
      <c r="B40" s="1" t="s">
        <v>927</v>
      </c>
      <c r="C40" s="2" t="s">
        <v>241</v>
      </c>
      <c r="D40" s="2" t="s">
        <v>242</v>
      </c>
      <c r="E40" s="2" t="s">
        <v>243</v>
      </c>
      <c r="F40" s="1">
        <v>3.25</v>
      </c>
      <c r="G40" s="3">
        <v>46103</v>
      </c>
      <c r="H40" s="2" t="s">
        <v>57</v>
      </c>
      <c r="I40" s="2" t="s">
        <v>58</v>
      </c>
      <c r="J40" s="1">
        <v>0.33127994524298426</v>
      </c>
      <c r="K40" s="1">
        <v>2500000000</v>
      </c>
      <c r="L40" s="2" t="s">
        <v>205</v>
      </c>
      <c r="M40" s="2" t="s">
        <v>244</v>
      </c>
      <c r="N40" s="1" t="s">
        <v>205</v>
      </c>
      <c r="O40" s="1">
        <v>292.12613144778504</v>
      </c>
      <c r="P40" s="1">
        <v>292.37753295898438</v>
      </c>
      <c r="Q40" s="1">
        <v>0.99914014764180048</v>
      </c>
      <c r="R40" s="2" t="s">
        <v>245</v>
      </c>
      <c r="S40" s="2" t="s">
        <v>113</v>
      </c>
      <c r="T40" s="2" t="s">
        <v>112</v>
      </c>
      <c r="U40" s="1">
        <v>180</v>
      </c>
      <c r="V40" s="1">
        <v>303.54931514726115</v>
      </c>
      <c r="W40" s="1">
        <v>21.302730889300022</v>
      </c>
      <c r="X40" s="1">
        <v>267.47329999999999</v>
      </c>
      <c r="Y40" s="1">
        <v>358.52510000000001</v>
      </c>
      <c r="Z40" s="2" t="s">
        <v>62</v>
      </c>
      <c r="AA40" s="2" t="s">
        <v>63</v>
      </c>
      <c r="AB40" s="1">
        <v>-0.53623095361983708</v>
      </c>
      <c r="AC40" s="1">
        <v>27.075611297948026</v>
      </c>
      <c r="AD40"/>
    </row>
    <row r="41" spans="1:30" ht="14.5" x14ac:dyDescent="0.35">
      <c r="A41" s="2" t="s">
        <v>246</v>
      </c>
      <c r="B41" s="1" t="s">
        <v>927</v>
      </c>
      <c r="C41" s="2" t="s">
        <v>247</v>
      </c>
      <c r="D41" s="2" t="s">
        <v>248</v>
      </c>
      <c r="E41" s="2" t="s">
        <v>243</v>
      </c>
      <c r="F41" s="1">
        <v>3.625</v>
      </c>
      <c r="G41" s="3">
        <v>47199</v>
      </c>
      <c r="H41" s="2" t="s">
        <v>57</v>
      </c>
      <c r="I41" s="2" t="s">
        <v>58</v>
      </c>
      <c r="J41" s="1">
        <v>0.33127994524298426</v>
      </c>
      <c r="K41" s="1">
        <v>2250000000</v>
      </c>
      <c r="L41" s="2" t="s">
        <v>205</v>
      </c>
      <c r="M41" s="2" t="s">
        <v>249</v>
      </c>
      <c r="N41" s="1" t="s">
        <v>205</v>
      </c>
      <c r="O41" s="1">
        <v>337.07605675294462</v>
      </c>
      <c r="P41" s="1">
        <v>338.04364013671875</v>
      </c>
      <c r="Q41" s="1">
        <v>0.99713769682700493</v>
      </c>
      <c r="R41" s="2" t="s">
        <v>245</v>
      </c>
      <c r="S41" s="2" t="s">
        <v>113</v>
      </c>
      <c r="T41" s="2" t="s">
        <v>112</v>
      </c>
      <c r="U41" s="1">
        <v>180</v>
      </c>
      <c r="V41" s="1">
        <v>339.5770184803356</v>
      </c>
      <c r="W41" s="1">
        <v>22.305011245283531</v>
      </c>
      <c r="X41" s="1">
        <v>290.61660000000001</v>
      </c>
      <c r="Y41" s="1">
        <v>386.23180000000002</v>
      </c>
      <c r="Z41" s="2" t="s">
        <v>62</v>
      </c>
      <c r="AA41" s="2" t="s">
        <v>63</v>
      </c>
      <c r="AB41" s="1">
        <v>-0.11212555330676235</v>
      </c>
      <c r="AC41" s="1">
        <v>48.590032497913107</v>
      </c>
      <c r="AD41"/>
    </row>
    <row r="42" spans="1:30" ht="14.5" x14ac:dyDescent="0.35">
      <c r="A42" s="2" t="s">
        <v>250</v>
      </c>
      <c r="B42" s="1" t="s">
        <v>927</v>
      </c>
      <c r="C42" s="2" t="s">
        <v>251</v>
      </c>
      <c r="D42" s="2" t="s">
        <v>252</v>
      </c>
      <c r="E42" s="2" t="s">
        <v>243</v>
      </c>
      <c r="F42" s="1">
        <v>4.25</v>
      </c>
      <c r="G42" s="3">
        <v>46468</v>
      </c>
      <c r="H42" s="2" t="s">
        <v>57</v>
      </c>
      <c r="I42" s="2" t="s">
        <v>253</v>
      </c>
      <c r="J42" s="1">
        <v>0.33127994524298426</v>
      </c>
      <c r="K42" s="1">
        <v>1250000000</v>
      </c>
      <c r="L42" s="2" t="s">
        <v>205</v>
      </c>
      <c r="M42" s="2" t="s">
        <v>254</v>
      </c>
      <c r="N42" s="1" t="s">
        <v>205</v>
      </c>
      <c r="O42" s="1">
        <v>305.88938836263469</v>
      </c>
      <c r="P42" s="1">
        <v>305.85202026367188</v>
      </c>
      <c r="Q42" s="1">
        <v>1.0001221770545461</v>
      </c>
      <c r="R42" s="2" t="s">
        <v>245</v>
      </c>
      <c r="S42" s="2" t="s">
        <v>113</v>
      </c>
      <c r="T42" s="2" t="s">
        <v>112</v>
      </c>
      <c r="U42" s="1">
        <v>180</v>
      </c>
      <c r="V42" s="1">
        <v>317.18126575015725</v>
      </c>
      <c r="W42" s="1">
        <v>31.98807600596199</v>
      </c>
      <c r="X42" s="1">
        <v>270.72669999999999</v>
      </c>
      <c r="Y42" s="1">
        <v>389.67469999999997</v>
      </c>
      <c r="Z42" s="2" t="s">
        <v>62</v>
      </c>
      <c r="AA42" s="2" t="s">
        <v>63</v>
      </c>
      <c r="AB42" s="1">
        <v>-0.35300270592760763</v>
      </c>
      <c r="AC42" s="1">
        <v>29.561395200116607</v>
      </c>
      <c r="AD42"/>
    </row>
    <row r="43" spans="1:30" ht="14.5" x14ac:dyDescent="0.35">
      <c r="A43" s="2" t="s">
        <v>255</v>
      </c>
      <c r="B43" s="1" t="s">
        <v>927</v>
      </c>
      <c r="C43" s="2" t="s">
        <v>256</v>
      </c>
      <c r="D43" s="2" t="s">
        <v>257</v>
      </c>
      <c r="E43" s="2" t="s">
        <v>243</v>
      </c>
      <c r="F43" s="1">
        <v>4.375</v>
      </c>
      <c r="G43" s="3">
        <v>45830</v>
      </c>
      <c r="H43" s="2" t="s">
        <v>57</v>
      </c>
      <c r="I43" s="2" t="s">
        <v>258</v>
      </c>
      <c r="J43" s="1">
        <v>0.33127994524298426</v>
      </c>
      <c r="K43" s="1">
        <v>2500000000</v>
      </c>
      <c r="L43" s="2" t="s">
        <v>205</v>
      </c>
      <c r="M43" s="2" t="s">
        <v>259</v>
      </c>
      <c r="N43" s="1" t="s">
        <v>205</v>
      </c>
      <c r="O43" s="1">
        <v>283.10631489454494</v>
      </c>
      <c r="P43" s="1">
        <v>282.88671875</v>
      </c>
      <c r="Q43" s="1">
        <v>1.0007762688383366</v>
      </c>
      <c r="R43" s="2" t="s">
        <v>245</v>
      </c>
      <c r="S43" s="2" t="s">
        <v>113</v>
      </c>
      <c r="T43" s="2" t="s">
        <v>112</v>
      </c>
      <c r="U43" s="1">
        <v>180</v>
      </c>
      <c r="V43" s="1">
        <v>307.40692999988909</v>
      </c>
      <c r="W43" s="1">
        <v>28.234837460289047</v>
      </c>
      <c r="X43" s="1">
        <v>271.16109999999998</v>
      </c>
      <c r="Y43" s="1">
        <v>377.65600000000001</v>
      </c>
      <c r="Z43" s="2" t="s">
        <v>62</v>
      </c>
      <c r="AA43" s="2" t="s">
        <v>63</v>
      </c>
      <c r="AB43" s="1">
        <v>-0.86066070468873102</v>
      </c>
      <c r="AC43" s="1">
        <v>11.21670135804152</v>
      </c>
      <c r="AD43"/>
    </row>
    <row r="44" spans="1:30" ht="14.5" x14ac:dyDescent="0.35">
      <c r="A44" s="2" t="s">
        <v>260</v>
      </c>
      <c r="B44" s="1" t="s">
        <v>927</v>
      </c>
      <c r="C44" s="2" t="s">
        <v>261</v>
      </c>
      <c r="D44" s="2" t="s">
        <v>262</v>
      </c>
      <c r="E44" s="2" t="s">
        <v>243</v>
      </c>
      <c r="F44" s="1">
        <v>4.875</v>
      </c>
      <c r="G44" s="3">
        <v>47564</v>
      </c>
      <c r="H44" s="2" t="s">
        <v>57</v>
      </c>
      <c r="I44" s="2" t="s">
        <v>258</v>
      </c>
      <c r="J44" s="1">
        <v>0.33127994524298426</v>
      </c>
      <c r="K44" s="1">
        <v>2500000000</v>
      </c>
      <c r="L44" s="2" t="s">
        <v>205</v>
      </c>
      <c r="M44" s="2" t="s">
        <v>263</v>
      </c>
      <c r="N44" s="1" t="s">
        <v>205</v>
      </c>
      <c r="O44" s="1">
        <v>310.06833006199821</v>
      </c>
      <c r="P44" s="1">
        <v>309.923095703125</v>
      </c>
      <c r="Q44" s="1">
        <v>1.0004686141848955</v>
      </c>
      <c r="R44" s="2" t="s">
        <v>245</v>
      </c>
      <c r="S44" s="2" t="s">
        <v>113</v>
      </c>
      <c r="T44" s="2" t="s">
        <v>112</v>
      </c>
      <c r="U44" s="1">
        <v>180</v>
      </c>
      <c r="V44" s="1">
        <v>332.19352004092781</v>
      </c>
      <c r="W44" s="1">
        <v>24.871726549827489</v>
      </c>
      <c r="X44" s="1">
        <v>300.21480000000003</v>
      </c>
      <c r="Y44" s="1">
        <v>388.89400000000001</v>
      </c>
      <c r="Z44" s="2" t="s">
        <v>62</v>
      </c>
      <c r="AA44" s="2" t="s">
        <v>63</v>
      </c>
      <c r="AB44" s="1">
        <v>-0.88957193762179965</v>
      </c>
      <c r="AC44" s="1">
        <v>11.111433190644693</v>
      </c>
      <c r="AD44"/>
    </row>
    <row r="45" spans="1:30" ht="14.5" x14ac:dyDescent="0.35">
      <c r="A45" s="2" t="s">
        <v>264</v>
      </c>
      <c r="B45" s="1" t="s">
        <v>927</v>
      </c>
      <c r="C45" s="2" t="s">
        <v>265</v>
      </c>
      <c r="D45" s="2" t="s">
        <v>266</v>
      </c>
      <c r="E45" s="2" t="s">
        <v>267</v>
      </c>
      <c r="F45" s="1">
        <v>2.25</v>
      </c>
      <c r="G45" s="3">
        <v>44253</v>
      </c>
      <c r="H45" s="2" t="s">
        <v>57</v>
      </c>
      <c r="I45" s="2" t="s">
        <v>58</v>
      </c>
      <c r="J45" s="1">
        <v>5.6509240246406574</v>
      </c>
      <c r="K45" s="1">
        <v>296686999.99999988</v>
      </c>
      <c r="L45" s="2" t="s">
        <v>205</v>
      </c>
      <c r="M45" s="2" t="s">
        <v>268</v>
      </c>
      <c r="N45" s="1" t="s">
        <v>205</v>
      </c>
      <c r="O45" s="1">
        <v>86.846056165255789</v>
      </c>
      <c r="P45" s="1">
        <v>85.195098876953125</v>
      </c>
      <c r="Q45" s="1">
        <v>1.0193785477106745</v>
      </c>
      <c r="R45" s="2" t="s">
        <v>196</v>
      </c>
      <c r="S45" s="2" t="s">
        <v>269</v>
      </c>
      <c r="T45" s="2" t="s">
        <v>269</v>
      </c>
      <c r="U45" s="1">
        <v>180</v>
      </c>
      <c r="V45" s="1">
        <v>180.58921939281271</v>
      </c>
      <c r="W45" s="1">
        <v>132.52748151236202</v>
      </c>
      <c r="X45" s="1">
        <v>21.1433</v>
      </c>
      <c r="Y45" s="1">
        <v>692.6422</v>
      </c>
      <c r="Z45" s="2" t="s">
        <v>62</v>
      </c>
      <c r="AA45" s="2" t="s">
        <v>63</v>
      </c>
      <c r="AB45" s="1">
        <v>-0.70734886197028246</v>
      </c>
      <c r="AC45" s="1">
        <v>9.7844920021843347</v>
      </c>
      <c r="AD45"/>
    </row>
    <row r="46" spans="1:30" ht="14.5" x14ac:dyDescent="0.35">
      <c r="A46" s="2" t="s">
        <v>270</v>
      </c>
      <c r="B46" s="1" t="s">
        <v>927</v>
      </c>
      <c r="C46" s="2" t="s">
        <v>271</v>
      </c>
      <c r="D46" s="2" t="s">
        <v>272</v>
      </c>
      <c r="E46" s="2" t="s">
        <v>267</v>
      </c>
      <c r="F46" s="1">
        <v>3.875</v>
      </c>
      <c r="G46" s="3">
        <v>44699</v>
      </c>
      <c r="H46" s="2" t="s">
        <v>57</v>
      </c>
      <c r="I46" s="2" t="s">
        <v>58</v>
      </c>
      <c r="J46" s="1">
        <v>4.4271047227926079</v>
      </c>
      <c r="K46" s="1">
        <v>1750000000</v>
      </c>
      <c r="L46" s="2" t="s">
        <v>205</v>
      </c>
      <c r="M46" s="2" t="s">
        <v>273</v>
      </c>
      <c r="N46" s="1" t="s">
        <v>205</v>
      </c>
      <c r="O46" s="1">
        <v>130.12318766485564</v>
      </c>
      <c r="P46" s="1">
        <v>130.2806396484375</v>
      </c>
      <c r="Q46" s="1">
        <v>0.99879143989462482</v>
      </c>
      <c r="R46" s="2" t="s">
        <v>196</v>
      </c>
      <c r="S46" s="2" t="s">
        <v>269</v>
      </c>
      <c r="T46" s="2" t="s">
        <v>269</v>
      </c>
      <c r="U46" s="1">
        <v>180</v>
      </c>
      <c r="V46" s="1">
        <v>197.87002942260057</v>
      </c>
      <c r="W46" s="1">
        <v>109.8667031655479</v>
      </c>
      <c r="X46" s="1">
        <v>61.45308</v>
      </c>
      <c r="Y46" s="1">
        <v>667.41200000000003</v>
      </c>
      <c r="Z46" s="2" t="s">
        <v>62</v>
      </c>
      <c r="AA46" s="2" t="s">
        <v>63</v>
      </c>
      <c r="AB46" s="1">
        <v>-0.6166276024107461</v>
      </c>
      <c r="AC46" s="1">
        <v>11.332469149039945</v>
      </c>
      <c r="AD46"/>
    </row>
    <row r="47" spans="1:30" ht="14.5" x14ac:dyDescent="0.35">
      <c r="A47" s="2" t="s">
        <v>274</v>
      </c>
      <c r="B47" s="1" t="s">
        <v>927</v>
      </c>
      <c r="C47" s="2" t="s">
        <v>275</v>
      </c>
      <c r="D47" s="2" t="s">
        <v>276</v>
      </c>
      <c r="E47" s="2" t="s">
        <v>267</v>
      </c>
      <c r="F47" s="1">
        <v>2.7080000000000002</v>
      </c>
      <c r="G47" s="3">
        <v>45051</v>
      </c>
      <c r="H47" s="2" t="s">
        <v>57</v>
      </c>
      <c r="I47" s="2" t="s">
        <v>58</v>
      </c>
      <c r="J47" s="1">
        <v>4.0410677618069819</v>
      </c>
      <c r="K47" s="1">
        <v>1000000000</v>
      </c>
      <c r="L47" s="2" t="s">
        <v>205</v>
      </c>
      <c r="M47" s="2" t="s">
        <v>277</v>
      </c>
      <c r="N47" s="1" t="s">
        <v>205</v>
      </c>
      <c r="O47" s="1">
        <v>170.03521547413655</v>
      </c>
      <c r="P47" s="1">
        <v>169.95112609863281</v>
      </c>
      <c r="Q47" s="1">
        <v>1.000494785632988</v>
      </c>
      <c r="R47" s="2" t="s">
        <v>196</v>
      </c>
      <c r="S47" s="2" t="s">
        <v>269</v>
      </c>
      <c r="T47" s="2" t="s">
        <v>269</v>
      </c>
      <c r="U47" s="1">
        <v>180</v>
      </c>
      <c r="V47" s="1">
        <v>212.79502641320607</v>
      </c>
      <c r="W47" s="1">
        <v>84.959035235079284</v>
      </c>
      <c r="X47" s="1">
        <v>88.185389999999998</v>
      </c>
      <c r="Y47" s="1">
        <v>537.59460000000001</v>
      </c>
      <c r="Z47" s="2" t="s">
        <v>62</v>
      </c>
      <c r="AA47" s="2" t="s">
        <v>63</v>
      </c>
      <c r="AB47" s="1">
        <v>-0.50329915847978168</v>
      </c>
      <c r="AC47" s="1">
        <v>18.212761032230855</v>
      </c>
      <c r="AD47"/>
    </row>
    <row r="48" spans="1:30" ht="14.5" x14ac:dyDescent="0.35">
      <c r="A48" s="2" t="s">
        <v>278</v>
      </c>
      <c r="B48" s="1" t="s">
        <v>927</v>
      </c>
      <c r="C48" s="2" t="s">
        <v>279</v>
      </c>
      <c r="D48" s="2" t="s">
        <v>280</v>
      </c>
      <c r="E48" s="2" t="s">
        <v>267</v>
      </c>
      <c r="F48" s="1">
        <v>1.75</v>
      </c>
      <c r="G48" s="3">
        <v>45386</v>
      </c>
      <c r="H48" s="2" t="s">
        <v>57</v>
      </c>
      <c r="I48" s="2" t="s">
        <v>58</v>
      </c>
      <c r="J48" s="1">
        <v>1.5496235455167693</v>
      </c>
      <c r="K48" s="1">
        <v>1500000000</v>
      </c>
      <c r="L48" s="2" t="s">
        <v>205</v>
      </c>
      <c r="M48" s="2" t="s">
        <v>281</v>
      </c>
      <c r="N48" s="1" t="s">
        <v>205</v>
      </c>
      <c r="O48" s="1">
        <v>203.04045406297985</v>
      </c>
      <c r="P48" s="1">
        <v>203.224365234375</v>
      </c>
      <c r="Q48" s="1">
        <v>0.9990950338499861</v>
      </c>
      <c r="R48" s="2" t="s">
        <v>196</v>
      </c>
      <c r="S48" s="2" t="s">
        <v>269</v>
      </c>
      <c r="T48" s="2" t="s">
        <v>269</v>
      </c>
      <c r="U48" s="1">
        <v>180</v>
      </c>
      <c r="V48" s="1">
        <v>231.89590830846217</v>
      </c>
      <c r="W48" s="1">
        <v>81.963187673094382</v>
      </c>
      <c r="X48" s="1">
        <v>101.6795</v>
      </c>
      <c r="Y48" s="1">
        <v>543.74109999999996</v>
      </c>
      <c r="Z48" s="2" t="s">
        <v>62</v>
      </c>
      <c r="AA48" s="2" t="s">
        <v>63</v>
      </c>
      <c r="AB48" s="1">
        <v>-0.35205383129522361</v>
      </c>
      <c r="AC48" s="1">
        <v>22.929146992857969</v>
      </c>
      <c r="AD48"/>
    </row>
    <row r="49" spans="1:30" ht="14.5" x14ac:dyDescent="0.35">
      <c r="A49" s="2" t="s">
        <v>282</v>
      </c>
      <c r="B49" s="1" t="s">
        <v>927</v>
      </c>
      <c r="C49" s="2" t="s">
        <v>283</v>
      </c>
      <c r="D49" s="2" t="s">
        <v>284</v>
      </c>
      <c r="E49" s="2" t="s">
        <v>267</v>
      </c>
      <c r="F49" s="1">
        <v>2.625</v>
      </c>
      <c r="G49" s="3">
        <v>45714</v>
      </c>
      <c r="H49" s="2" t="s">
        <v>57</v>
      </c>
      <c r="I49" s="2" t="s">
        <v>58</v>
      </c>
      <c r="J49" s="1">
        <v>5.6509240246406574</v>
      </c>
      <c r="K49" s="1">
        <v>2500000000</v>
      </c>
      <c r="L49" s="2" t="s">
        <v>205</v>
      </c>
      <c r="M49" s="2" t="s">
        <v>285</v>
      </c>
      <c r="N49" s="1" t="s">
        <v>205</v>
      </c>
      <c r="O49" s="1">
        <v>212.21693586189221</v>
      </c>
      <c r="P49" s="1">
        <v>212.59855651855469</v>
      </c>
      <c r="Q49" s="1">
        <v>0.99820497061263358</v>
      </c>
      <c r="R49" s="2" t="s">
        <v>196</v>
      </c>
      <c r="S49" s="2" t="s">
        <v>269</v>
      </c>
      <c r="T49" s="2" t="s">
        <v>269</v>
      </c>
      <c r="U49" s="1">
        <v>180</v>
      </c>
      <c r="V49" s="1">
        <v>240.38638505598777</v>
      </c>
      <c r="W49" s="1">
        <v>82.450204756200989</v>
      </c>
      <c r="X49" s="1">
        <v>111.8746</v>
      </c>
      <c r="Y49" s="1">
        <v>553.29840000000002</v>
      </c>
      <c r="Z49" s="2" t="s">
        <v>62</v>
      </c>
      <c r="AA49" s="2" t="s">
        <v>63</v>
      </c>
      <c r="AB49" s="1">
        <v>-0.341654084151646</v>
      </c>
      <c r="AC49" s="1">
        <v>22.731519202610325</v>
      </c>
      <c r="AD49"/>
    </row>
    <row r="50" spans="1:30" ht="14.5" x14ac:dyDescent="0.35">
      <c r="A50" s="2" t="s">
        <v>286</v>
      </c>
      <c r="B50" s="1" t="s">
        <v>927</v>
      </c>
      <c r="C50" s="2" t="s">
        <v>287</v>
      </c>
      <c r="D50" s="2" t="s">
        <v>288</v>
      </c>
      <c r="E50" s="2" t="s">
        <v>267</v>
      </c>
      <c r="F50" s="1">
        <v>3.3690000000000002</v>
      </c>
      <c r="G50" s="3">
        <v>46301</v>
      </c>
      <c r="H50" s="2" t="s">
        <v>57</v>
      </c>
      <c r="I50" s="2" t="s">
        <v>58</v>
      </c>
      <c r="J50" s="1">
        <v>4.0410677618069819</v>
      </c>
      <c r="K50" s="1">
        <v>1500000000</v>
      </c>
      <c r="L50" s="2" t="s">
        <v>205</v>
      </c>
      <c r="M50" s="2" t="s">
        <v>289</v>
      </c>
      <c r="N50" s="1" t="s">
        <v>205</v>
      </c>
      <c r="O50" s="1">
        <v>215.25171343691517</v>
      </c>
      <c r="P50" s="1">
        <v>215.57850646972656</v>
      </c>
      <c r="Q50" s="1">
        <v>0.99848411124947989</v>
      </c>
      <c r="R50" s="2" t="s">
        <v>196</v>
      </c>
      <c r="S50" s="2" t="s">
        <v>269</v>
      </c>
      <c r="T50" s="2" t="s">
        <v>269</v>
      </c>
      <c r="U50" s="1">
        <v>180</v>
      </c>
      <c r="V50" s="1">
        <v>230.57376693490295</v>
      </c>
      <c r="W50" s="1">
        <v>60.171372695755309</v>
      </c>
      <c r="X50" s="1">
        <v>120.8365</v>
      </c>
      <c r="Y50" s="1">
        <v>435.26990000000001</v>
      </c>
      <c r="Z50" s="2" t="s">
        <v>62</v>
      </c>
      <c r="AA50" s="2" t="s">
        <v>63</v>
      </c>
      <c r="AB50" s="1">
        <v>-0.25464025185964684</v>
      </c>
      <c r="AC50" s="1">
        <v>30.027094270810661</v>
      </c>
      <c r="AD50"/>
    </row>
    <row r="51" spans="1:30" ht="14.5" x14ac:dyDescent="0.35">
      <c r="A51" s="2" t="s">
        <v>290</v>
      </c>
      <c r="B51" s="1" t="s">
        <v>927</v>
      </c>
      <c r="C51" s="2" t="s">
        <v>291</v>
      </c>
      <c r="D51" s="2" t="s">
        <v>292</v>
      </c>
      <c r="E51" s="2" t="s">
        <v>267</v>
      </c>
      <c r="F51" s="1">
        <v>2</v>
      </c>
      <c r="G51" s="3">
        <v>47638</v>
      </c>
      <c r="H51" s="2" t="s">
        <v>57</v>
      </c>
      <c r="I51" s="2" t="s">
        <v>58</v>
      </c>
      <c r="J51" s="1">
        <v>0.12867898699520877</v>
      </c>
      <c r="K51" s="1">
        <v>1000000000</v>
      </c>
      <c r="L51" s="2" t="s">
        <v>205</v>
      </c>
      <c r="M51" s="2" t="s">
        <v>293</v>
      </c>
      <c r="N51" s="1" t="s">
        <v>205</v>
      </c>
      <c r="O51" s="1">
        <v>228.70375681932683</v>
      </c>
      <c r="P51" s="1">
        <v>228.790283203125</v>
      </c>
      <c r="Q51" s="1">
        <v>0.999621809184434</v>
      </c>
      <c r="R51" s="2" t="s">
        <v>196</v>
      </c>
      <c r="S51" s="2" t="s">
        <v>269</v>
      </c>
      <c r="T51" s="2" t="s">
        <v>269</v>
      </c>
      <c r="U51" s="1">
        <v>180</v>
      </c>
      <c r="V51" s="1">
        <v>222.94448376850329</v>
      </c>
      <c r="W51" s="1">
        <v>6.3343012868118409</v>
      </c>
      <c r="X51" s="1">
        <v>211.49430000000001</v>
      </c>
      <c r="Y51" s="1">
        <v>235.49510000000001</v>
      </c>
      <c r="Z51" s="2" t="s">
        <v>62</v>
      </c>
      <c r="AA51" s="2" t="s">
        <v>63</v>
      </c>
      <c r="AB51" s="1">
        <v>0.90921994235014914</v>
      </c>
      <c r="AC51" s="1">
        <v>71.703679957863159</v>
      </c>
      <c r="AD51"/>
    </row>
    <row r="52" spans="1:30" ht="14.5" x14ac:dyDescent="0.35">
      <c r="A52" s="2" t="s">
        <v>294</v>
      </c>
      <c r="B52" s="1" t="s">
        <v>927</v>
      </c>
      <c r="C52" s="2" t="s">
        <v>295</v>
      </c>
      <c r="D52" s="2" t="s">
        <v>296</v>
      </c>
      <c r="E52" s="2" t="s">
        <v>297</v>
      </c>
      <c r="F52" s="1">
        <v>4.75</v>
      </c>
      <c r="G52" s="3">
        <v>44308</v>
      </c>
      <c r="H52" s="2" t="s">
        <v>86</v>
      </c>
      <c r="I52" s="2" t="s">
        <v>58</v>
      </c>
      <c r="J52" s="1">
        <v>4.9993155373032172</v>
      </c>
      <c r="K52" s="1">
        <v>1250000000</v>
      </c>
      <c r="L52" s="2" t="s">
        <v>59</v>
      </c>
      <c r="M52" s="2" t="s">
        <v>298</v>
      </c>
      <c r="N52" s="1" t="s">
        <v>205</v>
      </c>
      <c r="O52" s="1">
        <v>94.161696118071802</v>
      </c>
      <c r="P52" s="1">
        <v>92.912384033203125</v>
      </c>
      <c r="Q52" s="1">
        <v>1.0134461309745557</v>
      </c>
      <c r="R52" s="2" t="s">
        <v>300</v>
      </c>
      <c r="S52" s="2" t="s">
        <v>112</v>
      </c>
      <c r="T52" s="2" t="s">
        <v>112</v>
      </c>
      <c r="U52" s="1">
        <v>180</v>
      </c>
      <c r="V52" s="1">
        <v>208.11390717514129</v>
      </c>
      <c r="W52" s="1">
        <v>164.83737931615761</v>
      </c>
      <c r="X52" s="1">
        <v>47.242060000000002</v>
      </c>
      <c r="Y52" s="1">
        <v>837.05579999999998</v>
      </c>
      <c r="Z52" s="2" t="s">
        <v>62</v>
      </c>
      <c r="AA52" s="2" t="s">
        <v>63</v>
      </c>
      <c r="AB52" s="1">
        <v>-0.69130079311992387</v>
      </c>
      <c r="AC52" s="1">
        <v>5.9405950722092786</v>
      </c>
      <c r="AD52"/>
    </row>
    <row r="53" spans="1:30" ht="14.5" x14ac:dyDescent="0.35">
      <c r="A53" s="2" t="s">
        <v>301</v>
      </c>
      <c r="B53" s="1" t="s">
        <v>927</v>
      </c>
      <c r="C53" s="2" t="s">
        <v>302</v>
      </c>
      <c r="D53" s="2" t="s">
        <v>303</v>
      </c>
      <c r="E53" s="2" t="s">
        <v>297</v>
      </c>
      <c r="F53" s="1">
        <v>5.625</v>
      </c>
      <c r="G53" s="3">
        <v>45587</v>
      </c>
      <c r="H53" s="2" t="s">
        <v>86</v>
      </c>
      <c r="I53" s="2" t="s">
        <v>58</v>
      </c>
      <c r="J53" s="1">
        <v>4.9993155373032172</v>
      </c>
      <c r="K53" s="1">
        <v>714733000</v>
      </c>
      <c r="L53" s="2" t="s">
        <v>59</v>
      </c>
      <c r="M53" s="2" t="s">
        <v>304</v>
      </c>
      <c r="N53" s="1" t="s">
        <v>205</v>
      </c>
      <c r="O53" s="1">
        <v>161.82781153645919</v>
      </c>
      <c r="P53" s="1">
        <v>162.31596374511719</v>
      </c>
      <c r="Q53" s="1">
        <v>0.9969925804129498</v>
      </c>
      <c r="R53" s="2" t="s">
        <v>300</v>
      </c>
      <c r="S53" s="2" t="s">
        <v>112</v>
      </c>
      <c r="T53" s="2" t="s">
        <v>112</v>
      </c>
      <c r="U53" s="1">
        <v>180</v>
      </c>
      <c r="V53" s="1">
        <v>223.38894406779647</v>
      </c>
      <c r="W53" s="1">
        <v>92.436214815288523</v>
      </c>
      <c r="X53" s="1">
        <v>117.77030000000001</v>
      </c>
      <c r="Y53" s="1">
        <v>484.72550000000001</v>
      </c>
      <c r="Z53" s="2" t="s">
        <v>62</v>
      </c>
      <c r="AA53" s="2" t="s">
        <v>63</v>
      </c>
      <c r="AB53" s="1">
        <v>-0.66598500008197381</v>
      </c>
      <c r="AC53" s="1">
        <v>12.006237147330024</v>
      </c>
      <c r="AD53"/>
    </row>
    <row r="54" spans="1:30" ht="14.5" x14ac:dyDescent="0.35">
      <c r="A54" s="2" t="s">
        <v>305</v>
      </c>
      <c r="B54" s="1" t="s">
        <v>927</v>
      </c>
      <c r="C54" s="2" t="s">
        <v>306</v>
      </c>
      <c r="D54" s="2" t="s">
        <v>307</v>
      </c>
      <c r="E54" s="2" t="s">
        <v>297</v>
      </c>
      <c r="F54" s="1">
        <v>6.75</v>
      </c>
      <c r="G54" s="3">
        <v>45950</v>
      </c>
      <c r="H54" s="2" t="s">
        <v>86</v>
      </c>
      <c r="I54" s="2" t="s">
        <v>258</v>
      </c>
      <c r="J54" s="1">
        <v>5.0075290896646134</v>
      </c>
      <c r="K54" s="1">
        <v>745768000</v>
      </c>
      <c r="L54" s="2" t="s">
        <v>59</v>
      </c>
      <c r="M54" s="2" t="s">
        <v>308</v>
      </c>
      <c r="N54" s="1" t="s">
        <v>205</v>
      </c>
      <c r="O54" s="1">
        <v>186.10152726971401</v>
      </c>
      <c r="P54" s="1">
        <v>186.1004638671875</v>
      </c>
      <c r="Q54" s="1">
        <v>1.0000057141315202</v>
      </c>
      <c r="R54" s="2" t="s">
        <v>300</v>
      </c>
      <c r="S54" s="2" t="s">
        <v>112</v>
      </c>
      <c r="T54" s="2" t="s">
        <v>112</v>
      </c>
      <c r="U54" s="1">
        <v>180</v>
      </c>
      <c r="V54" s="1">
        <v>300.28502259887028</v>
      </c>
      <c r="W54" s="1">
        <v>103.0216021540333</v>
      </c>
      <c r="X54" s="1">
        <v>172.78639999999999</v>
      </c>
      <c r="Y54" s="1">
        <v>657.0326</v>
      </c>
      <c r="Z54" s="2" t="s">
        <v>62</v>
      </c>
      <c r="AA54" s="2" t="s">
        <v>63</v>
      </c>
      <c r="AB54" s="1">
        <v>-1.1083451717090771</v>
      </c>
      <c r="AC54" s="1">
        <v>2.7496606622238904</v>
      </c>
      <c r="AD54"/>
    </row>
    <row r="55" spans="1:30" ht="14.5" x14ac:dyDescent="0.35">
      <c r="A55" s="2" t="s">
        <v>24</v>
      </c>
      <c r="B55" s="1" t="s">
        <v>927</v>
      </c>
      <c r="C55" s="2" t="s">
        <v>309</v>
      </c>
      <c r="D55" s="2" t="s">
        <v>310</v>
      </c>
      <c r="E55" s="2" t="s">
        <v>297</v>
      </c>
      <c r="F55" s="1">
        <v>6.5</v>
      </c>
      <c r="G55" s="3">
        <v>44856</v>
      </c>
      <c r="H55" s="2" t="s">
        <v>86</v>
      </c>
      <c r="I55" s="2" t="s">
        <v>253</v>
      </c>
      <c r="J55" s="1">
        <v>4.9993155373032172</v>
      </c>
      <c r="K55" s="1">
        <v>600000000</v>
      </c>
      <c r="L55" s="2" t="s">
        <v>59</v>
      </c>
      <c r="M55" s="2" t="s">
        <v>311</v>
      </c>
      <c r="N55" s="1" t="s">
        <v>205</v>
      </c>
      <c r="O55" s="1">
        <v>149.85210418470362</v>
      </c>
      <c r="P55" s="1">
        <v>146.90586853027344</v>
      </c>
      <c r="Q55" s="1">
        <v>1.0200552618074821</v>
      </c>
      <c r="R55" s="2" t="s">
        <v>300</v>
      </c>
      <c r="S55" s="2" t="s">
        <v>112</v>
      </c>
      <c r="T55" s="2" t="s">
        <v>112</v>
      </c>
      <c r="U55" s="1">
        <v>180</v>
      </c>
      <c r="V55" s="1">
        <v>243.9394986781609</v>
      </c>
      <c r="W55" s="1">
        <v>108.42650604488674</v>
      </c>
      <c r="X55" s="1">
        <v>81.927760000000006</v>
      </c>
      <c r="Y55" s="1">
        <v>521.02359999999999</v>
      </c>
      <c r="Z55" s="2" t="s">
        <v>62</v>
      </c>
      <c r="AA55" s="2" t="s">
        <v>63</v>
      </c>
      <c r="AB55" s="1">
        <v>-0.86775271034286283</v>
      </c>
      <c r="AC55" s="1">
        <v>15.469138624657347</v>
      </c>
      <c r="AD55"/>
    </row>
    <row r="56" spans="1:30" ht="14.5" x14ac:dyDescent="0.35">
      <c r="A56" s="2" t="s">
        <v>312</v>
      </c>
      <c r="B56" s="1" t="s">
        <v>927</v>
      </c>
      <c r="C56" s="2" t="s">
        <v>313</v>
      </c>
      <c r="D56" s="2" t="s">
        <v>314</v>
      </c>
      <c r="E56" s="2" t="s">
        <v>315</v>
      </c>
      <c r="F56" s="1">
        <v>6.375</v>
      </c>
      <c r="G56" s="3">
        <v>45175</v>
      </c>
      <c r="H56" s="2" t="s">
        <v>86</v>
      </c>
      <c r="I56" s="2" t="s">
        <v>58</v>
      </c>
      <c r="J56" s="1">
        <v>7.1238877481177276</v>
      </c>
      <c r="K56" s="1">
        <v>550000000</v>
      </c>
      <c r="L56" s="2" t="s">
        <v>316</v>
      </c>
      <c r="M56" s="2" t="s">
        <v>317</v>
      </c>
      <c r="N56" s="1" t="s">
        <v>1705</v>
      </c>
      <c r="O56" s="1">
        <v>175.75693904082135</v>
      </c>
      <c r="P56" s="1">
        <v>175.75080871582031</v>
      </c>
      <c r="Q56" s="1">
        <v>1.0000348807783352</v>
      </c>
      <c r="R56" s="2" t="s">
        <v>207</v>
      </c>
      <c r="S56" s="2" t="s">
        <v>130</v>
      </c>
      <c r="T56" s="2" t="s">
        <v>130</v>
      </c>
      <c r="U56" s="1">
        <v>180</v>
      </c>
      <c r="V56" s="1">
        <v>236.99970959952719</v>
      </c>
      <c r="W56" s="1">
        <v>87.962333886895294</v>
      </c>
      <c r="X56" s="1">
        <v>110.75239999999999</v>
      </c>
      <c r="Y56" s="1">
        <v>566.45450000000005</v>
      </c>
      <c r="Z56" s="2" t="s">
        <v>62</v>
      </c>
      <c r="AA56" s="2" t="s">
        <v>63</v>
      </c>
      <c r="AB56" s="1">
        <v>-0.69623858136203765</v>
      </c>
      <c r="AC56" s="1">
        <v>14.264700347183243</v>
      </c>
      <c r="AD56"/>
    </row>
    <row r="57" spans="1:30" ht="14.5" x14ac:dyDescent="0.35">
      <c r="A57" s="2" t="s">
        <v>318</v>
      </c>
      <c r="B57" s="1" t="s">
        <v>927</v>
      </c>
      <c r="C57" s="2" t="s">
        <v>319</v>
      </c>
      <c r="D57" s="2" t="s">
        <v>320</v>
      </c>
      <c r="E57" s="2" t="s">
        <v>321</v>
      </c>
      <c r="F57" s="1">
        <v>3</v>
      </c>
      <c r="G57" s="3">
        <v>45039</v>
      </c>
      <c r="H57" s="2" t="s">
        <v>86</v>
      </c>
      <c r="I57" s="2" t="s">
        <v>58</v>
      </c>
      <c r="J57" s="1">
        <v>5.4976043805612598</v>
      </c>
      <c r="K57" s="1">
        <v>650000000</v>
      </c>
      <c r="L57" s="2" t="s">
        <v>316</v>
      </c>
      <c r="M57" s="2" t="s">
        <v>322</v>
      </c>
      <c r="N57" s="1" t="s">
        <v>1705</v>
      </c>
      <c r="O57" s="1">
        <v>310.36945079546268</v>
      </c>
      <c r="P57" s="1">
        <v>310.38156127929688</v>
      </c>
      <c r="Q57" s="1">
        <v>0.99996098194820504</v>
      </c>
      <c r="R57" s="2" t="s">
        <v>60</v>
      </c>
      <c r="S57" s="2" t="s">
        <v>61</v>
      </c>
      <c r="T57" s="2" t="s">
        <v>61</v>
      </c>
      <c r="U57" s="1">
        <v>180</v>
      </c>
      <c r="V57" s="1">
        <v>345.09880325420255</v>
      </c>
      <c r="W57" s="1">
        <v>110.12181105303772</v>
      </c>
      <c r="X57" s="1">
        <v>139.1002</v>
      </c>
      <c r="Y57" s="1">
        <v>664.0462</v>
      </c>
      <c r="Z57" s="2" t="s">
        <v>62</v>
      </c>
      <c r="AA57" s="2" t="s">
        <v>63</v>
      </c>
      <c r="AB57" s="1">
        <v>-0.31537215131717411</v>
      </c>
      <c r="AC57" s="1">
        <v>32.626070261600745</v>
      </c>
      <c r="AD57"/>
    </row>
    <row r="58" spans="1:30" ht="14.5" x14ac:dyDescent="0.35">
      <c r="A58" s="2" t="s">
        <v>323</v>
      </c>
      <c r="B58" s="1" t="s">
        <v>927</v>
      </c>
      <c r="C58" s="2" t="s">
        <v>324</v>
      </c>
      <c r="D58" s="2" t="s">
        <v>325</v>
      </c>
      <c r="E58" s="2" t="s">
        <v>321</v>
      </c>
      <c r="F58" s="1">
        <v>3.5</v>
      </c>
      <c r="G58" s="3">
        <v>46500</v>
      </c>
      <c r="H58" s="2" t="s">
        <v>86</v>
      </c>
      <c r="I58" s="2" t="s">
        <v>58</v>
      </c>
      <c r="J58" s="1">
        <v>5.4976043805612598</v>
      </c>
      <c r="K58" s="1">
        <v>600000000</v>
      </c>
      <c r="L58" s="2" t="s">
        <v>316</v>
      </c>
      <c r="M58" s="2" t="s">
        <v>326</v>
      </c>
      <c r="N58" s="1" t="s">
        <v>1705</v>
      </c>
      <c r="O58" s="1">
        <v>352.36114803527767</v>
      </c>
      <c r="P58" s="1">
        <v>352.7965087890625</v>
      </c>
      <c r="Q58" s="1">
        <v>0.99876597204638118</v>
      </c>
      <c r="R58" s="2" t="s">
        <v>60</v>
      </c>
      <c r="S58" s="2" t="s">
        <v>61</v>
      </c>
      <c r="T58" s="2" t="s">
        <v>61</v>
      </c>
      <c r="U58" s="1">
        <v>180</v>
      </c>
      <c r="V58" s="1">
        <v>358.84778614515659</v>
      </c>
      <c r="W58" s="1">
        <v>70.240039560139778</v>
      </c>
      <c r="X58" s="1">
        <v>190.25110000000001</v>
      </c>
      <c r="Y58" s="1">
        <v>555.29970000000003</v>
      </c>
      <c r="Z58" s="2" t="s">
        <v>62</v>
      </c>
      <c r="AA58" s="2" t="s">
        <v>63</v>
      </c>
      <c r="AB58" s="1">
        <v>-9.2349579392321413E-2</v>
      </c>
      <c r="AC58" s="1">
        <v>44.407798861652296</v>
      </c>
      <c r="AD58"/>
    </row>
    <row r="59" spans="1:30" ht="14.5" x14ac:dyDescent="0.35">
      <c r="A59" s="2" t="s">
        <v>327</v>
      </c>
      <c r="B59" s="1" t="s">
        <v>927</v>
      </c>
      <c r="C59" s="2" t="s">
        <v>328</v>
      </c>
      <c r="D59" s="2" t="s">
        <v>329</v>
      </c>
      <c r="E59" s="2" t="s">
        <v>330</v>
      </c>
      <c r="F59" s="1">
        <v>7</v>
      </c>
      <c r="G59" s="3">
        <v>45013</v>
      </c>
      <c r="H59" s="2" t="s">
        <v>86</v>
      </c>
      <c r="I59" s="2" t="s">
        <v>258</v>
      </c>
      <c r="J59" s="1">
        <v>7.5674195756331279</v>
      </c>
      <c r="K59" s="1">
        <v>600000000</v>
      </c>
      <c r="L59" s="2" t="s">
        <v>316</v>
      </c>
      <c r="M59" s="2" t="s">
        <v>331</v>
      </c>
      <c r="N59" s="1" t="s">
        <v>1705</v>
      </c>
      <c r="O59" s="1">
        <v>419.71498450890238</v>
      </c>
      <c r="P59" s="1">
        <v>419.6513671875</v>
      </c>
      <c r="Q59" s="1">
        <v>1.0001515956490952</v>
      </c>
      <c r="R59" s="2" t="s">
        <v>160</v>
      </c>
      <c r="S59" s="2" t="s">
        <v>61</v>
      </c>
      <c r="T59" s="2" t="s">
        <v>332</v>
      </c>
      <c r="U59" s="1">
        <v>180</v>
      </c>
      <c r="V59" s="1">
        <v>383.85967793301683</v>
      </c>
      <c r="W59" s="1">
        <v>129.04275195151695</v>
      </c>
      <c r="X59" s="1">
        <v>188.2783</v>
      </c>
      <c r="Y59" s="1">
        <v>694.2722</v>
      </c>
      <c r="Z59" s="2" t="s">
        <v>62</v>
      </c>
      <c r="AA59" s="2" t="s">
        <v>63</v>
      </c>
      <c r="AB59" s="1">
        <v>0.27785602859242314</v>
      </c>
      <c r="AC59" s="1">
        <v>45.739026598720343</v>
      </c>
      <c r="AD59"/>
    </row>
    <row r="60" spans="1:30" ht="14.5" x14ac:dyDescent="0.35">
      <c r="A60" s="2" t="s">
        <v>333</v>
      </c>
      <c r="B60" s="1" t="s">
        <v>927</v>
      </c>
      <c r="C60" s="2" t="s">
        <v>334</v>
      </c>
      <c r="D60" s="2" t="s">
        <v>335</v>
      </c>
      <c r="E60" s="2" t="s">
        <v>330</v>
      </c>
      <c r="F60" s="1">
        <v>2</v>
      </c>
      <c r="G60" s="3">
        <v>45604</v>
      </c>
      <c r="H60" s="2" t="s">
        <v>57</v>
      </c>
      <c r="I60" s="2" t="s">
        <v>58</v>
      </c>
      <c r="J60" s="1">
        <v>0.95277207392197127</v>
      </c>
      <c r="K60" s="1">
        <v>500000000</v>
      </c>
      <c r="L60" s="2" t="s">
        <v>316</v>
      </c>
      <c r="M60" s="2" t="s">
        <v>336</v>
      </c>
      <c r="N60" s="1" t="s">
        <v>1705</v>
      </c>
      <c r="O60" s="1">
        <v>285.75344352458166</v>
      </c>
      <c r="P60" s="1">
        <v>288.802001953125</v>
      </c>
      <c r="Q60" s="1">
        <v>0.98944412293569162</v>
      </c>
      <c r="R60" s="2" t="s">
        <v>160</v>
      </c>
      <c r="S60" s="2" t="s">
        <v>61</v>
      </c>
      <c r="T60" s="2" t="s">
        <v>332</v>
      </c>
      <c r="U60" s="1">
        <v>180</v>
      </c>
      <c r="V60" s="1">
        <v>313.37498172544628</v>
      </c>
      <c r="W60" s="1">
        <v>57.628109576524118</v>
      </c>
      <c r="X60" s="1">
        <v>197.65100000000001</v>
      </c>
      <c r="Y60" s="1">
        <v>468.24630000000002</v>
      </c>
      <c r="Z60" s="2" t="s">
        <v>62</v>
      </c>
      <c r="AA60" s="2" t="s">
        <v>63</v>
      </c>
      <c r="AB60" s="1">
        <v>-0.47930668564073053</v>
      </c>
      <c r="AC60" s="1">
        <v>32.558748627408399</v>
      </c>
      <c r="AD60"/>
    </row>
    <row r="61" spans="1:30" ht="14.5" x14ac:dyDescent="0.35">
      <c r="A61" s="2" t="s">
        <v>337</v>
      </c>
      <c r="B61" s="1" t="s">
        <v>927</v>
      </c>
      <c r="C61" s="2" t="s">
        <v>338</v>
      </c>
      <c r="D61" s="2" t="s">
        <v>339</v>
      </c>
      <c r="E61" s="2" t="s">
        <v>340</v>
      </c>
      <c r="F61" s="1">
        <v>3</v>
      </c>
      <c r="G61" s="3">
        <v>45020</v>
      </c>
      <c r="H61" s="2" t="s">
        <v>86</v>
      </c>
      <c r="I61" s="2" t="s">
        <v>58</v>
      </c>
      <c r="J61" s="1">
        <v>3.5482546201232035</v>
      </c>
      <c r="K61" s="1">
        <v>900000000</v>
      </c>
      <c r="L61" s="2" t="s">
        <v>316</v>
      </c>
      <c r="M61" s="2" t="s">
        <v>341</v>
      </c>
      <c r="N61" s="1" t="s">
        <v>1705</v>
      </c>
      <c r="O61" s="1">
        <v>157.28134251492696</v>
      </c>
      <c r="P61" s="1">
        <v>158.66654968261719</v>
      </c>
      <c r="Q61" s="1">
        <v>0.99126969628783712</v>
      </c>
      <c r="R61" s="2" t="s">
        <v>89</v>
      </c>
      <c r="S61" s="2" t="s">
        <v>130</v>
      </c>
      <c r="T61" s="2" t="s">
        <v>130</v>
      </c>
      <c r="U61" s="1">
        <v>180</v>
      </c>
      <c r="V61" s="1">
        <v>230.06590363796968</v>
      </c>
      <c r="W61" s="1">
        <v>88.409382808411806</v>
      </c>
      <c r="X61" s="1">
        <v>120.38639999999999</v>
      </c>
      <c r="Y61" s="1">
        <v>555.12040000000002</v>
      </c>
      <c r="Z61" s="2" t="s">
        <v>62</v>
      </c>
      <c r="AA61" s="2" t="s">
        <v>63</v>
      </c>
      <c r="AB61" s="1">
        <v>-0.82326738193355598</v>
      </c>
      <c r="AC61" s="1">
        <v>8.4867856010634011</v>
      </c>
      <c r="AD61"/>
    </row>
    <row r="62" spans="1:30" ht="14.5" x14ac:dyDescent="0.35">
      <c r="A62" s="2" t="s">
        <v>342</v>
      </c>
      <c r="B62" s="1" t="s">
        <v>927</v>
      </c>
      <c r="C62" s="2" t="s">
        <v>343</v>
      </c>
      <c r="D62" s="2" t="s">
        <v>344</v>
      </c>
      <c r="E62" s="2" t="s">
        <v>340</v>
      </c>
      <c r="F62" s="1">
        <v>1.375</v>
      </c>
      <c r="G62" s="3">
        <v>46064</v>
      </c>
      <c r="H62" s="2" t="s">
        <v>86</v>
      </c>
      <c r="I62" s="2" t="s">
        <v>58</v>
      </c>
      <c r="J62" s="1">
        <v>0.69267624914442161</v>
      </c>
      <c r="K62" s="1">
        <v>500000000</v>
      </c>
      <c r="L62" s="2" t="s">
        <v>316</v>
      </c>
      <c r="M62" s="2" t="s">
        <v>345</v>
      </c>
      <c r="N62" s="1" t="s">
        <v>1705</v>
      </c>
      <c r="O62" s="1">
        <v>204.35175354892357</v>
      </c>
      <c r="P62" s="1">
        <v>206.32278442382813</v>
      </c>
      <c r="Q62" s="1">
        <v>0.99044685791533493</v>
      </c>
      <c r="R62" s="2" t="s">
        <v>89</v>
      </c>
      <c r="S62" s="2" t="s">
        <v>130</v>
      </c>
      <c r="T62" s="2" t="s">
        <v>130</v>
      </c>
      <c r="U62" s="1">
        <v>180</v>
      </c>
      <c r="V62" s="1">
        <v>248.8887990168536</v>
      </c>
      <c r="W62" s="1">
        <v>63.440833988443885</v>
      </c>
      <c r="X62" s="1">
        <v>157.49350000000001</v>
      </c>
      <c r="Y62" s="1">
        <v>431.1934</v>
      </c>
      <c r="Z62" s="2" t="s">
        <v>346</v>
      </c>
      <c r="AA62" s="2" t="s">
        <v>63</v>
      </c>
      <c r="AB62" s="1">
        <v>-0.70202490522181238</v>
      </c>
      <c r="AC62" s="1">
        <v>17.120303496246642</v>
      </c>
      <c r="AD62"/>
    </row>
    <row r="63" spans="1:30" ht="14.5" x14ac:dyDescent="0.35">
      <c r="A63" s="2" t="s">
        <v>347</v>
      </c>
      <c r="B63" s="1" t="s">
        <v>927</v>
      </c>
      <c r="C63" s="2" t="s">
        <v>348</v>
      </c>
      <c r="D63" s="2" t="s">
        <v>349</v>
      </c>
      <c r="E63" s="2" t="s">
        <v>350</v>
      </c>
      <c r="F63" s="1">
        <v>4.625</v>
      </c>
      <c r="G63" s="3">
        <v>44563</v>
      </c>
      <c r="H63" s="2" t="s">
        <v>57</v>
      </c>
      <c r="I63" s="2" t="s">
        <v>58</v>
      </c>
      <c r="J63" s="1">
        <v>4.3641341546885695</v>
      </c>
      <c r="K63" s="1">
        <v>750000000</v>
      </c>
      <c r="L63" s="2" t="s">
        <v>316</v>
      </c>
      <c r="M63" s="2" t="s">
        <v>351</v>
      </c>
      <c r="N63" s="1" t="s">
        <v>1705</v>
      </c>
      <c r="O63" s="1">
        <v>297.9278675846237</v>
      </c>
      <c r="P63" s="1">
        <v>295.97384643554688</v>
      </c>
      <c r="Q63" s="1">
        <v>1.0066020061319922</v>
      </c>
      <c r="R63" s="2" t="s">
        <v>60</v>
      </c>
      <c r="S63" s="2" t="s">
        <v>332</v>
      </c>
      <c r="T63" s="2" t="s">
        <v>332</v>
      </c>
      <c r="U63" s="1">
        <v>180</v>
      </c>
      <c r="V63" s="1">
        <v>456.30517471484359</v>
      </c>
      <c r="W63" s="1">
        <v>244.6103247239264</v>
      </c>
      <c r="X63" s="1">
        <v>137.67509999999999</v>
      </c>
      <c r="Y63" s="1">
        <v>1125.2819999999999</v>
      </c>
      <c r="Z63" s="2" t="s">
        <v>62</v>
      </c>
      <c r="AA63" s="2" t="s">
        <v>63</v>
      </c>
      <c r="AB63" s="1">
        <v>-0.64746779314801461</v>
      </c>
      <c r="AC63" s="1">
        <v>16.226371806902495</v>
      </c>
      <c r="AD63"/>
    </row>
    <row r="64" spans="1:30" ht="14.5" x14ac:dyDescent="0.35">
      <c r="A64" s="2" t="s">
        <v>352</v>
      </c>
      <c r="B64" s="1" t="s">
        <v>927</v>
      </c>
      <c r="C64" s="2" t="s">
        <v>353</v>
      </c>
      <c r="D64" s="2" t="s">
        <v>354</v>
      </c>
      <c r="E64" s="2" t="s">
        <v>350</v>
      </c>
      <c r="F64" s="1">
        <v>5.625</v>
      </c>
      <c r="G64" s="3">
        <v>45320</v>
      </c>
      <c r="H64" s="2" t="s">
        <v>57</v>
      </c>
      <c r="I64" s="2" t="s">
        <v>58</v>
      </c>
      <c r="J64" s="1">
        <v>3.893223819301848</v>
      </c>
      <c r="K64" s="1">
        <v>550000000</v>
      </c>
      <c r="L64" s="2" t="s">
        <v>316</v>
      </c>
      <c r="M64" s="2" t="s">
        <v>355</v>
      </c>
      <c r="N64" s="1" t="s">
        <v>1705</v>
      </c>
      <c r="O64" s="1">
        <v>362.05357874985833</v>
      </c>
      <c r="P64" s="1">
        <v>362.46578979492193</v>
      </c>
      <c r="Q64" s="1">
        <v>0.99886275875773889</v>
      </c>
      <c r="R64" s="2" t="s">
        <v>60</v>
      </c>
      <c r="S64" s="2" t="s">
        <v>332</v>
      </c>
      <c r="T64" s="2" t="s">
        <v>332</v>
      </c>
      <c r="U64" s="1">
        <v>180</v>
      </c>
      <c r="V64" s="1">
        <v>481.89648637336683</v>
      </c>
      <c r="W64" s="1">
        <v>156.12340897085784</v>
      </c>
      <c r="X64" s="1">
        <v>235.6617</v>
      </c>
      <c r="Y64" s="1">
        <v>849.67550000000006</v>
      </c>
      <c r="Z64" s="2" t="s">
        <v>62</v>
      </c>
      <c r="AA64" s="2" t="s">
        <v>63</v>
      </c>
      <c r="AB64" s="1">
        <v>-0.76761651832671995</v>
      </c>
      <c r="AC64" s="1">
        <v>20.584533889931841</v>
      </c>
      <c r="AD64"/>
    </row>
    <row r="65" spans="1:30" ht="14.5" x14ac:dyDescent="0.35">
      <c r="A65" s="2" t="s">
        <v>356</v>
      </c>
      <c r="B65" s="1" t="s">
        <v>927</v>
      </c>
      <c r="C65" s="2" t="s">
        <v>357</v>
      </c>
      <c r="D65" s="2" t="s">
        <v>358</v>
      </c>
      <c r="E65" s="2" t="s">
        <v>359</v>
      </c>
      <c r="F65" s="1">
        <v>4</v>
      </c>
      <c r="G65" s="3">
        <v>44470</v>
      </c>
      <c r="H65" s="2" t="s">
        <v>57</v>
      </c>
      <c r="I65" s="2" t="s">
        <v>58</v>
      </c>
      <c r="J65" s="1">
        <v>6.0561259411362078</v>
      </c>
      <c r="K65" s="1">
        <v>118373999.9999999</v>
      </c>
      <c r="L65" s="2" t="s">
        <v>316</v>
      </c>
      <c r="M65" s="2" t="s">
        <v>360</v>
      </c>
      <c r="N65" s="1" t="s">
        <v>1705</v>
      </c>
      <c r="O65" s="1">
        <v>69.625475203352295</v>
      </c>
      <c r="P65" s="1">
        <v>66.142929077148438</v>
      </c>
      <c r="Q65" s="1">
        <v>1.0526518280153854</v>
      </c>
      <c r="R65" s="2" t="s">
        <v>89</v>
      </c>
      <c r="S65" s="2" t="s">
        <v>130</v>
      </c>
      <c r="T65" s="2" t="s">
        <v>130</v>
      </c>
      <c r="U65" s="1">
        <v>180</v>
      </c>
      <c r="V65" s="1">
        <v>145.05342246048494</v>
      </c>
      <c r="W65" s="1">
        <v>84.185899839746199</v>
      </c>
      <c r="X65" s="1">
        <v>42.855400000000003</v>
      </c>
      <c r="Y65" s="1">
        <v>434.26769999999999</v>
      </c>
      <c r="Z65" s="2" t="s">
        <v>62</v>
      </c>
      <c r="AA65" s="2" t="s">
        <v>63</v>
      </c>
      <c r="AB65" s="1">
        <v>-0.89596889028584437</v>
      </c>
      <c r="AC65" s="1">
        <v>6.8393546149041029</v>
      </c>
      <c r="AD65"/>
    </row>
    <row r="66" spans="1:30" ht="14.5" x14ac:dyDescent="0.35">
      <c r="A66" s="2" t="s">
        <v>361</v>
      </c>
      <c r="B66" s="1" t="s">
        <v>927</v>
      </c>
      <c r="C66" s="2" t="s">
        <v>362</v>
      </c>
      <c r="D66" s="2" t="s">
        <v>363</v>
      </c>
      <c r="E66" s="2" t="s">
        <v>359</v>
      </c>
      <c r="F66" s="1">
        <v>5.25</v>
      </c>
      <c r="G66" s="3">
        <v>45329</v>
      </c>
      <c r="H66" s="2" t="s">
        <v>57</v>
      </c>
      <c r="I66" s="2" t="s">
        <v>58</v>
      </c>
      <c r="J66" s="1">
        <v>6.7022587268993838</v>
      </c>
      <c r="K66" s="1">
        <v>1000000000</v>
      </c>
      <c r="L66" s="2" t="s">
        <v>316</v>
      </c>
      <c r="M66" s="2" t="s">
        <v>364</v>
      </c>
      <c r="N66" s="1" t="s">
        <v>1705</v>
      </c>
      <c r="O66" s="1">
        <v>168.99229851117605</v>
      </c>
      <c r="P66" s="1">
        <v>170.17225646972656</v>
      </c>
      <c r="Q66" s="1">
        <v>0.99306609677141799</v>
      </c>
      <c r="R66" s="2" t="s">
        <v>89</v>
      </c>
      <c r="S66" s="2" t="s">
        <v>130</v>
      </c>
      <c r="T66" s="2" t="s">
        <v>130</v>
      </c>
      <c r="U66" s="1">
        <v>180</v>
      </c>
      <c r="V66" s="1">
        <v>208.47751995561572</v>
      </c>
      <c r="W66" s="1">
        <v>61.308988657895952</v>
      </c>
      <c r="X66" s="1">
        <v>112.26009999999999</v>
      </c>
      <c r="Y66" s="1">
        <v>420.70710000000003</v>
      </c>
      <c r="Z66" s="2" t="s">
        <v>62</v>
      </c>
      <c r="AA66" s="2" t="s">
        <v>63</v>
      </c>
      <c r="AB66" s="1">
        <v>-0.64403641796747191</v>
      </c>
      <c r="AC66" s="1">
        <v>18.39285144973887</v>
      </c>
      <c r="AD66"/>
    </row>
    <row r="67" spans="1:30" ht="14.5" x14ac:dyDescent="0.35">
      <c r="A67" s="2" t="s">
        <v>365</v>
      </c>
      <c r="B67" s="1" t="s">
        <v>927</v>
      </c>
      <c r="C67" s="2" t="s">
        <v>366</v>
      </c>
      <c r="D67" s="2" t="s">
        <v>367</v>
      </c>
      <c r="E67" s="2" t="s">
        <v>359</v>
      </c>
      <c r="F67" s="1">
        <v>2.375</v>
      </c>
      <c r="G67" s="3">
        <v>45672</v>
      </c>
      <c r="H67" s="2" t="s">
        <v>57</v>
      </c>
      <c r="I67" s="2" t="s">
        <v>58</v>
      </c>
      <c r="J67" s="1">
        <v>1.5195071868583163</v>
      </c>
      <c r="K67" s="1">
        <v>1000000000</v>
      </c>
      <c r="L67" s="2" t="s">
        <v>316</v>
      </c>
      <c r="M67" s="2" t="s">
        <v>368</v>
      </c>
      <c r="N67" s="1" t="s">
        <v>1705</v>
      </c>
      <c r="O67" s="1">
        <v>193.01444788519669</v>
      </c>
      <c r="P67" s="1">
        <v>190.20658874511719</v>
      </c>
      <c r="Q67" s="1">
        <v>1.0147621549737276</v>
      </c>
      <c r="R67" s="2" t="s">
        <v>89</v>
      </c>
      <c r="S67" s="2" t="s">
        <v>130</v>
      </c>
      <c r="T67" s="2" t="s">
        <v>130</v>
      </c>
      <c r="U67" s="1">
        <v>180</v>
      </c>
      <c r="V67" s="1">
        <v>220.80768319763865</v>
      </c>
      <c r="W67" s="1">
        <v>58.64669044393689</v>
      </c>
      <c r="X67" s="1">
        <v>127.52209999999999</v>
      </c>
      <c r="Y67" s="1">
        <v>445.67189999999999</v>
      </c>
      <c r="Z67" s="2" t="s">
        <v>62</v>
      </c>
      <c r="AA67" s="2" t="s">
        <v>63</v>
      </c>
      <c r="AB67" s="1">
        <v>-0.47390969724047455</v>
      </c>
      <c r="AC67" s="1">
        <v>20.585380812811035</v>
      </c>
      <c r="AD67"/>
    </row>
    <row r="68" spans="1:30" ht="14.5" x14ac:dyDescent="0.35">
      <c r="A68" s="2" t="s">
        <v>369</v>
      </c>
      <c r="B68" s="1" t="s">
        <v>927</v>
      </c>
      <c r="C68" s="2" t="s">
        <v>370</v>
      </c>
      <c r="D68" s="2" t="s">
        <v>371</v>
      </c>
      <c r="E68" s="2" t="s">
        <v>359</v>
      </c>
      <c r="F68" s="1">
        <v>5</v>
      </c>
      <c r="G68" s="3">
        <v>46296</v>
      </c>
      <c r="H68" s="2" t="s">
        <v>57</v>
      </c>
      <c r="I68" s="2" t="s">
        <v>58</v>
      </c>
      <c r="J68" s="1">
        <v>6.0561259411362078</v>
      </c>
      <c r="K68" s="1">
        <v>1250000000</v>
      </c>
      <c r="L68" s="2" t="s">
        <v>316</v>
      </c>
      <c r="M68" s="2" t="s">
        <v>372</v>
      </c>
      <c r="N68" s="1" t="s">
        <v>1705</v>
      </c>
      <c r="O68" s="1">
        <v>203.91668025023435</v>
      </c>
      <c r="P68" s="1">
        <v>205.13673400878903</v>
      </c>
      <c r="Q68" s="1">
        <v>0.99405248521455725</v>
      </c>
      <c r="R68" s="2" t="s">
        <v>89</v>
      </c>
      <c r="S68" s="2" t="s">
        <v>130</v>
      </c>
      <c r="T68" s="2" t="s">
        <v>130</v>
      </c>
      <c r="U68" s="1">
        <v>180</v>
      </c>
      <c r="V68" s="1">
        <v>237.68725841421065</v>
      </c>
      <c r="W68" s="1">
        <v>56.223098134332659</v>
      </c>
      <c r="X68" s="1">
        <v>147.57040000000001</v>
      </c>
      <c r="Y68" s="1">
        <v>434.90620000000001</v>
      </c>
      <c r="Z68" s="2" t="s">
        <v>62</v>
      </c>
      <c r="AA68" s="2" t="s">
        <v>63</v>
      </c>
      <c r="AB68" s="1">
        <v>-0.60065309960843749</v>
      </c>
      <c r="AC68" s="1">
        <v>19.609905988127601</v>
      </c>
      <c r="AD68"/>
    </row>
    <row r="69" spans="1:30" ht="14.5" x14ac:dyDescent="0.35">
      <c r="A69" s="2" t="s">
        <v>373</v>
      </c>
      <c r="B69" s="1" t="s">
        <v>927</v>
      </c>
      <c r="C69" s="2" t="s">
        <v>374</v>
      </c>
      <c r="D69" s="2" t="s">
        <v>375</v>
      </c>
      <c r="E69" s="2" t="s">
        <v>359</v>
      </c>
      <c r="F69" s="1">
        <v>1.75</v>
      </c>
      <c r="G69" s="3">
        <v>46375</v>
      </c>
      <c r="H69" s="2" t="s">
        <v>57</v>
      </c>
      <c r="I69" s="2" t="s">
        <v>58</v>
      </c>
      <c r="J69" s="1">
        <v>1.0896646132785763</v>
      </c>
      <c r="K69" s="1">
        <v>500000000</v>
      </c>
      <c r="L69" s="2" t="s">
        <v>316</v>
      </c>
      <c r="M69" s="2" t="s">
        <v>376</v>
      </c>
      <c r="N69" s="1" t="s">
        <v>1705</v>
      </c>
      <c r="O69" s="1">
        <v>202.81762883918032</v>
      </c>
      <c r="P69" s="1">
        <v>203.36123657226565</v>
      </c>
      <c r="Q69" s="1">
        <v>0.99732688617433685</v>
      </c>
      <c r="R69" s="2" t="s">
        <v>89</v>
      </c>
      <c r="S69" s="2" t="s">
        <v>130</v>
      </c>
      <c r="T69" s="2" t="s">
        <v>130</v>
      </c>
      <c r="U69" s="1">
        <v>180</v>
      </c>
      <c r="V69" s="1">
        <v>237.74498112917124</v>
      </c>
      <c r="W69" s="1">
        <v>70.976397727845082</v>
      </c>
      <c r="X69" s="1">
        <v>147.5001</v>
      </c>
      <c r="Y69" s="1">
        <v>490.20920000000001</v>
      </c>
      <c r="Z69" s="2" t="s">
        <v>62</v>
      </c>
      <c r="AA69" s="2" t="s">
        <v>63</v>
      </c>
      <c r="AB69" s="1">
        <v>-0.49209812568845518</v>
      </c>
      <c r="AC69" s="1">
        <v>16.141248901526204</v>
      </c>
      <c r="AD69"/>
    </row>
    <row r="70" spans="1:30" ht="14.5" x14ac:dyDescent="0.35">
      <c r="A70" s="2" t="s">
        <v>377</v>
      </c>
      <c r="B70" s="1" t="s">
        <v>927</v>
      </c>
      <c r="C70" s="2" t="s">
        <v>378</v>
      </c>
      <c r="D70" s="2" t="s">
        <v>379</v>
      </c>
      <c r="E70" s="2" t="s">
        <v>359</v>
      </c>
      <c r="F70" s="1">
        <v>5.875</v>
      </c>
      <c r="G70" s="3">
        <v>44599</v>
      </c>
      <c r="H70" s="2" t="s">
        <v>57</v>
      </c>
      <c r="I70" s="2" t="s">
        <v>253</v>
      </c>
      <c r="J70" s="1">
        <v>6.7022587268993838</v>
      </c>
      <c r="K70" s="1">
        <v>427102000</v>
      </c>
      <c r="L70" s="2" t="s">
        <v>316</v>
      </c>
      <c r="M70" s="2" t="s">
        <v>380</v>
      </c>
      <c r="N70" s="1" t="s">
        <v>1705</v>
      </c>
      <c r="O70" s="1">
        <v>136.1667005457455</v>
      </c>
      <c r="P70" s="1">
        <v>125.20822906494141</v>
      </c>
      <c r="Q70" s="1">
        <v>1.08752197489448</v>
      </c>
      <c r="R70" s="2" t="s">
        <v>89</v>
      </c>
      <c r="S70" s="2" t="s">
        <v>130</v>
      </c>
      <c r="T70" s="2" t="s">
        <v>130</v>
      </c>
      <c r="U70" s="1">
        <v>180</v>
      </c>
      <c r="V70" s="1">
        <v>174.18799674993016</v>
      </c>
      <c r="W70" s="1">
        <v>58.992979473567239</v>
      </c>
      <c r="X70" s="1">
        <v>81.006810000000002</v>
      </c>
      <c r="Y70" s="1">
        <v>312.64780000000002</v>
      </c>
      <c r="Z70" s="2" t="s">
        <v>62</v>
      </c>
      <c r="AA70" s="2" t="s">
        <v>63</v>
      </c>
      <c r="AB70" s="1">
        <v>-0.64450544019768863</v>
      </c>
      <c r="AC70" s="1">
        <v>23.812663961479998</v>
      </c>
      <c r="AD70"/>
    </row>
    <row r="71" spans="1:30" ht="14.5" x14ac:dyDescent="0.35">
      <c r="A71" s="2" t="s">
        <v>381</v>
      </c>
      <c r="B71" s="1" t="s">
        <v>927</v>
      </c>
      <c r="C71" s="2" t="s">
        <v>382</v>
      </c>
      <c r="D71" s="2" t="s">
        <v>383</v>
      </c>
      <c r="E71" s="2" t="s">
        <v>359</v>
      </c>
      <c r="F71" s="1">
        <v>5.75</v>
      </c>
      <c r="G71" s="3">
        <v>45017</v>
      </c>
      <c r="H71" s="2" t="s">
        <v>57</v>
      </c>
      <c r="I71" s="2" t="s">
        <v>253</v>
      </c>
      <c r="J71" s="1">
        <v>6.0561259411362078</v>
      </c>
      <c r="K71" s="1">
        <v>560878000</v>
      </c>
      <c r="L71" s="2" t="s">
        <v>316</v>
      </c>
      <c r="M71" s="2" t="s">
        <v>384</v>
      </c>
      <c r="N71" s="1" t="s">
        <v>1705</v>
      </c>
      <c r="O71" s="1">
        <v>167.02081913250518</v>
      </c>
      <c r="P71" s="1">
        <v>166.916259765625</v>
      </c>
      <c r="Q71" s="1">
        <v>1.000626418103467</v>
      </c>
      <c r="R71" s="2" t="s">
        <v>89</v>
      </c>
      <c r="S71" s="2" t="s">
        <v>130</v>
      </c>
      <c r="T71" s="2" t="s">
        <v>130</v>
      </c>
      <c r="U71" s="1">
        <v>180</v>
      </c>
      <c r="V71" s="1">
        <v>231.67629177008928</v>
      </c>
      <c r="W71" s="1">
        <v>86.958555170229602</v>
      </c>
      <c r="X71" s="1">
        <v>120.39700000000001</v>
      </c>
      <c r="Y71" s="1">
        <v>458.78949999999998</v>
      </c>
      <c r="Z71" s="2" t="s">
        <v>62</v>
      </c>
      <c r="AA71" s="2" t="s">
        <v>63</v>
      </c>
      <c r="AB71" s="1">
        <v>-0.74352054850744576</v>
      </c>
      <c r="AC71" s="1">
        <v>13.77802969406981</v>
      </c>
      <c r="AD71"/>
    </row>
    <row r="72" spans="1:30" ht="14.5" x14ac:dyDescent="0.35">
      <c r="A72" s="2" t="s">
        <v>385</v>
      </c>
      <c r="B72" s="1" t="s">
        <v>927</v>
      </c>
      <c r="C72" s="2" t="s">
        <v>386</v>
      </c>
      <c r="D72" s="2" t="s">
        <v>387</v>
      </c>
      <c r="E72" s="2" t="s">
        <v>388</v>
      </c>
      <c r="F72" s="1">
        <v>3.75</v>
      </c>
      <c r="G72" s="3">
        <v>44635</v>
      </c>
      <c r="H72" s="2" t="s">
        <v>57</v>
      </c>
      <c r="I72" s="2" t="s">
        <v>58</v>
      </c>
      <c r="J72" s="1">
        <v>4.0985626283367553</v>
      </c>
      <c r="K72" s="1">
        <v>1000000000</v>
      </c>
      <c r="L72" s="2" t="s">
        <v>316</v>
      </c>
      <c r="M72" s="2" t="s">
        <v>389</v>
      </c>
      <c r="N72" s="1" t="s">
        <v>1705</v>
      </c>
      <c r="O72" s="1">
        <v>256.50378126124798</v>
      </c>
      <c r="P72" s="1">
        <v>255.50337219238281</v>
      </c>
      <c r="Q72" s="1">
        <v>1.0039154436995528</v>
      </c>
      <c r="R72" s="2" t="s">
        <v>160</v>
      </c>
      <c r="S72" s="2" t="s">
        <v>61</v>
      </c>
      <c r="T72" s="2" t="s">
        <v>332</v>
      </c>
      <c r="U72" s="1">
        <v>180</v>
      </c>
      <c r="V72" s="1">
        <v>340.92745546189218</v>
      </c>
      <c r="W72" s="1">
        <v>112.2185081372532</v>
      </c>
      <c r="X72" s="1">
        <v>127.7962</v>
      </c>
      <c r="Y72" s="1">
        <v>793.09410000000003</v>
      </c>
      <c r="Z72" s="2" t="s">
        <v>62</v>
      </c>
      <c r="AA72" s="2" t="s">
        <v>63</v>
      </c>
      <c r="AB72" s="1">
        <v>-0.75231506461827613</v>
      </c>
      <c r="AC72" s="1">
        <v>19.345857135765492</v>
      </c>
      <c r="AD72"/>
    </row>
    <row r="73" spans="1:30" ht="14.5" x14ac:dyDescent="0.35">
      <c r="A73" s="2" t="s">
        <v>390</v>
      </c>
      <c r="B73" s="1" t="s">
        <v>927</v>
      </c>
      <c r="C73" s="2" t="s">
        <v>391</v>
      </c>
      <c r="D73" s="2" t="s">
        <v>392</v>
      </c>
      <c r="E73" s="2" t="s">
        <v>388</v>
      </c>
      <c r="F73" s="1">
        <v>2.625</v>
      </c>
      <c r="G73" s="3">
        <v>44992</v>
      </c>
      <c r="H73" s="2" t="s">
        <v>57</v>
      </c>
      <c r="I73" s="2" t="s">
        <v>58</v>
      </c>
      <c r="J73" s="1">
        <v>2.8720054757015743</v>
      </c>
      <c r="K73" s="1">
        <v>1000000000</v>
      </c>
      <c r="L73" s="2" t="s">
        <v>316</v>
      </c>
      <c r="M73" s="2" t="s">
        <v>393</v>
      </c>
      <c r="N73" s="1" t="s">
        <v>1705</v>
      </c>
      <c r="O73" s="1">
        <v>328.33684049401404</v>
      </c>
      <c r="P73" s="1">
        <v>332.58822631835938</v>
      </c>
      <c r="Q73" s="1">
        <v>0.98721726901939144</v>
      </c>
      <c r="R73" s="2" t="s">
        <v>160</v>
      </c>
      <c r="S73" s="2" t="s">
        <v>61</v>
      </c>
      <c r="T73" s="2" t="s">
        <v>332</v>
      </c>
      <c r="U73" s="1">
        <v>180</v>
      </c>
      <c r="V73" s="1">
        <v>368.09831700645174</v>
      </c>
      <c r="W73" s="1">
        <v>93.784954609337916</v>
      </c>
      <c r="X73" s="1">
        <v>170.68350000000001</v>
      </c>
      <c r="Y73" s="1">
        <v>719.49919999999997</v>
      </c>
      <c r="Z73" s="2" t="s">
        <v>62</v>
      </c>
      <c r="AA73" s="2" t="s">
        <v>63</v>
      </c>
      <c r="AB73" s="1">
        <v>-0.42396434138145594</v>
      </c>
      <c r="AC73" s="1">
        <v>28.726098851402032</v>
      </c>
      <c r="AD73"/>
    </row>
    <row r="74" spans="1:30" ht="14.5" x14ac:dyDescent="0.35">
      <c r="A74" s="2" t="s">
        <v>394</v>
      </c>
      <c r="B74" s="1" t="s">
        <v>927</v>
      </c>
      <c r="C74" s="2" t="s">
        <v>395</v>
      </c>
      <c r="D74" s="2" t="s">
        <v>396</v>
      </c>
      <c r="E74" s="2" t="s">
        <v>388</v>
      </c>
      <c r="F74" s="1">
        <v>3</v>
      </c>
      <c r="G74" s="3">
        <v>45173</v>
      </c>
      <c r="H74" s="2" t="s">
        <v>57</v>
      </c>
      <c r="I74" s="2" t="s">
        <v>58</v>
      </c>
      <c r="J74" s="1">
        <v>2.5845311430527036</v>
      </c>
      <c r="K74" s="1">
        <v>1250000000</v>
      </c>
      <c r="L74" s="2" t="s">
        <v>316</v>
      </c>
      <c r="M74" s="2" t="s">
        <v>397</v>
      </c>
      <c r="N74" s="1" t="s">
        <v>1705</v>
      </c>
      <c r="O74" s="1">
        <v>336.69716049952609</v>
      </c>
      <c r="P74" s="1">
        <v>337.17156982421875</v>
      </c>
      <c r="Q74" s="1">
        <v>0.99859297352697918</v>
      </c>
      <c r="R74" s="2" t="s">
        <v>160</v>
      </c>
      <c r="S74" s="2" t="s">
        <v>61</v>
      </c>
      <c r="T74" s="2" t="s">
        <v>332</v>
      </c>
      <c r="U74" s="1">
        <v>180</v>
      </c>
      <c r="V74" s="1">
        <v>378.48059372163061</v>
      </c>
      <c r="W74" s="1">
        <v>100.27393655334484</v>
      </c>
      <c r="X74" s="1">
        <v>181.8974</v>
      </c>
      <c r="Y74" s="1">
        <v>788.79849999999999</v>
      </c>
      <c r="Z74" s="2" t="s">
        <v>62</v>
      </c>
      <c r="AA74" s="2" t="s">
        <v>63</v>
      </c>
      <c r="AB74" s="1">
        <v>-0.41669285816734752</v>
      </c>
      <c r="AC74" s="1">
        <v>25.506587564188969</v>
      </c>
      <c r="AD74"/>
    </row>
    <row r="75" spans="1:30" ht="14.5" x14ac:dyDescent="0.35">
      <c r="A75" s="2" t="s">
        <v>398</v>
      </c>
      <c r="B75" s="1" t="s">
        <v>927</v>
      </c>
      <c r="C75" s="2" t="s">
        <v>399</v>
      </c>
      <c r="D75" s="2" t="s">
        <v>400</v>
      </c>
      <c r="E75" s="2" t="s">
        <v>388</v>
      </c>
      <c r="F75" s="1">
        <v>5.875</v>
      </c>
      <c r="G75" s="3">
        <v>45382</v>
      </c>
      <c r="H75" s="2" t="s">
        <v>57</v>
      </c>
      <c r="I75" s="2" t="s">
        <v>58</v>
      </c>
      <c r="J75" s="1">
        <v>6.5598904859685145</v>
      </c>
      <c r="K75" s="1">
        <v>1000000000</v>
      </c>
      <c r="L75" s="2" t="s">
        <v>316</v>
      </c>
      <c r="M75" s="2" t="s">
        <v>401</v>
      </c>
      <c r="N75" s="1" t="s">
        <v>1705</v>
      </c>
      <c r="O75" s="1">
        <v>313.91491440840235</v>
      </c>
      <c r="P75" s="1">
        <v>314.61532592773438</v>
      </c>
      <c r="Q75" s="1">
        <v>0.99777375270175839</v>
      </c>
      <c r="R75" s="2" t="s">
        <v>160</v>
      </c>
      <c r="S75" s="2" t="s">
        <v>61</v>
      </c>
      <c r="T75" s="2" t="s">
        <v>332</v>
      </c>
      <c r="U75" s="1">
        <v>180</v>
      </c>
      <c r="V75" s="1">
        <v>361.74224976024846</v>
      </c>
      <c r="W75" s="1">
        <v>94.787793699252106</v>
      </c>
      <c r="X75" s="1">
        <v>185.32400000000001</v>
      </c>
      <c r="Y75" s="1">
        <v>719.67079999999999</v>
      </c>
      <c r="Z75" s="2" t="s">
        <v>62</v>
      </c>
      <c r="AA75" s="2" t="s">
        <v>63</v>
      </c>
      <c r="AB75" s="1">
        <v>-0.50457272487632054</v>
      </c>
      <c r="AC75" s="1">
        <v>24.065066808372823</v>
      </c>
      <c r="AD75"/>
    </row>
    <row r="76" spans="1:30" ht="14.5" x14ac:dyDescent="0.35">
      <c r="A76" s="2" t="s">
        <v>402</v>
      </c>
      <c r="B76" s="1" t="s">
        <v>927</v>
      </c>
      <c r="C76" s="2" t="s">
        <v>403</v>
      </c>
      <c r="D76" s="2" t="s">
        <v>404</v>
      </c>
      <c r="E76" s="2" t="s">
        <v>388</v>
      </c>
      <c r="F76" s="1">
        <v>4.375</v>
      </c>
      <c r="G76" s="3">
        <v>45640</v>
      </c>
      <c r="H76" s="2" t="s">
        <v>57</v>
      </c>
      <c r="I76" s="2" t="s">
        <v>58</v>
      </c>
      <c r="J76" s="1">
        <v>1.6071184120465434</v>
      </c>
      <c r="K76" s="1">
        <v>1300000000</v>
      </c>
      <c r="L76" s="2" t="s">
        <v>316</v>
      </c>
      <c r="M76" s="2" t="s">
        <v>405</v>
      </c>
      <c r="N76" s="1" t="s">
        <v>1705</v>
      </c>
      <c r="O76" s="1">
        <v>336.54205422282786</v>
      </c>
      <c r="P76" s="1">
        <v>330.48800659179688</v>
      </c>
      <c r="Q76" s="1">
        <v>1.0183185093264477</v>
      </c>
      <c r="R76" s="2" t="s">
        <v>160</v>
      </c>
      <c r="S76" s="2" t="s">
        <v>61</v>
      </c>
      <c r="T76" s="2" t="s">
        <v>332</v>
      </c>
      <c r="U76" s="1">
        <v>180</v>
      </c>
      <c r="V76" s="1">
        <v>363.4482763822744</v>
      </c>
      <c r="W76" s="1">
        <v>84.413471706357427</v>
      </c>
      <c r="X76" s="1">
        <v>190.9228</v>
      </c>
      <c r="Y76" s="1">
        <v>665.03430000000003</v>
      </c>
      <c r="Z76" s="2" t="s">
        <v>62</v>
      </c>
      <c r="AA76" s="2" t="s">
        <v>63</v>
      </c>
      <c r="AB76" s="1">
        <v>-0.31874322445880587</v>
      </c>
      <c r="AC76" s="1">
        <v>30.714136700507758</v>
      </c>
      <c r="AD76"/>
    </row>
    <row r="77" spans="1:30" ht="14.5" x14ac:dyDescent="0.35">
      <c r="A77" s="2" t="s">
        <v>406</v>
      </c>
      <c r="B77" s="1" t="s">
        <v>927</v>
      </c>
      <c r="C77" s="2" t="s">
        <v>407</v>
      </c>
      <c r="D77" s="2" t="s">
        <v>408</v>
      </c>
      <c r="E77" s="2" t="s">
        <v>388</v>
      </c>
      <c r="F77" s="1">
        <v>3.875</v>
      </c>
      <c r="G77" s="3">
        <v>46195</v>
      </c>
      <c r="H77" s="2" t="s">
        <v>57</v>
      </c>
      <c r="I77" s="2" t="s">
        <v>58</v>
      </c>
      <c r="J77" s="1">
        <v>2.5845311430527036</v>
      </c>
      <c r="K77" s="1">
        <v>1000000000</v>
      </c>
      <c r="L77" s="2" t="s">
        <v>316</v>
      </c>
      <c r="M77" s="2" t="s">
        <v>409</v>
      </c>
      <c r="N77" s="1" t="s">
        <v>1705</v>
      </c>
      <c r="O77" s="1">
        <v>361.12003972511246</v>
      </c>
      <c r="P77" s="1">
        <v>360.27047729492188</v>
      </c>
      <c r="Q77" s="1">
        <v>1.0023581239200323</v>
      </c>
      <c r="R77" s="2" t="s">
        <v>160</v>
      </c>
      <c r="S77" s="2" t="s">
        <v>61</v>
      </c>
      <c r="T77" s="2" t="s">
        <v>332</v>
      </c>
      <c r="U77" s="1">
        <v>180</v>
      </c>
      <c r="V77" s="1">
        <v>391.74186371933155</v>
      </c>
      <c r="W77" s="1">
        <v>69.831731741106836</v>
      </c>
      <c r="X77" s="1">
        <v>231.4092</v>
      </c>
      <c r="Y77" s="1">
        <v>627.6232</v>
      </c>
      <c r="Z77" s="2" t="s">
        <v>62</v>
      </c>
      <c r="AA77" s="2" t="s">
        <v>63</v>
      </c>
      <c r="AB77" s="1">
        <v>-0.4385087299244696</v>
      </c>
      <c r="AC77" s="1">
        <v>32.737571041182925</v>
      </c>
      <c r="AD77"/>
    </row>
    <row r="78" spans="1:30" ht="14.5" x14ac:dyDescent="0.35">
      <c r="A78" s="2" t="s">
        <v>410</v>
      </c>
      <c r="B78" s="1" t="s">
        <v>927</v>
      </c>
      <c r="C78" s="2" t="s">
        <v>411</v>
      </c>
      <c r="D78" s="2" t="s">
        <v>412</v>
      </c>
      <c r="E78" s="2" t="s">
        <v>388</v>
      </c>
      <c r="F78" s="1">
        <v>2.5019999999999998</v>
      </c>
      <c r="G78" s="3">
        <v>46423</v>
      </c>
      <c r="H78" s="2" t="s">
        <v>57</v>
      </c>
      <c r="I78" s="2" t="s">
        <v>58</v>
      </c>
      <c r="J78" s="1">
        <v>0.70910335386721424</v>
      </c>
      <c r="K78" s="1">
        <v>500000000</v>
      </c>
      <c r="L78" s="2" t="s">
        <v>316</v>
      </c>
      <c r="M78" s="2" t="s">
        <v>413</v>
      </c>
      <c r="N78" s="1" t="s">
        <v>1705</v>
      </c>
      <c r="O78" s="1">
        <v>348.64553501247434</v>
      </c>
      <c r="P78" s="1">
        <v>349.98129272460938</v>
      </c>
      <c r="Q78" s="1">
        <v>0.9961833453961606</v>
      </c>
      <c r="R78" s="2" t="s">
        <v>160</v>
      </c>
      <c r="S78" s="2" t="s">
        <v>61</v>
      </c>
      <c r="T78" s="2" t="s">
        <v>332</v>
      </c>
      <c r="U78" s="1">
        <v>180</v>
      </c>
      <c r="V78" s="1">
        <v>370.89505662882942</v>
      </c>
      <c r="W78" s="1">
        <v>69.491271323152446</v>
      </c>
      <c r="X78" s="1">
        <v>223.4134</v>
      </c>
      <c r="Y78" s="1">
        <v>630.83410000000003</v>
      </c>
      <c r="Z78" s="2" t="s">
        <v>346</v>
      </c>
      <c r="AA78" s="2" t="s">
        <v>63</v>
      </c>
      <c r="AB78" s="1">
        <v>-0.32017721352209882</v>
      </c>
      <c r="AC78" s="1">
        <v>30.737793885405026</v>
      </c>
      <c r="AD78"/>
    </row>
    <row r="79" spans="1:30" ht="14.5" x14ac:dyDescent="0.35">
      <c r="A79" s="2" t="s">
        <v>414</v>
      </c>
      <c r="B79" s="1" t="s">
        <v>927</v>
      </c>
      <c r="C79" s="2" t="s">
        <v>415</v>
      </c>
      <c r="D79" s="2" t="s">
        <v>416</v>
      </c>
      <c r="E79" s="2" t="s">
        <v>388</v>
      </c>
      <c r="F79" s="1">
        <v>2.875</v>
      </c>
      <c r="G79" s="3">
        <v>46562</v>
      </c>
      <c r="H79" s="2" t="s">
        <v>57</v>
      </c>
      <c r="I79" s="2" t="s">
        <v>58</v>
      </c>
      <c r="J79" s="1">
        <v>1.0759753593429158</v>
      </c>
      <c r="K79" s="1">
        <v>500000000</v>
      </c>
      <c r="L79" s="2" t="s">
        <v>316</v>
      </c>
      <c r="M79" s="2" t="s">
        <v>417</v>
      </c>
      <c r="N79" s="1" t="s">
        <v>1705</v>
      </c>
      <c r="O79" s="1">
        <v>382.93658654350298</v>
      </c>
      <c r="P79" s="1">
        <v>384.271240234375</v>
      </c>
      <c r="Q79" s="1">
        <v>0.99652679266328115</v>
      </c>
      <c r="R79" s="2" t="s">
        <v>160</v>
      </c>
      <c r="S79" s="2" t="s">
        <v>61</v>
      </c>
      <c r="T79" s="2" t="s">
        <v>332</v>
      </c>
      <c r="U79" s="1">
        <v>180</v>
      </c>
      <c r="V79" s="1">
        <v>396.86407945890778</v>
      </c>
      <c r="W79" s="1">
        <v>75.64681940398151</v>
      </c>
      <c r="X79" s="1">
        <v>232.28809999999999</v>
      </c>
      <c r="Y79" s="1">
        <v>662.31970000000001</v>
      </c>
      <c r="Z79" s="2" t="s">
        <v>62</v>
      </c>
      <c r="AA79" s="2" t="s">
        <v>63</v>
      </c>
      <c r="AB79" s="1">
        <v>-0.18411207536733279</v>
      </c>
      <c r="AC79" s="1">
        <v>35.031957312788862</v>
      </c>
      <c r="AD79"/>
    </row>
    <row r="80" spans="1:30" ht="14.5" x14ac:dyDescent="0.35">
      <c r="A80" s="2" t="s">
        <v>418</v>
      </c>
      <c r="B80" s="1" t="s">
        <v>927</v>
      </c>
      <c r="C80" s="2" t="s">
        <v>419</v>
      </c>
      <c r="D80" s="2" t="s">
        <v>420</v>
      </c>
      <c r="E80" s="2" t="s">
        <v>421</v>
      </c>
      <c r="F80" s="1">
        <v>3.1</v>
      </c>
      <c r="G80" s="3">
        <v>45202</v>
      </c>
      <c r="H80" s="2" t="s">
        <v>86</v>
      </c>
      <c r="I80" s="2" t="s">
        <v>58</v>
      </c>
      <c r="J80" s="1">
        <v>2.0506502395619437</v>
      </c>
      <c r="K80" s="1">
        <v>2000000000</v>
      </c>
      <c r="L80" s="2" t="s">
        <v>316</v>
      </c>
      <c r="M80" s="2" t="s">
        <v>422</v>
      </c>
      <c r="N80" s="1" t="s">
        <v>1705</v>
      </c>
      <c r="O80" s="1">
        <v>288.64826635640196</v>
      </c>
      <c r="P80" s="1">
        <v>288.72216796875</v>
      </c>
      <c r="Q80" s="1">
        <v>0.99974403900861519</v>
      </c>
      <c r="R80" s="2" t="s">
        <v>60</v>
      </c>
      <c r="S80" s="2" t="s">
        <v>61</v>
      </c>
      <c r="T80" s="2" t="s">
        <v>61</v>
      </c>
      <c r="U80" s="1">
        <v>180</v>
      </c>
      <c r="V80" s="1">
        <v>318.1665504172334</v>
      </c>
      <c r="W80" s="1">
        <v>81.099485621393569</v>
      </c>
      <c r="X80" s="1">
        <v>168.0104</v>
      </c>
      <c r="Y80" s="1">
        <v>634.38670000000002</v>
      </c>
      <c r="Z80" s="2" t="s">
        <v>62</v>
      </c>
      <c r="AA80" s="2" t="s">
        <v>63</v>
      </c>
      <c r="AB80" s="1">
        <v>-0.36397621803219776</v>
      </c>
      <c r="AC80" s="1">
        <v>25.867066220217872</v>
      </c>
      <c r="AD80"/>
    </row>
    <row r="81" spans="1:30" ht="14.5" x14ac:dyDescent="0.35">
      <c r="A81" s="2" t="s">
        <v>423</v>
      </c>
      <c r="B81" s="1" t="s">
        <v>927</v>
      </c>
      <c r="C81" s="2" t="s">
        <v>424</v>
      </c>
      <c r="D81" s="2" t="s">
        <v>425</v>
      </c>
      <c r="E81" s="2" t="s">
        <v>421</v>
      </c>
      <c r="F81" s="1">
        <v>2.625</v>
      </c>
      <c r="G81" s="3">
        <v>46169</v>
      </c>
      <c r="H81" s="2" t="s">
        <v>86</v>
      </c>
      <c r="I81" s="2" t="s">
        <v>58</v>
      </c>
      <c r="J81" s="1">
        <v>0.15058179329226556</v>
      </c>
      <c r="K81" s="1">
        <v>1000000000</v>
      </c>
      <c r="L81" s="2" t="s">
        <v>316</v>
      </c>
      <c r="M81" s="2" t="s">
        <v>426</v>
      </c>
      <c r="N81" s="1" t="s">
        <v>1705</v>
      </c>
      <c r="O81" s="1">
        <v>309.62556298175417</v>
      </c>
      <c r="P81" s="1">
        <v>310.11712646484375</v>
      </c>
      <c r="Q81" s="1">
        <v>0.9984149102350679</v>
      </c>
      <c r="R81" s="2" t="s">
        <v>60</v>
      </c>
      <c r="S81" s="2" t="s">
        <v>61</v>
      </c>
      <c r="T81" s="2" t="s">
        <v>61</v>
      </c>
      <c r="U81" s="1">
        <v>180</v>
      </c>
      <c r="V81" s="1">
        <v>307.63220648342235</v>
      </c>
      <c r="W81" s="1">
        <v>9.9000335415883818</v>
      </c>
      <c r="X81" s="1">
        <v>293.70760000000001</v>
      </c>
      <c r="Y81" s="1">
        <v>335.21030000000002</v>
      </c>
      <c r="Z81" s="2" t="s">
        <v>62</v>
      </c>
      <c r="AA81" s="2" t="s">
        <v>63</v>
      </c>
      <c r="AB81" s="1">
        <v>0.20134845906916013</v>
      </c>
      <c r="AC81" s="1">
        <v>38.354041982218398</v>
      </c>
      <c r="AD81"/>
    </row>
    <row r="82" spans="1:30" ht="14.5" x14ac:dyDescent="0.35">
      <c r="A82" s="2" t="s">
        <v>427</v>
      </c>
      <c r="B82" s="1" t="s">
        <v>927</v>
      </c>
      <c r="C82" s="2" t="s">
        <v>428</v>
      </c>
      <c r="D82" s="2" t="s">
        <v>429</v>
      </c>
      <c r="E82" s="2" t="s">
        <v>421</v>
      </c>
      <c r="F82" s="1">
        <v>4.2</v>
      </c>
      <c r="G82" s="3">
        <v>46937</v>
      </c>
      <c r="H82" s="2" t="s">
        <v>86</v>
      </c>
      <c r="I82" s="2" t="s">
        <v>58</v>
      </c>
      <c r="J82" s="1">
        <v>2.0506502395619437</v>
      </c>
      <c r="K82" s="1">
        <v>500000000</v>
      </c>
      <c r="L82" s="2" t="s">
        <v>316</v>
      </c>
      <c r="M82" s="2" t="s">
        <v>430</v>
      </c>
      <c r="N82" s="1" t="s">
        <v>1705</v>
      </c>
      <c r="O82" s="1">
        <v>307.48123472401261</v>
      </c>
      <c r="P82" s="1">
        <v>308.10498046875</v>
      </c>
      <c r="Q82" s="1">
        <v>0.99797554150605283</v>
      </c>
      <c r="R82" s="2" t="s">
        <v>60</v>
      </c>
      <c r="S82" s="2" t="s">
        <v>61</v>
      </c>
      <c r="T82" s="2" t="s">
        <v>61</v>
      </c>
      <c r="U82" s="1">
        <v>180</v>
      </c>
      <c r="V82" s="1">
        <v>332.82371656315826</v>
      </c>
      <c r="W82" s="1">
        <v>66.844053845291</v>
      </c>
      <c r="X82" s="1">
        <v>227.9417</v>
      </c>
      <c r="Y82" s="1">
        <v>526.88130000000001</v>
      </c>
      <c r="Z82" s="2" t="s">
        <v>62</v>
      </c>
      <c r="AA82" s="2" t="s">
        <v>63</v>
      </c>
      <c r="AB82" s="1">
        <v>-0.37912843972330329</v>
      </c>
      <c r="AC82" s="1">
        <v>26.607225915874839</v>
      </c>
      <c r="AD82"/>
    </row>
    <row r="83" spans="1:30" ht="14.5" x14ac:dyDescent="0.35">
      <c r="A83" s="2" t="s">
        <v>431</v>
      </c>
      <c r="B83" s="1" t="s">
        <v>927</v>
      </c>
      <c r="C83" s="2" t="s">
        <v>432</v>
      </c>
      <c r="D83" s="2" t="s">
        <v>433</v>
      </c>
      <c r="E83" s="2" t="s">
        <v>421</v>
      </c>
      <c r="F83" s="1">
        <v>3</v>
      </c>
      <c r="G83" s="3">
        <v>47630</v>
      </c>
      <c r="H83" s="2" t="s">
        <v>86</v>
      </c>
      <c r="I83" s="2" t="s">
        <v>58</v>
      </c>
      <c r="J83" s="1">
        <v>0.15058179329226556</v>
      </c>
      <c r="K83" s="1">
        <v>1000000000</v>
      </c>
      <c r="L83" s="2" t="s">
        <v>316</v>
      </c>
      <c r="M83" s="2" t="s">
        <v>434</v>
      </c>
      <c r="N83" s="1" t="s">
        <v>1705</v>
      </c>
      <c r="O83" s="1">
        <v>336.66356018865196</v>
      </c>
      <c r="P83" s="1">
        <v>336.585693359375</v>
      </c>
      <c r="Q83" s="1">
        <v>1.000231343253184</v>
      </c>
      <c r="R83" s="2" t="s">
        <v>60</v>
      </c>
      <c r="S83" s="2" t="s">
        <v>61</v>
      </c>
      <c r="T83" s="2" t="s">
        <v>61</v>
      </c>
      <c r="U83" s="1">
        <v>180</v>
      </c>
      <c r="V83" s="1">
        <v>334.55324740020001</v>
      </c>
      <c r="W83" s="1">
        <v>14.170380119342546</v>
      </c>
      <c r="X83" s="1">
        <v>311.15449999999998</v>
      </c>
      <c r="Y83" s="1">
        <v>363.79169999999999</v>
      </c>
      <c r="Z83" s="2" t="s">
        <v>62</v>
      </c>
      <c r="AA83" s="2" t="s">
        <v>63</v>
      </c>
      <c r="AB83" s="1">
        <v>0.14892421873506242</v>
      </c>
      <c r="AC83" s="1">
        <v>48.462038612714906</v>
      </c>
      <c r="AD83"/>
    </row>
    <row r="84" spans="1:30" ht="14.5" x14ac:dyDescent="0.35">
      <c r="A84" s="2" t="s">
        <v>20</v>
      </c>
      <c r="B84" s="1" t="s">
        <v>927</v>
      </c>
      <c r="C84" s="2" t="s">
        <v>435</v>
      </c>
      <c r="D84" s="2" t="s">
        <v>436</v>
      </c>
      <c r="E84" s="2" t="s">
        <v>421</v>
      </c>
      <c r="F84" s="1">
        <v>4.875</v>
      </c>
      <c r="G84" s="3">
        <v>45841</v>
      </c>
      <c r="H84" s="2" t="s">
        <v>86</v>
      </c>
      <c r="I84" s="2" t="s">
        <v>253</v>
      </c>
      <c r="J84" s="1">
        <v>2.0506502395619437</v>
      </c>
      <c r="K84" s="1">
        <v>500000000</v>
      </c>
      <c r="L84" s="2" t="s">
        <v>316</v>
      </c>
      <c r="M84" s="2" t="s">
        <v>437</v>
      </c>
      <c r="N84" s="1" t="s">
        <v>1705</v>
      </c>
      <c r="O84" s="1">
        <v>300.7758630965522</v>
      </c>
      <c r="P84" s="1">
        <v>300.99935913085938</v>
      </c>
      <c r="Q84" s="1">
        <v>0.99925748667720582</v>
      </c>
      <c r="R84" s="2" t="s">
        <v>60</v>
      </c>
      <c r="S84" s="2" t="s">
        <v>61</v>
      </c>
      <c r="T84" s="2" t="s">
        <v>61</v>
      </c>
      <c r="U84" s="1">
        <v>180</v>
      </c>
      <c r="V84" s="1">
        <v>344.30667520479921</v>
      </c>
      <c r="W84" s="1">
        <v>63.867472638204845</v>
      </c>
      <c r="X84" s="1">
        <v>219.61580000000001</v>
      </c>
      <c r="Y84" s="1">
        <v>505.82100000000003</v>
      </c>
      <c r="Z84" s="2" t="s">
        <v>62</v>
      </c>
      <c r="AA84" s="2" t="s">
        <v>63</v>
      </c>
      <c r="AB84" s="1">
        <v>-0.68158031483161163</v>
      </c>
      <c r="AC84" s="1">
        <v>28.357298573384483</v>
      </c>
      <c r="AD84"/>
    </row>
    <row r="85" spans="1:30" ht="14.5" x14ac:dyDescent="0.35">
      <c r="A85" s="2" t="s">
        <v>438</v>
      </c>
      <c r="B85" s="1" t="s">
        <v>927</v>
      </c>
      <c r="C85" s="2" t="s">
        <v>439</v>
      </c>
      <c r="D85" s="2" t="s">
        <v>440</v>
      </c>
      <c r="E85" s="2" t="s">
        <v>421</v>
      </c>
      <c r="F85" s="1">
        <v>6.25</v>
      </c>
      <c r="G85" s="3">
        <v>45476</v>
      </c>
      <c r="H85" s="2" t="s">
        <v>86</v>
      </c>
      <c r="I85" s="2" t="s">
        <v>258</v>
      </c>
      <c r="J85" s="1">
        <v>2.0506502395619437</v>
      </c>
      <c r="K85" s="1">
        <v>1300000000</v>
      </c>
      <c r="L85" s="2" t="s">
        <v>316</v>
      </c>
      <c r="M85" s="2" t="s">
        <v>441</v>
      </c>
      <c r="N85" s="1" t="s">
        <v>1705</v>
      </c>
      <c r="O85" s="1">
        <v>332.15462016923146</v>
      </c>
      <c r="P85" s="1">
        <v>332.3724365234375</v>
      </c>
      <c r="Q85" s="1">
        <v>0.99934466180022519</v>
      </c>
      <c r="R85" s="2" t="s">
        <v>60</v>
      </c>
      <c r="S85" s="2" t="s">
        <v>61</v>
      </c>
      <c r="T85" s="2" t="s">
        <v>61</v>
      </c>
      <c r="U85" s="1">
        <v>180</v>
      </c>
      <c r="V85" s="1">
        <v>380.31824647743917</v>
      </c>
      <c r="W85" s="1">
        <v>139.5911681619263</v>
      </c>
      <c r="X85" s="1">
        <v>200.7715</v>
      </c>
      <c r="Y85" s="1">
        <v>724.84979999999996</v>
      </c>
      <c r="Z85" s="2" t="s">
        <v>62</v>
      </c>
      <c r="AA85" s="2" t="s">
        <v>63</v>
      </c>
      <c r="AB85" s="1">
        <v>-0.3450334784242064</v>
      </c>
      <c r="AC85" s="1">
        <v>25.06936848353223</v>
      </c>
      <c r="AD85"/>
    </row>
    <row r="86" spans="1:30" ht="14.5" x14ac:dyDescent="0.35">
      <c r="A86" s="2" t="s">
        <v>442</v>
      </c>
      <c r="B86" s="1" t="s">
        <v>1109</v>
      </c>
      <c r="C86" s="2" t="s">
        <v>443</v>
      </c>
      <c r="D86" s="2" t="s">
        <v>444</v>
      </c>
      <c r="E86" s="2" t="s">
        <v>421</v>
      </c>
      <c r="F86" s="1">
        <v>7</v>
      </c>
      <c r="G86" s="3">
        <v>47122</v>
      </c>
      <c r="H86" s="2" t="s">
        <v>86</v>
      </c>
      <c r="I86" s="2" t="s">
        <v>258</v>
      </c>
      <c r="J86" s="1">
        <v>1.5496235455167693</v>
      </c>
      <c r="K86" s="1">
        <v>2000000000</v>
      </c>
      <c r="L86" s="2" t="s">
        <v>316</v>
      </c>
      <c r="M86" s="2" t="s">
        <v>445</v>
      </c>
      <c r="N86" s="1" t="s">
        <v>1705</v>
      </c>
      <c r="O86" s="1">
        <v>349.3956939477182</v>
      </c>
      <c r="P86" s="1">
        <v>343.01983642578125</v>
      </c>
      <c r="Q86" s="1">
        <v>1.0185874309438558</v>
      </c>
      <c r="R86" s="2" t="s">
        <v>60</v>
      </c>
      <c r="S86" s="2" t="s">
        <v>61</v>
      </c>
      <c r="T86" s="2" t="s">
        <v>61</v>
      </c>
      <c r="U86" s="1">
        <v>180</v>
      </c>
      <c r="V86" s="1">
        <v>397.76721387283231</v>
      </c>
      <c r="W86" s="1">
        <v>56.405036228401926</v>
      </c>
      <c r="X86" s="1">
        <v>279.25599999999997</v>
      </c>
      <c r="Y86" s="1">
        <v>589.46799999999996</v>
      </c>
      <c r="Z86" s="2" t="s">
        <v>62</v>
      </c>
      <c r="AA86" s="2" t="s">
        <v>63</v>
      </c>
      <c r="AB86" s="1">
        <v>-0.8575744855342784</v>
      </c>
      <c r="AC86" s="1">
        <v>22.610245234780805</v>
      </c>
      <c r="AD86"/>
    </row>
    <row r="87" spans="1:30" ht="14.5" x14ac:dyDescent="0.35">
      <c r="A87" s="2" t="s">
        <v>446</v>
      </c>
      <c r="B87" s="1" t="s">
        <v>927</v>
      </c>
      <c r="C87" s="2" t="s">
        <v>447</v>
      </c>
      <c r="D87" s="2" t="s">
        <v>448</v>
      </c>
      <c r="E87" s="2" t="s">
        <v>449</v>
      </c>
      <c r="F87" s="1">
        <v>1.8740000000000001</v>
      </c>
      <c r="G87" s="3">
        <v>45795</v>
      </c>
      <c r="H87" s="2" t="s">
        <v>86</v>
      </c>
      <c r="I87" s="2" t="s">
        <v>58</v>
      </c>
      <c r="J87" s="1">
        <v>0.67351129363449691</v>
      </c>
      <c r="K87" s="1">
        <v>500000000</v>
      </c>
      <c r="L87" s="2" t="s">
        <v>316</v>
      </c>
      <c r="M87" s="2" t="s">
        <v>450</v>
      </c>
      <c r="N87" s="1" t="s">
        <v>1705</v>
      </c>
      <c r="O87" s="1">
        <v>364.92214487263465</v>
      </c>
      <c r="P87" s="1">
        <v>365.0396728515625</v>
      </c>
      <c r="Q87" s="1">
        <v>0.99967804053184206</v>
      </c>
      <c r="R87" s="2" t="s">
        <v>60</v>
      </c>
      <c r="S87" s="2" t="s">
        <v>61</v>
      </c>
      <c r="T87" s="2" t="s">
        <v>61</v>
      </c>
      <c r="U87" s="1">
        <v>180</v>
      </c>
      <c r="V87" s="1">
        <v>375.67588003595529</v>
      </c>
      <c r="W87" s="1">
        <v>87.008270774126302</v>
      </c>
      <c r="X87" s="1">
        <v>209.28020000000001</v>
      </c>
      <c r="Y87" s="1">
        <v>683.58839999999998</v>
      </c>
      <c r="Z87" s="2" t="s">
        <v>62</v>
      </c>
      <c r="AA87" s="2" t="s">
        <v>63</v>
      </c>
      <c r="AB87" s="1">
        <v>-0.12359440163151116</v>
      </c>
      <c r="AC87" s="1">
        <v>32.814516989719905</v>
      </c>
      <c r="AD87"/>
    </row>
    <row r="88" spans="1:30" ht="14.5" x14ac:dyDescent="0.35">
      <c r="A88" s="2" t="s">
        <v>451</v>
      </c>
      <c r="B88" s="1" t="s">
        <v>927</v>
      </c>
      <c r="C88" s="2" t="s">
        <v>452</v>
      </c>
      <c r="D88" s="2" t="s">
        <v>453</v>
      </c>
      <c r="E88" s="2" t="s">
        <v>454</v>
      </c>
      <c r="F88" s="1">
        <v>2.875</v>
      </c>
      <c r="G88" s="3">
        <v>45658</v>
      </c>
      <c r="H88" s="2" t="s">
        <v>57</v>
      </c>
      <c r="I88" s="2" t="s">
        <v>58</v>
      </c>
      <c r="J88" s="1">
        <v>1.0568104038329911</v>
      </c>
      <c r="K88" s="1">
        <v>600000000</v>
      </c>
      <c r="L88" s="2" t="s">
        <v>455</v>
      </c>
      <c r="M88" s="2" t="s">
        <v>456</v>
      </c>
      <c r="N88" s="1" t="s">
        <v>1705</v>
      </c>
      <c r="O88" s="1">
        <v>318.98884842511916</v>
      </c>
      <c r="P88" s="1">
        <v>319.62518310546875</v>
      </c>
      <c r="Q88" s="1">
        <v>0.99800912220317883</v>
      </c>
      <c r="R88" s="2" t="s">
        <v>80</v>
      </c>
      <c r="S88" s="2" t="s">
        <v>332</v>
      </c>
      <c r="T88" s="2" t="s">
        <v>81</v>
      </c>
      <c r="U88" s="1">
        <v>180</v>
      </c>
      <c r="V88" s="1">
        <v>358.87517734978508</v>
      </c>
      <c r="W88" s="1">
        <v>79.131963371118601</v>
      </c>
      <c r="X88" s="1">
        <v>226.90639999999999</v>
      </c>
      <c r="Y88" s="1">
        <v>592.56939999999997</v>
      </c>
      <c r="Z88" s="2" t="s">
        <v>62</v>
      </c>
      <c r="AA88" s="2" t="s">
        <v>63</v>
      </c>
      <c r="AB88" s="1">
        <v>-0.50404826602878827</v>
      </c>
      <c r="AC88" s="1">
        <v>25.182325918979817</v>
      </c>
      <c r="AD88"/>
    </row>
    <row r="89" spans="1:30" ht="14.5" x14ac:dyDescent="0.35">
      <c r="A89" s="2" t="s">
        <v>457</v>
      </c>
      <c r="B89" s="1" t="s">
        <v>927</v>
      </c>
      <c r="C89" s="2" t="s">
        <v>458</v>
      </c>
      <c r="D89" s="2" t="s">
        <v>459</v>
      </c>
      <c r="E89" s="2" t="s">
        <v>454</v>
      </c>
      <c r="F89" s="1">
        <v>3.625</v>
      </c>
      <c r="G89" s="3">
        <v>46753</v>
      </c>
      <c r="H89" s="2" t="s">
        <v>57</v>
      </c>
      <c r="I89" s="2" t="s">
        <v>58</v>
      </c>
      <c r="J89" s="1">
        <v>1.0568104038329911</v>
      </c>
      <c r="K89" s="1">
        <v>600000000</v>
      </c>
      <c r="L89" s="2" t="s">
        <v>455</v>
      </c>
      <c r="M89" s="2" t="s">
        <v>460</v>
      </c>
      <c r="N89" s="1" t="s">
        <v>1705</v>
      </c>
      <c r="O89" s="1">
        <v>345.75195302886948</v>
      </c>
      <c r="P89" s="1">
        <v>345.87246704101563</v>
      </c>
      <c r="Q89" s="1">
        <v>0.99965156517609755</v>
      </c>
      <c r="R89" s="2" t="s">
        <v>80</v>
      </c>
      <c r="S89" s="2" t="s">
        <v>332</v>
      </c>
      <c r="T89" s="2" t="s">
        <v>81</v>
      </c>
      <c r="U89" s="1">
        <v>180</v>
      </c>
      <c r="V89" s="1">
        <v>396.3123376260703</v>
      </c>
      <c r="W89" s="1">
        <v>81.367474839470518</v>
      </c>
      <c r="X89" s="1">
        <v>283.50349999999997</v>
      </c>
      <c r="Y89" s="1">
        <v>621.46960000000001</v>
      </c>
      <c r="Z89" s="2" t="s">
        <v>62</v>
      </c>
      <c r="AA89" s="2" t="s">
        <v>63</v>
      </c>
      <c r="AB89" s="1">
        <v>-0.6213832332507695</v>
      </c>
      <c r="AC89" s="1">
        <v>18.418549383760528</v>
      </c>
      <c r="AD89"/>
    </row>
    <row r="90" spans="1:30" ht="14.5" x14ac:dyDescent="0.35">
      <c r="A90" s="2" t="s">
        <v>461</v>
      </c>
      <c r="B90" s="1" t="s">
        <v>927</v>
      </c>
      <c r="C90" s="2" t="s">
        <v>462</v>
      </c>
      <c r="D90" s="2" t="s">
        <v>463</v>
      </c>
      <c r="E90" s="2" t="s">
        <v>464</v>
      </c>
      <c r="F90" s="1">
        <v>2.875</v>
      </c>
      <c r="G90" s="3">
        <v>45718</v>
      </c>
      <c r="H90" s="2" t="s">
        <v>57</v>
      </c>
      <c r="I90" s="2" t="s">
        <v>58</v>
      </c>
      <c r="J90" s="1">
        <v>0.67351129363449691</v>
      </c>
      <c r="K90" s="1">
        <v>2000000000</v>
      </c>
      <c r="L90" s="2" t="s">
        <v>316</v>
      </c>
      <c r="M90" s="2" t="s">
        <v>465</v>
      </c>
      <c r="N90" s="1" t="s">
        <v>1705</v>
      </c>
      <c r="O90" s="1">
        <v>396.11799060339627</v>
      </c>
      <c r="P90" s="1">
        <v>396.22113037109375</v>
      </c>
      <c r="Q90" s="1">
        <v>0.99973969140010044</v>
      </c>
      <c r="R90" s="2" t="s">
        <v>60</v>
      </c>
      <c r="S90" s="2" t="s">
        <v>61</v>
      </c>
      <c r="T90" s="2" t="s">
        <v>61</v>
      </c>
      <c r="U90" s="1">
        <v>180</v>
      </c>
      <c r="V90" s="1">
        <v>433.4826702708441</v>
      </c>
      <c r="W90" s="1">
        <v>74.230629394930475</v>
      </c>
      <c r="X90" s="1">
        <v>274.68169999999998</v>
      </c>
      <c r="Y90" s="1">
        <v>646.17499999999995</v>
      </c>
      <c r="Z90" s="2" t="s">
        <v>62</v>
      </c>
      <c r="AA90" s="2" t="s">
        <v>63</v>
      </c>
      <c r="AB90" s="1">
        <v>-0.50335932716744125</v>
      </c>
      <c r="AC90" s="1">
        <v>32.688689298944624</v>
      </c>
      <c r="AD90"/>
    </row>
    <row r="91" spans="1:30" ht="14.5" x14ac:dyDescent="0.35">
      <c r="A91" s="2" t="s">
        <v>466</v>
      </c>
      <c r="B91" s="1" t="s">
        <v>927</v>
      </c>
      <c r="C91" s="2" t="s">
        <v>467</v>
      </c>
      <c r="D91" s="2" t="s">
        <v>468</v>
      </c>
      <c r="E91" s="2" t="s">
        <v>469</v>
      </c>
      <c r="F91" s="1">
        <v>4.75</v>
      </c>
      <c r="G91" s="3">
        <v>44387</v>
      </c>
      <c r="H91" s="2" t="s">
        <v>57</v>
      </c>
      <c r="I91" s="2" t="s">
        <v>58</v>
      </c>
      <c r="J91" s="1">
        <v>7.2826830937713893</v>
      </c>
      <c r="K91" s="1">
        <v>413099999.99999994</v>
      </c>
      <c r="L91" s="2" t="s">
        <v>470</v>
      </c>
      <c r="M91" s="2" t="s">
        <v>471</v>
      </c>
      <c r="N91" s="1" t="s">
        <v>1706</v>
      </c>
      <c r="O91" s="1">
        <v>69.546038840411711</v>
      </c>
      <c r="P91" s="1">
        <v>68.378372192382813</v>
      </c>
      <c r="Q91" s="1">
        <v>1.0170765493618898</v>
      </c>
      <c r="R91" s="2" t="s">
        <v>207</v>
      </c>
      <c r="S91" s="2" t="s">
        <v>130</v>
      </c>
      <c r="T91" s="2" t="s">
        <v>113</v>
      </c>
      <c r="U91" s="1">
        <v>180</v>
      </c>
      <c r="V91" s="1">
        <v>139.19941419222374</v>
      </c>
      <c r="W91" s="1">
        <v>81.258858473957645</v>
      </c>
      <c r="X91" s="1">
        <v>40.46125</v>
      </c>
      <c r="Y91" s="1">
        <v>394.38600000000002</v>
      </c>
      <c r="Z91" s="2" t="s">
        <v>62</v>
      </c>
      <c r="AA91" s="2" t="s">
        <v>63</v>
      </c>
      <c r="AB91" s="1">
        <v>-0.8571788560644743</v>
      </c>
      <c r="AC91" s="1">
        <v>8.2177889058088507</v>
      </c>
      <c r="AD91"/>
    </row>
    <row r="92" spans="1:30" ht="14.5" x14ac:dyDescent="0.35">
      <c r="A92" s="2" t="s">
        <v>472</v>
      </c>
      <c r="B92" s="1" t="s">
        <v>927</v>
      </c>
      <c r="C92" s="2" t="s">
        <v>473</v>
      </c>
      <c r="D92" s="2" t="s">
        <v>474</v>
      </c>
      <c r="E92" s="2" t="s">
        <v>469</v>
      </c>
      <c r="F92" s="1">
        <v>1.375</v>
      </c>
      <c r="G92" s="3">
        <v>44942</v>
      </c>
      <c r="H92" s="2" t="s">
        <v>57</v>
      </c>
      <c r="I92" s="2" t="s">
        <v>58</v>
      </c>
      <c r="J92" s="1">
        <v>2.7624914442162902</v>
      </c>
      <c r="K92" s="1">
        <v>1000000000</v>
      </c>
      <c r="L92" s="2" t="s">
        <v>470</v>
      </c>
      <c r="M92" s="2" t="s">
        <v>475</v>
      </c>
      <c r="N92" s="1" t="s">
        <v>1706</v>
      </c>
      <c r="O92" s="1">
        <v>171.84564888976678</v>
      </c>
      <c r="P92" s="1">
        <v>170.20893859863281</v>
      </c>
      <c r="Q92" s="1">
        <v>1.009615889180729</v>
      </c>
      <c r="R92" s="2" t="s">
        <v>207</v>
      </c>
      <c r="S92" s="2" t="s">
        <v>130</v>
      </c>
      <c r="T92" s="2" t="s">
        <v>113</v>
      </c>
      <c r="U92" s="1">
        <v>180</v>
      </c>
      <c r="V92" s="1">
        <v>227.70288577661412</v>
      </c>
      <c r="W92" s="1">
        <v>68.656385903020521</v>
      </c>
      <c r="X92" s="1">
        <v>117.1046</v>
      </c>
      <c r="Y92" s="1">
        <v>465.95819999999998</v>
      </c>
      <c r="Z92" s="2" t="s">
        <v>346</v>
      </c>
      <c r="AA92" s="2" t="s">
        <v>63</v>
      </c>
      <c r="AB92" s="1">
        <v>-0.81357671471008675</v>
      </c>
      <c r="AC92" s="1">
        <v>15.691696714543516</v>
      </c>
      <c r="AD92"/>
    </row>
    <row r="93" spans="1:30" ht="14.5" x14ac:dyDescent="0.35">
      <c r="A93" s="2" t="s">
        <v>18</v>
      </c>
      <c r="B93" s="1" t="s">
        <v>927</v>
      </c>
      <c r="C93" s="2" t="s">
        <v>476</v>
      </c>
      <c r="D93" s="2" t="s">
        <v>477</v>
      </c>
      <c r="E93" s="2" t="s">
        <v>469</v>
      </c>
      <c r="F93" s="1">
        <v>3.875</v>
      </c>
      <c r="G93" s="3">
        <v>45445</v>
      </c>
      <c r="H93" s="2" t="s">
        <v>57</v>
      </c>
      <c r="I93" s="2" t="s">
        <v>58</v>
      </c>
      <c r="J93" s="1">
        <v>6.3874058863791925</v>
      </c>
      <c r="K93" s="1">
        <v>1000000000</v>
      </c>
      <c r="L93" s="2" t="s">
        <v>470</v>
      </c>
      <c r="M93" s="2" t="s">
        <v>478</v>
      </c>
      <c r="N93" s="1" t="s">
        <v>1706</v>
      </c>
      <c r="O93" s="1">
        <v>176.26895602533571</v>
      </c>
      <c r="P93" s="1">
        <v>176.10911560058594</v>
      </c>
      <c r="Q93" s="1">
        <v>1.0009076215288724</v>
      </c>
      <c r="R93" s="2" t="s">
        <v>207</v>
      </c>
      <c r="S93" s="2" t="s">
        <v>130</v>
      </c>
      <c r="T93" s="2" t="s">
        <v>113</v>
      </c>
      <c r="U93" s="1">
        <v>180</v>
      </c>
      <c r="V93" s="1">
        <v>227.14265889810292</v>
      </c>
      <c r="W93" s="1">
        <v>64.82456099235462</v>
      </c>
      <c r="X93" s="1">
        <v>122.1741</v>
      </c>
      <c r="Y93" s="1">
        <v>441.83749999999998</v>
      </c>
      <c r="Z93" s="2" t="s">
        <v>62</v>
      </c>
      <c r="AA93" s="2" t="s">
        <v>63</v>
      </c>
      <c r="AB93" s="1">
        <v>-0.78479054997020703</v>
      </c>
      <c r="AC93" s="1">
        <v>16.92244280244023</v>
      </c>
      <c r="AD93"/>
    </row>
    <row r="94" spans="1:30" ht="14.5" x14ac:dyDescent="0.35">
      <c r="A94" s="2" t="s">
        <v>7</v>
      </c>
      <c r="B94" s="1" t="s">
        <v>927</v>
      </c>
      <c r="C94" s="2" t="s">
        <v>479</v>
      </c>
      <c r="D94" s="2" t="s">
        <v>480</v>
      </c>
      <c r="E94" s="2" t="s">
        <v>469</v>
      </c>
      <c r="F94" s="1">
        <v>3.25</v>
      </c>
      <c r="G94" s="3">
        <v>45624</v>
      </c>
      <c r="H94" s="2" t="s">
        <v>57</v>
      </c>
      <c r="I94" s="2" t="s">
        <v>58</v>
      </c>
      <c r="J94" s="1">
        <v>1.730321697467488</v>
      </c>
      <c r="K94" s="1">
        <v>1000000000</v>
      </c>
      <c r="L94" s="2" t="s">
        <v>470</v>
      </c>
      <c r="M94" s="2" t="s">
        <v>481</v>
      </c>
      <c r="N94" s="1" t="s">
        <v>1706</v>
      </c>
      <c r="O94" s="1">
        <v>179.21950357075897</v>
      </c>
      <c r="P94" s="1">
        <v>169.60624694824219</v>
      </c>
      <c r="Q94" s="1">
        <v>1.0566798499199761</v>
      </c>
      <c r="R94" s="2" t="s">
        <v>207</v>
      </c>
      <c r="S94" s="2" t="s">
        <v>130</v>
      </c>
      <c r="T94" s="2" t="s">
        <v>113</v>
      </c>
      <c r="U94" s="1">
        <v>180</v>
      </c>
      <c r="V94" s="1">
        <v>227.16046341484159</v>
      </c>
      <c r="W94" s="1">
        <v>66.063172980676725</v>
      </c>
      <c r="X94" s="1">
        <v>120.6431</v>
      </c>
      <c r="Y94" s="1">
        <v>457.02910000000003</v>
      </c>
      <c r="Z94" s="2" t="s">
        <v>346</v>
      </c>
      <c r="AA94" s="2" t="s">
        <v>63</v>
      </c>
      <c r="AB94" s="1">
        <v>-0.72568357953538243</v>
      </c>
      <c r="AC94" s="1">
        <v>17.413448707960182</v>
      </c>
      <c r="AD94"/>
    </row>
    <row r="95" spans="1:30" ht="14.5" x14ac:dyDescent="0.35">
      <c r="A95" s="2" t="s">
        <v>482</v>
      </c>
      <c r="B95" s="1" t="s">
        <v>927</v>
      </c>
      <c r="C95" s="2" t="s">
        <v>483</v>
      </c>
      <c r="D95" s="2" t="s">
        <v>484</v>
      </c>
      <c r="E95" s="2" t="s">
        <v>469</v>
      </c>
      <c r="F95" s="1">
        <v>1.625</v>
      </c>
      <c r="G95" s="3">
        <v>45755</v>
      </c>
      <c r="H95" s="2" t="s">
        <v>57</v>
      </c>
      <c r="I95" s="2" t="s">
        <v>58</v>
      </c>
      <c r="J95" s="1">
        <v>1.2895277207392197</v>
      </c>
      <c r="K95" s="1">
        <v>500000000</v>
      </c>
      <c r="L95" s="2" t="s">
        <v>470</v>
      </c>
      <c r="M95" s="2" t="s">
        <v>485</v>
      </c>
      <c r="N95" s="1" t="s">
        <v>1706</v>
      </c>
      <c r="O95" s="1">
        <v>186.23584376549087</v>
      </c>
      <c r="P95" s="1">
        <v>186.22561645507813</v>
      </c>
      <c r="Q95" s="1">
        <v>1.0000549189236552</v>
      </c>
      <c r="R95" s="2" t="s">
        <v>207</v>
      </c>
      <c r="S95" s="2" t="s">
        <v>130</v>
      </c>
      <c r="T95" s="2" t="s">
        <v>113</v>
      </c>
      <c r="U95" s="1">
        <v>180</v>
      </c>
      <c r="V95" s="1">
        <v>238.42521194684329</v>
      </c>
      <c r="W95" s="1">
        <v>64.163407974376611</v>
      </c>
      <c r="X95" s="1">
        <v>135.1215</v>
      </c>
      <c r="Y95" s="1">
        <v>452.0634</v>
      </c>
      <c r="Z95" s="2" t="s">
        <v>62</v>
      </c>
      <c r="AA95" s="2" t="s">
        <v>63</v>
      </c>
      <c r="AB95" s="1">
        <v>-0.81338211028619301</v>
      </c>
      <c r="AC95" s="1">
        <v>16.127354497935066</v>
      </c>
      <c r="AD95"/>
    </row>
    <row r="96" spans="1:30" ht="14.5" x14ac:dyDescent="0.35">
      <c r="A96" s="2" t="s">
        <v>486</v>
      </c>
      <c r="B96" s="1" t="s">
        <v>927</v>
      </c>
      <c r="C96" s="2" t="s">
        <v>487</v>
      </c>
      <c r="D96" s="2" t="s">
        <v>488</v>
      </c>
      <c r="E96" s="2" t="s">
        <v>489</v>
      </c>
      <c r="F96" s="1">
        <v>2.5</v>
      </c>
      <c r="G96" s="3">
        <v>44650</v>
      </c>
      <c r="H96" s="2" t="s">
        <v>57</v>
      </c>
      <c r="I96" s="2" t="s">
        <v>58</v>
      </c>
      <c r="J96" s="1">
        <v>5.5633127994524294</v>
      </c>
      <c r="K96" s="1">
        <v>500000000</v>
      </c>
      <c r="L96" s="2" t="s">
        <v>470</v>
      </c>
      <c r="M96" s="2" t="s">
        <v>490</v>
      </c>
      <c r="N96" s="1" t="s">
        <v>1706</v>
      </c>
      <c r="O96" s="1">
        <v>136.40846752017316</v>
      </c>
      <c r="P96" s="1">
        <v>135.89115905761719</v>
      </c>
      <c r="Q96" s="1">
        <v>1.0038067852695012</v>
      </c>
      <c r="R96" s="2" t="s">
        <v>89</v>
      </c>
      <c r="S96" s="2" t="s">
        <v>80</v>
      </c>
      <c r="T96" s="2" t="s">
        <v>81</v>
      </c>
      <c r="U96" s="1">
        <v>180</v>
      </c>
      <c r="V96" s="1">
        <v>230.02211752850135</v>
      </c>
      <c r="W96" s="1">
        <v>104.58203336116424</v>
      </c>
      <c r="X96" s="1">
        <v>74.517799999999994</v>
      </c>
      <c r="Y96" s="1">
        <v>502.78550000000001</v>
      </c>
      <c r="Z96" s="2" t="s">
        <v>62</v>
      </c>
      <c r="AA96" s="2" t="s">
        <v>63</v>
      </c>
      <c r="AB96" s="1">
        <v>-0.89512172406365675</v>
      </c>
      <c r="AC96" s="1">
        <v>14.451397460087035</v>
      </c>
      <c r="AD96"/>
    </row>
    <row r="97" spans="1:30" ht="14.5" x14ac:dyDescent="0.35">
      <c r="A97" s="2" t="s">
        <v>491</v>
      </c>
      <c r="B97" s="1" t="s">
        <v>927</v>
      </c>
      <c r="C97" s="2" t="s">
        <v>492</v>
      </c>
      <c r="D97" s="2" t="s">
        <v>493</v>
      </c>
      <c r="E97" s="2" t="s">
        <v>489</v>
      </c>
      <c r="F97" s="1">
        <v>2.875</v>
      </c>
      <c r="G97" s="3">
        <v>45310</v>
      </c>
      <c r="H97" s="2" t="s">
        <v>57</v>
      </c>
      <c r="I97" s="2" t="s">
        <v>58</v>
      </c>
      <c r="J97" s="1">
        <v>3.5071868583162216</v>
      </c>
      <c r="K97" s="1">
        <v>600000000</v>
      </c>
      <c r="L97" s="2" t="s">
        <v>470</v>
      </c>
      <c r="M97" s="2" t="s">
        <v>494</v>
      </c>
      <c r="N97" s="1" t="s">
        <v>1706</v>
      </c>
      <c r="O97" s="1">
        <v>234.47453970605787</v>
      </c>
      <c r="P97" s="1">
        <v>235.65846252441409</v>
      </c>
      <c r="Q97" s="1">
        <v>0.99497610734758346</v>
      </c>
      <c r="R97" s="2" t="s">
        <v>89</v>
      </c>
      <c r="S97" s="2" t="s">
        <v>80</v>
      </c>
      <c r="T97" s="2" t="s">
        <v>81</v>
      </c>
      <c r="U97" s="1">
        <v>180</v>
      </c>
      <c r="V97" s="1">
        <v>269.9099526452224</v>
      </c>
      <c r="W97" s="1">
        <v>73.119805835047529</v>
      </c>
      <c r="X97" s="1">
        <v>126.7514</v>
      </c>
      <c r="Y97" s="1">
        <v>451.96980000000002</v>
      </c>
      <c r="Z97" s="2" t="s">
        <v>62</v>
      </c>
      <c r="AA97" s="2" t="s">
        <v>63</v>
      </c>
      <c r="AB97" s="1">
        <v>-0.48462126689865687</v>
      </c>
      <c r="AC97" s="1">
        <v>33.123322575247229</v>
      </c>
      <c r="AD97"/>
    </row>
    <row r="98" spans="1:30" ht="14.5" x14ac:dyDescent="0.35">
      <c r="A98" s="2" t="s">
        <v>495</v>
      </c>
      <c r="B98" s="1" t="s">
        <v>927</v>
      </c>
      <c r="C98" s="2" t="s">
        <v>496</v>
      </c>
      <c r="D98" s="2" t="s">
        <v>497</v>
      </c>
      <c r="E98" s="2" t="s">
        <v>489</v>
      </c>
      <c r="F98" s="1">
        <v>1.625</v>
      </c>
      <c r="G98" s="3">
        <v>46174</v>
      </c>
      <c r="H98" s="2" t="s">
        <v>57</v>
      </c>
      <c r="I98" s="2" t="s">
        <v>58</v>
      </c>
      <c r="J98" s="1">
        <v>1.108829568788501</v>
      </c>
      <c r="K98" s="1">
        <v>500000000</v>
      </c>
      <c r="L98" s="2" t="s">
        <v>470</v>
      </c>
      <c r="M98" s="2" t="s">
        <v>498</v>
      </c>
      <c r="N98" s="1" t="s">
        <v>1706</v>
      </c>
      <c r="O98" s="1">
        <v>259.73802300847251</v>
      </c>
      <c r="P98" s="1">
        <v>263.54595947265625</v>
      </c>
      <c r="Q98" s="1">
        <v>0.98555114837729541</v>
      </c>
      <c r="R98" s="2" t="s">
        <v>89</v>
      </c>
      <c r="S98" s="2" t="s">
        <v>80</v>
      </c>
      <c r="T98" s="2" t="s">
        <v>81</v>
      </c>
      <c r="U98" s="1">
        <v>180</v>
      </c>
      <c r="V98" s="1">
        <v>278.53014955615782</v>
      </c>
      <c r="W98" s="1">
        <v>48.992709145578125</v>
      </c>
      <c r="X98" s="1">
        <v>161.77500000000001</v>
      </c>
      <c r="Y98" s="1">
        <v>385.83240000000001</v>
      </c>
      <c r="Z98" s="2" t="s">
        <v>62</v>
      </c>
      <c r="AA98" s="2" t="s">
        <v>63</v>
      </c>
      <c r="AB98" s="1">
        <v>-0.38356985917733039</v>
      </c>
      <c r="AC98" s="1">
        <v>43.722288578048527</v>
      </c>
      <c r="AD98"/>
    </row>
    <row r="99" spans="1:30" ht="14.5" x14ac:dyDescent="0.35">
      <c r="A99" s="2" t="s">
        <v>499</v>
      </c>
      <c r="B99" s="1" t="s">
        <v>927</v>
      </c>
      <c r="C99" s="2" t="s">
        <v>500</v>
      </c>
      <c r="D99" s="2" t="s">
        <v>501</v>
      </c>
      <c r="E99" s="2" t="s">
        <v>502</v>
      </c>
      <c r="F99" s="1">
        <v>4.125</v>
      </c>
      <c r="G99" s="3">
        <v>44583</v>
      </c>
      <c r="H99" s="2" t="s">
        <v>57</v>
      </c>
      <c r="I99" s="2" t="s">
        <v>58</v>
      </c>
      <c r="J99" s="1">
        <v>6.7460643394934978</v>
      </c>
      <c r="K99" s="1">
        <v>266900000</v>
      </c>
      <c r="L99" s="2" t="s">
        <v>470</v>
      </c>
      <c r="M99" s="2" t="s">
        <v>503</v>
      </c>
      <c r="N99" s="1" t="s">
        <v>1706</v>
      </c>
      <c r="O99" s="1">
        <v>140.64469199478714</v>
      </c>
      <c r="P99" s="1">
        <v>138.81224060058594</v>
      </c>
      <c r="Q99" s="1">
        <v>1.0132009352076798</v>
      </c>
      <c r="R99" s="2" t="s">
        <v>89</v>
      </c>
      <c r="S99" s="2" t="s">
        <v>504</v>
      </c>
      <c r="T99" s="2" t="s">
        <v>61</v>
      </c>
      <c r="U99" s="1">
        <v>180</v>
      </c>
      <c r="V99" s="1">
        <v>246.17019748576308</v>
      </c>
      <c r="W99" s="1">
        <v>119.23531986807906</v>
      </c>
      <c r="X99" s="1">
        <v>61.243270000000003</v>
      </c>
      <c r="Y99" s="1">
        <v>497.10489999999999</v>
      </c>
      <c r="Z99" s="2" t="s">
        <v>62</v>
      </c>
      <c r="AA99" s="2" t="s">
        <v>63</v>
      </c>
      <c r="AB99" s="1">
        <v>-0.88501884850670476</v>
      </c>
      <c r="AC99" s="1">
        <v>18.217116747529975</v>
      </c>
      <c r="AD99"/>
    </row>
    <row r="100" spans="1:30" ht="14.5" x14ac:dyDescent="0.35">
      <c r="A100" s="2" t="s">
        <v>505</v>
      </c>
      <c r="B100" s="1" t="s">
        <v>927</v>
      </c>
      <c r="C100" s="2" t="s">
        <v>506</v>
      </c>
      <c r="D100" s="2" t="s">
        <v>507</v>
      </c>
      <c r="E100" s="2" t="s">
        <v>502</v>
      </c>
      <c r="F100" s="1">
        <v>4</v>
      </c>
      <c r="G100" s="3">
        <v>45477</v>
      </c>
      <c r="H100" s="2" t="s">
        <v>57</v>
      </c>
      <c r="I100" s="2" t="s">
        <v>58</v>
      </c>
      <c r="J100" s="1">
        <v>2.0479123887748116</v>
      </c>
      <c r="K100" s="1">
        <v>1250000000</v>
      </c>
      <c r="L100" s="2" t="s">
        <v>470</v>
      </c>
      <c r="M100" s="2" t="s">
        <v>508</v>
      </c>
      <c r="N100" s="1" t="s">
        <v>1706</v>
      </c>
      <c r="O100" s="1">
        <v>314.10974095715375</v>
      </c>
      <c r="P100" s="1">
        <v>307.71963500976563</v>
      </c>
      <c r="Q100" s="1">
        <v>1.0207660000220178</v>
      </c>
      <c r="R100" s="2" t="s">
        <v>89</v>
      </c>
      <c r="S100" s="2" t="s">
        <v>504</v>
      </c>
      <c r="T100" s="2" t="s">
        <v>61</v>
      </c>
      <c r="U100" s="1">
        <v>180</v>
      </c>
      <c r="V100" s="1">
        <v>352.10364645310301</v>
      </c>
      <c r="W100" s="1">
        <v>98.525365587596241</v>
      </c>
      <c r="X100" s="1">
        <v>161.21889999999999</v>
      </c>
      <c r="Y100" s="1">
        <v>685.59460000000001</v>
      </c>
      <c r="Z100" s="2" t="s">
        <v>62</v>
      </c>
      <c r="AA100" s="2" t="s">
        <v>63</v>
      </c>
      <c r="AB100" s="1">
        <v>-0.38562562310078319</v>
      </c>
      <c r="AC100" s="1">
        <v>29.156736469129623</v>
      </c>
      <c r="AD100"/>
    </row>
    <row r="101" spans="1:30" ht="14.5" x14ac:dyDescent="0.35">
      <c r="A101" s="2" t="s">
        <v>509</v>
      </c>
      <c r="B101" s="1" t="s">
        <v>927</v>
      </c>
      <c r="C101" s="2" t="s">
        <v>510</v>
      </c>
      <c r="D101" s="2" t="s">
        <v>511</v>
      </c>
      <c r="E101" s="2" t="s">
        <v>502</v>
      </c>
      <c r="F101" s="1">
        <v>5.375</v>
      </c>
      <c r="G101" s="3">
        <v>45686</v>
      </c>
      <c r="H101" s="2" t="s">
        <v>57</v>
      </c>
      <c r="I101" s="2" t="s">
        <v>58</v>
      </c>
      <c r="J101" s="1">
        <v>7.7262149212867897</v>
      </c>
      <c r="K101" s="1">
        <v>1250000000</v>
      </c>
      <c r="L101" s="2" t="s">
        <v>470</v>
      </c>
      <c r="M101" s="2" t="s">
        <v>512</v>
      </c>
      <c r="N101" s="1" t="s">
        <v>1706</v>
      </c>
      <c r="O101" s="1">
        <v>316.66317931488868</v>
      </c>
      <c r="P101" s="1">
        <v>317.51058959960938</v>
      </c>
      <c r="Q101" s="1">
        <v>0.99733108024589257</v>
      </c>
      <c r="R101" s="2" t="s">
        <v>89</v>
      </c>
      <c r="S101" s="2" t="s">
        <v>504</v>
      </c>
      <c r="T101" s="2" t="s">
        <v>61</v>
      </c>
      <c r="U101" s="1">
        <v>180</v>
      </c>
      <c r="V101" s="1">
        <v>369.69043905262458</v>
      </c>
      <c r="W101" s="1">
        <v>97.767225885999395</v>
      </c>
      <c r="X101" s="1">
        <v>180.48599999999999</v>
      </c>
      <c r="Y101" s="1">
        <v>693.86630000000002</v>
      </c>
      <c r="Z101" s="2" t="s">
        <v>62</v>
      </c>
      <c r="AA101" s="2" t="s">
        <v>63</v>
      </c>
      <c r="AB101" s="1">
        <v>-0.54238277968087045</v>
      </c>
      <c r="AC101" s="1">
        <v>26.525595024758193</v>
      </c>
      <c r="AD101"/>
    </row>
    <row r="102" spans="1:30" ht="14.5" x14ac:dyDescent="0.35">
      <c r="A102" s="2" t="s">
        <v>513</v>
      </c>
      <c r="B102" s="1" t="s">
        <v>927</v>
      </c>
      <c r="C102" s="2" t="s">
        <v>514</v>
      </c>
      <c r="D102" s="2" t="s">
        <v>515</v>
      </c>
      <c r="E102" s="2" t="s">
        <v>502</v>
      </c>
      <c r="F102" s="1">
        <v>5</v>
      </c>
      <c r="G102" s="3">
        <v>46044</v>
      </c>
      <c r="H102" s="2" t="s">
        <v>57</v>
      </c>
      <c r="I102" s="2" t="s">
        <v>58</v>
      </c>
      <c r="J102" s="1">
        <v>6.7460643394934978</v>
      </c>
      <c r="K102" s="1">
        <v>1000000000</v>
      </c>
      <c r="L102" s="2" t="s">
        <v>470</v>
      </c>
      <c r="M102" s="2" t="s">
        <v>516</v>
      </c>
      <c r="N102" s="1" t="s">
        <v>1706</v>
      </c>
      <c r="O102" s="1">
        <v>337.02568146502659</v>
      </c>
      <c r="P102" s="1">
        <v>337.17852783203125</v>
      </c>
      <c r="Q102" s="1">
        <v>0.9995466900932648</v>
      </c>
      <c r="R102" s="2" t="s">
        <v>89</v>
      </c>
      <c r="S102" s="2" t="s">
        <v>504</v>
      </c>
      <c r="T102" s="2" t="s">
        <v>61</v>
      </c>
      <c r="U102" s="1">
        <v>180</v>
      </c>
      <c r="V102" s="1">
        <v>372.65997438717955</v>
      </c>
      <c r="W102" s="1">
        <v>85.925707104665193</v>
      </c>
      <c r="X102" s="1">
        <v>191.203</v>
      </c>
      <c r="Y102" s="1">
        <v>608.91240000000005</v>
      </c>
      <c r="Z102" s="2" t="s">
        <v>62</v>
      </c>
      <c r="AA102" s="2" t="s">
        <v>63</v>
      </c>
      <c r="AB102" s="1">
        <v>-0.41471049960342127</v>
      </c>
      <c r="AC102" s="1">
        <v>34.910078984343315</v>
      </c>
      <c r="AD102"/>
    </row>
    <row r="103" spans="1:30" ht="14.5" x14ac:dyDescent="0.35">
      <c r="A103" s="2" t="s">
        <v>517</v>
      </c>
      <c r="B103" s="1" t="s">
        <v>927</v>
      </c>
      <c r="C103" s="2" t="s">
        <v>518</v>
      </c>
      <c r="D103" s="2" t="s">
        <v>519</v>
      </c>
      <c r="E103" s="2" t="s">
        <v>502</v>
      </c>
      <c r="F103" s="1">
        <v>3</v>
      </c>
      <c r="G103" s="3">
        <v>46633</v>
      </c>
      <c r="H103" s="2" t="s">
        <v>57</v>
      </c>
      <c r="I103" s="2" t="s">
        <v>58</v>
      </c>
      <c r="J103" s="1">
        <v>0.88432580424366869</v>
      </c>
      <c r="K103" s="1">
        <v>500000000</v>
      </c>
      <c r="L103" s="2" t="s">
        <v>470</v>
      </c>
      <c r="M103" s="2" t="s">
        <v>520</v>
      </c>
      <c r="N103" s="1" t="s">
        <v>1706</v>
      </c>
      <c r="O103" s="1">
        <v>350.45638772543077</v>
      </c>
      <c r="P103" s="1">
        <v>350.36300659179688</v>
      </c>
      <c r="Q103" s="1">
        <v>1.0002665268075597</v>
      </c>
      <c r="R103" s="2" t="s">
        <v>89</v>
      </c>
      <c r="S103" s="2" t="s">
        <v>504</v>
      </c>
      <c r="T103" s="2" t="s">
        <v>61</v>
      </c>
      <c r="U103" s="1">
        <v>180</v>
      </c>
      <c r="V103" s="1">
        <v>365.3354541287195</v>
      </c>
      <c r="W103" s="1">
        <v>60.822135777929347</v>
      </c>
      <c r="X103" s="1">
        <v>216.91659999999999</v>
      </c>
      <c r="Y103" s="1">
        <v>505.5994</v>
      </c>
      <c r="Z103" s="2" t="s">
        <v>62</v>
      </c>
      <c r="AA103" s="2" t="s">
        <v>63</v>
      </c>
      <c r="AB103" s="1">
        <v>-0.24463242227491672</v>
      </c>
      <c r="AC103" s="1">
        <v>46.258311103200739</v>
      </c>
      <c r="AD103"/>
    </row>
    <row r="104" spans="1:30" ht="14.5" x14ac:dyDescent="0.35">
      <c r="A104" s="2" t="s">
        <v>8</v>
      </c>
      <c r="B104" s="1" t="s">
        <v>927</v>
      </c>
      <c r="C104" s="2" t="s">
        <v>521</v>
      </c>
      <c r="D104" s="2" t="s">
        <v>522</v>
      </c>
      <c r="E104" s="2" t="s">
        <v>502</v>
      </c>
      <c r="F104" s="1">
        <v>6</v>
      </c>
      <c r="G104" s="3">
        <v>46051</v>
      </c>
      <c r="H104" s="2" t="s">
        <v>57</v>
      </c>
      <c r="I104" s="2" t="s">
        <v>253</v>
      </c>
      <c r="J104" s="1">
        <v>7.7262149212867897</v>
      </c>
      <c r="K104" s="1">
        <v>1250000000</v>
      </c>
      <c r="L104" s="2" t="s">
        <v>470</v>
      </c>
      <c r="M104" s="2" t="s">
        <v>523</v>
      </c>
      <c r="N104" s="1" t="s">
        <v>1706</v>
      </c>
      <c r="O104" s="1">
        <v>377.64242285754574</v>
      </c>
      <c r="P104" s="1">
        <v>378.0799560546875</v>
      </c>
      <c r="Q104" s="1">
        <v>0.99884274955565622</v>
      </c>
      <c r="R104" s="2" t="s">
        <v>89</v>
      </c>
      <c r="S104" s="2" t="s">
        <v>504</v>
      </c>
      <c r="T104" s="2" t="s">
        <v>61</v>
      </c>
      <c r="U104" s="1">
        <v>180</v>
      </c>
      <c r="V104" s="1">
        <v>430.77365289174082</v>
      </c>
      <c r="W104" s="1">
        <v>83.247599763635108</v>
      </c>
      <c r="X104" s="1">
        <v>252.5719</v>
      </c>
      <c r="Y104" s="1">
        <v>654.00379999999996</v>
      </c>
      <c r="Z104" s="2" t="s">
        <v>62</v>
      </c>
      <c r="AA104" s="2" t="s">
        <v>63</v>
      </c>
      <c r="AB104" s="1">
        <v>-0.63823137465885593</v>
      </c>
      <c r="AC104" s="1">
        <v>31.156099666604913</v>
      </c>
      <c r="AD104"/>
    </row>
    <row r="105" spans="1:30" ht="14.5" x14ac:dyDescent="0.35">
      <c r="A105" s="2" t="s">
        <v>524</v>
      </c>
      <c r="B105" s="1" t="s">
        <v>927</v>
      </c>
      <c r="C105" s="2" t="s">
        <v>525</v>
      </c>
      <c r="D105" s="2" t="s">
        <v>526</v>
      </c>
      <c r="E105" s="2" t="s">
        <v>502</v>
      </c>
      <c r="F105" s="1">
        <v>5.875</v>
      </c>
      <c r="G105" s="3">
        <v>47140</v>
      </c>
      <c r="H105" s="2" t="s">
        <v>57</v>
      </c>
      <c r="I105" s="2" t="s">
        <v>253</v>
      </c>
      <c r="J105" s="1">
        <v>6.7460643394934978</v>
      </c>
      <c r="K105" s="1">
        <v>750000000</v>
      </c>
      <c r="L105" s="2" t="s">
        <v>470</v>
      </c>
      <c r="M105" s="2" t="s">
        <v>527</v>
      </c>
      <c r="N105" s="1" t="s">
        <v>1706</v>
      </c>
      <c r="O105" s="1">
        <v>420.81187340525321</v>
      </c>
      <c r="P105" s="1">
        <v>421.03759765625</v>
      </c>
      <c r="Q105" s="1">
        <v>0.99946388576162004</v>
      </c>
      <c r="R105" s="2" t="s">
        <v>89</v>
      </c>
      <c r="S105" s="2" t="s">
        <v>504</v>
      </c>
      <c r="T105" s="2" t="s">
        <v>61</v>
      </c>
      <c r="U105" s="1">
        <v>180</v>
      </c>
      <c r="V105" s="1">
        <v>462.83355141517853</v>
      </c>
      <c r="W105" s="1">
        <v>60.228570088607817</v>
      </c>
      <c r="X105" s="1">
        <v>307.3947</v>
      </c>
      <c r="Y105" s="1">
        <v>560.45529999999997</v>
      </c>
      <c r="Z105" s="2" t="s">
        <v>62</v>
      </c>
      <c r="AA105" s="2" t="s">
        <v>63</v>
      </c>
      <c r="AB105" s="1">
        <v>-0.69770339804022163</v>
      </c>
      <c r="AC105" s="1">
        <v>44.818187187279733</v>
      </c>
      <c r="AD105"/>
    </row>
    <row r="106" spans="1:30" ht="14.5" x14ac:dyDescent="0.35">
      <c r="A106" s="2" t="s">
        <v>528</v>
      </c>
      <c r="B106" s="1" t="s">
        <v>927</v>
      </c>
      <c r="C106" s="2" t="s">
        <v>529</v>
      </c>
      <c r="D106" s="2" t="s">
        <v>530</v>
      </c>
      <c r="E106" s="2" t="s">
        <v>502</v>
      </c>
      <c r="F106" s="1">
        <v>5.25</v>
      </c>
      <c r="G106" s="3">
        <v>44955</v>
      </c>
      <c r="H106" s="2" t="s">
        <v>57</v>
      </c>
      <c r="I106" s="2" t="s">
        <v>258</v>
      </c>
      <c r="J106" s="1">
        <v>7.7262149212867897</v>
      </c>
      <c r="K106" s="1">
        <v>2097614000</v>
      </c>
      <c r="L106" s="2" t="s">
        <v>470</v>
      </c>
      <c r="M106" s="2" t="s">
        <v>531</v>
      </c>
      <c r="N106" s="1" t="s">
        <v>1706</v>
      </c>
      <c r="O106" s="1">
        <v>283.38724312496549</v>
      </c>
      <c r="P106" s="1">
        <v>284.630859375</v>
      </c>
      <c r="Q106" s="1">
        <v>0.99563077505803388</v>
      </c>
      <c r="R106" s="2" t="s">
        <v>89</v>
      </c>
      <c r="S106" s="2" t="s">
        <v>504</v>
      </c>
      <c r="T106" s="2" t="s">
        <v>61</v>
      </c>
      <c r="U106" s="1">
        <v>180</v>
      </c>
      <c r="V106" s="1">
        <v>397.31080642284059</v>
      </c>
      <c r="W106" s="1">
        <v>146.16486493585251</v>
      </c>
      <c r="X106" s="1">
        <v>161.16669999999999</v>
      </c>
      <c r="Y106" s="1">
        <v>964.87940000000003</v>
      </c>
      <c r="Z106" s="2" t="s">
        <v>62</v>
      </c>
      <c r="AA106" s="2" t="s">
        <v>63</v>
      </c>
      <c r="AB106" s="1">
        <v>-0.7794182503974042</v>
      </c>
      <c r="AC106" s="1">
        <v>15.206994131729596</v>
      </c>
      <c r="AD106"/>
    </row>
    <row r="107" spans="1:30" ht="14.5" x14ac:dyDescent="0.35">
      <c r="A107" s="2" t="s">
        <v>532</v>
      </c>
      <c r="B107" s="1" t="s">
        <v>927</v>
      </c>
      <c r="C107" s="2" t="s">
        <v>533</v>
      </c>
      <c r="D107" s="2" t="s">
        <v>534</v>
      </c>
      <c r="E107" s="2" t="s">
        <v>502</v>
      </c>
      <c r="F107" s="1">
        <v>5.625</v>
      </c>
      <c r="G107" s="3">
        <v>45313</v>
      </c>
      <c r="H107" s="2" t="s">
        <v>57</v>
      </c>
      <c r="I107" s="2" t="s">
        <v>258</v>
      </c>
      <c r="J107" s="1">
        <v>6.7460643394934978</v>
      </c>
      <c r="K107" s="1">
        <v>1500000000</v>
      </c>
      <c r="L107" s="2" t="s">
        <v>470</v>
      </c>
      <c r="M107" s="2" t="s">
        <v>535</v>
      </c>
      <c r="N107" s="1" t="s">
        <v>1706</v>
      </c>
      <c r="O107" s="1">
        <v>326.09807069005046</v>
      </c>
      <c r="P107" s="1" t="s">
        <v>80</v>
      </c>
      <c r="Q107" s="1">
        <v>1</v>
      </c>
      <c r="R107" s="2" t="s">
        <v>89</v>
      </c>
      <c r="S107" s="2" t="s">
        <v>504</v>
      </c>
      <c r="T107" s="2" t="s">
        <v>61</v>
      </c>
      <c r="U107" s="1">
        <v>180</v>
      </c>
      <c r="V107" s="1">
        <v>418.00076623507726</v>
      </c>
      <c r="W107" s="1">
        <v>116.05313506007084</v>
      </c>
      <c r="X107" s="1">
        <v>180.4692</v>
      </c>
      <c r="Y107" s="1">
        <v>778.44240000000002</v>
      </c>
      <c r="Z107" s="2" t="s">
        <v>62</v>
      </c>
      <c r="AA107" s="2" t="s">
        <v>63</v>
      </c>
      <c r="AB107" s="1">
        <v>-0.79190187751030283</v>
      </c>
      <c r="AC107" s="1">
        <v>24.353745400303968</v>
      </c>
      <c r="AD107"/>
    </row>
    <row r="108" spans="1:30" ht="14.5" x14ac:dyDescent="0.35">
      <c r="A108" s="2" t="s">
        <v>536</v>
      </c>
      <c r="B108" s="1" t="s">
        <v>927</v>
      </c>
      <c r="C108" s="2" t="s">
        <v>537</v>
      </c>
      <c r="D108" s="2" t="s">
        <v>538</v>
      </c>
      <c r="E108" s="2" t="s">
        <v>539</v>
      </c>
      <c r="F108" s="1">
        <v>3.625</v>
      </c>
      <c r="G108" s="3">
        <v>44288</v>
      </c>
      <c r="H108" s="2" t="s">
        <v>86</v>
      </c>
      <c r="I108" s="2" t="s">
        <v>58</v>
      </c>
      <c r="J108" s="1">
        <v>6.5954825462012323</v>
      </c>
      <c r="K108" s="1">
        <v>1000000000</v>
      </c>
      <c r="L108" s="2" t="s">
        <v>470</v>
      </c>
      <c r="M108" s="2" t="s">
        <v>540</v>
      </c>
      <c r="N108" s="1" t="s">
        <v>1706</v>
      </c>
      <c r="O108" s="1">
        <v>78.828777830585977</v>
      </c>
      <c r="P108" s="1">
        <v>79.104827880859375</v>
      </c>
      <c r="Q108" s="1">
        <v>0.99651032613724733</v>
      </c>
      <c r="R108" s="2" t="s">
        <v>207</v>
      </c>
      <c r="S108" s="2" t="s">
        <v>130</v>
      </c>
      <c r="T108" s="2" t="s">
        <v>130</v>
      </c>
      <c r="U108" s="1">
        <v>180</v>
      </c>
      <c r="V108" s="1">
        <v>171.5222880779823</v>
      </c>
      <c r="W108" s="1">
        <v>139.87542351975358</v>
      </c>
      <c r="X108" s="1">
        <v>39.940240000000003</v>
      </c>
      <c r="Y108" s="1">
        <v>632.2414</v>
      </c>
      <c r="Z108" s="2" t="s">
        <v>62</v>
      </c>
      <c r="AA108" s="2" t="s">
        <v>63</v>
      </c>
      <c r="AB108" s="1">
        <v>-0.66268618113821742</v>
      </c>
      <c r="AC108" s="1">
        <v>6.5656697060302891</v>
      </c>
      <c r="AD108"/>
    </row>
    <row r="109" spans="1:30" ht="14.5" x14ac:dyDescent="0.35">
      <c r="A109" s="2" t="s">
        <v>541</v>
      </c>
      <c r="B109" s="1" t="s">
        <v>927</v>
      </c>
      <c r="C109" s="2" t="s">
        <v>542</v>
      </c>
      <c r="D109" s="2" t="s">
        <v>543</v>
      </c>
      <c r="E109" s="2" t="s">
        <v>539</v>
      </c>
      <c r="F109" s="1">
        <v>3.375</v>
      </c>
      <c r="G109" s="3">
        <v>44566</v>
      </c>
      <c r="H109" s="2" t="s">
        <v>86</v>
      </c>
      <c r="I109" s="2" t="s">
        <v>58</v>
      </c>
      <c r="J109" s="1">
        <v>4.043805612594114</v>
      </c>
      <c r="K109" s="1">
        <v>725000000</v>
      </c>
      <c r="L109" s="2" t="s">
        <v>470</v>
      </c>
      <c r="M109" s="2" t="s">
        <v>544</v>
      </c>
      <c r="N109" s="1" t="s">
        <v>1706</v>
      </c>
      <c r="O109" s="1">
        <v>132.99164629434063</v>
      </c>
      <c r="P109" s="1">
        <v>80.314056396484375</v>
      </c>
      <c r="Q109" s="1">
        <v>1.6558950233792715</v>
      </c>
      <c r="R109" s="2" t="s">
        <v>207</v>
      </c>
      <c r="S109" s="2" t="s">
        <v>130</v>
      </c>
      <c r="T109" s="2" t="s">
        <v>130</v>
      </c>
      <c r="U109" s="1">
        <v>180</v>
      </c>
      <c r="V109" s="1">
        <v>186.37318590864209</v>
      </c>
      <c r="W109" s="1">
        <v>115.91429455732739</v>
      </c>
      <c r="X109" s="1">
        <v>74.646960000000007</v>
      </c>
      <c r="Y109" s="1">
        <v>558.06140000000005</v>
      </c>
      <c r="Z109" s="2" t="s">
        <v>62</v>
      </c>
      <c r="AA109" s="2" t="s">
        <v>63</v>
      </c>
      <c r="AB109" s="1">
        <v>-0.46052594132728558</v>
      </c>
      <c r="AC109" s="1">
        <v>12.069289095778895</v>
      </c>
      <c r="AD109"/>
    </row>
    <row r="110" spans="1:30" ht="14.5" x14ac:dyDescent="0.35">
      <c r="A110" s="2" t="s">
        <v>545</v>
      </c>
      <c r="B110" s="1" t="s">
        <v>927</v>
      </c>
      <c r="C110" s="2" t="s">
        <v>546</v>
      </c>
      <c r="D110" s="2" t="s">
        <v>547</v>
      </c>
      <c r="E110" s="2" t="s">
        <v>539</v>
      </c>
      <c r="F110" s="1">
        <v>1.125</v>
      </c>
      <c r="G110" s="3">
        <v>45509</v>
      </c>
      <c r="H110" s="2" t="s">
        <v>86</v>
      </c>
      <c r="I110" s="2" t="s">
        <v>58</v>
      </c>
      <c r="J110" s="1">
        <v>1.2128678986995209</v>
      </c>
      <c r="K110" s="1">
        <v>500000000</v>
      </c>
      <c r="L110" s="2" t="s">
        <v>470</v>
      </c>
      <c r="M110" s="2" t="s">
        <v>548</v>
      </c>
      <c r="N110" s="1" t="s">
        <v>1706</v>
      </c>
      <c r="O110" s="1">
        <v>198.9315837500215</v>
      </c>
      <c r="P110" s="1">
        <v>199.37803649902344</v>
      </c>
      <c r="Q110" s="1">
        <v>0.99776077266663166</v>
      </c>
      <c r="R110" s="2" t="s">
        <v>207</v>
      </c>
      <c r="S110" s="2" t="s">
        <v>130</v>
      </c>
      <c r="T110" s="2" t="s">
        <v>130</v>
      </c>
      <c r="U110" s="1">
        <v>180</v>
      </c>
      <c r="V110" s="1">
        <v>219.24072374349868</v>
      </c>
      <c r="W110" s="1">
        <v>63.0920600029403</v>
      </c>
      <c r="X110" s="1">
        <v>115.7509</v>
      </c>
      <c r="Y110" s="1">
        <v>438.35750000000002</v>
      </c>
      <c r="Z110" s="2" t="s">
        <v>346</v>
      </c>
      <c r="AA110" s="2" t="s">
        <v>63</v>
      </c>
      <c r="AB110" s="1">
        <v>-0.32189692320286739</v>
      </c>
      <c r="AC110" s="1">
        <v>25.783937386904515</v>
      </c>
      <c r="AD110"/>
    </row>
    <row r="111" spans="1:30" ht="14.5" x14ac:dyDescent="0.35">
      <c r="A111" s="2" t="s">
        <v>549</v>
      </c>
      <c r="B111" s="1" t="s">
        <v>927</v>
      </c>
      <c r="C111" s="2" t="s">
        <v>550</v>
      </c>
      <c r="D111" s="2" t="s">
        <v>551</v>
      </c>
      <c r="E111" s="2" t="s">
        <v>539</v>
      </c>
      <c r="F111" s="1">
        <v>1.875</v>
      </c>
      <c r="G111" s="3">
        <v>46111</v>
      </c>
      <c r="H111" s="2" t="s">
        <v>86</v>
      </c>
      <c r="I111" s="2" t="s">
        <v>58</v>
      </c>
      <c r="J111" s="1">
        <v>0.31211498973305957</v>
      </c>
      <c r="K111" s="1">
        <v>500000000</v>
      </c>
      <c r="L111" s="2" t="s">
        <v>470</v>
      </c>
      <c r="M111" s="2" t="s">
        <v>552</v>
      </c>
      <c r="N111" s="1" t="s">
        <v>1706</v>
      </c>
      <c r="O111" s="1">
        <v>213.33718554804753</v>
      </c>
      <c r="P111" s="1">
        <v>214.39236450195313</v>
      </c>
      <c r="Q111" s="1">
        <v>0.99507828109290719</v>
      </c>
      <c r="R111" s="2" t="s">
        <v>207</v>
      </c>
      <c r="S111" s="2" t="s">
        <v>130</v>
      </c>
      <c r="T111" s="2" t="s">
        <v>130</v>
      </c>
      <c r="U111" s="1">
        <v>180</v>
      </c>
      <c r="V111" s="1">
        <v>223.50184165351337</v>
      </c>
      <c r="W111" s="1">
        <v>7.5105221068750883</v>
      </c>
      <c r="X111" s="1">
        <v>211.09979999999999</v>
      </c>
      <c r="Y111" s="1">
        <v>237.52340000000001</v>
      </c>
      <c r="Z111" s="2" t="s">
        <v>346</v>
      </c>
      <c r="AA111" s="2" t="s">
        <v>63</v>
      </c>
      <c r="AB111" s="1">
        <v>-1.3533887472564847</v>
      </c>
      <c r="AC111" s="1">
        <v>8.4673759368425934</v>
      </c>
      <c r="AD111"/>
    </row>
    <row r="112" spans="1:30" ht="14.5" x14ac:dyDescent="0.35">
      <c r="A112" s="2" t="s">
        <v>17</v>
      </c>
      <c r="B112" s="1" t="s">
        <v>927</v>
      </c>
      <c r="C112" s="2" t="s">
        <v>553</v>
      </c>
      <c r="D112" s="2" t="s">
        <v>554</v>
      </c>
      <c r="E112" s="2" t="s">
        <v>539</v>
      </c>
      <c r="F112" s="1">
        <v>1.625</v>
      </c>
      <c r="G112" s="3">
        <v>46512</v>
      </c>
      <c r="H112" s="2" t="s">
        <v>86</v>
      </c>
      <c r="I112" s="2" t="s">
        <v>58</v>
      </c>
      <c r="J112" s="1">
        <v>1.2128678986995209</v>
      </c>
      <c r="K112" s="1">
        <v>500000000</v>
      </c>
      <c r="L112" s="2" t="s">
        <v>470</v>
      </c>
      <c r="M112" s="2" t="s">
        <v>555</v>
      </c>
      <c r="N112" s="1" t="s">
        <v>1706</v>
      </c>
      <c r="O112" s="1">
        <v>218.05886281192255</v>
      </c>
      <c r="P112" s="1">
        <v>218.83717346191409</v>
      </c>
      <c r="Q112" s="1">
        <v>0.99644342577781042</v>
      </c>
      <c r="R112" s="2" t="s">
        <v>207</v>
      </c>
      <c r="S112" s="2" t="s">
        <v>130</v>
      </c>
      <c r="T112" s="2" t="s">
        <v>130</v>
      </c>
      <c r="U112" s="1">
        <v>180</v>
      </c>
      <c r="V112" s="1">
        <v>239.41820039062489</v>
      </c>
      <c r="W112" s="1">
        <v>49.064165707796285</v>
      </c>
      <c r="X112" s="1">
        <v>151.732</v>
      </c>
      <c r="Y112" s="1">
        <v>402.47160000000002</v>
      </c>
      <c r="Z112" s="2" t="s">
        <v>346</v>
      </c>
      <c r="AA112" s="2" t="s">
        <v>63</v>
      </c>
      <c r="AB112" s="1">
        <v>-0.43533477580987967</v>
      </c>
      <c r="AC112" s="1">
        <v>26.452488084021265</v>
      </c>
      <c r="AD112"/>
    </row>
    <row r="113" spans="1:30" ht="14.5" x14ac:dyDescent="0.35">
      <c r="A113" s="2" t="s">
        <v>556</v>
      </c>
      <c r="B113" s="1" t="s">
        <v>1109</v>
      </c>
      <c r="C113" s="2" t="s">
        <v>557</v>
      </c>
      <c r="D113" s="2" t="s">
        <v>558</v>
      </c>
      <c r="E113" s="2" t="s">
        <v>539</v>
      </c>
      <c r="F113" s="1">
        <v>5.125</v>
      </c>
      <c r="G113" s="3">
        <v>44566</v>
      </c>
      <c r="H113" s="2" t="s">
        <v>86</v>
      </c>
      <c r="I113" s="2" t="s">
        <v>258</v>
      </c>
      <c r="J113" s="1">
        <v>4.043805612594114</v>
      </c>
      <c r="K113" s="1">
        <v>300000000</v>
      </c>
      <c r="L113" s="2" t="s">
        <v>470</v>
      </c>
      <c r="M113" s="2" t="s">
        <v>559</v>
      </c>
      <c r="N113" s="1" t="s">
        <v>1706</v>
      </c>
      <c r="O113" s="1">
        <v>170.42225412221944</v>
      </c>
      <c r="P113" s="1">
        <v>98.783050537109375</v>
      </c>
      <c r="Q113" s="1">
        <v>1.7252175671391894</v>
      </c>
      <c r="R113" s="2" t="s">
        <v>207</v>
      </c>
      <c r="S113" s="2" t="s">
        <v>130</v>
      </c>
      <c r="T113" s="2" t="s">
        <v>130</v>
      </c>
      <c r="U113" s="1">
        <v>180</v>
      </c>
      <c r="V113" s="1">
        <v>235.79818497109821</v>
      </c>
      <c r="W113" s="1" t="s">
        <v>80</v>
      </c>
      <c r="X113" s="1">
        <v>83.968999999999994</v>
      </c>
      <c r="Y113" s="1">
        <v>422.62400000000002</v>
      </c>
      <c r="Z113" s="2" t="s">
        <v>62</v>
      </c>
      <c r="AA113" s="2" t="s">
        <v>63</v>
      </c>
      <c r="AC113" s="1">
        <v>25.52841508975785</v>
      </c>
      <c r="AD113"/>
    </row>
    <row r="114" spans="1:30" ht="14.5" x14ac:dyDescent="0.35">
      <c r="A114" s="2" t="s">
        <v>560</v>
      </c>
      <c r="B114" s="1" t="s">
        <v>927</v>
      </c>
      <c r="C114" s="2" t="s">
        <v>561</v>
      </c>
      <c r="D114" s="2" t="s">
        <v>562</v>
      </c>
      <c r="E114" s="2" t="s">
        <v>563</v>
      </c>
      <c r="F114" s="1">
        <v>2.75</v>
      </c>
      <c r="G114" s="3"/>
      <c r="H114" s="2" t="s">
        <v>86</v>
      </c>
      <c r="I114" s="2" t="s">
        <v>58</v>
      </c>
      <c r="J114" s="1">
        <v>5.5030800821355239</v>
      </c>
      <c r="K114" s="1">
        <v>0</v>
      </c>
      <c r="L114" s="2" t="s">
        <v>470</v>
      </c>
      <c r="M114" s="2"/>
      <c r="N114" s="1" t="s">
        <v>1706</v>
      </c>
      <c r="O114" s="1">
        <v>-1729.9694972027071</v>
      </c>
      <c r="P114" s="1">
        <v>-2135.3388671875</v>
      </c>
      <c r="Q114" s="1">
        <v>0.81016157378397124</v>
      </c>
      <c r="R114" s="2" t="s">
        <v>160</v>
      </c>
      <c r="S114" s="2" t="s">
        <v>81</v>
      </c>
      <c r="T114" s="2" t="s">
        <v>332</v>
      </c>
      <c r="U114" s="1">
        <v>180</v>
      </c>
      <c r="V114" s="1">
        <v>271.24599754545471</v>
      </c>
      <c r="W114" s="1">
        <v>308.0077676032891</v>
      </c>
      <c r="X114" s="1">
        <v>-2135.3389999999999</v>
      </c>
      <c r="Y114" s="1">
        <v>936.14279999999997</v>
      </c>
      <c r="Z114" s="2" t="s">
        <v>62</v>
      </c>
      <c r="AA114" s="2" t="s">
        <v>63</v>
      </c>
      <c r="AB114" s="1">
        <v>-6.4972890467025737</v>
      </c>
      <c r="AC114" s="1">
        <v>13.197848113483616</v>
      </c>
      <c r="AD114"/>
    </row>
    <row r="115" spans="1:30" ht="14.5" x14ac:dyDescent="0.35">
      <c r="A115" s="2" t="s">
        <v>564</v>
      </c>
      <c r="B115" s="1" t="s">
        <v>927</v>
      </c>
      <c r="C115" s="2" t="s">
        <v>565</v>
      </c>
      <c r="D115" s="2" t="s">
        <v>566</v>
      </c>
      <c r="E115" s="2" t="s">
        <v>563</v>
      </c>
      <c r="F115" s="1">
        <v>3.5</v>
      </c>
      <c r="G115" s="3">
        <v>45768</v>
      </c>
      <c r="H115" s="2" t="s">
        <v>86</v>
      </c>
      <c r="I115" s="2" t="s">
        <v>58</v>
      </c>
      <c r="J115" s="1">
        <v>5.5030800821355239</v>
      </c>
      <c r="K115" s="1">
        <v>281680000</v>
      </c>
      <c r="L115" s="2" t="s">
        <v>470</v>
      </c>
      <c r="M115" s="2" t="s">
        <v>567</v>
      </c>
      <c r="N115" s="1" t="s">
        <v>1706</v>
      </c>
      <c r="O115" s="1">
        <v>215.31989381994973</v>
      </c>
      <c r="P115" s="1">
        <v>215.45039367675781</v>
      </c>
      <c r="Q115" s="1">
        <v>0.99939429279018221</v>
      </c>
      <c r="R115" s="2" t="s">
        <v>160</v>
      </c>
      <c r="S115" s="2" t="s">
        <v>81</v>
      </c>
      <c r="T115" s="2" t="s">
        <v>332</v>
      </c>
      <c r="U115" s="1">
        <v>180</v>
      </c>
      <c r="V115" s="1">
        <v>276.29509739983325</v>
      </c>
      <c r="W115" s="1">
        <v>54.763684242890818</v>
      </c>
      <c r="X115" s="1">
        <v>165.34049999999999</v>
      </c>
      <c r="Y115" s="1">
        <v>409.46730000000002</v>
      </c>
      <c r="Z115" s="2" t="s">
        <v>62</v>
      </c>
      <c r="AA115" s="2" t="s">
        <v>63</v>
      </c>
      <c r="AB115" s="1">
        <v>-1.1134240587145865</v>
      </c>
      <c r="AC115" s="1">
        <v>20.472719021405979</v>
      </c>
      <c r="AD115"/>
    </row>
    <row r="116" spans="1:30" ht="14.5" x14ac:dyDescent="0.35">
      <c r="A116" s="2" t="s">
        <v>568</v>
      </c>
      <c r="B116" s="1" t="s">
        <v>927</v>
      </c>
      <c r="C116" s="2" t="s">
        <v>569</v>
      </c>
      <c r="D116" s="2" t="s">
        <v>570</v>
      </c>
      <c r="E116" s="2" t="s">
        <v>563</v>
      </c>
      <c r="F116" s="1">
        <v>6.625</v>
      </c>
      <c r="G116" s="3">
        <v>46111</v>
      </c>
      <c r="H116" s="2" t="s">
        <v>86</v>
      </c>
      <c r="I116" s="2" t="s">
        <v>258</v>
      </c>
      <c r="J116" s="1">
        <v>5.2292950034223136</v>
      </c>
      <c r="K116" s="1">
        <v>317360000</v>
      </c>
      <c r="L116" s="2" t="s">
        <v>470</v>
      </c>
      <c r="M116" s="2" t="s">
        <v>571</v>
      </c>
      <c r="N116" s="1" t="s">
        <v>1706</v>
      </c>
      <c r="O116" s="1">
        <v>296.19899536697505</v>
      </c>
      <c r="P116" s="1">
        <v>296.25347900390625</v>
      </c>
      <c r="Q116" s="1">
        <v>0.99981609114899039</v>
      </c>
      <c r="R116" s="2" t="s">
        <v>160</v>
      </c>
      <c r="S116" s="2" t="s">
        <v>81</v>
      </c>
      <c r="T116" s="2" t="s">
        <v>332</v>
      </c>
      <c r="U116" s="1">
        <v>180</v>
      </c>
      <c r="V116" s="1">
        <v>377.33382684877222</v>
      </c>
      <c r="W116" s="1">
        <v>88.121268214740951</v>
      </c>
      <c r="X116" s="1">
        <v>225.5976</v>
      </c>
      <c r="Y116" s="1">
        <v>508.66520000000003</v>
      </c>
      <c r="Z116" s="2" t="s">
        <v>62</v>
      </c>
      <c r="AA116" s="2" t="s">
        <v>63</v>
      </c>
      <c r="AB116" s="1">
        <v>-0.92071792798171403</v>
      </c>
      <c r="AC116" s="1">
        <v>24.941531763781885</v>
      </c>
      <c r="AD116"/>
    </row>
    <row r="117" spans="1:30" ht="14.5" x14ac:dyDescent="0.35">
      <c r="A117" s="2" t="s">
        <v>572</v>
      </c>
      <c r="B117" s="1" t="s">
        <v>927</v>
      </c>
      <c r="C117" s="2" t="s">
        <v>573</v>
      </c>
      <c r="D117" s="2" t="s">
        <v>574</v>
      </c>
      <c r="E117" s="2" t="s">
        <v>575</v>
      </c>
      <c r="F117" s="1">
        <v>2.9950000000000001</v>
      </c>
      <c r="G117" s="3">
        <v>45352</v>
      </c>
      <c r="H117" s="2" t="s">
        <v>57</v>
      </c>
      <c r="I117" s="2" t="s">
        <v>58</v>
      </c>
      <c r="J117" s="1">
        <v>3.5263518138261465</v>
      </c>
      <c r="K117" s="1">
        <v>1100000000</v>
      </c>
      <c r="L117" s="2" t="s">
        <v>470</v>
      </c>
      <c r="M117" s="2" t="s">
        <v>576</v>
      </c>
      <c r="N117" s="1" t="s">
        <v>1706</v>
      </c>
      <c r="O117" s="1">
        <v>223.63779488115591</v>
      </c>
      <c r="P117" s="1">
        <v>215.50637817382813</v>
      </c>
      <c r="Q117" s="1">
        <v>1.0377316753974166</v>
      </c>
      <c r="R117" s="2" t="s">
        <v>89</v>
      </c>
      <c r="S117" s="2" t="s">
        <v>61</v>
      </c>
      <c r="T117" s="2" t="s">
        <v>61</v>
      </c>
      <c r="U117" s="1">
        <v>180</v>
      </c>
      <c r="V117" s="1">
        <v>240.26108029130492</v>
      </c>
      <c r="W117" s="1">
        <v>72.37983761900297</v>
      </c>
      <c r="X117" s="1">
        <v>122.1966</v>
      </c>
      <c r="Y117" s="1">
        <v>493.40390000000002</v>
      </c>
      <c r="Z117" s="2" t="s">
        <v>346</v>
      </c>
      <c r="AA117" s="2" t="s">
        <v>63</v>
      </c>
      <c r="AB117" s="1">
        <v>-0.22966734876709152</v>
      </c>
      <c r="AC117" s="1">
        <v>27.327370685101265</v>
      </c>
      <c r="AD117"/>
    </row>
    <row r="118" spans="1:30" ht="14.5" x14ac:dyDescent="0.35">
      <c r="A118" s="2" t="s">
        <v>577</v>
      </c>
      <c r="B118" s="1" t="s">
        <v>927</v>
      </c>
      <c r="C118" s="2" t="s">
        <v>578</v>
      </c>
      <c r="D118" s="2" t="s">
        <v>579</v>
      </c>
      <c r="E118" s="2" t="s">
        <v>575</v>
      </c>
      <c r="F118" s="1">
        <v>2.3740000000000001</v>
      </c>
      <c r="G118" s="3">
        <v>45860</v>
      </c>
      <c r="H118" s="2" t="s">
        <v>57</v>
      </c>
      <c r="I118" s="2" t="s">
        <v>58</v>
      </c>
      <c r="J118" s="1">
        <v>0.24914442162902123</v>
      </c>
      <c r="K118" s="1">
        <v>1000000000</v>
      </c>
      <c r="L118" s="2" t="s">
        <v>470</v>
      </c>
      <c r="M118" s="2" t="s">
        <v>580</v>
      </c>
      <c r="N118" s="1" t="s">
        <v>1706</v>
      </c>
      <c r="O118" s="1">
        <v>245.72467743898275</v>
      </c>
      <c r="P118" s="1">
        <v>245.91152954101565</v>
      </c>
      <c r="Q118" s="1">
        <v>0.99924016534571747</v>
      </c>
      <c r="R118" s="2" t="s">
        <v>89</v>
      </c>
      <c r="S118" s="2" t="s">
        <v>61</v>
      </c>
      <c r="T118" s="2" t="s">
        <v>61</v>
      </c>
      <c r="U118" s="1">
        <v>180</v>
      </c>
      <c r="V118" s="1">
        <v>241.8644472967618</v>
      </c>
      <c r="W118" s="1">
        <v>12.773968682836095</v>
      </c>
      <c r="X118" s="1">
        <v>217.12889999999999</v>
      </c>
      <c r="Y118" s="1">
        <v>264.24209999999999</v>
      </c>
      <c r="Z118" s="2" t="s">
        <v>346</v>
      </c>
      <c r="AA118" s="2" t="s">
        <v>63</v>
      </c>
      <c r="AB118" s="1">
        <v>0.30219505292883669</v>
      </c>
      <c r="AC118" s="1">
        <v>60.69589295353056</v>
      </c>
      <c r="AD118"/>
    </row>
    <row r="119" spans="1:30" ht="14.5" x14ac:dyDescent="0.35">
      <c r="A119" s="2" t="s">
        <v>6</v>
      </c>
      <c r="B119" s="1" t="s">
        <v>927</v>
      </c>
      <c r="C119" s="2" t="s">
        <v>581</v>
      </c>
      <c r="D119" s="2" t="s">
        <v>582</v>
      </c>
      <c r="E119" s="2" t="s">
        <v>583</v>
      </c>
      <c r="F119" s="1">
        <v>3</v>
      </c>
      <c r="G119" s="3">
        <v>46465</v>
      </c>
      <c r="H119" s="2" t="s">
        <v>86</v>
      </c>
      <c r="I119" s="2" t="s">
        <v>58</v>
      </c>
      <c r="J119" s="1">
        <v>5.593429158110883</v>
      </c>
      <c r="K119" s="1">
        <v>1000000000</v>
      </c>
      <c r="L119" s="2" t="s">
        <v>470</v>
      </c>
      <c r="M119" s="2" t="s">
        <v>584</v>
      </c>
      <c r="N119" s="1" t="s">
        <v>1706</v>
      </c>
      <c r="O119" s="1">
        <v>237.73077049956964</v>
      </c>
      <c r="P119" s="1">
        <v>238.69367980957031</v>
      </c>
      <c r="Q119" s="1">
        <v>0.99596592037640508</v>
      </c>
      <c r="R119" s="2" t="s">
        <v>207</v>
      </c>
      <c r="S119" s="2" t="s">
        <v>61</v>
      </c>
      <c r="T119" s="2" t="s">
        <v>130</v>
      </c>
      <c r="U119" s="1">
        <v>180</v>
      </c>
      <c r="V119" s="1">
        <v>266.35504899737759</v>
      </c>
      <c r="W119" s="1">
        <v>45.024244093243233</v>
      </c>
      <c r="X119" s="1">
        <v>175.7321</v>
      </c>
      <c r="Y119" s="1">
        <v>412.92520000000002</v>
      </c>
      <c r="Z119" s="2" t="s">
        <v>62</v>
      </c>
      <c r="AA119" s="2" t="s">
        <v>63</v>
      </c>
      <c r="AB119" s="1">
        <v>-0.63575256118744217</v>
      </c>
      <c r="AC119" s="1">
        <v>26.138479786962453</v>
      </c>
      <c r="AD119"/>
    </row>
    <row r="120" spans="1:30" ht="14.5" x14ac:dyDescent="0.35">
      <c r="A120" s="2" t="s">
        <v>585</v>
      </c>
      <c r="B120" s="1" t="s">
        <v>1157</v>
      </c>
      <c r="C120" s="2" t="s">
        <v>586</v>
      </c>
      <c r="D120" s="2" t="s">
        <v>587</v>
      </c>
      <c r="E120" s="2" t="s">
        <v>583</v>
      </c>
      <c r="F120" s="1">
        <v>6.1</v>
      </c>
      <c r="G120" s="3">
        <v>45249</v>
      </c>
      <c r="H120" s="2" t="s">
        <v>86</v>
      </c>
      <c r="I120" s="2" t="s">
        <v>258</v>
      </c>
      <c r="J120" s="1">
        <v>4.9226557152635184</v>
      </c>
      <c r="K120" s="1">
        <v>400000000</v>
      </c>
      <c r="L120" s="2" t="s">
        <v>470</v>
      </c>
      <c r="M120" s="2" t="s">
        <v>588</v>
      </c>
      <c r="N120" s="1" t="s">
        <v>1706</v>
      </c>
      <c r="O120" s="1">
        <v>270.01469989174922</v>
      </c>
      <c r="P120" s="1" t="s">
        <v>299</v>
      </c>
      <c r="Q120" s="1">
        <v>1</v>
      </c>
      <c r="R120" s="2" t="s">
        <v>207</v>
      </c>
      <c r="S120" s="2" t="s">
        <v>61</v>
      </c>
      <c r="T120" s="2" t="s">
        <v>130</v>
      </c>
      <c r="U120" s="1">
        <v>180</v>
      </c>
      <c r="V120" s="1">
        <v>373.3932294606027</v>
      </c>
      <c r="W120" s="1">
        <v>192.01960874496996</v>
      </c>
      <c r="X120" s="1">
        <v>83.162007960617629</v>
      </c>
      <c r="Y120" s="1">
        <v>1055.6828974716789</v>
      </c>
      <c r="Z120" s="2" t="s">
        <v>62</v>
      </c>
      <c r="AA120" s="2" t="s">
        <v>63</v>
      </c>
      <c r="AB120" s="1">
        <v>-0.53837485788316186</v>
      </c>
      <c r="AC120" s="1">
        <v>19.213231710125271</v>
      </c>
      <c r="AD120"/>
    </row>
    <row r="121" spans="1:30" ht="14.5" x14ac:dyDescent="0.35">
      <c r="A121" s="2" t="s">
        <v>589</v>
      </c>
      <c r="B121" s="1" t="s">
        <v>927</v>
      </c>
      <c r="C121" s="2" t="s">
        <v>590</v>
      </c>
      <c r="D121" s="2" t="s">
        <v>591</v>
      </c>
      <c r="E121" s="2" t="s">
        <v>592</v>
      </c>
      <c r="F121" s="1">
        <v>2.5</v>
      </c>
      <c r="G121" s="3">
        <v>45162</v>
      </c>
      <c r="H121" s="2" t="s">
        <v>86</v>
      </c>
      <c r="I121" s="2" t="s">
        <v>58</v>
      </c>
      <c r="J121" s="1">
        <v>2.4120465434633811</v>
      </c>
      <c r="K121" s="1">
        <v>750019000</v>
      </c>
      <c r="L121" s="2" t="s">
        <v>470</v>
      </c>
      <c r="M121" s="2" t="s">
        <v>593</v>
      </c>
      <c r="N121" s="1" t="s">
        <v>1706</v>
      </c>
      <c r="O121" s="1">
        <v>211.27032697394159</v>
      </c>
      <c r="P121" s="1">
        <v>204.004150390625</v>
      </c>
      <c r="Q121" s="1">
        <v>1.0356177880175645</v>
      </c>
      <c r="R121" s="2" t="s">
        <v>60</v>
      </c>
      <c r="S121" s="2" t="s">
        <v>130</v>
      </c>
      <c r="T121" s="2" t="s">
        <v>130</v>
      </c>
      <c r="U121" s="1">
        <v>180</v>
      </c>
      <c r="V121" s="1">
        <v>269.72566586077392</v>
      </c>
      <c r="W121" s="1">
        <v>95.799659851648343</v>
      </c>
      <c r="X121" s="1">
        <v>131.05240000000001</v>
      </c>
      <c r="Y121" s="1">
        <v>583.63459999999998</v>
      </c>
      <c r="Z121" s="2" t="s">
        <v>62</v>
      </c>
      <c r="AA121" s="2" t="s">
        <v>63</v>
      </c>
      <c r="AB121" s="1">
        <v>-0.61018315698984715</v>
      </c>
      <c r="AC121" s="1">
        <v>17.724498880853385</v>
      </c>
      <c r="AD121"/>
    </row>
    <row r="122" spans="1:30" ht="14.5" x14ac:dyDescent="0.35">
      <c r="A122" s="2" t="s">
        <v>15</v>
      </c>
      <c r="B122" s="1" t="s">
        <v>927</v>
      </c>
      <c r="C122" s="2" t="s">
        <v>594</v>
      </c>
      <c r="D122" s="2" t="s">
        <v>595</v>
      </c>
      <c r="E122" s="2" t="s">
        <v>592</v>
      </c>
      <c r="F122" s="1">
        <v>5.4509999999999996</v>
      </c>
      <c r="G122" s="3">
        <v>45301</v>
      </c>
      <c r="H122" s="2" t="s">
        <v>86</v>
      </c>
      <c r="I122" s="2" t="s">
        <v>58</v>
      </c>
      <c r="J122" s="1">
        <v>7.1129363449691994</v>
      </c>
      <c r="K122" s="1">
        <v>297423999.99999988</v>
      </c>
      <c r="L122" s="2" t="s">
        <v>470</v>
      </c>
      <c r="M122" s="2" t="s">
        <v>596</v>
      </c>
      <c r="N122" s="1" t="s">
        <v>1706</v>
      </c>
      <c r="O122" s="1">
        <v>210.70869055781608</v>
      </c>
      <c r="P122" s="1">
        <v>211.03797912597656</v>
      </c>
      <c r="Q122" s="1">
        <v>0.99843967152488722</v>
      </c>
      <c r="R122" s="2" t="s">
        <v>60</v>
      </c>
      <c r="S122" s="2" t="s">
        <v>130</v>
      </c>
      <c r="T122" s="2" t="s">
        <v>130</v>
      </c>
      <c r="U122" s="1">
        <v>180</v>
      </c>
      <c r="V122" s="1">
        <v>249.50746688108975</v>
      </c>
      <c r="W122" s="1">
        <v>58.186713207846083</v>
      </c>
      <c r="X122" s="1">
        <v>150.50489999999999</v>
      </c>
      <c r="Y122" s="1">
        <v>450.01389999999998</v>
      </c>
      <c r="Z122" s="2" t="s">
        <v>62</v>
      </c>
      <c r="AA122" s="2" t="s">
        <v>63</v>
      </c>
      <c r="AB122" s="1">
        <v>-0.66679786817795283</v>
      </c>
      <c r="AC122" s="1">
        <v>20.100828541985734</v>
      </c>
      <c r="AD122"/>
    </row>
    <row r="123" spans="1:30" ht="14.5" x14ac:dyDescent="0.35">
      <c r="A123" s="2" t="s">
        <v>597</v>
      </c>
      <c r="B123" s="1" t="s">
        <v>927</v>
      </c>
      <c r="C123" s="2" t="s">
        <v>598</v>
      </c>
      <c r="D123" s="2" t="s">
        <v>599</v>
      </c>
      <c r="E123" s="2" t="s">
        <v>592</v>
      </c>
      <c r="F123" s="1">
        <v>3.5</v>
      </c>
      <c r="G123" s="3">
        <v>45712</v>
      </c>
      <c r="H123" s="2" t="s">
        <v>86</v>
      </c>
      <c r="I123" s="2" t="s">
        <v>58</v>
      </c>
      <c r="J123" s="1">
        <v>1.4127310061601643</v>
      </c>
      <c r="K123" s="1">
        <v>900001000</v>
      </c>
      <c r="L123" s="2" t="s">
        <v>470</v>
      </c>
      <c r="M123" s="2" t="s">
        <v>600</v>
      </c>
      <c r="N123" s="1" t="s">
        <v>1706</v>
      </c>
      <c r="O123" s="1">
        <v>227.79643196308183</v>
      </c>
      <c r="P123" s="1">
        <v>227.94038391113281</v>
      </c>
      <c r="Q123" s="1">
        <v>0.99936846667720325</v>
      </c>
      <c r="R123" s="2" t="s">
        <v>60</v>
      </c>
      <c r="S123" s="2" t="s">
        <v>130</v>
      </c>
      <c r="T123" s="2" t="s">
        <v>130</v>
      </c>
      <c r="U123" s="1">
        <v>180</v>
      </c>
      <c r="V123" s="1">
        <v>283.81778454850468</v>
      </c>
      <c r="W123" s="1">
        <v>85.781876555561084</v>
      </c>
      <c r="X123" s="1">
        <v>161.04859999999999</v>
      </c>
      <c r="Y123" s="1">
        <v>627.06399999999996</v>
      </c>
      <c r="Z123" s="2" t="s">
        <v>62</v>
      </c>
      <c r="AA123" s="2" t="s">
        <v>63</v>
      </c>
      <c r="AB123" s="1">
        <v>-0.65306746407136107</v>
      </c>
      <c r="AC123" s="1">
        <v>14.323095752432616</v>
      </c>
      <c r="AD123"/>
    </row>
    <row r="124" spans="1:30" ht="14.5" x14ac:dyDescent="0.35">
      <c r="A124" s="2" t="s">
        <v>5</v>
      </c>
      <c r="B124" s="1" t="s">
        <v>927</v>
      </c>
      <c r="C124" s="2" t="s">
        <v>601</v>
      </c>
      <c r="D124" s="2" t="s">
        <v>602</v>
      </c>
      <c r="E124" s="2" t="s">
        <v>592</v>
      </c>
      <c r="F124" s="1">
        <v>3.375</v>
      </c>
      <c r="G124" s="3">
        <v>46258</v>
      </c>
      <c r="H124" s="2" t="s">
        <v>86</v>
      </c>
      <c r="I124" s="2" t="s">
        <v>58</v>
      </c>
      <c r="J124" s="1">
        <v>2.4120465434633811</v>
      </c>
      <c r="K124" s="1">
        <v>750000000</v>
      </c>
      <c r="L124" s="2" t="s">
        <v>470</v>
      </c>
      <c r="M124" s="2" t="s">
        <v>603</v>
      </c>
      <c r="N124" s="1" t="s">
        <v>1706</v>
      </c>
      <c r="O124" s="1">
        <v>246.9989070954112</v>
      </c>
      <c r="P124" s="1">
        <v>243.52581787109375</v>
      </c>
      <c r="Q124" s="1">
        <v>1.0142616879585058</v>
      </c>
      <c r="R124" s="2" t="s">
        <v>60</v>
      </c>
      <c r="S124" s="2" t="s">
        <v>130</v>
      </c>
      <c r="T124" s="2" t="s">
        <v>130</v>
      </c>
      <c r="U124" s="1">
        <v>180</v>
      </c>
      <c r="V124" s="1">
        <v>299.20225383355671</v>
      </c>
      <c r="W124" s="1">
        <v>69.101283604102335</v>
      </c>
      <c r="X124" s="1">
        <v>186.56870000000001</v>
      </c>
      <c r="Y124" s="1">
        <v>554.40060000000005</v>
      </c>
      <c r="Z124" s="2" t="s">
        <v>62</v>
      </c>
      <c r="AA124" s="2" t="s">
        <v>63</v>
      </c>
      <c r="AB124" s="1">
        <v>-0.75546131729232235</v>
      </c>
      <c r="AC124" s="1">
        <v>16.428756476915456</v>
      </c>
      <c r="AD124"/>
    </row>
    <row r="125" spans="1:30" ht="14.5" x14ac:dyDescent="0.35">
      <c r="A125" s="2" t="s">
        <v>604</v>
      </c>
      <c r="B125" s="1" t="s">
        <v>927</v>
      </c>
      <c r="C125" s="2" t="s">
        <v>605</v>
      </c>
      <c r="D125" s="2" t="s">
        <v>606</v>
      </c>
      <c r="E125" s="2" t="s">
        <v>592</v>
      </c>
      <c r="F125" s="1">
        <v>6.625</v>
      </c>
      <c r="G125" s="3">
        <v>44454</v>
      </c>
      <c r="H125" s="2" t="s">
        <v>86</v>
      </c>
      <c r="I125" s="2" t="s">
        <v>253</v>
      </c>
      <c r="J125" s="1">
        <v>6.7652292950034223</v>
      </c>
      <c r="K125" s="1">
        <v>250000000</v>
      </c>
      <c r="L125" s="2" t="s">
        <v>470</v>
      </c>
      <c r="M125" s="2" t="s">
        <v>607</v>
      </c>
      <c r="N125" s="1" t="s">
        <v>1706</v>
      </c>
      <c r="O125" s="1">
        <v>134.53027572093163</v>
      </c>
      <c r="P125" s="1">
        <v>127.42410278320313</v>
      </c>
      <c r="Q125" s="1">
        <v>1.0557678867852718</v>
      </c>
      <c r="R125" s="2" t="s">
        <v>60</v>
      </c>
      <c r="S125" s="2" t="s">
        <v>130</v>
      </c>
      <c r="T125" s="2" t="s">
        <v>130</v>
      </c>
      <c r="U125" s="1">
        <v>180</v>
      </c>
      <c r="V125" s="1">
        <v>222.4479038430386</v>
      </c>
      <c r="W125" s="1">
        <v>109.93174374305744</v>
      </c>
      <c r="X125" s="1">
        <v>68.681920000000005</v>
      </c>
      <c r="Y125" s="1">
        <v>471.16629999999998</v>
      </c>
      <c r="Z125" s="2" t="s">
        <v>62</v>
      </c>
      <c r="AA125" s="2" t="s">
        <v>63</v>
      </c>
      <c r="AB125" s="1">
        <v>-0.79974741715728737</v>
      </c>
      <c r="AC125" s="1">
        <v>16.360474839031426</v>
      </c>
      <c r="AD125"/>
    </row>
    <row r="126" spans="1:30" ht="14.5" x14ac:dyDescent="0.35">
      <c r="A126" s="2" t="s">
        <v>608</v>
      </c>
      <c r="B126" s="1" t="s">
        <v>927</v>
      </c>
      <c r="C126" s="2" t="s">
        <v>609</v>
      </c>
      <c r="D126" s="2" t="s">
        <v>610</v>
      </c>
      <c r="E126" s="2" t="s">
        <v>592</v>
      </c>
      <c r="F126" s="1">
        <v>8.75</v>
      </c>
      <c r="G126" s="3">
        <v>45193</v>
      </c>
      <c r="H126" s="2" t="s">
        <v>86</v>
      </c>
      <c r="I126" s="2" t="s">
        <v>258</v>
      </c>
      <c r="J126" s="1">
        <v>7.0746064339493495</v>
      </c>
      <c r="K126" s="1">
        <v>1250000000</v>
      </c>
      <c r="L126" s="2" t="s">
        <v>470</v>
      </c>
      <c r="M126" s="2" t="s">
        <v>611</v>
      </c>
      <c r="N126" s="1" t="s">
        <v>1706</v>
      </c>
      <c r="O126" s="1">
        <v>253.67169092265627</v>
      </c>
      <c r="P126" s="1">
        <v>255.12980651855469</v>
      </c>
      <c r="Q126" s="1">
        <v>0.99428480891435012</v>
      </c>
      <c r="R126" s="2" t="s">
        <v>60</v>
      </c>
      <c r="S126" s="2" t="s">
        <v>130</v>
      </c>
      <c r="T126" s="2" t="s">
        <v>130</v>
      </c>
      <c r="U126" s="1">
        <v>180</v>
      </c>
      <c r="V126" s="1">
        <v>354.15587649119982</v>
      </c>
      <c r="W126" s="1">
        <v>143.3197674495517</v>
      </c>
      <c r="X126" s="1">
        <v>172.3126</v>
      </c>
      <c r="Y126" s="1">
        <v>809.4778</v>
      </c>
      <c r="Z126" s="2" t="s">
        <v>62</v>
      </c>
      <c r="AA126" s="2" t="s">
        <v>63</v>
      </c>
      <c r="AB126" s="1">
        <v>-0.70111881533657805</v>
      </c>
      <c r="AC126" s="1">
        <v>12.768916275191469</v>
      </c>
      <c r="AD126"/>
    </row>
    <row r="127" spans="1:30" ht="14.5" x14ac:dyDescent="0.35">
      <c r="A127" s="2" t="s">
        <v>16</v>
      </c>
      <c r="B127" s="1" t="s">
        <v>927</v>
      </c>
      <c r="C127" s="2" t="s">
        <v>612</v>
      </c>
      <c r="D127" s="2" t="s">
        <v>613</v>
      </c>
      <c r="E127" s="2" t="s">
        <v>614</v>
      </c>
      <c r="F127" s="1">
        <v>1.875</v>
      </c>
      <c r="G127" s="3">
        <v>44979</v>
      </c>
      <c r="H127" s="2" t="s">
        <v>57</v>
      </c>
      <c r="I127" s="2" t="s">
        <v>58</v>
      </c>
      <c r="J127" s="1">
        <v>2.9130732375085557</v>
      </c>
      <c r="K127" s="1">
        <v>1000000000</v>
      </c>
      <c r="L127" s="2" t="s">
        <v>470</v>
      </c>
      <c r="M127" s="2" t="s">
        <v>615</v>
      </c>
      <c r="N127" s="1" t="s">
        <v>1706</v>
      </c>
      <c r="O127" s="1">
        <v>172.07445805270223</v>
      </c>
      <c r="P127" s="1">
        <v>161.84939575195313</v>
      </c>
      <c r="Q127" s="1">
        <v>1.0631764008338953</v>
      </c>
      <c r="R127" s="2" t="s">
        <v>89</v>
      </c>
      <c r="S127" s="2" t="s">
        <v>130</v>
      </c>
      <c r="T127" s="2" t="s">
        <v>130</v>
      </c>
      <c r="U127" s="1">
        <v>180</v>
      </c>
      <c r="V127" s="1">
        <v>201.31961615889975</v>
      </c>
      <c r="W127" s="1">
        <v>74.266719848054549</v>
      </c>
      <c r="X127" s="1">
        <v>88.565969999999993</v>
      </c>
      <c r="Y127" s="1">
        <v>500.41469999999998</v>
      </c>
      <c r="Z127" s="2" t="s">
        <v>346</v>
      </c>
      <c r="AA127" s="2" t="s">
        <v>63</v>
      </c>
      <c r="AB127" s="1">
        <v>-0.39378550939143991</v>
      </c>
      <c r="AC127" s="1">
        <v>20.27649522015092</v>
      </c>
      <c r="AD127"/>
    </row>
    <row r="128" spans="1:30" ht="14.5" x14ac:dyDescent="0.35">
      <c r="A128" s="2" t="s">
        <v>14</v>
      </c>
      <c r="B128" s="1" t="s">
        <v>927</v>
      </c>
      <c r="C128" s="2" t="s">
        <v>616</v>
      </c>
      <c r="D128" s="2" t="s">
        <v>617</v>
      </c>
      <c r="E128" s="2" t="s">
        <v>614</v>
      </c>
      <c r="F128" s="1">
        <v>2.625</v>
      </c>
      <c r="G128" s="3">
        <v>45377</v>
      </c>
      <c r="H128" s="2" t="s">
        <v>57</v>
      </c>
      <c r="I128" s="2" t="s">
        <v>58</v>
      </c>
      <c r="J128" s="1">
        <v>2.5735797399041753</v>
      </c>
      <c r="K128" s="1">
        <v>700000000</v>
      </c>
      <c r="L128" s="2" t="s">
        <v>470</v>
      </c>
      <c r="M128" s="2" t="s">
        <v>618</v>
      </c>
      <c r="N128" s="1" t="s">
        <v>1706</v>
      </c>
      <c r="O128" s="1">
        <v>169.21045559577786</v>
      </c>
      <c r="P128" s="1">
        <v>165.79710388183594</v>
      </c>
      <c r="Q128" s="1">
        <v>1.0205875231474166</v>
      </c>
      <c r="R128" s="2" t="s">
        <v>89</v>
      </c>
      <c r="S128" s="2" t="s">
        <v>130</v>
      </c>
      <c r="T128" s="2" t="s">
        <v>130</v>
      </c>
      <c r="U128" s="1">
        <v>180</v>
      </c>
      <c r="V128" s="1">
        <v>197.32266374374569</v>
      </c>
      <c r="W128" s="1">
        <v>59.460091506094741</v>
      </c>
      <c r="X128" s="1">
        <v>100.2758</v>
      </c>
      <c r="Y128" s="1">
        <v>419.59370000000001</v>
      </c>
      <c r="Z128" s="2" t="s">
        <v>346</v>
      </c>
      <c r="AA128" s="2" t="s">
        <v>63</v>
      </c>
      <c r="AB128" s="1">
        <v>-0.47279120223160542</v>
      </c>
      <c r="AC128" s="1">
        <v>21.58809625009367</v>
      </c>
      <c r="AD128"/>
    </row>
    <row r="129" spans="1:30" ht="14.5" x14ac:dyDescent="0.35">
      <c r="A129" s="2" t="s">
        <v>19</v>
      </c>
      <c r="B129" s="1" t="s">
        <v>927</v>
      </c>
      <c r="C129" s="2" t="s">
        <v>619</v>
      </c>
      <c r="D129" s="2" t="s">
        <v>620</v>
      </c>
      <c r="E129" s="2" t="s">
        <v>614</v>
      </c>
      <c r="F129" s="1">
        <v>3.25</v>
      </c>
      <c r="G129" s="3">
        <v>45608</v>
      </c>
      <c r="H129" s="2" t="s">
        <v>57</v>
      </c>
      <c r="I129" s="2" t="s">
        <v>58</v>
      </c>
      <c r="J129" s="1">
        <v>1.6892539356605065</v>
      </c>
      <c r="K129" s="1">
        <v>800000000</v>
      </c>
      <c r="L129" s="2" t="s">
        <v>470</v>
      </c>
      <c r="M129" s="2" t="s">
        <v>621</v>
      </c>
      <c r="N129" s="1" t="s">
        <v>1706</v>
      </c>
      <c r="O129" s="1">
        <v>184.43270661083591</v>
      </c>
      <c r="P129" s="1">
        <v>170.93612670898438</v>
      </c>
      <c r="Q129" s="1">
        <v>1.0789568604466464</v>
      </c>
      <c r="R129" s="2" t="s">
        <v>89</v>
      </c>
      <c r="S129" s="2" t="s">
        <v>130</v>
      </c>
      <c r="T129" s="2" t="s">
        <v>130</v>
      </c>
      <c r="U129" s="1">
        <v>180</v>
      </c>
      <c r="V129" s="1">
        <v>203.7045894016909</v>
      </c>
      <c r="W129" s="1">
        <v>59.06598834702951</v>
      </c>
      <c r="X129" s="1">
        <v>116.8319</v>
      </c>
      <c r="Y129" s="1">
        <v>423.40469999999999</v>
      </c>
      <c r="Z129" s="2" t="s">
        <v>346</v>
      </c>
      <c r="AA129" s="2" t="s">
        <v>63</v>
      </c>
      <c r="AB129" s="1">
        <v>-0.32627715763642451</v>
      </c>
      <c r="AC129" s="1">
        <v>22.05049065371616</v>
      </c>
      <c r="AD129"/>
    </row>
    <row r="130" spans="1:30" ht="14.5" x14ac:dyDescent="0.35">
      <c r="A130" s="2" t="s">
        <v>3</v>
      </c>
      <c r="B130" s="1" t="s">
        <v>927</v>
      </c>
      <c r="C130" s="2" t="s">
        <v>622</v>
      </c>
      <c r="D130" s="2" t="s">
        <v>623</v>
      </c>
      <c r="E130" s="2" t="s">
        <v>624</v>
      </c>
      <c r="F130" s="1">
        <v>4.125</v>
      </c>
      <c r="G130" s="3">
        <v>44883</v>
      </c>
      <c r="H130" s="2" t="s">
        <v>57</v>
      </c>
      <c r="I130" s="2" t="s">
        <v>58</v>
      </c>
      <c r="J130" s="1">
        <v>5.9247091033538668</v>
      </c>
      <c r="K130" s="1">
        <v>1000000000</v>
      </c>
      <c r="L130" s="2" t="s">
        <v>470</v>
      </c>
      <c r="M130" s="2" t="s">
        <v>625</v>
      </c>
      <c r="N130" s="1" t="s">
        <v>1706</v>
      </c>
      <c r="O130" s="1">
        <v>243.2890034347146</v>
      </c>
      <c r="P130" s="1">
        <v>244.21736145019531</v>
      </c>
      <c r="Q130" s="1">
        <v>0.99619864038343553</v>
      </c>
      <c r="R130" s="2" t="s">
        <v>626</v>
      </c>
      <c r="S130" s="2" t="s">
        <v>61</v>
      </c>
      <c r="T130" s="2" t="s">
        <v>61</v>
      </c>
      <c r="U130" s="1">
        <v>180</v>
      </c>
      <c r="V130" s="1">
        <v>306.14911284920362</v>
      </c>
      <c r="W130" s="1">
        <v>88.330599852466875</v>
      </c>
      <c r="X130" s="1">
        <v>125.69370000000001</v>
      </c>
      <c r="Y130" s="1">
        <v>523.22450000000003</v>
      </c>
      <c r="Z130" s="2" t="s">
        <v>62</v>
      </c>
      <c r="AA130" s="2" t="s">
        <v>63</v>
      </c>
      <c r="AB130" s="1">
        <v>-0.71164590209372924</v>
      </c>
      <c r="AC130" s="1">
        <v>29.581432038653254</v>
      </c>
      <c r="AD130"/>
    </row>
    <row r="131" spans="1:30" ht="14.5" x14ac:dyDescent="0.35">
      <c r="A131" s="2" t="s">
        <v>4</v>
      </c>
      <c r="B131" s="1" t="s">
        <v>927</v>
      </c>
      <c r="C131" s="2" t="s">
        <v>627</v>
      </c>
      <c r="D131" s="2" t="s">
        <v>628</v>
      </c>
      <c r="E131" s="2" t="s">
        <v>624</v>
      </c>
      <c r="F131" s="1">
        <v>3.375</v>
      </c>
      <c r="G131" s="3">
        <v>45406</v>
      </c>
      <c r="H131" s="2" t="s">
        <v>57</v>
      </c>
      <c r="I131" s="2" t="s">
        <v>58</v>
      </c>
      <c r="J131" s="1">
        <v>5.4948665297741277</v>
      </c>
      <c r="K131" s="1">
        <v>500000000</v>
      </c>
      <c r="L131" s="2" t="s">
        <v>470</v>
      </c>
      <c r="M131" s="2" t="s">
        <v>629</v>
      </c>
      <c r="N131" s="1" t="s">
        <v>1706</v>
      </c>
      <c r="O131" s="1">
        <v>281.65150408217488</v>
      </c>
      <c r="P131" s="1">
        <v>282.7252197265625</v>
      </c>
      <c r="Q131" s="1">
        <v>0.99620226435609083</v>
      </c>
      <c r="R131" s="2" t="s">
        <v>626</v>
      </c>
      <c r="S131" s="2" t="s">
        <v>61</v>
      </c>
      <c r="T131" s="2" t="s">
        <v>61</v>
      </c>
      <c r="U131" s="1">
        <v>180</v>
      </c>
      <c r="V131" s="1">
        <v>324.75611374072815</v>
      </c>
      <c r="W131" s="1">
        <v>70.605148465208515</v>
      </c>
      <c r="X131" s="1">
        <v>169.6576</v>
      </c>
      <c r="Y131" s="1">
        <v>507.15010000000001</v>
      </c>
      <c r="Z131" s="2" t="s">
        <v>62</v>
      </c>
      <c r="AA131" s="2" t="s">
        <v>63</v>
      </c>
      <c r="AB131" s="1">
        <v>-0.61050235847593404</v>
      </c>
      <c r="AC131" s="1">
        <v>33.184116412120233</v>
      </c>
      <c r="AD131"/>
    </row>
    <row r="132" spans="1:30" ht="14.5" x14ac:dyDescent="0.35">
      <c r="A132" s="2" t="s">
        <v>630</v>
      </c>
      <c r="B132" s="1" t="s">
        <v>927</v>
      </c>
      <c r="C132" s="2" t="s">
        <v>631</v>
      </c>
      <c r="D132" s="2" t="s">
        <v>632</v>
      </c>
      <c r="E132" s="2" t="s">
        <v>633</v>
      </c>
      <c r="F132" s="1">
        <v>3</v>
      </c>
      <c r="G132" s="3">
        <v>44296</v>
      </c>
      <c r="H132" s="2" t="s">
        <v>86</v>
      </c>
      <c r="I132" s="2" t="s">
        <v>58</v>
      </c>
      <c r="J132" s="1">
        <v>5.5331964407939767</v>
      </c>
      <c r="K132" s="1">
        <v>750000000</v>
      </c>
      <c r="L132" s="2" t="s">
        <v>470</v>
      </c>
      <c r="M132" s="2" t="s">
        <v>634</v>
      </c>
      <c r="N132" s="1" t="s">
        <v>1706</v>
      </c>
      <c r="O132" s="1">
        <v>260.80885450778328</v>
      </c>
      <c r="P132" s="1">
        <v>261.04605102539063</v>
      </c>
      <c r="Q132" s="1">
        <v>0.99909136140280375</v>
      </c>
      <c r="R132" s="2" t="s">
        <v>60</v>
      </c>
      <c r="S132" s="2" t="s">
        <v>61</v>
      </c>
      <c r="T132" s="2" t="s">
        <v>61</v>
      </c>
      <c r="U132" s="1">
        <v>180</v>
      </c>
      <c r="V132" s="1">
        <v>380.9931415679128</v>
      </c>
      <c r="W132" s="1">
        <v>196.03876476101237</v>
      </c>
      <c r="X132" s="1">
        <v>91.614099999999993</v>
      </c>
      <c r="Y132" s="1">
        <v>925.90269999999998</v>
      </c>
      <c r="Z132" s="2" t="s">
        <v>62</v>
      </c>
      <c r="AA132" s="2" t="s">
        <v>63</v>
      </c>
      <c r="AB132" s="1">
        <v>-0.6130638866585606</v>
      </c>
      <c r="AC132" s="1">
        <v>20.280123030301898</v>
      </c>
      <c r="AD132"/>
    </row>
    <row r="133" spans="1:30" ht="14.5" x14ac:dyDescent="0.35">
      <c r="A133" s="2" t="s">
        <v>635</v>
      </c>
      <c r="B133" s="1" t="s">
        <v>927</v>
      </c>
      <c r="C133" s="2" t="s">
        <v>636</v>
      </c>
      <c r="D133" s="2" t="s">
        <v>637</v>
      </c>
      <c r="E133" s="2" t="s">
        <v>633</v>
      </c>
      <c r="F133" s="1">
        <v>5.25</v>
      </c>
      <c r="G133" s="3">
        <v>45757</v>
      </c>
      <c r="H133" s="2" t="s">
        <v>86</v>
      </c>
      <c r="I133" s="2" t="s">
        <v>253</v>
      </c>
      <c r="J133" s="1">
        <v>5.5331964407939767</v>
      </c>
      <c r="K133" s="1">
        <v>450000000</v>
      </c>
      <c r="L133" s="2" t="s">
        <v>470</v>
      </c>
      <c r="M133" s="2" t="s">
        <v>638</v>
      </c>
      <c r="N133" s="1" t="s">
        <v>1706</v>
      </c>
      <c r="O133" s="1">
        <v>367.53135948018831</v>
      </c>
      <c r="P133" s="1">
        <v>367.34326171875</v>
      </c>
      <c r="Q133" s="1">
        <v>1.0005120490316284</v>
      </c>
      <c r="R133" s="2" t="s">
        <v>60</v>
      </c>
      <c r="S133" s="2" t="s">
        <v>61</v>
      </c>
      <c r="T133" s="2" t="s">
        <v>61</v>
      </c>
      <c r="U133" s="1">
        <v>180</v>
      </c>
      <c r="V133" s="1">
        <v>428.22347463839304</v>
      </c>
      <c r="W133" s="1">
        <v>100.14032753737681</v>
      </c>
      <c r="X133" s="1">
        <v>253.5976</v>
      </c>
      <c r="Y133" s="1">
        <v>576.71389999999997</v>
      </c>
      <c r="Z133" s="2" t="s">
        <v>62</v>
      </c>
      <c r="AA133" s="2" t="s">
        <v>63</v>
      </c>
      <c r="AB133" s="1">
        <v>-0.60607066753952599</v>
      </c>
      <c r="AC133" s="1">
        <v>35.260913633941811</v>
      </c>
      <c r="AD133"/>
    </row>
    <row r="134" spans="1:30" ht="14.5" x14ac:dyDescent="0.35">
      <c r="A134" s="2" t="s">
        <v>639</v>
      </c>
      <c r="B134" s="1" t="s">
        <v>927</v>
      </c>
      <c r="C134" s="2" t="s">
        <v>640</v>
      </c>
      <c r="D134" s="2" t="s">
        <v>641</v>
      </c>
      <c r="E134" s="2" t="s">
        <v>642</v>
      </c>
      <c r="F134" s="1">
        <v>1.625</v>
      </c>
      <c r="G134" s="3">
        <v>45540</v>
      </c>
      <c r="H134" s="2" t="s">
        <v>86</v>
      </c>
      <c r="I134" s="2" t="s">
        <v>58</v>
      </c>
      <c r="J134" s="1">
        <v>1.1279945242984257</v>
      </c>
      <c r="K134" s="1">
        <v>500000000</v>
      </c>
      <c r="L134" s="2" t="s">
        <v>470</v>
      </c>
      <c r="M134" s="2" t="s">
        <v>643</v>
      </c>
      <c r="N134" s="1" t="s">
        <v>1706</v>
      </c>
      <c r="O134" s="1">
        <v>217.42302812433837</v>
      </c>
      <c r="P134" s="1">
        <v>217.49327087402344</v>
      </c>
      <c r="Q134" s="1">
        <v>0.99967703483697323</v>
      </c>
      <c r="R134" s="2" t="s">
        <v>89</v>
      </c>
      <c r="S134" s="2" t="s">
        <v>113</v>
      </c>
      <c r="T134" s="2" t="s">
        <v>130</v>
      </c>
      <c r="U134" s="1">
        <v>180</v>
      </c>
      <c r="V134" s="1">
        <v>249.32340178180803</v>
      </c>
      <c r="W134" s="1">
        <v>83.9122645532956</v>
      </c>
      <c r="X134" s="1">
        <v>130.84639999999999</v>
      </c>
      <c r="Y134" s="1">
        <v>561.58450000000005</v>
      </c>
      <c r="Z134" s="2" t="s">
        <v>62</v>
      </c>
      <c r="AA134" s="2" t="s">
        <v>63</v>
      </c>
      <c r="AB134" s="1">
        <v>-0.38016342220401667</v>
      </c>
      <c r="AC134" s="1">
        <v>20.099598369482148</v>
      </c>
      <c r="AD134"/>
    </row>
    <row r="135" spans="1:30" ht="14.5" x14ac:dyDescent="0.35">
      <c r="A135" s="2" t="s">
        <v>13</v>
      </c>
      <c r="B135" s="1" t="s">
        <v>927</v>
      </c>
      <c r="C135" s="2" t="s">
        <v>644</v>
      </c>
      <c r="D135" s="2" t="s">
        <v>645</v>
      </c>
      <c r="E135" s="2" t="s">
        <v>642</v>
      </c>
      <c r="F135" s="1">
        <v>2.125</v>
      </c>
      <c r="G135" s="3">
        <v>46543</v>
      </c>
      <c r="H135" s="2" t="s">
        <v>86</v>
      </c>
      <c r="I135" s="2" t="s">
        <v>58</v>
      </c>
      <c r="J135" s="1">
        <v>1.1279945242984257</v>
      </c>
      <c r="K135" s="1">
        <v>750000000</v>
      </c>
      <c r="L135" s="2" t="s">
        <v>470</v>
      </c>
      <c r="M135" s="2" t="s">
        <v>646</v>
      </c>
      <c r="N135" s="1" t="s">
        <v>1706</v>
      </c>
      <c r="O135" s="1">
        <v>255.92969542106547</v>
      </c>
      <c r="P135" s="1">
        <v>257.02157592773438</v>
      </c>
      <c r="Q135" s="1">
        <v>0.99575179436696049</v>
      </c>
      <c r="R135" s="2" t="s">
        <v>89</v>
      </c>
      <c r="S135" s="2" t="s">
        <v>113</v>
      </c>
      <c r="T135" s="2" t="s">
        <v>130</v>
      </c>
      <c r="U135" s="1">
        <v>180</v>
      </c>
      <c r="V135" s="1">
        <v>263.56965638448412</v>
      </c>
      <c r="W135" s="1">
        <v>50.896529854477315</v>
      </c>
      <c r="X135" s="1">
        <v>161.32769999999999</v>
      </c>
      <c r="Y135" s="1">
        <v>413.33280000000002</v>
      </c>
      <c r="Z135" s="2" t="s">
        <v>62</v>
      </c>
      <c r="AA135" s="2" t="s">
        <v>63</v>
      </c>
      <c r="AB135" s="1">
        <v>-0.15010769860465378</v>
      </c>
      <c r="AC135" s="1">
        <v>37.539714641118557</v>
      </c>
      <c r="AD135"/>
    </row>
    <row r="136" spans="1:30" ht="14.5" x14ac:dyDescent="0.35">
      <c r="A136" s="2" t="s">
        <v>647</v>
      </c>
      <c r="B136" s="1" t="s">
        <v>927</v>
      </c>
      <c r="C136" s="2" t="s">
        <v>648</v>
      </c>
      <c r="D136" s="2" t="s">
        <v>649</v>
      </c>
      <c r="E136" s="2" t="s">
        <v>642</v>
      </c>
      <c r="F136" s="1">
        <v>5.625</v>
      </c>
      <c r="G136" s="3">
        <v>45826</v>
      </c>
      <c r="H136" s="2" t="s">
        <v>86</v>
      </c>
      <c r="I136" s="2" t="s">
        <v>253</v>
      </c>
      <c r="J136" s="1">
        <v>7.5947980835044486</v>
      </c>
      <c r="K136" s="1">
        <v>1000000000</v>
      </c>
      <c r="L136" s="2" t="s">
        <v>470</v>
      </c>
      <c r="M136" s="2" t="s">
        <v>650</v>
      </c>
      <c r="N136" s="1" t="s">
        <v>1706</v>
      </c>
      <c r="O136" s="1">
        <v>236.50673043926463</v>
      </c>
      <c r="P136" s="1">
        <v>236.89433288574219</v>
      </c>
      <c r="Q136" s="1">
        <v>0.99836381714262246</v>
      </c>
      <c r="R136" s="2" t="s">
        <v>89</v>
      </c>
      <c r="S136" s="2" t="s">
        <v>113</v>
      </c>
      <c r="T136" s="2" t="s">
        <v>130</v>
      </c>
      <c r="U136" s="1">
        <v>180</v>
      </c>
      <c r="V136" s="1">
        <v>263.33992267061927</v>
      </c>
      <c r="W136" s="1">
        <v>58.888697906457125</v>
      </c>
      <c r="X136" s="1">
        <v>178.34889999999999</v>
      </c>
      <c r="Y136" s="1">
        <v>398.43119999999999</v>
      </c>
      <c r="Z136" s="2" t="s">
        <v>62</v>
      </c>
      <c r="AA136" s="2" t="s">
        <v>63</v>
      </c>
      <c r="AB136" s="1">
        <v>-0.45565945903538763</v>
      </c>
      <c r="AC136" s="1">
        <v>26.425491936091483</v>
      </c>
      <c r="AD136"/>
    </row>
    <row r="137" spans="1:30" ht="14.5" x14ac:dyDescent="0.35">
      <c r="A137" s="2" t="s">
        <v>10</v>
      </c>
      <c r="B137" s="1" t="s">
        <v>927</v>
      </c>
      <c r="C137" s="2" t="s">
        <v>652</v>
      </c>
      <c r="D137" s="2" t="s">
        <v>653</v>
      </c>
      <c r="E137" s="2" t="s">
        <v>651</v>
      </c>
      <c r="F137" s="1">
        <v>3.625</v>
      </c>
      <c r="G137" s="3">
        <v>44728</v>
      </c>
      <c r="H137" s="2" t="s">
        <v>86</v>
      </c>
      <c r="I137" s="2" t="s">
        <v>253</v>
      </c>
      <c r="J137" s="1">
        <v>3.6002737850787132</v>
      </c>
      <c r="K137" s="1">
        <v>300000000</v>
      </c>
      <c r="L137" s="2" t="s">
        <v>470</v>
      </c>
      <c r="M137" s="2" t="s">
        <v>654</v>
      </c>
      <c r="N137" s="1" t="s">
        <v>1706</v>
      </c>
      <c r="O137" s="1">
        <v>207.588149767559</v>
      </c>
      <c r="P137" s="1">
        <v>179.093994140625</v>
      </c>
      <c r="Q137" s="1">
        <v>1.1591016815704067</v>
      </c>
      <c r="R137" s="2" t="s">
        <v>89</v>
      </c>
      <c r="S137" s="2" t="s">
        <v>130</v>
      </c>
      <c r="T137" s="2" t="s">
        <v>130</v>
      </c>
      <c r="U137" s="1">
        <v>180</v>
      </c>
      <c r="V137" s="1">
        <v>259.98389567938045</v>
      </c>
      <c r="W137" s="1">
        <v>90.262615080819216</v>
      </c>
      <c r="X137" s="1">
        <v>92.852540000000005</v>
      </c>
      <c r="Y137" s="1">
        <v>421.57319999999999</v>
      </c>
      <c r="Z137" s="2" t="s">
        <v>62</v>
      </c>
      <c r="AA137" s="2" t="s">
        <v>63</v>
      </c>
      <c r="AB137" s="1">
        <v>-0.58048114233015979</v>
      </c>
      <c r="AC137" s="1">
        <v>34.903680762736059</v>
      </c>
      <c r="AD137"/>
    </row>
    <row r="138" spans="1:30" ht="14.5" x14ac:dyDescent="0.35">
      <c r="A138" s="2" t="s">
        <v>655</v>
      </c>
      <c r="B138" s="1" t="s">
        <v>927</v>
      </c>
      <c r="C138" s="2" t="s">
        <v>656</v>
      </c>
      <c r="D138" s="2" t="s">
        <v>657</v>
      </c>
      <c r="E138" s="2" t="s">
        <v>651</v>
      </c>
      <c r="F138" s="1">
        <v>3.74</v>
      </c>
      <c r="G138" s="3">
        <v>46036</v>
      </c>
      <c r="H138" s="2" t="s">
        <v>57</v>
      </c>
      <c r="I138" s="2" t="s">
        <v>253</v>
      </c>
      <c r="J138" s="1">
        <v>0.27104722792607805</v>
      </c>
      <c r="K138" s="1">
        <v>600000000</v>
      </c>
      <c r="L138" s="2" t="s">
        <v>470</v>
      </c>
      <c r="M138" s="2" t="s">
        <v>658</v>
      </c>
      <c r="N138" s="1" t="s">
        <v>1706</v>
      </c>
      <c r="O138" s="1">
        <v>279.27306974400409</v>
      </c>
      <c r="P138" s="1">
        <v>277.51303100585938</v>
      </c>
      <c r="Q138" s="1">
        <v>1.0063421841193019</v>
      </c>
      <c r="R138" s="2" t="s">
        <v>89</v>
      </c>
      <c r="S138" s="2" t="s">
        <v>130</v>
      </c>
      <c r="T138" s="2" t="s">
        <v>130</v>
      </c>
      <c r="U138" s="1">
        <v>180</v>
      </c>
      <c r="V138" s="1">
        <v>284.70090163757334</v>
      </c>
      <c r="W138" s="1">
        <v>22.099923041820713</v>
      </c>
      <c r="X138" s="1">
        <v>254.99299999999999</v>
      </c>
      <c r="Y138" s="1">
        <v>333.10140000000001</v>
      </c>
      <c r="Z138" s="2" t="s">
        <v>62</v>
      </c>
      <c r="AA138" s="2" t="s">
        <v>63</v>
      </c>
      <c r="AB138" s="1">
        <v>-0.24560410836263591</v>
      </c>
      <c r="AC138" s="1">
        <v>31.085094233147892</v>
      </c>
      <c r="AD138"/>
    </row>
    <row r="139" spans="1:30" ht="14.5" x14ac:dyDescent="0.35">
      <c r="A139" s="2" t="s">
        <v>659</v>
      </c>
      <c r="B139" s="1" t="s">
        <v>927</v>
      </c>
      <c r="C139" s="2" t="s">
        <v>660</v>
      </c>
      <c r="D139" s="2" t="s">
        <v>661</v>
      </c>
      <c r="E139" s="2" t="s">
        <v>651</v>
      </c>
      <c r="F139" s="1">
        <v>2.375</v>
      </c>
      <c r="G139" s="3">
        <v>44287</v>
      </c>
      <c r="H139" s="2" t="s">
        <v>57</v>
      </c>
      <c r="I139" s="2" t="s">
        <v>58</v>
      </c>
      <c r="J139" s="1">
        <v>5.6180698151950716</v>
      </c>
      <c r="K139" s="1">
        <v>600000000</v>
      </c>
      <c r="L139" s="2" t="s">
        <v>470</v>
      </c>
      <c r="M139" s="2" t="s">
        <v>662</v>
      </c>
      <c r="N139" s="1" t="s">
        <v>1706</v>
      </c>
      <c r="O139" s="1">
        <v>131.34648396348359</v>
      </c>
      <c r="P139" s="1">
        <v>131.62126159667969</v>
      </c>
      <c r="Q139" s="1">
        <v>0.99791236134753003</v>
      </c>
      <c r="R139" s="2" t="s">
        <v>89</v>
      </c>
      <c r="S139" s="2" t="s">
        <v>130</v>
      </c>
      <c r="T139" s="2" t="s">
        <v>130</v>
      </c>
      <c r="U139" s="1">
        <v>180</v>
      </c>
      <c r="V139" s="1">
        <v>282.09787102445256</v>
      </c>
      <c r="W139" s="1">
        <v>161.95210554791515</v>
      </c>
      <c r="X139" s="1">
        <v>52.537010000000002</v>
      </c>
      <c r="Y139" s="1">
        <v>645.41</v>
      </c>
      <c r="Z139" s="2" t="s">
        <v>62</v>
      </c>
      <c r="AA139" s="2" t="s">
        <v>63</v>
      </c>
      <c r="AB139" s="1">
        <v>-0.93083931543185572</v>
      </c>
      <c r="AC139" s="1">
        <v>13.292808964612066</v>
      </c>
      <c r="AD139"/>
    </row>
    <row r="140" spans="1:30" ht="14.5" x14ac:dyDescent="0.35">
      <c r="A140" s="2" t="s">
        <v>2</v>
      </c>
      <c r="B140" s="1" t="s">
        <v>927</v>
      </c>
      <c r="C140" s="2" t="s">
        <v>663</v>
      </c>
      <c r="D140" s="2" t="s">
        <v>664</v>
      </c>
      <c r="E140" s="2" t="s">
        <v>651</v>
      </c>
      <c r="F140" s="1">
        <v>3.125</v>
      </c>
      <c r="G140" s="3">
        <v>46491</v>
      </c>
      <c r="H140" s="2" t="s">
        <v>57</v>
      </c>
      <c r="I140" s="2" t="s">
        <v>58</v>
      </c>
      <c r="J140" s="1">
        <v>0.27104722792607805</v>
      </c>
      <c r="K140" s="1">
        <v>500000000</v>
      </c>
      <c r="L140" s="2" t="s">
        <v>470</v>
      </c>
      <c r="M140" s="2" t="s">
        <v>665</v>
      </c>
      <c r="N140" s="1" t="s">
        <v>1706</v>
      </c>
      <c r="O140" s="1">
        <v>293.0332331854691</v>
      </c>
      <c r="P140" s="1">
        <v>293.538818359375</v>
      </c>
      <c r="Q140" s="1">
        <v>0.99827762073605231</v>
      </c>
      <c r="R140" s="2" t="s">
        <v>89</v>
      </c>
      <c r="S140" s="2" t="s">
        <v>130</v>
      </c>
      <c r="T140" s="2" t="s">
        <v>130</v>
      </c>
      <c r="U140" s="1">
        <v>180</v>
      </c>
      <c r="V140" s="1">
        <v>295.81900369934084</v>
      </c>
      <c r="W140" s="1">
        <v>18.287559998166099</v>
      </c>
      <c r="X140" s="1">
        <v>273.08339999999998</v>
      </c>
      <c r="Y140" s="1">
        <v>333.81270000000001</v>
      </c>
      <c r="Z140" s="2" t="s">
        <v>62</v>
      </c>
      <c r="AA140" s="2" t="s">
        <v>63</v>
      </c>
      <c r="AB140" s="1">
        <v>-0.1523314490370011</v>
      </c>
      <c r="AC140" s="1">
        <v>32.85042505918743</v>
      </c>
      <c r="AD140"/>
    </row>
    <row r="141" spans="1:30" ht="14.5" x14ac:dyDescent="0.35">
      <c r="A141" s="2" t="s">
        <v>666</v>
      </c>
      <c r="B141" s="1" t="s">
        <v>927</v>
      </c>
      <c r="C141" s="2" t="s">
        <v>667</v>
      </c>
      <c r="D141" s="2" t="s">
        <v>668</v>
      </c>
      <c r="E141" s="2" t="s">
        <v>651</v>
      </c>
      <c r="F141" s="1">
        <v>4.75</v>
      </c>
      <c r="G141" s="3">
        <v>44728</v>
      </c>
      <c r="H141" s="2" t="s">
        <v>86</v>
      </c>
      <c r="I141" s="2" t="s">
        <v>258</v>
      </c>
      <c r="J141" s="1">
        <v>3.6002737850787132</v>
      </c>
      <c r="K141" s="1">
        <v>900000000</v>
      </c>
      <c r="L141" s="2" t="s">
        <v>470</v>
      </c>
      <c r="M141" s="2" t="s">
        <v>669</v>
      </c>
      <c r="N141" s="1" t="s">
        <v>1706</v>
      </c>
      <c r="O141" s="1">
        <v>244.89085731548479</v>
      </c>
      <c r="P141" s="1">
        <v>211.34658813476565</v>
      </c>
      <c r="Q141" s="1">
        <v>1.1587168710730718</v>
      </c>
      <c r="R141" s="2" t="s">
        <v>89</v>
      </c>
      <c r="S141" s="2" t="s">
        <v>130</v>
      </c>
      <c r="T141" s="2" t="s">
        <v>130</v>
      </c>
      <c r="U141" s="1">
        <v>180</v>
      </c>
      <c r="V141" s="1">
        <v>346.40720450181334</v>
      </c>
      <c r="W141" s="1">
        <v>118.30289247941263</v>
      </c>
      <c r="X141" s="1">
        <v>127.4256</v>
      </c>
      <c r="Y141" s="1">
        <v>558.78229999999996</v>
      </c>
      <c r="Z141" s="2" t="s">
        <v>62</v>
      </c>
      <c r="AA141" s="2" t="s">
        <v>63</v>
      </c>
      <c r="AB141" s="1">
        <v>-0.85810536884374689</v>
      </c>
      <c r="AC141" s="1">
        <v>27.231582890791969</v>
      </c>
      <c r="AD141"/>
    </row>
    <row r="142" spans="1:30" ht="14.5" x14ac:dyDescent="0.35">
      <c r="A142" s="2" t="s">
        <v>22</v>
      </c>
      <c r="B142" s="1" t="s">
        <v>927</v>
      </c>
      <c r="C142" s="2" t="s">
        <v>670</v>
      </c>
      <c r="D142" s="2" t="s">
        <v>671</v>
      </c>
      <c r="E142" s="2" t="s">
        <v>672</v>
      </c>
      <c r="F142" s="1">
        <v>1.625</v>
      </c>
      <c r="G142" s="3">
        <v>45746</v>
      </c>
      <c r="H142" s="2" t="s">
        <v>57</v>
      </c>
      <c r="I142" s="2" t="s">
        <v>58</v>
      </c>
      <c r="J142" s="1">
        <v>2.6995208761122518</v>
      </c>
      <c r="K142" s="1">
        <v>500000000</v>
      </c>
      <c r="L142" s="2" t="s">
        <v>470</v>
      </c>
      <c r="M142" s="2" t="s">
        <v>673</v>
      </c>
      <c r="N142" s="1" t="s">
        <v>1706</v>
      </c>
      <c r="O142" s="1">
        <v>114.1693811133178</v>
      </c>
      <c r="P142" s="1">
        <v>110.14962005615234</v>
      </c>
      <c r="Q142" s="1">
        <v>1.0364936443277448</v>
      </c>
      <c r="R142" s="2" t="s">
        <v>196</v>
      </c>
      <c r="S142" s="2" t="s">
        <v>180</v>
      </c>
      <c r="T142" s="2" t="s">
        <v>180</v>
      </c>
      <c r="U142" s="1">
        <v>180</v>
      </c>
      <c r="V142" s="1">
        <v>150.53385438849631</v>
      </c>
      <c r="W142" s="1">
        <v>48.463233050050654</v>
      </c>
      <c r="X142" s="1">
        <v>85.447249999999997</v>
      </c>
      <c r="Y142" s="1">
        <v>280.084</v>
      </c>
      <c r="Z142" s="2" t="s">
        <v>62</v>
      </c>
      <c r="AA142" s="2" t="s">
        <v>63</v>
      </c>
      <c r="AB142" s="1">
        <v>-0.75035178188840412</v>
      </c>
      <c r="AC142" s="1">
        <v>14.756787252827536</v>
      </c>
      <c r="AD142"/>
    </row>
    <row r="143" spans="1:30" ht="14.5" x14ac:dyDescent="0.35">
      <c r="A143" s="2" t="s">
        <v>674</v>
      </c>
      <c r="B143" s="1" t="s">
        <v>927</v>
      </c>
      <c r="C143" s="2" t="s">
        <v>675</v>
      </c>
      <c r="D143" s="2" t="s">
        <v>676</v>
      </c>
      <c r="E143" s="2" t="s">
        <v>677</v>
      </c>
      <c r="F143" s="1">
        <v>6.25</v>
      </c>
      <c r="G143" s="3">
        <v>45103</v>
      </c>
      <c r="H143" s="2" t="s">
        <v>86</v>
      </c>
      <c r="I143" s="2" t="s">
        <v>58</v>
      </c>
      <c r="J143" s="1">
        <v>7.3210130047912392</v>
      </c>
      <c r="K143" s="1">
        <v>700000000</v>
      </c>
      <c r="L143" s="2" t="s">
        <v>470</v>
      </c>
      <c r="M143" s="2" t="s">
        <v>678</v>
      </c>
      <c r="N143" s="1" t="s">
        <v>1706</v>
      </c>
      <c r="O143" s="1">
        <v>154.88695545517132</v>
      </c>
      <c r="P143" s="1">
        <v>154.93087768554688</v>
      </c>
      <c r="Q143" s="1">
        <v>0.99971650434676618</v>
      </c>
      <c r="R143" s="2" t="s">
        <v>89</v>
      </c>
      <c r="S143" s="2" t="s">
        <v>61</v>
      </c>
      <c r="T143" s="2" t="s">
        <v>61</v>
      </c>
      <c r="U143" s="1">
        <v>180</v>
      </c>
      <c r="V143" s="1">
        <v>187.81601154733039</v>
      </c>
      <c r="W143" s="1">
        <v>64.017910594334865</v>
      </c>
      <c r="X143" s="1">
        <v>90.112200000000001</v>
      </c>
      <c r="Y143" s="1">
        <v>429.79309999999998</v>
      </c>
      <c r="Z143" s="2" t="s">
        <v>62</v>
      </c>
      <c r="AA143" s="2" t="s">
        <v>63</v>
      </c>
      <c r="AB143" s="1">
        <v>-0.51437255271922389</v>
      </c>
      <c r="AC143" s="1">
        <v>19.069295758216409</v>
      </c>
      <c r="AD143"/>
    </row>
    <row r="144" spans="1:30" ht="14.5" x14ac:dyDescent="0.35">
      <c r="A144" s="2" t="s">
        <v>679</v>
      </c>
      <c r="B144" s="1" t="s">
        <v>927</v>
      </c>
      <c r="C144" s="2" t="s">
        <v>680</v>
      </c>
      <c r="D144" s="2" t="s">
        <v>681</v>
      </c>
      <c r="E144" s="2" t="s">
        <v>677</v>
      </c>
      <c r="F144" s="1">
        <v>2.25</v>
      </c>
      <c r="G144" s="3">
        <v>45528</v>
      </c>
      <c r="H144" s="2" t="s">
        <v>86</v>
      </c>
      <c r="I144" s="2" t="s">
        <v>58</v>
      </c>
      <c r="J144" s="1">
        <v>2.9075975359342916</v>
      </c>
      <c r="K144" s="1">
        <v>500000000</v>
      </c>
      <c r="L144" s="2" t="s">
        <v>470</v>
      </c>
      <c r="M144" s="2" t="s">
        <v>682</v>
      </c>
      <c r="N144" s="1" t="s">
        <v>1706</v>
      </c>
      <c r="O144" s="1">
        <v>176.72366368467084</v>
      </c>
      <c r="P144" s="1">
        <v>171.56965637207031</v>
      </c>
      <c r="Q144" s="1">
        <v>1.0300403196088672</v>
      </c>
      <c r="R144" s="2" t="s">
        <v>89</v>
      </c>
      <c r="S144" s="2" t="s">
        <v>61</v>
      </c>
      <c r="T144" s="2" t="s">
        <v>61</v>
      </c>
      <c r="U144" s="1">
        <v>180</v>
      </c>
      <c r="V144" s="1">
        <v>213.5732935819818</v>
      </c>
      <c r="W144" s="1">
        <v>81.654675895586223</v>
      </c>
      <c r="X144" s="1">
        <v>104.81870000000001</v>
      </c>
      <c r="Y144" s="1">
        <v>491.86360000000002</v>
      </c>
      <c r="Z144" s="2" t="s">
        <v>346</v>
      </c>
      <c r="AA144" s="2" t="s">
        <v>63</v>
      </c>
      <c r="AB144" s="1">
        <v>-0.45128621837200678</v>
      </c>
      <c r="AC144" s="1">
        <v>18.577938550455215</v>
      </c>
      <c r="AD144"/>
    </row>
    <row r="145" spans="1:30" ht="14.5" x14ac:dyDescent="0.35">
      <c r="A145" s="2" t="s">
        <v>683</v>
      </c>
      <c r="B145" s="1" t="s">
        <v>927</v>
      </c>
      <c r="C145" s="2" t="s">
        <v>684</v>
      </c>
      <c r="D145" s="2" t="s">
        <v>685</v>
      </c>
      <c r="E145" s="2" t="s">
        <v>677</v>
      </c>
      <c r="F145" s="1">
        <v>1.75</v>
      </c>
      <c r="G145" s="3">
        <v>46639</v>
      </c>
      <c r="H145" s="2" t="s">
        <v>86</v>
      </c>
      <c r="I145" s="2" t="s">
        <v>58</v>
      </c>
      <c r="J145" s="1">
        <v>0.86789869952087606</v>
      </c>
      <c r="K145" s="1">
        <v>600000000</v>
      </c>
      <c r="L145" s="2" t="s">
        <v>470</v>
      </c>
      <c r="M145" s="2" t="s">
        <v>686</v>
      </c>
      <c r="N145" s="1" t="s">
        <v>1706</v>
      </c>
      <c r="O145" s="1">
        <v>201.05040535339504</v>
      </c>
      <c r="P145" s="1">
        <v>201.19392395019531</v>
      </c>
      <c r="Q145" s="1">
        <v>0.99928666535259891</v>
      </c>
      <c r="R145" s="2" t="s">
        <v>89</v>
      </c>
      <c r="S145" s="2" t="s">
        <v>61</v>
      </c>
      <c r="T145" s="2" t="s">
        <v>61</v>
      </c>
      <c r="U145" s="1">
        <v>180</v>
      </c>
      <c r="V145" s="1">
        <v>222.91296043070253</v>
      </c>
      <c r="W145" s="1">
        <v>55.12111358810381</v>
      </c>
      <c r="X145" s="1">
        <v>133.6558</v>
      </c>
      <c r="Y145" s="1">
        <v>417.16669999999999</v>
      </c>
      <c r="Z145" s="2" t="s">
        <v>346</v>
      </c>
      <c r="AA145" s="2" t="s">
        <v>63</v>
      </c>
      <c r="AB145" s="1">
        <v>-0.39662760155168242</v>
      </c>
      <c r="AC145" s="1">
        <v>23.771433603926713</v>
      </c>
      <c r="AD145"/>
    </row>
    <row r="146" spans="1:30" ht="14.5" x14ac:dyDescent="0.35">
      <c r="A146" s="2" t="s">
        <v>687</v>
      </c>
      <c r="B146" s="1" t="s">
        <v>927</v>
      </c>
      <c r="C146" s="2" t="s">
        <v>688</v>
      </c>
      <c r="D146" s="2" t="s">
        <v>689</v>
      </c>
      <c r="E146" s="2" t="s">
        <v>690</v>
      </c>
      <c r="F146" s="1">
        <v>3.25</v>
      </c>
      <c r="G146" s="3">
        <v>44531</v>
      </c>
      <c r="H146" s="2" t="s">
        <v>57</v>
      </c>
      <c r="I146" s="2" t="s">
        <v>58</v>
      </c>
      <c r="J146" s="1">
        <v>5.8891170431211499</v>
      </c>
      <c r="K146" s="1">
        <v>500000000</v>
      </c>
      <c r="L146" s="2" t="s">
        <v>470</v>
      </c>
      <c r="M146" s="2" t="s">
        <v>691</v>
      </c>
      <c r="N146" s="1" t="s">
        <v>1706</v>
      </c>
      <c r="O146" s="1">
        <v>146.11031949976044</v>
      </c>
      <c r="P146" s="1">
        <v>143.61421203613281</v>
      </c>
      <c r="Q146" s="1">
        <v>1.0173806437972839</v>
      </c>
      <c r="R146" s="2" t="s">
        <v>80</v>
      </c>
      <c r="S146" s="2" t="s">
        <v>113</v>
      </c>
      <c r="T146" s="2" t="s">
        <v>81</v>
      </c>
      <c r="U146" s="1">
        <v>180</v>
      </c>
      <c r="V146" s="1">
        <v>213.50004283205891</v>
      </c>
      <c r="W146" s="1">
        <v>65.868610005771643</v>
      </c>
      <c r="X146" s="1">
        <v>61.995840000000001</v>
      </c>
      <c r="Y146" s="1">
        <v>363.04910000000001</v>
      </c>
      <c r="Z146" s="2" t="s">
        <v>62</v>
      </c>
      <c r="AA146" s="2" t="s">
        <v>63</v>
      </c>
      <c r="AB146" s="1">
        <v>-1.0230931444643141</v>
      </c>
      <c r="AC146" s="1">
        <v>27.940065986915545</v>
      </c>
      <c r="AD146"/>
    </row>
    <row r="147" spans="1:30" ht="14.5" x14ac:dyDescent="0.35">
      <c r="A147" s="2" t="s">
        <v>11</v>
      </c>
      <c r="B147" s="1" t="s">
        <v>927</v>
      </c>
      <c r="C147" s="2" t="s">
        <v>692</v>
      </c>
      <c r="D147" s="2" t="s">
        <v>693</v>
      </c>
      <c r="E147" s="2" t="s">
        <v>694</v>
      </c>
      <c r="F147" s="1">
        <v>4.4960000000000004</v>
      </c>
      <c r="G147" s="3">
        <v>45321</v>
      </c>
      <c r="H147" s="2" t="s">
        <v>86</v>
      </c>
      <c r="I147" s="2" t="s">
        <v>58</v>
      </c>
      <c r="J147" s="1">
        <v>1.7248459958932238</v>
      </c>
      <c r="K147" s="1">
        <v>1000000000</v>
      </c>
      <c r="L147" s="2" t="s">
        <v>470</v>
      </c>
      <c r="M147" s="2" t="s">
        <v>695</v>
      </c>
      <c r="N147" s="1" t="s">
        <v>1706</v>
      </c>
      <c r="O147" s="1">
        <v>233.16259103823455</v>
      </c>
      <c r="P147" s="1">
        <v>216.1734313964844</v>
      </c>
      <c r="Q147" s="1">
        <v>1.0785904147979699</v>
      </c>
      <c r="R147" s="2" t="s">
        <v>160</v>
      </c>
      <c r="S147" s="2" t="s">
        <v>332</v>
      </c>
      <c r="T147" s="2" t="s">
        <v>332</v>
      </c>
      <c r="U147" s="1">
        <v>180</v>
      </c>
      <c r="V147" s="1">
        <v>283.30284958770432</v>
      </c>
      <c r="W147" s="1">
        <v>75.537918572736018</v>
      </c>
      <c r="X147" s="1">
        <v>148.55670000000001</v>
      </c>
      <c r="Y147" s="1">
        <v>495.47910000000002</v>
      </c>
      <c r="Z147" s="2" t="s">
        <v>346</v>
      </c>
      <c r="AA147" s="2" t="s">
        <v>63</v>
      </c>
      <c r="AB147" s="1">
        <v>-0.66377601470696224</v>
      </c>
      <c r="AC147" s="1">
        <v>24.387554980086197</v>
      </c>
      <c r="AD147"/>
    </row>
    <row r="148" spans="1:30" ht="14.5" x14ac:dyDescent="0.35">
      <c r="A148" s="2" t="s">
        <v>696</v>
      </c>
      <c r="B148" s="1" t="s">
        <v>927</v>
      </c>
      <c r="C148" s="2" t="s">
        <v>697</v>
      </c>
      <c r="D148" s="2" t="s">
        <v>698</v>
      </c>
      <c r="E148" s="2" t="s">
        <v>694</v>
      </c>
      <c r="F148" s="1">
        <v>1.7</v>
      </c>
      <c r="G148" s="3">
        <v>45767</v>
      </c>
      <c r="H148" s="2" t="s">
        <v>86</v>
      </c>
      <c r="I148" s="2" t="s">
        <v>58</v>
      </c>
      <c r="J148" s="1">
        <v>0.75290896646132788</v>
      </c>
      <c r="K148" s="1">
        <v>750000000</v>
      </c>
      <c r="L148" s="2" t="s">
        <v>470</v>
      </c>
      <c r="M148" s="2" t="s">
        <v>699</v>
      </c>
      <c r="N148" s="1" t="s">
        <v>1706</v>
      </c>
      <c r="O148" s="1">
        <v>264.57169386767072</v>
      </c>
      <c r="P148" s="1">
        <v>267.80722045898438</v>
      </c>
      <c r="Q148" s="1">
        <v>0.98791844900309855</v>
      </c>
      <c r="R148" s="2" t="s">
        <v>160</v>
      </c>
      <c r="S148" s="2" t="s">
        <v>332</v>
      </c>
      <c r="T148" s="2" t="s">
        <v>332</v>
      </c>
      <c r="U148" s="1">
        <v>180</v>
      </c>
      <c r="V148" s="1">
        <v>328.37944842954505</v>
      </c>
      <c r="W148" s="1">
        <v>9.4132901628426495</v>
      </c>
      <c r="X148" s="1">
        <v>186.26220000000001</v>
      </c>
      <c r="Y148" s="1">
        <v>518.82929999999999</v>
      </c>
      <c r="Z148" s="2" t="s">
        <v>346</v>
      </c>
      <c r="AA148" s="2" t="s">
        <v>63</v>
      </c>
      <c r="AB148" s="1">
        <v>-6.7784752682695917</v>
      </c>
      <c r="AC148" s="1">
        <v>23.546975593097063</v>
      </c>
      <c r="AD148"/>
    </row>
    <row r="149" spans="1:30" ht="14.5" x14ac:dyDescent="0.35">
      <c r="A149" s="2" t="s">
        <v>700</v>
      </c>
      <c r="B149" s="1" t="s">
        <v>927</v>
      </c>
      <c r="C149" s="2" t="s">
        <v>701</v>
      </c>
      <c r="D149" s="2" t="s">
        <v>702</v>
      </c>
      <c r="E149" s="2" t="s">
        <v>703</v>
      </c>
      <c r="F149" s="1">
        <v>2.75</v>
      </c>
      <c r="G149" s="3">
        <v>45174</v>
      </c>
      <c r="H149" s="2" t="s">
        <v>57</v>
      </c>
      <c r="I149" s="2" t="s">
        <v>58</v>
      </c>
      <c r="J149" s="1">
        <v>2.1273100616016429</v>
      </c>
      <c r="K149" s="1">
        <v>700000000</v>
      </c>
      <c r="L149" s="2" t="s">
        <v>470</v>
      </c>
      <c r="M149" s="2" t="s">
        <v>704</v>
      </c>
      <c r="N149" s="1" t="s">
        <v>1706</v>
      </c>
      <c r="O149" s="1">
        <v>178.06076995402512</v>
      </c>
      <c r="P149" s="1">
        <v>166.31636047363281</v>
      </c>
      <c r="Q149" s="1">
        <v>1.0706148778565547</v>
      </c>
      <c r="R149" s="2" t="s">
        <v>80</v>
      </c>
      <c r="S149" s="2" t="s">
        <v>130</v>
      </c>
      <c r="T149" s="2" t="s">
        <v>81</v>
      </c>
      <c r="U149" s="1">
        <v>180</v>
      </c>
      <c r="V149" s="1">
        <v>222.08975770305284</v>
      </c>
      <c r="W149" s="1">
        <v>60.14601819251228</v>
      </c>
      <c r="X149" s="1">
        <v>121.8356</v>
      </c>
      <c r="Y149" s="1">
        <v>389.85070000000002</v>
      </c>
      <c r="Z149" s="2" t="s">
        <v>62</v>
      </c>
      <c r="AA149" s="2" t="s">
        <v>63</v>
      </c>
      <c r="AB149" s="1">
        <v>-0.73203495546624564</v>
      </c>
      <c r="AC149" s="1">
        <v>20.978359037988948</v>
      </c>
      <c r="AD149"/>
    </row>
    <row r="150" spans="1:30" ht="14.5" x14ac:dyDescent="0.35">
      <c r="A150" s="2" t="s">
        <v>705</v>
      </c>
      <c r="B150" s="1" t="s">
        <v>927</v>
      </c>
      <c r="C150" s="2" t="s">
        <v>706</v>
      </c>
      <c r="D150" s="2" t="s">
        <v>707</v>
      </c>
      <c r="E150" s="2" t="s">
        <v>708</v>
      </c>
      <c r="F150" s="1">
        <v>4.8499999999999996</v>
      </c>
      <c r="G150" s="3">
        <v>44995</v>
      </c>
      <c r="H150" s="2" t="s">
        <v>86</v>
      </c>
      <c r="I150" s="2" t="s">
        <v>58</v>
      </c>
      <c r="J150" s="1">
        <v>5.8644763860369613</v>
      </c>
      <c r="K150" s="1">
        <v>600000000</v>
      </c>
      <c r="L150" s="2" t="s">
        <v>709</v>
      </c>
      <c r="M150" s="2" t="s">
        <v>710</v>
      </c>
      <c r="N150" s="1" t="s">
        <v>1705</v>
      </c>
      <c r="O150" s="1">
        <v>168.20608581289866</v>
      </c>
      <c r="P150" s="1">
        <v>168.24884033203125</v>
      </c>
      <c r="Q150" s="1">
        <v>0.99974588520759955</v>
      </c>
      <c r="R150" s="2" t="s">
        <v>207</v>
      </c>
      <c r="S150" s="2" t="s">
        <v>113</v>
      </c>
      <c r="T150" s="2" t="s">
        <v>113</v>
      </c>
      <c r="U150" s="1">
        <v>180</v>
      </c>
      <c r="V150" s="1">
        <v>270.40835011511427</v>
      </c>
      <c r="W150" s="1">
        <v>120.012856534585</v>
      </c>
      <c r="X150" s="1">
        <v>123.0722</v>
      </c>
      <c r="Y150" s="1">
        <v>503.22059999999999</v>
      </c>
      <c r="Z150" s="2" t="s">
        <v>62</v>
      </c>
      <c r="AA150" s="2" t="s">
        <v>63</v>
      </c>
      <c r="AB150" s="1">
        <v>-0.8515942979222666</v>
      </c>
      <c r="AC150" s="1">
        <v>11.872701769334991</v>
      </c>
      <c r="AD150"/>
    </row>
    <row r="151" spans="1:30" ht="14.5" x14ac:dyDescent="0.35">
      <c r="A151" s="2" t="s">
        <v>711</v>
      </c>
      <c r="B151" s="1" t="s">
        <v>927</v>
      </c>
      <c r="C151" s="2" t="s">
        <v>712</v>
      </c>
      <c r="D151" s="2" t="s">
        <v>713</v>
      </c>
      <c r="E151" s="2" t="s">
        <v>714</v>
      </c>
      <c r="F151" s="1">
        <v>3.75</v>
      </c>
      <c r="G151" s="3">
        <v>44279</v>
      </c>
      <c r="H151" s="2" t="s">
        <v>57</v>
      </c>
      <c r="I151" s="2" t="s">
        <v>58</v>
      </c>
      <c r="J151" s="1">
        <v>6.579055441478439</v>
      </c>
      <c r="K151" s="1">
        <v>1250000000</v>
      </c>
      <c r="L151" s="2" t="s">
        <v>709</v>
      </c>
      <c r="M151" s="2" t="s">
        <v>715</v>
      </c>
      <c r="N151" s="1" t="s">
        <v>1705</v>
      </c>
      <c r="O151" s="1">
        <v>154.80771199850977</v>
      </c>
      <c r="P151" s="1">
        <v>154.91148376464844</v>
      </c>
      <c r="Q151" s="1">
        <v>0.99933012218580031</v>
      </c>
      <c r="R151" s="2" t="s">
        <v>207</v>
      </c>
      <c r="S151" s="2" t="s">
        <v>130</v>
      </c>
      <c r="T151" s="2" t="s">
        <v>130</v>
      </c>
      <c r="U151" s="1">
        <v>180</v>
      </c>
      <c r="V151" s="1">
        <v>315.27140776295863</v>
      </c>
      <c r="W151" s="1">
        <v>200.4859742417072</v>
      </c>
      <c r="X151" s="1">
        <v>65.188500000000005</v>
      </c>
      <c r="Y151" s="1">
        <v>858.78570000000002</v>
      </c>
      <c r="Z151" s="2" t="s">
        <v>62</v>
      </c>
      <c r="AA151" s="2" t="s">
        <v>63</v>
      </c>
      <c r="AB151" s="1">
        <v>-0.80037367387602287</v>
      </c>
      <c r="AC151" s="1">
        <v>11.292783290882294</v>
      </c>
      <c r="AD151"/>
    </row>
    <row r="152" spans="1:30" ht="14.5" x14ac:dyDescent="0.35">
      <c r="A152" s="2" t="s">
        <v>716</v>
      </c>
      <c r="B152" s="1" t="s">
        <v>927</v>
      </c>
      <c r="C152" s="2" t="s">
        <v>717</v>
      </c>
      <c r="D152" s="2" t="s">
        <v>718</v>
      </c>
      <c r="E152" s="2" t="s">
        <v>714</v>
      </c>
      <c r="F152" s="1">
        <v>2.5</v>
      </c>
      <c r="G152" s="3">
        <v>44640</v>
      </c>
      <c r="H152" s="2" t="s">
        <v>57</v>
      </c>
      <c r="I152" s="2" t="s">
        <v>58</v>
      </c>
      <c r="J152" s="1">
        <v>5.590691307323751</v>
      </c>
      <c r="K152" s="1">
        <v>1100000000</v>
      </c>
      <c r="L152" s="2" t="s">
        <v>709</v>
      </c>
      <c r="M152" s="2" t="s">
        <v>719</v>
      </c>
      <c r="N152" s="1" t="s">
        <v>1705</v>
      </c>
      <c r="O152" s="1">
        <v>266.49080597068138</v>
      </c>
      <c r="P152" s="1">
        <v>265.67770385742188</v>
      </c>
      <c r="Q152" s="1">
        <v>1.0030604830644572</v>
      </c>
      <c r="R152" s="2" t="s">
        <v>207</v>
      </c>
      <c r="S152" s="2" t="s">
        <v>130</v>
      </c>
      <c r="T152" s="2" t="s">
        <v>130</v>
      </c>
      <c r="U152" s="1">
        <v>180</v>
      </c>
      <c r="V152" s="1">
        <v>350.99082375447358</v>
      </c>
      <c r="W152" s="1">
        <v>131.17964691962999</v>
      </c>
      <c r="X152" s="1">
        <v>133.99090000000001</v>
      </c>
      <c r="Y152" s="1">
        <v>882.73159999999996</v>
      </c>
      <c r="Z152" s="2" t="s">
        <v>62</v>
      </c>
      <c r="AA152" s="2" t="s">
        <v>63</v>
      </c>
      <c r="AB152" s="1">
        <v>-0.6441549414716975</v>
      </c>
      <c r="AC152" s="1">
        <v>17.696367510231699</v>
      </c>
      <c r="AD152"/>
    </row>
    <row r="153" spans="1:30" ht="14.5" x14ac:dyDescent="0.35">
      <c r="A153" s="2" t="s">
        <v>720</v>
      </c>
      <c r="B153" s="1" t="s">
        <v>927</v>
      </c>
      <c r="C153" s="2" t="s">
        <v>721</v>
      </c>
      <c r="D153" s="2" t="s">
        <v>722</v>
      </c>
      <c r="E153" s="2" t="s">
        <v>714</v>
      </c>
      <c r="F153" s="1">
        <v>2.7</v>
      </c>
      <c r="G153" s="3">
        <v>44909</v>
      </c>
      <c r="H153" s="2" t="s">
        <v>57</v>
      </c>
      <c r="I153" s="2" t="s">
        <v>58</v>
      </c>
      <c r="J153" s="1">
        <v>3.353867214236824</v>
      </c>
      <c r="K153" s="1">
        <v>1500000000</v>
      </c>
      <c r="L153" s="2" t="s">
        <v>709</v>
      </c>
      <c r="M153" s="2" t="s">
        <v>723</v>
      </c>
      <c r="N153" s="1" t="s">
        <v>1705</v>
      </c>
      <c r="O153" s="1">
        <v>293.09548776017806</v>
      </c>
      <c r="P153" s="1">
        <v>293.12469482421875</v>
      </c>
      <c r="Q153" s="1">
        <v>0.99990035959249968</v>
      </c>
      <c r="R153" s="2" t="s">
        <v>207</v>
      </c>
      <c r="S153" s="2" t="s">
        <v>130</v>
      </c>
      <c r="T153" s="2" t="s">
        <v>130</v>
      </c>
      <c r="U153" s="1">
        <v>180</v>
      </c>
      <c r="V153" s="1">
        <v>364.38618494777057</v>
      </c>
      <c r="W153" s="1">
        <v>118.7174279693652</v>
      </c>
      <c r="X153" s="1">
        <v>147.76249999999999</v>
      </c>
      <c r="Y153" s="1">
        <v>798.27089999999998</v>
      </c>
      <c r="Z153" s="2" t="s">
        <v>62</v>
      </c>
      <c r="AA153" s="2" t="s">
        <v>63</v>
      </c>
      <c r="AB153" s="1">
        <v>-0.6005074268117474</v>
      </c>
      <c r="AC153" s="1">
        <v>22.341446745373016</v>
      </c>
      <c r="AD153"/>
    </row>
    <row r="154" spans="1:30" ht="14.5" x14ac:dyDescent="0.35">
      <c r="A154" s="2" t="s">
        <v>21</v>
      </c>
      <c r="B154" s="1" t="s">
        <v>927</v>
      </c>
      <c r="C154" s="2" t="s">
        <v>724</v>
      </c>
      <c r="D154" s="2" t="s">
        <v>725</v>
      </c>
      <c r="E154" s="2" t="s">
        <v>714</v>
      </c>
      <c r="F154" s="1">
        <v>5.125</v>
      </c>
      <c r="G154" s="3">
        <v>45173</v>
      </c>
      <c r="H154" s="2" t="s">
        <v>57</v>
      </c>
      <c r="I154" s="2" t="s">
        <v>58</v>
      </c>
      <c r="J154" s="1">
        <v>7.1293634496919918</v>
      </c>
      <c r="K154" s="1">
        <v>750000000</v>
      </c>
      <c r="L154" s="2" t="s">
        <v>709</v>
      </c>
      <c r="M154" s="2" t="s">
        <v>726</v>
      </c>
      <c r="N154" s="1" t="s">
        <v>1705</v>
      </c>
      <c r="O154" s="1">
        <v>309.14315354766643</v>
      </c>
      <c r="P154" s="1">
        <v>309.94512939453125</v>
      </c>
      <c r="Q154" s="1">
        <v>0.99741252315068973</v>
      </c>
      <c r="R154" s="2" t="s">
        <v>207</v>
      </c>
      <c r="S154" s="2" t="s">
        <v>130</v>
      </c>
      <c r="T154" s="2" t="s">
        <v>130</v>
      </c>
      <c r="U154" s="1">
        <v>180</v>
      </c>
      <c r="V154" s="1">
        <v>365.42643703832749</v>
      </c>
      <c r="W154" s="1">
        <v>103.27931566742602</v>
      </c>
      <c r="X154" s="1">
        <v>172.2841</v>
      </c>
      <c r="Y154" s="1">
        <v>758.63699999999994</v>
      </c>
      <c r="Z154" s="2" t="s">
        <v>62</v>
      </c>
      <c r="AA154" s="2" t="s">
        <v>63</v>
      </c>
      <c r="AB154" s="1">
        <v>-0.54496181667102872</v>
      </c>
      <c r="AC154" s="1">
        <v>23.340731076398946</v>
      </c>
      <c r="AD154"/>
    </row>
    <row r="155" spans="1:30" ht="14.5" x14ac:dyDescent="0.35">
      <c r="A155" s="2" t="s">
        <v>23</v>
      </c>
      <c r="B155" s="1" t="s">
        <v>927</v>
      </c>
      <c r="C155" s="2" t="s">
        <v>727</v>
      </c>
      <c r="D155" s="2" t="s">
        <v>728</v>
      </c>
      <c r="E155" s="2" t="s">
        <v>714</v>
      </c>
      <c r="F155" s="1">
        <v>3.375</v>
      </c>
      <c r="G155" s="3">
        <v>45470</v>
      </c>
      <c r="H155" s="2" t="s">
        <v>57</v>
      </c>
      <c r="I155" s="2" t="s">
        <v>58</v>
      </c>
      <c r="J155" s="1">
        <v>2.3189596167008899</v>
      </c>
      <c r="K155" s="1">
        <v>1250000000</v>
      </c>
      <c r="L155" s="2" t="s">
        <v>709</v>
      </c>
      <c r="M155" s="2" t="s">
        <v>729</v>
      </c>
      <c r="N155" s="1" t="s">
        <v>1705</v>
      </c>
      <c r="O155" s="1">
        <v>341.11140169996139</v>
      </c>
      <c r="P155" s="1">
        <v>340.8941650390625</v>
      </c>
      <c r="Q155" s="1">
        <v>1.0006372554393062</v>
      </c>
      <c r="R155" s="2" t="s">
        <v>207</v>
      </c>
      <c r="S155" s="2" t="s">
        <v>130</v>
      </c>
      <c r="T155" s="2" t="s">
        <v>130</v>
      </c>
      <c r="U155" s="1">
        <v>180</v>
      </c>
      <c r="V155" s="1">
        <v>393.04623901094402</v>
      </c>
      <c r="W155" s="1">
        <v>98.865018494332205</v>
      </c>
      <c r="X155" s="1">
        <v>200.7663</v>
      </c>
      <c r="Y155" s="1">
        <v>770.66219999999998</v>
      </c>
      <c r="Z155" s="2" t="s">
        <v>62</v>
      </c>
      <c r="AA155" s="2" t="s">
        <v>63</v>
      </c>
      <c r="AB155" s="1">
        <v>-0.52531055070767962</v>
      </c>
      <c r="AC155" s="1">
        <v>24.626445233236701</v>
      </c>
      <c r="AD155"/>
    </row>
    <row r="156" spans="1:30" ht="14.5" x14ac:dyDescent="0.35">
      <c r="A156" s="2" t="s">
        <v>730</v>
      </c>
      <c r="B156" s="1" t="s">
        <v>927</v>
      </c>
      <c r="C156" s="2" t="s">
        <v>731</v>
      </c>
      <c r="D156" s="2" t="s">
        <v>732</v>
      </c>
      <c r="E156" s="2" t="s">
        <v>714</v>
      </c>
      <c r="F156" s="1">
        <v>3.5</v>
      </c>
      <c r="G156" s="3">
        <v>45825</v>
      </c>
      <c r="H156" s="2" t="s">
        <v>57</v>
      </c>
      <c r="I156" s="2" t="s">
        <v>58</v>
      </c>
      <c r="J156" s="1">
        <v>0.34496919917864477</v>
      </c>
      <c r="K156" s="1">
        <v>1500000000</v>
      </c>
      <c r="L156" s="2" t="s">
        <v>709</v>
      </c>
      <c r="M156" s="2" t="s">
        <v>733</v>
      </c>
      <c r="N156" s="1" t="s">
        <v>1705</v>
      </c>
      <c r="O156" s="1">
        <v>348.32835204938306</v>
      </c>
      <c r="P156" s="1">
        <v>348.18148803710938</v>
      </c>
      <c r="Q156" s="1">
        <v>1.0004218030461689</v>
      </c>
      <c r="R156" s="2" t="s">
        <v>207</v>
      </c>
      <c r="S156" s="2" t="s">
        <v>130</v>
      </c>
      <c r="T156" s="2" t="s">
        <v>130</v>
      </c>
      <c r="U156" s="1">
        <v>180</v>
      </c>
      <c r="V156" s="1">
        <v>371.0784555980926</v>
      </c>
      <c r="W156" s="1">
        <v>25.634188463041937</v>
      </c>
      <c r="X156" s="1">
        <v>326.2518</v>
      </c>
      <c r="Y156" s="1">
        <v>419.74329999999998</v>
      </c>
      <c r="Z156" s="2" t="s">
        <v>62</v>
      </c>
      <c r="AA156" s="2" t="s">
        <v>63</v>
      </c>
      <c r="AB156" s="1">
        <v>-0.88749068773951967</v>
      </c>
      <c r="AC156" s="1">
        <v>23.613432289976156</v>
      </c>
      <c r="AD156"/>
    </row>
    <row r="157" spans="1:30" ht="14.5" x14ac:dyDescent="0.35">
      <c r="A157" s="2" t="s">
        <v>9</v>
      </c>
      <c r="B157" s="1" t="s">
        <v>927</v>
      </c>
      <c r="C157" s="2" t="s">
        <v>734</v>
      </c>
      <c r="D157" s="2" t="s">
        <v>735</v>
      </c>
      <c r="E157" s="2" t="s">
        <v>714</v>
      </c>
      <c r="F157" s="1">
        <v>4.625</v>
      </c>
      <c r="G157" s="3">
        <v>46105</v>
      </c>
      <c r="H157" s="2" t="s">
        <v>57</v>
      </c>
      <c r="I157" s="2" t="s">
        <v>58</v>
      </c>
      <c r="J157" s="1">
        <v>6.579055441478439</v>
      </c>
      <c r="K157" s="1">
        <v>1750000000</v>
      </c>
      <c r="L157" s="2" t="s">
        <v>709</v>
      </c>
      <c r="M157" s="2" t="s">
        <v>736</v>
      </c>
      <c r="N157" s="1" t="s">
        <v>1705</v>
      </c>
      <c r="O157" s="1">
        <v>362.13299101326231</v>
      </c>
      <c r="P157" s="1">
        <v>362.62472534179688</v>
      </c>
      <c r="Q157" s="1">
        <v>0.99864395808070983</v>
      </c>
      <c r="R157" s="2" t="s">
        <v>207</v>
      </c>
      <c r="S157" s="2" t="s">
        <v>130</v>
      </c>
      <c r="T157" s="2" t="s">
        <v>130</v>
      </c>
      <c r="U157" s="1">
        <v>180</v>
      </c>
      <c r="V157" s="1">
        <v>401.70658320339942</v>
      </c>
      <c r="W157" s="1">
        <v>90.119318485191982</v>
      </c>
      <c r="X157" s="1">
        <v>240.90639999999999</v>
      </c>
      <c r="Y157" s="1">
        <v>746.2414</v>
      </c>
      <c r="Z157" s="2" t="s">
        <v>62</v>
      </c>
      <c r="AA157" s="2" t="s">
        <v>63</v>
      </c>
      <c r="AB157" s="1">
        <v>-0.43912440590237783</v>
      </c>
      <c r="AC157" s="1">
        <v>23.989351818746439</v>
      </c>
      <c r="AD157"/>
    </row>
    <row r="158" spans="1:30" ht="14.5" x14ac:dyDescent="0.35">
      <c r="A158" s="2" t="s">
        <v>737</v>
      </c>
      <c r="B158" s="1" t="s">
        <v>927</v>
      </c>
      <c r="C158" s="2" t="s">
        <v>738</v>
      </c>
      <c r="D158" s="2" t="s">
        <v>739</v>
      </c>
      <c r="E158" s="2" t="s">
        <v>714</v>
      </c>
      <c r="F158" s="1">
        <v>3.875</v>
      </c>
      <c r="G158" s="3">
        <v>46552</v>
      </c>
      <c r="H158" s="2" t="s">
        <v>57</v>
      </c>
      <c r="I158" s="2" t="s">
        <v>58</v>
      </c>
      <c r="J158" s="1">
        <v>3.353867214236824</v>
      </c>
      <c r="K158" s="1">
        <v>2000000000</v>
      </c>
      <c r="L158" s="2" t="s">
        <v>709</v>
      </c>
      <c r="M158" s="2" t="s">
        <v>740</v>
      </c>
      <c r="N158" s="1" t="s">
        <v>1705</v>
      </c>
      <c r="O158" s="1">
        <v>384.03363971160985</v>
      </c>
      <c r="P158" s="1">
        <v>384.79510498046869</v>
      </c>
      <c r="Q158" s="1">
        <v>0.99802111498040613</v>
      </c>
      <c r="R158" s="2" t="s">
        <v>207</v>
      </c>
      <c r="S158" s="2" t="s">
        <v>130</v>
      </c>
      <c r="T158" s="2" t="s">
        <v>130</v>
      </c>
      <c r="U158" s="1">
        <v>180</v>
      </c>
      <c r="V158" s="1">
        <v>426.50243728301677</v>
      </c>
      <c r="W158" s="1">
        <v>90.931748243546267</v>
      </c>
      <c r="X158" s="1">
        <v>266.68270000000001</v>
      </c>
      <c r="Y158" s="1">
        <v>749.67629999999997</v>
      </c>
      <c r="Z158" s="2" t="s">
        <v>62</v>
      </c>
      <c r="AA158" s="2" t="s">
        <v>63</v>
      </c>
      <c r="AB158" s="1">
        <v>-0.4670403724963143</v>
      </c>
      <c r="AC158" s="1">
        <v>24.29658275215445</v>
      </c>
      <c r="AD158"/>
    </row>
    <row r="159" spans="1:30" ht="14.5" x14ac:dyDescent="0.35">
      <c r="A159" s="2" t="s">
        <v>25</v>
      </c>
      <c r="B159" s="1" t="s">
        <v>927</v>
      </c>
      <c r="C159" s="2" t="s">
        <v>741</v>
      </c>
      <c r="D159" s="2" t="s">
        <v>735</v>
      </c>
      <c r="E159" s="2" t="s">
        <v>714</v>
      </c>
      <c r="F159" s="1">
        <v>4.625</v>
      </c>
      <c r="G159" s="3">
        <v>46931</v>
      </c>
      <c r="H159" s="2" t="s">
        <v>57</v>
      </c>
      <c r="I159" s="2" t="s">
        <v>58</v>
      </c>
      <c r="J159" s="1">
        <v>2.3189596167008899</v>
      </c>
      <c r="K159" s="1">
        <v>1500000000</v>
      </c>
      <c r="L159" s="2" t="s">
        <v>709</v>
      </c>
      <c r="M159" s="2" t="s">
        <v>742</v>
      </c>
      <c r="N159" s="1" t="s">
        <v>1705</v>
      </c>
      <c r="O159" s="1">
        <v>393.73935186839583</v>
      </c>
      <c r="P159" s="1">
        <v>393.94110107421869</v>
      </c>
      <c r="Q159" s="1">
        <v>0.99948786961991831</v>
      </c>
      <c r="R159" s="2" t="s">
        <v>207</v>
      </c>
      <c r="S159" s="2" t="s">
        <v>130</v>
      </c>
      <c r="T159" s="2" t="s">
        <v>130</v>
      </c>
      <c r="U159" s="1">
        <v>180</v>
      </c>
      <c r="V159" s="1">
        <v>428.29567399216558</v>
      </c>
      <c r="W159" s="1">
        <v>78.625386820837178</v>
      </c>
      <c r="X159" s="1">
        <v>275.39069999999998</v>
      </c>
      <c r="Y159" s="1">
        <v>718.1395</v>
      </c>
      <c r="Z159" s="2" t="s">
        <v>62</v>
      </c>
      <c r="AA159" s="2" t="s">
        <v>63</v>
      </c>
      <c r="AB159" s="1">
        <v>-0.43950590923657856</v>
      </c>
      <c r="AC159" s="1">
        <v>26.73042860158985</v>
      </c>
      <c r="AD159"/>
    </row>
    <row r="160" spans="1:30" ht="14.5" x14ac:dyDescent="0.35">
      <c r="A160" s="2" t="s">
        <v>12</v>
      </c>
      <c r="B160" s="1" t="s">
        <v>927</v>
      </c>
      <c r="C160" s="2" t="s">
        <v>743</v>
      </c>
      <c r="D160" s="2" t="s">
        <v>739</v>
      </c>
      <c r="E160" s="2" t="s">
        <v>714</v>
      </c>
      <c r="F160" s="1">
        <v>3.875</v>
      </c>
      <c r="G160" s="3">
        <v>47286</v>
      </c>
      <c r="H160" s="2" t="s">
        <v>57</v>
      </c>
      <c r="I160" s="2" t="s">
        <v>58</v>
      </c>
      <c r="J160" s="1">
        <v>0.34496919917864477</v>
      </c>
      <c r="K160" s="1">
        <v>1500000000</v>
      </c>
      <c r="L160" s="2" t="s">
        <v>709</v>
      </c>
      <c r="M160" s="2" t="s">
        <v>744</v>
      </c>
      <c r="N160" s="1" t="s">
        <v>1705</v>
      </c>
      <c r="O160" s="1">
        <v>392.52143012667466</v>
      </c>
      <c r="P160" s="1">
        <v>393.40731811523438</v>
      </c>
      <c r="Q160" s="1">
        <v>0.99774816596497518</v>
      </c>
      <c r="R160" s="2" t="s">
        <v>207</v>
      </c>
      <c r="S160" s="2" t="s">
        <v>130</v>
      </c>
      <c r="T160" s="2" t="s">
        <v>130</v>
      </c>
      <c r="U160" s="1">
        <v>180</v>
      </c>
      <c r="V160" s="1">
        <v>404.61570664218323</v>
      </c>
      <c r="W160" s="1">
        <v>17.568481291000172</v>
      </c>
      <c r="X160" s="1">
        <v>373.30189999999999</v>
      </c>
      <c r="Y160" s="1">
        <v>442.88420000000002</v>
      </c>
      <c r="Z160" s="2" t="s">
        <v>62</v>
      </c>
      <c r="AA160" s="2" t="s">
        <v>63</v>
      </c>
      <c r="AB160" s="1">
        <v>-0.68840762699870151</v>
      </c>
      <c r="AC160" s="1">
        <v>27.621291803626296</v>
      </c>
      <c r="AD160"/>
    </row>
    <row r="161" spans="1:30" ht="14.5" x14ac:dyDescent="0.35">
      <c r="A161" s="2" t="s">
        <v>745</v>
      </c>
      <c r="B161" s="1" t="s">
        <v>927</v>
      </c>
      <c r="C161" s="2" t="s">
        <v>746</v>
      </c>
      <c r="D161" s="2" t="s">
        <v>732</v>
      </c>
      <c r="E161" s="2" t="s">
        <v>714</v>
      </c>
      <c r="F161" s="1">
        <v>3.5</v>
      </c>
      <c r="G161" s="3">
        <v>47562</v>
      </c>
      <c r="H161" s="2" t="s">
        <v>57</v>
      </c>
      <c r="I161" s="2" t="s">
        <v>58</v>
      </c>
      <c r="J161" s="1">
        <v>5.590691307323751</v>
      </c>
      <c r="K161" s="1">
        <v>1400000000</v>
      </c>
      <c r="L161" s="2" t="s">
        <v>709</v>
      </c>
      <c r="M161" s="2" t="s">
        <v>747</v>
      </c>
      <c r="N161" s="1" t="s">
        <v>1705</v>
      </c>
      <c r="O161" s="1">
        <v>373.85373089604622</v>
      </c>
      <c r="P161" s="1">
        <v>373.52392578125</v>
      </c>
      <c r="Q161" s="1">
        <v>1.0008829557948837</v>
      </c>
      <c r="R161" s="2" t="s">
        <v>207</v>
      </c>
      <c r="S161" s="2" t="s">
        <v>130</v>
      </c>
      <c r="T161" s="2" t="s">
        <v>130</v>
      </c>
      <c r="U161" s="1">
        <v>180</v>
      </c>
      <c r="V161" s="1">
        <v>407.04159184762335</v>
      </c>
      <c r="W161" s="1">
        <v>74.93841628902787</v>
      </c>
      <c r="X161" s="1">
        <v>278.0444</v>
      </c>
      <c r="Y161" s="1">
        <v>734.17070000000001</v>
      </c>
      <c r="Z161" s="2" t="s">
        <v>62</v>
      </c>
      <c r="AA161" s="2" t="s">
        <v>63</v>
      </c>
      <c r="AB161" s="1">
        <v>-0.44286845913017098</v>
      </c>
      <c r="AC161" s="1">
        <v>21.005000346624669</v>
      </c>
      <c r="AD161"/>
    </row>
    <row r="162" spans="1:30" ht="14.5" x14ac:dyDescent="0.35">
      <c r="A162" s="2" t="s">
        <v>748</v>
      </c>
      <c r="B162" s="1" t="s">
        <v>927</v>
      </c>
      <c r="C162" s="2" t="s">
        <v>749</v>
      </c>
      <c r="D162" s="2" t="s">
        <v>750</v>
      </c>
      <c r="E162" s="2" t="s">
        <v>751</v>
      </c>
      <c r="F162" s="1">
        <v>4.375</v>
      </c>
      <c r="G162" s="3">
        <v>45321</v>
      </c>
      <c r="H162" s="2" t="s">
        <v>57</v>
      </c>
      <c r="I162" s="2" t="s">
        <v>58</v>
      </c>
      <c r="J162" s="1">
        <v>1.7221081451060918</v>
      </c>
      <c r="K162" s="1">
        <v>500000000</v>
      </c>
      <c r="L162" s="2" t="s">
        <v>709</v>
      </c>
      <c r="M162" s="2" t="s">
        <v>752</v>
      </c>
      <c r="N162" s="1" t="s">
        <v>1707</v>
      </c>
      <c r="O162" s="1">
        <v>722.11016377171268</v>
      </c>
      <c r="P162" s="1">
        <v>740.29168701171875</v>
      </c>
      <c r="Q162" s="1">
        <v>0.97544005483379381</v>
      </c>
      <c r="R162" s="2" t="s">
        <v>80</v>
      </c>
      <c r="S162" s="2" t="s">
        <v>753</v>
      </c>
      <c r="T162" s="2" t="s">
        <v>504</v>
      </c>
      <c r="U162" s="1">
        <v>180</v>
      </c>
      <c r="V162" s="1">
        <v>711.24456469893039</v>
      </c>
      <c r="W162" s="1">
        <v>210.17651168735696</v>
      </c>
      <c r="X162" s="1">
        <v>234.41040000000001</v>
      </c>
      <c r="Y162" s="1">
        <v>1355.85</v>
      </c>
      <c r="Z162" s="2" t="s">
        <v>62</v>
      </c>
      <c r="AA162" s="2" t="s">
        <v>63</v>
      </c>
      <c r="AB162" s="1">
        <v>5.1697494575155711E-2</v>
      </c>
      <c r="AC162" s="1">
        <v>43.488723224301403</v>
      </c>
      <c r="AD162"/>
    </row>
    <row r="163" spans="1:30" ht="14.5" x14ac:dyDescent="0.35">
      <c r="A163" s="2" t="s">
        <v>754</v>
      </c>
      <c r="B163" s="1" t="s">
        <v>927</v>
      </c>
      <c r="C163" s="2" t="s">
        <v>755</v>
      </c>
      <c r="D163" s="2" t="s">
        <v>756</v>
      </c>
      <c r="E163" s="2" t="s">
        <v>751</v>
      </c>
      <c r="F163" s="1">
        <v>2.625</v>
      </c>
      <c r="G163" s="3">
        <v>45687</v>
      </c>
      <c r="H163" s="2" t="s">
        <v>57</v>
      </c>
      <c r="I163" s="2" t="s">
        <v>58</v>
      </c>
      <c r="J163" s="1">
        <v>0.97741273100616022</v>
      </c>
      <c r="K163" s="1">
        <v>500000000</v>
      </c>
      <c r="L163" s="2" t="s">
        <v>709</v>
      </c>
      <c r="M163" s="2" t="s">
        <v>757</v>
      </c>
      <c r="N163" s="1" t="s">
        <v>1707</v>
      </c>
      <c r="O163" s="1">
        <v>750.04160232643733</v>
      </c>
      <c r="P163" s="1">
        <v>750.17132568359375</v>
      </c>
      <c r="Q163" s="1">
        <v>0.99982707502577717</v>
      </c>
      <c r="R163" s="2" t="s">
        <v>80</v>
      </c>
      <c r="S163" s="2" t="s">
        <v>753</v>
      </c>
      <c r="T163" s="2" t="s">
        <v>504</v>
      </c>
      <c r="U163" s="1">
        <v>180</v>
      </c>
      <c r="V163" s="1">
        <v>669.44851387551023</v>
      </c>
      <c r="W163" s="1">
        <v>141.58687232109042</v>
      </c>
      <c r="X163" s="1">
        <v>255.70519999999999</v>
      </c>
      <c r="Y163" s="1">
        <v>954.32510000000002</v>
      </c>
      <c r="Z163" s="2" t="s">
        <v>62</v>
      </c>
      <c r="AA163" s="2" t="s">
        <v>63</v>
      </c>
      <c r="AB163" s="1">
        <v>0.56921300068101044</v>
      </c>
      <c r="AC163" s="1">
        <v>70.758992454471624</v>
      </c>
      <c r="AD163"/>
    </row>
    <row r="164" spans="1:30" ht="14.5" x14ac:dyDescent="0.35">
      <c r="A164" s="2" t="s">
        <v>758</v>
      </c>
      <c r="B164" s="1" t="s">
        <v>927</v>
      </c>
      <c r="C164" s="2" t="s">
        <v>759</v>
      </c>
      <c r="D164" s="2" t="s">
        <v>760</v>
      </c>
      <c r="E164" s="2" t="s">
        <v>761</v>
      </c>
      <c r="F164" s="1">
        <v>6.25</v>
      </c>
      <c r="G164" s="3"/>
      <c r="H164" s="2" t="s">
        <v>57</v>
      </c>
      <c r="I164" s="2" t="s">
        <v>58</v>
      </c>
      <c r="J164" s="1">
        <v>5.5578370978781653</v>
      </c>
      <c r="K164" s="1">
        <v>0</v>
      </c>
      <c r="L164" s="2" t="s">
        <v>709</v>
      </c>
      <c r="M164" s="2"/>
      <c r="N164" s="1" t="s">
        <v>1704</v>
      </c>
      <c r="O164" s="1" t="s">
        <v>80</v>
      </c>
      <c r="P164" s="1" t="s">
        <v>299</v>
      </c>
      <c r="Q164" s="1">
        <v>1</v>
      </c>
      <c r="R164" s="2" t="s">
        <v>80</v>
      </c>
      <c r="S164" s="2" t="s">
        <v>80</v>
      </c>
      <c r="T164" s="2" t="s">
        <v>80</v>
      </c>
      <c r="U164" s="1">
        <v>180</v>
      </c>
      <c r="V164" s="1">
        <v>1619.3734733333326</v>
      </c>
      <c r="W164" s="1">
        <v>959.6522696385648</v>
      </c>
      <c r="X164" s="1">
        <v>-264.50650000000002</v>
      </c>
      <c r="Y164" s="1">
        <v>4815.4380000000001</v>
      </c>
      <c r="Z164" s="2" t="s">
        <v>62</v>
      </c>
      <c r="AA164" s="2" t="s">
        <v>63</v>
      </c>
      <c r="AD164"/>
    </row>
    <row r="165" spans="1:30" ht="14.5" x14ac:dyDescent="0.35">
      <c r="A165" s="2" t="s">
        <v>762</v>
      </c>
      <c r="B165" s="1" t="s">
        <v>927</v>
      </c>
      <c r="C165" s="2" t="s">
        <v>763</v>
      </c>
      <c r="D165" s="2" t="s">
        <v>764</v>
      </c>
      <c r="E165" s="2" t="s">
        <v>765</v>
      </c>
      <c r="F165" s="1">
        <v>5.125</v>
      </c>
      <c r="G165" s="3">
        <v>44239</v>
      </c>
      <c r="H165" s="2" t="s">
        <v>86</v>
      </c>
      <c r="I165" s="2" t="s">
        <v>58</v>
      </c>
      <c r="J165" s="1">
        <v>5.1937029431895958</v>
      </c>
      <c r="K165" s="1">
        <v>500000000</v>
      </c>
      <c r="L165" s="2" t="s">
        <v>709</v>
      </c>
      <c r="M165" s="2" t="s">
        <v>766</v>
      </c>
      <c r="N165" s="1" t="s">
        <v>1703</v>
      </c>
      <c r="O165" s="1">
        <v>10112.094788102058</v>
      </c>
      <c r="P165" s="1">
        <v>10135.9013671875</v>
      </c>
      <c r="Q165" s="1">
        <v>0.99765126176518359</v>
      </c>
      <c r="R165" s="2" t="s">
        <v>80</v>
      </c>
      <c r="S165" s="2" t="s">
        <v>767</v>
      </c>
      <c r="T165" s="2" t="s">
        <v>81</v>
      </c>
      <c r="U165" s="1">
        <v>180</v>
      </c>
      <c r="V165" s="1">
        <v>4634.5303049107169</v>
      </c>
      <c r="W165" s="1">
        <v>2339.044578966706</v>
      </c>
      <c r="X165" s="1">
        <v>70.551169999999999</v>
      </c>
      <c r="Y165" s="1">
        <v>10208.07</v>
      </c>
      <c r="Z165" s="2" t="s">
        <v>62</v>
      </c>
      <c r="AA165" s="2" t="s">
        <v>63</v>
      </c>
      <c r="AB165" s="1">
        <v>2.3417956769387889</v>
      </c>
      <c r="AC165" s="1">
        <v>99.053267239179661</v>
      </c>
      <c r="AD165"/>
    </row>
    <row r="166" spans="1:30" ht="14.5" x14ac:dyDescent="0.35">
      <c r="A166" s="2" t="s">
        <v>768</v>
      </c>
      <c r="B166" s="1" t="s">
        <v>927</v>
      </c>
      <c r="C166" s="2" t="s">
        <v>769</v>
      </c>
      <c r="D166" s="2" t="s">
        <v>770</v>
      </c>
      <c r="E166" s="2" t="s">
        <v>771</v>
      </c>
      <c r="F166" s="1">
        <v>2.1240000000000001</v>
      </c>
      <c r="G166" s="3">
        <v>44971</v>
      </c>
      <c r="H166" s="2" t="s">
        <v>57</v>
      </c>
      <c r="I166" s="2" t="s">
        <v>58</v>
      </c>
      <c r="J166" s="1">
        <v>2.9349760438056127</v>
      </c>
      <c r="K166" s="1">
        <v>500000000</v>
      </c>
      <c r="L166" s="2" t="s">
        <v>148</v>
      </c>
      <c r="M166" s="2" t="s">
        <v>772</v>
      </c>
      <c r="N166" s="1" t="s">
        <v>1707</v>
      </c>
      <c r="O166" s="1">
        <v>455.94439045072096</v>
      </c>
      <c r="P166" s="1">
        <v>476.40606689453131</v>
      </c>
      <c r="Q166" s="1">
        <v>0.95704992470563943</v>
      </c>
      <c r="R166" s="2" t="s">
        <v>80</v>
      </c>
      <c r="S166" s="2" t="s">
        <v>61</v>
      </c>
      <c r="T166" s="2" t="s">
        <v>61</v>
      </c>
      <c r="U166" s="1">
        <v>180</v>
      </c>
      <c r="V166" s="1">
        <v>523.51795758119454</v>
      </c>
      <c r="W166" s="1">
        <v>187.67703765066165</v>
      </c>
      <c r="X166" s="1">
        <v>233.50239999999999</v>
      </c>
      <c r="Y166" s="1">
        <v>1009.235</v>
      </c>
      <c r="Z166" s="2" t="s">
        <v>62</v>
      </c>
      <c r="AA166" s="2" t="s">
        <v>63</v>
      </c>
      <c r="AB166" s="1">
        <v>-0.36005239626732433</v>
      </c>
      <c r="AC166" s="1">
        <v>28.675086034894104</v>
      </c>
      <c r="AD166"/>
    </row>
    <row r="167" spans="1:30" ht="14.5" x14ac:dyDescent="0.35">
      <c r="A167" s="2" t="s">
        <v>773</v>
      </c>
      <c r="B167" s="1" t="s">
        <v>927</v>
      </c>
      <c r="C167" s="2" t="s">
        <v>774</v>
      </c>
      <c r="D167" s="2" t="s">
        <v>775</v>
      </c>
      <c r="E167" s="2" t="s">
        <v>776</v>
      </c>
      <c r="F167" s="1">
        <v>4</v>
      </c>
      <c r="G167" s="3">
        <v>44547</v>
      </c>
      <c r="H167" s="2" t="s">
        <v>57</v>
      </c>
      <c r="I167" s="2" t="s">
        <v>58</v>
      </c>
      <c r="J167" s="1">
        <v>5.8453114305270359</v>
      </c>
      <c r="K167" s="1">
        <v>1000000000</v>
      </c>
      <c r="L167" s="2" t="s">
        <v>178</v>
      </c>
      <c r="M167" s="2" t="s">
        <v>777</v>
      </c>
      <c r="N167" s="1" t="s">
        <v>1707</v>
      </c>
      <c r="O167" s="1">
        <v>123.53537728848494</v>
      </c>
      <c r="P167" s="1">
        <v>121.3715362548828</v>
      </c>
      <c r="Q167" s="1">
        <v>1.01782824128598</v>
      </c>
      <c r="R167" s="2" t="s">
        <v>80</v>
      </c>
      <c r="S167" s="2" t="s">
        <v>130</v>
      </c>
      <c r="T167" s="2" t="s">
        <v>81</v>
      </c>
      <c r="U167" s="1">
        <v>180</v>
      </c>
      <c r="V167" s="1">
        <v>218.07985778848607</v>
      </c>
      <c r="W167" s="1">
        <v>112.56465203514986</v>
      </c>
      <c r="X167" s="1">
        <v>58.680709999999998</v>
      </c>
      <c r="Y167" s="1">
        <v>501.90230000000003</v>
      </c>
      <c r="Z167" s="2" t="s">
        <v>62</v>
      </c>
      <c r="AA167" s="2" t="s">
        <v>63</v>
      </c>
      <c r="AB167" s="1">
        <v>-0.83991269719803652</v>
      </c>
      <c r="AC167" s="1">
        <v>14.632560496090663</v>
      </c>
      <c r="AD167"/>
    </row>
    <row r="168" spans="1:30" ht="14.5" x14ac:dyDescent="0.35">
      <c r="A168" s="2" t="s">
        <v>778</v>
      </c>
      <c r="B168" s="1" t="s">
        <v>927</v>
      </c>
      <c r="C168" s="2" t="s">
        <v>779</v>
      </c>
      <c r="D168" s="2" t="s">
        <v>780</v>
      </c>
      <c r="E168" s="2" t="s">
        <v>781</v>
      </c>
      <c r="F168" s="1">
        <v>2.125</v>
      </c>
      <c r="G168" s="3">
        <v>45132</v>
      </c>
      <c r="H168" s="2" t="s">
        <v>57</v>
      </c>
      <c r="I168" s="2" t="s">
        <v>58</v>
      </c>
      <c r="J168" s="1">
        <v>2.4914442162902124</v>
      </c>
      <c r="K168" s="1">
        <v>1250000000</v>
      </c>
      <c r="L168" s="2" t="s">
        <v>178</v>
      </c>
      <c r="M168" s="2" t="s">
        <v>782</v>
      </c>
      <c r="N168" s="1" t="s">
        <v>1707</v>
      </c>
      <c r="O168" s="1">
        <v>624.11886521426538</v>
      </c>
      <c r="P168" s="1">
        <v>624.119384765625</v>
      </c>
      <c r="Q168" s="1">
        <v>0.99999916754490836</v>
      </c>
      <c r="R168" s="2" t="s">
        <v>89</v>
      </c>
      <c r="S168" s="2" t="s">
        <v>113</v>
      </c>
      <c r="T168" s="2" t="s">
        <v>130</v>
      </c>
      <c r="U168" s="1">
        <v>180</v>
      </c>
      <c r="V168" s="1">
        <v>624.96243991294614</v>
      </c>
      <c r="W168" s="1">
        <v>190.65809408965785</v>
      </c>
      <c r="X168" s="1">
        <v>111.4098</v>
      </c>
      <c r="Y168" s="1">
        <v>1008.5549999999999</v>
      </c>
      <c r="Z168" s="2" t="s">
        <v>62</v>
      </c>
      <c r="AA168" s="2" t="s">
        <v>63</v>
      </c>
      <c r="AB168" s="1">
        <v>-4.4245417573725429E-3</v>
      </c>
      <c r="AC168" s="1">
        <v>57.148950383312027</v>
      </c>
      <c r="AD168"/>
    </row>
    <row r="169" spans="1:30" ht="14.5" x14ac:dyDescent="0.35">
      <c r="A169" s="2" t="s">
        <v>783</v>
      </c>
      <c r="B169" s="1" t="s">
        <v>927</v>
      </c>
      <c r="C169" s="2" t="s">
        <v>784</v>
      </c>
      <c r="D169" s="2" t="s">
        <v>785</v>
      </c>
      <c r="E169" s="2" t="s">
        <v>781</v>
      </c>
      <c r="F169" s="1">
        <v>2.875</v>
      </c>
      <c r="G169" s="3">
        <v>46047</v>
      </c>
      <c r="H169" s="2" t="s">
        <v>57</v>
      </c>
      <c r="I169" s="2" t="s">
        <v>58</v>
      </c>
      <c r="J169" s="1">
        <v>2.4914442162902124</v>
      </c>
      <c r="K169" s="1">
        <v>750000000</v>
      </c>
      <c r="L169" s="2" t="s">
        <v>178</v>
      </c>
      <c r="M169" s="2" t="s">
        <v>786</v>
      </c>
      <c r="N169" s="1" t="s">
        <v>1707</v>
      </c>
      <c r="O169" s="1">
        <v>596.71287842735126</v>
      </c>
      <c r="P169" s="1">
        <v>596.67706298828125</v>
      </c>
      <c r="Q169" s="1">
        <v>1.0000600248296636</v>
      </c>
      <c r="R169" s="2" t="s">
        <v>89</v>
      </c>
      <c r="S169" s="2" t="s">
        <v>113</v>
      </c>
      <c r="T169" s="2" t="s">
        <v>130</v>
      </c>
      <c r="U169" s="1">
        <v>180</v>
      </c>
      <c r="V169" s="1">
        <v>553.44928418247775</v>
      </c>
      <c r="W169" s="1">
        <v>140.35461956178094</v>
      </c>
      <c r="X169" s="1">
        <v>160.54589999999999</v>
      </c>
      <c r="Y169" s="1">
        <v>797.59519999999998</v>
      </c>
      <c r="Z169" s="2" t="s">
        <v>62</v>
      </c>
      <c r="AA169" s="2" t="s">
        <v>63</v>
      </c>
      <c r="AB169" s="1">
        <v>0.30824488983656034</v>
      </c>
      <c r="AC169" s="1">
        <v>68.466754209972649</v>
      </c>
      <c r="AD169"/>
    </row>
    <row r="170" spans="1:30" ht="14.5" x14ac:dyDescent="0.35">
      <c r="A170" s="2" t="s">
        <v>787</v>
      </c>
      <c r="B170" s="1" t="s">
        <v>927</v>
      </c>
      <c r="C170" s="2" t="s">
        <v>788</v>
      </c>
      <c r="D170" s="2" t="s">
        <v>789</v>
      </c>
      <c r="E170" s="2" t="s">
        <v>790</v>
      </c>
      <c r="F170" s="1">
        <v>3.875</v>
      </c>
      <c r="G170" s="3">
        <v>45115</v>
      </c>
      <c r="H170" s="2" t="s">
        <v>86</v>
      </c>
      <c r="I170" s="2" t="s">
        <v>58</v>
      </c>
      <c r="J170" s="1">
        <v>2.5462012320328542</v>
      </c>
      <c r="K170" s="1">
        <v>500000000</v>
      </c>
      <c r="L170" s="2" t="s">
        <v>178</v>
      </c>
      <c r="M170" s="2" t="s">
        <v>791</v>
      </c>
      <c r="N170" s="1" t="s">
        <v>1707</v>
      </c>
      <c r="O170" s="1">
        <v>314.0082145373114</v>
      </c>
      <c r="P170" s="1">
        <v>303.80447387695313</v>
      </c>
      <c r="Q170" s="1">
        <v>1.0335865385066416</v>
      </c>
      <c r="R170" s="2" t="s">
        <v>80</v>
      </c>
      <c r="S170" s="2" t="s">
        <v>61</v>
      </c>
      <c r="T170" s="2" t="s">
        <v>81</v>
      </c>
      <c r="U170" s="1">
        <v>180</v>
      </c>
      <c r="V170" s="1">
        <v>400.85573639094309</v>
      </c>
      <c r="W170" s="1">
        <v>140.62959828683887</v>
      </c>
      <c r="X170" s="1">
        <v>181.245</v>
      </c>
      <c r="Y170" s="1">
        <v>850.7681</v>
      </c>
      <c r="Z170" s="2" t="s">
        <v>62</v>
      </c>
      <c r="AA170" s="2" t="s">
        <v>63</v>
      </c>
      <c r="AB170" s="1">
        <v>-0.61756218400404483</v>
      </c>
      <c r="AC170" s="1">
        <v>19.829519629316959</v>
      </c>
      <c r="AD170"/>
    </row>
    <row r="171" spans="1:30" ht="14.5" x14ac:dyDescent="0.35">
      <c r="A171" s="2" t="s">
        <v>792</v>
      </c>
      <c r="B171" s="1" t="s">
        <v>927</v>
      </c>
      <c r="C171" s="2" t="s">
        <v>793</v>
      </c>
      <c r="D171" s="2" t="s">
        <v>794</v>
      </c>
      <c r="E171" s="2" t="s">
        <v>790</v>
      </c>
      <c r="F171" s="1">
        <v>2.2490000000000001</v>
      </c>
      <c r="G171" s="3">
        <v>46070</v>
      </c>
      <c r="H171" s="2" t="s">
        <v>86</v>
      </c>
      <c r="I171" s="2" t="s">
        <v>58</v>
      </c>
      <c r="J171" s="1">
        <v>0.67624914442162898</v>
      </c>
      <c r="K171" s="1">
        <v>500000000</v>
      </c>
      <c r="L171" s="2" t="s">
        <v>178</v>
      </c>
      <c r="M171" s="2" t="s">
        <v>795</v>
      </c>
      <c r="N171" s="1" t="s">
        <v>1707</v>
      </c>
      <c r="O171" s="1">
        <v>361.19409905148154</v>
      </c>
      <c r="P171" s="1">
        <v>361.26422119140625</v>
      </c>
      <c r="Q171" s="1">
        <v>0.99980589791124774</v>
      </c>
      <c r="R171" s="2" t="s">
        <v>80</v>
      </c>
      <c r="S171" s="2" t="s">
        <v>61</v>
      </c>
      <c r="T171" s="2" t="s">
        <v>81</v>
      </c>
      <c r="U171" s="1">
        <v>180</v>
      </c>
      <c r="V171" s="1">
        <v>416.33945187275049</v>
      </c>
      <c r="W171" s="1">
        <v>84.519242764649221</v>
      </c>
      <c r="X171" s="1">
        <v>241.3466</v>
      </c>
      <c r="Y171" s="1">
        <v>652.09010000000001</v>
      </c>
      <c r="Z171" s="2" t="s">
        <v>62</v>
      </c>
      <c r="AA171" s="2" t="s">
        <v>63</v>
      </c>
      <c r="AB171" s="1">
        <v>-0.65245914442023234</v>
      </c>
      <c r="AC171" s="1">
        <v>29.178185181623455</v>
      </c>
      <c r="AD171"/>
    </row>
    <row r="172" spans="1:30" ht="14.5" x14ac:dyDescent="0.35">
      <c r="A172" s="2" t="s">
        <v>796</v>
      </c>
      <c r="B172" s="1" t="s">
        <v>927</v>
      </c>
      <c r="C172" s="2" t="s">
        <v>797</v>
      </c>
      <c r="D172" s="2" t="s">
        <v>798</v>
      </c>
      <c r="E172" s="2" t="s">
        <v>799</v>
      </c>
      <c r="F172" s="1">
        <v>3</v>
      </c>
      <c r="G172" s="3">
        <v>44992</v>
      </c>
      <c r="H172" s="2" t="s">
        <v>86</v>
      </c>
      <c r="I172" s="2" t="s">
        <v>58</v>
      </c>
      <c r="J172" s="1">
        <v>3.1211498973305956</v>
      </c>
      <c r="K172" s="1">
        <v>350000000</v>
      </c>
      <c r="L172" s="2" t="s">
        <v>178</v>
      </c>
      <c r="M172" s="2" t="s">
        <v>800</v>
      </c>
      <c r="N172" s="1" t="s">
        <v>1707</v>
      </c>
      <c r="O172" s="1">
        <v>382.36693950372211</v>
      </c>
      <c r="P172" s="1">
        <v>382.4053955078125</v>
      </c>
      <c r="Q172" s="1">
        <v>0.99989943655465585</v>
      </c>
      <c r="R172" s="2" t="s">
        <v>801</v>
      </c>
      <c r="S172" s="2" t="s">
        <v>61</v>
      </c>
      <c r="T172" s="2" t="s">
        <v>81</v>
      </c>
      <c r="U172" s="1">
        <v>180</v>
      </c>
      <c r="V172" s="1">
        <v>466.27055783993154</v>
      </c>
      <c r="W172" s="1">
        <v>131.19929063337432</v>
      </c>
      <c r="X172" s="1">
        <v>206.63079999999999</v>
      </c>
      <c r="Y172" s="1">
        <v>751.22090000000003</v>
      </c>
      <c r="Z172" s="2" t="s">
        <v>62</v>
      </c>
      <c r="AA172" s="2" t="s">
        <v>63</v>
      </c>
      <c r="AB172" s="1">
        <v>-0.6395127437896847</v>
      </c>
      <c r="AC172" s="1">
        <v>32.269433378190691</v>
      </c>
      <c r="AD172"/>
    </row>
    <row r="173" spans="1:30" ht="14.5" x14ac:dyDescent="0.35">
      <c r="A173" s="2" t="s">
        <v>802</v>
      </c>
      <c r="B173" s="1" t="s">
        <v>927</v>
      </c>
      <c r="C173" s="2" t="s">
        <v>803</v>
      </c>
      <c r="D173" s="2" t="s">
        <v>804</v>
      </c>
      <c r="E173" s="2" t="s">
        <v>805</v>
      </c>
      <c r="F173" s="1">
        <v>3.375</v>
      </c>
      <c r="G173" s="3">
        <v>45558</v>
      </c>
      <c r="H173" s="2" t="s">
        <v>57</v>
      </c>
      <c r="I173" s="2" t="s">
        <v>58</v>
      </c>
      <c r="J173" s="1">
        <v>1.0787132101300478</v>
      </c>
      <c r="K173" s="1">
        <v>600000000</v>
      </c>
      <c r="L173" s="2" t="s">
        <v>178</v>
      </c>
      <c r="M173" s="2" t="s">
        <v>806</v>
      </c>
      <c r="N173" s="1" t="s">
        <v>1707</v>
      </c>
      <c r="O173" s="1">
        <v>388.45514214608886</v>
      </c>
      <c r="P173" s="1">
        <v>388.52255249023438</v>
      </c>
      <c r="Q173" s="1">
        <v>0.99982649567261039</v>
      </c>
      <c r="R173" s="2" t="s">
        <v>60</v>
      </c>
      <c r="S173" s="2" t="s">
        <v>130</v>
      </c>
      <c r="T173" s="2" t="s">
        <v>61</v>
      </c>
      <c r="U173" s="1">
        <v>180</v>
      </c>
      <c r="V173" s="1">
        <v>437.87682884291286</v>
      </c>
      <c r="W173" s="1">
        <v>93.59939298038212</v>
      </c>
      <c r="X173" s="1">
        <v>198.2842</v>
      </c>
      <c r="Y173" s="1">
        <v>557.64449999999999</v>
      </c>
      <c r="Z173" s="2" t="s">
        <v>62</v>
      </c>
      <c r="AA173" s="2" t="s">
        <v>63</v>
      </c>
      <c r="AB173" s="1">
        <v>-0.52801289755353964</v>
      </c>
      <c r="AC173" s="1">
        <v>52.919296356912227</v>
      </c>
      <c r="AD173"/>
    </row>
    <row r="174" spans="1:30" ht="14.5" x14ac:dyDescent="0.35">
      <c r="A174" s="2" t="s">
        <v>807</v>
      </c>
      <c r="B174" s="1" t="s">
        <v>927</v>
      </c>
      <c r="C174" s="2" t="s">
        <v>808</v>
      </c>
      <c r="D174" s="2" t="s">
        <v>809</v>
      </c>
      <c r="E174" s="2" t="s">
        <v>810</v>
      </c>
      <c r="F174" s="1">
        <v>3.2480000000000002</v>
      </c>
      <c r="G174" s="3">
        <v>45615</v>
      </c>
      <c r="H174" s="2" t="s">
        <v>57</v>
      </c>
      <c r="I174" s="2" t="s">
        <v>58</v>
      </c>
      <c r="J174" s="1">
        <v>0.92265571526351808</v>
      </c>
      <c r="K174" s="1">
        <v>800000000</v>
      </c>
      <c r="L174" s="2" t="s">
        <v>178</v>
      </c>
      <c r="M174" s="2" t="s">
        <v>811</v>
      </c>
      <c r="N174" s="1" t="s">
        <v>1707</v>
      </c>
      <c r="O174" s="1">
        <v>369.45489735563456</v>
      </c>
      <c r="P174" s="1">
        <v>370.4271240234375</v>
      </c>
      <c r="Q174" s="1">
        <v>0.99737539017865917</v>
      </c>
      <c r="R174" s="2" t="s">
        <v>80</v>
      </c>
      <c r="S174" s="2" t="s">
        <v>332</v>
      </c>
      <c r="T174" s="2" t="s">
        <v>81</v>
      </c>
      <c r="U174" s="1">
        <v>180</v>
      </c>
      <c r="V174" s="1">
        <v>467.81501764984978</v>
      </c>
      <c r="W174" s="1">
        <v>146.28072456112446</v>
      </c>
      <c r="X174" s="1">
        <v>275.08769999999998</v>
      </c>
      <c r="Y174" s="1">
        <v>926.21090000000004</v>
      </c>
      <c r="Z174" s="2" t="s">
        <v>62</v>
      </c>
      <c r="AA174" s="2" t="s">
        <v>63</v>
      </c>
      <c r="AB174" s="1">
        <v>-0.67240657023895678</v>
      </c>
      <c r="AC174" s="1">
        <v>14.492986481764833</v>
      </c>
      <c r="AD174"/>
    </row>
    <row r="175" spans="1:30" ht="14.5" x14ac:dyDescent="0.35">
      <c r="A175" s="2" t="s">
        <v>812</v>
      </c>
      <c r="B175" s="1" t="s">
        <v>927</v>
      </c>
      <c r="C175" s="2" t="s">
        <v>813</v>
      </c>
      <c r="D175" s="2" t="s">
        <v>814</v>
      </c>
      <c r="E175" s="2" t="s">
        <v>815</v>
      </c>
      <c r="F175" s="1">
        <v>4.625</v>
      </c>
      <c r="G175" s="3">
        <v>45409</v>
      </c>
      <c r="H175" s="2" t="s">
        <v>57</v>
      </c>
      <c r="I175" s="2" t="s">
        <v>58</v>
      </c>
      <c r="J175" s="1">
        <v>1.4893908281998631</v>
      </c>
      <c r="K175" s="1">
        <v>300000000</v>
      </c>
      <c r="L175" s="2" t="s">
        <v>178</v>
      </c>
      <c r="M175" s="2" t="s">
        <v>816</v>
      </c>
      <c r="N175" s="1" t="s">
        <v>1707</v>
      </c>
      <c r="O175" s="1">
        <v>395.0016212707381</v>
      </c>
      <c r="P175" s="1">
        <v>393.81002807617182</v>
      </c>
      <c r="Q175" s="1">
        <v>1.0030258071395168</v>
      </c>
      <c r="R175" s="2" t="s">
        <v>80</v>
      </c>
      <c r="S175" s="2" t="s">
        <v>332</v>
      </c>
      <c r="T175" s="2" t="s">
        <v>332</v>
      </c>
      <c r="U175" s="1">
        <v>180</v>
      </c>
      <c r="V175" s="1">
        <v>480.83078250411165</v>
      </c>
      <c r="W175" s="1">
        <v>148.81451188588849</v>
      </c>
      <c r="X175" s="1">
        <v>228.94900000000001</v>
      </c>
      <c r="Y175" s="1">
        <v>1135.934</v>
      </c>
      <c r="Z175" s="2" t="s">
        <v>62</v>
      </c>
      <c r="AA175" s="2" t="s">
        <v>63</v>
      </c>
      <c r="AB175" s="1">
        <v>-0.57675263081323491</v>
      </c>
      <c r="AC175" s="1">
        <v>18.308199283421235</v>
      </c>
      <c r="AD175"/>
    </row>
    <row r="176" spans="1:30" ht="14.5" x14ac:dyDescent="0.35">
      <c r="A176" s="2" t="s">
        <v>817</v>
      </c>
      <c r="B176" s="1" t="s">
        <v>927</v>
      </c>
      <c r="C176" s="2" t="s">
        <v>818</v>
      </c>
      <c r="D176" s="2" t="s">
        <v>819</v>
      </c>
      <c r="E176" s="2" t="s">
        <v>815</v>
      </c>
      <c r="F176" s="1">
        <v>2.6240000000000001</v>
      </c>
      <c r="G176" s="3">
        <v>45687</v>
      </c>
      <c r="H176" s="2" t="s">
        <v>57</v>
      </c>
      <c r="I176" s="2" t="s">
        <v>58</v>
      </c>
      <c r="J176" s="1">
        <v>0.72553045859000687</v>
      </c>
      <c r="K176" s="1">
        <v>500000000</v>
      </c>
      <c r="L176" s="2" t="s">
        <v>178</v>
      </c>
      <c r="M176" s="2" t="s">
        <v>820</v>
      </c>
      <c r="N176" s="1" t="s">
        <v>1707</v>
      </c>
      <c r="O176" s="1">
        <v>418.12432115829654</v>
      </c>
      <c r="P176" s="1">
        <v>418.42672729492193</v>
      </c>
      <c r="Q176" s="1">
        <v>0.99927727815433698</v>
      </c>
      <c r="R176" s="2" t="s">
        <v>80</v>
      </c>
      <c r="S176" s="2" t="s">
        <v>332</v>
      </c>
      <c r="T176" s="2" t="s">
        <v>332</v>
      </c>
      <c r="U176" s="1">
        <v>180</v>
      </c>
      <c r="V176" s="1">
        <v>498.1963299399165</v>
      </c>
      <c r="W176" s="1">
        <v>142.78215661873767</v>
      </c>
      <c r="X176" s="1">
        <v>244.7859</v>
      </c>
      <c r="Y176" s="1">
        <v>1053.1510000000001</v>
      </c>
      <c r="Z176" s="2" t="s">
        <v>62</v>
      </c>
      <c r="AA176" s="2" t="s">
        <v>63</v>
      </c>
      <c r="AB176" s="1">
        <v>-0.56079842662295165</v>
      </c>
      <c r="AC176" s="1">
        <v>21.443085699555375</v>
      </c>
      <c r="AD176"/>
    </row>
    <row r="177" spans="1:30" ht="14.5" x14ac:dyDescent="0.35">
      <c r="A177" s="2" t="s">
        <v>821</v>
      </c>
      <c r="B177" s="1" t="s">
        <v>927</v>
      </c>
      <c r="C177" s="2" t="s">
        <v>822</v>
      </c>
      <c r="D177" s="2" t="s">
        <v>823</v>
      </c>
      <c r="E177" s="2" t="s">
        <v>805</v>
      </c>
      <c r="F177" s="1">
        <v>3.75</v>
      </c>
      <c r="G177" s="3">
        <v>44946</v>
      </c>
      <c r="H177" s="2" t="s">
        <v>57</v>
      </c>
      <c r="I177" s="2" t="s">
        <v>58</v>
      </c>
      <c r="J177" s="1">
        <v>4.0027378507871321</v>
      </c>
      <c r="K177" s="1">
        <v>600000000</v>
      </c>
      <c r="L177" s="2" t="s">
        <v>178</v>
      </c>
      <c r="M177" s="2" t="s">
        <v>824</v>
      </c>
      <c r="N177" s="1" t="s">
        <v>1707</v>
      </c>
      <c r="O177" s="1">
        <v>359.66940666125265</v>
      </c>
      <c r="P177" s="1">
        <v>359.68338012695313</v>
      </c>
      <c r="Q177" s="1">
        <v>0.99996115064950863</v>
      </c>
      <c r="R177" s="2" t="s">
        <v>80</v>
      </c>
      <c r="S177" s="2" t="s">
        <v>130</v>
      </c>
      <c r="T177" s="2" t="s">
        <v>81</v>
      </c>
      <c r="U177" s="1">
        <v>180</v>
      </c>
      <c r="V177" s="1">
        <v>383.38987506110499</v>
      </c>
      <c r="W177" s="1">
        <v>88.777410607552255</v>
      </c>
      <c r="X177" s="1">
        <v>147.767</v>
      </c>
      <c r="Y177" s="1">
        <v>556.31629999999996</v>
      </c>
      <c r="Z177" s="2" t="s">
        <v>62</v>
      </c>
      <c r="AA177" s="2" t="s">
        <v>63</v>
      </c>
      <c r="AB177" s="1">
        <v>-0.26719036112362626</v>
      </c>
      <c r="AC177" s="1">
        <v>51.86703456871733</v>
      </c>
      <c r="AD177"/>
    </row>
    <row r="178" spans="1:30" ht="14.5" x14ac:dyDescent="0.35">
      <c r="A178" s="2" t="s">
        <v>825</v>
      </c>
      <c r="B178" s="1" t="s">
        <v>927</v>
      </c>
      <c r="C178" s="2" t="s">
        <v>826</v>
      </c>
      <c r="D178" s="2" t="s">
        <v>827</v>
      </c>
      <c r="E178" s="2" t="s">
        <v>805</v>
      </c>
      <c r="F178" s="1">
        <v>2.125</v>
      </c>
      <c r="G178" s="3">
        <v>45308</v>
      </c>
      <c r="H178" s="2" t="s">
        <v>57</v>
      </c>
      <c r="I178" s="2" t="s">
        <v>58</v>
      </c>
      <c r="J178" s="1">
        <v>2.7597535934291582</v>
      </c>
      <c r="K178" s="1">
        <v>400000000</v>
      </c>
      <c r="L178" s="2" t="s">
        <v>178</v>
      </c>
      <c r="M178" s="2" t="s">
        <v>828</v>
      </c>
      <c r="N178" s="1" t="s">
        <v>1707</v>
      </c>
      <c r="O178" s="1">
        <v>438.07788767883</v>
      </c>
      <c r="P178" s="1">
        <v>438.17132568359375</v>
      </c>
      <c r="Q178" s="1">
        <v>0.99978675463389122</v>
      </c>
      <c r="R178" s="2" t="s">
        <v>80</v>
      </c>
      <c r="S178" s="2" t="s">
        <v>130</v>
      </c>
      <c r="T178" s="2" t="s">
        <v>81</v>
      </c>
      <c r="U178" s="1">
        <v>180</v>
      </c>
      <c r="V178" s="1">
        <v>459.99537027985463</v>
      </c>
      <c r="W178" s="1">
        <v>117.68947605679878</v>
      </c>
      <c r="X178" s="1">
        <v>179.88409999999999</v>
      </c>
      <c r="Y178" s="1">
        <v>700.89620000000002</v>
      </c>
      <c r="Z178" s="2" t="s">
        <v>62</v>
      </c>
      <c r="AA178" s="2" t="s">
        <v>63</v>
      </c>
      <c r="AB178" s="1">
        <v>-0.18623145701189897</v>
      </c>
      <c r="AC178" s="1">
        <v>49.55619796139667</v>
      </c>
      <c r="AD178"/>
    </row>
    <row r="179" spans="1:30" ht="14.5" x14ac:dyDescent="0.35">
      <c r="A179" s="2" t="s">
        <v>829</v>
      </c>
      <c r="B179" s="1" t="s">
        <v>927</v>
      </c>
      <c r="C179" s="2" t="s">
        <v>830</v>
      </c>
      <c r="D179" s="2" t="s">
        <v>831</v>
      </c>
      <c r="E179" s="2" t="s">
        <v>805</v>
      </c>
      <c r="F179" s="1">
        <v>2.875</v>
      </c>
      <c r="G179" s="3">
        <v>45669</v>
      </c>
      <c r="H179" s="2" t="s">
        <v>57</v>
      </c>
      <c r="I179" s="2" t="s">
        <v>58</v>
      </c>
      <c r="J179" s="1">
        <v>1.2785763175906912</v>
      </c>
      <c r="K179" s="1">
        <v>500000000</v>
      </c>
      <c r="L179" s="2" t="s">
        <v>178</v>
      </c>
      <c r="M179" s="2" t="s">
        <v>832</v>
      </c>
      <c r="N179" s="1" t="s">
        <v>1707</v>
      </c>
      <c r="O179" s="1">
        <v>411.98069144459862</v>
      </c>
      <c r="P179" s="1">
        <v>412.09307861328131</v>
      </c>
      <c r="Q179" s="1">
        <v>0.99972727722324084</v>
      </c>
      <c r="R179" s="2" t="s">
        <v>80</v>
      </c>
      <c r="S179" s="2" t="s">
        <v>130</v>
      </c>
      <c r="T179" s="2" t="s">
        <v>81</v>
      </c>
      <c r="U179" s="1">
        <v>180</v>
      </c>
      <c r="V179" s="1">
        <v>456.37948667271206</v>
      </c>
      <c r="W179" s="1">
        <v>126.48034354813907</v>
      </c>
      <c r="X179" s="1">
        <v>186.6113</v>
      </c>
      <c r="Y179" s="1">
        <v>730.36919999999998</v>
      </c>
      <c r="Z179" s="2" t="s">
        <v>62</v>
      </c>
      <c r="AA179" s="2" t="s">
        <v>63</v>
      </c>
      <c r="AB179" s="1">
        <v>-0.35103316438427468</v>
      </c>
      <c r="AC179" s="1">
        <v>41.446642236296455</v>
      </c>
      <c r="AD179"/>
    </row>
    <row r="180" spans="1:30" ht="14.5" x14ac:dyDescent="0.35">
      <c r="A180" s="2" t="s">
        <v>833</v>
      </c>
      <c r="B180" s="1" t="s">
        <v>927</v>
      </c>
      <c r="C180" s="2" t="s">
        <v>834</v>
      </c>
      <c r="D180" s="2" t="s">
        <v>835</v>
      </c>
      <c r="E180" s="2" t="s">
        <v>805</v>
      </c>
      <c r="F180" s="1">
        <v>5.25</v>
      </c>
      <c r="G180" s="3">
        <v>45128</v>
      </c>
      <c r="H180" s="2" t="s">
        <v>57</v>
      </c>
      <c r="I180" s="2" t="s">
        <v>258</v>
      </c>
      <c r="J180" s="1">
        <v>3.3347022587268995</v>
      </c>
      <c r="K180" s="1">
        <v>641500000</v>
      </c>
      <c r="L180" s="2" t="s">
        <v>178</v>
      </c>
      <c r="M180" s="2" t="s">
        <v>836</v>
      </c>
      <c r="N180" s="1" t="s">
        <v>1707</v>
      </c>
      <c r="O180" s="1">
        <v>466.06627166001289</v>
      </c>
      <c r="P180" s="1">
        <v>466.16778564453131</v>
      </c>
      <c r="Q180" s="1">
        <v>0.99978223723808368</v>
      </c>
      <c r="R180" s="2" t="s">
        <v>80</v>
      </c>
      <c r="S180" s="2" t="s">
        <v>130</v>
      </c>
      <c r="T180" s="2" t="s">
        <v>81</v>
      </c>
      <c r="U180" s="1">
        <v>180</v>
      </c>
      <c r="V180" s="1">
        <v>514.13420493833655</v>
      </c>
      <c r="W180" s="1">
        <v>142.21768482172857</v>
      </c>
      <c r="X180" s="1">
        <v>203.96789999999999</v>
      </c>
      <c r="Y180" s="1">
        <v>808.35670000000005</v>
      </c>
      <c r="Z180" s="2" t="s">
        <v>62</v>
      </c>
      <c r="AA180" s="2" t="s">
        <v>63</v>
      </c>
      <c r="AB180" s="1">
        <v>-0.33798843891023361</v>
      </c>
      <c r="AC180" s="1">
        <v>43.365855168066133</v>
      </c>
      <c r="AD180"/>
    </row>
    <row r="181" spans="1:30" ht="14.5" x14ac:dyDescent="0.35">
      <c r="A181" s="2" t="s">
        <v>837</v>
      </c>
      <c r="B181" s="1" t="s">
        <v>927</v>
      </c>
      <c r="C181" s="2" t="s">
        <v>838</v>
      </c>
      <c r="D181" s="2" t="s">
        <v>839</v>
      </c>
      <c r="E181" s="2" t="s">
        <v>805</v>
      </c>
      <c r="F181" s="1">
        <v>4.75</v>
      </c>
      <c r="G181" s="3">
        <v>45468</v>
      </c>
      <c r="H181" s="2" t="s">
        <v>57</v>
      </c>
      <c r="I181" s="2" t="s">
        <v>253</v>
      </c>
      <c r="J181" s="1">
        <v>1.3251197809719371</v>
      </c>
      <c r="K181" s="1">
        <v>400000000</v>
      </c>
      <c r="L181" s="2" t="s">
        <v>178</v>
      </c>
      <c r="M181" s="2" t="s">
        <v>840</v>
      </c>
      <c r="N181" s="1" t="s">
        <v>1707</v>
      </c>
      <c r="O181" s="1">
        <v>424.92903278308535</v>
      </c>
      <c r="P181" s="1">
        <v>424.84063720703131</v>
      </c>
      <c r="Q181" s="1">
        <v>1.0002080676100931</v>
      </c>
      <c r="R181" s="2" t="s">
        <v>80</v>
      </c>
      <c r="S181" s="2" t="s">
        <v>130</v>
      </c>
      <c r="T181" s="2" t="s">
        <v>81</v>
      </c>
      <c r="U181" s="1">
        <v>180</v>
      </c>
      <c r="V181" s="1">
        <v>449.51171464229913</v>
      </c>
      <c r="W181" s="1">
        <v>105.20464327419673</v>
      </c>
      <c r="X181" s="1">
        <v>214.19399999999999</v>
      </c>
      <c r="Y181" s="1">
        <v>640.02499999999998</v>
      </c>
      <c r="Z181" s="2" t="s">
        <v>62</v>
      </c>
      <c r="AA181" s="2" t="s">
        <v>63</v>
      </c>
      <c r="AB181" s="1">
        <v>-0.23366536964669424</v>
      </c>
      <c r="AC181" s="1">
        <v>49.487950098298469</v>
      </c>
      <c r="AD181"/>
    </row>
    <row r="182" spans="1:30" ht="14.5" x14ac:dyDescent="0.35">
      <c r="A182" s="2" t="s">
        <v>841</v>
      </c>
      <c r="B182" s="1" t="s">
        <v>927</v>
      </c>
      <c r="C182" s="2" t="s">
        <v>842</v>
      </c>
      <c r="D182" s="2" t="s">
        <v>843</v>
      </c>
      <c r="E182" s="2" t="s">
        <v>844</v>
      </c>
      <c r="F182" s="1">
        <v>3.75</v>
      </c>
      <c r="G182" s="3">
        <v>44610</v>
      </c>
      <c r="H182" s="2" t="s">
        <v>57</v>
      </c>
      <c r="I182" s="2" t="s">
        <v>58</v>
      </c>
      <c r="J182" s="1">
        <v>5.6728268309377139</v>
      </c>
      <c r="K182" s="1">
        <v>500000000</v>
      </c>
      <c r="L182" s="2" t="s">
        <v>178</v>
      </c>
      <c r="M182" s="2" t="s">
        <v>845</v>
      </c>
      <c r="N182" s="1" t="s">
        <v>1707</v>
      </c>
      <c r="O182" s="1">
        <v>161.17367461768379</v>
      </c>
      <c r="P182" s="1">
        <v>159.69688415527344</v>
      </c>
      <c r="Q182" s="1">
        <v>1.0092474594618543</v>
      </c>
      <c r="R182" s="2" t="s">
        <v>89</v>
      </c>
      <c r="S182" s="2" t="s">
        <v>130</v>
      </c>
      <c r="T182" s="2" t="s">
        <v>130</v>
      </c>
      <c r="U182" s="1">
        <v>180</v>
      </c>
      <c r="V182" s="1">
        <v>284.02123618197555</v>
      </c>
      <c r="W182" s="1">
        <v>155.7864632372235</v>
      </c>
      <c r="X182" s="1">
        <v>88.174130000000005</v>
      </c>
      <c r="Y182" s="1">
        <v>770.13070000000005</v>
      </c>
      <c r="Z182" s="2" t="s">
        <v>62</v>
      </c>
      <c r="AA182" s="2" t="s">
        <v>63</v>
      </c>
      <c r="AB182" s="1">
        <v>-0.78856377512868947</v>
      </c>
      <c r="AC182" s="1">
        <v>10.704427206806406</v>
      </c>
      <c r="AD182"/>
    </row>
    <row r="183" spans="1:30" ht="14.5" x14ac:dyDescent="0.35">
      <c r="A183" s="2" t="s">
        <v>846</v>
      </c>
      <c r="B183" s="1" t="s">
        <v>927</v>
      </c>
      <c r="C183" s="2" t="s">
        <v>847</v>
      </c>
      <c r="D183" s="2" t="s">
        <v>848</v>
      </c>
      <c r="E183" s="2" t="s">
        <v>844</v>
      </c>
      <c r="F183" s="1">
        <v>2.75</v>
      </c>
      <c r="G183" s="3">
        <v>44948</v>
      </c>
      <c r="H183" s="2" t="s">
        <v>57</v>
      </c>
      <c r="I183" s="2" t="s">
        <v>58</v>
      </c>
      <c r="J183" s="1">
        <v>4.0793976728268309</v>
      </c>
      <c r="K183" s="1">
        <v>200000000</v>
      </c>
      <c r="L183" s="2" t="s">
        <v>178</v>
      </c>
      <c r="M183" s="2" t="s">
        <v>849</v>
      </c>
      <c r="N183" s="1" t="s">
        <v>1707</v>
      </c>
      <c r="O183" s="1">
        <v>262.24963466049769</v>
      </c>
      <c r="P183" s="1">
        <v>262.29229736328125</v>
      </c>
      <c r="Q183" s="1">
        <v>0.99983734671886126</v>
      </c>
      <c r="R183" s="2" t="s">
        <v>89</v>
      </c>
      <c r="S183" s="2" t="s">
        <v>130</v>
      </c>
      <c r="T183" s="2" t="s">
        <v>130</v>
      </c>
      <c r="U183" s="1">
        <v>180</v>
      </c>
      <c r="V183" s="1">
        <v>331.06944251199764</v>
      </c>
      <c r="W183" s="1">
        <v>110.50460575140228</v>
      </c>
      <c r="X183" s="1">
        <v>120.1651</v>
      </c>
      <c r="Y183" s="1">
        <v>576.27340000000004</v>
      </c>
      <c r="Z183" s="2" t="s">
        <v>62</v>
      </c>
      <c r="AA183" s="2" t="s">
        <v>63</v>
      </c>
      <c r="AB183" s="1">
        <v>-0.6227777329600277</v>
      </c>
      <c r="AC183" s="1">
        <v>31.151490700892243</v>
      </c>
      <c r="AD183"/>
    </row>
    <row r="184" spans="1:30" ht="14.5" x14ac:dyDescent="0.35">
      <c r="A184" s="2" t="s">
        <v>850</v>
      </c>
      <c r="B184" s="1" t="s">
        <v>927</v>
      </c>
      <c r="C184" s="2" t="s">
        <v>851</v>
      </c>
      <c r="D184" s="2" t="s">
        <v>852</v>
      </c>
      <c r="E184" s="2" t="s">
        <v>844</v>
      </c>
      <c r="F184" s="1">
        <v>2.5</v>
      </c>
      <c r="G184" s="3">
        <v>45131</v>
      </c>
      <c r="H184" s="2" t="s">
        <v>57</v>
      </c>
      <c r="I184" s="2" t="s">
        <v>58</v>
      </c>
      <c r="J184" s="1">
        <v>2.4941820670773445</v>
      </c>
      <c r="K184" s="1">
        <v>350000000</v>
      </c>
      <c r="L184" s="2" t="s">
        <v>178</v>
      </c>
      <c r="M184" s="2" t="s">
        <v>853</v>
      </c>
      <c r="N184" s="1" t="s">
        <v>1707</v>
      </c>
      <c r="O184" s="1">
        <v>269.96962539884805</v>
      </c>
      <c r="P184" s="1">
        <v>267.57809448242188</v>
      </c>
      <c r="Q184" s="1">
        <v>1.0089376932033698</v>
      </c>
      <c r="R184" s="2" t="s">
        <v>89</v>
      </c>
      <c r="S184" s="2" t="s">
        <v>130</v>
      </c>
      <c r="T184" s="2" t="s">
        <v>130</v>
      </c>
      <c r="U184" s="1">
        <v>180</v>
      </c>
      <c r="V184" s="1">
        <v>331.57695539704241</v>
      </c>
      <c r="W184" s="1">
        <v>99.563338942489537</v>
      </c>
      <c r="X184" s="1">
        <v>138.8321</v>
      </c>
      <c r="Y184" s="1">
        <v>549.45590000000004</v>
      </c>
      <c r="Z184" s="2" t="s">
        <v>62</v>
      </c>
      <c r="AA184" s="2" t="s">
        <v>63</v>
      </c>
      <c r="AB184" s="1">
        <v>-0.61877525053454074</v>
      </c>
      <c r="AC184" s="1">
        <v>31.936172574226831</v>
      </c>
      <c r="AD184"/>
    </row>
    <row r="185" spans="1:30" ht="14.5" x14ac:dyDescent="0.35">
      <c r="A185" s="2" t="s">
        <v>854</v>
      </c>
      <c r="B185" s="1" t="s">
        <v>927</v>
      </c>
      <c r="C185" s="2" t="s">
        <v>855</v>
      </c>
      <c r="D185" s="2" t="s">
        <v>856</v>
      </c>
      <c r="E185" s="2" t="s">
        <v>857</v>
      </c>
      <c r="F185" s="1">
        <v>4.375</v>
      </c>
      <c r="G185" s="3">
        <v>45147</v>
      </c>
      <c r="H185" s="2" t="s">
        <v>57</v>
      </c>
      <c r="I185" s="2" t="s">
        <v>58</v>
      </c>
      <c r="J185" s="1">
        <v>2.4531143052703626</v>
      </c>
      <c r="K185" s="1">
        <v>221808000</v>
      </c>
      <c r="L185" s="2" t="s">
        <v>178</v>
      </c>
      <c r="M185" s="2" t="s">
        <v>858</v>
      </c>
      <c r="N185" s="1" t="s">
        <v>1707</v>
      </c>
      <c r="O185" s="1">
        <v>539.03329961316661</v>
      </c>
      <c r="P185" s="1">
        <v>544.2669677734375</v>
      </c>
      <c r="Q185" s="1">
        <v>0.99038400551537875</v>
      </c>
      <c r="R185" s="2" t="s">
        <v>60</v>
      </c>
      <c r="S185" s="2" t="s">
        <v>61</v>
      </c>
      <c r="T185" s="2" t="s">
        <v>61</v>
      </c>
      <c r="U185" s="1">
        <v>180</v>
      </c>
      <c r="V185" s="1">
        <v>571.66620257031309</v>
      </c>
      <c r="W185" s="1">
        <v>133.16602483304339</v>
      </c>
      <c r="X185" s="1">
        <v>270.7955</v>
      </c>
      <c r="Y185" s="1">
        <v>964.84519999999998</v>
      </c>
      <c r="Z185" s="2" t="s">
        <v>62</v>
      </c>
      <c r="AA185" s="2" t="s">
        <v>63</v>
      </c>
      <c r="AB185" s="1">
        <v>-0.24505426964617977</v>
      </c>
      <c r="AC185" s="1">
        <v>38.64821202475364</v>
      </c>
      <c r="AD185"/>
    </row>
    <row r="186" spans="1:30" ht="14.5" x14ac:dyDescent="0.35">
      <c r="A186" s="2" t="s">
        <v>859</v>
      </c>
      <c r="B186" s="1" t="s">
        <v>927</v>
      </c>
      <c r="C186" s="2" t="s">
        <v>860</v>
      </c>
      <c r="D186" s="2" t="s">
        <v>861</v>
      </c>
      <c r="E186" s="2" t="s">
        <v>857</v>
      </c>
      <c r="F186" s="1">
        <v>4.875</v>
      </c>
      <c r="G186" s="3">
        <v>45854</v>
      </c>
      <c r="H186" s="2" t="s">
        <v>57</v>
      </c>
      <c r="I186" s="2" t="s">
        <v>58</v>
      </c>
      <c r="J186" s="1">
        <v>1.516769336071184</v>
      </c>
      <c r="K186" s="1">
        <v>550000000</v>
      </c>
      <c r="L186" s="2" t="s">
        <v>178</v>
      </c>
      <c r="M186" s="2" t="s">
        <v>862</v>
      </c>
      <c r="N186" s="1" t="s">
        <v>1707</v>
      </c>
      <c r="O186" s="1">
        <v>579.74758786144446</v>
      </c>
      <c r="P186" s="1">
        <v>583.4571533203125</v>
      </c>
      <c r="Q186" s="1">
        <v>0.99364209447470508</v>
      </c>
      <c r="R186" s="2" t="s">
        <v>60</v>
      </c>
      <c r="S186" s="2" t="s">
        <v>61</v>
      </c>
      <c r="T186" s="2" t="s">
        <v>61</v>
      </c>
      <c r="U186" s="1">
        <v>180</v>
      </c>
      <c r="V186" s="1">
        <v>596.21806764062512</v>
      </c>
      <c r="W186" s="1">
        <v>113.66468375510728</v>
      </c>
      <c r="X186" s="1">
        <v>347.12720000000002</v>
      </c>
      <c r="Y186" s="1">
        <v>940.48940000000005</v>
      </c>
      <c r="Z186" s="2" t="s">
        <v>62</v>
      </c>
      <c r="AA186" s="2" t="s">
        <v>63</v>
      </c>
      <c r="AB186" s="1">
        <v>-0.14490410948282426</v>
      </c>
      <c r="AC186" s="1">
        <v>39.203776017657418</v>
      </c>
      <c r="AD186"/>
    </row>
    <row r="187" spans="1:30" ht="14.5" x14ac:dyDescent="0.35">
      <c r="A187" s="2" t="s">
        <v>863</v>
      </c>
      <c r="B187" s="1" t="s">
        <v>927</v>
      </c>
      <c r="C187" s="2" t="s">
        <v>864</v>
      </c>
      <c r="D187" s="2" t="s">
        <v>865</v>
      </c>
      <c r="E187" s="2" t="s">
        <v>866</v>
      </c>
      <c r="F187" s="1">
        <v>9.375</v>
      </c>
      <c r="G187" s="3">
        <v>45408</v>
      </c>
      <c r="H187" s="2" t="s">
        <v>57</v>
      </c>
      <c r="I187" s="2" t="s">
        <v>253</v>
      </c>
      <c r="J187" s="1">
        <v>1.5879534565366187</v>
      </c>
      <c r="K187" s="1">
        <v>300000000</v>
      </c>
      <c r="L187" s="2" t="s">
        <v>178</v>
      </c>
      <c r="M187" s="2" t="s">
        <v>867</v>
      </c>
      <c r="N187" s="1" t="s">
        <v>1704</v>
      </c>
      <c r="O187" s="1">
        <v>945.15523490130897</v>
      </c>
      <c r="P187" s="1">
        <v>945.43463134765636</v>
      </c>
      <c r="Q187" s="1">
        <v>0.99970447830332909</v>
      </c>
      <c r="R187" s="2" t="s">
        <v>80</v>
      </c>
      <c r="S187" s="2" t="s">
        <v>80</v>
      </c>
      <c r="T187" s="2" t="s">
        <v>81</v>
      </c>
      <c r="U187" s="1">
        <v>180</v>
      </c>
      <c r="V187" s="1">
        <v>1003.2711939847078</v>
      </c>
      <c r="W187" s="1">
        <v>199.85784537140904</v>
      </c>
      <c r="X187" s="1">
        <v>452.42020000000002</v>
      </c>
      <c r="Y187" s="1">
        <v>1446.606</v>
      </c>
      <c r="Z187" s="2" t="s">
        <v>62</v>
      </c>
      <c r="AA187" s="2" t="s">
        <v>63</v>
      </c>
      <c r="AB187" s="1">
        <v>-0.29078647863634322</v>
      </c>
      <c r="AC187" s="1">
        <v>49.561664922322265</v>
      </c>
      <c r="AD187"/>
    </row>
    <row r="188" spans="1:30" ht="14.5" x14ac:dyDescent="0.35">
      <c r="A188" s="2" t="s">
        <v>868</v>
      </c>
      <c r="B188" s="1" t="s">
        <v>1157</v>
      </c>
      <c r="C188" s="2" t="s">
        <v>869</v>
      </c>
      <c r="D188" s="2" t="s">
        <v>870</v>
      </c>
      <c r="E188" s="2" t="s">
        <v>871</v>
      </c>
      <c r="F188" s="1">
        <v>2.6070000000000002</v>
      </c>
      <c r="G188" s="3">
        <v>44195</v>
      </c>
      <c r="H188" s="2" t="s">
        <v>57</v>
      </c>
      <c r="I188" s="2" t="s">
        <v>58</v>
      </c>
      <c r="J188" s="1">
        <v>15.31006160164271</v>
      </c>
      <c r="K188" s="1">
        <v>700000000</v>
      </c>
      <c r="L188" s="2" t="s">
        <v>87</v>
      </c>
      <c r="M188" s="2" t="s">
        <v>872</v>
      </c>
      <c r="N188" s="1" t="s">
        <v>1703</v>
      </c>
      <c r="O188" s="1" t="s">
        <v>80</v>
      </c>
      <c r="P188" s="1" t="s">
        <v>299</v>
      </c>
      <c r="Q188" s="1">
        <v>1</v>
      </c>
      <c r="R188" s="2" t="s">
        <v>873</v>
      </c>
      <c r="S188" s="2" t="s">
        <v>753</v>
      </c>
      <c r="T188" s="2" t="s">
        <v>874</v>
      </c>
      <c r="U188" s="1">
        <v>180</v>
      </c>
      <c r="V188" s="1" t="s">
        <v>80</v>
      </c>
      <c r="W188" s="1" t="s">
        <v>80</v>
      </c>
      <c r="X188" s="1" t="s">
        <v>80</v>
      </c>
      <c r="Y188" s="1" t="s">
        <v>80</v>
      </c>
      <c r="Z188" s="2" t="s">
        <v>62</v>
      </c>
      <c r="AA188" s="2" t="s">
        <v>63</v>
      </c>
      <c r="AD188"/>
    </row>
    <row r="189" spans="1:30" ht="14.5" x14ac:dyDescent="0.35">
      <c r="A189" s="2" t="s">
        <v>875</v>
      </c>
      <c r="B189" s="1" t="s">
        <v>927</v>
      </c>
      <c r="C189" s="2" t="s">
        <v>876</v>
      </c>
      <c r="D189" s="2" t="s">
        <v>877</v>
      </c>
      <c r="E189" s="2" t="s">
        <v>878</v>
      </c>
      <c r="F189" s="1">
        <v>3.992</v>
      </c>
      <c r="G189" s="3">
        <v>45322</v>
      </c>
      <c r="H189" s="2" t="s">
        <v>57</v>
      </c>
      <c r="I189" s="2" t="s">
        <v>58</v>
      </c>
      <c r="J189" s="1">
        <v>6.9924709103353866</v>
      </c>
      <c r="K189" s="1">
        <v>750000000</v>
      </c>
      <c r="L189" s="2" t="s">
        <v>87</v>
      </c>
      <c r="M189" s="2" t="s">
        <v>879</v>
      </c>
      <c r="N189" s="1" t="s">
        <v>1704</v>
      </c>
      <c r="O189" s="1">
        <v>4335.0872218471723</v>
      </c>
      <c r="P189" s="1">
        <v>4335.611328125</v>
      </c>
      <c r="Q189" s="1">
        <v>0.99987911594509682</v>
      </c>
      <c r="R189" s="2" t="s">
        <v>880</v>
      </c>
      <c r="S189" s="2" t="s">
        <v>881</v>
      </c>
      <c r="T189" s="2" t="s">
        <v>881</v>
      </c>
      <c r="U189" s="1">
        <v>180</v>
      </c>
      <c r="V189" s="1">
        <v>3261.666361874999</v>
      </c>
      <c r="W189" s="1">
        <v>536.98139515759226</v>
      </c>
      <c r="X189" s="1">
        <v>2170.1060000000002</v>
      </c>
      <c r="Y189" s="1">
        <v>4335.611328125</v>
      </c>
      <c r="Z189" s="2" t="s">
        <v>62</v>
      </c>
      <c r="AA189" s="2" t="s">
        <v>63</v>
      </c>
      <c r="AB189" s="1">
        <v>1.9989907837629035</v>
      </c>
      <c r="AC189" s="1">
        <v>99.975797506890387</v>
      </c>
      <c r="AD189"/>
    </row>
    <row r="190" spans="1:30" ht="14.5" x14ac:dyDescent="0.35">
      <c r="A190" s="2" t="s">
        <v>882</v>
      </c>
      <c r="B190" s="1" t="s">
        <v>927</v>
      </c>
      <c r="C190" s="2" t="s">
        <v>883</v>
      </c>
      <c r="D190" s="2" t="s">
        <v>884</v>
      </c>
      <c r="E190" s="2" t="s">
        <v>885</v>
      </c>
      <c r="F190" s="1">
        <v>5</v>
      </c>
      <c r="G190" s="3">
        <v>44236</v>
      </c>
      <c r="H190" s="2" t="s">
        <v>57</v>
      </c>
      <c r="I190" s="2" t="s">
        <v>58</v>
      </c>
      <c r="J190" s="1">
        <v>6.0424366872005475</v>
      </c>
      <c r="K190" s="1">
        <v>222230000</v>
      </c>
      <c r="L190" s="2" t="s">
        <v>148</v>
      </c>
      <c r="M190" s="2" t="s">
        <v>886</v>
      </c>
      <c r="N190" s="1" t="s">
        <v>1704</v>
      </c>
      <c r="O190" s="1">
        <v>288.37183341103434</v>
      </c>
      <c r="P190" s="1">
        <v>289.26119995117188</v>
      </c>
      <c r="Q190" s="1">
        <v>0.99692538598233138</v>
      </c>
      <c r="R190" s="2" t="s">
        <v>887</v>
      </c>
      <c r="S190" s="2" t="s">
        <v>80</v>
      </c>
      <c r="T190" s="2" t="s">
        <v>81</v>
      </c>
      <c r="U190" s="1">
        <v>180</v>
      </c>
      <c r="V190" s="1">
        <v>446.83716612688534</v>
      </c>
      <c r="W190" s="1">
        <v>197.03825405820811</v>
      </c>
      <c r="X190" s="1">
        <v>53.754489999999997</v>
      </c>
      <c r="Y190" s="1">
        <v>806.57039999999995</v>
      </c>
      <c r="Z190" s="2" t="s">
        <v>62</v>
      </c>
      <c r="AA190" s="2" t="s">
        <v>63</v>
      </c>
      <c r="AB190" s="1">
        <v>-0.80423638279416498</v>
      </c>
      <c r="AC190" s="1">
        <v>31.165300878276387</v>
      </c>
      <c r="AD190"/>
    </row>
    <row r="191" spans="1:30" ht="14.5" x14ac:dyDescent="0.35">
      <c r="A191" s="2" t="s">
        <v>888</v>
      </c>
      <c r="B191" s="1" t="s">
        <v>927</v>
      </c>
      <c r="C191" s="2" t="s">
        <v>889</v>
      </c>
      <c r="D191" s="2" t="s">
        <v>890</v>
      </c>
      <c r="E191" s="2" t="s">
        <v>891</v>
      </c>
      <c r="F191" s="1">
        <v>6.875</v>
      </c>
      <c r="G191" s="3">
        <v>44552</v>
      </c>
      <c r="H191" s="2" t="s">
        <v>57</v>
      </c>
      <c r="I191" s="2" t="s">
        <v>258</v>
      </c>
      <c r="J191" s="1">
        <v>3.5865845311430529</v>
      </c>
      <c r="K191" s="1">
        <v>800000000</v>
      </c>
      <c r="L191" s="2" t="s">
        <v>205</v>
      </c>
      <c r="M191" s="2" t="s">
        <v>892</v>
      </c>
      <c r="N191" s="1" t="s">
        <v>1704</v>
      </c>
      <c r="O191" s="1">
        <v>1076.3829101794381</v>
      </c>
      <c r="P191" s="1">
        <v>1151.859375</v>
      </c>
      <c r="Q191" s="1">
        <v>0.93447423664840867</v>
      </c>
      <c r="R191" s="2" t="s">
        <v>80</v>
      </c>
      <c r="S191" s="2" t="s">
        <v>80</v>
      </c>
      <c r="T191" s="2" t="s">
        <v>80</v>
      </c>
      <c r="U191" s="1">
        <v>180</v>
      </c>
      <c r="V191" s="1">
        <v>1559.0939056497182</v>
      </c>
      <c r="W191" s="1">
        <v>654.02122882627657</v>
      </c>
      <c r="X191" s="1">
        <v>608.93910000000005</v>
      </c>
      <c r="Y191" s="1">
        <v>3602.55</v>
      </c>
      <c r="Z191" s="2" t="s">
        <v>62</v>
      </c>
      <c r="AA191" s="2" t="s">
        <v>63</v>
      </c>
      <c r="AB191" s="1">
        <v>-0.73806624952612876</v>
      </c>
      <c r="AC191" s="1">
        <v>15.614714997845514</v>
      </c>
      <c r="AD191"/>
    </row>
    <row r="192" spans="1:30" ht="14.5" x14ac:dyDescent="0.35">
      <c r="A192" s="2" t="s">
        <v>893</v>
      </c>
      <c r="B192" s="1" t="s">
        <v>927</v>
      </c>
      <c r="C192" s="2" t="s">
        <v>894</v>
      </c>
      <c r="D192" s="2" t="s">
        <v>895</v>
      </c>
      <c r="E192" s="2" t="s">
        <v>891</v>
      </c>
      <c r="F192" s="1">
        <v>7.5</v>
      </c>
      <c r="G192" s="3">
        <v>45504</v>
      </c>
      <c r="H192" s="2" t="s">
        <v>57</v>
      </c>
      <c r="I192" s="2" t="s">
        <v>58</v>
      </c>
      <c r="J192" s="1">
        <v>1.2265571526351813</v>
      </c>
      <c r="K192" s="1">
        <v>232936000</v>
      </c>
      <c r="L192" s="2" t="s">
        <v>205</v>
      </c>
      <c r="M192" s="2" t="s">
        <v>896</v>
      </c>
      <c r="N192" s="1" t="s">
        <v>1704</v>
      </c>
      <c r="O192" s="1">
        <v>826.76153576821343</v>
      </c>
      <c r="P192" s="1">
        <v>828.96875</v>
      </c>
      <c r="Q192" s="1">
        <v>0.99733739754147965</v>
      </c>
      <c r="R192" s="2" t="s">
        <v>80</v>
      </c>
      <c r="S192" s="2" t="s">
        <v>80</v>
      </c>
      <c r="T192" s="2" t="s">
        <v>80</v>
      </c>
      <c r="U192" s="1">
        <v>180</v>
      </c>
      <c r="V192" s="1">
        <v>1007.2452436781616</v>
      </c>
      <c r="W192" s="1">
        <v>224.15358600430389</v>
      </c>
      <c r="X192" s="1">
        <v>779.32240000000002</v>
      </c>
      <c r="Y192" s="1">
        <v>1793.7059999999999</v>
      </c>
      <c r="Z192" s="2" t="s">
        <v>62</v>
      </c>
      <c r="AA192" s="2" t="s">
        <v>63</v>
      </c>
      <c r="AB192" s="1">
        <v>-0.8051787666090815</v>
      </c>
      <c r="AC192" s="1">
        <v>4.6766465633132697</v>
      </c>
      <c r="AD192"/>
    </row>
    <row r="193" spans="1:30" ht="14.5" x14ac:dyDescent="0.35">
      <c r="A193" s="2" t="s">
        <v>897</v>
      </c>
      <c r="B193" s="1" t="s">
        <v>927</v>
      </c>
      <c r="C193" s="2" t="s">
        <v>898</v>
      </c>
      <c r="D193" s="2" t="s">
        <v>899</v>
      </c>
      <c r="E193" s="2" t="s">
        <v>900</v>
      </c>
      <c r="F193" s="1">
        <v>6</v>
      </c>
      <c r="G193" s="3">
        <v>45126</v>
      </c>
      <c r="H193" s="2" t="s">
        <v>57</v>
      </c>
      <c r="I193" s="2" t="s">
        <v>258</v>
      </c>
      <c r="J193" s="1">
        <v>3.2580424366872007</v>
      </c>
      <c r="K193" s="1">
        <v>2750000000</v>
      </c>
      <c r="L193" s="2" t="s">
        <v>316</v>
      </c>
      <c r="M193" s="2" t="s">
        <v>901</v>
      </c>
      <c r="N193" s="1" t="s">
        <v>1703</v>
      </c>
      <c r="O193" s="1">
        <v>796.21817239416066</v>
      </c>
      <c r="P193" s="1">
        <v>796.0987548828125</v>
      </c>
      <c r="Q193" s="1">
        <v>1.0001500033891721</v>
      </c>
      <c r="R193" s="2" t="s">
        <v>902</v>
      </c>
      <c r="S193" s="2" t="s">
        <v>753</v>
      </c>
      <c r="T193" s="2" t="s">
        <v>81</v>
      </c>
      <c r="U193" s="1">
        <v>180</v>
      </c>
      <c r="V193" s="1">
        <v>874.14260893854782</v>
      </c>
      <c r="W193" s="1">
        <v>264.76768047011063</v>
      </c>
      <c r="X193" s="1">
        <v>452.23050000000001</v>
      </c>
      <c r="Y193" s="1">
        <v>2070.7550000000001</v>
      </c>
      <c r="Z193" s="2" t="s">
        <v>62</v>
      </c>
      <c r="AA193" s="2" t="s">
        <v>63</v>
      </c>
      <c r="AB193" s="1">
        <v>-0.29431249465957376</v>
      </c>
      <c r="AC193" s="1">
        <v>21.253164372498578</v>
      </c>
      <c r="AD193"/>
    </row>
    <row r="194" spans="1:30" ht="14.5" x14ac:dyDescent="0.35">
      <c r="A194" s="2" t="s">
        <v>903</v>
      </c>
      <c r="B194" s="1" t="s">
        <v>927</v>
      </c>
      <c r="C194" s="2" t="s">
        <v>904</v>
      </c>
      <c r="D194" s="2" t="s">
        <v>905</v>
      </c>
      <c r="E194" s="2" t="s">
        <v>900</v>
      </c>
      <c r="F194" s="1">
        <v>6.875</v>
      </c>
      <c r="G194" s="3">
        <v>46587</v>
      </c>
      <c r="H194" s="2" t="s">
        <v>57</v>
      </c>
      <c r="I194" s="2" t="s">
        <v>258</v>
      </c>
      <c r="J194" s="1">
        <v>3.2580424366872007</v>
      </c>
      <c r="K194" s="1">
        <v>1750000000</v>
      </c>
      <c r="L194" s="2" t="s">
        <v>316</v>
      </c>
      <c r="M194" s="2" t="s">
        <v>906</v>
      </c>
      <c r="N194" s="1" t="s">
        <v>1703</v>
      </c>
      <c r="O194" s="1">
        <v>683.52283384622319</v>
      </c>
      <c r="P194" s="1">
        <v>683.49932861328125</v>
      </c>
      <c r="Q194" s="1">
        <v>1.00003438954796</v>
      </c>
      <c r="R194" s="2" t="s">
        <v>902</v>
      </c>
      <c r="S194" s="2" t="s">
        <v>753</v>
      </c>
      <c r="T194" s="2" t="s">
        <v>81</v>
      </c>
      <c r="U194" s="1">
        <v>180</v>
      </c>
      <c r="V194" s="1">
        <v>757.81934860335173</v>
      </c>
      <c r="W194" s="1">
        <v>153.8359114520251</v>
      </c>
      <c r="X194" s="1">
        <v>483.11509999999998</v>
      </c>
      <c r="Y194" s="1">
        <v>1406.5740000000001</v>
      </c>
      <c r="Z194" s="2" t="s">
        <v>62</v>
      </c>
      <c r="AA194" s="2" t="s">
        <v>63</v>
      </c>
      <c r="AB194" s="1">
        <v>-0.48295949922134057</v>
      </c>
      <c r="AC194" s="1">
        <v>21.701857423890029</v>
      </c>
      <c r="AD194"/>
    </row>
    <row r="195" spans="1:30" ht="14.5" x14ac:dyDescent="0.35">
      <c r="A195" s="2" t="s">
        <v>1190</v>
      </c>
      <c r="B195" s="1" t="s">
        <v>927</v>
      </c>
      <c r="C195" s="2" t="s">
        <v>1266</v>
      </c>
      <c r="D195" s="2" t="s">
        <v>1191</v>
      </c>
      <c r="E195" s="2" t="s">
        <v>592</v>
      </c>
      <c r="F195" s="1">
        <v>2.25</v>
      </c>
      <c r="G195" s="3">
        <v>46366</v>
      </c>
      <c r="H195" s="2" t="s">
        <v>57</v>
      </c>
      <c r="I195" s="2" t="s">
        <v>58</v>
      </c>
      <c r="J195" s="1">
        <v>0.11225188227241616</v>
      </c>
      <c r="K195" s="1">
        <v>600000000</v>
      </c>
      <c r="L195" s="2" t="s">
        <v>470</v>
      </c>
      <c r="M195" s="2" t="s">
        <v>1267</v>
      </c>
      <c r="N195" s="1" t="s">
        <v>1706</v>
      </c>
      <c r="O195" s="1">
        <v>251.1152697882394</v>
      </c>
      <c r="P195" s="1">
        <v>252.37542724609375</v>
      </c>
      <c r="Q195" s="1">
        <v>0.99500681396915258</v>
      </c>
      <c r="R195" s="2" t="s">
        <v>60</v>
      </c>
      <c r="S195" s="2" t="s">
        <v>130</v>
      </c>
      <c r="T195" s="2" t="s">
        <v>130</v>
      </c>
      <c r="U195" s="1">
        <v>180</v>
      </c>
      <c r="V195" s="1">
        <v>257.13595501996207</v>
      </c>
      <c r="W195" s="1">
        <v>7.6684244057832531</v>
      </c>
      <c r="X195" s="1">
        <v>246.2876</v>
      </c>
      <c r="Y195" s="1">
        <v>276.68470000000002</v>
      </c>
      <c r="Z195" s="2" t="s">
        <v>62</v>
      </c>
      <c r="AA195" s="2" t="s">
        <v>63</v>
      </c>
      <c r="AB195" s="1">
        <v>-0.7851267630912655</v>
      </c>
      <c r="AC195" s="1">
        <v>15.882007784424834</v>
      </c>
      <c r="AD195"/>
    </row>
    <row r="196" spans="1:30" ht="14.5" x14ac:dyDescent="0.35">
      <c r="A196" s="2" t="s">
        <v>1211</v>
      </c>
      <c r="B196" s="1" t="s">
        <v>927</v>
      </c>
      <c r="C196" s="2" t="s">
        <v>1268</v>
      </c>
      <c r="D196" s="2" t="s">
        <v>1212</v>
      </c>
      <c r="E196" s="2" t="s">
        <v>1269</v>
      </c>
      <c r="F196" s="1">
        <v>2.375</v>
      </c>
      <c r="G196" s="3">
        <v>46029</v>
      </c>
      <c r="H196" s="2" t="s">
        <v>86</v>
      </c>
      <c r="I196" s="2" t="s">
        <v>58</v>
      </c>
      <c r="J196" s="1">
        <v>3.8329911019849415E-2</v>
      </c>
      <c r="K196" s="1">
        <v>500000000</v>
      </c>
      <c r="L196" s="2" t="s">
        <v>87</v>
      </c>
      <c r="M196" s="2" t="s">
        <v>1270</v>
      </c>
      <c r="O196" s="1">
        <v>200.23672015557469</v>
      </c>
      <c r="P196" s="1">
        <v>200.33699035644531</v>
      </c>
      <c r="Q196" s="1">
        <v>0.99949949232694257</v>
      </c>
      <c r="R196" s="2" t="s">
        <v>245</v>
      </c>
      <c r="S196" s="2" t="s">
        <v>180</v>
      </c>
      <c r="T196" s="2" t="s">
        <v>269</v>
      </c>
      <c r="U196" s="1">
        <v>180</v>
      </c>
      <c r="V196" s="1">
        <v>197.40250645403179</v>
      </c>
      <c r="W196" s="1">
        <v>7.254732594825402</v>
      </c>
      <c r="X196" s="1">
        <v>189.3621</v>
      </c>
      <c r="Y196" s="1">
        <v>210.8091</v>
      </c>
      <c r="Z196" s="2" t="s">
        <v>62</v>
      </c>
      <c r="AA196" s="2" t="s">
        <v>63</v>
      </c>
      <c r="AB196" s="1">
        <v>0.39067100882042965</v>
      </c>
      <c r="AC196" s="1">
        <v>50.704621418262178</v>
      </c>
      <c r="AD196"/>
    </row>
    <row r="197" spans="1:30" ht="14.5" x14ac:dyDescent="0.35">
      <c r="A197" s="2" t="s">
        <v>981</v>
      </c>
      <c r="B197" s="1" t="s">
        <v>927</v>
      </c>
      <c r="C197" s="2" t="s">
        <v>1334</v>
      </c>
      <c r="D197" s="2" t="s">
        <v>982</v>
      </c>
      <c r="E197" s="2" t="s">
        <v>110</v>
      </c>
      <c r="F197" s="1">
        <v>1.625</v>
      </c>
      <c r="G197" s="3">
        <v>46090</v>
      </c>
      <c r="H197" s="2" t="s">
        <v>86</v>
      </c>
      <c r="I197" s="2" t="s">
        <v>58</v>
      </c>
      <c r="J197" s="1">
        <v>0.11498973305954825</v>
      </c>
      <c r="K197" s="1">
        <v>1000000000</v>
      </c>
      <c r="L197" s="2" t="s">
        <v>87</v>
      </c>
      <c r="M197" s="2" t="s">
        <v>1335</v>
      </c>
      <c r="N197" s="1" t="s">
        <v>1702</v>
      </c>
      <c r="O197" s="1">
        <v>203.0951065744263</v>
      </c>
      <c r="P197" s="1">
        <v>204.3258056640625</v>
      </c>
      <c r="Q197" s="1">
        <v>0.99397678092771291</v>
      </c>
      <c r="R197" s="2" t="s">
        <v>89</v>
      </c>
      <c r="S197" s="2" t="s">
        <v>112</v>
      </c>
      <c r="T197" s="2" t="s">
        <v>113</v>
      </c>
      <c r="U197" s="1">
        <v>180</v>
      </c>
      <c r="V197" s="1">
        <v>206.20026914493337</v>
      </c>
      <c r="W197" s="1">
        <v>5.6179810678156263</v>
      </c>
      <c r="X197" s="1">
        <v>197.81569999999999</v>
      </c>
      <c r="Y197" s="1">
        <v>220.95650000000001</v>
      </c>
      <c r="Z197" s="2" t="s">
        <v>62</v>
      </c>
      <c r="AA197" s="2" t="s">
        <v>63</v>
      </c>
      <c r="AB197" s="1">
        <v>-0.55271858929820494</v>
      </c>
      <c r="AC197" s="1">
        <v>22.814278566109643</v>
      </c>
      <c r="AD19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B50C3-098F-4ECA-A8D3-66BE55CA350F}">
  <sheetPr codeName="Sheet11">
    <tabColor theme="9" tint="-0.249977111117893"/>
  </sheetPr>
  <dimension ref="A1:V999"/>
  <sheetViews>
    <sheetView workbookViewId="0">
      <selection activeCell="C41" sqref="C41"/>
    </sheetView>
  </sheetViews>
  <sheetFormatPr defaultRowHeight="14.5" x14ac:dyDescent="0.35"/>
  <cols>
    <col min="1" max="1" width="10.08984375" bestFit="1" customWidth="1"/>
    <col min="2" max="2" width="13.1796875" bestFit="1" customWidth="1"/>
    <col min="3" max="3" width="23.36328125" bestFit="1" customWidth="1"/>
    <col min="4" max="4" width="14" bestFit="1" customWidth="1"/>
    <col min="5" max="5" width="10.08984375" bestFit="1" customWidth="1"/>
    <col min="6" max="6" width="10.453125" style="54" bestFit="1" customWidth="1"/>
    <col min="7" max="7" width="23" bestFit="1" customWidth="1"/>
    <col min="8" max="9" width="10.08984375" bestFit="1" customWidth="1"/>
    <col min="10" max="10" width="11.08984375" bestFit="1" customWidth="1"/>
    <col min="11" max="11" width="43.6328125" bestFit="1" customWidth="1"/>
    <col min="12" max="13" width="11.08984375" bestFit="1" customWidth="1"/>
    <col min="14" max="22" width="11.08984375" customWidth="1"/>
  </cols>
  <sheetData>
    <row r="1" spans="1:22" x14ac:dyDescent="0.35">
      <c r="A1" t="s">
        <v>1271</v>
      </c>
      <c r="B1" t="s">
        <v>1301</v>
      </c>
      <c r="C1" t="s">
        <v>1272</v>
      </c>
      <c r="D1" t="s">
        <v>1273</v>
      </c>
      <c r="E1" t="s">
        <v>1274</v>
      </c>
      <c r="F1" s="54" t="s">
        <v>1275</v>
      </c>
      <c r="G1" t="s">
        <v>1276</v>
      </c>
      <c r="H1" t="s">
        <v>1277</v>
      </c>
      <c r="I1" t="s">
        <v>1278</v>
      </c>
      <c r="J1" t="s">
        <v>1279</v>
      </c>
      <c r="K1" t="s">
        <v>1280</v>
      </c>
      <c r="L1" t="s">
        <v>1281</v>
      </c>
      <c r="M1" t="s">
        <v>1302</v>
      </c>
      <c r="N1" t="s">
        <v>1338</v>
      </c>
      <c r="O1" t="s">
        <v>1339</v>
      </c>
      <c r="P1" t="s">
        <v>1340</v>
      </c>
      <c r="Q1" t="s">
        <v>1341</v>
      </c>
      <c r="R1" t="s">
        <v>1342</v>
      </c>
      <c r="S1" t="s">
        <v>1343</v>
      </c>
      <c r="T1" t="s">
        <v>1344</v>
      </c>
      <c r="U1" t="s">
        <v>1345</v>
      </c>
      <c r="V1" t="s">
        <v>1346</v>
      </c>
    </row>
    <row r="2" spans="1:22" x14ac:dyDescent="0.35">
      <c r="A2" t="s">
        <v>1303</v>
      </c>
      <c r="B2" s="48" t="s">
        <v>1282</v>
      </c>
      <c r="C2" s="48" t="s">
        <v>1283</v>
      </c>
      <c r="D2" s="48" t="s">
        <v>1284</v>
      </c>
      <c r="E2" t="s">
        <v>1285</v>
      </c>
      <c r="F2" s="54" t="s">
        <v>1286</v>
      </c>
      <c r="G2" s="48" t="s">
        <v>1287</v>
      </c>
      <c r="I2" s="48"/>
      <c r="J2" s="48"/>
      <c r="K2" t="s">
        <v>1288</v>
      </c>
    </row>
    <row r="3" spans="1:22" x14ac:dyDescent="0.35">
      <c r="A3" t="s">
        <v>1304</v>
      </c>
      <c r="B3" s="48"/>
      <c r="C3" s="48" t="s">
        <v>1289</v>
      </c>
      <c r="D3" s="48"/>
      <c r="G3" s="48"/>
      <c r="I3" s="48"/>
      <c r="J3" s="48"/>
      <c r="K3" t="s">
        <v>1290</v>
      </c>
    </row>
    <row r="4" spans="1:22" x14ac:dyDescent="0.35">
      <c r="A4">
        <v>1</v>
      </c>
      <c r="B4" s="48" t="s">
        <v>1291</v>
      </c>
      <c r="C4" s="48" t="s">
        <v>423</v>
      </c>
      <c r="D4" s="48" t="s">
        <v>427</v>
      </c>
      <c r="E4">
        <v>0</v>
      </c>
      <c r="F4" s="54">
        <v>44095</v>
      </c>
      <c r="G4" s="48" t="s">
        <v>1215</v>
      </c>
      <c r="I4" s="48"/>
      <c r="J4" s="48"/>
      <c r="K4" t="s">
        <v>1363</v>
      </c>
    </row>
    <row r="5" spans="1:22" x14ac:dyDescent="0.35">
      <c r="A5">
        <v>2</v>
      </c>
      <c r="B5" s="48" t="s">
        <v>1291</v>
      </c>
      <c r="C5" s="48" t="s">
        <v>423</v>
      </c>
      <c r="D5" s="48" t="s">
        <v>246</v>
      </c>
      <c r="E5">
        <v>-40</v>
      </c>
      <c r="F5" s="54">
        <v>44095</v>
      </c>
      <c r="G5" s="48"/>
      <c r="I5" s="48"/>
      <c r="J5" s="48"/>
      <c r="K5" t="s">
        <v>1292</v>
      </c>
    </row>
    <row r="6" spans="1:22" x14ac:dyDescent="0.35">
      <c r="A6">
        <v>3</v>
      </c>
      <c r="B6" s="48" t="s">
        <v>1291</v>
      </c>
      <c r="C6" s="48" t="s">
        <v>9</v>
      </c>
      <c r="D6" s="48" t="s">
        <v>25</v>
      </c>
      <c r="E6">
        <v>-45</v>
      </c>
      <c r="F6" s="54">
        <v>44112</v>
      </c>
      <c r="G6" s="48" t="s">
        <v>1216</v>
      </c>
      <c r="I6" s="48"/>
      <c r="J6" s="48"/>
    </row>
    <row r="7" spans="1:22" x14ac:dyDescent="0.35">
      <c r="A7" t="s">
        <v>1304</v>
      </c>
      <c r="B7" s="48"/>
      <c r="C7" s="48"/>
      <c r="D7" s="48"/>
      <c r="G7" s="48"/>
      <c r="I7" s="48"/>
      <c r="J7" s="48"/>
    </row>
    <row r="8" spans="1:22" x14ac:dyDescent="0.35">
      <c r="A8" t="s">
        <v>1304</v>
      </c>
      <c r="B8" s="48"/>
      <c r="C8" s="48"/>
      <c r="D8" s="48"/>
      <c r="G8" s="48"/>
      <c r="I8" s="48"/>
      <c r="J8" s="48"/>
    </row>
    <row r="9" spans="1:22" x14ac:dyDescent="0.35">
      <c r="A9" t="s">
        <v>1304</v>
      </c>
      <c r="B9" s="48"/>
      <c r="C9" s="48"/>
      <c r="D9" s="48"/>
      <c r="G9" s="48"/>
      <c r="I9" s="48"/>
      <c r="J9" s="48"/>
    </row>
    <row r="10" spans="1:22" x14ac:dyDescent="0.35">
      <c r="A10" t="s">
        <v>1304</v>
      </c>
      <c r="B10" s="48"/>
      <c r="C10" s="48"/>
      <c r="D10" s="48"/>
      <c r="G10" s="48"/>
      <c r="I10" s="48"/>
      <c r="J10" s="48"/>
    </row>
    <row r="11" spans="1:22" x14ac:dyDescent="0.35">
      <c r="A11" t="s">
        <v>1304</v>
      </c>
      <c r="B11" s="48"/>
      <c r="C11" s="48"/>
      <c r="D11" s="48"/>
      <c r="G11" s="48"/>
      <c r="I11" s="48"/>
      <c r="J11" s="48"/>
    </row>
    <row r="12" spans="1:22" x14ac:dyDescent="0.35">
      <c r="A12" t="s">
        <v>1304</v>
      </c>
      <c r="B12" s="48"/>
      <c r="C12" s="48" t="s">
        <v>1293</v>
      </c>
      <c r="D12" s="48"/>
      <c r="G12" s="48"/>
      <c r="I12" s="48"/>
      <c r="J12" s="48"/>
    </row>
    <row r="13" spans="1:22" x14ac:dyDescent="0.35">
      <c r="A13">
        <v>4</v>
      </c>
      <c r="B13" s="48" t="s">
        <v>1294</v>
      </c>
      <c r="C13" s="48" t="s">
        <v>390</v>
      </c>
      <c r="D13" s="48" t="s">
        <v>457</v>
      </c>
      <c r="E13">
        <v>-55</v>
      </c>
      <c r="F13" s="54">
        <v>44095</v>
      </c>
      <c r="G13" s="48" t="s">
        <v>1255</v>
      </c>
      <c r="I13" s="48"/>
      <c r="J13" s="48"/>
    </row>
    <row r="14" spans="1:22" x14ac:dyDescent="0.35">
      <c r="A14">
        <v>5</v>
      </c>
      <c r="B14" s="48" t="s">
        <v>1294</v>
      </c>
      <c r="C14" s="48" t="s">
        <v>577</v>
      </c>
      <c r="D14" s="48" t="s">
        <v>572</v>
      </c>
      <c r="E14">
        <v>28</v>
      </c>
      <c r="F14" s="54">
        <v>44095</v>
      </c>
      <c r="G14" s="48"/>
      <c r="I14" s="48"/>
      <c r="J14" s="48"/>
    </row>
    <row r="15" spans="1:22" x14ac:dyDescent="0.35">
      <c r="A15">
        <v>6</v>
      </c>
      <c r="B15" s="48" t="s">
        <v>1294</v>
      </c>
      <c r="C15" s="48" t="s">
        <v>286</v>
      </c>
      <c r="D15" s="48" t="s">
        <v>1211</v>
      </c>
      <c r="E15">
        <v>0</v>
      </c>
      <c r="F15" s="54">
        <v>44106</v>
      </c>
      <c r="G15" s="48" t="s">
        <v>1217</v>
      </c>
      <c r="I15" s="48"/>
      <c r="J15" s="48"/>
    </row>
    <row r="16" spans="1:22" x14ac:dyDescent="0.35">
      <c r="A16">
        <v>7</v>
      </c>
      <c r="B16" s="48" t="s">
        <v>1294</v>
      </c>
      <c r="C16" s="48" t="s">
        <v>505</v>
      </c>
      <c r="D16" s="48" t="s">
        <v>509</v>
      </c>
      <c r="E16">
        <v>-20</v>
      </c>
      <c r="F16" s="54">
        <v>44095</v>
      </c>
      <c r="G16" s="48" t="s">
        <v>1305</v>
      </c>
      <c r="I16" s="48"/>
      <c r="J16" s="48"/>
    </row>
    <row r="17" spans="1:10" x14ac:dyDescent="0.35">
      <c r="A17">
        <v>8</v>
      </c>
      <c r="B17" s="48" t="s">
        <v>1294</v>
      </c>
      <c r="C17" s="48" t="s">
        <v>1190</v>
      </c>
      <c r="D17" s="48" t="s">
        <v>5</v>
      </c>
      <c r="E17">
        <v>2</v>
      </c>
      <c r="F17" s="54">
        <v>44106</v>
      </c>
      <c r="G17" s="48" t="s">
        <v>1692</v>
      </c>
      <c r="I17" s="48"/>
      <c r="J17" s="48"/>
    </row>
    <row r="18" spans="1:10" x14ac:dyDescent="0.35">
      <c r="A18" t="s">
        <v>1304</v>
      </c>
      <c r="B18" s="48"/>
      <c r="C18" s="48"/>
      <c r="D18" s="48"/>
      <c r="G18" s="48"/>
      <c r="I18" s="48"/>
      <c r="J18" s="48"/>
    </row>
    <row r="19" spans="1:10" x14ac:dyDescent="0.35">
      <c r="A19" t="s">
        <v>1304</v>
      </c>
      <c r="B19" s="48"/>
      <c r="C19" s="48"/>
      <c r="D19" s="48"/>
      <c r="G19" s="48"/>
      <c r="I19" s="48"/>
      <c r="J19" s="48"/>
    </row>
    <row r="20" spans="1:10" x14ac:dyDescent="0.35">
      <c r="A20" t="s">
        <v>1304</v>
      </c>
      <c r="B20" s="48"/>
      <c r="C20" s="48"/>
      <c r="D20" s="48"/>
      <c r="G20" s="48"/>
      <c r="I20" s="48"/>
      <c r="J20" s="48"/>
    </row>
    <row r="21" spans="1:10" x14ac:dyDescent="0.35">
      <c r="A21" t="s">
        <v>1304</v>
      </c>
      <c r="B21" s="48"/>
      <c r="C21" s="48" t="s">
        <v>1295</v>
      </c>
      <c r="D21" s="48"/>
      <c r="G21" s="48"/>
      <c r="I21" s="48"/>
      <c r="J21" s="48"/>
    </row>
    <row r="22" spans="1:10" x14ac:dyDescent="0.35">
      <c r="A22">
        <v>9</v>
      </c>
      <c r="B22" s="48" t="s">
        <v>1296</v>
      </c>
      <c r="C22" s="48" t="s">
        <v>16</v>
      </c>
      <c r="D22" s="48" t="s">
        <v>472</v>
      </c>
      <c r="E22">
        <v>15</v>
      </c>
      <c r="F22" s="54">
        <v>44095</v>
      </c>
      <c r="G22" s="48"/>
      <c r="I22" s="48"/>
      <c r="J22" s="48"/>
    </row>
    <row r="23" spans="1:10" x14ac:dyDescent="0.35">
      <c r="A23">
        <v>10</v>
      </c>
      <c r="B23" s="48" t="s">
        <v>1296</v>
      </c>
      <c r="C23" s="48" t="s">
        <v>25</v>
      </c>
      <c r="D23" s="48" t="s">
        <v>12</v>
      </c>
      <c r="E23">
        <v>10</v>
      </c>
      <c r="F23" s="54">
        <v>44095</v>
      </c>
      <c r="G23" s="48"/>
      <c r="I23" s="48"/>
      <c r="J23" s="48"/>
    </row>
    <row r="24" spans="1:10" x14ac:dyDescent="0.35">
      <c r="A24">
        <v>11</v>
      </c>
      <c r="B24" s="48" t="s">
        <v>1296</v>
      </c>
      <c r="C24" s="48" t="s">
        <v>451</v>
      </c>
      <c r="D24" s="48" t="s">
        <v>457</v>
      </c>
      <c r="E24">
        <v>-15</v>
      </c>
      <c r="F24" s="54">
        <v>44103</v>
      </c>
      <c r="G24" s="48"/>
      <c r="I24" s="48"/>
      <c r="J24" s="48"/>
    </row>
    <row r="25" spans="1:10" x14ac:dyDescent="0.35">
      <c r="A25">
        <v>12</v>
      </c>
      <c r="B25" s="48" t="s">
        <v>1296</v>
      </c>
      <c r="C25" s="48" t="s">
        <v>414</v>
      </c>
      <c r="D25" s="48" t="s">
        <v>406</v>
      </c>
      <c r="E25">
        <v>40</v>
      </c>
      <c r="F25" s="54">
        <v>44110</v>
      </c>
      <c r="G25" s="48" t="s">
        <v>1297</v>
      </c>
      <c r="I25" s="48"/>
      <c r="J25" s="48"/>
    </row>
    <row r="26" spans="1:10" x14ac:dyDescent="0.35">
      <c r="A26">
        <v>13</v>
      </c>
      <c r="B26" s="48" t="s">
        <v>1296</v>
      </c>
      <c r="C26" s="48" t="s">
        <v>410</v>
      </c>
      <c r="D26" s="48" t="s">
        <v>406</v>
      </c>
      <c r="E26">
        <v>0</v>
      </c>
      <c r="F26" s="54">
        <v>44116</v>
      </c>
      <c r="G26" s="48" t="s">
        <v>1300</v>
      </c>
      <c r="I26" s="48"/>
      <c r="J26" s="48"/>
    </row>
    <row r="27" spans="1:10" x14ac:dyDescent="0.35">
      <c r="A27">
        <v>14</v>
      </c>
      <c r="B27" s="48" t="s">
        <v>1296</v>
      </c>
      <c r="C27" s="48" t="s">
        <v>342</v>
      </c>
      <c r="D27" s="48" t="s">
        <v>337</v>
      </c>
      <c r="E27">
        <v>55</v>
      </c>
      <c r="F27" s="54">
        <v>44112</v>
      </c>
      <c r="G27" s="48" t="s">
        <v>1298</v>
      </c>
      <c r="I27" s="48"/>
      <c r="J27" s="48"/>
    </row>
    <row r="28" spans="1:10" x14ac:dyDescent="0.35">
      <c r="A28">
        <v>15</v>
      </c>
      <c r="B28" s="48" t="s">
        <v>1296</v>
      </c>
      <c r="C28" s="48" t="s">
        <v>981</v>
      </c>
      <c r="D28" s="48" t="s">
        <v>118</v>
      </c>
      <c r="E28">
        <v>33</v>
      </c>
      <c r="F28" s="54">
        <v>44116</v>
      </c>
      <c r="G28" s="48" t="s">
        <v>1299</v>
      </c>
      <c r="I28" s="48"/>
      <c r="J28" s="48"/>
    </row>
    <row r="29" spans="1:10" x14ac:dyDescent="0.35">
      <c r="A29">
        <v>16</v>
      </c>
      <c r="B29" s="48" t="s">
        <v>1296</v>
      </c>
      <c r="C29" s="48" t="s">
        <v>122</v>
      </c>
      <c r="D29" s="48" t="s">
        <v>118</v>
      </c>
      <c r="E29">
        <v>60</v>
      </c>
      <c r="F29" s="54">
        <v>44116</v>
      </c>
      <c r="G29" s="48" t="s">
        <v>1299</v>
      </c>
      <c r="I29" s="48"/>
      <c r="J29" s="48"/>
    </row>
    <row r="30" spans="1:10" x14ac:dyDescent="0.35">
      <c r="A30">
        <v>17</v>
      </c>
      <c r="B30" s="48" t="s">
        <v>1296</v>
      </c>
      <c r="C30" s="48" t="s">
        <v>260</v>
      </c>
      <c r="D30" s="48" t="s">
        <v>255</v>
      </c>
      <c r="E30">
        <v>40</v>
      </c>
      <c r="F30" s="54">
        <v>44118</v>
      </c>
      <c r="G30" s="48" t="s">
        <v>1347</v>
      </c>
      <c r="I30" s="48"/>
      <c r="J30" s="48"/>
    </row>
    <row r="31" spans="1:10" x14ac:dyDescent="0.35">
      <c r="A31" t="s">
        <v>1304</v>
      </c>
      <c r="B31" s="48"/>
      <c r="C31" s="48"/>
      <c r="D31" s="48"/>
      <c r="G31" s="48"/>
      <c r="I31" s="48"/>
      <c r="J31" s="48"/>
    </row>
    <row r="32" spans="1:10" x14ac:dyDescent="0.35">
      <c r="A32" t="s">
        <v>1304</v>
      </c>
      <c r="B32" s="48"/>
      <c r="C32" s="48"/>
      <c r="D32" s="48"/>
      <c r="G32" s="48"/>
      <c r="I32" s="48"/>
      <c r="J32" s="48"/>
    </row>
    <row r="33" spans="1:10" x14ac:dyDescent="0.35">
      <c r="A33" t="s">
        <v>1304</v>
      </c>
      <c r="B33" s="48"/>
      <c r="C33" s="48"/>
      <c r="D33" s="48"/>
      <c r="G33" s="48"/>
      <c r="I33" s="48"/>
      <c r="J33" s="48"/>
    </row>
    <row r="34" spans="1:10" x14ac:dyDescent="0.35">
      <c r="A34" t="s">
        <v>1304</v>
      </c>
      <c r="B34" s="48"/>
      <c r="C34" s="48"/>
      <c r="D34" s="48"/>
      <c r="G34" s="48"/>
      <c r="I34" s="48"/>
      <c r="J34" s="48"/>
    </row>
    <row r="35" spans="1:10" x14ac:dyDescent="0.35">
      <c r="A35" t="s">
        <v>1304</v>
      </c>
      <c r="B35" s="48"/>
      <c r="C35" s="48"/>
      <c r="D35" s="48"/>
      <c r="G35" s="48"/>
      <c r="I35" s="48"/>
      <c r="J35" s="48"/>
    </row>
    <row r="36" spans="1:10" x14ac:dyDescent="0.35">
      <c r="A36" t="s">
        <v>1304</v>
      </c>
      <c r="B36" s="48"/>
      <c r="C36" s="48"/>
      <c r="D36" s="48"/>
      <c r="G36" s="48"/>
      <c r="I36" s="48"/>
      <c r="J36" s="48"/>
    </row>
    <row r="37" spans="1:10" x14ac:dyDescent="0.35">
      <c r="A37" t="s">
        <v>1304</v>
      </c>
      <c r="B37" s="48"/>
      <c r="C37" s="48"/>
      <c r="D37" s="48"/>
      <c r="G37" s="48"/>
      <c r="I37" s="48"/>
      <c r="J37" s="48"/>
    </row>
    <row r="38" spans="1:10" x14ac:dyDescent="0.35">
      <c r="A38" t="s">
        <v>1304</v>
      </c>
      <c r="B38" s="48"/>
      <c r="C38" s="48"/>
      <c r="D38" s="48"/>
      <c r="G38" s="48"/>
      <c r="I38" s="48"/>
      <c r="J38" s="48"/>
    </row>
    <row r="39" spans="1:10" x14ac:dyDescent="0.35">
      <c r="A39" t="s">
        <v>1304</v>
      </c>
      <c r="B39" s="48"/>
      <c r="C39" s="48"/>
      <c r="D39" s="48"/>
      <c r="G39" s="48"/>
      <c r="I39" s="48"/>
      <c r="J39" s="48"/>
    </row>
    <row r="40" spans="1:10" x14ac:dyDescent="0.35">
      <c r="A40" t="s">
        <v>1304</v>
      </c>
      <c r="B40" s="48"/>
      <c r="C40" s="48"/>
      <c r="D40" s="48"/>
      <c r="G40" s="48"/>
      <c r="I40" s="48"/>
      <c r="J40" s="48"/>
    </row>
    <row r="41" spans="1:10" x14ac:dyDescent="0.35">
      <c r="A41" t="s">
        <v>1304</v>
      </c>
      <c r="B41" s="48"/>
      <c r="C41" s="48"/>
      <c r="D41" s="48"/>
      <c r="G41" s="48"/>
      <c r="I41" s="48"/>
      <c r="J41" s="48"/>
    </row>
    <row r="42" spans="1:10" x14ac:dyDescent="0.35">
      <c r="A42" t="s">
        <v>1304</v>
      </c>
      <c r="B42" s="48"/>
      <c r="C42" s="48"/>
      <c r="D42" s="48"/>
      <c r="G42" s="48"/>
      <c r="I42" s="48"/>
      <c r="J42" s="48"/>
    </row>
    <row r="43" spans="1:10" x14ac:dyDescent="0.35">
      <c r="A43" t="s">
        <v>1304</v>
      </c>
      <c r="B43" s="48"/>
      <c r="C43" s="48"/>
      <c r="D43" s="48"/>
      <c r="G43" s="48"/>
      <c r="I43" s="48"/>
      <c r="J43" s="48"/>
    </row>
    <row r="44" spans="1:10" x14ac:dyDescent="0.35">
      <c r="A44" t="s">
        <v>1304</v>
      </c>
      <c r="B44" s="48"/>
      <c r="C44" s="48"/>
      <c r="D44" s="48"/>
      <c r="G44" s="48"/>
      <c r="I44" s="48"/>
      <c r="J44" s="48"/>
    </row>
    <row r="45" spans="1:10" x14ac:dyDescent="0.35">
      <c r="A45" t="s">
        <v>1304</v>
      </c>
      <c r="B45" s="48"/>
      <c r="C45" s="48"/>
      <c r="D45" s="48"/>
      <c r="G45" s="48"/>
      <c r="I45" s="48"/>
      <c r="J45" s="48"/>
    </row>
    <row r="46" spans="1:10" x14ac:dyDescent="0.35">
      <c r="A46" t="s">
        <v>1304</v>
      </c>
      <c r="B46" s="48"/>
      <c r="C46" s="48"/>
      <c r="D46" s="48"/>
      <c r="G46" s="48"/>
      <c r="I46" s="48"/>
      <c r="J46" s="48"/>
    </row>
    <row r="47" spans="1:10" x14ac:dyDescent="0.35">
      <c r="A47" t="s">
        <v>1304</v>
      </c>
      <c r="B47" s="48"/>
      <c r="C47" s="48"/>
      <c r="D47" s="48"/>
      <c r="G47" s="48"/>
      <c r="I47" s="48"/>
      <c r="J47" s="48"/>
    </row>
    <row r="48" spans="1:10" x14ac:dyDescent="0.35">
      <c r="A48" t="s">
        <v>1304</v>
      </c>
      <c r="B48" s="48"/>
      <c r="C48" s="48"/>
      <c r="D48" s="48"/>
      <c r="G48" s="48"/>
      <c r="I48" s="48"/>
      <c r="J48" s="48"/>
    </row>
    <row r="49" spans="1:10" x14ac:dyDescent="0.35">
      <c r="A49" t="s">
        <v>1304</v>
      </c>
      <c r="B49" s="48"/>
      <c r="C49" s="48"/>
      <c r="D49" s="48"/>
      <c r="G49" s="48"/>
      <c r="I49" s="48"/>
      <c r="J49" s="48"/>
    </row>
    <row r="50" spans="1:10" x14ac:dyDescent="0.35">
      <c r="A50" t="s">
        <v>1304</v>
      </c>
      <c r="B50" s="48"/>
      <c r="C50" s="48"/>
      <c r="D50" s="48"/>
      <c r="G50" s="48"/>
      <c r="I50" s="48"/>
      <c r="J50" s="48"/>
    </row>
    <row r="51" spans="1:10" x14ac:dyDescent="0.35">
      <c r="A51" t="s">
        <v>1304</v>
      </c>
      <c r="B51" s="48"/>
      <c r="C51" s="48"/>
      <c r="D51" s="48"/>
      <c r="G51" s="48"/>
      <c r="I51" s="48"/>
      <c r="J51" s="48"/>
    </row>
    <row r="52" spans="1:10" x14ac:dyDescent="0.35">
      <c r="A52" t="s">
        <v>1304</v>
      </c>
      <c r="B52" s="48"/>
      <c r="C52" s="48"/>
      <c r="D52" s="48"/>
      <c r="G52" s="48"/>
      <c r="I52" s="48"/>
      <c r="J52" s="48"/>
    </row>
    <row r="53" spans="1:10" x14ac:dyDescent="0.35">
      <c r="A53" t="s">
        <v>1304</v>
      </c>
      <c r="B53" s="48"/>
      <c r="C53" s="48"/>
      <c r="D53" s="48"/>
      <c r="G53" s="48"/>
      <c r="I53" s="48"/>
      <c r="J53" s="48"/>
    </row>
    <row r="54" spans="1:10" x14ac:dyDescent="0.35">
      <c r="A54" t="s">
        <v>1304</v>
      </c>
      <c r="B54" s="48"/>
      <c r="C54" s="48"/>
      <c r="D54" s="48"/>
      <c r="G54" s="48"/>
      <c r="I54" s="48"/>
      <c r="J54" s="48"/>
    </row>
    <row r="55" spans="1:10" x14ac:dyDescent="0.35">
      <c r="A55" t="s">
        <v>1304</v>
      </c>
      <c r="B55" s="48"/>
      <c r="C55" s="48"/>
      <c r="D55" s="48"/>
      <c r="G55" s="48"/>
      <c r="I55" s="48"/>
      <c r="J55" s="48"/>
    </row>
    <row r="56" spans="1:10" x14ac:dyDescent="0.35">
      <c r="A56" t="s">
        <v>1304</v>
      </c>
      <c r="B56" s="48"/>
      <c r="C56" s="48"/>
      <c r="D56" s="48"/>
      <c r="G56" s="48"/>
      <c r="I56" s="48"/>
      <c r="J56" s="48"/>
    </row>
    <row r="57" spans="1:10" x14ac:dyDescent="0.35">
      <c r="A57" t="s">
        <v>1304</v>
      </c>
      <c r="B57" s="48"/>
      <c r="C57" s="48"/>
      <c r="D57" s="48"/>
      <c r="G57" s="48"/>
      <c r="I57" s="48"/>
      <c r="J57" s="48"/>
    </row>
    <row r="58" spans="1:10" x14ac:dyDescent="0.35">
      <c r="A58" t="s">
        <v>1304</v>
      </c>
      <c r="B58" s="48"/>
      <c r="C58" s="48"/>
      <c r="D58" s="48"/>
      <c r="G58" s="48"/>
      <c r="I58" s="48"/>
      <c r="J58" s="48"/>
    </row>
    <row r="59" spans="1:10" x14ac:dyDescent="0.35">
      <c r="A59" t="s">
        <v>1304</v>
      </c>
      <c r="B59" s="48"/>
      <c r="C59" s="48"/>
      <c r="D59" s="48"/>
      <c r="G59" s="48"/>
      <c r="I59" s="48"/>
      <c r="J59" s="48"/>
    </row>
    <row r="60" spans="1:10" x14ac:dyDescent="0.35">
      <c r="A60" t="s">
        <v>1304</v>
      </c>
      <c r="B60" s="48"/>
      <c r="C60" s="48"/>
      <c r="D60" s="48"/>
      <c r="G60" s="48"/>
      <c r="I60" s="48"/>
      <c r="J60" s="48"/>
    </row>
    <row r="61" spans="1:10" x14ac:dyDescent="0.35">
      <c r="A61" t="s">
        <v>1304</v>
      </c>
      <c r="B61" s="48"/>
      <c r="C61" s="48"/>
      <c r="D61" s="48"/>
      <c r="G61" s="48"/>
      <c r="I61" s="48"/>
      <c r="J61" s="48"/>
    </row>
    <row r="62" spans="1:10" x14ac:dyDescent="0.35">
      <c r="A62" t="s">
        <v>1304</v>
      </c>
      <c r="B62" s="48"/>
      <c r="C62" s="48"/>
      <c r="D62" s="48"/>
      <c r="G62" s="48"/>
      <c r="I62" s="48"/>
      <c r="J62" s="48"/>
    </row>
    <row r="63" spans="1:10" x14ac:dyDescent="0.35">
      <c r="A63" t="s">
        <v>1304</v>
      </c>
      <c r="B63" s="48"/>
      <c r="C63" s="48"/>
      <c r="D63" s="48"/>
      <c r="G63" s="48"/>
      <c r="I63" s="48"/>
      <c r="J63" s="48"/>
    </row>
    <row r="64" spans="1:10" x14ac:dyDescent="0.35">
      <c r="A64" t="s">
        <v>1304</v>
      </c>
      <c r="B64" s="48"/>
      <c r="C64" s="48"/>
      <c r="D64" s="48"/>
      <c r="G64" s="48"/>
      <c r="I64" s="48"/>
      <c r="J64" s="48"/>
    </row>
    <row r="65" spans="1:10" x14ac:dyDescent="0.35">
      <c r="A65" t="s">
        <v>1304</v>
      </c>
      <c r="B65" s="48"/>
      <c r="C65" s="48"/>
      <c r="D65" s="48"/>
      <c r="G65" s="48"/>
      <c r="I65" s="48"/>
      <c r="J65" s="48"/>
    </row>
    <row r="66" spans="1:10" x14ac:dyDescent="0.35">
      <c r="A66" t="s">
        <v>1304</v>
      </c>
      <c r="B66" s="48"/>
      <c r="C66" s="48"/>
      <c r="D66" s="48"/>
      <c r="G66" s="48"/>
      <c r="I66" s="48"/>
      <c r="J66" s="48"/>
    </row>
    <row r="67" spans="1:10" x14ac:dyDescent="0.35">
      <c r="A67" t="s">
        <v>1304</v>
      </c>
      <c r="B67" s="48"/>
      <c r="C67" s="48"/>
      <c r="D67" s="48"/>
      <c r="G67" s="48"/>
      <c r="I67" s="48"/>
      <c r="J67" s="48"/>
    </row>
    <row r="68" spans="1:10" x14ac:dyDescent="0.35">
      <c r="A68" t="s">
        <v>1304</v>
      </c>
      <c r="B68" s="48"/>
      <c r="C68" s="48"/>
      <c r="D68" s="48"/>
      <c r="G68" s="48"/>
      <c r="I68" s="48"/>
      <c r="J68" s="48"/>
    </row>
    <row r="69" spans="1:10" x14ac:dyDescent="0.35">
      <c r="A69" t="s">
        <v>1304</v>
      </c>
      <c r="B69" s="48"/>
      <c r="C69" s="48"/>
      <c r="D69" s="48"/>
      <c r="G69" s="48"/>
      <c r="I69" s="48"/>
      <c r="J69" s="48"/>
    </row>
    <row r="70" spans="1:10" x14ac:dyDescent="0.35">
      <c r="A70" t="s">
        <v>1304</v>
      </c>
      <c r="B70" s="48"/>
      <c r="C70" s="48"/>
      <c r="D70" s="48"/>
      <c r="G70" s="48"/>
      <c r="I70" s="48"/>
      <c r="J70" s="48"/>
    </row>
    <row r="71" spans="1:10" x14ac:dyDescent="0.35">
      <c r="A71" t="s">
        <v>1304</v>
      </c>
      <c r="B71" s="48"/>
      <c r="C71" s="48"/>
      <c r="D71" s="48"/>
      <c r="G71" s="48"/>
      <c r="I71" s="48"/>
      <c r="J71" s="48"/>
    </row>
    <row r="72" spans="1:10" x14ac:dyDescent="0.35">
      <c r="A72" t="s">
        <v>1304</v>
      </c>
      <c r="B72" s="48"/>
      <c r="C72" s="48"/>
      <c r="D72" s="48"/>
      <c r="G72" s="48"/>
      <c r="I72" s="48"/>
      <c r="J72" s="48"/>
    </row>
    <row r="73" spans="1:10" x14ac:dyDescent="0.35">
      <c r="A73" t="s">
        <v>1304</v>
      </c>
      <c r="B73" s="48"/>
      <c r="C73" s="48"/>
      <c r="D73" s="48"/>
      <c r="G73" s="48"/>
      <c r="I73" s="48"/>
      <c r="J73" s="48"/>
    </row>
    <row r="74" spans="1:10" x14ac:dyDescent="0.35">
      <c r="A74" t="s">
        <v>1304</v>
      </c>
      <c r="B74" s="48"/>
      <c r="C74" s="48"/>
      <c r="D74" s="48"/>
      <c r="G74" s="48"/>
      <c r="I74" s="48"/>
      <c r="J74" s="48"/>
    </row>
    <row r="75" spans="1:10" x14ac:dyDescent="0.35">
      <c r="A75" t="s">
        <v>1304</v>
      </c>
      <c r="B75" s="48"/>
      <c r="C75" s="48"/>
      <c r="D75" s="48"/>
      <c r="G75" s="48"/>
      <c r="I75" s="48"/>
      <c r="J75" s="48"/>
    </row>
    <row r="76" spans="1:10" x14ac:dyDescent="0.35">
      <c r="A76" t="s">
        <v>1304</v>
      </c>
      <c r="B76" s="48"/>
      <c r="C76" s="48"/>
      <c r="D76" s="48"/>
      <c r="G76" s="48"/>
      <c r="I76" s="48"/>
      <c r="J76" s="48"/>
    </row>
    <row r="77" spans="1:10" x14ac:dyDescent="0.35">
      <c r="A77" t="s">
        <v>1304</v>
      </c>
      <c r="B77" s="48"/>
      <c r="C77" s="48"/>
      <c r="D77" s="48"/>
      <c r="G77" s="48"/>
      <c r="I77" s="48"/>
      <c r="J77" s="48"/>
    </row>
    <row r="78" spans="1:10" x14ac:dyDescent="0.35">
      <c r="A78" t="s">
        <v>1304</v>
      </c>
      <c r="B78" s="48"/>
      <c r="C78" s="48"/>
      <c r="D78" s="48"/>
      <c r="G78" s="48"/>
      <c r="I78" s="48"/>
      <c r="J78" s="48"/>
    </row>
    <row r="79" spans="1:10" x14ac:dyDescent="0.35">
      <c r="A79" t="s">
        <v>1304</v>
      </c>
      <c r="B79" s="48"/>
      <c r="C79" s="48"/>
      <c r="D79" s="48"/>
      <c r="G79" s="48"/>
      <c r="I79" s="48"/>
      <c r="J79" s="48"/>
    </row>
    <row r="80" spans="1:10" x14ac:dyDescent="0.35">
      <c r="A80" t="s">
        <v>1304</v>
      </c>
      <c r="B80" s="48"/>
      <c r="C80" s="48"/>
      <c r="D80" s="48"/>
      <c r="G80" s="48"/>
      <c r="I80" s="48"/>
      <c r="J80" s="48"/>
    </row>
    <row r="81" spans="1:10" x14ac:dyDescent="0.35">
      <c r="A81" t="s">
        <v>1304</v>
      </c>
      <c r="B81" s="48"/>
      <c r="C81" s="48"/>
      <c r="D81" s="48"/>
      <c r="G81" s="48"/>
      <c r="I81" s="48"/>
      <c r="J81" s="48"/>
    </row>
    <row r="82" spans="1:10" x14ac:dyDescent="0.35">
      <c r="A82" t="s">
        <v>1304</v>
      </c>
      <c r="B82" s="48"/>
      <c r="C82" s="48"/>
      <c r="D82" s="48"/>
      <c r="G82" s="48"/>
      <c r="I82" s="48"/>
      <c r="J82" s="48"/>
    </row>
    <row r="83" spans="1:10" x14ac:dyDescent="0.35">
      <c r="A83" t="s">
        <v>1304</v>
      </c>
      <c r="B83" s="48"/>
      <c r="C83" s="48"/>
      <c r="D83" s="48"/>
      <c r="G83" s="48"/>
      <c r="I83" s="48"/>
      <c r="J83" s="48"/>
    </row>
    <row r="84" spans="1:10" x14ac:dyDescent="0.35">
      <c r="A84" t="s">
        <v>1304</v>
      </c>
      <c r="B84" s="48"/>
      <c r="C84" s="48"/>
      <c r="D84" s="48"/>
      <c r="G84" s="48"/>
      <c r="I84" s="48"/>
      <c r="J84" s="48"/>
    </row>
    <row r="85" spans="1:10" x14ac:dyDescent="0.35">
      <c r="A85" t="s">
        <v>1304</v>
      </c>
      <c r="B85" s="48"/>
      <c r="C85" s="48"/>
      <c r="D85" s="48"/>
      <c r="G85" s="48"/>
      <c r="I85" s="48"/>
      <c r="J85" s="48"/>
    </row>
    <row r="86" spans="1:10" x14ac:dyDescent="0.35">
      <c r="A86" t="s">
        <v>1304</v>
      </c>
      <c r="B86" s="48"/>
      <c r="C86" s="48"/>
      <c r="D86" s="48"/>
      <c r="G86" s="48"/>
      <c r="I86" s="48"/>
      <c r="J86" s="48"/>
    </row>
    <row r="87" spans="1:10" x14ac:dyDescent="0.35">
      <c r="A87" t="s">
        <v>1304</v>
      </c>
      <c r="B87" s="48"/>
      <c r="C87" s="48"/>
      <c r="D87" s="48"/>
      <c r="G87" s="48"/>
      <c r="I87" s="48"/>
      <c r="J87" s="48"/>
    </row>
    <row r="88" spans="1:10" x14ac:dyDescent="0.35">
      <c r="A88" t="s">
        <v>1304</v>
      </c>
      <c r="B88" s="48"/>
      <c r="C88" s="48"/>
      <c r="D88" s="48"/>
      <c r="G88" s="48"/>
      <c r="I88" s="48"/>
      <c r="J88" s="48"/>
    </row>
    <row r="89" spans="1:10" x14ac:dyDescent="0.35">
      <c r="A89" t="s">
        <v>1304</v>
      </c>
      <c r="B89" s="48"/>
      <c r="C89" s="48"/>
      <c r="D89" s="48"/>
      <c r="G89" s="48"/>
      <c r="I89" s="48"/>
      <c r="J89" s="48"/>
    </row>
    <row r="90" spans="1:10" x14ac:dyDescent="0.35">
      <c r="A90" t="s">
        <v>1304</v>
      </c>
      <c r="B90" s="48"/>
      <c r="C90" s="48"/>
      <c r="D90" s="48"/>
      <c r="G90" s="48"/>
      <c r="I90" s="48"/>
      <c r="J90" s="48"/>
    </row>
    <row r="91" spans="1:10" x14ac:dyDescent="0.35">
      <c r="A91" t="s">
        <v>1304</v>
      </c>
      <c r="B91" s="48"/>
      <c r="C91" s="48"/>
      <c r="D91" s="48"/>
      <c r="G91" s="48"/>
      <c r="I91" s="48"/>
      <c r="J91" s="48"/>
    </row>
    <row r="92" spans="1:10" x14ac:dyDescent="0.35">
      <c r="A92" t="s">
        <v>1304</v>
      </c>
      <c r="B92" s="48"/>
      <c r="C92" s="48"/>
      <c r="D92" s="48"/>
      <c r="G92" s="48"/>
      <c r="I92" s="48"/>
      <c r="J92" s="48"/>
    </row>
    <row r="93" spans="1:10" x14ac:dyDescent="0.35">
      <c r="A93" t="s">
        <v>1304</v>
      </c>
      <c r="B93" s="48"/>
      <c r="C93" s="48"/>
      <c r="D93" s="48"/>
      <c r="G93" s="48"/>
      <c r="I93" s="48"/>
      <c r="J93" s="48"/>
    </row>
    <row r="94" spans="1:10" x14ac:dyDescent="0.35">
      <c r="A94" t="s">
        <v>1304</v>
      </c>
      <c r="B94" s="48"/>
      <c r="C94" s="48"/>
      <c r="D94" s="48"/>
      <c r="G94" s="48"/>
      <c r="I94" s="48"/>
      <c r="J94" s="48"/>
    </row>
    <row r="95" spans="1:10" x14ac:dyDescent="0.35">
      <c r="A95" t="s">
        <v>1304</v>
      </c>
      <c r="B95" s="48"/>
      <c r="C95" s="48"/>
      <c r="D95" s="48"/>
      <c r="G95" s="48"/>
      <c r="I95" s="48"/>
      <c r="J95" s="48"/>
    </row>
    <row r="96" spans="1:10" x14ac:dyDescent="0.35">
      <c r="A96" t="s">
        <v>1304</v>
      </c>
      <c r="B96" s="48"/>
      <c r="C96" s="48"/>
      <c r="D96" s="48"/>
      <c r="G96" s="48"/>
      <c r="I96" s="48"/>
      <c r="J96" s="48"/>
    </row>
    <row r="97" spans="1:10" x14ac:dyDescent="0.35">
      <c r="A97" t="s">
        <v>1304</v>
      </c>
      <c r="B97" s="48"/>
      <c r="C97" s="48"/>
      <c r="D97" s="48"/>
      <c r="G97" s="48"/>
      <c r="I97" s="48"/>
      <c r="J97" s="48"/>
    </row>
    <row r="98" spans="1:10" x14ac:dyDescent="0.35">
      <c r="A98" t="s">
        <v>1304</v>
      </c>
      <c r="B98" s="48"/>
      <c r="C98" s="48"/>
      <c r="D98" s="48"/>
      <c r="G98" s="48"/>
      <c r="I98" s="48"/>
      <c r="J98" s="48"/>
    </row>
    <row r="99" spans="1:10" x14ac:dyDescent="0.35">
      <c r="A99" t="s">
        <v>1304</v>
      </c>
      <c r="B99" s="48"/>
      <c r="C99" s="48"/>
      <c r="D99" s="48"/>
      <c r="G99" s="48"/>
      <c r="I99" s="48"/>
      <c r="J99" s="48"/>
    </row>
    <row r="100" spans="1:10" x14ac:dyDescent="0.35">
      <c r="A100" t="s">
        <v>1304</v>
      </c>
      <c r="B100" s="48"/>
      <c r="C100" s="48"/>
      <c r="D100" s="48"/>
      <c r="G100" s="48"/>
      <c r="I100" s="48"/>
      <c r="J100" s="48"/>
    </row>
    <row r="101" spans="1:10" x14ac:dyDescent="0.35">
      <c r="A101" t="s">
        <v>1304</v>
      </c>
      <c r="B101" s="48"/>
      <c r="C101" s="48"/>
      <c r="D101" s="48"/>
      <c r="G101" s="48"/>
      <c r="I101" s="48"/>
      <c r="J101" s="48"/>
    </row>
    <row r="102" spans="1:10" x14ac:dyDescent="0.35">
      <c r="A102" t="s">
        <v>1304</v>
      </c>
      <c r="B102" s="48"/>
      <c r="C102" s="48"/>
      <c r="D102" s="48"/>
      <c r="G102" s="48"/>
      <c r="I102" s="48"/>
      <c r="J102" s="48"/>
    </row>
    <row r="103" spans="1:10" x14ac:dyDescent="0.35">
      <c r="A103" t="s">
        <v>1304</v>
      </c>
      <c r="B103" s="48"/>
      <c r="C103" s="48"/>
      <c r="D103" s="48"/>
      <c r="G103" s="48"/>
      <c r="I103" s="48"/>
      <c r="J103" s="48"/>
    </row>
    <row r="104" spans="1:10" x14ac:dyDescent="0.35">
      <c r="A104" t="s">
        <v>1304</v>
      </c>
      <c r="B104" s="48"/>
      <c r="C104" s="48"/>
      <c r="D104" s="48"/>
      <c r="G104" s="48"/>
      <c r="I104" s="48"/>
      <c r="J104" s="48"/>
    </row>
    <row r="105" spans="1:10" x14ac:dyDescent="0.35">
      <c r="A105" t="s">
        <v>1304</v>
      </c>
      <c r="B105" s="48"/>
      <c r="C105" s="48"/>
      <c r="D105" s="48"/>
      <c r="G105" s="48"/>
      <c r="I105" s="48"/>
      <c r="J105" s="48"/>
    </row>
    <row r="106" spans="1:10" x14ac:dyDescent="0.35">
      <c r="A106" t="s">
        <v>1304</v>
      </c>
      <c r="B106" s="48"/>
      <c r="C106" s="48"/>
      <c r="D106" s="48"/>
      <c r="G106" s="48"/>
      <c r="I106" s="48"/>
      <c r="J106" s="48"/>
    </row>
    <row r="107" spans="1:10" x14ac:dyDescent="0.35">
      <c r="A107" t="s">
        <v>1304</v>
      </c>
      <c r="B107" s="48"/>
      <c r="C107" s="48"/>
      <c r="D107" s="48"/>
      <c r="G107" s="48"/>
      <c r="I107" s="48"/>
      <c r="J107" s="48"/>
    </row>
    <row r="108" spans="1:10" x14ac:dyDescent="0.35">
      <c r="A108" t="s">
        <v>1304</v>
      </c>
      <c r="B108" s="48"/>
      <c r="C108" s="48"/>
      <c r="D108" s="48"/>
      <c r="G108" s="48"/>
      <c r="I108" s="48"/>
      <c r="J108" s="48"/>
    </row>
    <row r="109" spans="1:10" x14ac:dyDescent="0.35">
      <c r="A109" t="s">
        <v>1304</v>
      </c>
      <c r="B109" s="48"/>
      <c r="C109" s="48"/>
      <c r="D109" s="48"/>
      <c r="G109" s="48"/>
      <c r="I109" s="48"/>
      <c r="J109" s="48"/>
    </row>
    <row r="110" spans="1:10" x14ac:dyDescent="0.35">
      <c r="A110" t="s">
        <v>1304</v>
      </c>
      <c r="B110" s="48"/>
      <c r="C110" s="48"/>
      <c r="D110" s="48"/>
      <c r="G110" s="48"/>
      <c r="I110" s="48"/>
      <c r="J110" s="48"/>
    </row>
    <row r="111" spans="1:10" x14ac:dyDescent="0.35">
      <c r="A111" t="s">
        <v>1304</v>
      </c>
      <c r="B111" s="48"/>
      <c r="C111" s="48"/>
      <c r="D111" s="48"/>
      <c r="G111" s="48"/>
      <c r="I111" s="48"/>
      <c r="J111" s="48"/>
    </row>
    <row r="112" spans="1:10" x14ac:dyDescent="0.35">
      <c r="A112" t="s">
        <v>1304</v>
      </c>
      <c r="B112" s="48"/>
      <c r="C112" s="48"/>
      <c r="D112" s="48"/>
      <c r="G112" s="48"/>
      <c r="I112" s="48"/>
      <c r="J112" s="48"/>
    </row>
    <row r="113" spans="1:10" x14ac:dyDescent="0.35">
      <c r="A113" t="s">
        <v>1304</v>
      </c>
      <c r="B113" s="48"/>
      <c r="C113" s="48"/>
      <c r="D113" s="48"/>
      <c r="G113" s="48"/>
      <c r="I113" s="48"/>
      <c r="J113" s="48"/>
    </row>
    <row r="114" spans="1:10" x14ac:dyDescent="0.35">
      <c r="A114" t="s">
        <v>1304</v>
      </c>
      <c r="B114" s="48"/>
      <c r="C114" s="48"/>
      <c r="D114" s="48"/>
      <c r="G114" s="48"/>
      <c r="I114" s="48"/>
      <c r="J114" s="48"/>
    </row>
    <row r="115" spans="1:10" x14ac:dyDescent="0.35">
      <c r="A115" t="s">
        <v>1304</v>
      </c>
      <c r="B115" s="48"/>
      <c r="C115" s="48"/>
      <c r="D115" s="48"/>
      <c r="G115" s="48"/>
      <c r="I115" s="48"/>
      <c r="J115" s="48"/>
    </row>
    <row r="116" spans="1:10" x14ac:dyDescent="0.35">
      <c r="A116" t="s">
        <v>1304</v>
      </c>
      <c r="B116" s="48"/>
      <c r="C116" s="48"/>
      <c r="D116" s="48"/>
      <c r="G116" s="48"/>
      <c r="I116" s="48"/>
      <c r="J116" s="48"/>
    </row>
    <row r="117" spans="1:10" x14ac:dyDescent="0.35">
      <c r="A117" t="s">
        <v>1304</v>
      </c>
      <c r="B117" s="48"/>
      <c r="C117" s="48"/>
      <c r="D117" s="48"/>
      <c r="G117" s="48"/>
      <c r="I117" s="48"/>
      <c r="J117" s="48"/>
    </row>
    <row r="118" spans="1:10" x14ac:dyDescent="0.35">
      <c r="A118" t="s">
        <v>1304</v>
      </c>
      <c r="B118" s="48"/>
      <c r="C118" s="48"/>
      <c r="D118" s="48"/>
      <c r="G118" s="48"/>
      <c r="I118" s="48"/>
      <c r="J118" s="48"/>
    </row>
    <row r="119" spans="1:10" x14ac:dyDescent="0.35">
      <c r="A119" t="s">
        <v>1304</v>
      </c>
      <c r="B119" s="48"/>
      <c r="C119" s="48"/>
      <c r="D119" s="48"/>
      <c r="G119" s="48"/>
      <c r="I119" s="48"/>
      <c r="J119" s="48"/>
    </row>
    <row r="120" spans="1:10" x14ac:dyDescent="0.35">
      <c r="A120" t="s">
        <v>1304</v>
      </c>
      <c r="B120" s="48"/>
      <c r="C120" s="48"/>
      <c r="D120" s="48"/>
      <c r="G120" s="48"/>
      <c r="I120" s="48"/>
      <c r="J120" s="48"/>
    </row>
    <row r="121" spans="1:10" x14ac:dyDescent="0.35">
      <c r="A121" t="s">
        <v>1304</v>
      </c>
      <c r="B121" s="48"/>
      <c r="C121" s="48"/>
      <c r="D121" s="48"/>
      <c r="G121" s="48"/>
      <c r="I121" s="48"/>
      <c r="J121" s="48"/>
    </row>
    <row r="122" spans="1:10" x14ac:dyDescent="0.35">
      <c r="A122" t="s">
        <v>1304</v>
      </c>
      <c r="B122" s="48"/>
      <c r="C122" s="48"/>
      <c r="D122" s="48"/>
      <c r="G122" s="48"/>
      <c r="I122" s="48"/>
      <c r="J122" s="48"/>
    </row>
    <row r="123" spans="1:10" x14ac:dyDescent="0.35">
      <c r="A123" t="s">
        <v>1304</v>
      </c>
      <c r="B123" s="48"/>
      <c r="C123" s="48"/>
      <c r="D123" s="48"/>
      <c r="G123" s="48"/>
      <c r="I123" s="48"/>
      <c r="J123" s="48"/>
    </row>
    <row r="124" spans="1:10" x14ac:dyDescent="0.35">
      <c r="A124" t="s">
        <v>1304</v>
      </c>
      <c r="B124" s="48"/>
      <c r="C124" s="48"/>
      <c r="D124" s="48"/>
      <c r="G124" s="48"/>
      <c r="I124" s="48"/>
      <c r="J124" s="48"/>
    </row>
    <row r="125" spans="1:10" x14ac:dyDescent="0.35">
      <c r="A125" t="s">
        <v>1304</v>
      </c>
      <c r="B125" s="48"/>
      <c r="C125" s="48"/>
      <c r="D125" s="48"/>
      <c r="G125" s="48"/>
      <c r="I125" s="48"/>
      <c r="J125" s="48"/>
    </row>
    <row r="126" spans="1:10" x14ac:dyDescent="0.35">
      <c r="A126" t="s">
        <v>1304</v>
      </c>
      <c r="B126" s="48"/>
      <c r="C126" s="48"/>
      <c r="D126" s="48"/>
      <c r="G126" s="48"/>
      <c r="I126" s="48"/>
      <c r="J126" s="48"/>
    </row>
    <row r="127" spans="1:10" x14ac:dyDescent="0.35">
      <c r="A127" t="s">
        <v>1304</v>
      </c>
      <c r="B127" s="48"/>
      <c r="C127" s="48"/>
      <c r="D127" s="48"/>
      <c r="G127" s="48"/>
      <c r="I127" s="48"/>
      <c r="J127" s="48"/>
    </row>
    <row r="128" spans="1:10" x14ac:dyDescent="0.35">
      <c r="A128" t="s">
        <v>1304</v>
      </c>
      <c r="B128" s="48"/>
      <c r="C128" s="48"/>
      <c r="D128" s="48"/>
      <c r="G128" s="48"/>
      <c r="I128" s="48"/>
      <c r="J128" s="48"/>
    </row>
    <row r="129" spans="1:10" x14ac:dyDescent="0.35">
      <c r="A129" t="s">
        <v>1304</v>
      </c>
      <c r="B129" s="48"/>
      <c r="C129" s="48"/>
      <c r="D129" s="48"/>
      <c r="G129" s="48"/>
      <c r="I129" s="48"/>
      <c r="J129" s="48"/>
    </row>
    <row r="130" spans="1:10" x14ac:dyDescent="0.35">
      <c r="A130" t="s">
        <v>1304</v>
      </c>
      <c r="B130" s="48"/>
      <c r="C130" s="48"/>
      <c r="D130" s="48"/>
      <c r="G130" s="48"/>
      <c r="I130" s="48"/>
      <c r="J130" s="48"/>
    </row>
    <row r="131" spans="1:10" x14ac:dyDescent="0.35">
      <c r="A131" t="s">
        <v>1304</v>
      </c>
      <c r="B131" s="48"/>
      <c r="C131" s="48"/>
      <c r="D131" s="48"/>
      <c r="G131" s="48"/>
      <c r="I131" s="48"/>
      <c r="J131" s="48"/>
    </row>
    <row r="132" spans="1:10" x14ac:dyDescent="0.35">
      <c r="A132" t="s">
        <v>1304</v>
      </c>
      <c r="B132" s="48"/>
      <c r="C132" s="48"/>
      <c r="D132" s="48"/>
      <c r="G132" s="48"/>
      <c r="I132" s="48"/>
      <c r="J132" s="48"/>
    </row>
    <row r="133" spans="1:10" x14ac:dyDescent="0.35">
      <c r="A133" t="s">
        <v>1304</v>
      </c>
      <c r="B133" s="48"/>
      <c r="C133" s="48"/>
      <c r="D133" s="48"/>
      <c r="G133" s="48"/>
      <c r="I133" s="48"/>
      <c r="J133" s="48"/>
    </row>
    <row r="134" spans="1:10" x14ac:dyDescent="0.35">
      <c r="A134" t="s">
        <v>1304</v>
      </c>
      <c r="B134" s="48"/>
      <c r="C134" s="48"/>
      <c r="D134" s="48"/>
      <c r="G134" s="48"/>
      <c r="I134" s="48"/>
      <c r="J134" s="48"/>
    </row>
    <row r="135" spans="1:10" x14ac:dyDescent="0.35">
      <c r="A135" t="s">
        <v>1304</v>
      </c>
      <c r="B135" s="48"/>
      <c r="C135" s="48"/>
      <c r="D135" s="48"/>
      <c r="G135" s="48"/>
      <c r="I135" s="48"/>
      <c r="J135" s="48"/>
    </row>
    <row r="136" spans="1:10" x14ac:dyDescent="0.35">
      <c r="A136" t="s">
        <v>1304</v>
      </c>
      <c r="B136" s="48"/>
      <c r="C136" s="48"/>
      <c r="D136" s="48"/>
      <c r="G136" s="48"/>
      <c r="I136" s="48"/>
      <c r="J136" s="48"/>
    </row>
    <row r="137" spans="1:10" x14ac:dyDescent="0.35">
      <c r="A137" t="s">
        <v>1304</v>
      </c>
      <c r="B137" s="48"/>
      <c r="C137" s="48"/>
      <c r="D137" s="48"/>
      <c r="G137" s="48"/>
      <c r="I137" s="48"/>
      <c r="J137" s="48"/>
    </row>
    <row r="138" spans="1:10" x14ac:dyDescent="0.35">
      <c r="A138" t="s">
        <v>1304</v>
      </c>
      <c r="B138" s="48"/>
      <c r="C138" s="48"/>
      <c r="D138" s="48"/>
      <c r="G138" s="48"/>
      <c r="I138" s="48"/>
      <c r="J138" s="48"/>
    </row>
    <row r="139" spans="1:10" x14ac:dyDescent="0.35">
      <c r="A139" t="s">
        <v>1304</v>
      </c>
      <c r="B139" s="48"/>
      <c r="C139" s="48"/>
      <c r="D139" s="48"/>
      <c r="G139" s="48"/>
      <c r="I139" s="48"/>
      <c r="J139" s="48"/>
    </row>
    <row r="140" spans="1:10" x14ac:dyDescent="0.35">
      <c r="A140" t="s">
        <v>1304</v>
      </c>
      <c r="B140" s="48"/>
      <c r="C140" s="48"/>
      <c r="D140" s="48"/>
      <c r="G140" s="48"/>
      <c r="I140" s="48"/>
      <c r="J140" s="48"/>
    </row>
    <row r="141" spans="1:10" x14ac:dyDescent="0.35">
      <c r="A141" t="s">
        <v>1304</v>
      </c>
      <c r="B141" s="48"/>
      <c r="C141" s="48"/>
      <c r="D141" s="48"/>
      <c r="G141" s="48"/>
      <c r="I141" s="48"/>
      <c r="J141" s="48"/>
    </row>
    <row r="142" spans="1:10" x14ac:dyDescent="0.35">
      <c r="A142" t="s">
        <v>1304</v>
      </c>
      <c r="B142" s="48"/>
      <c r="C142" s="48"/>
      <c r="D142" s="48"/>
      <c r="G142" s="48"/>
      <c r="I142" s="48"/>
      <c r="J142" s="48"/>
    </row>
    <row r="143" spans="1:10" x14ac:dyDescent="0.35">
      <c r="A143" t="s">
        <v>1304</v>
      </c>
      <c r="B143" s="48"/>
      <c r="C143" s="48"/>
      <c r="D143" s="48"/>
      <c r="G143" s="48"/>
      <c r="I143" s="48"/>
      <c r="J143" s="48"/>
    </row>
    <row r="144" spans="1:10" x14ac:dyDescent="0.35">
      <c r="A144" t="s">
        <v>1304</v>
      </c>
      <c r="B144" s="48"/>
      <c r="C144" s="48"/>
      <c r="D144" s="48"/>
      <c r="G144" s="48"/>
      <c r="I144" s="48"/>
      <c r="J144" s="48"/>
    </row>
    <row r="145" spans="1:10" x14ac:dyDescent="0.35">
      <c r="A145" t="s">
        <v>1304</v>
      </c>
      <c r="B145" s="48"/>
      <c r="C145" s="48"/>
      <c r="D145" s="48"/>
      <c r="G145" s="48"/>
      <c r="I145" s="48"/>
      <c r="J145" s="48"/>
    </row>
    <row r="146" spans="1:10" x14ac:dyDescent="0.35">
      <c r="A146" t="s">
        <v>1304</v>
      </c>
      <c r="B146" s="48"/>
      <c r="C146" s="48"/>
      <c r="D146" s="48"/>
      <c r="G146" s="48"/>
      <c r="I146" s="48"/>
      <c r="J146" s="48"/>
    </row>
    <row r="147" spans="1:10" x14ac:dyDescent="0.35">
      <c r="A147" t="s">
        <v>1304</v>
      </c>
      <c r="B147" s="48"/>
      <c r="C147" s="48"/>
      <c r="D147" s="48"/>
      <c r="G147" s="48"/>
      <c r="I147" s="48"/>
      <c r="J147" s="48"/>
    </row>
    <row r="148" spans="1:10" x14ac:dyDescent="0.35">
      <c r="A148" t="s">
        <v>1304</v>
      </c>
      <c r="B148" s="48"/>
      <c r="C148" s="48"/>
      <c r="D148" s="48"/>
      <c r="G148" s="48"/>
      <c r="I148" s="48"/>
      <c r="J148" s="48"/>
    </row>
    <row r="149" spans="1:10" x14ac:dyDescent="0.35">
      <c r="A149" t="s">
        <v>1304</v>
      </c>
      <c r="B149" s="48"/>
      <c r="C149" s="48"/>
      <c r="D149" s="48"/>
      <c r="G149" s="48"/>
      <c r="I149" s="48"/>
      <c r="J149" s="48"/>
    </row>
    <row r="150" spans="1:10" x14ac:dyDescent="0.35">
      <c r="A150" t="s">
        <v>1304</v>
      </c>
      <c r="B150" s="48"/>
      <c r="C150" s="48"/>
      <c r="D150" s="48"/>
      <c r="G150" s="48"/>
      <c r="I150" s="48"/>
      <c r="J150" s="48"/>
    </row>
    <row r="151" spans="1:10" x14ac:dyDescent="0.35">
      <c r="A151" t="s">
        <v>1304</v>
      </c>
      <c r="B151" s="48"/>
      <c r="C151" s="48"/>
      <c r="D151" s="48"/>
      <c r="G151" s="48"/>
      <c r="I151" s="48"/>
      <c r="J151" s="48"/>
    </row>
    <row r="152" spans="1:10" x14ac:dyDescent="0.35">
      <c r="A152" t="s">
        <v>1304</v>
      </c>
      <c r="B152" s="48"/>
      <c r="C152" s="48"/>
      <c r="D152" s="48"/>
      <c r="G152" s="48"/>
      <c r="I152" s="48"/>
      <c r="J152" s="48"/>
    </row>
    <row r="153" spans="1:10" x14ac:dyDescent="0.35">
      <c r="A153" t="s">
        <v>1304</v>
      </c>
      <c r="B153" s="48"/>
      <c r="C153" s="48"/>
      <c r="D153" s="48"/>
      <c r="G153" s="48"/>
      <c r="I153" s="48"/>
      <c r="J153" s="48"/>
    </row>
    <row r="154" spans="1:10" x14ac:dyDescent="0.35">
      <c r="A154" t="s">
        <v>1304</v>
      </c>
      <c r="B154" s="48"/>
      <c r="C154" s="48"/>
      <c r="D154" s="48"/>
      <c r="G154" s="48"/>
      <c r="I154" s="48"/>
      <c r="J154" s="48"/>
    </row>
    <row r="155" spans="1:10" x14ac:dyDescent="0.35">
      <c r="A155" t="s">
        <v>1304</v>
      </c>
      <c r="B155" s="48"/>
      <c r="C155" s="48"/>
      <c r="D155" s="48"/>
      <c r="G155" s="48"/>
      <c r="I155" s="48"/>
      <c r="J155" s="48"/>
    </row>
    <row r="156" spans="1:10" x14ac:dyDescent="0.35">
      <c r="A156" t="s">
        <v>1304</v>
      </c>
      <c r="B156" s="48"/>
      <c r="C156" s="48"/>
      <c r="D156" s="48"/>
      <c r="G156" s="48"/>
      <c r="I156" s="48"/>
      <c r="J156" s="48"/>
    </row>
    <row r="157" spans="1:10" x14ac:dyDescent="0.35">
      <c r="A157" t="s">
        <v>1304</v>
      </c>
      <c r="B157" s="48"/>
      <c r="C157" s="48"/>
      <c r="D157" s="48"/>
      <c r="G157" s="48"/>
      <c r="I157" s="48"/>
      <c r="J157" s="48"/>
    </row>
    <row r="158" spans="1:10" x14ac:dyDescent="0.35">
      <c r="A158" t="s">
        <v>1304</v>
      </c>
      <c r="B158" s="48"/>
      <c r="C158" s="48"/>
      <c r="D158" s="48"/>
      <c r="G158" s="48"/>
      <c r="I158" s="48"/>
      <c r="J158" s="48"/>
    </row>
    <row r="159" spans="1:10" x14ac:dyDescent="0.35">
      <c r="A159" t="s">
        <v>1304</v>
      </c>
      <c r="B159" s="48"/>
      <c r="C159" s="48"/>
      <c r="D159" s="48"/>
      <c r="G159" s="48"/>
      <c r="I159" s="48"/>
      <c r="J159" s="48"/>
    </row>
    <row r="160" spans="1:10" x14ac:dyDescent="0.35">
      <c r="A160" t="s">
        <v>1304</v>
      </c>
      <c r="B160" s="48"/>
      <c r="C160" s="48"/>
      <c r="D160" s="48"/>
      <c r="G160" s="48"/>
      <c r="I160" s="48"/>
      <c r="J160" s="48"/>
    </row>
    <row r="161" spans="1:10" x14ac:dyDescent="0.35">
      <c r="A161" t="s">
        <v>1304</v>
      </c>
      <c r="B161" s="48"/>
      <c r="C161" s="48"/>
      <c r="D161" s="48"/>
      <c r="G161" s="48"/>
      <c r="I161" s="48"/>
      <c r="J161" s="48"/>
    </row>
    <row r="162" spans="1:10" x14ac:dyDescent="0.35">
      <c r="A162" t="s">
        <v>1304</v>
      </c>
      <c r="B162" s="48"/>
      <c r="C162" s="48"/>
      <c r="D162" s="48"/>
      <c r="G162" s="48"/>
      <c r="I162" s="48"/>
      <c r="J162" s="48"/>
    </row>
    <row r="163" spans="1:10" x14ac:dyDescent="0.35">
      <c r="A163" t="s">
        <v>1304</v>
      </c>
      <c r="B163" s="48"/>
      <c r="C163" s="48"/>
      <c r="D163" s="48"/>
      <c r="G163" s="48"/>
      <c r="I163" s="48"/>
      <c r="J163" s="48"/>
    </row>
    <row r="164" spans="1:10" x14ac:dyDescent="0.35">
      <c r="A164" t="s">
        <v>1304</v>
      </c>
      <c r="B164" s="48"/>
      <c r="C164" s="48"/>
      <c r="D164" s="48"/>
      <c r="G164" s="48"/>
      <c r="I164" s="48"/>
      <c r="J164" s="48"/>
    </row>
    <row r="165" spans="1:10" x14ac:dyDescent="0.35">
      <c r="A165" t="s">
        <v>1304</v>
      </c>
      <c r="B165" s="48"/>
      <c r="C165" s="48"/>
      <c r="D165" s="48"/>
      <c r="G165" s="48"/>
      <c r="I165" s="48"/>
      <c r="J165" s="48"/>
    </row>
    <row r="166" spans="1:10" x14ac:dyDescent="0.35">
      <c r="A166" t="s">
        <v>1304</v>
      </c>
      <c r="B166" s="48"/>
      <c r="C166" s="48"/>
      <c r="D166" s="48"/>
      <c r="G166" s="48"/>
      <c r="I166" s="48"/>
      <c r="J166" s="48"/>
    </row>
    <row r="167" spans="1:10" x14ac:dyDescent="0.35">
      <c r="A167" t="s">
        <v>1304</v>
      </c>
      <c r="B167" s="48"/>
      <c r="C167" s="48"/>
      <c r="D167" s="48"/>
      <c r="G167" s="48"/>
      <c r="I167" s="48"/>
      <c r="J167" s="48"/>
    </row>
    <row r="168" spans="1:10" x14ac:dyDescent="0.35">
      <c r="A168" t="s">
        <v>1304</v>
      </c>
      <c r="B168" s="48"/>
      <c r="C168" s="48"/>
      <c r="D168" s="48"/>
      <c r="G168" s="48"/>
      <c r="I168" s="48"/>
      <c r="J168" s="48"/>
    </row>
    <row r="169" spans="1:10" x14ac:dyDescent="0.35">
      <c r="A169" t="s">
        <v>1304</v>
      </c>
      <c r="B169" s="48"/>
      <c r="C169" s="48"/>
      <c r="D169" s="48"/>
      <c r="G169" s="48"/>
      <c r="I169" s="48"/>
      <c r="J169" s="48"/>
    </row>
    <row r="170" spans="1:10" x14ac:dyDescent="0.35">
      <c r="A170" t="s">
        <v>1304</v>
      </c>
      <c r="B170" s="48"/>
      <c r="C170" s="48"/>
      <c r="D170" s="48"/>
      <c r="G170" s="48"/>
      <c r="I170" s="48"/>
      <c r="J170" s="48"/>
    </row>
    <row r="171" spans="1:10" x14ac:dyDescent="0.35">
      <c r="A171" t="s">
        <v>1304</v>
      </c>
      <c r="B171" s="48"/>
      <c r="C171" s="48"/>
      <c r="D171" s="48"/>
      <c r="G171" s="48"/>
      <c r="I171" s="48"/>
      <c r="J171" s="48"/>
    </row>
    <row r="172" spans="1:10" x14ac:dyDescent="0.35">
      <c r="A172" t="s">
        <v>1304</v>
      </c>
      <c r="B172" s="48"/>
      <c r="C172" s="48"/>
      <c r="D172" s="48"/>
      <c r="G172" s="48"/>
      <c r="I172" s="48"/>
      <c r="J172" s="48"/>
    </row>
    <row r="173" spans="1:10" x14ac:dyDescent="0.35">
      <c r="A173" t="s">
        <v>1304</v>
      </c>
      <c r="B173" s="48"/>
      <c r="C173" s="48"/>
      <c r="D173" s="48"/>
      <c r="G173" s="48"/>
      <c r="I173" s="48"/>
      <c r="J173" s="48"/>
    </row>
    <row r="174" spans="1:10" x14ac:dyDescent="0.35">
      <c r="A174" t="s">
        <v>1304</v>
      </c>
      <c r="B174" s="48"/>
      <c r="C174" s="48"/>
      <c r="D174" s="48"/>
      <c r="G174" s="48"/>
      <c r="I174" s="48"/>
      <c r="J174" s="48"/>
    </row>
    <row r="175" spans="1:10" x14ac:dyDescent="0.35">
      <c r="A175" t="s">
        <v>1304</v>
      </c>
      <c r="B175" s="48"/>
      <c r="C175" s="48"/>
      <c r="D175" s="48"/>
      <c r="G175" s="48"/>
      <c r="I175" s="48"/>
      <c r="J175" s="48"/>
    </row>
    <row r="176" spans="1:10" x14ac:dyDescent="0.35">
      <c r="A176" t="s">
        <v>1304</v>
      </c>
      <c r="B176" s="48"/>
      <c r="C176" s="48"/>
      <c r="D176" s="48"/>
      <c r="G176" s="48"/>
      <c r="I176" s="48"/>
      <c r="J176" s="48"/>
    </row>
    <row r="177" spans="1:10" x14ac:dyDescent="0.35">
      <c r="A177" t="s">
        <v>1304</v>
      </c>
      <c r="B177" s="48"/>
      <c r="C177" s="48"/>
      <c r="D177" s="48"/>
      <c r="G177" s="48"/>
      <c r="I177" s="48"/>
      <c r="J177" s="48"/>
    </row>
    <row r="178" spans="1:10" x14ac:dyDescent="0.35">
      <c r="A178" t="s">
        <v>1304</v>
      </c>
      <c r="B178" s="48"/>
      <c r="C178" s="48"/>
      <c r="D178" s="48"/>
      <c r="G178" s="48"/>
      <c r="I178" s="48"/>
      <c r="J178" s="48"/>
    </row>
    <row r="179" spans="1:10" x14ac:dyDescent="0.35">
      <c r="A179" t="s">
        <v>1304</v>
      </c>
      <c r="B179" s="48"/>
      <c r="C179" s="48"/>
      <c r="D179" s="48"/>
      <c r="G179" s="48"/>
      <c r="I179" s="48"/>
      <c r="J179" s="48"/>
    </row>
    <row r="180" spans="1:10" x14ac:dyDescent="0.35">
      <c r="A180" t="s">
        <v>1304</v>
      </c>
      <c r="B180" s="48"/>
      <c r="C180" s="48"/>
      <c r="D180" s="48"/>
      <c r="G180" s="48"/>
      <c r="I180" s="48"/>
      <c r="J180" s="48"/>
    </row>
    <row r="181" spans="1:10" x14ac:dyDescent="0.35">
      <c r="A181" t="s">
        <v>1304</v>
      </c>
      <c r="B181" s="48"/>
      <c r="C181" s="48"/>
      <c r="D181" s="48"/>
      <c r="G181" s="48"/>
      <c r="I181" s="48"/>
      <c r="J181" s="48"/>
    </row>
    <row r="182" spans="1:10" x14ac:dyDescent="0.35">
      <c r="A182" t="s">
        <v>1304</v>
      </c>
      <c r="B182" s="48"/>
      <c r="C182" s="48"/>
      <c r="D182" s="48"/>
      <c r="G182" s="48"/>
      <c r="I182" s="48"/>
      <c r="J182" s="48"/>
    </row>
    <row r="183" spans="1:10" x14ac:dyDescent="0.35">
      <c r="A183" t="s">
        <v>1304</v>
      </c>
      <c r="B183" s="48"/>
      <c r="C183" s="48"/>
      <c r="D183" s="48"/>
      <c r="G183" s="48"/>
      <c r="I183" s="48"/>
      <c r="J183" s="48"/>
    </row>
    <row r="184" spans="1:10" x14ac:dyDescent="0.35">
      <c r="A184" t="s">
        <v>1304</v>
      </c>
      <c r="B184" s="48"/>
      <c r="C184" s="48"/>
      <c r="D184" s="48"/>
      <c r="G184" s="48"/>
      <c r="I184" s="48"/>
      <c r="J184" s="48"/>
    </row>
    <row r="185" spans="1:10" x14ac:dyDescent="0.35">
      <c r="A185" t="s">
        <v>1304</v>
      </c>
      <c r="B185" s="48"/>
      <c r="C185" s="48"/>
      <c r="D185" s="48"/>
      <c r="G185" s="48"/>
      <c r="I185" s="48"/>
      <c r="J185" s="48"/>
    </row>
    <row r="186" spans="1:10" x14ac:dyDescent="0.35">
      <c r="A186" t="s">
        <v>1304</v>
      </c>
      <c r="B186" s="48"/>
      <c r="C186" s="48"/>
      <c r="D186" s="48"/>
      <c r="G186" s="48"/>
      <c r="I186" s="48"/>
      <c r="J186" s="48"/>
    </row>
    <row r="187" spans="1:10" x14ac:dyDescent="0.35">
      <c r="A187" t="s">
        <v>1304</v>
      </c>
      <c r="B187" s="48"/>
      <c r="C187" s="48"/>
      <c r="D187" s="48"/>
      <c r="G187" s="48"/>
      <c r="I187" s="48"/>
      <c r="J187" s="48"/>
    </row>
    <row r="188" spans="1:10" x14ac:dyDescent="0.35">
      <c r="A188" t="s">
        <v>1304</v>
      </c>
      <c r="B188" s="48"/>
      <c r="C188" s="48"/>
      <c r="D188" s="48"/>
      <c r="G188" s="48"/>
      <c r="I188" s="48"/>
      <c r="J188" s="48"/>
    </row>
    <row r="189" spans="1:10" x14ac:dyDescent="0.35">
      <c r="A189" t="s">
        <v>1304</v>
      </c>
      <c r="B189" s="48"/>
      <c r="C189" s="48"/>
      <c r="D189" s="48"/>
      <c r="G189" s="48"/>
      <c r="I189" s="48"/>
      <c r="J189" s="48"/>
    </row>
    <row r="190" spans="1:10" x14ac:dyDescent="0.35">
      <c r="A190" t="s">
        <v>1304</v>
      </c>
      <c r="B190" s="48"/>
      <c r="C190" s="48"/>
      <c r="D190" s="48"/>
      <c r="G190" s="48"/>
      <c r="I190" s="48"/>
      <c r="J190" s="48"/>
    </row>
    <row r="191" spans="1:10" x14ac:dyDescent="0.35">
      <c r="A191" t="s">
        <v>1304</v>
      </c>
      <c r="B191" s="48"/>
      <c r="C191" s="48"/>
      <c r="D191" s="48"/>
      <c r="G191" s="48"/>
      <c r="I191" s="48"/>
      <c r="J191" s="48"/>
    </row>
    <row r="192" spans="1:10" x14ac:dyDescent="0.35">
      <c r="A192" t="s">
        <v>1304</v>
      </c>
      <c r="B192" s="48"/>
      <c r="C192" s="48"/>
      <c r="D192" s="48"/>
      <c r="G192" s="48"/>
      <c r="I192" s="48"/>
      <c r="J192" s="48"/>
    </row>
    <row r="193" spans="1:10" x14ac:dyDescent="0.35">
      <c r="A193" t="s">
        <v>1304</v>
      </c>
      <c r="B193" s="48"/>
      <c r="C193" s="48"/>
      <c r="D193" s="48"/>
      <c r="G193" s="48"/>
      <c r="I193" s="48"/>
      <c r="J193" s="48"/>
    </row>
    <row r="194" spans="1:10" x14ac:dyDescent="0.35">
      <c r="A194" t="s">
        <v>1304</v>
      </c>
      <c r="B194" s="48"/>
      <c r="C194" s="48"/>
      <c r="D194" s="48"/>
      <c r="G194" s="48"/>
      <c r="I194" s="48"/>
      <c r="J194" s="48"/>
    </row>
    <row r="195" spans="1:10" x14ac:dyDescent="0.35">
      <c r="A195" t="s">
        <v>1304</v>
      </c>
      <c r="B195" s="48"/>
      <c r="C195" s="48"/>
      <c r="D195" s="48"/>
      <c r="G195" s="48"/>
      <c r="I195" s="48"/>
      <c r="J195" s="48"/>
    </row>
    <row r="196" spans="1:10" x14ac:dyDescent="0.35">
      <c r="A196" t="s">
        <v>1304</v>
      </c>
      <c r="B196" s="48"/>
      <c r="C196" s="48"/>
      <c r="D196" s="48"/>
      <c r="G196" s="48"/>
      <c r="I196" s="48"/>
      <c r="J196" s="48"/>
    </row>
    <row r="197" spans="1:10" x14ac:dyDescent="0.35">
      <c r="A197" t="s">
        <v>1304</v>
      </c>
      <c r="B197" s="48"/>
      <c r="C197" s="48"/>
      <c r="D197" s="48"/>
      <c r="G197" s="48"/>
      <c r="I197" s="48"/>
      <c r="J197" s="48"/>
    </row>
    <row r="198" spans="1:10" x14ac:dyDescent="0.35">
      <c r="A198" t="s">
        <v>1304</v>
      </c>
      <c r="B198" s="48"/>
      <c r="C198" s="48"/>
      <c r="D198" s="48"/>
      <c r="G198" s="48"/>
      <c r="I198" s="48"/>
      <c r="J198" s="48"/>
    </row>
    <row r="199" spans="1:10" x14ac:dyDescent="0.35">
      <c r="A199" t="s">
        <v>1304</v>
      </c>
      <c r="B199" s="48"/>
      <c r="C199" s="48"/>
      <c r="D199" s="48"/>
      <c r="G199" s="48"/>
      <c r="I199" s="48"/>
      <c r="J199" s="48"/>
    </row>
    <row r="200" spans="1:10" x14ac:dyDescent="0.35">
      <c r="A200" t="s">
        <v>1304</v>
      </c>
      <c r="B200" s="48"/>
      <c r="C200" s="48"/>
      <c r="D200" s="48"/>
      <c r="G200" s="48"/>
      <c r="I200" s="48"/>
      <c r="J200" s="48"/>
    </row>
    <row r="201" spans="1:10" x14ac:dyDescent="0.35">
      <c r="A201" t="s">
        <v>1304</v>
      </c>
      <c r="B201" s="48"/>
      <c r="C201" s="48"/>
      <c r="D201" s="48"/>
      <c r="G201" s="48"/>
      <c r="I201" s="48"/>
      <c r="J201" s="48"/>
    </row>
    <row r="202" spans="1:10" x14ac:dyDescent="0.35">
      <c r="A202" t="s">
        <v>1304</v>
      </c>
      <c r="B202" s="48"/>
      <c r="C202" s="48"/>
      <c r="D202" s="48"/>
      <c r="G202" s="48"/>
      <c r="I202" s="48"/>
      <c r="J202" s="48"/>
    </row>
    <row r="203" spans="1:10" x14ac:dyDescent="0.35">
      <c r="A203" t="s">
        <v>1304</v>
      </c>
      <c r="B203" s="48"/>
      <c r="C203" s="48"/>
      <c r="D203" s="48"/>
      <c r="G203" s="48"/>
      <c r="I203" s="48"/>
      <c r="J203" s="48"/>
    </row>
    <row r="204" spans="1:10" x14ac:dyDescent="0.35">
      <c r="A204" t="s">
        <v>1304</v>
      </c>
      <c r="B204" s="48"/>
      <c r="C204" s="48"/>
      <c r="D204" s="48"/>
      <c r="G204" s="48"/>
      <c r="I204" s="48"/>
      <c r="J204" s="48"/>
    </row>
    <row r="205" spans="1:10" x14ac:dyDescent="0.35">
      <c r="A205" t="s">
        <v>1304</v>
      </c>
      <c r="B205" s="48"/>
      <c r="C205" s="48"/>
      <c r="D205" s="48"/>
      <c r="G205" s="48"/>
      <c r="I205" s="48"/>
      <c r="J205" s="48"/>
    </row>
    <row r="206" spans="1:10" x14ac:dyDescent="0.35">
      <c r="A206" t="s">
        <v>1304</v>
      </c>
      <c r="B206" s="48"/>
      <c r="C206" s="48"/>
      <c r="D206" s="48"/>
      <c r="G206" s="48"/>
      <c r="I206" s="48"/>
      <c r="J206" s="48"/>
    </row>
    <row r="207" spans="1:10" x14ac:dyDescent="0.35">
      <c r="A207" t="s">
        <v>1304</v>
      </c>
      <c r="B207" s="48"/>
      <c r="C207" s="48"/>
      <c r="D207" s="48"/>
      <c r="G207" s="48"/>
      <c r="I207" s="48"/>
      <c r="J207" s="48"/>
    </row>
    <row r="208" spans="1:10" x14ac:dyDescent="0.35">
      <c r="A208" t="s">
        <v>1304</v>
      </c>
      <c r="B208" s="48"/>
      <c r="C208" s="48"/>
      <c r="D208" s="48"/>
      <c r="G208" s="48"/>
      <c r="I208" s="48"/>
      <c r="J208" s="48"/>
    </row>
    <row r="209" spans="1:10" x14ac:dyDescent="0.35">
      <c r="A209" t="s">
        <v>1304</v>
      </c>
      <c r="B209" s="48"/>
      <c r="C209" s="48"/>
      <c r="D209" s="48"/>
      <c r="G209" s="48"/>
      <c r="I209" s="48"/>
      <c r="J209" s="48"/>
    </row>
    <row r="210" spans="1:10" x14ac:dyDescent="0.35">
      <c r="A210" t="s">
        <v>1304</v>
      </c>
      <c r="B210" s="48"/>
      <c r="C210" s="48"/>
      <c r="D210" s="48"/>
      <c r="G210" s="48"/>
      <c r="I210" s="48"/>
      <c r="J210" s="48"/>
    </row>
    <row r="211" spans="1:10" x14ac:dyDescent="0.35">
      <c r="A211" t="s">
        <v>1304</v>
      </c>
      <c r="B211" s="48"/>
      <c r="C211" s="48"/>
      <c r="D211" s="48"/>
      <c r="G211" s="48"/>
      <c r="I211" s="48"/>
      <c r="J211" s="48"/>
    </row>
    <row r="212" spans="1:10" x14ac:dyDescent="0.35">
      <c r="A212" t="s">
        <v>1304</v>
      </c>
      <c r="B212" s="48"/>
      <c r="C212" s="48"/>
      <c r="D212" s="48"/>
      <c r="G212" s="48"/>
      <c r="I212" s="48"/>
      <c r="J212" s="48"/>
    </row>
    <row r="213" spans="1:10" x14ac:dyDescent="0.35">
      <c r="A213" t="s">
        <v>1304</v>
      </c>
      <c r="B213" s="48"/>
      <c r="C213" s="48"/>
      <c r="D213" s="48"/>
      <c r="G213" s="48"/>
      <c r="I213" s="48"/>
      <c r="J213" s="48"/>
    </row>
    <row r="214" spans="1:10" x14ac:dyDescent="0.35">
      <c r="A214" t="s">
        <v>1304</v>
      </c>
      <c r="B214" s="48"/>
      <c r="C214" s="48"/>
      <c r="D214" s="48"/>
      <c r="G214" s="48"/>
      <c r="I214" s="48"/>
      <c r="J214" s="48"/>
    </row>
    <row r="215" spans="1:10" x14ac:dyDescent="0.35">
      <c r="A215" t="s">
        <v>1304</v>
      </c>
      <c r="B215" s="48"/>
      <c r="C215" s="48"/>
      <c r="D215" s="48"/>
      <c r="G215" s="48"/>
      <c r="I215" s="48"/>
      <c r="J215" s="48"/>
    </row>
    <row r="216" spans="1:10" x14ac:dyDescent="0.35">
      <c r="A216" t="s">
        <v>1304</v>
      </c>
      <c r="B216" s="48"/>
      <c r="C216" s="48"/>
      <c r="D216" s="48"/>
      <c r="G216" s="48"/>
      <c r="I216" s="48"/>
      <c r="J216" s="48"/>
    </row>
    <row r="217" spans="1:10" x14ac:dyDescent="0.35">
      <c r="A217" t="s">
        <v>1304</v>
      </c>
      <c r="B217" s="48"/>
      <c r="C217" s="48"/>
      <c r="D217" s="48"/>
      <c r="G217" s="48"/>
      <c r="I217" s="48"/>
      <c r="J217" s="48"/>
    </row>
    <row r="218" spans="1:10" x14ac:dyDescent="0.35">
      <c r="A218" t="s">
        <v>1304</v>
      </c>
      <c r="B218" s="48"/>
      <c r="C218" s="48"/>
      <c r="D218" s="48"/>
      <c r="G218" s="48"/>
      <c r="I218" s="48"/>
      <c r="J218" s="48"/>
    </row>
    <row r="219" spans="1:10" x14ac:dyDescent="0.35">
      <c r="A219" t="s">
        <v>1304</v>
      </c>
      <c r="B219" s="48"/>
      <c r="C219" s="48"/>
      <c r="D219" s="48"/>
      <c r="G219" s="48"/>
      <c r="I219" s="48"/>
      <c r="J219" s="48"/>
    </row>
    <row r="220" spans="1:10" x14ac:dyDescent="0.35">
      <c r="A220" t="s">
        <v>1304</v>
      </c>
      <c r="B220" s="48"/>
      <c r="C220" s="48"/>
      <c r="D220" s="48"/>
      <c r="G220" s="48"/>
      <c r="I220" s="48"/>
      <c r="J220" s="48"/>
    </row>
    <row r="221" spans="1:10" x14ac:dyDescent="0.35">
      <c r="A221" t="s">
        <v>1304</v>
      </c>
      <c r="B221" s="48"/>
      <c r="C221" s="48"/>
      <c r="D221" s="48"/>
      <c r="G221" s="48"/>
      <c r="I221" s="48"/>
      <c r="J221" s="48"/>
    </row>
    <row r="222" spans="1:10" x14ac:dyDescent="0.35">
      <c r="A222" t="s">
        <v>1304</v>
      </c>
      <c r="B222" s="48"/>
      <c r="C222" s="48"/>
      <c r="D222" s="48"/>
      <c r="G222" s="48"/>
      <c r="I222" s="48"/>
      <c r="J222" s="48"/>
    </row>
    <row r="223" spans="1:10" x14ac:dyDescent="0.35">
      <c r="A223" t="s">
        <v>1304</v>
      </c>
      <c r="B223" s="48"/>
      <c r="C223" s="48"/>
      <c r="D223" s="48"/>
      <c r="G223" s="48"/>
      <c r="I223" s="48"/>
      <c r="J223" s="48"/>
    </row>
    <row r="224" spans="1:10" x14ac:dyDescent="0.35">
      <c r="A224" t="s">
        <v>1304</v>
      </c>
      <c r="B224" s="48"/>
      <c r="C224" s="48"/>
      <c r="D224" s="48"/>
      <c r="G224" s="48"/>
      <c r="I224" s="48"/>
      <c r="J224" s="48"/>
    </row>
    <row r="225" spans="1:10" x14ac:dyDescent="0.35">
      <c r="A225" t="s">
        <v>1304</v>
      </c>
      <c r="B225" s="48"/>
      <c r="C225" s="48"/>
      <c r="D225" s="48"/>
      <c r="G225" s="48"/>
      <c r="I225" s="48"/>
      <c r="J225" s="48"/>
    </row>
    <row r="226" spans="1:10" x14ac:dyDescent="0.35">
      <c r="A226" t="s">
        <v>1304</v>
      </c>
      <c r="B226" s="48"/>
      <c r="C226" s="48"/>
      <c r="D226" s="48"/>
      <c r="G226" s="48"/>
      <c r="I226" s="48"/>
      <c r="J226" s="48"/>
    </row>
    <row r="227" spans="1:10" x14ac:dyDescent="0.35">
      <c r="A227" t="s">
        <v>1304</v>
      </c>
      <c r="B227" s="48"/>
      <c r="C227" s="48"/>
      <c r="D227" s="48"/>
      <c r="G227" s="48"/>
      <c r="I227" s="48"/>
      <c r="J227" s="48"/>
    </row>
    <row r="228" spans="1:10" x14ac:dyDescent="0.35">
      <c r="A228" t="s">
        <v>1304</v>
      </c>
      <c r="B228" s="48"/>
      <c r="C228" s="48"/>
      <c r="D228" s="48"/>
      <c r="G228" s="48"/>
      <c r="I228" s="48"/>
      <c r="J228" s="48"/>
    </row>
    <row r="229" spans="1:10" x14ac:dyDescent="0.35">
      <c r="A229" t="s">
        <v>1304</v>
      </c>
      <c r="B229" s="48"/>
      <c r="C229" s="48"/>
      <c r="D229" s="48"/>
      <c r="G229" s="48"/>
      <c r="I229" s="48"/>
      <c r="J229" s="48"/>
    </row>
    <row r="230" spans="1:10" x14ac:dyDescent="0.35">
      <c r="A230" t="s">
        <v>1304</v>
      </c>
      <c r="B230" s="48"/>
      <c r="C230" s="48"/>
      <c r="D230" s="48"/>
      <c r="G230" s="48"/>
      <c r="I230" s="48"/>
      <c r="J230" s="48"/>
    </row>
    <row r="231" spans="1:10" x14ac:dyDescent="0.35">
      <c r="A231" t="s">
        <v>1304</v>
      </c>
      <c r="B231" s="48"/>
      <c r="C231" s="48"/>
      <c r="D231" s="48"/>
      <c r="G231" s="48"/>
      <c r="I231" s="48"/>
      <c r="J231" s="48"/>
    </row>
    <row r="232" spans="1:10" x14ac:dyDescent="0.35">
      <c r="A232" t="s">
        <v>1304</v>
      </c>
      <c r="B232" s="48"/>
      <c r="C232" s="48"/>
      <c r="D232" s="48"/>
      <c r="G232" s="48"/>
      <c r="I232" s="48"/>
      <c r="J232" s="48"/>
    </row>
    <row r="233" spans="1:10" x14ac:dyDescent="0.35">
      <c r="A233" t="s">
        <v>1304</v>
      </c>
      <c r="B233" s="48"/>
      <c r="C233" s="48"/>
      <c r="D233" s="48"/>
      <c r="G233" s="48"/>
      <c r="I233" s="48"/>
      <c r="J233" s="48"/>
    </row>
    <row r="234" spans="1:10" x14ac:dyDescent="0.35">
      <c r="A234" t="s">
        <v>1304</v>
      </c>
      <c r="B234" s="48"/>
      <c r="C234" s="48"/>
      <c r="D234" s="48"/>
      <c r="G234" s="48"/>
      <c r="I234" s="48"/>
      <c r="J234" s="48"/>
    </row>
    <row r="235" spans="1:10" x14ac:dyDescent="0.35">
      <c r="A235" t="s">
        <v>1304</v>
      </c>
      <c r="B235" s="48"/>
      <c r="C235" s="48"/>
      <c r="D235" s="48"/>
      <c r="G235" s="48"/>
      <c r="I235" s="48"/>
      <c r="J235" s="48"/>
    </row>
    <row r="236" spans="1:10" x14ac:dyDescent="0.35">
      <c r="A236" t="s">
        <v>1304</v>
      </c>
      <c r="B236" s="48"/>
      <c r="C236" s="48"/>
      <c r="D236" s="48"/>
      <c r="G236" s="48"/>
      <c r="I236" s="48"/>
      <c r="J236" s="48"/>
    </row>
    <row r="237" spans="1:10" x14ac:dyDescent="0.35">
      <c r="A237" t="s">
        <v>1304</v>
      </c>
      <c r="B237" s="48"/>
      <c r="C237" s="48"/>
      <c r="D237" s="48"/>
      <c r="G237" s="48"/>
      <c r="I237" s="48"/>
      <c r="J237" s="48"/>
    </row>
    <row r="238" spans="1:10" x14ac:dyDescent="0.35">
      <c r="A238" t="s">
        <v>1304</v>
      </c>
      <c r="B238" s="48"/>
      <c r="C238" s="48"/>
      <c r="D238" s="48"/>
      <c r="G238" s="48"/>
      <c r="I238" s="48"/>
      <c r="J238" s="48"/>
    </row>
    <row r="239" spans="1:10" x14ac:dyDescent="0.35">
      <c r="A239" t="s">
        <v>1304</v>
      </c>
      <c r="B239" s="48"/>
      <c r="C239" s="48"/>
      <c r="D239" s="48"/>
      <c r="G239" s="48"/>
      <c r="I239" s="48"/>
      <c r="J239" s="48"/>
    </row>
    <row r="240" spans="1:10" x14ac:dyDescent="0.35">
      <c r="A240" t="s">
        <v>1304</v>
      </c>
      <c r="B240" s="48"/>
      <c r="C240" s="48"/>
      <c r="D240" s="48"/>
      <c r="G240" s="48"/>
      <c r="I240" s="48"/>
      <c r="J240" s="48"/>
    </row>
    <row r="241" spans="1:10" x14ac:dyDescent="0.35">
      <c r="A241" t="s">
        <v>1304</v>
      </c>
      <c r="B241" s="48"/>
      <c r="C241" s="48"/>
      <c r="D241" s="48"/>
      <c r="G241" s="48"/>
      <c r="I241" s="48"/>
      <c r="J241" s="48"/>
    </row>
    <row r="242" spans="1:10" x14ac:dyDescent="0.35">
      <c r="A242" t="s">
        <v>1304</v>
      </c>
      <c r="B242" s="48"/>
      <c r="C242" s="48"/>
      <c r="D242" s="48"/>
      <c r="G242" s="48"/>
      <c r="I242" s="48"/>
      <c r="J242" s="48"/>
    </row>
    <row r="243" spans="1:10" x14ac:dyDescent="0.35">
      <c r="A243" t="s">
        <v>1304</v>
      </c>
      <c r="B243" s="48"/>
      <c r="C243" s="48"/>
      <c r="D243" s="48"/>
      <c r="G243" s="48"/>
      <c r="I243" s="48"/>
      <c r="J243" s="48"/>
    </row>
    <row r="244" spans="1:10" x14ac:dyDescent="0.35">
      <c r="A244" t="s">
        <v>1304</v>
      </c>
      <c r="B244" s="48"/>
      <c r="C244" s="48"/>
      <c r="D244" s="48"/>
      <c r="G244" s="48"/>
      <c r="I244" s="48"/>
      <c r="J244" s="48"/>
    </row>
    <row r="245" spans="1:10" x14ac:dyDescent="0.35">
      <c r="A245" t="s">
        <v>1304</v>
      </c>
      <c r="B245" s="48"/>
      <c r="C245" s="48"/>
      <c r="D245" s="48"/>
      <c r="G245" s="48"/>
      <c r="I245" s="48"/>
      <c r="J245" s="48"/>
    </row>
    <row r="246" spans="1:10" x14ac:dyDescent="0.35">
      <c r="A246" t="s">
        <v>1304</v>
      </c>
      <c r="B246" s="48"/>
      <c r="C246" s="48"/>
      <c r="D246" s="48"/>
      <c r="G246" s="48"/>
      <c r="I246" s="48"/>
      <c r="J246" s="48"/>
    </row>
    <row r="247" spans="1:10" x14ac:dyDescent="0.35">
      <c r="A247" t="s">
        <v>1304</v>
      </c>
      <c r="B247" s="48"/>
      <c r="C247" s="48"/>
      <c r="D247" s="48"/>
      <c r="G247" s="48"/>
      <c r="I247" s="48"/>
      <c r="J247" s="48"/>
    </row>
    <row r="248" spans="1:10" x14ac:dyDescent="0.35">
      <c r="A248" t="s">
        <v>1304</v>
      </c>
      <c r="B248" s="48"/>
      <c r="C248" s="48"/>
      <c r="D248" s="48"/>
      <c r="G248" s="48"/>
      <c r="I248" s="48"/>
      <c r="J248" s="48"/>
    </row>
    <row r="249" spans="1:10" x14ac:dyDescent="0.35">
      <c r="A249" t="s">
        <v>1304</v>
      </c>
      <c r="B249" s="48"/>
      <c r="C249" s="48"/>
      <c r="D249" s="48"/>
      <c r="G249" s="48"/>
      <c r="I249" s="48"/>
      <c r="J249" s="48"/>
    </row>
    <row r="250" spans="1:10" x14ac:dyDescent="0.35">
      <c r="A250" t="s">
        <v>1304</v>
      </c>
      <c r="B250" s="48"/>
      <c r="C250" s="48"/>
      <c r="D250" s="48"/>
      <c r="G250" s="48"/>
      <c r="I250" s="48"/>
      <c r="J250" s="48"/>
    </row>
    <row r="251" spans="1:10" x14ac:dyDescent="0.35">
      <c r="A251" t="s">
        <v>1304</v>
      </c>
      <c r="B251" s="48"/>
      <c r="C251" s="48"/>
      <c r="D251" s="48"/>
      <c r="G251" s="48"/>
      <c r="I251" s="48"/>
      <c r="J251" s="48"/>
    </row>
    <row r="252" spans="1:10" x14ac:dyDescent="0.35">
      <c r="A252" t="s">
        <v>1304</v>
      </c>
      <c r="B252" s="48"/>
      <c r="C252" s="48"/>
      <c r="D252" s="48"/>
      <c r="G252" s="48"/>
      <c r="I252" s="48"/>
      <c r="J252" s="48"/>
    </row>
    <row r="253" spans="1:10" x14ac:dyDescent="0.35">
      <c r="A253" t="s">
        <v>1304</v>
      </c>
      <c r="B253" s="48"/>
      <c r="C253" s="48"/>
      <c r="D253" s="48"/>
      <c r="G253" s="48"/>
      <c r="I253" s="48"/>
      <c r="J253" s="48"/>
    </row>
    <row r="254" spans="1:10" x14ac:dyDescent="0.35">
      <c r="A254" t="s">
        <v>1304</v>
      </c>
      <c r="B254" s="48"/>
      <c r="C254" s="48"/>
      <c r="D254" s="48"/>
      <c r="G254" s="48"/>
      <c r="I254" s="48"/>
      <c r="J254" s="48"/>
    </row>
    <row r="255" spans="1:10" x14ac:dyDescent="0.35">
      <c r="A255" t="s">
        <v>1304</v>
      </c>
      <c r="B255" s="48"/>
      <c r="C255" s="48"/>
      <c r="D255" s="48"/>
      <c r="G255" s="48"/>
      <c r="I255" s="48"/>
      <c r="J255" s="48"/>
    </row>
    <row r="256" spans="1:10" x14ac:dyDescent="0.35">
      <c r="A256" t="s">
        <v>1304</v>
      </c>
      <c r="B256" s="48"/>
      <c r="C256" s="48"/>
      <c r="D256" s="48"/>
      <c r="G256" s="48"/>
      <c r="I256" s="48"/>
      <c r="J256" s="48"/>
    </row>
    <row r="257" spans="1:10" x14ac:dyDescent="0.35">
      <c r="A257" t="s">
        <v>1304</v>
      </c>
      <c r="B257" s="48"/>
      <c r="C257" s="48"/>
      <c r="D257" s="48"/>
      <c r="G257" s="48"/>
      <c r="I257" s="48"/>
      <c r="J257" s="48"/>
    </row>
    <row r="258" spans="1:10" x14ac:dyDescent="0.35">
      <c r="A258" t="s">
        <v>1304</v>
      </c>
      <c r="B258" s="48"/>
      <c r="C258" s="48"/>
      <c r="D258" s="48"/>
      <c r="G258" s="48"/>
      <c r="I258" s="48"/>
      <c r="J258" s="48"/>
    </row>
    <row r="259" spans="1:10" x14ac:dyDescent="0.35">
      <c r="A259" t="s">
        <v>1304</v>
      </c>
      <c r="B259" s="48"/>
      <c r="C259" s="48"/>
      <c r="D259" s="48"/>
      <c r="G259" s="48"/>
      <c r="I259" s="48"/>
      <c r="J259" s="48"/>
    </row>
    <row r="260" spans="1:10" x14ac:dyDescent="0.35">
      <c r="A260" t="s">
        <v>1304</v>
      </c>
      <c r="B260" s="48"/>
      <c r="C260" s="48"/>
      <c r="D260" s="48"/>
      <c r="G260" s="48"/>
      <c r="I260" s="48"/>
      <c r="J260" s="48"/>
    </row>
    <row r="261" spans="1:10" x14ac:dyDescent="0.35">
      <c r="A261" t="s">
        <v>1304</v>
      </c>
      <c r="B261" s="48"/>
      <c r="C261" s="48"/>
      <c r="D261" s="48"/>
      <c r="G261" s="48"/>
      <c r="I261" s="48"/>
      <c r="J261" s="48"/>
    </row>
    <row r="262" spans="1:10" x14ac:dyDescent="0.35">
      <c r="A262" t="s">
        <v>1304</v>
      </c>
      <c r="B262" s="48"/>
      <c r="C262" s="48"/>
      <c r="D262" s="48"/>
      <c r="G262" s="48"/>
      <c r="I262" s="48"/>
      <c r="J262" s="48"/>
    </row>
    <row r="263" spans="1:10" x14ac:dyDescent="0.35">
      <c r="A263" t="s">
        <v>1304</v>
      </c>
      <c r="B263" s="48"/>
      <c r="C263" s="48"/>
      <c r="D263" s="48"/>
      <c r="G263" s="48"/>
      <c r="I263" s="48"/>
      <c r="J263" s="48"/>
    </row>
    <row r="264" spans="1:10" x14ac:dyDescent="0.35">
      <c r="A264" t="s">
        <v>1304</v>
      </c>
      <c r="B264" s="48"/>
      <c r="C264" s="48"/>
      <c r="D264" s="48"/>
      <c r="G264" s="48"/>
      <c r="I264" s="48"/>
      <c r="J264" s="48"/>
    </row>
    <row r="265" spans="1:10" x14ac:dyDescent="0.35">
      <c r="A265" t="s">
        <v>1304</v>
      </c>
      <c r="B265" s="48"/>
      <c r="C265" s="48"/>
      <c r="D265" s="48"/>
      <c r="G265" s="48"/>
      <c r="I265" s="48"/>
      <c r="J265" s="48"/>
    </row>
    <row r="266" spans="1:10" x14ac:dyDescent="0.35">
      <c r="A266" t="s">
        <v>1304</v>
      </c>
      <c r="B266" s="48"/>
      <c r="C266" s="48"/>
      <c r="D266" s="48"/>
      <c r="G266" s="48"/>
      <c r="I266" s="48"/>
      <c r="J266" s="48"/>
    </row>
    <row r="267" spans="1:10" x14ac:dyDescent="0.35">
      <c r="A267" t="s">
        <v>1304</v>
      </c>
      <c r="B267" s="48"/>
      <c r="C267" s="48"/>
      <c r="D267" s="48"/>
      <c r="G267" s="48"/>
      <c r="I267" s="48"/>
      <c r="J267" s="48"/>
    </row>
    <row r="268" spans="1:10" x14ac:dyDescent="0.35">
      <c r="A268" t="s">
        <v>1304</v>
      </c>
      <c r="B268" s="48"/>
      <c r="C268" s="48"/>
      <c r="D268" s="48"/>
      <c r="G268" s="48"/>
      <c r="I268" s="48"/>
      <c r="J268" s="48"/>
    </row>
    <row r="269" spans="1:10" x14ac:dyDescent="0.35">
      <c r="A269" t="s">
        <v>1304</v>
      </c>
      <c r="B269" s="48"/>
      <c r="C269" s="48"/>
      <c r="D269" s="48"/>
      <c r="G269" s="48"/>
      <c r="I269" s="48"/>
      <c r="J269" s="48"/>
    </row>
    <row r="270" spans="1:10" x14ac:dyDescent="0.35">
      <c r="A270" t="s">
        <v>1304</v>
      </c>
      <c r="B270" s="48"/>
      <c r="C270" s="48"/>
      <c r="D270" s="48"/>
      <c r="G270" s="48"/>
      <c r="I270" s="48"/>
      <c r="J270" s="48"/>
    </row>
    <row r="271" spans="1:10" x14ac:dyDescent="0.35">
      <c r="A271" t="s">
        <v>1304</v>
      </c>
      <c r="B271" s="48"/>
      <c r="C271" s="48"/>
      <c r="D271" s="48"/>
      <c r="G271" s="48"/>
      <c r="I271" s="48"/>
      <c r="J271" s="48"/>
    </row>
    <row r="272" spans="1:10" x14ac:dyDescent="0.35">
      <c r="A272" t="s">
        <v>1304</v>
      </c>
      <c r="B272" s="48"/>
      <c r="C272" s="48"/>
      <c r="D272" s="48"/>
      <c r="G272" s="48"/>
      <c r="I272" s="48"/>
      <c r="J272" s="48"/>
    </row>
    <row r="273" spans="1:10" x14ac:dyDescent="0.35">
      <c r="A273" t="s">
        <v>1304</v>
      </c>
      <c r="B273" s="48"/>
      <c r="C273" s="48"/>
      <c r="D273" s="48"/>
      <c r="G273" s="48"/>
      <c r="I273" s="48"/>
      <c r="J273" s="48"/>
    </row>
    <row r="274" spans="1:10" x14ac:dyDescent="0.35">
      <c r="A274" t="s">
        <v>1304</v>
      </c>
      <c r="B274" s="48"/>
      <c r="C274" s="48"/>
      <c r="D274" s="48"/>
      <c r="G274" s="48"/>
      <c r="I274" s="48"/>
      <c r="J274" s="48"/>
    </row>
    <row r="275" spans="1:10" x14ac:dyDescent="0.35">
      <c r="A275" t="s">
        <v>1304</v>
      </c>
      <c r="B275" s="48"/>
      <c r="C275" s="48"/>
      <c r="D275" s="48"/>
      <c r="G275" s="48"/>
      <c r="I275" s="48"/>
      <c r="J275" s="48"/>
    </row>
    <row r="276" spans="1:10" x14ac:dyDescent="0.35">
      <c r="A276" t="s">
        <v>1304</v>
      </c>
      <c r="B276" s="48"/>
      <c r="C276" s="48"/>
      <c r="D276" s="48"/>
      <c r="G276" s="48"/>
      <c r="I276" s="48"/>
      <c r="J276" s="48"/>
    </row>
    <row r="277" spans="1:10" x14ac:dyDescent="0.35">
      <c r="A277" t="s">
        <v>1304</v>
      </c>
      <c r="B277" s="48"/>
      <c r="C277" s="48"/>
      <c r="D277" s="48"/>
      <c r="G277" s="48"/>
      <c r="I277" s="48"/>
      <c r="J277" s="48"/>
    </row>
    <row r="278" spans="1:10" x14ac:dyDescent="0.35">
      <c r="A278" t="s">
        <v>1304</v>
      </c>
      <c r="B278" s="48"/>
      <c r="C278" s="48"/>
      <c r="D278" s="48"/>
      <c r="G278" s="48"/>
      <c r="I278" s="48"/>
      <c r="J278" s="48"/>
    </row>
    <row r="279" spans="1:10" x14ac:dyDescent="0.35">
      <c r="A279" t="s">
        <v>1304</v>
      </c>
      <c r="B279" s="48"/>
      <c r="C279" s="48"/>
      <c r="D279" s="48"/>
      <c r="G279" s="48"/>
      <c r="I279" s="48"/>
      <c r="J279" s="48"/>
    </row>
    <row r="280" spans="1:10" x14ac:dyDescent="0.35">
      <c r="A280" t="s">
        <v>1304</v>
      </c>
      <c r="B280" s="48"/>
      <c r="C280" s="48"/>
      <c r="D280" s="48"/>
      <c r="G280" s="48"/>
      <c r="I280" s="48"/>
      <c r="J280" s="48"/>
    </row>
    <row r="281" spans="1:10" x14ac:dyDescent="0.35">
      <c r="A281" t="s">
        <v>1304</v>
      </c>
      <c r="B281" s="48"/>
      <c r="C281" s="48"/>
      <c r="D281" s="48"/>
      <c r="G281" s="48"/>
      <c r="I281" s="48"/>
      <c r="J281" s="48"/>
    </row>
    <row r="282" spans="1:10" x14ac:dyDescent="0.35">
      <c r="A282" t="s">
        <v>1304</v>
      </c>
      <c r="B282" s="48"/>
      <c r="C282" s="48"/>
      <c r="D282" s="48"/>
      <c r="G282" s="48"/>
      <c r="I282" s="48"/>
      <c r="J282" s="48"/>
    </row>
    <row r="283" spans="1:10" x14ac:dyDescent="0.35">
      <c r="A283" t="s">
        <v>1304</v>
      </c>
      <c r="B283" s="48"/>
      <c r="C283" s="48"/>
      <c r="D283" s="48"/>
      <c r="G283" s="48"/>
      <c r="I283" s="48"/>
      <c r="J283" s="48"/>
    </row>
    <row r="284" spans="1:10" x14ac:dyDescent="0.35">
      <c r="A284" t="s">
        <v>1304</v>
      </c>
      <c r="B284" s="48"/>
      <c r="C284" s="48"/>
      <c r="D284" s="48"/>
      <c r="G284" s="48"/>
      <c r="I284" s="48"/>
      <c r="J284" s="48"/>
    </row>
    <row r="285" spans="1:10" x14ac:dyDescent="0.35">
      <c r="A285" t="s">
        <v>1304</v>
      </c>
      <c r="B285" s="48"/>
      <c r="C285" s="48"/>
      <c r="D285" s="48"/>
      <c r="G285" s="48"/>
      <c r="I285" s="48"/>
      <c r="J285" s="48"/>
    </row>
    <row r="286" spans="1:10" x14ac:dyDescent="0.35">
      <c r="A286" t="s">
        <v>1304</v>
      </c>
      <c r="B286" s="48"/>
      <c r="C286" s="48"/>
      <c r="D286" s="48"/>
      <c r="G286" s="48"/>
      <c r="I286" s="48"/>
      <c r="J286" s="48"/>
    </row>
    <row r="287" spans="1:10" x14ac:dyDescent="0.35">
      <c r="A287" t="s">
        <v>1304</v>
      </c>
      <c r="B287" s="48"/>
      <c r="C287" s="48"/>
      <c r="D287" s="48"/>
      <c r="G287" s="48"/>
      <c r="I287" s="48"/>
      <c r="J287" s="48"/>
    </row>
    <row r="288" spans="1:10" x14ac:dyDescent="0.35">
      <c r="A288" t="s">
        <v>1304</v>
      </c>
      <c r="B288" s="48"/>
      <c r="C288" s="48"/>
      <c r="D288" s="48"/>
      <c r="G288" s="48"/>
      <c r="I288" s="48"/>
      <c r="J288" s="48"/>
    </row>
    <row r="289" spans="1:10" x14ac:dyDescent="0.35">
      <c r="A289" t="s">
        <v>1304</v>
      </c>
      <c r="B289" s="48"/>
      <c r="C289" s="48"/>
      <c r="D289" s="48"/>
      <c r="G289" s="48"/>
      <c r="I289" s="48"/>
      <c r="J289" s="48"/>
    </row>
    <row r="290" spans="1:10" x14ac:dyDescent="0.35">
      <c r="A290" t="s">
        <v>1304</v>
      </c>
      <c r="B290" s="48"/>
      <c r="C290" s="48"/>
      <c r="D290" s="48"/>
      <c r="G290" s="48"/>
      <c r="I290" s="48"/>
      <c r="J290" s="48"/>
    </row>
    <row r="291" spans="1:10" x14ac:dyDescent="0.35">
      <c r="A291" t="s">
        <v>1304</v>
      </c>
      <c r="B291" s="48"/>
      <c r="C291" s="48"/>
      <c r="D291" s="48"/>
      <c r="G291" s="48"/>
      <c r="I291" s="48"/>
      <c r="J291" s="48"/>
    </row>
    <row r="292" spans="1:10" x14ac:dyDescent="0.35">
      <c r="A292" t="s">
        <v>1304</v>
      </c>
      <c r="B292" s="48"/>
      <c r="C292" s="48"/>
      <c r="D292" s="48"/>
      <c r="G292" s="48"/>
      <c r="I292" s="48"/>
      <c r="J292" s="48"/>
    </row>
    <row r="293" spans="1:10" x14ac:dyDescent="0.35">
      <c r="A293" t="s">
        <v>1304</v>
      </c>
      <c r="B293" s="48"/>
      <c r="C293" s="48"/>
      <c r="D293" s="48"/>
      <c r="G293" s="48"/>
      <c r="I293" s="48"/>
      <c r="J293" s="48"/>
    </row>
    <row r="294" spans="1:10" x14ac:dyDescent="0.35">
      <c r="A294" t="s">
        <v>1304</v>
      </c>
      <c r="B294" s="48"/>
      <c r="C294" s="48"/>
      <c r="D294" s="48"/>
      <c r="G294" s="48"/>
      <c r="I294" s="48"/>
      <c r="J294" s="48"/>
    </row>
    <row r="295" spans="1:10" x14ac:dyDescent="0.35">
      <c r="A295" t="s">
        <v>1304</v>
      </c>
      <c r="B295" s="48"/>
      <c r="C295" s="48"/>
      <c r="D295" s="48"/>
      <c r="G295" s="48"/>
      <c r="I295" s="48"/>
      <c r="J295" s="48"/>
    </row>
    <row r="296" spans="1:10" x14ac:dyDescent="0.35">
      <c r="A296" t="s">
        <v>1304</v>
      </c>
      <c r="B296" s="48"/>
      <c r="C296" s="48"/>
      <c r="D296" s="48"/>
      <c r="G296" s="48"/>
      <c r="I296" s="48"/>
      <c r="J296" s="48"/>
    </row>
    <row r="297" spans="1:10" x14ac:dyDescent="0.35">
      <c r="A297" t="s">
        <v>1304</v>
      </c>
      <c r="B297" s="48"/>
      <c r="C297" s="48"/>
      <c r="D297" s="48"/>
      <c r="G297" s="48"/>
      <c r="I297" s="48"/>
      <c r="J297" s="48"/>
    </row>
    <row r="298" spans="1:10" x14ac:dyDescent="0.35">
      <c r="A298" t="s">
        <v>1304</v>
      </c>
      <c r="B298" s="48"/>
      <c r="C298" s="48"/>
      <c r="D298" s="48"/>
      <c r="G298" s="48"/>
      <c r="I298" s="48"/>
      <c r="J298" s="48"/>
    </row>
    <row r="299" spans="1:10" x14ac:dyDescent="0.35">
      <c r="A299" t="s">
        <v>1304</v>
      </c>
      <c r="B299" s="48"/>
      <c r="C299" s="48"/>
      <c r="D299" s="48"/>
      <c r="G299" s="48"/>
      <c r="I299" s="48"/>
      <c r="J299" s="48"/>
    </row>
    <row r="300" spans="1:10" x14ac:dyDescent="0.35">
      <c r="A300" t="s">
        <v>1304</v>
      </c>
      <c r="B300" s="48"/>
      <c r="C300" s="48"/>
      <c r="D300" s="48"/>
      <c r="G300" s="48"/>
      <c r="I300" s="48"/>
      <c r="J300" s="48"/>
    </row>
    <row r="301" spans="1:10" x14ac:dyDescent="0.35">
      <c r="A301" t="s">
        <v>1304</v>
      </c>
      <c r="B301" s="48"/>
      <c r="C301" s="48"/>
      <c r="D301" s="48"/>
      <c r="G301" s="48"/>
      <c r="I301" s="48"/>
      <c r="J301" s="48"/>
    </row>
    <row r="302" spans="1:10" x14ac:dyDescent="0.35">
      <c r="A302" t="s">
        <v>1304</v>
      </c>
      <c r="B302" s="48"/>
      <c r="C302" s="48"/>
      <c r="D302" s="48"/>
      <c r="G302" s="48"/>
      <c r="I302" s="48"/>
      <c r="J302" s="48"/>
    </row>
    <row r="303" spans="1:10" x14ac:dyDescent="0.35">
      <c r="A303" t="s">
        <v>1304</v>
      </c>
      <c r="B303" s="48"/>
      <c r="C303" s="48"/>
      <c r="D303" s="48"/>
      <c r="G303" s="48"/>
      <c r="I303" s="48"/>
      <c r="J303" s="48"/>
    </row>
    <row r="304" spans="1:10" x14ac:dyDescent="0.35">
      <c r="A304" t="s">
        <v>1304</v>
      </c>
      <c r="B304" s="48"/>
      <c r="C304" s="48"/>
      <c r="D304" s="48"/>
      <c r="G304" s="48"/>
      <c r="I304" s="48"/>
      <c r="J304" s="48"/>
    </row>
    <row r="305" spans="1:10" x14ac:dyDescent="0.35">
      <c r="A305" t="s">
        <v>1304</v>
      </c>
      <c r="B305" s="48"/>
      <c r="C305" s="48"/>
      <c r="D305" s="48"/>
      <c r="G305" s="48"/>
      <c r="I305" s="48"/>
      <c r="J305" s="48"/>
    </row>
    <row r="306" spans="1:10" x14ac:dyDescent="0.35">
      <c r="A306" t="s">
        <v>1304</v>
      </c>
      <c r="B306" s="48"/>
      <c r="C306" s="48"/>
      <c r="D306" s="48"/>
      <c r="G306" s="48"/>
      <c r="I306" s="48"/>
      <c r="J306" s="48"/>
    </row>
    <row r="307" spans="1:10" x14ac:dyDescent="0.35">
      <c r="A307" t="s">
        <v>1304</v>
      </c>
      <c r="B307" s="48"/>
      <c r="C307" s="48"/>
      <c r="D307" s="48"/>
      <c r="G307" s="48"/>
      <c r="I307" s="48"/>
      <c r="J307" s="48"/>
    </row>
    <row r="308" spans="1:10" x14ac:dyDescent="0.35">
      <c r="A308" t="s">
        <v>1304</v>
      </c>
      <c r="B308" s="48"/>
      <c r="C308" s="48"/>
      <c r="D308" s="48"/>
      <c r="G308" s="48"/>
      <c r="I308" s="48"/>
      <c r="J308" s="48"/>
    </row>
    <row r="309" spans="1:10" x14ac:dyDescent="0.35">
      <c r="A309" t="s">
        <v>1304</v>
      </c>
      <c r="B309" s="48"/>
      <c r="C309" s="48"/>
      <c r="D309" s="48"/>
      <c r="G309" s="48"/>
      <c r="I309" s="48"/>
      <c r="J309" s="48"/>
    </row>
    <row r="310" spans="1:10" x14ac:dyDescent="0.35">
      <c r="A310" t="s">
        <v>1304</v>
      </c>
      <c r="B310" s="48"/>
      <c r="C310" s="48"/>
      <c r="D310" s="48"/>
      <c r="G310" s="48"/>
      <c r="I310" s="48"/>
      <c r="J310" s="48"/>
    </row>
    <row r="311" spans="1:10" x14ac:dyDescent="0.35">
      <c r="A311" t="s">
        <v>1304</v>
      </c>
      <c r="B311" s="48"/>
      <c r="C311" s="48"/>
      <c r="D311" s="48"/>
      <c r="G311" s="48"/>
      <c r="I311" s="48"/>
      <c r="J311" s="48"/>
    </row>
    <row r="312" spans="1:10" x14ac:dyDescent="0.35">
      <c r="A312" t="s">
        <v>1304</v>
      </c>
      <c r="B312" s="48"/>
      <c r="C312" s="48"/>
      <c r="D312" s="48"/>
      <c r="G312" s="48"/>
      <c r="I312" s="48"/>
      <c r="J312" s="48"/>
    </row>
    <row r="313" spans="1:10" x14ac:dyDescent="0.35">
      <c r="A313" t="s">
        <v>1304</v>
      </c>
      <c r="B313" s="48"/>
      <c r="C313" s="48"/>
      <c r="D313" s="48"/>
      <c r="G313" s="48"/>
      <c r="I313" s="48"/>
      <c r="J313" s="48"/>
    </row>
    <row r="314" spans="1:10" x14ac:dyDescent="0.35">
      <c r="A314" t="s">
        <v>1304</v>
      </c>
      <c r="B314" s="48"/>
      <c r="C314" s="48"/>
      <c r="D314" s="48"/>
      <c r="G314" s="48"/>
      <c r="I314" s="48"/>
      <c r="J314" s="48"/>
    </row>
    <row r="315" spans="1:10" x14ac:dyDescent="0.35">
      <c r="A315" t="s">
        <v>1304</v>
      </c>
      <c r="B315" s="48"/>
      <c r="C315" s="48"/>
      <c r="D315" s="48"/>
      <c r="G315" s="48"/>
      <c r="I315" s="48"/>
      <c r="J315" s="48"/>
    </row>
    <row r="316" spans="1:10" x14ac:dyDescent="0.35">
      <c r="A316" t="s">
        <v>1304</v>
      </c>
      <c r="B316" s="48"/>
      <c r="C316" s="48"/>
      <c r="D316" s="48"/>
      <c r="G316" s="48"/>
      <c r="I316" s="48"/>
      <c r="J316" s="48"/>
    </row>
    <row r="317" spans="1:10" x14ac:dyDescent="0.35">
      <c r="A317" t="s">
        <v>1304</v>
      </c>
      <c r="B317" s="48"/>
      <c r="C317" s="48"/>
      <c r="D317" s="48"/>
      <c r="G317" s="48"/>
      <c r="I317" s="48"/>
      <c r="J317" s="48"/>
    </row>
    <row r="318" spans="1:10" x14ac:dyDescent="0.35">
      <c r="A318" t="s">
        <v>1304</v>
      </c>
      <c r="B318" s="48"/>
      <c r="C318" s="48"/>
      <c r="D318" s="48"/>
      <c r="G318" s="48"/>
      <c r="I318" s="48"/>
      <c r="J318" s="48"/>
    </row>
    <row r="319" spans="1:10" x14ac:dyDescent="0.35">
      <c r="A319" t="s">
        <v>1304</v>
      </c>
      <c r="B319" s="48"/>
      <c r="C319" s="48"/>
      <c r="D319" s="48"/>
      <c r="G319" s="48"/>
      <c r="I319" s="48"/>
      <c r="J319" s="48"/>
    </row>
    <row r="320" spans="1:10" x14ac:dyDescent="0.35">
      <c r="A320" t="s">
        <v>1304</v>
      </c>
      <c r="B320" s="48"/>
      <c r="C320" s="48"/>
      <c r="D320" s="48"/>
      <c r="G320" s="48"/>
      <c r="I320" s="48"/>
      <c r="J320" s="48"/>
    </row>
    <row r="321" spans="1:10" x14ac:dyDescent="0.35">
      <c r="A321" t="s">
        <v>1304</v>
      </c>
      <c r="B321" s="48"/>
      <c r="C321" s="48"/>
      <c r="D321" s="48"/>
      <c r="G321" s="48"/>
      <c r="I321" s="48"/>
      <c r="J321" s="48"/>
    </row>
    <row r="322" spans="1:10" x14ac:dyDescent="0.35">
      <c r="A322" t="s">
        <v>1304</v>
      </c>
      <c r="B322" s="48"/>
      <c r="C322" s="48"/>
      <c r="D322" s="48"/>
      <c r="G322" s="48"/>
      <c r="I322" s="48"/>
      <c r="J322" s="48"/>
    </row>
    <row r="323" spans="1:10" x14ac:dyDescent="0.35">
      <c r="A323" t="s">
        <v>1304</v>
      </c>
      <c r="B323" s="48"/>
      <c r="C323" s="48"/>
      <c r="D323" s="48"/>
      <c r="G323" s="48"/>
      <c r="I323" s="48"/>
      <c r="J323" s="48"/>
    </row>
    <row r="324" spans="1:10" x14ac:dyDescent="0.35">
      <c r="A324" t="s">
        <v>1304</v>
      </c>
      <c r="B324" s="48"/>
      <c r="C324" s="48"/>
      <c r="D324" s="48"/>
      <c r="G324" s="48"/>
      <c r="I324" s="48"/>
      <c r="J324" s="48"/>
    </row>
    <row r="325" spans="1:10" x14ac:dyDescent="0.35">
      <c r="A325" t="s">
        <v>1304</v>
      </c>
      <c r="B325" s="48"/>
      <c r="C325" s="48"/>
      <c r="D325" s="48"/>
      <c r="G325" s="48"/>
      <c r="I325" s="48"/>
      <c r="J325" s="48"/>
    </row>
    <row r="326" spans="1:10" x14ac:dyDescent="0.35">
      <c r="A326" t="s">
        <v>1304</v>
      </c>
      <c r="B326" s="48"/>
      <c r="C326" s="48"/>
      <c r="D326" s="48"/>
      <c r="G326" s="48"/>
      <c r="I326" s="48"/>
      <c r="J326" s="48"/>
    </row>
    <row r="327" spans="1:10" x14ac:dyDescent="0.35">
      <c r="A327" t="s">
        <v>1304</v>
      </c>
      <c r="B327" s="48"/>
      <c r="C327" s="48"/>
      <c r="D327" s="48"/>
      <c r="G327" s="48"/>
      <c r="I327" s="48"/>
      <c r="J327" s="48"/>
    </row>
    <row r="328" spans="1:10" x14ac:dyDescent="0.35">
      <c r="A328" t="s">
        <v>1304</v>
      </c>
      <c r="B328" s="48"/>
      <c r="C328" s="48"/>
      <c r="D328" s="48"/>
      <c r="G328" s="48"/>
      <c r="I328" s="48"/>
      <c r="J328" s="48"/>
    </row>
    <row r="329" spans="1:10" x14ac:dyDescent="0.35">
      <c r="A329" t="s">
        <v>1304</v>
      </c>
      <c r="B329" s="48"/>
      <c r="C329" s="48"/>
      <c r="D329" s="48"/>
      <c r="G329" s="48"/>
      <c r="I329" s="48"/>
      <c r="J329" s="48"/>
    </row>
    <row r="330" spans="1:10" x14ac:dyDescent="0.35">
      <c r="A330" t="s">
        <v>1304</v>
      </c>
      <c r="B330" s="48"/>
      <c r="C330" s="48"/>
      <c r="D330" s="48"/>
      <c r="G330" s="48"/>
      <c r="I330" s="48"/>
      <c r="J330" s="48"/>
    </row>
    <row r="331" spans="1:10" x14ac:dyDescent="0.35">
      <c r="A331" t="s">
        <v>1304</v>
      </c>
      <c r="B331" s="48"/>
      <c r="C331" s="48"/>
      <c r="D331" s="48"/>
      <c r="G331" s="48"/>
      <c r="I331" s="48"/>
      <c r="J331" s="48"/>
    </row>
    <row r="332" spans="1:10" x14ac:dyDescent="0.35">
      <c r="A332" t="s">
        <v>1304</v>
      </c>
      <c r="B332" s="48"/>
      <c r="C332" s="48"/>
      <c r="D332" s="48"/>
      <c r="G332" s="48"/>
      <c r="I332" s="48"/>
      <c r="J332" s="48"/>
    </row>
    <row r="333" spans="1:10" x14ac:dyDescent="0.35">
      <c r="A333" t="s">
        <v>1304</v>
      </c>
      <c r="B333" s="48"/>
      <c r="C333" s="48"/>
      <c r="D333" s="48"/>
      <c r="G333" s="48"/>
      <c r="I333" s="48"/>
      <c r="J333" s="48"/>
    </row>
    <row r="334" spans="1:10" x14ac:dyDescent="0.35">
      <c r="A334" t="s">
        <v>1304</v>
      </c>
      <c r="B334" s="48"/>
      <c r="C334" s="48"/>
      <c r="D334" s="48"/>
      <c r="G334" s="48"/>
      <c r="I334" s="48"/>
      <c r="J334" s="48"/>
    </row>
    <row r="335" spans="1:10" x14ac:dyDescent="0.35">
      <c r="A335" t="s">
        <v>1304</v>
      </c>
      <c r="B335" s="48"/>
      <c r="C335" s="48"/>
      <c r="D335" s="48"/>
      <c r="G335" s="48"/>
      <c r="I335" s="48"/>
      <c r="J335" s="48"/>
    </row>
    <row r="336" spans="1:10" x14ac:dyDescent="0.35">
      <c r="A336" t="s">
        <v>1304</v>
      </c>
      <c r="B336" s="48"/>
      <c r="C336" s="48"/>
      <c r="D336" s="48"/>
      <c r="G336" s="48"/>
      <c r="I336" s="48"/>
      <c r="J336" s="48"/>
    </row>
    <row r="337" spans="1:10" x14ac:dyDescent="0.35">
      <c r="A337" t="s">
        <v>1304</v>
      </c>
      <c r="B337" s="48"/>
      <c r="C337" s="48"/>
      <c r="D337" s="48"/>
      <c r="G337" s="48"/>
      <c r="I337" s="48"/>
      <c r="J337" s="48"/>
    </row>
    <row r="338" spans="1:10" x14ac:dyDescent="0.35">
      <c r="A338" t="s">
        <v>1304</v>
      </c>
      <c r="B338" s="48"/>
      <c r="C338" s="48"/>
      <c r="D338" s="48"/>
      <c r="G338" s="48"/>
      <c r="I338" s="48"/>
      <c r="J338" s="48"/>
    </row>
    <row r="339" spans="1:10" x14ac:dyDescent="0.35">
      <c r="A339" t="s">
        <v>1304</v>
      </c>
      <c r="B339" s="48"/>
      <c r="C339" s="48"/>
      <c r="D339" s="48"/>
      <c r="G339" s="48"/>
      <c r="I339" s="48"/>
      <c r="J339" s="48"/>
    </row>
    <row r="340" spans="1:10" x14ac:dyDescent="0.35">
      <c r="A340" t="s">
        <v>1304</v>
      </c>
      <c r="B340" s="48"/>
      <c r="C340" s="48"/>
      <c r="D340" s="48"/>
      <c r="G340" s="48"/>
      <c r="I340" s="48"/>
      <c r="J340" s="48"/>
    </row>
    <row r="341" spans="1:10" x14ac:dyDescent="0.35">
      <c r="A341" t="s">
        <v>1304</v>
      </c>
      <c r="B341" s="48"/>
      <c r="C341" s="48"/>
      <c r="D341" s="48"/>
      <c r="G341" s="48"/>
      <c r="I341" s="48"/>
      <c r="J341" s="48"/>
    </row>
    <row r="342" spans="1:10" x14ac:dyDescent="0.35">
      <c r="A342" t="s">
        <v>1304</v>
      </c>
      <c r="B342" s="48"/>
      <c r="C342" s="48"/>
      <c r="D342" s="48"/>
      <c r="G342" s="48"/>
      <c r="I342" s="48"/>
      <c r="J342" s="48"/>
    </row>
    <row r="343" spans="1:10" x14ac:dyDescent="0.35">
      <c r="A343" t="s">
        <v>1304</v>
      </c>
      <c r="B343" s="48"/>
      <c r="C343" s="48"/>
      <c r="D343" s="48"/>
      <c r="G343" s="48"/>
      <c r="I343" s="48"/>
      <c r="J343" s="48"/>
    </row>
    <row r="344" spans="1:10" x14ac:dyDescent="0.35">
      <c r="A344" t="s">
        <v>1304</v>
      </c>
      <c r="B344" s="48"/>
      <c r="C344" s="48"/>
      <c r="D344" s="48"/>
      <c r="G344" s="48"/>
      <c r="I344" s="48"/>
      <c r="J344" s="48"/>
    </row>
    <row r="345" spans="1:10" x14ac:dyDescent="0.35">
      <c r="A345" t="s">
        <v>1304</v>
      </c>
      <c r="B345" s="48"/>
      <c r="C345" s="48"/>
      <c r="D345" s="48"/>
      <c r="G345" s="48"/>
      <c r="I345" s="48"/>
      <c r="J345" s="48"/>
    </row>
    <row r="346" spans="1:10" x14ac:dyDescent="0.35">
      <c r="A346" t="s">
        <v>1304</v>
      </c>
      <c r="B346" s="48"/>
      <c r="C346" s="48"/>
      <c r="D346" s="48"/>
      <c r="G346" s="48"/>
      <c r="I346" s="48"/>
      <c r="J346" s="48"/>
    </row>
    <row r="347" spans="1:10" x14ac:dyDescent="0.35">
      <c r="A347" t="s">
        <v>1304</v>
      </c>
      <c r="B347" s="48"/>
      <c r="C347" s="48"/>
      <c r="D347" s="48"/>
      <c r="G347" s="48"/>
      <c r="I347" s="48"/>
      <c r="J347" s="48"/>
    </row>
    <row r="348" spans="1:10" x14ac:dyDescent="0.35">
      <c r="A348" t="s">
        <v>1304</v>
      </c>
      <c r="B348" s="48"/>
      <c r="C348" s="48"/>
      <c r="D348" s="48"/>
      <c r="G348" s="48"/>
      <c r="I348" s="48"/>
      <c r="J348" s="48"/>
    </row>
    <row r="349" spans="1:10" x14ac:dyDescent="0.35">
      <c r="A349" t="s">
        <v>1304</v>
      </c>
      <c r="B349" s="48"/>
      <c r="C349" s="48"/>
      <c r="D349" s="48"/>
      <c r="G349" s="48"/>
      <c r="I349" s="48"/>
      <c r="J349" s="48"/>
    </row>
    <row r="350" spans="1:10" x14ac:dyDescent="0.35">
      <c r="A350" t="s">
        <v>1304</v>
      </c>
      <c r="B350" s="48"/>
      <c r="C350" s="48"/>
      <c r="D350" s="48"/>
      <c r="G350" s="48"/>
      <c r="I350" s="48"/>
      <c r="J350" s="48"/>
    </row>
    <row r="351" spans="1:10" x14ac:dyDescent="0.35">
      <c r="A351" t="s">
        <v>1304</v>
      </c>
      <c r="B351" s="48"/>
      <c r="C351" s="48"/>
      <c r="D351" s="48"/>
      <c r="G351" s="48"/>
      <c r="I351" s="48"/>
      <c r="J351" s="48"/>
    </row>
    <row r="352" spans="1:10" x14ac:dyDescent="0.35">
      <c r="A352" t="s">
        <v>1304</v>
      </c>
      <c r="B352" s="48"/>
      <c r="C352" s="48"/>
      <c r="D352" s="48"/>
      <c r="G352" s="48"/>
      <c r="I352" s="48"/>
      <c r="J352" s="48"/>
    </row>
    <row r="353" spans="1:10" x14ac:dyDescent="0.35">
      <c r="A353" t="s">
        <v>1304</v>
      </c>
      <c r="B353" s="48"/>
      <c r="C353" s="48"/>
      <c r="D353" s="48"/>
      <c r="G353" s="48"/>
      <c r="I353" s="48"/>
      <c r="J353" s="48"/>
    </row>
    <row r="354" spans="1:10" x14ac:dyDescent="0.35">
      <c r="A354" t="s">
        <v>1304</v>
      </c>
      <c r="B354" s="48"/>
      <c r="C354" s="48"/>
      <c r="D354" s="48"/>
      <c r="G354" s="48"/>
      <c r="I354" s="48"/>
      <c r="J354" s="48"/>
    </row>
    <row r="355" spans="1:10" x14ac:dyDescent="0.35">
      <c r="A355" t="s">
        <v>1304</v>
      </c>
      <c r="B355" s="48"/>
      <c r="C355" s="48"/>
      <c r="D355" s="48"/>
      <c r="G355" s="48"/>
      <c r="I355" s="48"/>
      <c r="J355" s="48"/>
    </row>
    <row r="356" spans="1:10" x14ac:dyDescent="0.35">
      <c r="A356" t="s">
        <v>1304</v>
      </c>
      <c r="B356" s="48"/>
      <c r="C356" s="48"/>
      <c r="D356" s="48"/>
      <c r="G356" s="48"/>
      <c r="I356" s="48"/>
      <c r="J356" s="48"/>
    </row>
    <row r="357" spans="1:10" x14ac:dyDescent="0.35">
      <c r="A357" t="s">
        <v>1304</v>
      </c>
      <c r="B357" s="48"/>
      <c r="C357" s="48"/>
      <c r="D357" s="48"/>
      <c r="G357" s="48"/>
      <c r="I357" s="48"/>
      <c r="J357" s="48"/>
    </row>
    <row r="358" spans="1:10" x14ac:dyDescent="0.35">
      <c r="A358" t="s">
        <v>1304</v>
      </c>
      <c r="B358" s="48"/>
      <c r="C358" s="48"/>
      <c r="D358" s="48"/>
      <c r="G358" s="48"/>
      <c r="I358" s="48"/>
      <c r="J358" s="48"/>
    </row>
    <row r="359" spans="1:10" x14ac:dyDescent="0.35">
      <c r="A359" t="s">
        <v>1304</v>
      </c>
      <c r="B359" s="48"/>
      <c r="C359" s="48"/>
      <c r="D359" s="48"/>
      <c r="G359" s="48"/>
      <c r="I359" s="48"/>
      <c r="J359" s="48"/>
    </row>
    <row r="360" spans="1:10" x14ac:dyDescent="0.35">
      <c r="A360" t="s">
        <v>1304</v>
      </c>
      <c r="B360" s="48"/>
      <c r="C360" s="48"/>
      <c r="D360" s="48"/>
      <c r="G360" s="48"/>
      <c r="I360" s="48"/>
      <c r="J360" s="48"/>
    </row>
    <row r="361" spans="1:10" x14ac:dyDescent="0.35">
      <c r="A361" t="s">
        <v>1304</v>
      </c>
      <c r="B361" s="48"/>
      <c r="C361" s="48"/>
      <c r="D361" s="48"/>
      <c r="G361" s="48"/>
      <c r="I361" s="48"/>
      <c r="J361" s="48"/>
    </row>
    <row r="362" spans="1:10" x14ac:dyDescent="0.35">
      <c r="A362" t="s">
        <v>1304</v>
      </c>
      <c r="B362" s="48"/>
      <c r="C362" s="48"/>
      <c r="D362" s="48"/>
      <c r="G362" s="48"/>
      <c r="I362" s="48"/>
      <c r="J362" s="48"/>
    </row>
    <row r="363" spans="1:10" x14ac:dyDescent="0.35">
      <c r="A363" t="s">
        <v>1304</v>
      </c>
      <c r="B363" s="48"/>
      <c r="C363" s="48"/>
      <c r="D363" s="48"/>
      <c r="G363" s="48"/>
      <c r="I363" s="48"/>
      <c r="J363" s="48"/>
    </row>
    <row r="364" spans="1:10" x14ac:dyDescent="0.35">
      <c r="A364" t="s">
        <v>1304</v>
      </c>
      <c r="B364" s="48"/>
      <c r="C364" s="48"/>
      <c r="D364" s="48"/>
      <c r="G364" s="48"/>
      <c r="I364" s="48"/>
      <c r="J364" s="48"/>
    </row>
    <row r="365" spans="1:10" x14ac:dyDescent="0.35">
      <c r="A365" t="s">
        <v>1304</v>
      </c>
      <c r="B365" s="48"/>
      <c r="C365" s="48"/>
      <c r="D365" s="48"/>
      <c r="G365" s="48"/>
      <c r="I365" s="48"/>
      <c r="J365" s="48"/>
    </row>
    <row r="366" spans="1:10" x14ac:dyDescent="0.35">
      <c r="A366" t="s">
        <v>1304</v>
      </c>
      <c r="B366" s="48"/>
      <c r="C366" s="48"/>
      <c r="D366" s="48"/>
      <c r="G366" s="48"/>
      <c r="I366" s="48"/>
      <c r="J366" s="48"/>
    </row>
    <row r="367" spans="1:10" x14ac:dyDescent="0.35">
      <c r="A367" t="s">
        <v>1304</v>
      </c>
      <c r="B367" s="48"/>
      <c r="C367" s="48"/>
      <c r="D367" s="48"/>
      <c r="G367" s="48"/>
      <c r="I367" s="48"/>
      <c r="J367" s="48"/>
    </row>
    <row r="368" spans="1:10" x14ac:dyDescent="0.35">
      <c r="A368" t="s">
        <v>1304</v>
      </c>
      <c r="B368" s="48"/>
      <c r="C368" s="48"/>
      <c r="D368" s="48"/>
      <c r="G368" s="48"/>
      <c r="I368" s="48"/>
      <c r="J368" s="48"/>
    </row>
    <row r="369" spans="1:10" x14ac:dyDescent="0.35">
      <c r="A369" t="s">
        <v>1304</v>
      </c>
      <c r="B369" s="48"/>
      <c r="C369" s="48"/>
      <c r="D369" s="48"/>
      <c r="G369" s="48"/>
      <c r="I369" s="48"/>
      <c r="J369" s="48"/>
    </row>
    <row r="370" spans="1:10" x14ac:dyDescent="0.35">
      <c r="A370" t="s">
        <v>1304</v>
      </c>
      <c r="B370" s="48"/>
      <c r="C370" s="48"/>
      <c r="D370" s="48"/>
      <c r="G370" s="48"/>
      <c r="I370" s="48"/>
      <c r="J370" s="48"/>
    </row>
    <row r="371" spans="1:10" x14ac:dyDescent="0.35">
      <c r="A371" t="s">
        <v>1304</v>
      </c>
      <c r="B371" s="48"/>
      <c r="C371" s="48"/>
      <c r="D371" s="48"/>
      <c r="G371" s="48"/>
      <c r="I371" s="48"/>
      <c r="J371" s="48"/>
    </row>
    <row r="372" spans="1:10" x14ac:dyDescent="0.35">
      <c r="A372" t="s">
        <v>1304</v>
      </c>
      <c r="B372" s="48"/>
      <c r="C372" s="48"/>
      <c r="D372" s="48"/>
      <c r="G372" s="48"/>
      <c r="I372" s="48"/>
      <c r="J372" s="48"/>
    </row>
    <row r="373" spans="1:10" x14ac:dyDescent="0.35">
      <c r="A373" t="s">
        <v>1304</v>
      </c>
      <c r="B373" s="48"/>
      <c r="C373" s="48"/>
      <c r="D373" s="48"/>
      <c r="G373" s="48"/>
      <c r="I373" s="48"/>
      <c r="J373" s="48"/>
    </row>
    <row r="374" spans="1:10" x14ac:dyDescent="0.35">
      <c r="A374" t="s">
        <v>1304</v>
      </c>
      <c r="B374" s="48"/>
      <c r="C374" s="48"/>
      <c r="D374" s="48"/>
      <c r="G374" s="48"/>
      <c r="I374" s="48"/>
      <c r="J374" s="48"/>
    </row>
    <row r="375" spans="1:10" x14ac:dyDescent="0.35">
      <c r="A375" t="s">
        <v>1304</v>
      </c>
      <c r="B375" s="48"/>
      <c r="C375" s="48"/>
      <c r="D375" s="48"/>
      <c r="G375" s="48"/>
      <c r="I375" s="48"/>
      <c r="J375" s="48"/>
    </row>
    <row r="376" spans="1:10" x14ac:dyDescent="0.35">
      <c r="A376" t="s">
        <v>1304</v>
      </c>
      <c r="B376" s="48"/>
      <c r="C376" s="48"/>
      <c r="D376" s="48"/>
      <c r="G376" s="48"/>
      <c r="I376" s="48"/>
      <c r="J376" s="48"/>
    </row>
    <row r="377" spans="1:10" x14ac:dyDescent="0.35">
      <c r="A377" t="s">
        <v>1304</v>
      </c>
      <c r="B377" s="48"/>
      <c r="C377" s="48"/>
      <c r="D377" s="48"/>
      <c r="G377" s="48"/>
      <c r="I377" s="48"/>
      <c r="J377" s="48"/>
    </row>
    <row r="378" spans="1:10" x14ac:dyDescent="0.35">
      <c r="A378" t="s">
        <v>1304</v>
      </c>
      <c r="B378" s="48"/>
      <c r="C378" s="48"/>
      <c r="D378" s="48"/>
      <c r="G378" s="48"/>
      <c r="I378" s="48"/>
      <c r="J378" s="48"/>
    </row>
    <row r="379" spans="1:10" x14ac:dyDescent="0.35">
      <c r="A379" t="s">
        <v>1304</v>
      </c>
      <c r="B379" s="48"/>
      <c r="C379" s="48"/>
      <c r="D379" s="48"/>
      <c r="G379" s="48"/>
      <c r="I379" s="48"/>
      <c r="J379" s="48"/>
    </row>
    <row r="380" spans="1:10" x14ac:dyDescent="0.35">
      <c r="A380" t="s">
        <v>1304</v>
      </c>
      <c r="B380" s="48"/>
      <c r="C380" s="48"/>
      <c r="D380" s="48"/>
      <c r="G380" s="48"/>
      <c r="I380" s="48"/>
      <c r="J380" s="48"/>
    </row>
    <row r="381" spans="1:10" x14ac:dyDescent="0.35">
      <c r="A381" t="s">
        <v>1304</v>
      </c>
      <c r="B381" s="48"/>
      <c r="C381" s="48"/>
      <c r="D381" s="48"/>
      <c r="G381" s="48"/>
      <c r="I381" s="48"/>
      <c r="J381" s="48"/>
    </row>
    <row r="382" spans="1:10" x14ac:dyDescent="0.35">
      <c r="A382" t="s">
        <v>1304</v>
      </c>
      <c r="B382" s="48"/>
      <c r="C382" s="48"/>
      <c r="D382" s="48"/>
      <c r="G382" s="48"/>
      <c r="I382" s="48"/>
      <c r="J382" s="48"/>
    </row>
    <row r="383" spans="1:10" x14ac:dyDescent="0.35">
      <c r="A383" t="s">
        <v>1304</v>
      </c>
      <c r="B383" s="48"/>
      <c r="C383" s="48"/>
      <c r="D383" s="48"/>
      <c r="G383" s="48"/>
      <c r="I383" s="48"/>
      <c r="J383" s="48"/>
    </row>
    <row r="384" spans="1:10" x14ac:dyDescent="0.35">
      <c r="A384" t="s">
        <v>1304</v>
      </c>
      <c r="B384" s="48"/>
      <c r="C384" s="48"/>
      <c r="D384" s="48"/>
      <c r="G384" s="48"/>
      <c r="I384" s="48"/>
      <c r="J384" s="48"/>
    </row>
    <row r="385" spans="1:10" x14ac:dyDescent="0.35">
      <c r="A385" t="s">
        <v>1304</v>
      </c>
      <c r="B385" s="48"/>
      <c r="C385" s="48"/>
      <c r="D385" s="48"/>
      <c r="G385" s="48"/>
      <c r="I385" s="48"/>
      <c r="J385" s="48"/>
    </row>
    <row r="386" spans="1:10" x14ac:dyDescent="0.35">
      <c r="A386" t="s">
        <v>1304</v>
      </c>
      <c r="B386" s="48"/>
      <c r="C386" s="48"/>
      <c r="D386" s="48"/>
      <c r="G386" s="48"/>
      <c r="I386" s="48"/>
      <c r="J386" s="48"/>
    </row>
    <row r="387" spans="1:10" x14ac:dyDescent="0.35">
      <c r="A387" t="s">
        <v>1304</v>
      </c>
      <c r="B387" s="48"/>
      <c r="C387" s="48"/>
      <c r="D387" s="48"/>
      <c r="G387" s="48"/>
      <c r="I387" s="48"/>
      <c r="J387" s="48"/>
    </row>
    <row r="388" spans="1:10" x14ac:dyDescent="0.35">
      <c r="A388" t="s">
        <v>1304</v>
      </c>
      <c r="B388" s="48"/>
      <c r="C388" s="48"/>
      <c r="D388" s="48"/>
      <c r="G388" s="48"/>
      <c r="I388" s="48"/>
      <c r="J388" s="48"/>
    </row>
    <row r="389" spans="1:10" x14ac:dyDescent="0.35">
      <c r="A389" t="s">
        <v>1304</v>
      </c>
      <c r="B389" s="48"/>
      <c r="C389" s="48"/>
      <c r="D389" s="48"/>
      <c r="G389" s="48"/>
      <c r="I389" s="48"/>
      <c r="J389" s="48"/>
    </row>
    <row r="390" spans="1:10" x14ac:dyDescent="0.35">
      <c r="A390" t="s">
        <v>1304</v>
      </c>
      <c r="B390" s="48"/>
      <c r="C390" s="48"/>
      <c r="D390" s="48"/>
      <c r="G390" s="48"/>
      <c r="I390" s="48"/>
      <c r="J390" s="48"/>
    </row>
    <row r="391" spans="1:10" x14ac:dyDescent="0.35">
      <c r="A391" t="s">
        <v>1304</v>
      </c>
      <c r="B391" s="48"/>
      <c r="C391" s="48"/>
      <c r="D391" s="48"/>
      <c r="G391" s="48"/>
      <c r="I391" s="48"/>
      <c r="J391" s="48"/>
    </row>
    <row r="392" spans="1:10" x14ac:dyDescent="0.35">
      <c r="A392" t="s">
        <v>1304</v>
      </c>
      <c r="B392" s="48"/>
      <c r="C392" s="48"/>
      <c r="D392" s="48"/>
      <c r="G392" s="48"/>
      <c r="I392" s="48"/>
      <c r="J392" s="48"/>
    </row>
    <row r="393" spans="1:10" x14ac:dyDescent="0.35">
      <c r="A393" t="s">
        <v>1304</v>
      </c>
      <c r="B393" s="48"/>
      <c r="C393" s="48"/>
      <c r="D393" s="48"/>
      <c r="G393" s="48"/>
      <c r="I393" s="48"/>
      <c r="J393" s="48"/>
    </row>
    <row r="394" spans="1:10" x14ac:dyDescent="0.35">
      <c r="A394" t="s">
        <v>1304</v>
      </c>
      <c r="B394" s="48"/>
      <c r="C394" s="48"/>
      <c r="D394" s="48"/>
      <c r="G394" s="48"/>
      <c r="I394" s="48"/>
      <c r="J394" s="48"/>
    </row>
    <row r="395" spans="1:10" x14ac:dyDescent="0.35">
      <c r="A395" t="s">
        <v>1304</v>
      </c>
      <c r="B395" s="48"/>
      <c r="C395" s="48"/>
      <c r="D395" s="48"/>
      <c r="G395" s="48"/>
      <c r="I395" s="48"/>
      <c r="J395" s="48"/>
    </row>
    <row r="396" spans="1:10" x14ac:dyDescent="0.35">
      <c r="A396" t="s">
        <v>1304</v>
      </c>
      <c r="B396" s="48"/>
      <c r="C396" s="48"/>
      <c r="D396" s="48"/>
      <c r="G396" s="48"/>
      <c r="I396" s="48"/>
      <c r="J396" s="48"/>
    </row>
    <row r="397" spans="1:10" x14ac:dyDescent="0.35">
      <c r="A397" t="s">
        <v>1304</v>
      </c>
      <c r="B397" s="48"/>
      <c r="C397" s="48"/>
      <c r="D397" s="48"/>
      <c r="G397" s="48"/>
      <c r="I397" s="48"/>
      <c r="J397" s="48"/>
    </row>
    <row r="398" spans="1:10" x14ac:dyDescent="0.35">
      <c r="A398" t="s">
        <v>1304</v>
      </c>
      <c r="B398" s="48"/>
      <c r="C398" s="48"/>
      <c r="D398" s="48"/>
      <c r="G398" s="48"/>
      <c r="I398" s="48"/>
      <c r="J398" s="48"/>
    </row>
    <row r="399" spans="1:10" x14ac:dyDescent="0.35">
      <c r="A399" t="s">
        <v>1304</v>
      </c>
      <c r="B399" s="48"/>
      <c r="C399" s="48"/>
      <c r="D399" s="48"/>
      <c r="G399" s="48"/>
      <c r="I399" s="48"/>
      <c r="J399" s="48"/>
    </row>
    <row r="400" spans="1:10" x14ac:dyDescent="0.35">
      <c r="A400" t="s">
        <v>1304</v>
      </c>
      <c r="B400" s="48"/>
      <c r="C400" s="48"/>
      <c r="D400" s="48"/>
      <c r="G400" s="48"/>
      <c r="I400" s="48"/>
      <c r="J400" s="48"/>
    </row>
    <row r="401" spans="1:10" x14ac:dyDescent="0.35">
      <c r="A401" t="s">
        <v>1304</v>
      </c>
      <c r="B401" s="48"/>
      <c r="C401" s="48"/>
      <c r="D401" s="48"/>
      <c r="G401" s="48"/>
      <c r="I401" s="48"/>
      <c r="J401" s="48"/>
    </row>
    <row r="402" spans="1:10" x14ac:dyDescent="0.35">
      <c r="A402" t="s">
        <v>1304</v>
      </c>
      <c r="B402" s="48"/>
      <c r="C402" s="48"/>
      <c r="D402" s="48"/>
      <c r="G402" s="48"/>
      <c r="I402" s="48"/>
      <c r="J402" s="48"/>
    </row>
    <row r="403" spans="1:10" x14ac:dyDescent="0.35">
      <c r="A403" t="s">
        <v>1304</v>
      </c>
      <c r="B403" s="48"/>
      <c r="C403" s="48"/>
      <c r="D403" s="48"/>
      <c r="G403" s="48"/>
      <c r="I403" s="48"/>
      <c r="J403" s="48"/>
    </row>
    <row r="404" spans="1:10" x14ac:dyDescent="0.35">
      <c r="A404" t="s">
        <v>1304</v>
      </c>
      <c r="B404" s="48"/>
      <c r="C404" s="48"/>
      <c r="D404" s="48"/>
      <c r="G404" s="48"/>
      <c r="I404" s="48"/>
      <c r="J404" s="48"/>
    </row>
    <row r="405" spans="1:10" x14ac:dyDescent="0.35">
      <c r="A405" t="s">
        <v>1304</v>
      </c>
      <c r="B405" s="48"/>
      <c r="C405" s="48"/>
      <c r="D405" s="48"/>
      <c r="G405" s="48"/>
      <c r="I405" s="48"/>
      <c r="J405" s="48"/>
    </row>
    <row r="406" spans="1:10" x14ac:dyDescent="0.35">
      <c r="A406" t="s">
        <v>1304</v>
      </c>
      <c r="B406" s="48"/>
      <c r="C406" s="48"/>
      <c r="D406" s="48"/>
      <c r="G406" s="48"/>
      <c r="I406" s="48"/>
      <c r="J406" s="48"/>
    </row>
    <row r="407" spans="1:10" x14ac:dyDescent="0.35">
      <c r="A407" t="s">
        <v>1304</v>
      </c>
      <c r="B407" s="48"/>
      <c r="C407" s="48"/>
      <c r="D407" s="48"/>
      <c r="G407" s="48"/>
      <c r="I407" s="48"/>
      <c r="J407" s="48"/>
    </row>
    <row r="408" spans="1:10" x14ac:dyDescent="0.35">
      <c r="A408" t="s">
        <v>1304</v>
      </c>
      <c r="B408" s="48"/>
      <c r="C408" s="48"/>
      <c r="D408" s="48"/>
      <c r="G408" s="48"/>
      <c r="I408" s="48"/>
      <c r="J408" s="48"/>
    </row>
    <row r="409" spans="1:10" x14ac:dyDescent="0.35">
      <c r="A409" t="s">
        <v>1304</v>
      </c>
      <c r="B409" s="48"/>
      <c r="C409" s="48"/>
      <c r="D409" s="48"/>
      <c r="G409" s="48"/>
      <c r="I409" s="48"/>
      <c r="J409" s="48"/>
    </row>
    <row r="410" spans="1:10" x14ac:dyDescent="0.35">
      <c r="A410" t="s">
        <v>1304</v>
      </c>
      <c r="B410" s="48"/>
      <c r="C410" s="48"/>
      <c r="D410" s="48"/>
      <c r="G410" s="48"/>
      <c r="I410" s="48"/>
      <c r="J410" s="48"/>
    </row>
    <row r="411" spans="1:10" x14ac:dyDescent="0.35">
      <c r="A411" t="s">
        <v>1304</v>
      </c>
      <c r="B411" s="48"/>
      <c r="C411" s="48"/>
      <c r="D411" s="48"/>
      <c r="G411" s="48"/>
      <c r="I411" s="48"/>
      <c r="J411" s="48"/>
    </row>
    <row r="412" spans="1:10" x14ac:dyDescent="0.35">
      <c r="A412" t="s">
        <v>1304</v>
      </c>
      <c r="B412" s="48"/>
      <c r="C412" s="48"/>
      <c r="D412" s="48"/>
      <c r="G412" s="48"/>
      <c r="I412" s="48"/>
      <c r="J412" s="48"/>
    </row>
    <row r="413" spans="1:10" x14ac:dyDescent="0.35">
      <c r="A413" t="s">
        <v>1304</v>
      </c>
      <c r="B413" s="48"/>
      <c r="C413" s="48"/>
      <c r="D413" s="48"/>
      <c r="G413" s="48"/>
      <c r="I413" s="48"/>
      <c r="J413" s="48"/>
    </row>
    <row r="414" spans="1:10" x14ac:dyDescent="0.35">
      <c r="A414" t="s">
        <v>1304</v>
      </c>
      <c r="B414" s="48"/>
      <c r="C414" s="48"/>
      <c r="D414" s="48"/>
      <c r="G414" s="48"/>
      <c r="I414" s="48"/>
      <c r="J414" s="48"/>
    </row>
    <row r="415" spans="1:10" x14ac:dyDescent="0.35">
      <c r="A415" t="s">
        <v>1304</v>
      </c>
      <c r="B415" s="48"/>
      <c r="C415" s="48"/>
      <c r="D415" s="48"/>
      <c r="G415" s="48"/>
      <c r="I415" s="48"/>
      <c r="J415" s="48"/>
    </row>
    <row r="416" spans="1:10" x14ac:dyDescent="0.35">
      <c r="A416" t="s">
        <v>1304</v>
      </c>
      <c r="B416" s="48"/>
      <c r="C416" s="48"/>
      <c r="D416" s="48"/>
      <c r="G416" s="48"/>
      <c r="I416" s="48"/>
      <c r="J416" s="48"/>
    </row>
    <row r="417" spans="1:10" x14ac:dyDescent="0.35">
      <c r="A417" t="s">
        <v>1304</v>
      </c>
      <c r="B417" s="48"/>
      <c r="C417" s="48"/>
      <c r="D417" s="48"/>
      <c r="G417" s="48"/>
      <c r="I417" s="48"/>
      <c r="J417" s="48"/>
    </row>
    <row r="418" spans="1:10" x14ac:dyDescent="0.35">
      <c r="A418" t="s">
        <v>1304</v>
      </c>
      <c r="B418" s="48"/>
      <c r="C418" s="48"/>
      <c r="D418" s="48"/>
      <c r="G418" s="48"/>
      <c r="I418" s="48"/>
      <c r="J418" s="48"/>
    </row>
    <row r="419" spans="1:10" x14ac:dyDescent="0.35">
      <c r="A419" t="s">
        <v>1304</v>
      </c>
      <c r="B419" s="48"/>
      <c r="C419" s="48"/>
      <c r="D419" s="48"/>
      <c r="G419" s="48"/>
      <c r="I419" s="48"/>
      <c r="J419" s="48"/>
    </row>
    <row r="420" spans="1:10" x14ac:dyDescent="0.35">
      <c r="A420" t="s">
        <v>1304</v>
      </c>
      <c r="B420" s="48"/>
      <c r="C420" s="48"/>
      <c r="D420" s="48"/>
      <c r="G420" s="48"/>
      <c r="I420" s="48"/>
      <c r="J420" s="48"/>
    </row>
    <row r="421" spans="1:10" x14ac:dyDescent="0.35">
      <c r="A421" t="s">
        <v>1304</v>
      </c>
      <c r="B421" s="48"/>
      <c r="C421" s="48"/>
      <c r="D421" s="48"/>
      <c r="G421" s="48"/>
      <c r="I421" s="48"/>
      <c r="J421" s="48"/>
    </row>
    <row r="422" spans="1:10" x14ac:dyDescent="0.35">
      <c r="A422" t="s">
        <v>1304</v>
      </c>
      <c r="B422" s="48"/>
      <c r="C422" s="48"/>
      <c r="D422" s="48"/>
      <c r="G422" s="48"/>
      <c r="I422" s="48"/>
      <c r="J422" s="48"/>
    </row>
    <row r="423" spans="1:10" x14ac:dyDescent="0.35">
      <c r="A423" t="s">
        <v>1304</v>
      </c>
      <c r="B423" s="48"/>
      <c r="C423" s="48"/>
      <c r="D423" s="48"/>
      <c r="G423" s="48"/>
      <c r="I423" s="48"/>
      <c r="J423" s="48"/>
    </row>
    <row r="424" spans="1:10" x14ac:dyDescent="0.35">
      <c r="A424" t="s">
        <v>1304</v>
      </c>
      <c r="B424" s="48"/>
      <c r="C424" s="48"/>
      <c r="D424" s="48"/>
      <c r="G424" s="48"/>
      <c r="I424" s="48"/>
      <c r="J424" s="48"/>
    </row>
    <row r="425" spans="1:10" x14ac:dyDescent="0.35">
      <c r="A425" t="s">
        <v>1304</v>
      </c>
      <c r="B425" s="48"/>
      <c r="C425" s="48"/>
      <c r="D425" s="48"/>
      <c r="G425" s="48"/>
      <c r="I425" s="48"/>
      <c r="J425" s="48"/>
    </row>
    <row r="426" spans="1:10" x14ac:dyDescent="0.35">
      <c r="A426" t="s">
        <v>1304</v>
      </c>
      <c r="B426" s="48"/>
      <c r="C426" s="48"/>
      <c r="D426" s="48"/>
      <c r="G426" s="48"/>
      <c r="I426" s="48"/>
      <c r="J426" s="48"/>
    </row>
    <row r="427" spans="1:10" x14ac:dyDescent="0.35">
      <c r="A427" t="s">
        <v>1304</v>
      </c>
      <c r="B427" s="48"/>
      <c r="C427" s="48"/>
      <c r="D427" s="48"/>
      <c r="G427" s="48"/>
      <c r="I427" s="48"/>
      <c r="J427" s="48"/>
    </row>
    <row r="428" spans="1:10" x14ac:dyDescent="0.35">
      <c r="A428" t="s">
        <v>1304</v>
      </c>
      <c r="B428" s="48"/>
      <c r="C428" s="48"/>
      <c r="D428" s="48"/>
      <c r="G428" s="48"/>
      <c r="I428" s="48"/>
      <c r="J428" s="48"/>
    </row>
    <row r="429" spans="1:10" x14ac:dyDescent="0.35">
      <c r="A429" t="s">
        <v>1304</v>
      </c>
      <c r="B429" s="48"/>
      <c r="C429" s="48"/>
      <c r="D429" s="48"/>
      <c r="G429" s="48"/>
      <c r="I429" s="48"/>
      <c r="J429" s="48"/>
    </row>
    <row r="430" spans="1:10" x14ac:dyDescent="0.35">
      <c r="A430" t="s">
        <v>1304</v>
      </c>
      <c r="B430" s="48"/>
      <c r="C430" s="48"/>
      <c r="D430" s="48"/>
      <c r="G430" s="48"/>
      <c r="I430" s="48"/>
      <c r="J430" s="48"/>
    </row>
    <row r="431" spans="1:10" x14ac:dyDescent="0.35">
      <c r="A431" t="s">
        <v>1304</v>
      </c>
      <c r="B431" s="48"/>
      <c r="C431" s="48"/>
      <c r="D431" s="48"/>
      <c r="G431" s="48"/>
      <c r="I431" s="48"/>
      <c r="J431" s="48"/>
    </row>
    <row r="432" spans="1:10" x14ac:dyDescent="0.35">
      <c r="A432" t="s">
        <v>1304</v>
      </c>
      <c r="B432" s="48"/>
      <c r="C432" s="48"/>
      <c r="D432" s="48"/>
      <c r="G432" s="48"/>
      <c r="I432" s="48"/>
      <c r="J432" s="48"/>
    </row>
    <row r="433" spans="1:10" x14ac:dyDescent="0.35">
      <c r="A433" t="s">
        <v>1304</v>
      </c>
      <c r="B433" s="48"/>
      <c r="C433" s="48"/>
      <c r="D433" s="48"/>
      <c r="G433" s="48"/>
      <c r="I433" s="48"/>
      <c r="J433" s="48"/>
    </row>
    <row r="434" spans="1:10" x14ac:dyDescent="0.35">
      <c r="A434" t="s">
        <v>1304</v>
      </c>
      <c r="B434" s="48"/>
      <c r="C434" s="48"/>
      <c r="D434" s="48"/>
      <c r="G434" s="48"/>
      <c r="I434" s="48"/>
      <c r="J434" s="48"/>
    </row>
    <row r="435" spans="1:10" x14ac:dyDescent="0.35">
      <c r="A435" t="s">
        <v>1304</v>
      </c>
      <c r="B435" s="48"/>
      <c r="C435" s="48"/>
      <c r="D435" s="48"/>
      <c r="G435" s="48"/>
      <c r="I435" s="48"/>
      <c r="J435" s="48"/>
    </row>
    <row r="436" spans="1:10" x14ac:dyDescent="0.35">
      <c r="A436" t="s">
        <v>1304</v>
      </c>
      <c r="B436" s="48"/>
      <c r="C436" s="48"/>
      <c r="D436" s="48"/>
      <c r="G436" s="48"/>
      <c r="I436" s="48"/>
      <c r="J436" s="48"/>
    </row>
    <row r="437" spans="1:10" x14ac:dyDescent="0.35">
      <c r="A437" t="s">
        <v>1304</v>
      </c>
      <c r="B437" s="48"/>
      <c r="C437" s="48"/>
      <c r="D437" s="48"/>
      <c r="G437" s="48"/>
      <c r="I437" s="48"/>
      <c r="J437" s="48"/>
    </row>
    <row r="438" spans="1:10" x14ac:dyDescent="0.35">
      <c r="A438" t="s">
        <v>1304</v>
      </c>
      <c r="B438" s="48"/>
      <c r="C438" s="48"/>
      <c r="D438" s="48"/>
      <c r="G438" s="48"/>
      <c r="I438" s="48"/>
      <c r="J438" s="48"/>
    </row>
    <row r="439" spans="1:10" x14ac:dyDescent="0.35">
      <c r="A439" t="s">
        <v>1304</v>
      </c>
      <c r="B439" s="48"/>
      <c r="C439" s="48"/>
      <c r="D439" s="48"/>
      <c r="G439" s="48"/>
      <c r="I439" s="48"/>
      <c r="J439" s="48"/>
    </row>
    <row r="440" spans="1:10" x14ac:dyDescent="0.35">
      <c r="A440" t="s">
        <v>1304</v>
      </c>
      <c r="B440" s="48"/>
      <c r="C440" s="48"/>
      <c r="D440" s="48"/>
      <c r="G440" s="48"/>
      <c r="I440" s="48"/>
      <c r="J440" s="48"/>
    </row>
    <row r="441" spans="1:10" x14ac:dyDescent="0.35">
      <c r="A441" t="s">
        <v>1304</v>
      </c>
      <c r="B441" s="48"/>
      <c r="C441" s="48"/>
      <c r="D441" s="48"/>
      <c r="G441" s="48"/>
      <c r="I441" s="48"/>
      <c r="J441" s="48"/>
    </row>
    <row r="442" spans="1:10" x14ac:dyDescent="0.35">
      <c r="A442" t="s">
        <v>1304</v>
      </c>
      <c r="B442" s="48"/>
      <c r="C442" s="48"/>
      <c r="D442" s="48"/>
      <c r="G442" s="48"/>
      <c r="I442" s="48"/>
      <c r="J442" s="48"/>
    </row>
    <row r="443" spans="1:10" x14ac:dyDescent="0.35">
      <c r="A443" t="s">
        <v>1304</v>
      </c>
      <c r="B443" s="48"/>
      <c r="C443" s="48"/>
      <c r="D443" s="48"/>
      <c r="G443" s="48"/>
      <c r="I443" s="48"/>
      <c r="J443" s="48"/>
    </row>
    <row r="444" spans="1:10" x14ac:dyDescent="0.35">
      <c r="A444" t="s">
        <v>1304</v>
      </c>
      <c r="B444" s="48"/>
      <c r="C444" s="48"/>
      <c r="D444" s="48"/>
      <c r="G444" s="48"/>
      <c r="I444" s="48"/>
      <c r="J444" s="48"/>
    </row>
    <row r="445" spans="1:10" x14ac:dyDescent="0.35">
      <c r="A445" t="s">
        <v>1304</v>
      </c>
      <c r="B445" s="48"/>
      <c r="C445" s="48"/>
      <c r="D445" s="48"/>
      <c r="G445" s="48"/>
      <c r="I445" s="48"/>
      <c r="J445" s="48"/>
    </row>
    <row r="446" spans="1:10" x14ac:dyDescent="0.35">
      <c r="A446" t="s">
        <v>1304</v>
      </c>
      <c r="B446" s="48"/>
      <c r="C446" s="48"/>
      <c r="D446" s="48"/>
      <c r="G446" s="48"/>
      <c r="I446" s="48"/>
      <c r="J446" s="48"/>
    </row>
    <row r="447" spans="1:10" x14ac:dyDescent="0.35">
      <c r="A447" t="s">
        <v>1304</v>
      </c>
      <c r="B447" s="48"/>
      <c r="C447" s="48"/>
      <c r="D447" s="48"/>
      <c r="G447" s="48"/>
      <c r="I447" s="48"/>
      <c r="J447" s="48"/>
    </row>
    <row r="448" spans="1:10" x14ac:dyDescent="0.35">
      <c r="A448" t="s">
        <v>1304</v>
      </c>
      <c r="B448" s="48"/>
      <c r="C448" s="48"/>
      <c r="D448" s="48"/>
      <c r="G448" s="48"/>
      <c r="I448" s="48"/>
      <c r="J448" s="48"/>
    </row>
    <row r="449" spans="1:10" x14ac:dyDescent="0.35">
      <c r="A449" t="s">
        <v>1304</v>
      </c>
      <c r="B449" s="48"/>
      <c r="C449" s="48"/>
      <c r="D449" s="48"/>
      <c r="G449" s="48"/>
      <c r="I449" s="48"/>
      <c r="J449" s="48"/>
    </row>
    <row r="450" spans="1:10" x14ac:dyDescent="0.35">
      <c r="A450" t="s">
        <v>1304</v>
      </c>
      <c r="B450" s="48"/>
      <c r="C450" s="48"/>
      <c r="D450" s="48"/>
      <c r="G450" s="48"/>
      <c r="I450" s="48"/>
      <c r="J450" s="48"/>
    </row>
    <row r="451" spans="1:10" x14ac:dyDescent="0.35">
      <c r="A451" t="s">
        <v>1304</v>
      </c>
      <c r="B451" s="48"/>
      <c r="C451" s="48"/>
      <c r="D451" s="48"/>
      <c r="G451" s="48"/>
      <c r="I451" s="48"/>
      <c r="J451" s="48"/>
    </row>
    <row r="452" spans="1:10" x14ac:dyDescent="0.35">
      <c r="A452" t="s">
        <v>1304</v>
      </c>
      <c r="B452" s="48"/>
      <c r="C452" s="48"/>
      <c r="D452" s="48"/>
      <c r="G452" s="48"/>
      <c r="I452" s="48"/>
      <c r="J452" s="48"/>
    </row>
    <row r="453" spans="1:10" x14ac:dyDescent="0.35">
      <c r="A453" t="s">
        <v>1304</v>
      </c>
      <c r="B453" s="48"/>
      <c r="C453" s="48"/>
      <c r="D453" s="48"/>
      <c r="G453" s="48"/>
      <c r="I453" s="48"/>
      <c r="J453" s="48"/>
    </row>
    <row r="454" spans="1:10" x14ac:dyDescent="0.35">
      <c r="A454" t="s">
        <v>1304</v>
      </c>
      <c r="B454" s="48"/>
      <c r="C454" s="48"/>
      <c r="D454" s="48"/>
      <c r="G454" s="48"/>
      <c r="I454" s="48"/>
      <c r="J454" s="48"/>
    </row>
    <row r="455" spans="1:10" x14ac:dyDescent="0.35">
      <c r="A455" t="s">
        <v>1304</v>
      </c>
      <c r="B455" s="48"/>
      <c r="C455" s="48"/>
      <c r="D455" s="48"/>
      <c r="G455" s="48"/>
      <c r="I455" s="48"/>
      <c r="J455" s="48"/>
    </row>
    <row r="456" spans="1:10" x14ac:dyDescent="0.35">
      <c r="A456" t="s">
        <v>1304</v>
      </c>
      <c r="B456" s="48"/>
      <c r="C456" s="48"/>
      <c r="D456" s="48"/>
      <c r="G456" s="48"/>
      <c r="I456" s="48"/>
      <c r="J456" s="48"/>
    </row>
    <row r="457" spans="1:10" x14ac:dyDescent="0.35">
      <c r="A457" t="s">
        <v>1304</v>
      </c>
      <c r="B457" s="48"/>
      <c r="C457" s="48"/>
      <c r="D457" s="48"/>
      <c r="G457" s="48"/>
      <c r="I457" s="48"/>
      <c r="J457" s="48"/>
    </row>
    <row r="458" spans="1:10" x14ac:dyDescent="0.35">
      <c r="A458" t="s">
        <v>1304</v>
      </c>
      <c r="B458" s="48"/>
      <c r="C458" s="48"/>
      <c r="D458" s="48"/>
      <c r="G458" s="48"/>
      <c r="I458" s="48"/>
      <c r="J458" s="48"/>
    </row>
    <row r="459" spans="1:10" x14ac:dyDescent="0.35">
      <c r="A459" t="s">
        <v>1304</v>
      </c>
      <c r="B459" s="48"/>
      <c r="C459" s="48"/>
      <c r="D459" s="48"/>
      <c r="G459" s="48"/>
      <c r="I459" s="48"/>
      <c r="J459" s="48"/>
    </row>
    <row r="460" spans="1:10" x14ac:dyDescent="0.35">
      <c r="A460" t="s">
        <v>1304</v>
      </c>
      <c r="B460" s="48"/>
      <c r="C460" s="48"/>
      <c r="D460" s="48"/>
      <c r="G460" s="48"/>
      <c r="I460" s="48"/>
      <c r="J460" s="48"/>
    </row>
    <row r="461" spans="1:10" x14ac:dyDescent="0.35">
      <c r="A461" t="s">
        <v>1304</v>
      </c>
      <c r="B461" s="48"/>
      <c r="C461" s="48"/>
      <c r="D461" s="48"/>
      <c r="G461" s="48"/>
      <c r="I461" s="48"/>
      <c r="J461" s="48"/>
    </row>
    <row r="462" spans="1:10" x14ac:dyDescent="0.35">
      <c r="A462" t="s">
        <v>1304</v>
      </c>
      <c r="B462" s="48"/>
      <c r="C462" s="48"/>
      <c r="D462" s="48"/>
      <c r="G462" s="48"/>
      <c r="I462" s="48"/>
      <c r="J462" s="48"/>
    </row>
    <row r="463" spans="1:10" x14ac:dyDescent="0.35">
      <c r="A463" t="s">
        <v>1304</v>
      </c>
      <c r="B463" s="48"/>
      <c r="C463" s="48"/>
      <c r="D463" s="48"/>
      <c r="G463" s="48"/>
      <c r="I463" s="48"/>
      <c r="J463" s="48"/>
    </row>
    <row r="464" spans="1:10" x14ac:dyDescent="0.35">
      <c r="A464" t="s">
        <v>1304</v>
      </c>
      <c r="B464" s="48"/>
      <c r="C464" s="48"/>
      <c r="D464" s="48"/>
      <c r="G464" s="48"/>
      <c r="I464" s="48"/>
      <c r="J464" s="48"/>
    </row>
    <row r="465" spans="1:10" x14ac:dyDescent="0.35">
      <c r="A465" t="s">
        <v>1304</v>
      </c>
      <c r="B465" s="48"/>
      <c r="C465" s="48"/>
      <c r="D465" s="48"/>
      <c r="G465" s="48"/>
      <c r="I465" s="48"/>
      <c r="J465" s="48"/>
    </row>
    <row r="466" spans="1:10" x14ac:dyDescent="0.35">
      <c r="A466" t="s">
        <v>1304</v>
      </c>
      <c r="B466" s="48"/>
      <c r="C466" s="48"/>
      <c r="D466" s="48"/>
      <c r="G466" s="48"/>
      <c r="I466" s="48"/>
      <c r="J466" s="48"/>
    </row>
    <row r="467" spans="1:10" x14ac:dyDescent="0.35">
      <c r="A467" t="s">
        <v>1304</v>
      </c>
      <c r="B467" s="48"/>
      <c r="C467" s="48"/>
      <c r="D467" s="48"/>
      <c r="G467" s="48"/>
      <c r="I467" s="48"/>
      <c r="J467" s="48"/>
    </row>
    <row r="468" spans="1:10" x14ac:dyDescent="0.35">
      <c r="A468" t="s">
        <v>1304</v>
      </c>
      <c r="B468" s="48"/>
      <c r="C468" s="48"/>
      <c r="D468" s="48"/>
      <c r="G468" s="48"/>
      <c r="I468" s="48"/>
      <c r="J468" s="48"/>
    </row>
    <row r="469" spans="1:10" x14ac:dyDescent="0.35">
      <c r="A469" t="s">
        <v>1304</v>
      </c>
      <c r="B469" s="48"/>
      <c r="C469" s="48"/>
      <c r="D469" s="48"/>
      <c r="G469" s="48"/>
      <c r="I469" s="48"/>
      <c r="J469" s="48"/>
    </row>
    <row r="470" spans="1:10" x14ac:dyDescent="0.35">
      <c r="A470" t="s">
        <v>1304</v>
      </c>
      <c r="B470" s="48"/>
      <c r="C470" s="48"/>
      <c r="D470" s="48"/>
      <c r="G470" s="48"/>
      <c r="I470" s="48"/>
      <c r="J470" s="48"/>
    </row>
    <row r="471" spans="1:10" x14ac:dyDescent="0.35">
      <c r="A471" t="s">
        <v>1304</v>
      </c>
      <c r="B471" s="48"/>
      <c r="C471" s="48"/>
      <c r="D471" s="48"/>
      <c r="G471" s="48"/>
      <c r="I471" s="48"/>
      <c r="J471" s="48"/>
    </row>
    <row r="472" spans="1:10" x14ac:dyDescent="0.35">
      <c r="A472" t="s">
        <v>1304</v>
      </c>
      <c r="B472" s="48"/>
      <c r="C472" s="48"/>
      <c r="D472" s="48"/>
      <c r="G472" s="48"/>
      <c r="I472" s="48"/>
      <c r="J472" s="48"/>
    </row>
    <row r="473" spans="1:10" x14ac:dyDescent="0.35">
      <c r="A473" t="s">
        <v>1304</v>
      </c>
      <c r="B473" s="48"/>
      <c r="C473" s="48"/>
      <c r="D473" s="48"/>
      <c r="G473" s="48"/>
      <c r="I473" s="48"/>
      <c r="J473" s="48"/>
    </row>
    <row r="474" spans="1:10" x14ac:dyDescent="0.35">
      <c r="A474" t="s">
        <v>1304</v>
      </c>
      <c r="B474" s="48"/>
      <c r="C474" s="48"/>
      <c r="D474" s="48"/>
      <c r="G474" s="48"/>
      <c r="I474" s="48"/>
      <c r="J474" s="48"/>
    </row>
    <row r="475" spans="1:10" x14ac:dyDescent="0.35">
      <c r="A475" t="s">
        <v>1304</v>
      </c>
      <c r="B475" s="48"/>
      <c r="C475" s="48"/>
      <c r="D475" s="48"/>
      <c r="G475" s="48"/>
      <c r="I475" s="48"/>
      <c r="J475" s="48"/>
    </row>
    <row r="476" spans="1:10" x14ac:dyDescent="0.35">
      <c r="A476" t="s">
        <v>1304</v>
      </c>
      <c r="B476" s="48"/>
      <c r="C476" s="48"/>
      <c r="D476" s="48"/>
      <c r="G476" s="48"/>
      <c r="I476" s="48"/>
      <c r="J476" s="48"/>
    </row>
    <row r="477" spans="1:10" x14ac:dyDescent="0.35">
      <c r="A477" t="s">
        <v>1304</v>
      </c>
      <c r="B477" s="48"/>
      <c r="C477" s="48"/>
      <c r="D477" s="48"/>
      <c r="G477" s="48"/>
      <c r="I477" s="48"/>
      <c r="J477" s="48"/>
    </row>
    <row r="478" spans="1:10" x14ac:dyDescent="0.35">
      <c r="A478" t="s">
        <v>1304</v>
      </c>
      <c r="B478" s="48"/>
      <c r="C478" s="48"/>
      <c r="D478" s="48"/>
      <c r="G478" s="48"/>
      <c r="I478" s="48"/>
      <c r="J478" s="48"/>
    </row>
    <row r="479" spans="1:10" x14ac:dyDescent="0.35">
      <c r="A479" t="s">
        <v>1304</v>
      </c>
      <c r="B479" s="48"/>
      <c r="C479" s="48"/>
      <c r="D479" s="48"/>
      <c r="G479" s="48"/>
      <c r="I479" s="48"/>
      <c r="J479" s="48"/>
    </row>
    <row r="480" spans="1:10" x14ac:dyDescent="0.35">
      <c r="A480" t="s">
        <v>1304</v>
      </c>
      <c r="B480" s="48"/>
      <c r="C480" s="48"/>
      <c r="D480" s="48"/>
      <c r="G480" s="48"/>
      <c r="I480" s="48"/>
      <c r="J480" s="48"/>
    </row>
    <row r="481" spans="1:10" x14ac:dyDescent="0.35">
      <c r="A481" t="s">
        <v>1304</v>
      </c>
      <c r="B481" s="48"/>
      <c r="C481" s="48"/>
      <c r="D481" s="48"/>
      <c r="G481" s="48"/>
      <c r="I481" s="48"/>
      <c r="J481" s="48"/>
    </row>
    <row r="482" spans="1:10" x14ac:dyDescent="0.35">
      <c r="A482" t="s">
        <v>1304</v>
      </c>
      <c r="B482" s="48"/>
      <c r="C482" s="48"/>
      <c r="D482" s="48"/>
      <c r="G482" s="48"/>
      <c r="I482" s="48"/>
      <c r="J482" s="48"/>
    </row>
    <row r="483" spans="1:10" x14ac:dyDescent="0.35">
      <c r="A483" t="s">
        <v>1304</v>
      </c>
      <c r="B483" s="48"/>
      <c r="C483" s="48"/>
      <c r="D483" s="48"/>
      <c r="G483" s="48"/>
      <c r="I483" s="48"/>
      <c r="J483" s="48"/>
    </row>
    <row r="484" spans="1:10" x14ac:dyDescent="0.35">
      <c r="A484" t="s">
        <v>1304</v>
      </c>
      <c r="B484" s="48"/>
      <c r="C484" s="48"/>
      <c r="D484" s="48"/>
      <c r="G484" s="48"/>
      <c r="I484" s="48"/>
      <c r="J484" s="48"/>
    </row>
    <row r="485" spans="1:10" x14ac:dyDescent="0.35">
      <c r="A485" t="s">
        <v>1304</v>
      </c>
      <c r="B485" s="48"/>
      <c r="C485" s="48"/>
      <c r="D485" s="48"/>
      <c r="G485" s="48"/>
      <c r="I485" s="48"/>
      <c r="J485" s="48"/>
    </row>
    <row r="486" spans="1:10" x14ac:dyDescent="0.35">
      <c r="A486" t="s">
        <v>1304</v>
      </c>
      <c r="B486" s="48"/>
      <c r="C486" s="48"/>
      <c r="D486" s="48"/>
      <c r="G486" s="48"/>
      <c r="I486" s="48"/>
      <c r="J486" s="48"/>
    </row>
    <row r="487" spans="1:10" x14ac:dyDescent="0.35">
      <c r="A487" t="s">
        <v>1304</v>
      </c>
      <c r="B487" s="48"/>
      <c r="C487" s="48"/>
      <c r="D487" s="48"/>
      <c r="G487" s="48"/>
      <c r="I487" s="48"/>
      <c r="J487" s="48"/>
    </row>
    <row r="488" spans="1:10" x14ac:dyDescent="0.35">
      <c r="A488" t="s">
        <v>1304</v>
      </c>
      <c r="B488" s="48"/>
      <c r="C488" s="48"/>
      <c r="D488" s="48"/>
      <c r="G488" s="48"/>
      <c r="I488" s="48"/>
      <c r="J488" s="48"/>
    </row>
    <row r="489" spans="1:10" x14ac:dyDescent="0.35">
      <c r="A489" t="s">
        <v>1304</v>
      </c>
      <c r="B489" s="48"/>
      <c r="C489" s="48"/>
      <c r="D489" s="48"/>
      <c r="G489" s="48"/>
      <c r="I489" s="48"/>
      <c r="J489" s="48"/>
    </row>
    <row r="490" spans="1:10" x14ac:dyDescent="0.35">
      <c r="A490" t="s">
        <v>1304</v>
      </c>
      <c r="B490" s="48"/>
      <c r="C490" s="48"/>
      <c r="D490" s="48"/>
      <c r="G490" s="48"/>
      <c r="I490" s="48"/>
      <c r="J490" s="48"/>
    </row>
    <row r="491" spans="1:10" x14ac:dyDescent="0.35">
      <c r="A491" t="s">
        <v>1304</v>
      </c>
      <c r="B491" s="48"/>
      <c r="C491" s="48"/>
      <c r="D491" s="48"/>
      <c r="G491" s="48"/>
      <c r="I491" s="48"/>
      <c r="J491" s="48"/>
    </row>
    <row r="492" spans="1:10" x14ac:dyDescent="0.35">
      <c r="A492" t="s">
        <v>1304</v>
      </c>
      <c r="B492" s="48"/>
      <c r="C492" s="48"/>
      <c r="D492" s="48"/>
      <c r="G492" s="48"/>
      <c r="I492" s="48"/>
      <c r="J492" s="48"/>
    </row>
    <row r="493" spans="1:10" x14ac:dyDescent="0.35">
      <c r="A493" t="s">
        <v>1304</v>
      </c>
      <c r="B493" s="48"/>
      <c r="C493" s="48"/>
      <c r="D493" s="48"/>
      <c r="G493" s="48"/>
      <c r="I493" s="48"/>
      <c r="J493" s="48"/>
    </row>
    <row r="494" spans="1:10" x14ac:dyDescent="0.35">
      <c r="A494" t="s">
        <v>1304</v>
      </c>
      <c r="B494" s="48"/>
      <c r="C494" s="48"/>
      <c r="D494" s="48"/>
      <c r="G494" s="48"/>
      <c r="I494" s="48"/>
      <c r="J494" s="48"/>
    </row>
    <row r="495" spans="1:10" x14ac:dyDescent="0.35">
      <c r="A495" t="s">
        <v>1304</v>
      </c>
      <c r="B495" s="48"/>
      <c r="C495" s="48"/>
      <c r="D495" s="48"/>
      <c r="G495" s="48"/>
      <c r="I495" s="48"/>
      <c r="J495" s="48"/>
    </row>
    <row r="496" spans="1:10" x14ac:dyDescent="0.35">
      <c r="A496" t="s">
        <v>1304</v>
      </c>
      <c r="B496" s="48"/>
      <c r="C496" s="48"/>
      <c r="D496" s="48"/>
      <c r="G496" s="48"/>
      <c r="I496" s="48"/>
      <c r="J496" s="48"/>
    </row>
    <row r="497" spans="1:10" x14ac:dyDescent="0.35">
      <c r="A497" t="s">
        <v>1304</v>
      </c>
      <c r="B497" s="48"/>
      <c r="C497" s="48"/>
      <c r="D497" s="48"/>
      <c r="G497" s="48"/>
      <c r="I497" s="48"/>
      <c r="J497" s="48"/>
    </row>
    <row r="498" spans="1:10" x14ac:dyDescent="0.35">
      <c r="A498" t="s">
        <v>1304</v>
      </c>
      <c r="B498" s="48"/>
      <c r="C498" s="48"/>
      <c r="D498" s="48"/>
      <c r="G498" s="48"/>
      <c r="I498" s="48"/>
      <c r="J498" s="48"/>
    </row>
    <row r="499" spans="1:10" x14ac:dyDescent="0.35">
      <c r="A499" t="s">
        <v>1304</v>
      </c>
      <c r="B499" s="48"/>
      <c r="C499" s="48"/>
      <c r="D499" s="48"/>
      <c r="G499" s="48"/>
      <c r="I499" s="48"/>
      <c r="J499" s="48"/>
    </row>
    <row r="500" spans="1:10" x14ac:dyDescent="0.35">
      <c r="A500" t="s">
        <v>1304</v>
      </c>
      <c r="B500" s="48"/>
      <c r="C500" s="48"/>
      <c r="D500" s="48"/>
      <c r="G500" s="48"/>
      <c r="I500" s="48"/>
      <c r="J500" s="48"/>
    </row>
    <row r="501" spans="1:10" x14ac:dyDescent="0.35">
      <c r="A501" t="s">
        <v>1304</v>
      </c>
      <c r="B501" s="48"/>
      <c r="C501" s="48"/>
      <c r="D501" s="48"/>
      <c r="G501" s="48"/>
      <c r="I501" s="48"/>
      <c r="J501" s="48"/>
    </row>
    <row r="502" spans="1:10" x14ac:dyDescent="0.35">
      <c r="A502" t="s">
        <v>1304</v>
      </c>
      <c r="B502" s="48"/>
      <c r="C502" s="48"/>
      <c r="D502" s="48"/>
      <c r="G502" s="48"/>
      <c r="I502" s="48"/>
      <c r="J502" s="48"/>
    </row>
    <row r="503" spans="1:10" x14ac:dyDescent="0.35">
      <c r="A503" t="s">
        <v>1304</v>
      </c>
      <c r="B503" s="48"/>
      <c r="C503" s="48"/>
      <c r="D503" s="48"/>
      <c r="G503" s="48"/>
      <c r="I503" s="48"/>
      <c r="J503" s="48"/>
    </row>
    <row r="504" spans="1:10" x14ac:dyDescent="0.35">
      <c r="A504" t="s">
        <v>1304</v>
      </c>
      <c r="B504" s="48"/>
      <c r="C504" s="48"/>
      <c r="D504" s="48"/>
      <c r="G504" s="48"/>
      <c r="I504" s="48"/>
      <c r="J504" s="48"/>
    </row>
    <row r="505" spans="1:10" x14ac:dyDescent="0.35">
      <c r="A505" t="s">
        <v>1304</v>
      </c>
      <c r="B505" s="48"/>
      <c r="C505" s="48"/>
      <c r="D505" s="48"/>
      <c r="G505" s="48"/>
      <c r="I505" s="48"/>
      <c r="J505" s="48"/>
    </row>
    <row r="506" spans="1:10" x14ac:dyDescent="0.35">
      <c r="A506" t="s">
        <v>1304</v>
      </c>
      <c r="B506" s="48"/>
      <c r="C506" s="48"/>
      <c r="D506" s="48"/>
      <c r="G506" s="48"/>
      <c r="I506" s="48"/>
      <c r="J506" s="48"/>
    </row>
    <row r="507" spans="1:10" x14ac:dyDescent="0.35">
      <c r="A507" t="s">
        <v>1304</v>
      </c>
      <c r="B507" s="48"/>
      <c r="C507" s="48"/>
      <c r="D507" s="48"/>
      <c r="G507" s="48"/>
      <c r="I507" s="48"/>
      <c r="J507" s="48"/>
    </row>
    <row r="508" spans="1:10" x14ac:dyDescent="0.35">
      <c r="A508" t="s">
        <v>1304</v>
      </c>
      <c r="B508" s="48"/>
      <c r="C508" s="48"/>
      <c r="D508" s="48"/>
      <c r="G508" s="48"/>
      <c r="I508" s="48"/>
      <c r="J508" s="48"/>
    </row>
    <row r="509" spans="1:10" x14ac:dyDescent="0.35">
      <c r="A509" t="s">
        <v>1304</v>
      </c>
      <c r="B509" s="48"/>
      <c r="C509" s="48"/>
      <c r="D509" s="48"/>
      <c r="G509" s="48"/>
      <c r="I509" s="48"/>
      <c r="J509" s="48"/>
    </row>
    <row r="510" spans="1:10" x14ac:dyDescent="0.35">
      <c r="A510" t="s">
        <v>1304</v>
      </c>
      <c r="B510" s="48"/>
      <c r="C510" s="48"/>
      <c r="D510" s="48"/>
      <c r="G510" s="48"/>
      <c r="I510" s="48"/>
      <c r="J510" s="48"/>
    </row>
    <row r="511" spans="1:10" x14ac:dyDescent="0.35">
      <c r="A511" t="s">
        <v>1304</v>
      </c>
      <c r="B511" s="48"/>
      <c r="C511" s="48"/>
      <c r="D511" s="48"/>
      <c r="G511" s="48"/>
      <c r="I511" s="48"/>
      <c r="J511" s="48"/>
    </row>
    <row r="512" spans="1:10" x14ac:dyDescent="0.35">
      <c r="A512" t="s">
        <v>1304</v>
      </c>
      <c r="B512" s="48"/>
      <c r="C512" s="48"/>
      <c r="D512" s="48"/>
      <c r="G512" s="48"/>
      <c r="I512" s="48"/>
      <c r="J512" s="48"/>
    </row>
    <row r="513" spans="1:10" x14ac:dyDescent="0.35">
      <c r="A513" t="s">
        <v>1304</v>
      </c>
      <c r="B513" s="48"/>
      <c r="C513" s="48"/>
      <c r="D513" s="48"/>
      <c r="G513" s="48"/>
      <c r="I513" s="48"/>
      <c r="J513" s="48"/>
    </row>
    <row r="514" spans="1:10" x14ac:dyDescent="0.35">
      <c r="A514" t="s">
        <v>1304</v>
      </c>
      <c r="B514" s="48"/>
      <c r="C514" s="48"/>
      <c r="D514" s="48"/>
      <c r="G514" s="48"/>
      <c r="I514" s="48"/>
      <c r="J514" s="48"/>
    </row>
    <row r="515" spans="1:10" x14ac:dyDescent="0.35">
      <c r="A515" t="s">
        <v>1304</v>
      </c>
      <c r="B515" s="48"/>
      <c r="C515" s="48"/>
      <c r="D515" s="48"/>
      <c r="G515" s="48"/>
      <c r="I515" s="48"/>
      <c r="J515" s="48"/>
    </row>
    <row r="516" spans="1:10" x14ac:dyDescent="0.35">
      <c r="A516" t="s">
        <v>1304</v>
      </c>
      <c r="B516" s="48"/>
      <c r="C516" s="48"/>
      <c r="D516" s="48"/>
      <c r="G516" s="48"/>
      <c r="I516" s="48"/>
      <c r="J516" s="48"/>
    </row>
    <row r="517" spans="1:10" x14ac:dyDescent="0.35">
      <c r="A517" t="s">
        <v>1304</v>
      </c>
      <c r="B517" s="48"/>
      <c r="C517" s="48"/>
      <c r="D517" s="48"/>
      <c r="G517" s="48"/>
      <c r="I517" s="48"/>
      <c r="J517" s="48"/>
    </row>
    <row r="518" spans="1:10" x14ac:dyDescent="0.35">
      <c r="A518" t="s">
        <v>1304</v>
      </c>
      <c r="B518" s="48"/>
      <c r="C518" s="48"/>
      <c r="D518" s="48"/>
      <c r="G518" s="48"/>
      <c r="I518" s="48"/>
      <c r="J518" s="48"/>
    </row>
    <row r="519" spans="1:10" x14ac:dyDescent="0.35">
      <c r="A519" t="s">
        <v>1304</v>
      </c>
      <c r="B519" s="48"/>
      <c r="C519" s="48"/>
      <c r="D519" s="48"/>
      <c r="G519" s="48"/>
      <c r="I519" s="48"/>
      <c r="J519" s="48"/>
    </row>
    <row r="520" spans="1:10" x14ac:dyDescent="0.35">
      <c r="A520" t="s">
        <v>1304</v>
      </c>
      <c r="B520" s="48"/>
      <c r="C520" s="48"/>
      <c r="D520" s="48"/>
      <c r="G520" s="48"/>
      <c r="I520" s="48"/>
      <c r="J520" s="48"/>
    </row>
    <row r="521" spans="1:10" x14ac:dyDescent="0.35">
      <c r="A521" t="s">
        <v>1304</v>
      </c>
      <c r="B521" s="48"/>
      <c r="C521" s="48"/>
      <c r="D521" s="48"/>
      <c r="G521" s="48"/>
      <c r="I521" s="48"/>
      <c r="J521" s="48"/>
    </row>
    <row r="522" spans="1:10" x14ac:dyDescent="0.35">
      <c r="A522" t="s">
        <v>1304</v>
      </c>
      <c r="B522" s="48"/>
      <c r="C522" s="48"/>
      <c r="D522" s="48"/>
      <c r="G522" s="48"/>
      <c r="I522" s="48"/>
      <c r="J522" s="48"/>
    </row>
    <row r="523" spans="1:10" x14ac:dyDescent="0.35">
      <c r="A523" t="s">
        <v>1304</v>
      </c>
      <c r="B523" s="48"/>
      <c r="C523" s="48"/>
      <c r="D523" s="48"/>
      <c r="G523" s="48"/>
      <c r="I523" s="48"/>
      <c r="J523" s="48"/>
    </row>
    <row r="524" spans="1:10" x14ac:dyDescent="0.35">
      <c r="A524" t="s">
        <v>1304</v>
      </c>
      <c r="B524" s="48"/>
      <c r="C524" s="48"/>
      <c r="D524" s="48"/>
      <c r="G524" s="48"/>
      <c r="I524" s="48"/>
      <c r="J524" s="48"/>
    </row>
    <row r="525" spans="1:10" x14ac:dyDescent="0.35">
      <c r="A525" t="s">
        <v>1304</v>
      </c>
      <c r="B525" s="48"/>
      <c r="C525" s="48"/>
      <c r="D525" s="48"/>
      <c r="G525" s="48"/>
      <c r="I525" s="48"/>
      <c r="J525" s="48"/>
    </row>
    <row r="526" spans="1:10" x14ac:dyDescent="0.35">
      <c r="A526" t="s">
        <v>1304</v>
      </c>
      <c r="B526" s="48"/>
      <c r="C526" s="48"/>
      <c r="D526" s="48"/>
      <c r="G526" s="48"/>
      <c r="I526" s="48"/>
      <c r="J526" s="48"/>
    </row>
    <row r="527" spans="1:10" x14ac:dyDescent="0.35">
      <c r="A527" t="s">
        <v>1304</v>
      </c>
      <c r="B527" s="48"/>
      <c r="C527" s="48"/>
      <c r="D527" s="48"/>
      <c r="G527" s="48"/>
      <c r="I527" s="48"/>
      <c r="J527" s="48"/>
    </row>
    <row r="528" spans="1:10" x14ac:dyDescent="0.35">
      <c r="A528" t="s">
        <v>1304</v>
      </c>
      <c r="B528" s="48"/>
      <c r="C528" s="48"/>
      <c r="D528" s="48"/>
      <c r="G528" s="48"/>
      <c r="I528" s="48"/>
      <c r="J528" s="48"/>
    </row>
    <row r="529" spans="1:10" x14ac:dyDescent="0.35">
      <c r="A529" t="s">
        <v>1304</v>
      </c>
      <c r="B529" s="48"/>
      <c r="C529" s="48"/>
      <c r="D529" s="48"/>
      <c r="G529" s="48"/>
      <c r="I529" s="48"/>
      <c r="J529" s="48"/>
    </row>
    <row r="530" spans="1:10" x14ac:dyDescent="0.35">
      <c r="A530" t="s">
        <v>1304</v>
      </c>
      <c r="B530" s="48"/>
      <c r="C530" s="48"/>
      <c r="D530" s="48"/>
      <c r="G530" s="48"/>
      <c r="I530" s="48"/>
      <c r="J530" s="48"/>
    </row>
    <row r="531" spans="1:10" x14ac:dyDescent="0.35">
      <c r="A531" t="s">
        <v>1304</v>
      </c>
      <c r="B531" s="48"/>
      <c r="C531" s="48"/>
      <c r="D531" s="48"/>
      <c r="G531" s="48"/>
      <c r="I531" s="48"/>
      <c r="J531" s="48"/>
    </row>
    <row r="532" spans="1:10" x14ac:dyDescent="0.35">
      <c r="A532" t="s">
        <v>1304</v>
      </c>
      <c r="B532" s="48"/>
      <c r="C532" s="48"/>
      <c r="D532" s="48"/>
      <c r="G532" s="48"/>
      <c r="I532" s="48"/>
      <c r="J532" s="48"/>
    </row>
    <row r="533" spans="1:10" x14ac:dyDescent="0.35">
      <c r="A533" t="s">
        <v>1304</v>
      </c>
      <c r="B533" s="48"/>
      <c r="C533" s="48"/>
      <c r="D533" s="48"/>
      <c r="G533" s="48"/>
      <c r="I533" s="48"/>
      <c r="J533" s="48"/>
    </row>
    <row r="534" spans="1:10" x14ac:dyDescent="0.35">
      <c r="A534" t="s">
        <v>1304</v>
      </c>
      <c r="B534" s="48"/>
      <c r="C534" s="48"/>
      <c r="D534" s="48"/>
      <c r="G534" s="48"/>
      <c r="I534" s="48"/>
      <c r="J534" s="48"/>
    </row>
    <row r="535" spans="1:10" x14ac:dyDescent="0.35">
      <c r="A535" t="s">
        <v>1304</v>
      </c>
      <c r="B535" s="48"/>
      <c r="C535" s="48"/>
      <c r="D535" s="48"/>
      <c r="G535" s="48"/>
      <c r="I535" s="48"/>
      <c r="J535" s="48"/>
    </row>
    <row r="536" spans="1:10" x14ac:dyDescent="0.35">
      <c r="A536" t="s">
        <v>1304</v>
      </c>
      <c r="B536" s="48"/>
      <c r="C536" s="48"/>
      <c r="D536" s="48"/>
      <c r="G536" s="48"/>
      <c r="I536" s="48"/>
      <c r="J536" s="48"/>
    </row>
    <row r="537" spans="1:10" x14ac:dyDescent="0.35">
      <c r="A537" t="s">
        <v>1304</v>
      </c>
      <c r="B537" s="48"/>
      <c r="C537" s="48"/>
      <c r="D537" s="48"/>
      <c r="G537" s="48"/>
      <c r="I537" s="48"/>
      <c r="J537" s="48"/>
    </row>
    <row r="538" spans="1:10" x14ac:dyDescent="0.35">
      <c r="A538" t="s">
        <v>1304</v>
      </c>
      <c r="B538" s="48"/>
      <c r="C538" s="48"/>
      <c r="D538" s="48"/>
      <c r="G538" s="48"/>
      <c r="I538" s="48"/>
      <c r="J538" s="48"/>
    </row>
    <row r="539" spans="1:10" x14ac:dyDescent="0.35">
      <c r="A539" t="s">
        <v>1304</v>
      </c>
      <c r="B539" s="48"/>
      <c r="C539" s="48"/>
      <c r="D539" s="48"/>
      <c r="G539" s="48"/>
      <c r="I539" s="48"/>
      <c r="J539" s="48"/>
    </row>
    <row r="540" spans="1:10" x14ac:dyDescent="0.35">
      <c r="A540" t="s">
        <v>1304</v>
      </c>
      <c r="B540" s="48"/>
      <c r="C540" s="48"/>
      <c r="D540" s="48"/>
      <c r="G540" s="48"/>
      <c r="I540" s="48"/>
      <c r="J540" s="48"/>
    </row>
    <row r="541" spans="1:10" x14ac:dyDescent="0.35">
      <c r="A541" t="s">
        <v>1304</v>
      </c>
      <c r="B541" s="48"/>
      <c r="C541" s="48"/>
      <c r="D541" s="48"/>
      <c r="G541" s="48"/>
      <c r="I541" s="48"/>
      <c r="J541" s="48"/>
    </row>
    <row r="542" spans="1:10" x14ac:dyDescent="0.35">
      <c r="A542" t="s">
        <v>1304</v>
      </c>
      <c r="B542" s="48"/>
      <c r="C542" s="48"/>
      <c r="D542" s="48"/>
      <c r="G542" s="48"/>
      <c r="I542" s="48"/>
      <c r="J542" s="48"/>
    </row>
    <row r="543" spans="1:10" x14ac:dyDescent="0.35">
      <c r="A543" t="s">
        <v>1304</v>
      </c>
      <c r="B543" s="48"/>
      <c r="C543" s="48"/>
      <c r="D543" s="48"/>
      <c r="G543" s="48"/>
      <c r="I543" s="48"/>
      <c r="J543" s="48"/>
    </row>
    <row r="544" spans="1:10" x14ac:dyDescent="0.35">
      <c r="A544" t="s">
        <v>1304</v>
      </c>
      <c r="B544" s="48"/>
      <c r="C544" s="48"/>
      <c r="D544" s="48"/>
      <c r="G544" s="48"/>
      <c r="I544" s="48"/>
      <c r="J544" s="48"/>
    </row>
    <row r="545" spans="1:10" x14ac:dyDescent="0.35">
      <c r="A545" t="s">
        <v>1304</v>
      </c>
      <c r="B545" s="48"/>
      <c r="C545" s="48"/>
      <c r="D545" s="48"/>
      <c r="G545" s="48"/>
      <c r="I545" s="48"/>
      <c r="J545" s="48"/>
    </row>
    <row r="546" spans="1:10" x14ac:dyDescent="0.35">
      <c r="A546" t="s">
        <v>1304</v>
      </c>
      <c r="B546" s="48"/>
      <c r="C546" s="48"/>
      <c r="D546" s="48"/>
      <c r="G546" s="48"/>
      <c r="I546" s="48"/>
      <c r="J546" s="48"/>
    </row>
    <row r="547" spans="1:10" x14ac:dyDescent="0.35">
      <c r="A547" t="s">
        <v>1304</v>
      </c>
      <c r="B547" s="48"/>
      <c r="C547" s="48"/>
      <c r="D547" s="48"/>
      <c r="G547" s="48"/>
      <c r="I547" s="48"/>
      <c r="J547" s="48"/>
    </row>
    <row r="548" spans="1:10" x14ac:dyDescent="0.35">
      <c r="A548" t="s">
        <v>1304</v>
      </c>
      <c r="B548" s="48"/>
      <c r="C548" s="48"/>
      <c r="D548" s="48"/>
      <c r="G548" s="48"/>
      <c r="I548" s="48"/>
      <c r="J548" s="48"/>
    </row>
    <row r="549" spans="1:10" x14ac:dyDescent="0.35">
      <c r="A549" t="s">
        <v>1304</v>
      </c>
      <c r="B549" s="48"/>
      <c r="C549" s="48"/>
      <c r="D549" s="48"/>
      <c r="G549" s="48"/>
      <c r="I549" s="48"/>
      <c r="J549" s="48"/>
    </row>
    <row r="550" spans="1:10" x14ac:dyDescent="0.35">
      <c r="A550" t="s">
        <v>1304</v>
      </c>
      <c r="B550" s="48"/>
      <c r="C550" s="48"/>
      <c r="D550" s="48"/>
      <c r="G550" s="48"/>
      <c r="I550" s="48"/>
      <c r="J550" s="48"/>
    </row>
    <row r="551" spans="1:10" x14ac:dyDescent="0.35">
      <c r="A551" t="s">
        <v>1304</v>
      </c>
      <c r="B551" s="48"/>
      <c r="C551" s="48"/>
      <c r="D551" s="48"/>
      <c r="G551" s="48"/>
      <c r="I551" s="48"/>
      <c r="J551" s="48"/>
    </row>
    <row r="552" spans="1:10" x14ac:dyDescent="0.35">
      <c r="A552" t="s">
        <v>1304</v>
      </c>
      <c r="B552" s="48"/>
      <c r="C552" s="48"/>
      <c r="D552" s="48"/>
      <c r="G552" s="48"/>
      <c r="I552" s="48"/>
      <c r="J552" s="48"/>
    </row>
    <row r="553" spans="1:10" x14ac:dyDescent="0.35">
      <c r="A553" t="s">
        <v>1304</v>
      </c>
      <c r="B553" s="48"/>
      <c r="C553" s="48"/>
      <c r="D553" s="48"/>
      <c r="G553" s="48"/>
      <c r="I553" s="48"/>
      <c r="J553" s="48"/>
    </row>
    <row r="554" spans="1:10" x14ac:dyDescent="0.35">
      <c r="A554" t="s">
        <v>1304</v>
      </c>
      <c r="B554" s="48"/>
      <c r="C554" s="48"/>
      <c r="D554" s="48"/>
      <c r="G554" s="48"/>
      <c r="I554" s="48"/>
      <c r="J554" s="48"/>
    </row>
    <row r="555" spans="1:10" x14ac:dyDescent="0.35">
      <c r="A555" t="s">
        <v>1304</v>
      </c>
      <c r="B555" s="48"/>
      <c r="C555" s="48"/>
      <c r="D555" s="48"/>
      <c r="G555" s="48"/>
      <c r="I555" s="48"/>
      <c r="J555" s="48"/>
    </row>
    <row r="556" spans="1:10" x14ac:dyDescent="0.35">
      <c r="A556" t="s">
        <v>1304</v>
      </c>
      <c r="B556" s="48"/>
      <c r="C556" s="48"/>
      <c r="D556" s="48"/>
      <c r="G556" s="48"/>
      <c r="I556" s="48"/>
      <c r="J556" s="48"/>
    </row>
    <row r="557" spans="1:10" x14ac:dyDescent="0.35">
      <c r="A557" t="s">
        <v>1304</v>
      </c>
      <c r="B557" s="48"/>
      <c r="C557" s="48"/>
      <c r="D557" s="48"/>
      <c r="G557" s="48"/>
      <c r="I557" s="48"/>
      <c r="J557" s="48"/>
    </row>
    <row r="558" spans="1:10" x14ac:dyDescent="0.35">
      <c r="A558" t="s">
        <v>1304</v>
      </c>
      <c r="B558" s="48"/>
      <c r="C558" s="48"/>
      <c r="D558" s="48"/>
      <c r="G558" s="48"/>
      <c r="I558" s="48"/>
      <c r="J558" s="48"/>
    </row>
    <row r="559" spans="1:10" x14ac:dyDescent="0.35">
      <c r="A559" t="s">
        <v>1304</v>
      </c>
      <c r="B559" s="48"/>
      <c r="C559" s="48"/>
      <c r="D559" s="48"/>
      <c r="G559" s="48"/>
      <c r="I559" s="48"/>
      <c r="J559" s="48"/>
    </row>
    <row r="560" spans="1:10" x14ac:dyDescent="0.35">
      <c r="A560" t="s">
        <v>1304</v>
      </c>
      <c r="B560" s="48"/>
      <c r="C560" s="48"/>
      <c r="D560" s="48"/>
      <c r="G560" s="48"/>
      <c r="I560" s="48"/>
      <c r="J560" s="48"/>
    </row>
    <row r="561" spans="1:10" x14ac:dyDescent="0.35">
      <c r="A561" t="s">
        <v>1304</v>
      </c>
      <c r="B561" s="48"/>
      <c r="C561" s="48"/>
      <c r="D561" s="48"/>
      <c r="G561" s="48"/>
      <c r="I561" s="48"/>
      <c r="J561" s="48"/>
    </row>
    <row r="562" spans="1:10" x14ac:dyDescent="0.35">
      <c r="A562" t="s">
        <v>1304</v>
      </c>
      <c r="B562" s="48"/>
      <c r="C562" s="48"/>
      <c r="D562" s="48"/>
      <c r="G562" s="48"/>
      <c r="I562" s="48"/>
      <c r="J562" s="48"/>
    </row>
    <row r="563" spans="1:10" x14ac:dyDescent="0.35">
      <c r="A563" t="s">
        <v>1304</v>
      </c>
      <c r="B563" s="48"/>
      <c r="C563" s="48"/>
      <c r="D563" s="48"/>
      <c r="G563" s="48"/>
      <c r="I563" s="48"/>
      <c r="J563" s="48"/>
    </row>
    <row r="564" spans="1:10" x14ac:dyDescent="0.35">
      <c r="A564" t="s">
        <v>1304</v>
      </c>
      <c r="B564" s="48"/>
      <c r="C564" s="48"/>
      <c r="D564" s="48"/>
      <c r="G564" s="48"/>
      <c r="I564" s="48"/>
      <c r="J564" s="48"/>
    </row>
    <row r="565" spans="1:10" x14ac:dyDescent="0.35">
      <c r="A565" t="s">
        <v>1304</v>
      </c>
      <c r="B565" s="48"/>
      <c r="C565" s="48"/>
      <c r="D565" s="48"/>
      <c r="G565" s="48"/>
      <c r="I565" s="48"/>
      <c r="J565" s="48"/>
    </row>
    <row r="566" spans="1:10" x14ac:dyDescent="0.35">
      <c r="A566" t="s">
        <v>1304</v>
      </c>
      <c r="B566" s="48"/>
      <c r="C566" s="48"/>
      <c r="D566" s="48"/>
      <c r="G566" s="48"/>
      <c r="I566" s="48"/>
      <c r="J566" s="48"/>
    </row>
    <row r="567" spans="1:10" x14ac:dyDescent="0.35">
      <c r="A567" t="s">
        <v>1304</v>
      </c>
      <c r="B567" s="48"/>
      <c r="C567" s="48"/>
      <c r="D567" s="48"/>
      <c r="G567" s="48"/>
      <c r="I567" s="48"/>
      <c r="J567" s="48"/>
    </row>
    <row r="568" spans="1:10" x14ac:dyDescent="0.35">
      <c r="A568" t="s">
        <v>1304</v>
      </c>
      <c r="B568" s="48"/>
      <c r="C568" s="48"/>
      <c r="D568" s="48"/>
      <c r="G568" s="48"/>
      <c r="I568" s="48"/>
      <c r="J568" s="48"/>
    </row>
    <row r="569" spans="1:10" x14ac:dyDescent="0.35">
      <c r="A569" t="s">
        <v>1304</v>
      </c>
      <c r="B569" s="48"/>
      <c r="C569" s="48"/>
      <c r="D569" s="48"/>
      <c r="G569" s="48"/>
      <c r="I569" s="48"/>
      <c r="J569" s="48"/>
    </row>
    <row r="570" spans="1:10" x14ac:dyDescent="0.35">
      <c r="A570" t="s">
        <v>1304</v>
      </c>
      <c r="B570" s="48"/>
      <c r="C570" s="48"/>
      <c r="D570" s="48"/>
      <c r="G570" s="48"/>
      <c r="I570" s="48"/>
      <c r="J570" s="48"/>
    </row>
    <row r="571" spans="1:10" x14ac:dyDescent="0.35">
      <c r="A571" t="s">
        <v>1304</v>
      </c>
      <c r="B571" s="48"/>
      <c r="C571" s="48"/>
      <c r="D571" s="48"/>
      <c r="G571" s="48"/>
      <c r="I571" s="48"/>
      <c r="J571" s="48"/>
    </row>
    <row r="572" spans="1:10" x14ac:dyDescent="0.35">
      <c r="A572" t="s">
        <v>1304</v>
      </c>
      <c r="B572" s="48"/>
      <c r="C572" s="48"/>
      <c r="D572" s="48"/>
      <c r="G572" s="48"/>
      <c r="I572" s="48"/>
      <c r="J572" s="48"/>
    </row>
    <row r="573" spans="1:10" x14ac:dyDescent="0.35">
      <c r="A573" t="s">
        <v>1304</v>
      </c>
      <c r="B573" s="48"/>
      <c r="C573" s="48"/>
      <c r="D573" s="48"/>
      <c r="G573" s="48"/>
      <c r="I573" s="48"/>
      <c r="J573" s="48"/>
    </row>
    <row r="574" spans="1:10" x14ac:dyDescent="0.35">
      <c r="A574" t="s">
        <v>1304</v>
      </c>
      <c r="B574" s="48"/>
      <c r="C574" s="48"/>
      <c r="D574" s="48"/>
      <c r="G574" s="48"/>
      <c r="I574" s="48"/>
      <c r="J574" s="48"/>
    </row>
    <row r="575" spans="1:10" x14ac:dyDescent="0.35">
      <c r="A575" t="s">
        <v>1304</v>
      </c>
      <c r="B575" s="48"/>
      <c r="C575" s="48"/>
      <c r="D575" s="48"/>
      <c r="G575" s="48"/>
      <c r="I575" s="48"/>
      <c r="J575" s="48"/>
    </row>
    <row r="576" spans="1:10" x14ac:dyDescent="0.35">
      <c r="A576" t="s">
        <v>1304</v>
      </c>
      <c r="B576" s="48"/>
      <c r="C576" s="48"/>
      <c r="D576" s="48"/>
      <c r="G576" s="48"/>
      <c r="I576" s="48"/>
      <c r="J576" s="48"/>
    </row>
    <row r="577" spans="1:10" x14ac:dyDescent="0.35">
      <c r="A577" t="s">
        <v>1304</v>
      </c>
      <c r="B577" s="48"/>
      <c r="C577" s="48"/>
      <c r="D577" s="48"/>
      <c r="G577" s="48"/>
      <c r="I577" s="48"/>
      <c r="J577" s="48"/>
    </row>
    <row r="578" spans="1:10" x14ac:dyDescent="0.35">
      <c r="A578" t="s">
        <v>1304</v>
      </c>
      <c r="B578" s="48"/>
      <c r="C578" s="48"/>
      <c r="D578" s="48"/>
      <c r="G578" s="48"/>
      <c r="I578" s="48"/>
      <c r="J578" s="48"/>
    </row>
    <row r="579" spans="1:10" x14ac:dyDescent="0.35">
      <c r="A579" t="s">
        <v>1304</v>
      </c>
      <c r="B579" s="48"/>
      <c r="C579" s="48"/>
      <c r="D579" s="48"/>
      <c r="G579" s="48"/>
      <c r="I579" s="48"/>
      <c r="J579" s="48"/>
    </row>
    <row r="580" spans="1:10" x14ac:dyDescent="0.35">
      <c r="A580" t="s">
        <v>1304</v>
      </c>
      <c r="B580" s="48"/>
      <c r="C580" s="48"/>
      <c r="D580" s="48"/>
      <c r="G580" s="48"/>
      <c r="I580" s="48"/>
      <c r="J580" s="48"/>
    </row>
    <row r="581" spans="1:10" x14ac:dyDescent="0.35">
      <c r="A581" t="s">
        <v>1304</v>
      </c>
      <c r="B581" s="48"/>
      <c r="C581" s="48"/>
      <c r="D581" s="48"/>
      <c r="G581" s="48"/>
      <c r="I581" s="48"/>
      <c r="J581" s="48"/>
    </row>
    <row r="582" spans="1:10" x14ac:dyDescent="0.35">
      <c r="A582" t="s">
        <v>1304</v>
      </c>
      <c r="B582" s="48"/>
      <c r="C582" s="48"/>
      <c r="D582" s="48"/>
      <c r="G582" s="48"/>
      <c r="I582" s="48"/>
      <c r="J582" s="48"/>
    </row>
    <row r="583" spans="1:10" x14ac:dyDescent="0.35">
      <c r="A583" t="s">
        <v>1304</v>
      </c>
      <c r="B583" s="48"/>
      <c r="C583" s="48"/>
      <c r="D583" s="48"/>
      <c r="G583" s="48"/>
      <c r="I583" s="48"/>
      <c r="J583" s="48"/>
    </row>
    <row r="584" spans="1:10" x14ac:dyDescent="0.35">
      <c r="A584" t="s">
        <v>1304</v>
      </c>
      <c r="B584" s="48"/>
      <c r="C584" s="48"/>
      <c r="D584" s="48"/>
      <c r="G584" s="48"/>
      <c r="I584" s="48"/>
      <c r="J584" s="48"/>
    </row>
    <row r="585" spans="1:10" x14ac:dyDescent="0.35">
      <c r="A585" t="s">
        <v>1304</v>
      </c>
      <c r="B585" s="48"/>
      <c r="C585" s="48"/>
      <c r="D585" s="48"/>
      <c r="G585" s="48"/>
      <c r="I585" s="48"/>
      <c r="J585" s="48"/>
    </row>
    <row r="586" spans="1:10" x14ac:dyDescent="0.35">
      <c r="A586" t="s">
        <v>1304</v>
      </c>
      <c r="B586" s="48"/>
      <c r="C586" s="48"/>
      <c r="D586" s="48"/>
      <c r="G586" s="48"/>
      <c r="I586" s="48"/>
      <c r="J586" s="48"/>
    </row>
    <row r="587" spans="1:10" x14ac:dyDescent="0.35">
      <c r="A587" t="s">
        <v>1304</v>
      </c>
      <c r="B587" s="48"/>
      <c r="C587" s="48"/>
      <c r="D587" s="48"/>
      <c r="G587" s="48"/>
      <c r="I587" s="48"/>
      <c r="J587" s="48"/>
    </row>
    <row r="588" spans="1:10" x14ac:dyDescent="0.35">
      <c r="A588" t="s">
        <v>1304</v>
      </c>
      <c r="B588" s="48"/>
      <c r="C588" s="48"/>
      <c r="D588" s="48"/>
      <c r="G588" s="48"/>
      <c r="I588" s="48"/>
      <c r="J588" s="48"/>
    </row>
    <row r="589" spans="1:10" x14ac:dyDescent="0.35">
      <c r="A589" t="s">
        <v>1304</v>
      </c>
      <c r="B589" s="48"/>
      <c r="C589" s="48"/>
      <c r="D589" s="48"/>
      <c r="G589" s="48"/>
      <c r="I589" s="48"/>
      <c r="J589" s="48"/>
    </row>
    <row r="590" spans="1:10" x14ac:dyDescent="0.35">
      <c r="A590" t="s">
        <v>1304</v>
      </c>
      <c r="B590" s="48"/>
      <c r="C590" s="48"/>
      <c r="D590" s="48"/>
      <c r="G590" s="48"/>
      <c r="I590" s="48"/>
      <c r="J590" s="48"/>
    </row>
    <row r="591" spans="1:10" x14ac:dyDescent="0.35">
      <c r="A591" t="s">
        <v>1304</v>
      </c>
      <c r="B591" s="48"/>
      <c r="C591" s="48"/>
      <c r="D591" s="48"/>
      <c r="G591" s="48"/>
      <c r="I591" s="48"/>
      <c r="J591" s="48"/>
    </row>
    <row r="592" spans="1:10" x14ac:dyDescent="0.35">
      <c r="A592" t="s">
        <v>1304</v>
      </c>
      <c r="B592" s="48"/>
      <c r="C592" s="48"/>
      <c r="D592" s="48"/>
      <c r="G592" s="48"/>
      <c r="I592" s="48"/>
      <c r="J592" s="48"/>
    </row>
    <row r="593" spans="1:10" x14ac:dyDescent="0.35">
      <c r="A593" t="s">
        <v>1304</v>
      </c>
      <c r="B593" s="48"/>
      <c r="C593" s="48"/>
      <c r="D593" s="48"/>
      <c r="G593" s="48"/>
      <c r="I593" s="48"/>
      <c r="J593" s="48"/>
    </row>
    <row r="594" spans="1:10" x14ac:dyDescent="0.35">
      <c r="A594" t="s">
        <v>1304</v>
      </c>
      <c r="B594" s="48"/>
      <c r="C594" s="48"/>
      <c r="D594" s="48"/>
      <c r="G594" s="48"/>
      <c r="I594" s="48"/>
      <c r="J594" s="48"/>
    </row>
    <row r="595" spans="1:10" x14ac:dyDescent="0.35">
      <c r="A595" t="s">
        <v>1304</v>
      </c>
      <c r="B595" s="48"/>
      <c r="C595" s="48"/>
      <c r="D595" s="48"/>
      <c r="G595" s="48"/>
      <c r="I595" s="48"/>
      <c r="J595" s="48"/>
    </row>
    <row r="596" spans="1:10" x14ac:dyDescent="0.35">
      <c r="A596" t="s">
        <v>1304</v>
      </c>
      <c r="B596" s="48"/>
      <c r="C596" s="48"/>
      <c r="D596" s="48"/>
      <c r="G596" s="48"/>
      <c r="I596" s="48"/>
      <c r="J596" s="48"/>
    </row>
    <row r="597" spans="1:10" x14ac:dyDescent="0.35">
      <c r="A597" t="s">
        <v>1304</v>
      </c>
      <c r="B597" s="48"/>
      <c r="C597" s="48"/>
      <c r="D597" s="48"/>
      <c r="G597" s="48"/>
      <c r="I597" s="48"/>
      <c r="J597" s="48"/>
    </row>
    <row r="598" spans="1:10" x14ac:dyDescent="0.35">
      <c r="A598" t="s">
        <v>1304</v>
      </c>
      <c r="B598" s="48"/>
      <c r="C598" s="48"/>
      <c r="D598" s="48"/>
      <c r="G598" s="48"/>
      <c r="I598" s="48"/>
      <c r="J598" s="48"/>
    </row>
    <row r="599" spans="1:10" x14ac:dyDescent="0.35">
      <c r="A599" t="s">
        <v>1304</v>
      </c>
      <c r="B599" s="48"/>
      <c r="C599" s="48"/>
      <c r="D599" s="48"/>
      <c r="G599" s="48"/>
      <c r="I599" s="48"/>
      <c r="J599" s="48"/>
    </row>
    <row r="600" spans="1:10" x14ac:dyDescent="0.35">
      <c r="A600" t="s">
        <v>1304</v>
      </c>
      <c r="B600" s="48"/>
      <c r="C600" s="48"/>
      <c r="D600" s="48"/>
      <c r="G600" s="48"/>
      <c r="I600" s="48"/>
      <c r="J600" s="48"/>
    </row>
    <row r="601" spans="1:10" x14ac:dyDescent="0.35">
      <c r="A601" t="s">
        <v>1304</v>
      </c>
      <c r="B601" s="48"/>
      <c r="C601" s="48"/>
      <c r="D601" s="48"/>
      <c r="G601" s="48"/>
      <c r="I601" s="48"/>
      <c r="J601" s="48"/>
    </row>
    <row r="602" spans="1:10" x14ac:dyDescent="0.35">
      <c r="A602" t="s">
        <v>1304</v>
      </c>
      <c r="B602" s="48"/>
      <c r="C602" s="48"/>
      <c r="D602" s="48"/>
      <c r="G602" s="48"/>
      <c r="I602" s="48"/>
      <c r="J602" s="48"/>
    </row>
    <row r="603" spans="1:10" x14ac:dyDescent="0.35">
      <c r="A603" t="s">
        <v>1304</v>
      </c>
      <c r="B603" s="48"/>
      <c r="C603" s="48"/>
      <c r="D603" s="48"/>
      <c r="G603" s="48"/>
      <c r="I603" s="48"/>
      <c r="J603" s="48"/>
    </row>
    <row r="604" spans="1:10" x14ac:dyDescent="0.35">
      <c r="A604" t="s">
        <v>1304</v>
      </c>
      <c r="B604" s="48"/>
      <c r="C604" s="48"/>
      <c r="D604" s="48"/>
      <c r="G604" s="48"/>
      <c r="I604" s="48"/>
      <c r="J604" s="48"/>
    </row>
    <row r="605" spans="1:10" x14ac:dyDescent="0.35">
      <c r="A605" t="s">
        <v>1304</v>
      </c>
      <c r="B605" s="48"/>
      <c r="C605" s="48"/>
      <c r="D605" s="48"/>
      <c r="G605" s="48"/>
      <c r="I605" s="48"/>
      <c r="J605" s="48"/>
    </row>
    <row r="606" spans="1:10" x14ac:dyDescent="0.35">
      <c r="A606" t="s">
        <v>1304</v>
      </c>
      <c r="B606" s="48"/>
      <c r="C606" s="48"/>
      <c r="D606" s="48"/>
      <c r="G606" s="48"/>
      <c r="I606" s="48"/>
      <c r="J606" s="48"/>
    </row>
    <row r="607" spans="1:10" x14ac:dyDescent="0.35">
      <c r="A607" t="s">
        <v>1304</v>
      </c>
      <c r="B607" s="48"/>
      <c r="C607" s="48"/>
      <c r="D607" s="48"/>
      <c r="G607" s="48"/>
      <c r="I607" s="48"/>
      <c r="J607" s="48"/>
    </row>
    <row r="608" spans="1:10" x14ac:dyDescent="0.35">
      <c r="A608" t="s">
        <v>1304</v>
      </c>
      <c r="B608" s="48"/>
      <c r="C608" s="48"/>
      <c r="D608" s="48"/>
      <c r="G608" s="48"/>
      <c r="I608" s="48"/>
      <c r="J608" s="48"/>
    </row>
    <row r="609" spans="1:10" x14ac:dyDescent="0.35">
      <c r="A609" t="s">
        <v>1304</v>
      </c>
      <c r="B609" s="48"/>
      <c r="C609" s="48"/>
      <c r="D609" s="48"/>
      <c r="G609" s="48"/>
      <c r="I609" s="48"/>
      <c r="J609" s="48"/>
    </row>
    <row r="610" spans="1:10" x14ac:dyDescent="0.35">
      <c r="A610" t="s">
        <v>1304</v>
      </c>
      <c r="B610" s="48"/>
      <c r="C610" s="48"/>
      <c r="D610" s="48"/>
      <c r="G610" s="48"/>
      <c r="I610" s="48"/>
      <c r="J610" s="48"/>
    </row>
    <row r="611" spans="1:10" x14ac:dyDescent="0.35">
      <c r="A611" t="s">
        <v>1304</v>
      </c>
      <c r="B611" s="48"/>
      <c r="C611" s="48"/>
      <c r="D611" s="48"/>
      <c r="G611" s="48"/>
      <c r="I611" s="48"/>
      <c r="J611" s="48"/>
    </row>
    <row r="612" spans="1:10" x14ac:dyDescent="0.35">
      <c r="A612" t="s">
        <v>1304</v>
      </c>
      <c r="B612" s="48"/>
      <c r="C612" s="48"/>
      <c r="D612" s="48"/>
      <c r="G612" s="48"/>
      <c r="I612" s="48"/>
      <c r="J612" s="48"/>
    </row>
    <row r="613" spans="1:10" x14ac:dyDescent="0.35">
      <c r="A613" t="s">
        <v>1304</v>
      </c>
      <c r="B613" s="48"/>
      <c r="C613" s="48"/>
      <c r="D613" s="48"/>
      <c r="G613" s="48"/>
      <c r="I613" s="48"/>
      <c r="J613" s="48"/>
    </row>
    <row r="614" spans="1:10" x14ac:dyDescent="0.35">
      <c r="A614" t="s">
        <v>1304</v>
      </c>
      <c r="B614" s="48"/>
      <c r="C614" s="48"/>
      <c r="D614" s="48"/>
      <c r="G614" s="48"/>
      <c r="I614" s="48"/>
      <c r="J614" s="48"/>
    </row>
    <row r="615" spans="1:10" x14ac:dyDescent="0.35">
      <c r="A615" t="s">
        <v>1304</v>
      </c>
      <c r="B615" s="48"/>
      <c r="C615" s="48"/>
      <c r="D615" s="48"/>
      <c r="G615" s="48"/>
      <c r="I615" s="48"/>
      <c r="J615" s="48"/>
    </row>
    <row r="616" spans="1:10" x14ac:dyDescent="0.35">
      <c r="A616" t="s">
        <v>1304</v>
      </c>
      <c r="B616" s="48"/>
      <c r="C616" s="48"/>
      <c r="D616" s="48"/>
      <c r="G616" s="48"/>
      <c r="I616" s="48"/>
      <c r="J616" s="48"/>
    </row>
    <row r="617" spans="1:10" x14ac:dyDescent="0.35">
      <c r="A617" t="s">
        <v>1304</v>
      </c>
      <c r="B617" s="48"/>
      <c r="C617" s="48"/>
      <c r="D617" s="48"/>
      <c r="G617" s="48"/>
      <c r="I617" s="48"/>
      <c r="J617" s="48"/>
    </row>
    <row r="618" spans="1:10" x14ac:dyDescent="0.35">
      <c r="A618" t="s">
        <v>1304</v>
      </c>
      <c r="B618" s="48"/>
      <c r="C618" s="48"/>
      <c r="D618" s="48"/>
      <c r="G618" s="48"/>
      <c r="I618" s="48"/>
      <c r="J618" s="48"/>
    </row>
    <row r="619" spans="1:10" x14ac:dyDescent="0.35">
      <c r="A619" t="s">
        <v>1304</v>
      </c>
      <c r="B619" s="48"/>
      <c r="C619" s="48"/>
      <c r="D619" s="48"/>
      <c r="G619" s="48"/>
      <c r="I619" s="48"/>
      <c r="J619" s="48"/>
    </row>
    <row r="620" spans="1:10" x14ac:dyDescent="0.35">
      <c r="A620" t="s">
        <v>1304</v>
      </c>
      <c r="B620" s="48"/>
      <c r="C620" s="48"/>
      <c r="D620" s="48"/>
      <c r="G620" s="48"/>
      <c r="I620" s="48"/>
      <c r="J620" s="48"/>
    </row>
    <row r="621" spans="1:10" x14ac:dyDescent="0.35">
      <c r="A621" t="s">
        <v>1304</v>
      </c>
      <c r="B621" s="48"/>
      <c r="C621" s="48"/>
      <c r="D621" s="48"/>
      <c r="G621" s="48"/>
      <c r="I621" s="48"/>
      <c r="J621" s="48"/>
    </row>
    <row r="622" spans="1:10" x14ac:dyDescent="0.35">
      <c r="A622" t="s">
        <v>1304</v>
      </c>
      <c r="B622" s="48"/>
      <c r="C622" s="48"/>
      <c r="D622" s="48"/>
      <c r="G622" s="48"/>
      <c r="I622" s="48"/>
      <c r="J622" s="48"/>
    </row>
    <row r="623" spans="1:10" x14ac:dyDescent="0.35">
      <c r="A623" t="s">
        <v>1304</v>
      </c>
      <c r="B623" s="48"/>
      <c r="C623" s="48"/>
      <c r="D623" s="48"/>
      <c r="G623" s="48"/>
      <c r="I623" s="48"/>
      <c r="J623" s="48"/>
    </row>
    <row r="624" spans="1:10" x14ac:dyDescent="0.35">
      <c r="A624" t="s">
        <v>1304</v>
      </c>
      <c r="B624" s="48"/>
      <c r="C624" s="48"/>
      <c r="D624" s="48"/>
      <c r="G624" s="48"/>
      <c r="I624" s="48"/>
      <c r="J624" s="48"/>
    </row>
    <row r="625" spans="1:10" x14ac:dyDescent="0.35">
      <c r="A625" t="s">
        <v>1304</v>
      </c>
      <c r="B625" s="48"/>
      <c r="C625" s="48"/>
      <c r="D625" s="48"/>
      <c r="G625" s="48"/>
      <c r="I625" s="48"/>
      <c r="J625" s="48"/>
    </row>
    <row r="626" spans="1:10" x14ac:dyDescent="0.35">
      <c r="A626" t="s">
        <v>1304</v>
      </c>
      <c r="B626" s="48"/>
      <c r="C626" s="48"/>
      <c r="D626" s="48"/>
      <c r="G626" s="48"/>
      <c r="I626" s="48"/>
      <c r="J626" s="48"/>
    </row>
    <row r="627" spans="1:10" x14ac:dyDescent="0.35">
      <c r="A627" t="s">
        <v>1304</v>
      </c>
      <c r="B627" s="48"/>
      <c r="C627" s="48"/>
      <c r="D627" s="48"/>
      <c r="G627" s="48"/>
      <c r="I627" s="48"/>
      <c r="J627" s="48"/>
    </row>
    <row r="628" spans="1:10" x14ac:dyDescent="0.35">
      <c r="A628" t="s">
        <v>1304</v>
      </c>
      <c r="B628" s="48"/>
      <c r="C628" s="48"/>
      <c r="D628" s="48"/>
      <c r="G628" s="48"/>
      <c r="I628" s="48"/>
      <c r="J628" s="48"/>
    </row>
    <row r="629" spans="1:10" x14ac:dyDescent="0.35">
      <c r="A629" t="s">
        <v>1304</v>
      </c>
      <c r="B629" s="48"/>
      <c r="C629" s="48"/>
      <c r="D629" s="48"/>
      <c r="G629" s="48"/>
      <c r="I629" s="48"/>
      <c r="J629" s="48"/>
    </row>
    <row r="630" spans="1:10" x14ac:dyDescent="0.35">
      <c r="A630" t="s">
        <v>1304</v>
      </c>
      <c r="B630" s="48"/>
      <c r="C630" s="48"/>
      <c r="D630" s="48"/>
      <c r="G630" s="48"/>
      <c r="I630" s="48"/>
      <c r="J630" s="48"/>
    </row>
    <row r="631" spans="1:10" x14ac:dyDescent="0.35">
      <c r="A631" t="s">
        <v>1304</v>
      </c>
      <c r="B631" s="48"/>
      <c r="C631" s="48"/>
      <c r="D631" s="48"/>
      <c r="G631" s="48"/>
      <c r="I631" s="48"/>
      <c r="J631" s="48"/>
    </row>
    <row r="632" spans="1:10" x14ac:dyDescent="0.35">
      <c r="A632" t="s">
        <v>1304</v>
      </c>
      <c r="B632" s="48"/>
      <c r="C632" s="48"/>
      <c r="D632" s="48"/>
      <c r="G632" s="48"/>
      <c r="I632" s="48"/>
      <c r="J632" s="48"/>
    </row>
    <row r="633" spans="1:10" x14ac:dyDescent="0.35">
      <c r="A633" t="s">
        <v>1304</v>
      </c>
      <c r="B633" s="48"/>
      <c r="C633" s="48"/>
      <c r="D633" s="48"/>
      <c r="G633" s="48"/>
      <c r="I633" s="48"/>
      <c r="J633" s="48"/>
    </row>
    <row r="634" spans="1:10" x14ac:dyDescent="0.35">
      <c r="A634" t="s">
        <v>1304</v>
      </c>
      <c r="B634" s="48"/>
      <c r="C634" s="48"/>
      <c r="D634" s="48"/>
      <c r="G634" s="48"/>
      <c r="I634" s="48"/>
      <c r="J634" s="48"/>
    </row>
    <row r="635" spans="1:10" x14ac:dyDescent="0.35">
      <c r="A635" t="s">
        <v>1304</v>
      </c>
      <c r="B635" s="48"/>
      <c r="C635" s="48"/>
      <c r="D635" s="48"/>
      <c r="G635" s="48"/>
      <c r="I635" s="48"/>
      <c r="J635" s="48"/>
    </row>
    <row r="636" spans="1:10" x14ac:dyDescent="0.35">
      <c r="A636" t="s">
        <v>1304</v>
      </c>
      <c r="B636" s="48"/>
      <c r="C636" s="48"/>
      <c r="D636" s="48"/>
      <c r="G636" s="48"/>
      <c r="I636" s="48"/>
      <c r="J636" s="48"/>
    </row>
    <row r="637" spans="1:10" x14ac:dyDescent="0.35">
      <c r="A637" t="s">
        <v>1304</v>
      </c>
      <c r="B637" s="48"/>
      <c r="C637" s="48"/>
      <c r="D637" s="48"/>
      <c r="G637" s="48"/>
      <c r="I637" s="48"/>
      <c r="J637" s="48"/>
    </row>
    <row r="638" spans="1:10" x14ac:dyDescent="0.35">
      <c r="A638" t="s">
        <v>1304</v>
      </c>
      <c r="B638" s="48"/>
      <c r="C638" s="48"/>
      <c r="D638" s="48"/>
      <c r="G638" s="48"/>
      <c r="I638" s="48"/>
      <c r="J638" s="48"/>
    </row>
    <row r="639" spans="1:10" x14ac:dyDescent="0.35">
      <c r="A639" t="s">
        <v>1304</v>
      </c>
      <c r="B639" s="48"/>
      <c r="C639" s="48"/>
      <c r="D639" s="48"/>
      <c r="G639" s="48"/>
      <c r="I639" s="48"/>
      <c r="J639" s="48"/>
    </row>
    <row r="640" spans="1:10" x14ac:dyDescent="0.35">
      <c r="A640" t="s">
        <v>1304</v>
      </c>
      <c r="B640" s="48"/>
      <c r="C640" s="48"/>
      <c r="D640" s="48"/>
      <c r="G640" s="48"/>
      <c r="I640" s="48"/>
      <c r="J640" s="48"/>
    </row>
    <row r="641" spans="1:10" x14ac:dyDescent="0.35">
      <c r="A641" t="s">
        <v>1304</v>
      </c>
      <c r="B641" s="48"/>
      <c r="C641" s="48"/>
      <c r="D641" s="48"/>
      <c r="G641" s="48"/>
      <c r="I641" s="48"/>
      <c r="J641" s="48"/>
    </row>
    <row r="642" spans="1:10" x14ac:dyDescent="0.35">
      <c r="A642" t="s">
        <v>1304</v>
      </c>
      <c r="B642" s="48"/>
      <c r="C642" s="48"/>
      <c r="D642" s="48"/>
      <c r="G642" s="48"/>
      <c r="I642" s="48"/>
      <c r="J642" s="48"/>
    </row>
    <row r="643" spans="1:10" x14ac:dyDescent="0.35">
      <c r="A643" t="s">
        <v>1304</v>
      </c>
      <c r="B643" s="48"/>
      <c r="C643" s="48"/>
      <c r="D643" s="48"/>
      <c r="G643" s="48"/>
      <c r="I643" s="48"/>
      <c r="J643" s="48"/>
    </row>
    <row r="644" spans="1:10" x14ac:dyDescent="0.35">
      <c r="A644" t="s">
        <v>1304</v>
      </c>
      <c r="B644" s="48"/>
      <c r="C644" s="48"/>
      <c r="D644" s="48"/>
      <c r="G644" s="48"/>
      <c r="I644" s="48"/>
      <c r="J644" s="48"/>
    </row>
    <row r="645" spans="1:10" x14ac:dyDescent="0.35">
      <c r="A645" t="s">
        <v>1304</v>
      </c>
      <c r="B645" s="48"/>
      <c r="C645" s="48"/>
      <c r="D645" s="48"/>
      <c r="G645" s="48"/>
      <c r="I645" s="48"/>
      <c r="J645" s="48"/>
    </row>
    <row r="646" spans="1:10" x14ac:dyDescent="0.35">
      <c r="A646" t="s">
        <v>1304</v>
      </c>
      <c r="B646" s="48"/>
      <c r="C646" s="48"/>
      <c r="D646" s="48"/>
      <c r="G646" s="48"/>
      <c r="I646" s="48"/>
      <c r="J646" s="48"/>
    </row>
    <row r="647" spans="1:10" x14ac:dyDescent="0.35">
      <c r="A647" t="s">
        <v>1304</v>
      </c>
      <c r="B647" s="48"/>
      <c r="C647" s="48"/>
      <c r="D647" s="48"/>
      <c r="G647" s="48"/>
      <c r="I647" s="48"/>
      <c r="J647" s="48"/>
    </row>
    <row r="648" spans="1:10" x14ac:dyDescent="0.35">
      <c r="A648" t="s">
        <v>1304</v>
      </c>
      <c r="B648" s="48"/>
      <c r="C648" s="48"/>
      <c r="D648" s="48"/>
      <c r="G648" s="48"/>
      <c r="I648" s="48"/>
      <c r="J648" s="48"/>
    </row>
    <row r="649" spans="1:10" x14ac:dyDescent="0.35">
      <c r="A649" t="s">
        <v>1304</v>
      </c>
      <c r="B649" s="48"/>
      <c r="C649" s="48"/>
      <c r="D649" s="48"/>
      <c r="G649" s="48"/>
      <c r="I649" s="48"/>
      <c r="J649" s="48"/>
    </row>
    <row r="650" spans="1:10" x14ac:dyDescent="0.35">
      <c r="A650" t="s">
        <v>1304</v>
      </c>
      <c r="B650" s="48"/>
      <c r="C650" s="48"/>
      <c r="D650" s="48"/>
      <c r="G650" s="48"/>
      <c r="I650" s="48"/>
      <c r="J650" s="48"/>
    </row>
    <row r="651" spans="1:10" x14ac:dyDescent="0.35">
      <c r="A651" t="s">
        <v>1304</v>
      </c>
      <c r="B651" s="48"/>
      <c r="C651" s="48"/>
      <c r="D651" s="48"/>
      <c r="G651" s="48"/>
      <c r="I651" s="48"/>
      <c r="J651" s="48"/>
    </row>
    <row r="652" spans="1:10" x14ac:dyDescent="0.35">
      <c r="A652" t="s">
        <v>1304</v>
      </c>
      <c r="B652" s="48"/>
      <c r="C652" s="48"/>
      <c r="D652" s="48"/>
      <c r="G652" s="48"/>
      <c r="I652" s="48"/>
      <c r="J652" s="48"/>
    </row>
    <row r="653" spans="1:10" x14ac:dyDescent="0.35">
      <c r="A653" t="s">
        <v>1304</v>
      </c>
      <c r="B653" s="48"/>
      <c r="C653" s="48"/>
      <c r="D653" s="48"/>
      <c r="G653" s="48"/>
      <c r="I653" s="48"/>
      <c r="J653" s="48"/>
    </row>
    <row r="654" spans="1:10" x14ac:dyDescent="0.35">
      <c r="A654" t="s">
        <v>1304</v>
      </c>
      <c r="B654" s="48"/>
      <c r="C654" s="48"/>
      <c r="D654" s="48"/>
      <c r="G654" s="48"/>
      <c r="I654" s="48"/>
      <c r="J654" s="48"/>
    </row>
    <row r="655" spans="1:10" x14ac:dyDescent="0.35">
      <c r="A655" t="s">
        <v>1304</v>
      </c>
      <c r="B655" s="48"/>
      <c r="C655" s="48"/>
      <c r="D655" s="48"/>
      <c r="G655" s="48"/>
      <c r="I655" s="48"/>
      <c r="J655" s="48"/>
    </row>
    <row r="656" spans="1:10" x14ac:dyDescent="0.35">
      <c r="A656" t="s">
        <v>1304</v>
      </c>
      <c r="B656" s="48"/>
      <c r="C656" s="48"/>
      <c r="D656" s="48"/>
      <c r="G656" s="48"/>
      <c r="I656" s="48"/>
      <c r="J656" s="48"/>
    </row>
    <row r="657" spans="1:10" x14ac:dyDescent="0.35">
      <c r="A657" t="s">
        <v>1304</v>
      </c>
      <c r="B657" s="48"/>
      <c r="C657" s="48"/>
      <c r="D657" s="48"/>
      <c r="G657" s="48"/>
      <c r="I657" s="48"/>
      <c r="J657" s="48"/>
    </row>
    <row r="658" spans="1:10" x14ac:dyDescent="0.35">
      <c r="A658" t="s">
        <v>1304</v>
      </c>
      <c r="B658" s="48"/>
      <c r="C658" s="48"/>
      <c r="D658" s="48"/>
      <c r="G658" s="48"/>
      <c r="I658" s="48"/>
      <c r="J658" s="48"/>
    </row>
    <row r="659" spans="1:10" x14ac:dyDescent="0.35">
      <c r="A659" t="s">
        <v>1304</v>
      </c>
      <c r="B659" s="48"/>
      <c r="C659" s="48"/>
      <c r="D659" s="48"/>
      <c r="G659" s="48"/>
      <c r="I659" s="48"/>
      <c r="J659" s="48"/>
    </row>
    <row r="660" spans="1:10" x14ac:dyDescent="0.35">
      <c r="A660" t="s">
        <v>1304</v>
      </c>
      <c r="B660" s="48"/>
      <c r="C660" s="48"/>
      <c r="D660" s="48"/>
      <c r="G660" s="48"/>
      <c r="I660" s="48"/>
      <c r="J660" s="48"/>
    </row>
    <row r="661" spans="1:10" x14ac:dyDescent="0.35">
      <c r="A661" t="s">
        <v>1304</v>
      </c>
      <c r="B661" s="48"/>
      <c r="C661" s="48"/>
      <c r="D661" s="48"/>
      <c r="G661" s="48"/>
      <c r="I661" s="48"/>
      <c r="J661" s="48"/>
    </row>
    <row r="662" spans="1:10" x14ac:dyDescent="0.35">
      <c r="A662" t="s">
        <v>1304</v>
      </c>
      <c r="B662" s="48"/>
      <c r="C662" s="48"/>
      <c r="D662" s="48"/>
      <c r="G662" s="48"/>
      <c r="I662" s="48"/>
      <c r="J662" s="48"/>
    </row>
    <row r="663" spans="1:10" x14ac:dyDescent="0.35">
      <c r="A663" t="s">
        <v>1304</v>
      </c>
      <c r="B663" s="48"/>
      <c r="C663" s="48"/>
      <c r="D663" s="48"/>
      <c r="G663" s="48"/>
      <c r="I663" s="48"/>
      <c r="J663" s="48"/>
    </row>
    <row r="664" spans="1:10" x14ac:dyDescent="0.35">
      <c r="A664" t="s">
        <v>1304</v>
      </c>
      <c r="B664" s="48"/>
      <c r="C664" s="48"/>
      <c r="D664" s="48"/>
      <c r="G664" s="48"/>
      <c r="I664" s="48"/>
      <c r="J664" s="48"/>
    </row>
    <row r="665" spans="1:10" x14ac:dyDescent="0.35">
      <c r="A665" t="s">
        <v>1304</v>
      </c>
      <c r="B665" s="48"/>
      <c r="C665" s="48"/>
      <c r="D665" s="48"/>
      <c r="G665" s="48"/>
      <c r="I665" s="48"/>
      <c r="J665" s="48"/>
    </row>
    <row r="666" spans="1:10" x14ac:dyDescent="0.35">
      <c r="A666" t="s">
        <v>1304</v>
      </c>
      <c r="B666" s="48"/>
      <c r="C666" s="48"/>
      <c r="D666" s="48"/>
      <c r="G666" s="48"/>
      <c r="I666" s="48"/>
      <c r="J666" s="48"/>
    </row>
    <row r="667" spans="1:10" x14ac:dyDescent="0.35">
      <c r="A667" t="s">
        <v>1304</v>
      </c>
      <c r="B667" s="48"/>
      <c r="C667" s="48"/>
      <c r="D667" s="48"/>
      <c r="G667" s="48"/>
      <c r="I667" s="48"/>
      <c r="J667" s="48"/>
    </row>
    <row r="668" spans="1:10" x14ac:dyDescent="0.35">
      <c r="A668" t="s">
        <v>1304</v>
      </c>
      <c r="B668" s="48"/>
      <c r="C668" s="48"/>
      <c r="D668" s="48"/>
      <c r="G668" s="48"/>
      <c r="I668" s="48"/>
      <c r="J668" s="48"/>
    </row>
    <row r="669" spans="1:10" x14ac:dyDescent="0.35">
      <c r="A669" t="s">
        <v>1304</v>
      </c>
      <c r="B669" s="48"/>
      <c r="C669" s="48"/>
      <c r="D669" s="48"/>
      <c r="G669" s="48"/>
      <c r="I669" s="48"/>
      <c r="J669" s="48"/>
    </row>
    <row r="670" spans="1:10" x14ac:dyDescent="0.35">
      <c r="A670" t="s">
        <v>1304</v>
      </c>
      <c r="B670" s="48"/>
      <c r="C670" s="48"/>
      <c r="D670" s="48"/>
      <c r="G670" s="48"/>
      <c r="I670" s="48"/>
      <c r="J670" s="48"/>
    </row>
    <row r="671" spans="1:10" x14ac:dyDescent="0.35">
      <c r="A671" t="s">
        <v>1304</v>
      </c>
      <c r="B671" s="48"/>
      <c r="C671" s="48"/>
      <c r="D671" s="48"/>
      <c r="G671" s="48"/>
      <c r="I671" s="48"/>
      <c r="J671" s="48"/>
    </row>
    <row r="672" spans="1:10" x14ac:dyDescent="0.35">
      <c r="A672" t="s">
        <v>1304</v>
      </c>
      <c r="B672" s="48"/>
      <c r="C672" s="48"/>
      <c r="D672" s="48"/>
      <c r="G672" s="48"/>
      <c r="I672" s="48"/>
      <c r="J672" s="48"/>
    </row>
    <row r="673" spans="1:10" x14ac:dyDescent="0.35">
      <c r="A673" t="s">
        <v>1304</v>
      </c>
      <c r="B673" s="48"/>
      <c r="C673" s="48"/>
      <c r="D673" s="48"/>
      <c r="G673" s="48"/>
      <c r="I673" s="48"/>
      <c r="J673" s="48"/>
    </row>
    <row r="674" spans="1:10" x14ac:dyDescent="0.35">
      <c r="A674" t="s">
        <v>1304</v>
      </c>
      <c r="B674" s="48"/>
      <c r="C674" s="48"/>
      <c r="D674" s="48"/>
      <c r="G674" s="48"/>
      <c r="I674" s="48"/>
      <c r="J674" s="48"/>
    </row>
    <row r="675" spans="1:10" x14ac:dyDescent="0.35">
      <c r="A675" t="s">
        <v>1304</v>
      </c>
      <c r="B675" s="48"/>
      <c r="C675" s="48"/>
      <c r="D675" s="48"/>
      <c r="G675" s="48"/>
      <c r="I675" s="48"/>
      <c r="J675" s="48"/>
    </row>
    <row r="676" spans="1:10" x14ac:dyDescent="0.35">
      <c r="A676" t="s">
        <v>1304</v>
      </c>
      <c r="B676" s="48"/>
      <c r="C676" s="48"/>
      <c r="D676" s="48"/>
      <c r="G676" s="48"/>
      <c r="I676" s="48"/>
      <c r="J676" s="48"/>
    </row>
    <row r="677" spans="1:10" x14ac:dyDescent="0.35">
      <c r="A677" t="s">
        <v>1304</v>
      </c>
      <c r="B677" s="48"/>
      <c r="C677" s="48"/>
      <c r="D677" s="48"/>
      <c r="G677" s="48"/>
      <c r="I677" s="48"/>
      <c r="J677" s="48"/>
    </row>
    <row r="678" spans="1:10" x14ac:dyDescent="0.35">
      <c r="A678" t="s">
        <v>1304</v>
      </c>
      <c r="B678" s="48"/>
      <c r="C678" s="48"/>
      <c r="D678" s="48"/>
      <c r="G678" s="48"/>
      <c r="I678" s="48"/>
      <c r="J678" s="48"/>
    </row>
    <row r="679" spans="1:10" x14ac:dyDescent="0.35">
      <c r="A679" t="s">
        <v>1304</v>
      </c>
      <c r="B679" s="48"/>
      <c r="C679" s="48"/>
      <c r="D679" s="48"/>
      <c r="G679" s="48"/>
      <c r="I679" s="48"/>
      <c r="J679" s="48"/>
    </row>
    <row r="680" spans="1:10" x14ac:dyDescent="0.35">
      <c r="A680" t="s">
        <v>1304</v>
      </c>
      <c r="B680" s="48"/>
      <c r="C680" s="48"/>
      <c r="D680" s="48"/>
      <c r="G680" s="48"/>
      <c r="I680" s="48"/>
      <c r="J680" s="48"/>
    </row>
    <row r="681" spans="1:10" x14ac:dyDescent="0.35">
      <c r="A681" t="s">
        <v>1304</v>
      </c>
      <c r="B681" s="48"/>
      <c r="C681" s="48"/>
      <c r="D681" s="48"/>
      <c r="G681" s="48"/>
      <c r="I681" s="48"/>
      <c r="J681" s="48"/>
    </row>
    <row r="682" spans="1:10" x14ac:dyDescent="0.35">
      <c r="A682" t="s">
        <v>1304</v>
      </c>
      <c r="B682" s="48"/>
      <c r="C682" s="48"/>
      <c r="D682" s="48"/>
      <c r="G682" s="48"/>
      <c r="I682" s="48"/>
      <c r="J682" s="48"/>
    </row>
    <row r="683" spans="1:10" x14ac:dyDescent="0.35">
      <c r="A683" t="s">
        <v>1304</v>
      </c>
      <c r="B683" s="48"/>
      <c r="C683" s="48"/>
      <c r="D683" s="48"/>
      <c r="G683" s="48"/>
      <c r="I683" s="48"/>
      <c r="J683" s="48"/>
    </row>
    <row r="684" spans="1:10" x14ac:dyDescent="0.35">
      <c r="A684" t="s">
        <v>1304</v>
      </c>
      <c r="B684" s="48"/>
      <c r="C684" s="48"/>
      <c r="D684" s="48"/>
      <c r="G684" s="48"/>
      <c r="I684" s="48"/>
      <c r="J684" s="48"/>
    </row>
    <row r="685" spans="1:10" x14ac:dyDescent="0.35">
      <c r="A685" t="s">
        <v>1304</v>
      </c>
      <c r="B685" s="48"/>
      <c r="C685" s="48"/>
      <c r="D685" s="48"/>
      <c r="G685" s="48"/>
      <c r="I685" s="48"/>
      <c r="J685" s="48"/>
    </row>
    <row r="686" spans="1:10" x14ac:dyDescent="0.35">
      <c r="A686" t="s">
        <v>1304</v>
      </c>
      <c r="B686" s="48"/>
      <c r="C686" s="48"/>
      <c r="D686" s="48"/>
      <c r="G686" s="48"/>
      <c r="I686" s="48"/>
      <c r="J686" s="48"/>
    </row>
    <row r="687" spans="1:10" x14ac:dyDescent="0.35">
      <c r="A687" t="s">
        <v>1304</v>
      </c>
      <c r="B687" s="48"/>
      <c r="C687" s="48"/>
      <c r="D687" s="48"/>
      <c r="G687" s="48"/>
      <c r="I687" s="48"/>
      <c r="J687" s="48"/>
    </row>
    <row r="688" spans="1:10" x14ac:dyDescent="0.35">
      <c r="A688" t="s">
        <v>1304</v>
      </c>
      <c r="B688" s="48"/>
      <c r="C688" s="48"/>
      <c r="D688" s="48"/>
      <c r="G688" s="48"/>
      <c r="I688" s="48"/>
      <c r="J688" s="48"/>
    </row>
    <row r="689" spans="1:10" x14ac:dyDescent="0.35">
      <c r="A689" t="s">
        <v>1304</v>
      </c>
      <c r="B689" s="48"/>
      <c r="C689" s="48"/>
      <c r="D689" s="48"/>
      <c r="G689" s="48"/>
      <c r="I689" s="48"/>
      <c r="J689" s="48"/>
    </row>
    <row r="690" spans="1:10" x14ac:dyDescent="0.35">
      <c r="A690" t="s">
        <v>1304</v>
      </c>
      <c r="B690" s="48"/>
      <c r="C690" s="48"/>
      <c r="D690" s="48"/>
      <c r="G690" s="48"/>
      <c r="I690" s="48"/>
      <c r="J690" s="48"/>
    </row>
    <row r="691" spans="1:10" x14ac:dyDescent="0.35">
      <c r="A691" t="s">
        <v>1304</v>
      </c>
      <c r="B691" s="48"/>
      <c r="C691" s="48"/>
      <c r="D691" s="48"/>
      <c r="G691" s="48"/>
      <c r="I691" s="48"/>
      <c r="J691" s="48"/>
    </row>
    <row r="692" spans="1:10" x14ac:dyDescent="0.35">
      <c r="A692" t="s">
        <v>1304</v>
      </c>
      <c r="B692" s="48"/>
      <c r="C692" s="48"/>
      <c r="D692" s="48"/>
      <c r="G692" s="48"/>
      <c r="I692" s="48"/>
      <c r="J692" s="48"/>
    </row>
    <row r="693" spans="1:10" x14ac:dyDescent="0.35">
      <c r="A693" t="s">
        <v>1304</v>
      </c>
      <c r="B693" s="48"/>
      <c r="C693" s="48"/>
      <c r="D693" s="48"/>
      <c r="G693" s="48"/>
      <c r="I693" s="48"/>
      <c r="J693" s="48"/>
    </row>
    <row r="694" spans="1:10" x14ac:dyDescent="0.35">
      <c r="A694" t="s">
        <v>1304</v>
      </c>
      <c r="B694" s="48"/>
      <c r="C694" s="48"/>
      <c r="D694" s="48"/>
      <c r="G694" s="48"/>
      <c r="I694" s="48"/>
      <c r="J694" s="48"/>
    </row>
    <row r="695" spans="1:10" x14ac:dyDescent="0.35">
      <c r="A695" t="s">
        <v>1304</v>
      </c>
      <c r="B695" s="48"/>
      <c r="C695" s="48"/>
      <c r="D695" s="48"/>
      <c r="G695" s="48"/>
      <c r="I695" s="48"/>
      <c r="J695" s="48"/>
    </row>
    <row r="696" spans="1:10" x14ac:dyDescent="0.35">
      <c r="A696" t="s">
        <v>1304</v>
      </c>
      <c r="B696" s="48"/>
      <c r="C696" s="48"/>
      <c r="D696" s="48"/>
      <c r="G696" s="48"/>
      <c r="I696" s="48"/>
      <c r="J696" s="48"/>
    </row>
    <row r="697" spans="1:10" x14ac:dyDescent="0.35">
      <c r="A697" t="s">
        <v>1304</v>
      </c>
      <c r="B697" s="48"/>
      <c r="C697" s="48"/>
      <c r="D697" s="48"/>
      <c r="G697" s="48"/>
      <c r="I697" s="48"/>
      <c r="J697" s="48"/>
    </row>
    <row r="698" spans="1:10" x14ac:dyDescent="0.35">
      <c r="A698" t="s">
        <v>1304</v>
      </c>
      <c r="B698" s="48"/>
      <c r="C698" s="48"/>
      <c r="D698" s="48"/>
      <c r="G698" s="48"/>
      <c r="I698" s="48"/>
      <c r="J698" s="48"/>
    </row>
    <row r="699" spans="1:10" x14ac:dyDescent="0.35">
      <c r="A699" t="s">
        <v>1304</v>
      </c>
      <c r="B699" s="48"/>
      <c r="C699" s="48"/>
      <c r="D699" s="48"/>
      <c r="G699" s="48"/>
      <c r="I699" s="48"/>
      <c r="J699" s="48"/>
    </row>
    <row r="700" spans="1:10" x14ac:dyDescent="0.35">
      <c r="A700" t="s">
        <v>1304</v>
      </c>
      <c r="B700" s="48"/>
      <c r="C700" s="48"/>
      <c r="D700" s="48"/>
      <c r="G700" s="48"/>
      <c r="I700" s="48"/>
      <c r="J700" s="48"/>
    </row>
    <row r="701" spans="1:10" x14ac:dyDescent="0.35">
      <c r="A701" t="s">
        <v>1304</v>
      </c>
      <c r="B701" s="48"/>
      <c r="C701" s="48"/>
      <c r="D701" s="48"/>
      <c r="G701" s="48"/>
      <c r="I701" s="48"/>
      <c r="J701" s="48"/>
    </row>
    <row r="702" spans="1:10" x14ac:dyDescent="0.35">
      <c r="A702" t="s">
        <v>1304</v>
      </c>
      <c r="B702" s="48"/>
      <c r="C702" s="48"/>
      <c r="D702" s="48"/>
      <c r="G702" s="48"/>
      <c r="I702" s="48"/>
      <c r="J702" s="48"/>
    </row>
    <row r="703" spans="1:10" x14ac:dyDescent="0.35">
      <c r="A703" t="s">
        <v>1304</v>
      </c>
      <c r="B703" s="48"/>
      <c r="C703" s="48"/>
      <c r="D703" s="48"/>
      <c r="G703" s="48"/>
      <c r="I703" s="48"/>
      <c r="J703" s="48"/>
    </row>
    <row r="704" spans="1:10" x14ac:dyDescent="0.35">
      <c r="A704" t="s">
        <v>1304</v>
      </c>
      <c r="B704" s="48"/>
      <c r="C704" s="48"/>
      <c r="D704" s="48"/>
      <c r="G704" s="48"/>
      <c r="I704" s="48"/>
      <c r="J704" s="48"/>
    </row>
    <row r="705" spans="1:10" x14ac:dyDescent="0.35">
      <c r="A705" t="s">
        <v>1304</v>
      </c>
      <c r="B705" s="48"/>
      <c r="C705" s="48"/>
      <c r="D705" s="48"/>
      <c r="G705" s="48"/>
      <c r="I705" s="48"/>
      <c r="J705" s="48"/>
    </row>
    <row r="706" spans="1:10" x14ac:dyDescent="0.35">
      <c r="A706" t="s">
        <v>1304</v>
      </c>
      <c r="B706" s="48"/>
      <c r="C706" s="48"/>
      <c r="D706" s="48"/>
      <c r="G706" s="48"/>
      <c r="I706" s="48"/>
      <c r="J706" s="48"/>
    </row>
    <row r="707" spans="1:10" x14ac:dyDescent="0.35">
      <c r="A707" t="s">
        <v>1304</v>
      </c>
      <c r="B707" s="48"/>
      <c r="C707" s="48"/>
      <c r="D707" s="48"/>
      <c r="G707" s="48"/>
      <c r="I707" s="48"/>
      <c r="J707" s="48"/>
    </row>
    <row r="708" spans="1:10" x14ac:dyDescent="0.35">
      <c r="A708" t="s">
        <v>1304</v>
      </c>
      <c r="B708" s="48"/>
      <c r="C708" s="48"/>
      <c r="D708" s="48"/>
      <c r="G708" s="48"/>
      <c r="I708" s="48"/>
      <c r="J708" s="48"/>
    </row>
    <row r="709" spans="1:10" x14ac:dyDescent="0.35">
      <c r="A709" t="s">
        <v>1304</v>
      </c>
      <c r="B709" s="48"/>
      <c r="C709" s="48"/>
      <c r="D709" s="48"/>
      <c r="G709" s="48"/>
      <c r="I709" s="48"/>
      <c r="J709" s="48"/>
    </row>
    <row r="710" spans="1:10" x14ac:dyDescent="0.35">
      <c r="A710" t="s">
        <v>1304</v>
      </c>
      <c r="B710" s="48"/>
      <c r="C710" s="48"/>
      <c r="D710" s="48"/>
      <c r="G710" s="48"/>
      <c r="I710" s="48"/>
      <c r="J710" s="48"/>
    </row>
    <row r="711" spans="1:10" x14ac:dyDescent="0.35">
      <c r="A711" t="s">
        <v>1304</v>
      </c>
      <c r="B711" s="48"/>
      <c r="C711" s="48"/>
      <c r="D711" s="48"/>
      <c r="G711" s="48"/>
      <c r="I711" s="48"/>
      <c r="J711" s="48"/>
    </row>
    <row r="712" spans="1:10" x14ac:dyDescent="0.35">
      <c r="A712" t="s">
        <v>1304</v>
      </c>
      <c r="B712" s="48"/>
      <c r="C712" s="48"/>
      <c r="D712" s="48"/>
      <c r="G712" s="48"/>
      <c r="I712" s="48"/>
      <c r="J712" s="48"/>
    </row>
    <row r="713" spans="1:10" x14ac:dyDescent="0.35">
      <c r="A713" t="s">
        <v>1304</v>
      </c>
      <c r="B713" s="48"/>
      <c r="C713" s="48"/>
      <c r="D713" s="48"/>
      <c r="G713" s="48"/>
      <c r="I713" s="48"/>
      <c r="J713" s="48"/>
    </row>
    <row r="714" spans="1:10" x14ac:dyDescent="0.35">
      <c r="A714" t="s">
        <v>1304</v>
      </c>
      <c r="B714" s="48"/>
      <c r="C714" s="48"/>
      <c r="D714" s="48"/>
      <c r="G714" s="48"/>
      <c r="I714" s="48"/>
      <c r="J714" s="48"/>
    </row>
    <row r="715" spans="1:10" x14ac:dyDescent="0.35">
      <c r="A715" t="s">
        <v>1304</v>
      </c>
      <c r="B715" s="48"/>
      <c r="C715" s="48"/>
      <c r="D715" s="48"/>
      <c r="G715" s="48"/>
      <c r="I715" s="48"/>
      <c r="J715" s="48"/>
    </row>
    <row r="716" spans="1:10" x14ac:dyDescent="0.35">
      <c r="A716" t="s">
        <v>1304</v>
      </c>
      <c r="B716" s="48"/>
      <c r="C716" s="48"/>
      <c r="D716" s="48"/>
      <c r="G716" s="48"/>
      <c r="I716" s="48"/>
      <c r="J716" s="48"/>
    </row>
    <row r="717" spans="1:10" x14ac:dyDescent="0.35">
      <c r="A717" t="s">
        <v>1304</v>
      </c>
      <c r="B717" s="48"/>
      <c r="C717" s="48"/>
      <c r="D717" s="48"/>
      <c r="G717" s="48"/>
      <c r="I717" s="48"/>
      <c r="J717" s="48"/>
    </row>
    <row r="718" spans="1:10" x14ac:dyDescent="0.35">
      <c r="A718" t="s">
        <v>1304</v>
      </c>
      <c r="B718" s="48"/>
      <c r="C718" s="48"/>
      <c r="D718" s="48"/>
      <c r="G718" s="48"/>
      <c r="I718" s="48"/>
      <c r="J718" s="48"/>
    </row>
    <row r="719" spans="1:10" x14ac:dyDescent="0.35">
      <c r="A719" t="s">
        <v>1304</v>
      </c>
      <c r="B719" s="48"/>
      <c r="C719" s="48"/>
      <c r="D719" s="48"/>
      <c r="G719" s="48"/>
      <c r="I719" s="48"/>
      <c r="J719" s="48"/>
    </row>
    <row r="720" spans="1:10" x14ac:dyDescent="0.35">
      <c r="A720" t="s">
        <v>1304</v>
      </c>
      <c r="B720" s="48"/>
      <c r="C720" s="48"/>
      <c r="D720" s="48"/>
      <c r="G720" s="48"/>
      <c r="I720" s="48"/>
      <c r="J720" s="48"/>
    </row>
    <row r="721" spans="1:10" x14ac:dyDescent="0.35">
      <c r="A721" t="s">
        <v>1304</v>
      </c>
      <c r="B721" s="48"/>
      <c r="C721" s="48"/>
      <c r="D721" s="48"/>
      <c r="G721" s="48"/>
      <c r="I721" s="48"/>
      <c r="J721" s="48"/>
    </row>
    <row r="722" spans="1:10" x14ac:dyDescent="0.35">
      <c r="A722" t="s">
        <v>1304</v>
      </c>
      <c r="B722" s="48"/>
      <c r="C722" s="48"/>
      <c r="D722" s="48"/>
      <c r="G722" s="48"/>
      <c r="I722" s="48"/>
      <c r="J722" s="48"/>
    </row>
    <row r="723" spans="1:10" x14ac:dyDescent="0.35">
      <c r="A723" t="s">
        <v>1304</v>
      </c>
      <c r="B723" s="48"/>
      <c r="C723" s="48"/>
      <c r="D723" s="48"/>
      <c r="G723" s="48"/>
      <c r="I723" s="48"/>
      <c r="J723" s="48"/>
    </row>
    <row r="724" spans="1:10" x14ac:dyDescent="0.35">
      <c r="A724" t="s">
        <v>1304</v>
      </c>
      <c r="B724" s="48"/>
      <c r="C724" s="48"/>
      <c r="D724" s="48"/>
      <c r="G724" s="48"/>
      <c r="I724" s="48"/>
      <c r="J724" s="48"/>
    </row>
    <row r="725" spans="1:10" x14ac:dyDescent="0.35">
      <c r="A725" t="s">
        <v>1304</v>
      </c>
      <c r="B725" s="48"/>
      <c r="C725" s="48"/>
      <c r="D725" s="48"/>
      <c r="G725" s="48"/>
      <c r="I725" s="48"/>
      <c r="J725" s="48"/>
    </row>
    <row r="726" spans="1:10" x14ac:dyDescent="0.35">
      <c r="A726" t="s">
        <v>1304</v>
      </c>
      <c r="B726" s="48"/>
      <c r="C726" s="48"/>
      <c r="D726" s="48"/>
      <c r="G726" s="48"/>
      <c r="I726" s="48"/>
      <c r="J726" s="48"/>
    </row>
    <row r="727" spans="1:10" x14ac:dyDescent="0.35">
      <c r="A727" t="s">
        <v>1304</v>
      </c>
      <c r="B727" s="48"/>
      <c r="C727" s="48"/>
      <c r="D727" s="48"/>
      <c r="G727" s="48"/>
      <c r="I727" s="48"/>
      <c r="J727" s="48"/>
    </row>
    <row r="728" spans="1:10" x14ac:dyDescent="0.35">
      <c r="A728" t="s">
        <v>1304</v>
      </c>
      <c r="B728" s="48"/>
      <c r="C728" s="48"/>
      <c r="D728" s="48"/>
      <c r="G728" s="48"/>
      <c r="I728" s="48"/>
      <c r="J728" s="48"/>
    </row>
    <row r="729" spans="1:10" x14ac:dyDescent="0.35">
      <c r="A729" t="s">
        <v>1304</v>
      </c>
      <c r="B729" s="48"/>
      <c r="C729" s="48"/>
      <c r="D729" s="48"/>
      <c r="G729" s="48"/>
      <c r="I729" s="48"/>
      <c r="J729" s="48"/>
    </row>
    <row r="730" spans="1:10" x14ac:dyDescent="0.35">
      <c r="A730" t="s">
        <v>1304</v>
      </c>
      <c r="B730" s="48"/>
      <c r="C730" s="48"/>
      <c r="D730" s="48"/>
      <c r="G730" s="48"/>
      <c r="I730" s="48"/>
      <c r="J730" s="48"/>
    </row>
    <row r="731" spans="1:10" x14ac:dyDescent="0.35">
      <c r="A731" t="s">
        <v>1304</v>
      </c>
      <c r="B731" s="48"/>
      <c r="C731" s="48"/>
      <c r="D731" s="48"/>
      <c r="G731" s="48"/>
      <c r="I731" s="48"/>
      <c r="J731" s="48"/>
    </row>
    <row r="732" spans="1:10" x14ac:dyDescent="0.35">
      <c r="A732" t="s">
        <v>1304</v>
      </c>
      <c r="B732" s="48"/>
      <c r="C732" s="48"/>
      <c r="D732" s="48"/>
      <c r="G732" s="48"/>
      <c r="I732" s="48"/>
      <c r="J732" s="48"/>
    </row>
    <row r="733" spans="1:10" x14ac:dyDescent="0.35">
      <c r="A733" t="s">
        <v>1304</v>
      </c>
      <c r="B733" s="48"/>
      <c r="C733" s="48"/>
      <c r="D733" s="48"/>
      <c r="G733" s="48"/>
      <c r="I733" s="48"/>
      <c r="J733" s="48"/>
    </row>
    <row r="734" spans="1:10" x14ac:dyDescent="0.35">
      <c r="A734" t="s">
        <v>1304</v>
      </c>
      <c r="B734" s="48"/>
      <c r="C734" s="48"/>
      <c r="D734" s="48"/>
      <c r="G734" s="48"/>
      <c r="I734" s="48"/>
      <c r="J734" s="48"/>
    </row>
    <row r="735" spans="1:10" x14ac:dyDescent="0.35">
      <c r="A735" t="s">
        <v>1304</v>
      </c>
      <c r="B735" s="48"/>
      <c r="C735" s="48"/>
      <c r="D735" s="48"/>
      <c r="G735" s="48"/>
      <c r="I735" s="48"/>
      <c r="J735" s="48"/>
    </row>
    <row r="736" spans="1:10" x14ac:dyDescent="0.35">
      <c r="A736" t="s">
        <v>1304</v>
      </c>
      <c r="B736" s="48"/>
      <c r="C736" s="48"/>
      <c r="D736" s="48"/>
      <c r="G736" s="48"/>
      <c r="I736" s="48"/>
      <c r="J736" s="48"/>
    </row>
    <row r="737" spans="1:10" x14ac:dyDescent="0.35">
      <c r="A737" t="s">
        <v>1304</v>
      </c>
      <c r="B737" s="48"/>
      <c r="C737" s="48"/>
      <c r="D737" s="48"/>
      <c r="G737" s="48"/>
      <c r="I737" s="48"/>
      <c r="J737" s="48"/>
    </row>
    <row r="738" spans="1:10" x14ac:dyDescent="0.35">
      <c r="A738" t="s">
        <v>1304</v>
      </c>
      <c r="B738" s="48"/>
      <c r="C738" s="48"/>
      <c r="D738" s="48"/>
      <c r="G738" s="48"/>
      <c r="I738" s="48"/>
      <c r="J738" s="48"/>
    </row>
    <row r="739" spans="1:10" x14ac:dyDescent="0.35">
      <c r="A739" t="s">
        <v>1304</v>
      </c>
      <c r="B739" s="48"/>
      <c r="C739" s="48"/>
      <c r="D739" s="48"/>
      <c r="G739" s="48"/>
      <c r="I739" s="48"/>
      <c r="J739" s="48"/>
    </row>
    <row r="740" spans="1:10" x14ac:dyDescent="0.35">
      <c r="A740" t="s">
        <v>1304</v>
      </c>
      <c r="B740" s="48"/>
      <c r="C740" s="48"/>
      <c r="D740" s="48"/>
      <c r="G740" s="48"/>
      <c r="I740" s="48"/>
      <c r="J740" s="48"/>
    </row>
    <row r="741" spans="1:10" x14ac:dyDescent="0.35">
      <c r="A741" t="s">
        <v>1304</v>
      </c>
      <c r="B741" s="48"/>
      <c r="C741" s="48"/>
      <c r="D741" s="48"/>
      <c r="G741" s="48"/>
      <c r="I741" s="48"/>
      <c r="J741" s="48"/>
    </row>
    <row r="742" spans="1:10" x14ac:dyDescent="0.35">
      <c r="A742" t="s">
        <v>1304</v>
      </c>
      <c r="B742" s="48"/>
      <c r="C742" s="48"/>
      <c r="D742" s="48"/>
      <c r="G742" s="48"/>
      <c r="I742" s="48"/>
      <c r="J742" s="48"/>
    </row>
    <row r="743" spans="1:10" x14ac:dyDescent="0.35">
      <c r="A743" t="s">
        <v>1304</v>
      </c>
      <c r="B743" s="48"/>
      <c r="C743" s="48"/>
      <c r="D743" s="48"/>
      <c r="G743" s="48"/>
      <c r="I743" s="48"/>
      <c r="J743" s="48"/>
    </row>
    <row r="744" spans="1:10" x14ac:dyDescent="0.35">
      <c r="A744" t="s">
        <v>1304</v>
      </c>
      <c r="B744" s="48"/>
      <c r="C744" s="48"/>
      <c r="D744" s="48"/>
      <c r="G744" s="48"/>
      <c r="I744" s="48"/>
      <c r="J744" s="48"/>
    </row>
    <row r="745" spans="1:10" x14ac:dyDescent="0.35">
      <c r="A745" t="s">
        <v>1304</v>
      </c>
      <c r="B745" s="48"/>
      <c r="C745" s="48"/>
      <c r="D745" s="48"/>
      <c r="G745" s="48"/>
      <c r="I745" s="48"/>
      <c r="J745" s="48"/>
    </row>
    <row r="746" spans="1:10" x14ac:dyDescent="0.35">
      <c r="A746" t="s">
        <v>1304</v>
      </c>
      <c r="B746" s="48"/>
      <c r="C746" s="48"/>
      <c r="D746" s="48"/>
      <c r="G746" s="48"/>
      <c r="I746" s="48"/>
      <c r="J746" s="48"/>
    </row>
    <row r="747" spans="1:10" x14ac:dyDescent="0.35">
      <c r="A747" t="s">
        <v>1304</v>
      </c>
      <c r="B747" s="48"/>
      <c r="C747" s="48"/>
      <c r="D747" s="48"/>
      <c r="G747" s="48"/>
      <c r="I747" s="48"/>
      <c r="J747" s="48"/>
    </row>
    <row r="748" spans="1:10" x14ac:dyDescent="0.35">
      <c r="A748" t="s">
        <v>1304</v>
      </c>
      <c r="B748" s="48"/>
      <c r="C748" s="48"/>
      <c r="D748" s="48"/>
      <c r="G748" s="48"/>
      <c r="I748" s="48"/>
      <c r="J748" s="48"/>
    </row>
    <row r="749" spans="1:10" x14ac:dyDescent="0.35">
      <c r="A749" t="s">
        <v>1304</v>
      </c>
      <c r="B749" s="48"/>
      <c r="C749" s="48"/>
      <c r="D749" s="48"/>
      <c r="G749" s="48"/>
      <c r="I749" s="48"/>
      <c r="J749" s="48"/>
    </row>
    <row r="750" spans="1:10" x14ac:dyDescent="0.35">
      <c r="A750" t="s">
        <v>1304</v>
      </c>
      <c r="B750" s="48"/>
      <c r="C750" s="48"/>
      <c r="D750" s="48"/>
      <c r="G750" s="48"/>
      <c r="I750" s="48"/>
      <c r="J750" s="48"/>
    </row>
    <row r="751" spans="1:10" x14ac:dyDescent="0.35">
      <c r="A751" t="s">
        <v>1304</v>
      </c>
      <c r="B751" s="48"/>
      <c r="C751" s="48"/>
      <c r="D751" s="48"/>
      <c r="G751" s="48"/>
      <c r="I751" s="48"/>
      <c r="J751" s="48"/>
    </row>
    <row r="752" spans="1:10" x14ac:dyDescent="0.35">
      <c r="A752" t="s">
        <v>1304</v>
      </c>
      <c r="B752" s="48"/>
      <c r="C752" s="48"/>
      <c r="D752" s="48"/>
      <c r="G752" s="48"/>
      <c r="I752" s="48"/>
      <c r="J752" s="48"/>
    </row>
    <row r="753" spans="1:10" x14ac:dyDescent="0.35">
      <c r="A753" t="s">
        <v>1304</v>
      </c>
      <c r="B753" s="48"/>
      <c r="C753" s="48"/>
      <c r="D753" s="48"/>
      <c r="G753" s="48"/>
      <c r="I753" s="48"/>
      <c r="J753" s="48"/>
    </row>
    <row r="754" spans="1:10" x14ac:dyDescent="0.35">
      <c r="A754" t="s">
        <v>1304</v>
      </c>
      <c r="B754" s="48"/>
      <c r="C754" s="48"/>
      <c r="D754" s="48"/>
      <c r="G754" s="48"/>
      <c r="I754" s="48"/>
      <c r="J754" s="48"/>
    </row>
    <row r="755" spans="1:10" x14ac:dyDescent="0.35">
      <c r="A755" t="s">
        <v>1304</v>
      </c>
      <c r="B755" s="48"/>
      <c r="C755" s="48"/>
      <c r="D755" s="48"/>
      <c r="G755" s="48"/>
      <c r="I755" s="48"/>
      <c r="J755" s="48"/>
    </row>
    <row r="756" spans="1:10" x14ac:dyDescent="0.35">
      <c r="A756" t="s">
        <v>1304</v>
      </c>
      <c r="B756" s="48"/>
      <c r="C756" s="48"/>
      <c r="D756" s="48"/>
      <c r="G756" s="48"/>
      <c r="I756" s="48"/>
      <c r="J756" s="48"/>
    </row>
    <row r="757" spans="1:10" x14ac:dyDescent="0.35">
      <c r="A757" t="s">
        <v>1304</v>
      </c>
      <c r="B757" s="48"/>
      <c r="C757" s="48"/>
      <c r="D757" s="48"/>
      <c r="G757" s="48"/>
      <c r="I757" s="48"/>
      <c r="J757" s="48"/>
    </row>
    <row r="758" spans="1:10" x14ac:dyDescent="0.35">
      <c r="A758" t="s">
        <v>1304</v>
      </c>
      <c r="B758" s="48"/>
      <c r="C758" s="48"/>
      <c r="D758" s="48"/>
      <c r="G758" s="48"/>
      <c r="I758" s="48"/>
      <c r="J758" s="48"/>
    </row>
    <row r="759" spans="1:10" x14ac:dyDescent="0.35">
      <c r="A759" t="s">
        <v>1304</v>
      </c>
      <c r="B759" s="48"/>
      <c r="C759" s="48"/>
      <c r="D759" s="48"/>
      <c r="G759" s="48"/>
      <c r="I759" s="48"/>
      <c r="J759" s="48"/>
    </row>
    <row r="760" spans="1:10" x14ac:dyDescent="0.35">
      <c r="A760" t="s">
        <v>1304</v>
      </c>
      <c r="B760" s="48"/>
      <c r="C760" s="48"/>
      <c r="D760" s="48"/>
      <c r="G760" s="48"/>
      <c r="I760" s="48"/>
      <c r="J760" s="48"/>
    </row>
    <row r="761" spans="1:10" x14ac:dyDescent="0.35">
      <c r="A761" t="s">
        <v>1304</v>
      </c>
      <c r="B761" s="48"/>
      <c r="C761" s="48"/>
      <c r="D761" s="48"/>
      <c r="G761" s="48"/>
      <c r="I761" s="48"/>
      <c r="J761" s="48"/>
    </row>
    <row r="762" spans="1:10" x14ac:dyDescent="0.35">
      <c r="A762" t="s">
        <v>1304</v>
      </c>
      <c r="B762" s="48"/>
      <c r="C762" s="48"/>
      <c r="D762" s="48"/>
      <c r="G762" s="48"/>
      <c r="I762" s="48"/>
      <c r="J762" s="48"/>
    </row>
    <row r="763" spans="1:10" x14ac:dyDescent="0.35">
      <c r="A763" t="s">
        <v>1304</v>
      </c>
      <c r="B763" s="48"/>
      <c r="C763" s="48"/>
      <c r="D763" s="48"/>
      <c r="G763" s="48"/>
      <c r="I763" s="48"/>
      <c r="J763" s="48"/>
    </row>
    <row r="764" spans="1:10" x14ac:dyDescent="0.35">
      <c r="A764" t="s">
        <v>1304</v>
      </c>
      <c r="B764" s="48"/>
      <c r="C764" s="48"/>
      <c r="D764" s="48"/>
      <c r="G764" s="48"/>
      <c r="I764" s="48"/>
      <c r="J764" s="48"/>
    </row>
    <row r="765" spans="1:10" x14ac:dyDescent="0.35">
      <c r="A765" t="s">
        <v>1304</v>
      </c>
      <c r="B765" s="48"/>
      <c r="C765" s="48"/>
      <c r="D765" s="48"/>
      <c r="G765" s="48"/>
      <c r="I765" s="48"/>
      <c r="J765" s="48"/>
    </row>
    <row r="766" spans="1:10" x14ac:dyDescent="0.35">
      <c r="A766" t="s">
        <v>1304</v>
      </c>
      <c r="B766" s="48"/>
      <c r="C766" s="48"/>
      <c r="D766" s="48"/>
      <c r="G766" s="48"/>
      <c r="I766" s="48"/>
      <c r="J766" s="48"/>
    </row>
    <row r="767" spans="1:10" x14ac:dyDescent="0.35">
      <c r="A767" t="s">
        <v>1304</v>
      </c>
      <c r="B767" s="48"/>
      <c r="C767" s="48"/>
      <c r="D767" s="48"/>
      <c r="G767" s="48"/>
      <c r="I767" s="48"/>
      <c r="J767" s="48"/>
    </row>
    <row r="768" spans="1:10" x14ac:dyDescent="0.35">
      <c r="A768" t="s">
        <v>1304</v>
      </c>
      <c r="B768" s="48"/>
      <c r="C768" s="48"/>
      <c r="D768" s="48"/>
      <c r="G768" s="48"/>
      <c r="I768" s="48"/>
      <c r="J768" s="48"/>
    </row>
    <row r="769" spans="1:10" x14ac:dyDescent="0.35">
      <c r="A769" t="s">
        <v>1304</v>
      </c>
      <c r="B769" s="48"/>
      <c r="C769" s="48"/>
      <c r="D769" s="48"/>
      <c r="G769" s="48"/>
      <c r="I769" s="48"/>
      <c r="J769" s="48"/>
    </row>
    <row r="770" spans="1:10" x14ac:dyDescent="0.35">
      <c r="A770" t="s">
        <v>1304</v>
      </c>
      <c r="B770" s="48"/>
      <c r="C770" s="48"/>
      <c r="D770" s="48"/>
      <c r="G770" s="48"/>
      <c r="I770" s="48"/>
      <c r="J770" s="48"/>
    </row>
    <row r="771" spans="1:10" x14ac:dyDescent="0.35">
      <c r="A771" t="s">
        <v>1304</v>
      </c>
      <c r="B771" s="48"/>
      <c r="C771" s="48"/>
      <c r="D771" s="48"/>
      <c r="G771" s="48"/>
      <c r="I771" s="48"/>
      <c r="J771" s="48"/>
    </row>
    <row r="772" spans="1:10" x14ac:dyDescent="0.35">
      <c r="A772" t="s">
        <v>1304</v>
      </c>
      <c r="B772" s="48"/>
      <c r="C772" s="48"/>
      <c r="D772" s="48"/>
      <c r="G772" s="48"/>
      <c r="I772" s="48"/>
      <c r="J772" s="48"/>
    </row>
    <row r="773" spans="1:10" x14ac:dyDescent="0.35">
      <c r="A773" t="s">
        <v>1304</v>
      </c>
      <c r="B773" s="48"/>
      <c r="C773" s="48"/>
      <c r="D773" s="48"/>
      <c r="G773" s="48"/>
      <c r="I773" s="48"/>
      <c r="J773" s="48"/>
    </row>
    <row r="774" spans="1:10" x14ac:dyDescent="0.35">
      <c r="A774" t="s">
        <v>1304</v>
      </c>
      <c r="B774" s="48"/>
      <c r="C774" s="48"/>
      <c r="D774" s="48"/>
      <c r="G774" s="48"/>
      <c r="I774" s="48"/>
      <c r="J774" s="48"/>
    </row>
    <row r="775" spans="1:10" x14ac:dyDescent="0.35">
      <c r="A775" t="s">
        <v>1304</v>
      </c>
      <c r="B775" s="48"/>
      <c r="C775" s="48"/>
      <c r="D775" s="48"/>
      <c r="G775" s="48"/>
      <c r="I775" s="48"/>
      <c r="J775" s="48"/>
    </row>
    <row r="776" spans="1:10" x14ac:dyDescent="0.35">
      <c r="A776" t="s">
        <v>1304</v>
      </c>
      <c r="B776" s="48"/>
      <c r="C776" s="48"/>
      <c r="D776" s="48"/>
      <c r="G776" s="48"/>
      <c r="I776" s="48"/>
      <c r="J776" s="48"/>
    </row>
    <row r="777" spans="1:10" x14ac:dyDescent="0.35">
      <c r="A777" t="s">
        <v>1304</v>
      </c>
      <c r="B777" s="48"/>
      <c r="C777" s="48"/>
      <c r="D777" s="48"/>
      <c r="G777" s="48"/>
      <c r="I777" s="48"/>
      <c r="J777" s="48"/>
    </row>
    <row r="778" spans="1:10" x14ac:dyDescent="0.35">
      <c r="A778" t="s">
        <v>1304</v>
      </c>
      <c r="B778" s="48"/>
      <c r="C778" s="48"/>
      <c r="D778" s="48"/>
      <c r="G778" s="48"/>
      <c r="I778" s="48"/>
      <c r="J778" s="48"/>
    </row>
    <row r="779" spans="1:10" x14ac:dyDescent="0.35">
      <c r="A779" t="s">
        <v>1304</v>
      </c>
      <c r="B779" s="48"/>
      <c r="C779" s="48"/>
      <c r="D779" s="48"/>
      <c r="G779" s="48"/>
      <c r="I779" s="48"/>
      <c r="J779" s="48"/>
    </row>
    <row r="780" spans="1:10" x14ac:dyDescent="0.35">
      <c r="A780" t="s">
        <v>1304</v>
      </c>
      <c r="B780" s="48"/>
      <c r="C780" s="48"/>
      <c r="D780" s="48"/>
      <c r="G780" s="48"/>
      <c r="I780" s="48"/>
      <c r="J780" s="48"/>
    </row>
    <row r="781" spans="1:10" x14ac:dyDescent="0.35">
      <c r="A781" t="s">
        <v>1304</v>
      </c>
      <c r="B781" s="48"/>
      <c r="C781" s="48"/>
      <c r="D781" s="48"/>
      <c r="G781" s="48"/>
      <c r="I781" s="48"/>
      <c r="J781" s="48"/>
    </row>
    <row r="782" spans="1:10" x14ac:dyDescent="0.35">
      <c r="A782" t="s">
        <v>1304</v>
      </c>
      <c r="B782" s="48"/>
      <c r="C782" s="48"/>
      <c r="D782" s="48"/>
      <c r="G782" s="48"/>
      <c r="I782" s="48"/>
      <c r="J782" s="48"/>
    </row>
    <row r="783" spans="1:10" x14ac:dyDescent="0.35">
      <c r="A783" t="s">
        <v>1304</v>
      </c>
      <c r="B783" s="48"/>
      <c r="C783" s="48"/>
      <c r="D783" s="48"/>
      <c r="G783" s="48"/>
      <c r="I783" s="48"/>
      <c r="J783" s="48"/>
    </row>
    <row r="784" spans="1:10" x14ac:dyDescent="0.35">
      <c r="A784" t="s">
        <v>1304</v>
      </c>
      <c r="B784" s="48"/>
      <c r="C784" s="48"/>
      <c r="D784" s="48"/>
      <c r="G784" s="48"/>
      <c r="I784" s="48"/>
      <c r="J784" s="48"/>
    </row>
    <row r="785" spans="1:10" x14ac:dyDescent="0.35">
      <c r="A785" t="s">
        <v>1304</v>
      </c>
      <c r="B785" s="48"/>
      <c r="C785" s="48"/>
      <c r="D785" s="48"/>
      <c r="G785" s="48"/>
      <c r="I785" s="48"/>
      <c r="J785" s="48"/>
    </row>
    <row r="786" spans="1:10" x14ac:dyDescent="0.35">
      <c r="A786" t="s">
        <v>1304</v>
      </c>
      <c r="B786" s="48"/>
      <c r="C786" s="48"/>
      <c r="D786" s="48"/>
      <c r="G786" s="48"/>
      <c r="I786" s="48"/>
      <c r="J786" s="48"/>
    </row>
    <row r="787" spans="1:10" x14ac:dyDescent="0.35">
      <c r="A787" t="s">
        <v>1304</v>
      </c>
      <c r="B787" s="48"/>
      <c r="C787" s="48"/>
      <c r="D787" s="48"/>
      <c r="G787" s="48"/>
      <c r="I787" s="48"/>
      <c r="J787" s="48"/>
    </row>
    <row r="788" spans="1:10" x14ac:dyDescent="0.35">
      <c r="A788" t="s">
        <v>1304</v>
      </c>
      <c r="B788" s="48"/>
      <c r="C788" s="48"/>
      <c r="D788" s="48"/>
      <c r="G788" s="48"/>
      <c r="I788" s="48"/>
      <c r="J788" s="48"/>
    </row>
    <row r="789" spans="1:10" x14ac:dyDescent="0.35">
      <c r="A789" t="s">
        <v>1304</v>
      </c>
      <c r="B789" s="48"/>
      <c r="C789" s="48"/>
      <c r="D789" s="48"/>
      <c r="G789" s="48"/>
      <c r="I789" s="48"/>
      <c r="J789" s="48"/>
    </row>
    <row r="790" spans="1:10" x14ac:dyDescent="0.35">
      <c r="A790" t="s">
        <v>1304</v>
      </c>
      <c r="B790" s="48"/>
      <c r="C790" s="48"/>
      <c r="D790" s="48"/>
      <c r="G790" s="48"/>
      <c r="I790" s="48"/>
      <c r="J790" s="48"/>
    </row>
    <row r="791" spans="1:10" x14ac:dyDescent="0.35">
      <c r="A791" t="s">
        <v>1304</v>
      </c>
      <c r="B791" s="48"/>
      <c r="C791" s="48"/>
      <c r="D791" s="48"/>
      <c r="G791" s="48"/>
      <c r="I791" s="48"/>
      <c r="J791" s="48"/>
    </row>
    <row r="792" spans="1:10" x14ac:dyDescent="0.35">
      <c r="A792" t="s">
        <v>1304</v>
      </c>
      <c r="B792" s="48"/>
      <c r="C792" s="48"/>
      <c r="D792" s="48"/>
      <c r="G792" s="48"/>
      <c r="I792" s="48"/>
      <c r="J792" s="48"/>
    </row>
    <row r="793" spans="1:10" x14ac:dyDescent="0.35">
      <c r="A793" t="s">
        <v>1304</v>
      </c>
      <c r="B793" s="48"/>
      <c r="C793" s="48"/>
      <c r="D793" s="48"/>
      <c r="G793" s="48"/>
      <c r="I793" s="48"/>
      <c r="J793" s="48"/>
    </row>
    <row r="794" spans="1:10" x14ac:dyDescent="0.35">
      <c r="A794" t="s">
        <v>1304</v>
      </c>
      <c r="B794" s="48"/>
      <c r="C794" s="48"/>
      <c r="D794" s="48"/>
      <c r="G794" s="48"/>
      <c r="I794" s="48"/>
      <c r="J794" s="48"/>
    </row>
    <row r="795" spans="1:10" x14ac:dyDescent="0.35">
      <c r="A795" t="s">
        <v>1304</v>
      </c>
      <c r="B795" s="48"/>
      <c r="C795" s="48"/>
      <c r="D795" s="48"/>
      <c r="G795" s="48"/>
      <c r="I795" s="48"/>
      <c r="J795" s="48"/>
    </row>
    <row r="796" spans="1:10" x14ac:dyDescent="0.35">
      <c r="A796" t="s">
        <v>1304</v>
      </c>
      <c r="B796" s="48"/>
      <c r="C796" s="48"/>
      <c r="D796" s="48"/>
      <c r="G796" s="48"/>
      <c r="I796" s="48"/>
      <c r="J796" s="48"/>
    </row>
    <row r="797" spans="1:10" x14ac:dyDescent="0.35">
      <c r="A797" t="s">
        <v>1304</v>
      </c>
      <c r="B797" s="48"/>
      <c r="C797" s="48"/>
      <c r="D797" s="48"/>
      <c r="G797" s="48"/>
      <c r="I797" s="48"/>
      <c r="J797" s="48"/>
    </row>
    <row r="798" spans="1:10" x14ac:dyDescent="0.35">
      <c r="A798" t="s">
        <v>1304</v>
      </c>
      <c r="B798" s="48"/>
      <c r="C798" s="48"/>
      <c r="D798" s="48"/>
      <c r="G798" s="48"/>
      <c r="I798" s="48"/>
      <c r="J798" s="48"/>
    </row>
    <row r="799" spans="1:10" x14ac:dyDescent="0.35">
      <c r="A799" t="s">
        <v>1304</v>
      </c>
      <c r="B799" s="48"/>
      <c r="C799" s="48"/>
      <c r="D799" s="48"/>
      <c r="G799" s="48"/>
      <c r="I799" s="48"/>
      <c r="J799" s="48"/>
    </row>
    <row r="800" spans="1:10" x14ac:dyDescent="0.35">
      <c r="A800" t="s">
        <v>1304</v>
      </c>
      <c r="B800" s="48"/>
      <c r="C800" s="48"/>
      <c r="D800" s="48"/>
      <c r="G800" s="48"/>
      <c r="I800" s="48"/>
      <c r="J800" s="48"/>
    </row>
    <row r="801" spans="1:10" x14ac:dyDescent="0.35">
      <c r="A801" t="s">
        <v>1304</v>
      </c>
      <c r="B801" s="48"/>
      <c r="C801" s="48"/>
      <c r="D801" s="48"/>
      <c r="G801" s="48"/>
      <c r="I801" s="48"/>
      <c r="J801" s="48"/>
    </row>
    <row r="802" spans="1:10" x14ac:dyDescent="0.35">
      <c r="A802" t="s">
        <v>1304</v>
      </c>
      <c r="B802" s="48"/>
      <c r="C802" s="48"/>
      <c r="D802" s="48"/>
      <c r="G802" s="48"/>
      <c r="I802" s="48"/>
      <c r="J802" s="48"/>
    </row>
    <row r="803" spans="1:10" x14ac:dyDescent="0.35">
      <c r="A803" t="s">
        <v>1304</v>
      </c>
      <c r="B803" s="48"/>
      <c r="C803" s="48"/>
      <c r="D803" s="48"/>
      <c r="G803" s="48"/>
      <c r="I803" s="48"/>
      <c r="J803" s="48"/>
    </row>
    <row r="804" spans="1:10" x14ac:dyDescent="0.35">
      <c r="A804" t="s">
        <v>1304</v>
      </c>
      <c r="B804" s="48"/>
      <c r="C804" s="48"/>
      <c r="D804" s="48"/>
      <c r="G804" s="48"/>
      <c r="I804" s="48"/>
      <c r="J804" s="48"/>
    </row>
    <row r="805" spans="1:10" x14ac:dyDescent="0.35">
      <c r="A805" t="s">
        <v>1304</v>
      </c>
      <c r="B805" s="48"/>
      <c r="C805" s="48"/>
      <c r="D805" s="48"/>
      <c r="G805" s="48"/>
      <c r="I805" s="48"/>
      <c r="J805" s="48"/>
    </row>
    <row r="806" spans="1:10" x14ac:dyDescent="0.35">
      <c r="A806" t="s">
        <v>1304</v>
      </c>
      <c r="B806" s="48"/>
      <c r="C806" s="48"/>
      <c r="D806" s="48"/>
      <c r="G806" s="48"/>
      <c r="I806" s="48"/>
      <c r="J806" s="48"/>
    </row>
    <row r="807" spans="1:10" x14ac:dyDescent="0.35">
      <c r="A807" t="s">
        <v>1304</v>
      </c>
      <c r="B807" s="48"/>
      <c r="C807" s="48"/>
      <c r="D807" s="48"/>
      <c r="G807" s="48"/>
      <c r="I807" s="48"/>
      <c r="J807" s="48"/>
    </row>
    <row r="808" spans="1:10" x14ac:dyDescent="0.35">
      <c r="A808" t="s">
        <v>1304</v>
      </c>
      <c r="B808" s="48"/>
      <c r="C808" s="48"/>
      <c r="D808" s="48"/>
      <c r="G808" s="48"/>
      <c r="I808" s="48"/>
      <c r="J808" s="48"/>
    </row>
    <row r="809" spans="1:10" x14ac:dyDescent="0.35">
      <c r="A809" t="s">
        <v>1304</v>
      </c>
      <c r="B809" s="48"/>
      <c r="C809" s="48"/>
      <c r="D809" s="48"/>
      <c r="G809" s="48"/>
      <c r="I809" s="48"/>
      <c r="J809" s="48"/>
    </row>
    <row r="810" spans="1:10" x14ac:dyDescent="0.35">
      <c r="A810" t="s">
        <v>1304</v>
      </c>
      <c r="B810" s="48"/>
      <c r="C810" s="48"/>
      <c r="D810" s="48"/>
      <c r="G810" s="48"/>
      <c r="I810" s="48"/>
      <c r="J810" s="48"/>
    </row>
    <row r="811" spans="1:10" x14ac:dyDescent="0.35">
      <c r="A811" t="s">
        <v>1304</v>
      </c>
      <c r="B811" s="48"/>
      <c r="C811" s="48"/>
      <c r="D811" s="48"/>
      <c r="G811" s="48"/>
      <c r="I811" s="48"/>
      <c r="J811" s="48"/>
    </row>
    <row r="812" spans="1:10" x14ac:dyDescent="0.35">
      <c r="A812" t="s">
        <v>1304</v>
      </c>
      <c r="B812" s="48"/>
      <c r="C812" s="48"/>
      <c r="D812" s="48"/>
      <c r="G812" s="48"/>
      <c r="I812" s="48"/>
      <c r="J812" s="48"/>
    </row>
    <row r="813" spans="1:10" x14ac:dyDescent="0.35">
      <c r="A813" t="s">
        <v>1304</v>
      </c>
      <c r="B813" s="48"/>
      <c r="C813" s="48"/>
      <c r="D813" s="48"/>
      <c r="G813" s="48"/>
      <c r="I813" s="48"/>
      <c r="J813" s="48"/>
    </row>
    <row r="814" spans="1:10" x14ac:dyDescent="0.35">
      <c r="A814" t="s">
        <v>1304</v>
      </c>
      <c r="B814" s="48"/>
      <c r="C814" s="48"/>
      <c r="D814" s="48"/>
      <c r="G814" s="48"/>
      <c r="I814" s="48"/>
      <c r="J814" s="48"/>
    </row>
    <row r="815" spans="1:10" x14ac:dyDescent="0.35">
      <c r="A815" t="s">
        <v>1304</v>
      </c>
      <c r="B815" s="48"/>
      <c r="C815" s="48"/>
      <c r="D815" s="48"/>
      <c r="G815" s="48"/>
      <c r="I815" s="48"/>
      <c r="J815" s="48"/>
    </row>
    <row r="816" spans="1:10" x14ac:dyDescent="0.35">
      <c r="A816" t="s">
        <v>1304</v>
      </c>
      <c r="B816" s="48"/>
      <c r="C816" s="48"/>
      <c r="D816" s="48"/>
      <c r="G816" s="48"/>
      <c r="I816" s="48"/>
      <c r="J816" s="48"/>
    </row>
    <row r="817" spans="1:10" x14ac:dyDescent="0.35">
      <c r="A817" t="s">
        <v>1304</v>
      </c>
      <c r="B817" s="48"/>
      <c r="C817" s="48"/>
      <c r="D817" s="48"/>
      <c r="G817" s="48"/>
      <c r="I817" s="48"/>
      <c r="J817" s="48"/>
    </row>
    <row r="818" spans="1:10" x14ac:dyDescent="0.35">
      <c r="A818" t="s">
        <v>1304</v>
      </c>
      <c r="B818" s="48"/>
      <c r="C818" s="48"/>
      <c r="D818" s="48"/>
      <c r="G818" s="48"/>
      <c r="I818" s="48"/>
      <c r="J818" s="48"/>
    </row>
    <row r="819" spans="1:10" x14ac:dyDescent="0.35">
      <c r="A819" t="s">
        <v>1304</v>
      </c>
      <c r="B819" s="48"/>
      <c r="C819" s="48"/>
      <c r="D819" s="48"/>
      <c r="G819" s="48"/>
      <c r="I819" s="48"/>
      <c r="J819" s="48"/>
    </row>
    <row r="820" spans="1:10" x14ac:dyDescent="0.35">
      <c r="A820" t="s">
        <v>1304</v>
      </c>
      <c r="B820" s="48"/>
      <c r="C820" s="48"/>
      <c r="D820" s="48"/>
      <c r="G820" s="48"/>
      <c r="I820" s="48"/>
      <c r="J820" s="48"/>
    </row>
    <row r="821" spans="1:10" x14ac:dyDescent="0.35">
      <c r="A821" t="s">
        <v>1304</v>
      </c>
      <c r="B821" s="48"/>
      <c r="C821" s="48"/>
      <c r="D821" s="48"/>
      <c r="G821" s="48"/>
      <c r="I821" s="48"/>
      <c r="J821" s="48"/>
    </row>
    <row r="822" spans="1:10" x14ac:dyDescent="0.35">
      <c r="A822" t="s">
        <v>1304</v>
      </c>
      <c r="B822" s="48"/>
      <c r="C822" s="48"/>
      <c r="D822" s="48"/>
      <c r="G822" s="48"/>
      <c r="I822" s="48"/>
      <c r="J822" s="48"/>
    </row>
    <row r="823" spans="1:10" x14ac:dyDescent="0.35">
      <c r="A823" t="s">
        <v>1304</v>
      </c>
      <c r="B823" s="48"/>
      <c r="C823" s="48"/>
      <c r="D823" s="48"/>
      <c r="G823" s="48"/>
      <c r="I823" s="48"/>
      <c r="J823" s="48"/>
    </row>
    <row r="824" spans="1:10" x14ac:dyDescent="0.35">
      <c r="A824" t="s">
        <v>1304</v>
      </c>
      <c r="B824" s="48"/>
      <c r="C824" s="48"/>
      <c r="D824" s="48"/>
      <c r="G824" s="48"/>
      <c r="I824" s="48"/>
      <c r="J824" s="48"/>
    </row>
    <row r="825" spans="1:10" x14ac:dyDescent="0.35">
      <c r="A825" t="s">
        <v>1304</v>
      </c>
      <c r="B825" s="48"/>
      <c r="C825" s="48"/>
      <c r="D825" s="48"/>
      <c r="G825" s="48"/>
      <c r="I825" s="48"/>
      <c r="J825" s="48"/>
    </row>
    <row r="826" spans="1:10" x14ac:dyDescent="0.35">
      <c r="A826" t="s">
        <v>1304</v>
      </c>
      <c r="B826" s="48"/>
      <c r="C826" s="48"/>
      <c r="D826" s="48"/>
      <c r="G826" s="48"/>
      <c r="I826" s="48"/>
      <c r="J826" s="48"/>
    </row>
    <row r="827" spans="1:10" x14ac:dyDescent="0.35">
      <c r="A827" t="s">
        <v>1304</v>
      </c>
      <c r="B827" s="48"/>
      <c r="C827" s="48"/>
      <c r="D827" s="48"/>
      <c r="G827" s="48"/>
      <c r="I827" s="48"/>
      <c r="J827" s="48"/>
    </row>
    <row r="828" spans="1:10" x14ac:dyDescent="0.35">
      <c r="A828" t="s">
        <v>1304</v>
      </c>
      <c r="B828" s="48"/>
      <c r="C828" s="48"/>
      <c r="D828" s="48"/>
      <c r="G828" s="48"/>
      <c r="I828" s="48"/>
      <c r="J828" s="48"/>
    </row>
    <row r="829" spans="1:10" x14ac:dyDescent="0.35">
      <c r="A829" t="s">
        <v>1304</v>
      </c>
      <c r="B829" s="48"/>
      <c r="C829" s="48"/>
      <c r="D829" s="48"/>
      <c r="G829" s="48"/>
      <c r="I829" s="48"/>
      <c r="J829" s="48"/>
    </row>
    <row r="830" spans="1:10" x14ac:dyDescent="0.35">
      <c r="A830" t="s">
        <v>1304</v>
      </c>
      <c r="B830" s="48"/>
      <c r="C830" s="48"/>
      <c r="D830" s="48"/>
      <c r="G830" s="48"/>
      <c r="I830" s="48"/>
      <c r="J830" s="48"/>
    </row>
    <row r="831" spans="1:10" x14ac:dyDescent="0.35">
      <c r="A831" t="s">
        <v>1304</v>
      </c>
      <c r="B831" s="48"/>
      <c r="C831" s="48"/>
      <c r="D831" s="48"/>
      <c r="G831" s="48"/>
      <c r="I831" s="48"/>
      <c r="J831" s="48"/>
    </row>
    <row r="832" spans="1:10" x14ac:dyDescent="0.35">
      <c r="A832" t="s">
        <v>1304</v>
      </c>
      <c r="B832" s="48"/>
      <c r="C832" s="48"/>
      <c r="D832" s="48"/>
      <c r="G832" s="48"/>
      <c r="I832" s="48"/>
      <c r="J832" s="48"/>
    </row>
    <row r="833" spans="1:10" x14ac:dyDescent="0.35">
      <c r="A833" t="s">
        <v>1304</v>
      </c>
      <c r="B833" s="48"/>
      <c r="C833" s="48"/>
      <c r="D833" s="48"/>
      <c r="G833" s="48"/>
      <c r="I833" s="48"/>
      <c r="J833" s="48"/>
    </row>
    <row r="834" spans="1:10" x14ac:dyDescent="0.35">
      <c r="A834" t="s">
        <v>1304</v>
      </c>
      <c r="B834" s="48"/>
      <c r="C834" s="48"/>
      <c r="D834" s="48"/>
      <c r="G834" s="48"/>
      <c r="I834" s="48"/>
      <c r="J834" s="48"/>
    </row>
    <row r="835" spans="1:10" x14ac:dyDescent="0.35">
      <c r="A835" t="s">
        <v>1304</v>
      </c>
      <c r="B835" s="48"/>
      <c r="C835" s="48"/>
      <c r="D835" s="48"/>
      <c r="G835" s="48"/>
      <c r="I835" s="48"/>
      <c r="J835" s="48"/>
    </row>
    <row r="836" spans="1:10" x14ac:dyDescent="0.35">
      <c r="A836" t="s">
        <v>1304</v>
      </c>
      <c r="B836" s="48"/>
      <c r="C836" s="48"/>
      <c r="D836" s="48"/>
      <c r="G836" s="48"/>
      <c r="I836" s="48"/>
      <c r="J836" s="48"/>
    </row>
    <row r="837" spans="1:10" x14ac:dyDescent="0.35">
      <c r="A837" t="s">
        <v>1304</v>
      </c>
      <c r="B837" s="48"/>
      <c r="C837" s="48"/>
      <c r="D837" s="48"/>
      <c r="G837" s="48"/>
      <c r="I837" s="48"/>
      <c r="J837" s="48"/>
    </row>
    <row r="838" spans="1:10" x14ac:dyDescent="0.35">
      <c r="A838" t="s">
        <v>1304</v>
      </c>
      <c r="B838" s="48"/>
      <c r="C838" s="48"/>
      <c r="D838" s="48"/>
      <c r="G838" s="48"/>
      <c r="I838" s="48"/>
      <c r="J838" s="48"/>
    </row>
    <row r="839" spans="1:10" x14ac:dyDescent="0.35">
      <c r="A839" t="s">
        <v>1304</v>
      </c>
      <c r="B839" s="48"/>
      <c r="C839" s="48"/>
      <c r="D839" s="48"/>
      <c r="G839" s="48"/>
      <c r="I839" s="48"/>
      <c r="J839" s="48"/>
    </row>
    <row r="840" spans="1:10" x14ac:dyDescent="0.35">
      <c r="A840" t="s">
        <v>1304</v>
      </c>
      <c r="B840" s="48"/>
      <c r="C840" s="48"/>
      <c r="D840" s="48"/>
      <c r="G840" s="48"/>
      <c r="I840" s="48"/>
      <c r="J840" s="48"/>
    </row>
    <row r="841" spans="1:10" x14ac:dyDescent="0.35">
      <c r="A841" t="s">
        <v>1304</v>
      </c>
      <c r="B841" s="48"/>
      <c r="C841" s="48"/>
      <c r="D841" s="48"/>
      <c r="G841" s="48"/>
      <c r="I841" s="48"/>
      <c r="J841" s="48"/>
    </row>
    <row r="842" spans="1:10" x14ac:dyDescent="0.35">
      <c r="A842" t="s">
        <v>1304</v>
      </c>
      <c r="B842" s="48"/>
      <c r="C842" s="48"/>
      <c r="D842" s="48"/>
      <c r="G842" s="48"/>
      <c r="I842" s="48"/>
      <c r="J842" s="48"/>
    </row>
    <row r="843" spans="1:10" x14ac:dyDescent="0.35">
      <c r="A843" t="s">
        <v>1304</v>
      </c>
      <c r="B843" s="48"/>
      <c r="C843" s="48"/>
      <c r="D843" s="48"/>
      <c r="G843" s="48"/>
      <c r="I843" s="48"/>
      <c r="J843" s="48"/>
    </row>
    <row r="844" spans="1:10" x14ac:dyDescent="0.35">
      <c r="A844" t="s">
        <v>1304</v>
      </c>
      <c r="B844" s="48"/>
      <c r="C844" s="48"/>
      <c r="D844" s="48"/>
      <c r="G844" s="48"/>
      <c r="I844" s="48"/>
      <c r="J844" s="48"/>
    </row>
    <row r="845" spans="1:10" x14ac:dyDescent="0.35">
      <c r="A845" t="s">
        <v>1304</v>
      </c>
      <c r="B845" s="48"/>
      <c r="C845" s="48"/>
      <c r="D845" s="48"/>
      <c r="G845" s="48"/>
      <c r="I845" s="48"/>
      <c r="J845" s="48"/>
    </row>
    <row r="846" spans="1:10" x14ac:dyDescent="0.35">
      <c r="A846" t="s">
        <v>1304</v>
      </c>
      <c r="B846" s="48"/>
      <c r="C846" s="48"/>
      <c r="D846" s="48"/>
      <c r="G846" s="48"/>
      <c r="I846" s="48"/>
      <c r="J846" s="48"/>
    </row>
    <row r="847" spans="1:10" x14ac:dyDescent="0.35">
      <c r="A847" t="s">
        <v>1304</v>
      </c>
      <c r="B847" s="48"/>
      <c r="C847" s="48"/>
      <c r="D847" s="48"/>
      <c r="G847" s="48"/>
      <c r="I847" s="48"/>
      <c r="J847" s="48"/>
    </row>
    <row r="848" spans="1:10" x14ac:dyDescent="0.35">
      <c r="A848" t="s">
        <v>1304</v>
      </c>
      <c r="B848" s="48"/>
      <c r="C848" s="48"/>
      <c r="D848" s="48"/>
      <c r="G848" s="48"/>
      <c r="I848" s="48"/>
      <c r="J848" s="48"/>
    </row>
    <row r="849" spans="1:10" x14ac:dyDescent="0.35">
      <c r="A849" t="s">
        <v>1304</v>
      </c>
      <c r="B849" s="48"/>
      <c r="C849" s="48"/>
      <c r="D849" s="48"/>
      <c r="G849" s="48"/>
      <c r="I849" s="48"/>
      <c r="J849" s="48"/>
    </row>
    <row r="850" spans="1:10" x14ac:dyDescent="0.35">
      <c r="A850" t="s">
        <v>1304</v>
      </c>
      <c r="B850" s="48"/>
      <c r="C850" s="48"/>
      <c r="D850" s="48"/>
      <c r="G850" s="48"/>
      <c r="I850" s="48"/>
      <c r="J850" s="48"/>
    </row>
    <row r="851" spans="1:10" x14ac:dyDescent="0.35">
      <c r="A851" t="s">
        <v>1304</v>
      </c>
      <c r="B851" s="48"/>
      <c r="C851" s="48"/>
      <c r="D851" s="48"/>
      <c r="G851" s="48"/>
      <c r="I851" s="48"/>
      <c r="J851" s="48"/>
    </row>
    <row r="852" spans="1:10" x14ac:dyDescent="0.35">
      <c r="A852" t="s">
        <v>1304</v>
      </c>
      <c r="B852" s="48"/>
      <c r="C852" s="48"/>
      <c r="D852" s="48"/>
      <c r="G852" s="48"/>
      <c r="I852" s="48"/>
      <c r="J852" s="48"/>
    </row>
    <row r="853" spans="1:10" x14ac:dyDescent="0.35">
      <c r="A853" t="s">
        <v>1304</v>
      </c>
      <c r="B853" s="48"/>
      <c r="C853" s="48"/>
      <c r="D853" s="48"/>
      <c r="G853" s="48"/>
      <c r="I853" s="48"/>
      <c r="J853" s="48"/>
    </row>
    <row r="854" spans="1:10" x14ac:dyDescent="0.35">
      <c r="A854" t="s">
        <v>1304</v>
      </c>
      <c r="B854" s="48"/>
      <c r="C854" s="48"/>
      <c r="D854" s="48"/>
      <c r="G854" s="48"/>
      <c r="I854" s="48"/>
      <c r="J854" s="48"/>
    </row>
    <row r="855" spans="1:10" x14ac:dyDescent="0.35">
      <c r="A855" t="s">
        <v>1304</v>
      </c>
      <c r="B855" s="48"/>
      <c r="C855" s="48"/>
      <c r="D855" s="48"/>
      <c r="G855" s="48"/>
      <c r="I855" s="48"/>
      <c r="J855" s="48"/>
    </row>
    <row r="856" spans="1:10" x14ac:dyDescent="0.35">
      <c r="A856" t="s">
        <v>1304</v>
      </c>
      <c r="B856" s="48"/>
      <c r="C856" s="48"/>
      <c r="D856" s="48"/>
      <c r="G856" s="48"/>
      <c r="I856" s="48"/>
      <c r="J856" s="48"/>
    </row>
    <row r="857" spans="1:10" x14ac:dyDescent="0.35">
      <c r="A857" t="s">
        <v>1304</v>
      </c>
      <c r="B857" s="48"/>
      <c r="C857" s="48"/>
      <c r="D857" s="48"/>
      <c r="G857" s="48"/>
      <c r="I857" s="48"/>
      <c r="J857" s="48"/>
    </row>
    <row r="858" spans="1:10" x14ac:dyDescent="0.35">
      <c r="A858" t="s">
        <v>1304</v>
      </c>
      <c r="B858" s="48"/>
      <c r="C858" s="48"/>
      <c r="D858" s="48"/>
      <c r="G858" s="48"/>
      <c r="I858" s="48"/>
      <c r="J858" s="48"/>
    </row>
    <row r="859" spans="1:10" x14ac:dyDescent="0.35">
      <c r="A859" t="s">
        <v>1304</v>
      </c>
      <c r="B859" s="48"/>
      <c r="C859" s="48"/>
      <c r="D859" s="48"/>
      <c r="G859" s="48"/>
      <c r="I859" s="48"/>
      <c r="J859" s="48"/>
    </row>
    <row r="860" spans="1:10" x14ac:dyDescent="0.35">
      <c r="A860" t="s">
        <v>1304</v>
      </c>
      <c r="B860" s="48"/>
      <c r="C860" s="48"/>
      <c r="D860" s="48"/>
      <c r="G860" s="48"/>
      <c r="I860" s="48"/>
      <c r="J860" s="48"/>
    </row>
    <row r="861" spans="1:10" x14ac:dyDescent="0.35">
      <c r="A861" t="s">
        <v>1304</v>
      </c>
      <c r="B861" s="48"/>
      <c r="C861" s="48"/>
      <c r="D861" s="48"/>
      <c r="G861" s="48"/>
      <c r="I861" s="48"/>
      <c r="J861" s="48"/>
    </row>
    <row r="862" spans="1:10" x14ac:dyDescent="0.35">
      <c r="A862" t="s">
        <v>1304</v>
      </c>
      <c r="B862" s="48"/>
      <c r="C862" s="48"/>
      <c r="D862" s="48"/>
      <c r="G862" s="48"/>
      <c r="I862" s="48"/>
      <c r="J862" s="48"/>
    </row>
    <row r="863" spans="1:10" x14ac:dyDescent="0.35">
      <c r="A863" t="s">
        <v>1304</v>
      </c>
      <c r="B863" s="48"/>
      <c r="C863" s="48"/>
      <c r="D863" s="48"/>
      <c r="G863" s="48"/>
      <c r="I863" s="48"/>
      <c r="J863" s="48"/>
    </row>
    <row r="864" spans="1:10" x14ac:dyDescent="0.35">
      <c r="A864" t="s">
        <v>1304</v>
      </c>
      <c r="B864" s="48"/>
      <c r="C864" s="48"/>
      <c r="D864" s="48"/>
      <c r="G864" s="48"/>
      <c r="I864" s="48"/>
      <c r="J864" s="48"/>
    </row>
    <row r="865" spans="1:10" x14ac:dyDescent="0.35">
      <c r="A865" t="s">
        <v>1304</v>
      </c>
      <c r="B865" s="48"/>
      <c r="C865" s="48"/>
      <c r="D865" s="48"/>
      <c r="G865" s="48"/>
      <c r="I865" s="48"/>
      <c r="J865" s="48"/>
    </row>
    <row r="866" spans="1:10" x14ac:dyDescent="0.35">
      <c r="A866" t="s">
        <v>1304</v>
      </c>
      <c r="B866" s="48"/>
      <c r="C866" s="48"/>
      <c r="D866" s="48"/>
      <c r="G866" s="48"/>
      <c r="I866" s="48"/>
      <c r="J866" s="48"/>
    </row>
    <row r="867" spans="1:10" x14ac:dyDescent="0.35">
      <c r="A867" t="s">
        <v>1304</v>
      </c>
      <c r="B867" s="48"/>
      <c r="C867" s="48"/>
      <c r="D867" s="48"/>
      <c r="G867" s="48"/>
      <c r="I867" s="48"/>
      <c r="J867" s="48"/>
    </row>
    <row r="868" spans="1:10" x14ac:dyDescent="0.35">
      <c r="A868" t="s">
        <v>1304</v>
      </c>
      <c r="B868" s="48"/>
      <c r="C868" s="48"/>
      <c r="D868" s="48"/>
      <c r="G868" s="48"/>
      <c r="I868" s="48"/>
      <c r="J868" s="48"/>
    </row>
    <row r="869" spans="1:10" x14ac:dyDescent="0.35">
      <c r="A869" t="s">
        <v>1304</v>
      </c>
      <c r="B869" s="48"/>
      <c r="C869" s="48"/>
      <c r="D869" s="48"/>
      <c r="G869" s="48"/>
      <c r="I869" s="48"/>
      <c r="J869" s="48"/>
    </row>
    <row r="870" spans="1:10" x14ac:dyDescent="0.35">
      <c r="A870" t="s">
        <v>1304</v>
      </c>
      <c r="B870" s="48"/>
      <c r="C870" s="48"/>
      <c r="D870" s="48"/>
      <c r="G870" s="48"/>
      <c r="I870" s="48"/>
      <c r="J870" s="48"/>
    </row>
    <row r="871" spans="1:10" x14ac:dyDescent="0.35">
      <c r="A871" t="s">
        <v>1304</v>
      </c>
      <c r="B871" s="48"/>
      <c r="C871" s="48"/>
      <c r="D871" s="48"/>
      <c r="G871" s="48"/>
      <c r="I871" s="48"/>
      <c r="J871" s="48"/>
    </row>
    <row r="872" spans="1:10" x14ac:dyDescent="0.35">
      <c r="A872" t="s">
        <v>1304</v>
      </c>
      <c r="B872" s="48"/>
      <c r="C872" s="48"/>
      <c r="D872" s="48"/>
      <c r="G872" s="48"/>
      <c r="I872" s="48"/>
      <c r="J872" s="48"/>
    </row>
    <row r="873" spans="1:10" x14ac:dyDescent="0.35">
      <c r="A873" t="s">
        <v>1304</v>
      </c>
      <c r="B873" s="48"/>
      <c r="C873" s="48"/>
      <c r="D873" s="48"/>
      <c r="G873" s="48"/>
      <c r="I873" s="48"/>
      <c r="J873" s="48"/>
    </row>
    <row r="874" spans="1:10" x14ac:dyDescent="0.35">
      <c r="A874" t="s">
        <v>1304</v>
      </c>
      <c r="B874" s="48"/>
      <c r="C874" s="48"/>
      <c r="D874" s="48"/>
      <c r="G874" s="48"/>
      <c r="I874" s="48"/>
      <c r="J874" s="48"/>
    </row>
    <row r="875" spans="1:10" x14ac:dyDescent="0.35">
      <c r="A875" t="s">
        <v>1304</v>
      </c>
      <c r="B875" s="48"/>
      <c r="C875" s="48"/>
      <c r="D875" s="48"/>
      <c r="G875" s="48"/>
      <c r="I875" s="48"/>
      <c r="J875" s="48"/>
    </row>
    <row r="876" spans="1:10" x14ac:dyDescent="0.35">
      <c r="A876" t="s">
        <v>1304</v>
      </c>
      <c r="B876" s="48"/>
      <c r="C876" s="48"/>
      <c r="D876" s="48"/>
      <c r="G876" s="48"/>
      <c r="I876" s="48"/>
      <c r="J876" s="48"/>
    </row>
    <row r="877" spans="1:10" x14ac:dyDescent="0.35">
      <c r="A877" t="s">
        <v>1304</v>
      </c>
      <c r="B877" s="48"/>
      <c r="C877" s="48"/>
      <c r="D877" s="48"/>
      <c r="G877" s="48"/>
      <c r="I877" s="48"/>
      <c r="J877" s="48"/>
    </row>
    <row r="878" spans="1:10" x14ac:dyDescent="0.35">
      <c r="A878" t="s">
        <v>1304</v>
      </c>
      <c r="B878" s="48"/>
      <c r="C878" s="48"/>
      <c r="D878" s="48"/>
      <c r="G878" s="48"/>
      <c r="I878" s="48"/>
      <c r="J878" s="48"/>
    </row>
    <row r="879" spans="1:10" x14ac:dyDescent="0.35">
      <c r="A879" t="s">
        <v>1304</v>
      </c>
      <c r="B879" s="48"/>
      <c r="C879" s="48"/>
      <c r="D879" s="48"/>
      <c r="G879" s="48"/>
      <c r="I879" s="48"/>
      <c r="J879" s="48"/>
    </row>
    <row r="880" spans="1:10" x14ac:dyDescent="0.35">
      <c r="A880" t="s">
        <v>1304</v>
      </c>
      <c r="B880" s="48"/>
      <c r="C880" s="48"/>
      <c r="D880" s="48"/>
      <c r="G880" s="48"/>
      <c r="I880" s="48"/>
      <c r="J880" s="48"/>
    </row>
    <row r="881" spans="1:10" x14ac:dyDescent="0.35">
      <c r="A881" t="s">
        <v>1304</v>
      </c>
      <c r="B881" s="48"/>
      <c r="C881" s="48"/>
      <c r="D881" s="48"/>
      <c r="G881" s="48"/>
      <c r="I881" s="48"/>
      <c r="J881" s="48"/>
    </row>
    <row r="882" spans="1:10" x14ac:dyDescent="0.35">
      <c r="A882" t="s">
        <v>1304</v>
      </c>
      <c r="B882" s="48"/>
      <c r="C882" s="48"/>
      <c r="D882" s="48"/>
      <c r="G882" s="48"/>
      <c r="I882" s="48"/>
      <c r="J882" s="48"/>
    </row>
    <row r="883" spans="1:10" x14ac:dyDescent="0.35">
      <c r="A883" t="s">
        <v>1304</v>
      </c>
      <c r="B883" s="48"/>
      <c r="C883" s="48"/>
      <c r="D883" s="48"/>
      <c r="G883" s="48"/>
      <c r="I883" s="48"/>
      <c r="J883" s="48"/>
    </row>
    <row r="884" spans="1:10" x14ac:dyDescent="0.35">
      <c r="A884" t="s">
        <v>1304</v>
      </c>
      <c r="B884" s="48"/>
      <c r="C884" s="48"/>
      <c r="D884" s="48"/>
      <c r="G884" s="48"/>
      <c r="I884" s="48"/>
      <c r="J884" s="48"/>
    </row>
    <row r="885" spans="1:10" x14ac:dyDescent="0.35">
      <c r="A885" t="s">
        <v>1304</v>
      </c>
      <c r="B885" s="48"/>
      <c r="C885" s="48"/>
      <c r="D885" s="48"/>
      <c r="G885" s="48"/>
      <c r="I885" s="48"/>
      <c r="J885" s="48"/>
    </row>
    <row r="886" spans="1:10" x14ac:dyDescent="0.35">
      <c r="A886" t="s">
        <v>1304</v>
      </c>
      <c r="B886" s="48"/>
      <c r="C886" s="48"/>
      <c r="D886" s="48"/>
      <c r="G886" s="48"/>
      <c r="I886" s="48"/>
      <c r="J886" s="48"/>
    </row>
    <row r="887" spans="1:10" x14ac:dyDescent="0.35">
      <c r="A887" t="s">
        <v>1304</v>
      </c>
      <c r="B887" s="48"/>
      <c r="C887" s="48"/>
      <c r="D887" s="48"/>
      <c r="G887" s="48"/>
      <c r="I887" s="48"/>
      <c r="J887" s="48"/>
    </row>
    <row r="888" spans="1:10" x14ac:dyDescent="0.35">
      <c r="A888" t="s">
        <v>1304</v>
      </c>
      <c r="B888" s="48"/>
      <c r="C888" s="48"/>
      <c r="D888" s="48"/>
      <c r="G888" s="48"/>
      <c r="I888" s="48"/>
      <c r="J888" s="48"/>
    </row>
    <row r="889" spans="1:10" x14ac:dyDescent="0.35">
      <c r="A889" t="s">
        <v>1304</v>
      </c>
      <c r="B889" s="48"/>
      <c r="C889" s="48"/>
      <c r="D889" s="48"/>
      <c r="G889" s="48"/>
      <c r="I889" s="48"/>
      <c r="J889" s="48"/>
    </row>
    <row r="890" spans="1:10" x14ac:dyDescent="0.35">
      <c r="A890" t="s">
        <v>1304</v>
      </c>
      <c r="B890" s="48"/>
      <c r="C890" s="48"/>
      <c r="D890" s="48"/>
      <c r="G890" s="48"/>
      <c r="I890" s="48"/>
      <c r="J890" s="48"/>
    </row>
    <row r="891" spans="1:10" x14ac:dyDescent="0.35">
      <c r="A891" t="s">
        <v>1304</v>
      </c>
      <c r="B891" s="48"/>
      <c r="C891" s="48"/>
      <c r="D891" s="48"/>
      <c r="G891" s="48"/>
      <c r="I891" s="48"/>
      <c r="J891" s="48"/>
    </row>
    <row r="892" spans="1:10" x14ac:dyDescent="0.35">
      <c r="A892" t="s">
        <v>1304</v>
      </c>
      <c r="B892" s="48"/>
      <c r="C892" s="48"/>
      <c r="D892" s="48"/>
      <c r="G892" s="48"/>
      <c r="I892" s="48"/>
      <c r="J892" s="48"/>
    </row>
    <row r="893" spans="1:10" x14ac:dyDescent="0.35">
      <c r="A893" t="s">
        <v>1304</v>
      </c>
      <c r="B893" s="48"/>
      <c r="C893" s="48"/>
      <c r="D893" s="48"/>
      <c r="G893" s="48"/>
      <c r="I893" s="48"/>
      <c r="J893" s="48"/>
    </row>
    <row r="894" spans="1:10" x14ac:dyDescent="0.35">
      <c r="A894" t="s">
        <v>1304</v>
      </c>
      <c r="B894" s="48"/>
      <c r="C894" s="48"/>
      <c r="D894" s="48"/>
      <c r="G894" s="48"/>
      <c r="I894" s="48"/>
      <c r="J894" s="48"/>
    </row>
    <row r="895" spans="1:10" x14ac:dyDescent="0.35">
      <c r="A895" t="s">
        <v>1304</v>
      </c>
      <c r="B895" s="48"/>
      <c r="C895" s="48"/>
      <c r="D895" s="48"/>
      <c r="G895" s="48"/>
      <c r="I895" s="48"/>
      <c r="J895" s="48"/>
    </row>
    <row r="896" spans="1:10" x14ac:dyDescent="0.35">
      <c r="A896" t="s">
        <v>1304</v>
      </c>
      <c r="B896" s="48"/>
      <c r="C896" s="48"/>
      <c r="D896" s="48"/>
      <c r="G896" s="48"/>
      <c r="I896" s="48"/>
      <c r="J896" s="48"/>
    </row>
    <row r="897" spans="1:10" x14ac:dyDescent="0.35">
      <c r="A897" t="s">
        <v>1304</v>
      </c>
      <c r="B897" s="48"/>
      <c r="C897" s="48"/>
      <c r="D897" s="48"/>
      <c r="G897" s="48"/>
      <c r="I897" s="48"/>
      <c r="J897" s="48"/>
    </row>
    <row r="898" spans="1:10" x14ac:dyDescent="0.35">
      <c r="A898" t="s">
        <v>1304</v>
      </c>
      <c r="B898" s="48"/>
      <c r="C898" s="48"/>
      <c r="D898" s="48"/>
      <c r="G898" s="48"/>
      <c r="I898" s="48"/>
      <c r="J898" s="48"/>
    </row>
    <row r="899" spans="1:10" x14ac:dyDescent="0.35">
      <c r="A899" t="s">
        <v>1304</v>
      </c>
      <c r="B899" s="48"/>
      <c r="C899" s="48"/>
      <c r="D899" s="48"/>
      <c r="G899" s="48"/>
      <c r="I899" s="48"/>
      <c r="J899" s="48"/>
    </row>
    <row r="900" spans="1:10" x14ac:dyDescent="0.35">
      <c r="A900" t="s">
        <v>1304</v>
      </c>
      <c r="B900" s="48"/>
      <c r="C900" s="48"/>
      <c r="D900" s="48"/>
      <c r="G900" s="48"/>
      <c r="I900" s="48"/>
      <c r="J900" s="48"/>
    </row>
    <row r="901" spans="1:10" x14ac:dyDescent="0.35">
      <c r="A901" t="s">
        <v>1304</v>
      </c>
      <c r="B901" s="48"/>
      <c r="C901" s="48"/>
      <c r="D901" s="48"/>
      <c r="G901" s="48"/>
      <c r="I901" s="48"/>
      <c r="J901" s="48"/>
    </row>
    <row r="902" spans="1:10" x14ac:dyDescent="0.35">
      <c r="A902" t="s">
        <v>1304</v>
      </c>
      <c r="B902" s="48"/>
      <c r="C902" s="48"/>
      <c r="D902" s="48"/>
      <c r="G902" s="48"/>
      <c r="I902" s="48"/>
      <c r="J902" s="48"/>
    </row>
    <row r="903" spans="1:10" x14ac:dyDescent="0.35">
      <c r="A903" t="s">
        <v>1304</v>
      </c>
      <c r="B903" s="48"/>
      <c r="C903" s="48"/>
      <c r="D903" s="48"/>
      <c r="G903" s="48"/>
      <c r="I903" s="48"/>
      <c r="J903" s="48"/>
    </row>
    <row r="904" spans="1:10" x14ac:dyDescent="0.35">
      <c r="A904" t="s">
        <v>1304</v>
      </c>
      <c r="B904" s="48"/>
      <c r="C904" s="48"/>
      <c r="D904" s="48"/>
      <c r="G904" s="48"/>
      <c r="I904" s="48"/>
      <c r="J904" s="48"/>
    </row>
    <row r="905" spans="1:10" x14ac:dyDescent="0.35">
      <c r="A905" t="s">
        <v>1304</v>
      </c>
      <c r="B905" s="48"/>
      <c r="C905" s="48"/>
      <c r="D905" s="48"/>
      <c r="G905" s="48"/>
      <c r="I905" s="48"/>
      <c r="J905" s="48"/>
    </row>
    <row r="906" spans="1:10" x14ac:dyDescent="0.35">
      <c r="A906" t="s">
        <v>1304</v>
      </c>
      <c r="B906" s="48"/>
      <c r="C906" s="48"/>
      <c r="D906" s="48"/>
      <c r="G906" s="48"/>
      <c r="I906" s="48"/>
      <c r="J906" s="48"/>
    </row>
    <row r="907" spans="1:10" x14ac:dyDescent="0.35">
      <c r="A907" t="s">
        <v>1304</v>
      </c>
      <c r="B907" s="48"/>
      <c r="C907" s="48"/>
      <c r="D907" s="48"/>
      <c r="G907" s="48"/>
      <c r="I907" s="48"/>
      <c r="J907" s="48"/>
    </row>
    <row r="908" spans="1:10" x14ac:dyDescent="0.35">
      <c r="A908" t="s">
        <v>1304</v>
      </c>
      <c r="B908" s="48"/>
      <c r="C908" s="48"/>
      <c r="D908" s="48"/>
      <c r="G908" s="48"/>
      <c r="I908" s="48"/>
      <c r="J908" s="48"/>
    </row>
    <row r="909" spans="1:10" x14ac:dyDescent="0.35">
      <c r="A909" t="s">
        <v>1304</v>
      </c>
      <c r="B909" s="48"/>
      <c r="C909" s="48"/>
      <c r="D909" s="48"/>
      <c r="G909" s="48"/>
      <c r="I909" s="48"/>
      <c r="J909" s="48"/>
    </row>
    <row r="910" spans="1:10" x14ac:dyDescent="0.35">
      <c r="A910" t="s">
        <v>1304</v>
      </c>
      <c r="B910" s="48"/>
      <c r="C910" s="48"/>
      <c r="D910" s="48"/>
      <c r="G910" s="48"/>
      <c r="I910" s="48"/>
      <c r="J910" s="48"/>
    </row>
    <row r="911" spans="1:10" x14ac:dyDescent="0.35">
      <c r="A911" t="s">
        <v>1304</v>
      </c>
      <c r="B911" s="48"/>
      <c r="C911" s="48"/>
      <c r="D911" s="48"/>
      <c r="G911" s="48"/>
      <c r="I911" s="48"/>
      <c r="J911" s="48"/>
    </row>
    <row r="912" spans="1:10" x14ac:dyDescent="0.35">
      <c r="A912" t="s">
        <v>1304</v>
      </c>
      <c r="B912" s="48"/>
      <c r="C912" s="48"/>
      <c r="D912" s="48"/>
      <c r="G912" s="48"/>
      <c r="I912" s="48"/>
      <c r="J912" s="48"/>
    </row>
    <row r="913" spans="1:10" x14ac:dyDescent="0.35">
      <c r="A913" t="s">
        <v>1304</v>
      </c>
      <c r="B913" s="48"/>
      <c r="C913" s="48"/>
      <c r="D913" s="48"/>
      <c r="G913" s="48"/>
      <c r="I913" s="48"/>
      <c r="J913" s="48"/>
    </row>
    <row r="914" spans="1:10" x14ac:dyDescent="0.35">
      <c r="A914" t="s">
        <v>1304</v>
      </c>
      <c r="B914" s="48"/>
      <c r="C914" s="48"/>
      <c r="D914" s="48"/>
      <c r="G914" s="48"/>
      <c r="I914" s="48"/>
      <c r="J914" s="48"/>
    </row>
    <row r="915" spans="1:10" x14ac:dyDescent="0.35">
      <c r="A915" t="s">
        <v>1304</v>
      </c>
      <c r="B915" s="48"/>
      <c r="C915" s="48"/>
      <c r="D915" s="48"/>
      <c r="G915" s="48"/>
      <c r="I915" s="48"/>
      <c r="J915" s="48"/>
    </row>
    <row r="916" spans="1:10" x14ac:dyDescent="0.35">
      <c r="A916" t="s">
        <v>1304</v>
      </c>
      <c r="B916" s="48"/>
      <c r="C916" s="48"/>
      <c r="D916" s="48"/>
      <c r="G916" s="48"/>
      <c r="I916" s="48"/>
      <c r="J916" s="48"/>
    </row>
    <row r="917" spans="1:10" x14ac:dyDescent="0.35">
      <c r="A917" t="s">
        <v>1304</v>
      </c>
      <c r="B917" s="48"/>
      <c r="C917" s="48"/>
      <c r="D917" s="48"/>
      <c r="G917" s="48"/>
      <c r="I917" s="48"/>
      <c r="J917" s="48"/>
    </row>
    <row r="918" spans="1:10" x14ac:dyDescent="0.35">
      <c r="A918" t="s">
        <v>1304</v>
      </c>
      <c r="B918" s="48"/>
      <c r="C918" s="48"/>
      <c r="D918" s="48"/>
      <c r="G918" s="48"/>
      <c r="I918" s="48"/>
      <c r="J918" s="48"/>
    </row>
    <row r="919" spans="1:10" x14ac:dyDescent="0.35">
      <c r="A919" t="s">
        <v>1304</v>
      </c>
      <c r="B919" s="48"/>
      <c r="C919" s="48"/>
      <c r="D919" s="48"/>
      <c r="G919" s="48"/>
      <c r="I919" s="48"/>
      <c r="J919" s="48"/>
    </row>
    <row r="920" spans="1:10" x14ac:dyDescent="0.35">
      <c r="A920" t="s">
        <v>1304</v>
      </c>
      <c r="B920" s="48"/>
      <c r="C920" s="48"/>
      <c r="D920" s="48"/>
      <c r="G920" s="48"/>
      <c r="I920" s="48"/>
      <c r="J920" s="48"/>
    </row>
    <row r="921" spans="1:10" x14ac:dyDescent="0.35">
      <c r="A921" t="s">
        <v>1304</v>
      </c>
      <c r="B921" s="48"/>
      <c r="C921" s="48"/>
      <c r="D921" s="48"/>
      <c r="G921" s="48"/>
      <c r="I921" s="48"/>
      <c r="J921" s="48"/>
    </row>
    <row r="922" spans="1:10" x14ac:dyDescent="0.35">
      <c r="A922" t="s">
        <v>1304</v>
      </c>
      <c r="B922" s="48"/>
      <c r="C922" s="48"/>
      <c r="D922" s="48"/>
      <c r="G922" s="48"/>
      <c r="I922" s="48"/>
      <c r="J922" s="48"/>
    </row>
    <row r="923" spans="1:10" x14ac:dyDescent="0.35">
      <c r="A923" t="s">
        <v>1304</v>
      </c>
      <c r="B923" s="48"/>
      <c r="C923" s="48"/>
      <c r="D923" s="48"/>
      <c r="G923" s="48"/>
      <c r="I923" s="48"/>
      <c r="J923" s="48"/>
    </row>
    <row r="924" spans="1:10" x14ac:dyDescent="0.35">
      <c r="A924" t="s">
        <v>1304</v>
      </c>
      <c r="B924" s="48"/>
      <c r="C924" s="48"/>
      <c r="D924" s="48"/>
      <c r="G924" s="48"/>
      <c r="I924" s="48"/>
      <c r="J924" s="48"/>
    </row>
    <row r="925" spans="1:10" x14ac:dyDescent="0.35">
      <c r="A925" t="s">
        <v>1304</v>
      </c>
      <c r="B925" s="48"/>
      <c r="C925" s="48"/>
      <c r="D925" s="48"/>
      <c r="G925" s="48"/>
      <c r="I925" s="48"/>
      <c r="J925" s="48"/>
    </row>
    <row r="926" spans="1:10" x14ac:dyDescent="0.35">
      <c r="A926" t="s">
        <v>1304</v>
      </c>
      <c r="B926" s="48"/>
      <c r="C926" s="48"/>
      <c r="D926" s="48"/>
      <c r="G926" s="48"/>
      <c r="I926" s="48"/>
      <c r="J926" s="48"/>
    </row>
    <row r="927" spans="1:10" x14ac:dyDescent="0.35">
      <c r="A927" t="s">
        <v>1304</v>
      </c>
      <c r="B927" s="48"/>
      <c r="C927" s="48"/>
      <c r="D927" s="48"/>
      <c r="G927" s="48"/>
      <c r="I927" s="48"/>
      <c r="J927" s="48"/>
    </row>
    <row r="928" spans="1:10" x14ac:dyDescent="0.35">
      <c r="A928" t="s">
        <v>1304</v>
      </c>
      <c r="B928" s="48"/>
      <c r="C928" s="48"/>
      <c r="D928" s="48"/>
      <c r="G928" s="48"/>
      <c r="I928" s="48"/>
      <c r="J928" s="48"/>
    </row>
    <row r="929" spans="1:10" x14ac:dyDescent="0.35">
      <c r="A929" t="s">
        <v>1304</v>
      </c>
      <c r="B929" s="48"/>
      <c r="C929" s="48"/>
      <c r="D929" s="48"/>
      <c r="G929" s="48"/>
      <c r="I929" s="48"/>
      <c r="J929" s="48"/>
    </row>
    <row r="930" spans="1:10" x14ac:dyDescent="0.35">
      <c r="A930" t="s">
        <v>1304</v>
      </c>
      <c r="B930" s="48"/>
      <c r="C930" s="48"/>
      <c r="D930" s="48"/>
      <c r="G930" s="48"/>
      <c r="I930" s="48"/>
      <c r="J930" s="48"/>
    </row>
    <row r="931" spans="1:10" x14ac:dyDescent="0.35">
      <c r="A931" t="s">
        <v>1304</v>
      </c>
      <c r="B931" s="48"/>
      <c r="C931" s="48"/>
      <c r="D931" s="48"/>
      <c r="G931" s="48"/>
      <c r="I931" s="48"/>
      <c r="J931" s="48"/>
    </row>
    <row r="932" spans="1:10" x14ac:dyDescent="0.35">
      <c r="A932" t="s">
        <v>1304</v>
      </c>
      <c r="B932" s="48"/>
      <c r="C932" s="48"/>
      <c r="D932" s="48"/>
      <c r="G932" s="48"/>
      <c r="I932" s="48"/>
      <c r="J932" s="48"/>
    </row>
    <row r="933" spans="1:10" x14ac:dyDescent="0.35">
      <c r="A933" t="s">
        <v>1304</v>
      </c>
      <c r="B933" s="48"/>
      <c r="C933" s="48"/>
      <c r="D933" s="48"/>
      <c r="G933" s="48"/>
      <c r="I933" s="48"/>
      <c r="J933" s="48"/>
    </row>
    <row r="934" spans="1:10" x14ac:dyDescent="0.35">
      <c r="A934" t="s">
        <v>1304</v>
      </c>
      <c r="B934" s="48"/>
      <c r="C934" s="48"/>
      <c r="D934" s="48"/>
      <c r="G934" s="48"/>
      <c r="I934" s="48"/>
      <c r="J934" s="48"/>
    </row>
    <row r="935" spans="1:10" x14ac:dyDescent="0.35">
      <c r="A935" t="s">
        <v>1304</v>
      </c>
      <c r="B935" s="48"/>
      <c r="C935" s="48"/>
      <c r="D935" s="48"/>
      <c r="G935" s="48"/>
      <c r="I935" s="48"/>
      <c r="J935" s="48"/>
    </row>
    <row r="936" spans="1:10" x14ac:dyDescent="0.35">
      <c r="A936" t="s">
        <v>1304</v>
      </c>
      <c r="B936" s="48"/>
      <c r="C936" s="48"/>
      <c r="D936" s="48"/>
      <c r="G936" s="48"/>
      <c r="I936" s="48"/>
      <c r="J936" s="48"/>
    </row>
    <row r="937" spans="1:10" x14ac:dyDescent="0.35">
      <c r="A937" t="s">
        <v>1304</v>
      </c>
      <c r="B937" s="48"/>
      <c r="C937" s="48"/>
      <c r="D937" s="48"/>
      <c r="G937" s="48"/>
      <c r="I937" s="48"/>
      <c r="J937" s="48"/>
    </row>
    <row r="938" spans="1:10" x14ac:dyDescent="0.35">
      <c r="A938" t="s">
        <v>1304</v>
      </c>
      <c r="B938" s="48"/>
      <c r="C938" s="48"/>
      <c r="D938" s="48"/>
      <c r="G938" s="48"/>
      <c r="I938" s="48"/>
      <c r="J938" s="48"/>
    </row>
    <row r="939" spans="1:10" x14ac:dyDescent="0.35">
      <c r="A939" t="s">
        <v>1304</v>
      </c>
      <c r="B939" s="48"/>
      <c r="C939" s="48"/>
      <c r="D939" s="48"/>
      <c r="G939" s="48"/>
      <c r="I939" s="48"/>
      <c r="J939" s="48"/>
    </row>
    <row r="940" spans="1:10" x14ac:dyDescent="0.35">
      <c r="A940" t="s">
        <v>1304</v>
      </c>
      <c r="B940" s="48"/>
      <c r="C940" s="48"/>
      <c r="D940" s="48"/>
      <c r="G940" s="48"/>
      <c r="I940" s="48"/>
      <c r="J940" s="48"/>
    </row>
    <row r="941" spans="1:10" x14ac:dyDescent="0.35">
      <c r="A941" t="s">
        <v>1304</v>
      </c>
      <c r="B941" s="48"/>
      <c r="C941" s="48"/>
      <c r="D941" s="48"/>
      <c r="G941" s="48"/>
      <c r="I941" s="48"/>
      <c r="J941" s="48"/>
    </row>
    <row r="942" spans="1:10" x14ac:dyDescent="0.35">
      <c r="A942" t="s">
        <v>1304</v>
      </c>
      <c r="B942" s="48"/>
      <c r="C942" s="48"/>
      <c r="D942" s="48"/>
      <c r="G942" s="48"/>
      <c r="I942" s="48"/>
      <c r="J942" s="48"/>
    </row>
    <row r="943" spans="1:10" x14ac:dyDescent="0.35">
      <c r="A943" t="s">
        <v>1304</v>
      </c>
      <c r="B943" s="48"/>
      <c r="C943" s="48"/>
      <c r="D943" s="48"/>
      <c r="G943" s="48"/>
      <c r="I943" s="48"/>
      <c r="J943" s="48"/>
    </row>
    <row r="944" spans="1:10" x14ac:dyDescent="0.35">
      <c r="A944" t="s">
        <v>1304</v>
      </c>
      <c r="B944" s="48"/>
      <c r="C944" s="48"/>
      <c r="D944" s="48"/>
      <c r="G944" s="48"/>
      <c r="I944" s="48"/>
      <c r="J944" s="48"/>
    </row>
    <row r="945" spans="1:10" x14ac:dyDescent="0.35">
      <c r="A945" t="s">
        <v>1304</v>
      </c>
      <c r="B945" s="48"/>
      <c r="C945" s="48"/>
      <c r="D945" s="48"/>
      <c r="G945" s="48"/>
      <c r="I945" s="48"/>
      <c r="J945" s="48"/>
    </row>
    <row r="946" spans="1:10" x14ac:dyDescent="0.35">
      <c r="A946" t="s">
        <v>1304</v>
      </c>
      <c r="B946" s="48"/>
      <c r="C946" s="48"/>
      <c r="D946" s="48"/>
      <c r="G946" s="48"/>
      <c r="I946" s="48"/>
      <c r="J946" s="48"/>
    </row>
    <row r="947" spans="1:10" x14ac:dyDescent="0.35">
      <c r="A947" t="s">
        <v>1304</v>
      </c>
      <c r="B947" s="48"/>
      <c r="C947" s="48"/>
      <c r="D947" s="48"/>
      <c r="G947" s="48"/>
      <c r="I947" s="48"/>
      <c r="J947" s="48"/>
    </row>
    <row r="948" spans="1:10" x14ac:dyDescent="0.35">
      <c r="A948" t="s">
        <v>1304</v>
      </c>
      <c r="B948" s="48"/>
      <c r="C948" s="48"/>
      <c r="D948" s="48"/>
      <c r="G948" s="48"/>
      <c r="I948" s="48"/>
      <c r="J948" s="48"/>
    </row>
    <row r="949" spans="1:10" x14ac:dyDescent="0.35">
      <c r="A949" t="s">
        <v>1304</v>
      </c>
      <c r="B949" s="48"/>
      <c r="C949" s="48"/>
      <c r="D949" s="48"/>
      <c r="G949" s="48"/>
      <c r="I949" s="48"/>
      <c r="J949" s="48"/>
    </row>
    <row r="950" spans="1:10" x14ac:dyDescent="0.35">
      <c r="A950" t="s">
        <v>1304</v>
      </c>
      <c r="B950" s="48"/>
      <c r="C950" s="48"/>
      <c r="D950" s="48"/>
      <c r="G950" s="48"/>
      <c r="I950" s="48"/>
      <c r="J950" s="48"/>
    </row>
    <row r="951" spans="1:10" x14ac:dyDescent="0.35">
      <c r="A951" t="s">
        <v>1304</v>
      </c>
      <c r="B951" s="48"/>
      <c r="C951" s="48"/>
      <c r="D951" s="48"/>
      <c r="G951" s="48"/>
      <c r="I951" s="48"/>
      <c r="J951" s="48"/>
    </row>
    <row r="952" spans="1:10" x14ac:dyDescent="0.35">
      <c r="A952" t="s">
        <v>1304</v>
      </c>
      <c r="B952" s="48"/>
      <c r="C952" s="48"/>
      <c r="D952" s="48"/>
      <c r="G952" s="48"/>
      <c r="I952" s="48"/>
      <c r="J952" s="48"/>
    </row>
    <row r="953" spans="1:10" x14ac:dyDescent="0.35">
      <c r="A953" t="s">
        <v>1304</v>
      </c>
      <c r="B953" s="48"/>
      <c r="C953" s="48"/>
      <c r="D953" s="48"/>
      <c r="G953" s="48"/>
      <c r="I953" s="48"/>
      <c r="J953" s="48"/>
    </row>
    <row r="954" spans="1:10" x14ac:dyDescent="0.35">
      <c r="A954" t="s">
        <v>1304</v>
      </c>
      <c r="B954" s="48"/>
      <c r="C954" s="48"/>
      <c r="D954" s="48"/>
      <c r="G954" s="48"/>
      <c r="I954" s="48"/>
      <c r="J954" s="48"/>
    </row>
    <row r="955" spans="1:10" x14ac:dyDescent="0.35">
      <c r="A955" t="s">
        <v>1304</v>
      </c>
      <c r="B955" s="48"/>
      <c r="C955" s="48"/>
      <c r="D955" s="48"/>
      <c r="G955" s="48"/>
      <c r="I955" s="48"/>
      <c r="J955" s="48"/>
    </row>
    <row r="956" spans="1:10" x14ac:dyDescent="0.35">
      <c r="A956" t="s">
        <v>1304</v>
      </c>
      <c r="B956" s="48"/>
      <c r="C956" s="48"/>
      <c r="D956" s="48"/>
      <c r="G956" s="48"/>
      <c r="I956" s="48"/>
      <c r="J956" s="48"/>
    </row>
    <row r="957" spans="1:10" x14ac:dyDescent="0.35">
      <c r="A957" t="s">
        <v>1304</v>
      </c>
      <c r="B957" s="48"/>
      <c r="C957" s="48"/>
      <c r="D957" s="48"/>
      <c r="G957" s="48"/>
      <c r="I957" s="48"/>
      <c r="J957" s="48"/>
    </row>
    <row r="958" spans="1:10" x14ac:dyDescent="0.35">
      <c r="A958" t="s">
        <v>1304</v>
      </c>
      <c r="B958" s="48"/>
      <c r="C958" s="48"/>
      <c r="D958" s="48"/>
      <c r="G958" s="48"/>
      <c r="I958" s="48"/>
      <c r="J958" s="48"/>
    </row>
    <row r="959" spans="1:10" x14ac:dyDescent="0.35">
      <c r="A959" t="s">
        <v>1304</v>
      </c>
      <c r="B959" s="48"/>
      <c r="C959" s="48"/>
      <c r="D959" s="48"/>
      <c r="G959" s="48"/>
      <c r="I959" s="48"/>
      <c r="J959" s="48"/>
    </row>
    <row r="960" spans="1:10" x14ac:dyDescent="0.35">
      <c r="A960" t="s">
        <v>1304</v>
      </c>
      <c r="B960" s="48"/>
      <c r="C960" s="48"/>
      <c r="D960" s="48"/>
      <c r="G960" s="48"/>
      <c r="I960" s="48"/>
      <c r="J960" s="48"/>
    </row>
    <row r="961" spans="1:10" x14ac:dyDescent="0.35">
      <c r="A961" t="s">
        <v>1304</v>
      </c>
      <c r="B961" s="48"/>
      <c r="C961" s="48"/>
      <c r="D961" s="48"/>
      <c r="G961" s="48"/>
      <c r="I961" s="48"/>
      <c r="J961" s="48"/>
    </row>
    <row r="962" spans="1:10" x14ac:dyDescent="0.35">
      <c r="A962" t="s">
        <v>1304</v>
      </c>
      <c r="B962" s="48"/>
      <c r="C962" s="48"/>
      <c r="D962" s="48"/>
      <c r="G962" s="48"/>
      <c r="I962" s="48"/>
      <c r="J962" s="48"/>
    </row>
    <row r="963" spans="1:10" x14ac:dyDescent="0.35">
      <c r="A963" t="s">
        <v>1304</v>
      </c>
      <c r="B963" s="48"/>
      <c r="C963" s="48"/>
      <c r="D963" s="48"/>
      <c r="G963" s="48"/>
      <c r="I963" s="48"/>
      <c r="J963" s="48"/>
    </row>
    <row r="964" spans="1:10" x14ac:dyDescent="0.35">
      <c r="A964" t="s">
        <v>1304</v>
      </c>
      <c r="B964" s="48"/>
      <c r="C964" s="48"/>
      <c r="D964" s="48"/>
      <c r="G964" s="48"/>
      <c r="I964" s="48"/>
      <c r="J964" s="48"/>
    </row>
    <row r="965" spans="1:10" x14ac:dyDescent="0.35">
      <c r="A965" t="s">
        <v>1304</v>
      </c>
      <c r="B965" s="48"/>
      <c r="C965" s="48"/>
      <c r="D965" s="48"/>
      <c r="G965" s="48"/>
      <c r="I965" s="48"/>
      <c r="J965" s="48"/>
    </row>
    <row r="966" spans="1:10" x14ac:dyDescent="0.35">
      <c r="A966" t="s">
        <v>1304</v>
      </c>
      <c r="B966" s="48"/>
      <c r="C966" s="48"/>
      <c r="D966" s="48"/>
      <c r="G966" s="48"/>
      <c r="I966" s="48"/>
      <c r="J966" s="48"/>
    </row>
    <row r="967" spans="1:10" x14ac:dyDescent="0.35">
      <c r="A967" t="s">
        <v>1304</v>
      </c>
      <c r="B967" s="48"/>
      <c r="C967" s="48"/>
      <c r="D967" s="48"/>
      <c r="G967" s="48"/>
      <c r="I967" s="48"/>
      <c r="J967" s="48"/>
    </row>
    <row r="968" spans="1:10" x14ac:dyDescent="0.35">
      <c r="A968" t="s">
        <v>1304</v>
      </c>
      <c r="B968" s="48"/>
      <c r="C968" s="48"/>
      <c r="D968" s="48"/>
      <c r="G968" s="48"/>
      <c r="I968" s="48"/>
      <c r="J968" s="48"/>
    </row>
    <row r="969" spans="1:10" x14ac:dyDescent="0.35">
      <c r="A969" t="s">
        <v>1304</v>
      </c>
      <c r="B969" s="48"/>
      <c r="C969" s="48"/>
      <c r="D969" s="48"/>
      <c r="G969" s="48"/>
      <c r="I969" s="48"/>
      <c r="J969" s="48"/>
    </row>
    <row r="970" spans="1:10" x14ac:dyDescent="0.35">
      <c r="A970" t="s">
        <v>1304</v>
      </c>
      <c r="B970" s="48"/>
      <c r="C970" s="48"/>
      <c r="D970" s="48"/>
      <c r="G970" s="48"/>
      <c r="I970" s="48"/>
      <c r="J970" s="48"/>
    </row>
    <row r="971" spans="1:10" x14ac:dyDescent="0.35">
      <c r="A971" t="s">
        <v>1304</v>
      </c>
      <c r="B971" s="48"/>
      <c r="C971" s="48"/>
      <c r="D971" s="48"/>
      <c r="G971" s="48"/>
      <c r="I971" s="48"/>
      <c r="J971" s="48"/>
    </row>
    <row r="972" spans="1:10" x14ac:dyDescent="0.35">
      <c r="A972" t="s">
        <v>1304</v>
      </c>
      <c r="B972" s="48"/>
      <c r="C972" s="48"/>
      <c r="D972" s="48"/>
      <c r="G972" s="48"/>
      <c r="I972" s="48"/>
      <c r="J972" s="48"/>
    </row>
    <row r="973" spans="1:10" x14ac:dyDescent="0.35">
      <c r="A973" t="s">
        <v>1304</v>
      </c>
      <c r="B973" s="48"/>
      <c r="C973" s="48"/>
      <c r="D973" s="48"/>
      <c r="G973" s="48"/>
      <c r="I973" s="48"/>
      <c r="J973" s="48"/>
    </row>
    <row r="974" spans="1:10" x14ac:dyDescent="0.35">
      <c r="A974" t="s">
        <v>1304</v>
      </c>
      <c r="B974" s="48"/>
      <c r="C974" s="48"/>
      <c r="D974" s="48"/>
      <c r="G974" s="48"/>
      <c r="I974" s="48"/>
      <c r="J974" s="48"/>
    </row>
    <row r="975" spans="1:10" x14ac:dyDescent="0.35">
      <c r="A975" t="s">
        <v>1304</v>
      </c>
      <c r="B975" s="48"/>
      <c r="C975" s="48"/>
      <c r="D975" s="48"/>
      <c r="G975" s="48"/>
      <c r="I975" s="48"/>
      <c r="J975" s="48"/>
    </row>
    <row r="976" spans="1:10" x14ac:dyDescent="0.35">
      <c r="A976" t="s">
        <v>1304</v>
      </c>
      <c r="B976" s="48"/>
      <c r="C976" s="48"/>
      <c r="D976" s="48"/>
      <c r="G976" s="48"/>
      <c r="I976" s="48"/>
      <c r="J976" s="48"/>
    </row>
    <row r="977" spans="1:10" x14ac:dyDescent="0.35">
      <c r="A977" t="s">
        <v>1304</v>
      </c>
      <c r="B977" s="48"/>
      <c r="C977" s="48"/>
      <c r="D977" s="48"/>
      <c r="G977" s="48"/>
      <c r="I977" s="48"/>
      <c r="J977" s="48"/>
    </row>
    <row r="978" spans="1:10" x14ac:dyDescent="0.35">
      <c r="A978" t="s">
        <v>1304</v>
      </c>
      <c r="B978" s="48"/>
      <c r="C978" s="48"/>
      <c r="D978" s="48"/>
      <c r="G978" s="48"/>
      <c r="I978" s="48"/>
      <c r="J978" s="48"/>
    </row>
    <row r="979" spans="1:10" x14ac:dyDescent="0.35">
      <c r="A979" t="s">
        <v>1304</v>
      </c>
      <c r="B979" s="48"/>
      <c r="C979" s="48"/>
      <c r="D979" s="48"/>
      <c r="G979" s="48"/>
      <c r="I979" s="48"/>
      <c r="J979" s="48"/>
    </row>
    <row r="980" spans="1:10" x14ac:dyDescent="0.35">
      <c r="A980" t="s">
        <v>1304</v>
      </c>
      <c r="B980" s="48"/>
      <c r="C980" s="48"/>
      <c r="D980" s="48"/>
      <c r="G980" s="48"/>
      <c r="I980" s="48"/>
      <c r="J980" s="48"/>
    </row>
    <row r="981" spans="1:10" x14ac:dyDescent="0.35">
      <c r="A981" t="s">
        <v>1304</v>
      </c>
      <c r="B981" s="48"/>
      <c r="C981" s="48"/>
      <c r="D981" s="48"/>
      <c r="G981" s="48"/>
      <c r="I981" s="48"/>
      <c r="J981" s="48"/>
    </row>
    <row r="982" spans="1:10" x14ac:dyDescent="0.35">
      <c r="A982" t="s">
        <v>1304</v>
      </c>
      <c r="B982" s="48"/>
      <c r="C982" s="48"/>
      <c r="D982" s="48"/>
      <c r="G982" s="48"/>
      <c r="I982" s="48"/>
      <c r="J982" s="48"/>
    </row>
    <row r="983" spans="1:10" x14ac:dyDescent="0.35">
      <c r="A983" t="s">
        <v>1304</v>
      </c>
      <c r="B983" s="48"/>
      <c r="C983" s="48"/>
      <c r="D983" s="48"/>
      <c r="G983" s="48"/>
      <c r="I983" s="48"/>
      <c r="J983" s="48"/>
    </row>
    <row r="984" spans="1:10" x14ac:dyDescent="0.35">
      <c r="A984" t="s">
        <v>1304</v>
      </c>
      <c r="B984" s="48"/>
      <c r="C984" s="48"/>
      <c r="D984" s="48"/>
      <c r="G984" s="48"/>
      <c r="I984" s="48"/>
      <c r="J984" s="48"/>
    </row>
    <row r="985" spans="1:10" x14ac:dyDescent="0.35">
      <c r="A985" t="s">
        <v>1304</v>
      </c>
      <c r="B985" s="48"/>
      <c r="C985" s="48"/>
      <c r="D985" s="48"/>
      <c r="G985" s="48"/>
      <c r="I985" s="48"/>
      <c r="J985" s="48"/>
    </row>
    <row r="986" spans="1:10" x14ac:dyDescent="0.35">
      <c r="A986" t="s">
        <v>1304</v>
      </c>
      <c r="B986" s="48"/>
      <c r="C986" s="48"/>
      <c r="D986" s="48"/>
      <c r="G986" s="48"/>
      <c r="I986" s="48"/>
      <c r="J986" s="48"/>
    </row>
    <row r="987" spans="1:10" x14ac:dyDescent="0.35">
      <c r="A987" t="s">
        <v>1304</v>
      </c>
      <c r="B987" s="48"/>
      <c r="C987" s="48"/>
      <c r="D987" s="48"/>
      <c r="G987" s="48"/>
      <c r="I987" s="48"/>
      <c r="J987" s="48"/>
    </row>
    <row r="988" spans="1:10" x14ac:dyDescent="0.35">
      <c r="A988" t="s">
        <v>1304</v>
      </c>
      <c r="B988" s="48"/>
      <c r="C988" s="48"/>
      <c r="D988" s="48"/>
      <c r="G988" s="48"/>
      <c r="I988" s="48"/>
      <c r="J988" s="48"/>
    </row>
    <row r="989" spans="1:10" x14ac:dyDescent="0.35">
      <c r="A989" t="s">
        <v>1304</v>
      </c>
      <c r="B989" s="48"/>
      <c r="C989" s="48"/>
      <c r="D989" s="48"/>
      <c r="G989" s="48"/>
      <c r="I989" s="48"/>
      <c r="J989" s="48"/>
    </row>
    <row r="990" spans="1:10" x14ac:dyDescent="0.35">
      <c r="A990" t="s">
        <v>1304</v>
      </c>
      <c r="B990" s="48"/>
      <c r="C990" s="48"/>
      <c r="D990" s="48"/>
      <c r="G990" s="48"/>
      <c r="I990" s="48"/>
      <c r="J990" s="48"/>
    </row>
    <row r="991" spans="1:10" x14ac:dyDescent="0.35">
      <c r="A991" t="s">
        <v>1304</v>
      </c>
      <c r="B991" s="48"/>
      <c r="C991" s="48"/>
      <c r="D991" s="48"/>
      <c r="G991" s="48"/>
      <c r="I991" s="48"/>
      <c r="J991" s="48"/>
    </row>
    <row r="992" spans="1:10" x14ac:dyDescent="0.35">
      <c r="A992" t="s">
        <v>1304</v>
      </c>
      <c r="B992" s="48"/>
      <c r="C992" s="48"/>
      <c r="D992" s="48"/>
      <c r="G992" s="48"/>
      <c r="I992" s="48"/>
      <c r="J992" s="48"/>
    </row>
    <row r="993" spans="1:10" x14ac:dyDescent="0.35">
      <c r="A993" t="s">
        <v>1304</v>
      </c>
      <c r="B993" s="48"/>
      <c r="C993" s="48"/>
      <c r="D993" s="48"/>
      <c r="G993" s="48"/>
      <c r="I993" s="48"/>
      <c r="J993" s="48"/>
    </row>
    <row r="994" spans="1:10" x14ac:dyDescent="0.35">
      <c r="A994" t="s">
        <v>1304</v>
      </c>
      <c r="B994" s="48"/>
      <c r="C994" s="48"/>
      <c r="D994" s="48"/>
      <c r="G994" s="48"/>
      <c r="I994" s="48"/>
      <c r="J994" s="48"/>
    </row>
    <row r="995" spans="1:10" x14ac:dyDescent="0.35">
      <c r="A995" t="s">
        <v>1304</v>
      </c>
      <c r="B995" s="48"/>
      <c r="C995" s="48"/>
      <c r="D995" s="48"/>
      <c r="G995" s="48"/>
      <c r="I995" s="48"/>
      <c r="J995" s="48"/>
    </row>
    <row r="996" spans="1:10" x14ac:dyDescent="0.35">
      <c r="A996" t="s">
        <v>1304</v>
      </c>
      <c r="B996" s="48"/>
      <c r="C996" s="48"/>
      <c r="D996" s="48"/>
      <c r="G996" s="48"/>
      <c r="I996" s="48"/>
      <c r="J996" s="48"/>
    </row>
    <row r="997" spans="1:10" x14ac:dyDescent="0.35">
      <c r="A997" t="s">
        <v>1304</v>
      </c>
      <c r="B997" s="48"/>
      <c r="C997" s="48"/>
      <c r="D997" s="48"/>
      <c r="G997" s="48"/>
      <c r="I997" s="48"/>
      <c r="J997" s="48"/>
    </row>
    <row r="998" spans="1:10" x14ac:dyDescent="0.35">
      <c r="A998" t="s">
        <v>1304</v>
      </c>
      <c r="B998" s="48"/>
      <c r="C998" s="48"/>
      <c r="D998" s="48"/>
      <c r="G998" s="48"/>
      <c r="I998" s="48"/>
      <c r="J998" s="48"/>
    </row>
    <row r="999" spans="1:10" x14ac:dyDescent="0.35">
      <c r="A999" t="s">
        <v>1304</v>
      </c>
      <c r="B999" s="48"/>
      <c r="C999" s="48"/>
      <c r="D999" s="48"/>
      <c r="G999" s="48"/>
      <c r="I999" s="48"/>
      <c r="J999" s="48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7514-5F4D-4137-8560-AECA847345E3}">
  <sheetPr codeName="Sheet13">
    <tabColor theme="9" tint="-0.249977111117893"/>
  </sheetPr>
  <dimension ref="A1:X383"/>
  <sheetViews>
    <sheetView topLeftCell="A54" workbookViewId="0">
      <selection activeCell="F83" sqref="F83"/>
    </sheetView>
  </sheetViews>
  <sheetFormatPr defaultRowHeight="14.5" x14ac:dyDescent="0.35"/>
  <cols>
    <col min="1" max="1" width="13.453125" bestFit="1" customWidth="1"/>
    <col min="2" max="2" width="12.36328125" bestFit="1" customWidth="1"/>
    <col min="3" max="3" width="10.36328125" bestFit="1" customWidth="1"/>
    <col min="4" max="4" width="11.36328125" bestFit="1" customWidth="1"/>
    <col min="5" max="5" width="13.08984375" bestFit="1" customWidth="1"/>
    <col min="6" max="6" width="16" bestFit="1" customWidth="1"/>
    <col min="7" max="7" width="21.81640625" bestFit="1" customWidth="1"/>
    <col min="8" max="8" width="9.81640625" bestFit="1" customWidth="1"/>
    <col min="9" max="9" width="6.36328125" bestFit="1" customWidth="1"/>
    <col min="10" max="10" width="22.90625" bestFit="1" customWidth="1"/>
    <col min="11" max="11" width="10.453125" bestFit="1" customWidth="1"/>
    <col min="12" max="12" width="11.26953125" bestFit="1" customWidth="1"/>
    <col min="13" max="13" width="7.7265625" bestFit="1" customWidth="1"/>
    <col min="14" max="14" width="14.26953125" bestFit="1" customWidth="1"/>
    <col min="15" max="15" width="10.26953125" bestFit="1" customWidth="1"/>
    <col min="16" max="16" width="8" bestFit="1" customWidth="1"/>
    <col min="17" max="17" width="16.26953125" bestFit="1" customWidth="1"/>
    <col min="18" max="18" width="7.7265625" bestFit="1" customWidth="1"/>
    <col min="19" max="19" width="16" bestFit="1" customWidth="1"/>
    <col min="20" max="20" width="10.81640625" bestFit="1" customWidth="1"/>
    <col min="21" max="21" width="10.90625" bestFit="1" customWidth="1"/>
  </cols>
  <sheetData>
    <row r="1" spans="1:21" x14ac:dyDescent="0.35">
      <c r="A1" t="s">
        <v>1415</v>
      </c>
      <c r="B1" t="s">
        <v>1416</v>
      </c>
      <c r="C1" t="s">
        <v>1417</v>
      </c>
      <c r="D1" t="s">
        <v>1418</v>
      </c>
      <c r="E1" t="s">
        <v>1419</v>
      </c>
      <c r="F1" t="s">
        <v>1420</v>
      </c>
      <c r="G1" t="s">
        <v>1421</v>
      </c>
      <c r="H1" t="s">
        <v>1422</v>
      </c>
      <c r="I1" t="s">
        <v>1423</v>
      </c>
      <c r="J1" t="s">
        <v>1424</v>
      </c>
      <c r="K1" t="s">
        <v>1425</v>
      </c>
      <c r="L1" t="s">
        <v>1426</v>
      </c>
      <c r="M1" t="s">
        <v>1427</v>
      </c>
      <c r="N1" t="s">
        <v>1428</v>
      </c>
      <c r="O1" t="s">
        <v>1429</v>
      </c>
      <c r="P1" t="s">
        <v>1430</v>
      </c>
      <c r="Q1" t="s">
        <v>1431</v>
      </c>
      <c r="R1" t="s">
        <v>1432</v>
      </c>
      <c r="S1" t="s">
        <v>1433</v>
      </c>
      <c r="T1" t="s">
        <v>1434</v>
      </c>
      <c r="U1" t="s">
        <v>1435</v>
      </c>
    </row>
    <row r="2" spans="1:21" x14ac:dyDescent="0.35">
      <c r="A2" s="48" t="s">
        <v>1304</v>
      </c>
      <c r="B2" s="48" t="s">
        <v>1436</v>
      </c>
      <c r="C2" s="48" t="s">
        <v>1437</v>
      </c>
      <c r="D2" s="48" t="s">
        <v>1438</v>
      </c>
      <c r="E2" s="48" t="s">
        <v>1439</v>
      </c>
      <c r="F2" s="48" t="s">
        <v>1304</v>
      </c>
      <c r="G2" s="48" t="s">
        <v>1304</v>
      </c>
      <c r="I2" s="48" t="s">
        <v>1304</v>
      </c>
      <c r="J2" s="48" t="s">
        <v>1304</v>
      </c>
    </row>
    <row r="3" spans="1:21" x14ac:dyDescent="0.35">
      <c r="A3" s="48" t="s">
        <v>1440</v>
      </c>
      <c r="B3" s="48" t="s">
        <v>1752</v>
      </c>
      <c r="C3" s="48" t="s">
        <v>1753</v>
      </c>
      <c r="D3" s="48" t="s">
        <v>1754</v>
      </c>
      <c r="E3" s="48" t="s">
        <v>1755</v>
      </c>
      <c r="F3" s="48" t="s">
        <v>1304</v>
      </c>
      <c r="G3" s="48" t="s">
        <v>1304</v>
      </c>
      <c r="I3" s="48" t="s">
        <v>1304</v>
      </c>
      <c r="J3" s="48" t="s">
        <v>1304</v>
      </c>
    </row>
    <row r="4" spans="1:21" x14ac:dyDescent="0.35">
      <c r="A4" s="48" t="s">
        <v>1441</v>
      </c>
      <c r="B4" s="48" t="s">
        <v>1756</v>
      </c>
      <c r="C4" s="48" t="s">
        <v>1757</v>
      </c>
      <c r="D4" s="48" t="s">
        <v>1758</v>
      </c>
      <c r="E4" s="48" t="s">
        <v>1304</v>
      </c>
      <c r="F4" s="48" t="s">
        <v>1304</v>
      </c>
      <c r="G4" s="48" t="s">
        <v>1304</v>
      </c>
      <c r="I4" s="48" t="s">
        <v>1304</v>
      </c>
      <c r="J4" s="48" t="s">
        <v>1304</v>
      </c>
    </row>
    <row r="5" spans="1:21" x14ac:dyDescent="0.35">
      <c r="A5" s="48" t="s">
        <v>1442</v>
      </c>
      <c r="B5" s="48" t="s">
        <v>1746</v>
      </c>
      <c r="C5" s="48" t="s">
        <v>1759</v>
      </c>
      <c r="D5" s="48" t="s">
        <v>1760</v>
      </c>
      <c r="E5" s="48" t="s">
        <v>1304</v>
      </c>
      <c r="F5" s="48" t="s">
        <v>1304</v>
      </c>
      <c r="G5" s="48" t="s">
        <v>1304</v>
      </c>
      <c r="I5" s="48" t="s">
        <v>1304</v>
      </c>
      <c r="J5" s="48" t="s">
        <v>1304</v>
      </c>
    </row>
    <row r="6" spans="1:21" x14ac:dyDescent="0.35">
      <c r="A6" s="48" t="s">
        <v>1415</v>
      </c>
      <c r="B6" s="48" t="s">
        <v>1415</v>
      </c>
      <c r="C6" s="48" t="s">
        <v>1415</v>
      </c>
      <c r="D6" s="48" t="s">
        <v>1415</v>
      </c>
      <c r="E6" s="48" t="s">
        <v>1415</v>
      </c>
      <c r="F6" s="48" t="s">
        <v>1304</v>
      </c>
      <c r="G6" s="48" t="s">
        <v>258</v>
      </c>
      <c r="I6" s="48" t="s">
        <v>258</v>
      </c>
      <c r="J6" s="48" t="s">
        <v>1304</v>
      </c>
      <c r="K6">
        <v>23309474</v>
      </c>
      <c r="L6">
        <v>1</v>
      </c>
      <c r="M6">
        <v>1</v>
      </c>
      <c r="N6">
        <v>1.19</v>
      </c>
      <c r="O6">
        <v>0</v>
      </c>
      <c r="Q6">
        <v>0</v>
      </c>
      <c r="S6">
        <v>0</v>
      </c>
    </row>
    <row r="7" spans="1:21" x14ac:dyDescent="0.35">
      <c r="A7" s="48" t="s">
        <v>1415</v>
      </c>
      <c r="B7" s="48" t="s">
        <v>1415</v>
      </c>
      <c r="C7" s="48" t="s">
        <v>1415</v>
      </c>
      <c r="D7" s="48" t="s">
        <v>1415</v>
      </c>
      <c r="E7" s="48" t="s">
        <v>1415</v>
      </c>
      <c r="F7" s="48" t="s">
        <v>1304</v>
      </c>
      <c r="G7" s="48" t="s">
        <v>253</v>
      </c>
      <c r="I7" s="48" t="s">
        <v>253</v>
      </c>
      <c r="J7" s="48" t="s">
        <v>1304</v>
      </c>
      <c r="K7">
        <v>12888072</v>
      </c>
      <c r="L7">
        <v>1</v>
      </c>
      <c r="M7">
        <v>1</v>
      </c>
      <c r="N7">
        <v>0.9</v>
      </c>
      <c r="O7">
        <v>0</v>
      </c>
      <c r="Q7">
        <v>0</v>
      </c>
      <c r="S7">
        <v>0</v>
      </c>
    </row>
    <row r="8" spans="1:21" x14ac:dyDescent="0.35">
      <c r="A8" s="48" t="s">
        <v>1415</v>
      </c>
      <c r="B8" s="48" t="s">
        <v>1415</v>
      </c>
      <c r="C8" s="48" t="s">
        <v>1415</v>
      </c>
      <c r="D8" s="48" t="s">
        <v>1415</v>
      </c>
      <c r="E8" s="48" t="s">
        <v>1415</v>
      </c>
      <c r="F8" s="48" t="s">
        <v>630</v>
      </c>
      <c r="G8" s="48" t="s">
        <v>632</v>
      </c>
      <c r="H8">
        <v>3</v>
      </c>
      <c r="I8" s="48" t="s">
        <v>58</v>
      </c>
      <c r="J8" s="48" t="s">
        <v>1444</v>
      </c>
      <c r="K8">
        <v>12558000</v>
      </c>
      <c r="L8">
        <v>99.35</v>
      </c>
      <c r="M8">
        <v>100.39</v>
      </c>
      <c r="N8">
        <v>100.39</v>
      </c>
      <c r="O8">
        <v>1032</v>
      </c>
      <c r="P8">
        <v>0</v>
      </c>
      <c r="Q8">
        <v>577</v>
      </c>
      <c r="R8">
        <v>0</v>
      </c>
      <c r="S8">
        <v>583</v>
      </c>
      <c r="T8">
        <v>259</v>
      </c>
      <c r="U8">
        <v>210</v>
      </c>
    </row>
    <row r="9" spans="1:21" x14ac:dyDescent="0.35">
      <c r="A9" s="48" t="s">
        <v>1415</v>
      </c>
      <c r="B9" s="48" t="s">
        <v>1415</v>
      </c>
      <c r="C9" s="48" t="s">
        <v>1415</v>
      </c>
      <c r="D9" s="48" t="s">
        <v>1415</v>
      </c>
      <c r="E9" s="48" t="s">
        <v>1415</v>
      </c>
      <c r="F9" s="48" t="s">
        <v>1304</v>
      </c>
      <c r="G9" s="48" t="s">
        <v>58</v>
      </c>
      <c r="I9" s="48" t="s">
        <v>58</v>
      </c>
      <c r="J9" s="48" t="s">
        <v>1304</v>
      </c>
      <c r="K9">
        <v>10548474</v>
      </c>
      <c r="L9">
        <v>1</v>
      </c>
      <c r="M9">
        <v>1</v>
      </c>
      <c r="N9">
        <v>1</v>
      </c>
      <c r="O9">
        <v>0</v>
      </c>
      <c r="Q9">
        <v>0</v>
      </c>
      <c r="S9">
        <v>0</v>
      </c>
    </row>
    <row r="10" spans="1:21" x14ac:dyDescent="0.35">
      <c r="A10" s="48" t="s">
        <v>1415</v>
      </c>
      <c r="B10" s="48" t="s">
        <v>1415</v>
      </c>
      <c r="C10" s="48" t="s">
        <v>1415</v>
      </c>
      <c r="D10" s="48" t="s">
        <v>1415</v>
      </c>
      <c r="E10" s="48" t="s">
        <v>1415</v>
      </c>
      <c r="F10" s="48" t="s">
        <v>1304</v>
      </c>
      <c r="G10" s="48" t="s">
        <v>930</v>
      </c>
      <c r="I10" s="48" t="s">
        <v>58</v>
      </c>
      <c r="J10" s="48" t="s">
        <v>1304</v>
      </c>
      <c r="K10">
        <v>10000000</v>
      </c>
      <c r="L10">
        <v>76.61</v>
      </c>
      <c r="M10">
        <v>76.650000000000006</v>
      </c>
      <c r="N10">
        <v>76.650000000000006</v>
      </c>
      <c r="O10">
        <v>0</v>
      </c>
      <c r="Q10">
        <v>0</v>
      </c>
      <c r="S10">
        <v>0</v>
      </c>
    </row>
    <row r="11" spans="1:21" x14ac:dyDescent="0.35">
      <c r="A11" s="48" t="s">
        <v>1415</v>
      </c>
      <c r="B11" s="48" t="s">
        <v>1415</v>
      </c>
      <c r="C11" s="48" t="s">
        <v>1415</v>
      </c>
      <c r="D11" s="48" t="s">
        <v>1415</v>
      </c>
      <c r="E11" s="48" t="s">
        <v>1415</v>
      </c>
      <c r="F11" s="48" t="s">
        <v>1304</v>
      </c>
      <c r="G11" s="48" t="s">
        <v>1306</v>
      </c>
      <c r="I11" s="48" t="s">
        <v>58</v>
      </c>
      <c r="J11" s="48" t="s">
        <v>1304</v>
      </c>
      <c r="K11">
        <v>10000000</v>
      </c>
      <c r="L11">
        <v>82.46</v>
      </c>
      <c r="M11">
        <v>82.46</v>
      </c>
      <c r="N11">
        <v>82.46</v>
      </c>
      <c r="O11">
        <v>0</v>
      </c>
      <c r="Q11">
        <v>0</v>
      </c>
      <c r="S11">
        <v>0</v>
      </c>
    </row>
    <row r="12" spans="1:21" x14ac:dyDescent="0.35">
      <c r="A12" s="48" t="s">
        <v>1415</v>
      </c>
      <c r="B12" s="48" t="s">
        <v>1415</v>
      </c>
      <c r="C12" s="48" t="s">
        <v>1415</v>
      </c>
      <c r="D12" s="48" t="s">
        <v>1415</v>
      </c>
      <c r="E12" s="48" t="s">
        <v>1415</v>
      </c>
      <c r="F12" s="48" t="s">
        <v>1304</v>
      </c>
      <c r="G12" s="48" t="s">
        <v>1224</v>
      </c>
      <c r="I12" s="48" t="s">
        <v>58</v>
      </c>
      <c r="J12" s="48" t="s">
        <v>1304</v>
      </c>
      <c r="K12">
        <v>10000000</v>
      </c>
      <c r="L12">
        <v>75.67</v>
      </c>
      <c r="M12">
        <v>75.62</v>
      </c>
      <c r="N12">
        <v>75.62</v>
      </c>
      <c r="O12">
        <v>55</v>
      </c>
      <c r="Q12">
        <v>0</v>
      </c>
      <c r="S12">
        <v>0</v>
      </c>
    </row>
    <row r="13" spans="1:21" x14ac:dyDescent="0.35">
      <c r="A13" s="48" t="s">
        <v>1415</v>
      </c>
      <c r="B13" s="48" t="s">
        <v>1415</v>
      </c>
      <c r="C13" s="48" t="s">
        <v>1415</v>
      </c>
      <c r="D13" s="48" t="s">
        <v>1415</v>
      </c>
      <c r="E13" s="48" t="s">
        <v>1415</v>
      </c>
      <c r="F13" s="48" t="s">
        <v>1124</v>
      </c>
      <c r="G13" s="48" t="s">
        <v>1125</v>
      </c>
      <c r="H13">
        <v>1</v>
      </c>
      <c r="I13" s="48" t="s">
        <v>58</v>
      </c>
      <c r="J13" s="48" t="s">
        <v>1460</v>
      </c>
      <c r="K13">
        <v>10000000</v>
      </c>
      <c r="L13">
        <v>-2.34</v>
      </c>
      <c r="M13">
        <v>-2.35</v>
      </c>
      <c r="N13">
        <v>-2.35</v>
      </c>
      <c r="O13">
        <v>-278</v>
      </c>
      <c r="P13">
        <v>0</v>
      </c>
      <c r="Q13">
        <v>63</v>
      </c>
      <c r="R13">
        <v>0.05</v>
      </c>
      <c r="S13">
        <v>-5282</v>
      </c>
      <c r="T13">
        <v>55</v>
      </c>
    </row>
    <row r="14" spans="1:21" x14ac:dyDescent="0.35">
      <c r="A14" s="48" t="s">
        <v>1415</v>
      </c>
      <c r="B14" s="48" t="s">
        <v>1415</v>
      </c>
      <c r="C14" s="48" t="s">
        <v>1415</v>
      </c>
      <c r="D14" s="48" t="s">
        <v>1415</v>
      </c>
      <c r="E14" s="48" t="s">
        <v>1415</v>
      </c>
      <c r="F14" s="48" t="s">
        <v>1715</v>
      </c>
      <c r="G14" s="48" t="s">
        <v>1716</v>
      </c>
      <c r="H14">
        <v>0.25</v>
      </c>
      <c r="I14" s="48" t="s">
        <v>58</v>
      </c>
      <c r="J14" s="48" t="s">
        <v>1737</v>
      </c>
      <c r="K14">
        <v>10000000</v>
      </c>
      <c r="L14">
        <v>100.88</v>
      </c>
      <c r="M14">
        <v>100.86</v>
      </c>
      <c r="N14">
        <v>100.86</v>
      </c>
      <c r="O14">
        <v>0</v>
      </c>
      <c r="P14">
        <v>0.1</v>
      </c>
      <c r="Q14">
        <v>9939</v>
      </c>
      <c r="R14">
        <v>0.1</v>
      </c>
      <c r="S14">
        <v>10065</v>
      </c>
      <c r="T14">
        <v>44</v>
      </c>
      <c r="U14">
        <v>75</v>
      </c>
    </row>
    <row r="15" spans="1:21" x14ac:dyDescent="0.35">
      <c r="A15" s="48" t="s">
        <v>1415</v>
      </c>
      <c r="B15" s="48" t="s">
        <v>1415</v>
      </c>
      <c r="C15" s="48" t="s">
        <v>1415</v>
      </c>
      <c r="D15" s="48" t="s">
        <v>1415</v>
      </c>
      <c r="E15" s="48" t="s">
        <v>1415</v>
      </c>
      <c r="F15" s="48" t="s">
        <v>1222</v>
      </c>
      <c r="G15" s="48" t="s">
        <v>1223</v>
      </c>
      <c r="H15">
        <v>3.375</v>
      </c>
      <c r="I15" s="48" t="s">
        <v>58</v>
      </c>
      <c r="J15" s="48" t="s">
        <v>1448</v>
      </c>
      <c r="K15">
        <v>9500000</v>
      </c>
      <c r="L15">
        <v>100.66</v>
      </c>
      <c r="M15">
        <v>100.56</v>
      </c>
      <c r="N15">
        <v>100.56</v>
      </c>
      <c r="O15">
        <v>795</v>
      </c>
      <c r="P15">
        <v>7.0000000000000007E-2</v>
      </c>
      <c r="Q15">
        <v>7114</v>
      </c>
      <c r="R15">
        <v>0.08</v>
      </c>
      <c r="S15">
        <v>7191</v>
      </c>
      <c r="T15">
        <v>365</v>
      </c>
      <c r="U15">
        <v>330</v>
      </c>
    </row>
    <row r="16" spans="1:21" x14ac:dyDescent="0.35">
      <c r="A16" s="48" t="s">
        <v>1415</v>
      </c>
      <c r="B16" s="48" t="s">
        <v>1415</v>
      </c>
      <c r="C16" s="48" t="s">
        <v>1415</v>
      </c>
      <c r="D16" s="48" t="s">
        <v>1415</v>
      </c>
      <c r="E16" s="48" t="s">
        <v>1415</v>
      </c>
      <c r="F16" s="48" t="s">
        <v>950</v>
      </c>
      <c r="G16" s="48" t="s">
        <v>951</v>
      </c>
      <c r="H16">
        <v>3.125</v>
      </c>
      <c r="I16" s="48" t="s">
        <v>58</v>
      </c>
      <c r="J16" s="48" t="s">
        <v>1449</v>
      </c>
      <c r="K16">
        <v>8600000</v>
      </c>
      <c r="L16">
        <v>105.19</v>
      </c>
      <c r="M16">
        <v>105.43</v>
      </c>
      <c r="N16">
        <v>105.43</v>
      </c>
      <c r="O16">
        <v>734</v>
      </c>
      <c r="P16">
        <v>0.05</v>
      </c>
      <c r="Q16">
        <v>4198</v>
      </c>
      <c r="R16">
        <v>0.05</v>
      </c>
      <c r="S16">
        <v>4240</v>
      </c>
      <c r="T16">
        <v>245</v>
      </c>
      <c r="U16">
        <v>203</v>
      </c>
    </row>
    <row r="17" spans="1:24" x14ac:dyDescent="0.35">
      <c r="A17" s="48" t="s">
        <v>1415</v>
      </c>
      <c r="B17" s="48" t="s">
        <v>1415</v>
      </c>
      <c r="C17" s="48" t="s">
        <v>1415</v>
      </c>
      <c r="D17" s="48" t="s">
        <v>1415</v>
      </c>
      <c r="E17" s="48" t="s">
        <v>1415</v>
      </c>
      <c r="F17" s="48" t="s">
        <v>1304</v>
      </c>
      <c r="G17" s="48" t="s">
        <v>1228</v>
      </c>
      <c r="I17" s="48" t="s">
        <v>58</v>
      </c>
      <c r="J17" s="48" t="s">
        <v>1304</v>
      </c>
      <c r="K17">
        <v>8100000</v>
      </c>
      <c r="L17">
        <v>80.19</v>
      </c>
      <c r="M17">
        <v>80.25</v>
      </c>
      <c r="N17">
        <v>80.25</v>
      </c>
      <c r="O17">
        <v>54</v>
      </c>
      <c r="Q17">
        <v>0</v>
      </c>
      <c r="S17">
        <v>0</v>
      </c>
    </row>
    <row r="18" spans="1:24" x14ac:dyDescent="0.35">
      <c r="A18" s="48" t="s">
        <v>1415</v>
      </c>
      <c r="B18" s="48" t="s">
        <v>1415</v>
      </c>
      <c r="C18" s="48" t="s">
        <v>1415</v>
      </c>
      <c r="D18" s="48" t="s">
        <v>1415</v>
      </c>
      <c r="E18" s="48" t="s">
        <v>1415</v>
      </c>
      <c r="F18" s="48" t="s">
        <v>9</v>
      </c>
      <c r="G18" s="48" t="s">
        <v>735</v>
      </c>
      <c r="H18">
        <v>4.625</v>
      </c>
      <c r="I18" s="48" t="s">
        <v>58</v>
      </c>
      <c r="J18" s="48" t="s">
        <v>1443</v>
      </c>
      <c r="K18">
        <v>8000000</v>
      </c>
      <c r="L18">
        <v>107.08</v>
      </c>
      <c r="M18">
        <v>107.22</v>
      </c>
      <c r="N18">
        <v>107.22</v>
      </c>
      <c r="O18">
        <v>1647</v>
      </c>
      <c r="P18">
        <v>0.05</v>
      </c>
      <c r="Q18">
        <v>4102</v>
      </c>
      <c r="R18">
        <v>0.05</v>
      </c>
      <c r="S18">
        <v>4143</v>
      </c>
      <c r="T18">
        <v>361</v>
      </c>
      <c r="U18">
        <v>315</v>
      </c>
    </row>
    <row r="19" spans="1:24" x14ac:dyDescent="0.35">
      <c r="A19" s="48" t="s">
        <v>1415</v>
      </c>
      <c r="B19" s="48" t="s">
        <v>1415</v>
      </c>
      <c r="C19" s="48" t="s">
        <v>1415</v>
      </c>
      <c r="D19" s="48" t="s">
        <v>1415</v>
      </c>
      <c r="E19" s="48" t="s">
        <v>1415</v>
      </c>
      <c r="F19" s="48" t="s">
        <v>1643</v>
      </c>
      <c r="G19" s="48" t="s">
        <v>1644</v>
      </c>
      <c r="H19">
        <v>0.125</v>
      </c>
      <c r="I19" s="48" t="s">
        <v>58</v>
      </c>
      <c r="J19" s="48" t="s">
        <v>1697</v>
      </c>
      <c r="K19">
        <v>8000000</v>
      </c>
      <c r="L19">
        <v>100.73</v>
      </c>
      <c r="M19">
        <v>100.75</v>
      </c>
      <c r="N19">
        <v>100.75</v>
      </c>
      <c r="O19">
        <v>10</v>
      </c>
      <c r="P19">
        <v>0.09</v>
      </c>
      <c r="Q19">
        <v>7115</v>
      </c>
      <c r="R19">
        <v>0.09</v>
      </c>
      <c r="S19">
        <v>7198</v>
      </c>
      <c r="T19">
        <v>37</v>
      </c>
      <c r="U19">
        <v>69</v>
      </c>
    </row>
    <row r="20" spans="1:24" x14ac:dyDescent="0.35">
      <c r="A20" s="48" t="s">
        <v>1415</v>
      </c>
      <c r="B20" s="48" t="s">
        <v>1415</v>
      </c>
      <c r="C20" s="48" t="s">
        <v>1415</v>
      </c>
      <c r="D20" s="48" t="s">
        <v>1415</v>
      </c>
      <c r="E20" s="48" t="s">
        <v>1415</v>
      </c>
      <c r="F20" s="48" t="s">
        <v>1365</v>
      </c>
      <c r="G20" s="48" t="s">
        <v>1366</v>
      </c>
      <c r="H20">
        <v>2.5</v>
      </c>
      <c r="I20" s="48" t="s">
        <v>58</v>
      </c>
      <c r="J20" s="48" t="s">
        <v>1450</v>
      </c>
      <c r="K20">
        <v>6500000</v>
      </c>
      <c r="L20">
        <v>98.71</v>
      </c>
      <c r="M20">
        <v>98.41</v>
      </c>
      <c r="N20">
        <v>98.41</v>
      </c>
      <c r="O20">
        <v>445</v>
      </c>
      <c r="P20">
        <v>7.0000000000000007E-2</v>
      </c>
      <c r="Q20">
        <v>4691</v>
      </c>
      <c r="R20">
        <v>7.0000000000000007E-2</v>
      </c>
      <c r="S20">
        <v>4745</v>
      </c>
      <c r="T20">
        <v>308</v>
      </c>
      <c r="U20">
        <v>272</v>
      </c>
    </row>
    <row r="21" spans="1:24" x14ac:dyDescent="0.35">
      <c r="A21" s="48" t="s">
        <v>1415</v>
      </c>
      <c r="B21" s="48" t="s">
        <v>1415</v>
      </c>
      <c r="C21" s="48" t="s">
        <v>1415</v>
      </c>
      <c r="D21" s="48" t="s">
        <v>1415</v>
      </c>
      <c r="E21" s="48" t="s">
        <v>1415</v>
      </c>
      <c r="F21" s="48" t="s">
        <v>10</v>
      </c>
      <c r="G21" s="48" t="s">
        <v>653</v>
      </c>
      <c r="H21">
        <v>3.625</v>
      </c>
      <c r="I21" s="48" t="s">
        <v>253</v>
      </c>
      <c r="J21" s="48" t="s">
        <v>1451</v>
      </c>
      <c r="K21">
        <v>6350000</v>
      </c>
      <c r="L21">
        <v>102.51</v>
      </c>
      <c r="M21">
        <v>102.73</v>
      </c>
      <c r="N21">
        <v>102.73</v>
      </c>
      <c r="O21">
        <v>699</v>
      </c>
      <c r="P21">
        <v>0.02</v>
      </c>
      <c r="Q21">
        <v>1149</v>
      </c>
      <c r="R21">
        <v>0.02</v>
      </c>
      <c r="S21">
        <v>1165</v>
      </c>
      <c r="T21">
        <v>187</v>
      </c>
      <c r="U21">
        <v>213</v>
      </c>
    </row>
    <row r="22" spans="1:24" x14ac:dyDescent="0.35">
      <c r="A22" s="48" t="s">
        <v>1415</v>
      </c>
      <c r="B22" s="48" t="s">
        <v>1415</v>
      </c>
      <c r="C22" s="48" t="s">
        <v>1415</v>
      </c>
      <c r="D22" s="48" t="s">
        <v>1415</v>
      </c>
      <c r="E22" s="48" t="s">
        <v>1415</v>
      </c>
      <c r="F22" s="48" t="s">
        <v>1304</v>
      </c>
      <c r="G22" s="48" t="s">
        <v>1307</v>
      </c>
      <c r="I22" s="48" t="s">
        <v>253</v>
      </c>
      <c r="J22" s="48" t="s">
        <v>1304</v>
      </c>
      <c r="K22">
        <v>6350000</v>
      </c>
      <c r="L22">
        <v>77.16</v>
      </c>
      <c r="M22">
        <v>77.16</v>
      </c>
      <c r="N22">
        <v>77.16</v>
      </c>
      <c r="O22">
        <v>0</v>
      </c>
      <c r="Q22">
        <v>0</v>
      </c>
      <c r="S22">
        <v>0</v>
      </c>
    </row>
    <row r="23" spans="1:24" x14ac:dyDescent="0.35">
      <c r="A23" s="48" t="s">
        <v>1415</v>
      </c>
      <c r="B23" s="48" t="s">
        <v>1415</v>
      </c>
      <c r="C23" s="48" t="s">
        <v>1415</v>
      </c>
      <c r="D23" s="48" t="s">
        <v>1415</v>
      </c>
      <c r="E23" s="48" t="s">
        <v>1415</v>
      </c>
      <c r="F23" s="48" t="s">
        <v>286</v>
      </c>
      <c r="G23" s="48" t="s">
        <v>288</v>
      </c>
      <c r="H23">
        <v>3.3690000000000002</v>
      </c>
      <c r="I23" s="48" t="s">
        <v>58</v>
      </c>
      <c r="J23" s="48" t="s">
        <v>1447</v>
      </c>
      <c r="K23">
        <v>6348000</v>
      </c>
      <c r="L23">
        <v>109.72</v>
      </c>
      <c r="M23">
        <v>109.24</v>
      </c>
      <c r="N23">
        <v>109.24</v>
      </c>
      <c r="O23">
        <v>586</v>
      </c>
      <c r="P23">
        <v>0.06</v>
      </c>
      <c r="Q23">
        <v>3756</v>
      </c>
      <c r="R23">
        <v>0.06</v>
      </c>
      <c r="S23">
        <v>3794</v>
      </c>
      <c r="T23">
        <v>217</v>
      </c>
      <c r="U23">
        <v>172</v>
      </c>
      <c r="X23" t="s">
        <v>250</v>
      </c>
    </row>
    <row r="24" spans="1:24" x14ac:dyDescent="0.35">
      <c r="A24" s="48" t="s">
        <v>1415</v>
      </c>
      <c r="B24" s="48" t="s">
        <v>1415</v>
      </c>
      <c r="C24" s="48" t="s">
        <v>1415</v>
      </c>
      <c r="D24" s="48" t="s">
        <v>1415</v>
      </c>
      <c r="E24" s="48" t="s">
        <v>1415</v>
      </c>
      <c r="F24" s="48" t="s">
        <v>1693</v>
      </c>
      <c r="G24" s="48" t="s">
        <v>1694</v>
      </c>
      <c r="H24">
        <v>1.875</v>
      </c>
      <c r="I24" s="48" t="s">
        <v>58</v>
      </c>
      <c r="J24" s="48" t="s">
        <v>1695</v>
      </c>
      <c r="K24">
        <v>6000000</v>
      </c>
      <c r="L24">
        <v>104.33</v>
      </c>
      <c r="M24">
        <v>104.49</v>
      </c>
      <c r="N24">
        <v>104.49</v>
      </c>
      <c r="O24">
        <v>308</v>
      </c>
      <c r="P24">
        <v>0.06</v>
      </c>
      <c r="Q24">
        <v>3391</v>
      </c>
      <c r="R24">
        <v>0.06</v>
      </c>
      <c r="S24">
        <v>3425</v>
      </c>
      <c r="T24">
        <v>151</v>
      </c>
      <c r="U24">
        <v>182</v>
      </c>
    </row>
    <row r="25" spans="1:24" x14ac:dyDescent="0.35">
      <c r="A25" s="48" t="s">
        <v>1415</v>
      </c>
      <c r="B25" s="48" t="s">
        <v>1415</v>
      </c>
      <c r="C25" s="48" t="s">
        <v>1415</v>
      </c>
      <c r="D25" s="48" t="s">
        <v>1415</v>
      </c>
      <c r="E25" s="48" t="s">
        <v>1415</v>
      </c>
      <c r="F25" s="48" t="s">
        <v>1113</v>
      </c>
      <c r="G25" s="48" t="s">
        <v>1114</v>
      </c>
      <c r="H25">
        <v>1.375</v>
      </c>
      <c r="I25" s="48" t="s">
        <v>58</v>
      </c>
      <c r="J25" s="48" t="s">
        <v>1452</v>
      </c>
      <c r="K25">
        <v>5659000</v>
      </c>
      <c r="L25">
        <v>103.53</v>
      </c>
      <c r="M25">
        <v>103.42</v>
      </c>
      <c r="N25">
        <v>103.42</v>
      </c>
      <c r="O25">
        <v>213</v>
      </c>
      <c r="P25">
        <v>0.04</v>
      </c>
      <c r="Q25">
        <v>2535</v>
      </c>
      <c r="R25">
        <v>0.05</v>
      </c>
      <c r="S25">
        <v>2560</v>
      </c>
      <c r="T25">
        <v>108</v>
      </c>
      <c r="U25">
        <v>137</v>
      </c>
    </row>
    <row r="26" spans="1:24" x14ac:dyDescent="0.35">
      <c r="A26" s="48" t="s">
        <v>1415</v>
      </c>
      <c r="B26" s="48" t="s">
        <v>1415</v>
      </c>
      <c r="C26" s="48" t="s">
        <v>1415</v>
      </c>
      <c r="D26" s="48" t="s">
        <v>1415</v>
      </c>
      <c r="E26" s="48" t="s">
        <v>1415</v>
      </c>
      <c r="F26" s="48" t="s">
        <v>536</v>
      </c>
      <c r="G26" s="48" t="s">
        <v>538</v>
      </c>
      <c r="H26">
        <v>3.625</v>
      </c>
      <c r="I26" s="48" t="s">
        <v>58</v>
      </c>
      <c r="J26" s="48" t="s">
        <v>1453</v>
      </c>
      <c r="K26">
        <v>5305000</v>
      </c>
      <c r="L26">
        <v>101.39</v>
      </c>
      <c r="M26">
        <v>101.46</v>
      </c>
      <c r="N26">
        <v>101.46</v>
      </c>
      <c r="O26">
        <v>527</v>
      </c>
      <c r="P26">
        <v>0</v>
      </c>
      <c r="Q26">
        <v>237</v>
      </c>
      <c r="R26">
        <v>0</v>
      </c>
      <c r="S26">
        <v>239</v>
      </c>
      <c r="T26">
        <v>76</v>
      </c>
      <c r="U26">
        <v>32</v>
      </c>
    </row>
    <row r="27" spans="1:24" x14ac:dyDescent="0.35">
      <c r="A27" s="48" t="s">
        <v>1415</v>
      </c>
      <c r="B27" s="48" t="s">
        <v>1415</v>
      </c>
      <c r="C27" s="48" t="s">
        <v>1415</v>
      </c>
      <c r="D27" s="48" t="s">
        <v>1415</v>
      </c>
      <c r="E27" s="48" t="s">
        <v>1415</v>
      </c>
      <c r="F27" s="48" t="s">
        <v>1304</v>
      </c>
      <c r="G27" s="48" t="s">
        <v>1397</v>
      </c>
      <c r="I27" s="48" t="s">
        <v>58</v>
      </c>
      <c r="J27" s="48" t="s">
        <v>1304</v>
      </c>
      <c r="K27">
        <v>5305000</v>
      </c>
      <c r="L27">
        <v>77.58</v>
      </c>
      <c r="M27">
        <v>77.58</v>
      </c>
      <c r="N27">
        <v>77.58</v>
      </c>
      <c r="O27">
        <v>0</v>
      </c>
      <c r="Q27">
        <v>0</v>
      </c>
      <c r="S27">
        <v>0</v>
      </c>
    </row>
    <row r="28" spans="1:24" x14ac:dyDescent="0.35">
      <c r="A28" s="48" t="s">
        <v>1415</v>
      </c>
      <c r="B28" s="48" t="s">
        <v>1415</v>
      </c>
      <c r="C28" s="48" t="s">
        <v>1415</v>
      </c>
      <c r="D28" s="48" t="s">
        <v>1415</v>
      </c>
      <c r="E28" s="48" t="s">
        <v>1415</v>
      </c>
      <c r="F28" s="48" t="s">
        <v>505</v>
      </c>
      <c r="G28" s="48" t="s">
        <v>507</v>
      </c>
      <c r="H28">
        <v>4</v>
      </c>
      <c r="I28" s="48" t="s">
        <v>58</v>
      </c>
      <c r="J28" s="48" t="s">
        <v>1454</v>
      </c>
      <c r="K28">
        <v>5000000</v>
      </c>
      <c r="L28">
        <v>104.5</v>
      </c>
      <c r="M28">
        <v>105.04</v>
      </c>
      <c r="N28">
        <v>105.04</v>
      </c>
      <c r="O28">
        <v>548</v>
      </c>
      <c r="P28">
        <v>0.04</v>
      </c>
      <c r="Q28">
        <v>1798</v>
      </c>
      <c r="R28">
        <v>0.04</v>
      </c>
      <c r="S28">
        <v>1815</v>
      </c>
      <c r="T28">
        <v>305</v>
      </c>
      <c r="U28">
        <v>264</v>
      </c>
    </row>
    <row r="29" spans="1:24" x14ac:dyDescent="0.35">
      <c r="A29" s="48" t="s">
        <v>1415</v>
      </c>
      <c r="B29" s="48" t="s">
        <v>1415</v>
      </c>
      <c r="C29" s="48" t="s">
        <v>1415</v>
      </c>
      <c r="D29" s="48" t="s">
        <v>1415</v>
      </c>
      <c r="E29" s="48" t="s">
        <v>1415</v>
      </c>
      <c r="F29" s="48" t="s">
        <v>935</v>
      </c>
      <c r="G29" s="48" t="s">
        <v>936</v>
      </c>
      <c r="H29">
        <v>6.875</v>
      </c>
      <c r="I29" s="48" t="s">
        <v>258</v>
      </c>
      <c r="J29" s="48" t="s">
        <v>1457</v>
      </c>
      <c r="K29">
        <v>5000000</v>
      </c>
      <c r="L29">
        <v>105</v>
      </c>
      <c r="M29">
        <v>104.46</v>
      </c>
      <c r="N29">
        <v>104.46</v>
      </c>
      <c r="O29">
        <v>804</v>
      </c>
      <c r="P29">
        <v>0.01</v>
      </c>
      <c r="Q29">
        <v>616</v>
      </c>
      <c r="R29">
        <v>0.01</v>
      </c>
      <c r="S29">
        <v>627</v>
      </c>
      <c r="T29">
        <v>350</v>
      </c>
      <c r="U29">
        <v>375</v>
      </c>
    </row>
    <row r="30" spans="1:24" x14ac:dyDescent="0.35">
      <c r="A30" s="48" t="s">
        <v>1415</v>
      </c>
      <c r="B30" s="48" t="s">
        <v>1415</v>
      </c>
      <c r="C30" s="48" t="s">
        <v>1415</v>
      </c>
      <c r="D30" s="48" t="s">
        <v>1415</v>
      </c>
      <c r="E30" s="48" t="s">
        <v>1415</v>
      </c>
      <c r="F30" s="48" t="s">
        <v>931</v>
      </c>
      <c r="G30" s="48" t="s">
        <v>932</v>
      </c>
      <c r="H30">
        <v>1</v>
      </c>
      <c r="I30" s="48" t="s">
        <v>58</v>
      </c>
      <c r="J30" s="48" t="s">
        <v>1455</v>
      </c>
      <c r="K30">
        <v>5000000</v>
      </c>
      <c r="L30">
        <v>105.46</v>
      </c>
      <c r="M30">
        <v>106.62</v>
      </c>
      <c r="N30">
        <v>106.62</v>
      </c>
      <c r="O30">
        <v>137</v>
      </c>
      <c r="P30">
        <v>0.06</v>
      </c>
      <c r="Q30">
        <v>3117</v>
      </c>
      <c r="R30">
        <v>0.06</v>
      </c>
      <c r="S30">
        <v>3148</v>
      </c>
      <c r="T30">
        <v>34</v>
      </c>
      <c r="U30">
        <v>65</v>
      </c>
    </row>
    <row r="31" spans="1:24" x14ac:dyDescent="0.35">
      <c r="A31" s="48" t="s">
        <v>1415</v>
      </c>
      <c r="B31" s="48" t="s">
        <v>1415</v>
      </c>
      <c r="C31" s="48" t="s">
        <v>1415</v>
      </c>
      <c r="D31" s="48" t="s">
        <v>1415</v>
      </c>
      <c r="E31" s="48" t="s">
        <v>1415</v>
      </c>
      <c r="F31" s="48" t="s">
        <v>1304</v>
      </c>
      <c r="G31" s="48" t="s">
        <v>1158</v>
      </c>
      <c r="I31" s="48" t="s">
        <v>58</v>
      </c>
      <c r="J31" s="48" t="s">
        <v>1304</v>
      </c>
      <c r="K31">
        <v>5000000</v>
      </c>
      <c r="L31">
        <v>96.05</v>
      </c>
      <c r="M31">
        <v>96.05</v>
      </c>
      <c r="N31">
        <v>96.05</v>
      </c>
      <c r="O31">
        <v>0</v>
      </c>
      <c r="Q31">
        <v>0</v>
      </c>
      <c r="S31">
        <v>0</v>
      </c>
    </row>
    <row r="32" spans="1:24" x14ac:dyDescent="0.35">
      <c r="A32" s="48" t="s">
        <v>1415</v>
      </c>
      <c r="B32" s="48" t="s">
        <v>1415</v>
      </c>
      <c r="C32" s="48" t="s">
        <v>1415</v>
      </c>
      <c r="D32" s="48" t="s">
        <v>1415</v>
      </c>
      <c r="E32" s="48" t="s">
        <v>1415</v>
      </c>
      <c r="F32" s="48" t="s">
        <v>1304</v>
      </c>
      <c r="G32" s="48" t="s">
        <v>1459</v>
      </c>
      <c r="I32" s="48" t="s">
        <v>58</v>
      </c>
      <c r="J32" s="48" t="s">
        <v>1304</v>
      </c>
      <c r="K32">
        <v>5000000</v>
      </c>
      <c r="L32">
        <v>78.790000000000006</v>
      </c>
      <c r="M32">
        <v>78.790000000000006</v>
      </c>
      <c r="N32">
        <v>78.790000000000006</v>
      </c>
      <c r="O32">
        <v>0</v>
      </c>
      <c r="Q32">
        <v>0</v>
      </c>
      <c r="S32">
        <v>0</v>
      </c>
    </row>
    <row r="33" spans="1:21" x14ac:dyDescent="0.35">
      <c r="A33" s="48" t="s">
        <v>1415</v>
      </c>
      <c r="B33" s="48" t="s">
        <v>1415</v>
      </c>
      <c r="C33" s="48" t="s">
        <v>1415</v>
      </c>
      <c r="D33" s="48" t="s">
        <v>1415</v>
      </c>
      <c r="E33" s="48" t="s">
        <v>1415</v>
      </c>
      <c r="F33" s="48" t="s">
        <v>208</v>
      </c>
      <c r="G33" s="48" t="s">
        <v>210</v>
      </c>
      <c r="H33">
        <v>2.875</v>
      </c>
      <c r="I33" s="48" t="s">
        <v>58</v>
      </c>
      <c r="J33" s="48" t="s">
        <v>1446</v>
      </c>
      <c r="K33">
        <v>5000000</v>
      </c>
      <c r="L33">
        <v>101.85</v>
      </c>
      <c r="M33">
        <v>102.22</v>
      </c>
      <c r="N33">
        <v>102.22</v>
      </c>
      <c r="O33">
        <v>725</v>
      </c>
      <c r="P33">
        <v>0.03</v>
      </c>
      <c r="Q33">
        <v>1644</v>
      </c>
      <c r="R33">
        <v>0.03</v>
      </c>
      <c r="S33">
        <v>1660</v>
      </c>
      <c r="T33">
        <v>270</v>
      </c>
      <c r="U33">
        <v>223</v>
      </c>
    </row>
    <row r="34" spans="1:21" x14ac:dyDescent="0.35">
      <c r="A34" s="48" t="s">
        <v>1415</v>
      </c>
      <c r="B34" s="48" t="s">
        <v>1415</v>
      </c>
      <c r="C34" s="48" t="s">
        <v>1415</v>
      </c>
      <c r="D34" s="48" t="s">
        <v>1415</v>
      </c>
      <c r="E34" s="48" t="s">
        <v>1415</v>
      </c>
      <c r="F34" s="48" t="s">
        <v>11</v>
      </c>
      <c r="G34" s="48" t="s">
        <v>693</v>
      </c>
      <c r="H34">
        <v>4.4960000000000004</v>
      </c>
      <c r="I34" s="48" t="s">
        <v>58</v>
      </c>
      <c r="J34" s="48" t="s">
        <v>1634</v>
      </c>
      <c r="K34">
        <v>4900000</v>
      </c>
      <c r="L34">
        <v>108.8</v>
      </c>
      <c r="M34">
        <v>109.02</v>
      </c>
      <c r="N34">
        <v>109.02</v>
      </c>
      <c r="O34">
        <v>345</v>
      </c>
      <c r="P34">
        <v>0.03</v>
      </c>
      <c r="Q34">
        <v>1637</v>
      </c>
      <c r="R34">
        <v>0.03</v>
      </c>
      <c r="S34">
        <v>1652</v>
      </c>
      <c r="T34">
        <v>215</v>
      </c>
      <c r="U34">
        <v>182</v>
      </c>
    </row>
    <row r="35" spans="1:21" x14ac:dyDescent="0.35">
      <c r="A35" s="48" t="s">
        <v>1415</v>
      </c>
      <c r="B35" s="48" t="s">
        <v>1415</v>
      </c>
      <c r="C35" s="48" t="s">
        <v>1415</v>
      </c>
      <c r="D35" s="48" t="s">
        <v>1415</v>
      </c>
      <c r="E35" s="48" t="s">
        <v>1415</v>
      </c>
      <c r="F35" s="48" t="s">
        <v>1304</v>
      </c>
      <c r="G35" s="48" t="s">
        <v>1398</v>
      </c>
      <c r="I35" s="48" t="s">
        <v>58</v>
      </c>
      <c r="J35" s="48" t="s">
        <v>1304</v>
      </c>
      <c r="K35">
        <v>4900000</v>
      </c>
      <c r="L35">
        <v>77.31</v>
      </c>
      <c r="M35">
        <v>77.31</v>
      </c>
      <c r="N35">
        <v>77.31</v>
      </c>
      <c r="O35">
        <v>0</v>
      </c>
      <c r="Q35">
        <v>0</v>
      </c>
      <c r="S35">
        <v>0</v>
      </c>
    </row>
    <row r="36" spans="1:21" x14ac:dyDescent="0.35">
      <c r="A36" s="48" t="s">
        <v>1415</v>
      </c>
      <c r="B36" s="48" t="s">
        <v>1415</v>
      </c>
      <c r="C36" s="48" t="s">
        <v>1415</v>
      </c>
      <c r="D36" s="48" t="s">
        <v>1415</v>
      </c>
      <c r="E36" s="48" t="s">
        <v>1415</v>
      </c>
      <c r="F36" s="48" t="s">
        <v>1192</v>
      </c>
      <c r="G36" s="48" t="s">
        <v>1193</v>
      </c>
      <c r="H36">
        <v>2</v>
      </c>
      <c r="I36" s="48" t="s">
        <v>58</v>
      </c>
      <c r="J36" s="48" t="s">
        <v>1461</v>
      </c>
      <c r="K36">
        <v>4784000</v>
      </c>
      <c r="L36">
        <v>108.52</v>
      </c>
      <c r="M36">
        <v>109.11</v>
      </c>
      <c r="N36">
        <v>109.11</v>
      </c>
      <c r="O36">
        <v>262</v>
      </c>
      <c r="P36">
        <v>0.05</v>
      </c>
      <c r="Q36">
        <v>2269</v>
      </c>
      <c r="R36">
        <v>0.05</v>
      </c>
      <c r="S36">
        <v>2291</v>
      </c>
      <c r="T36">
        <v>46</v>
      </c>
      <c r="U36">
        <v>79</v>
      </c>
    </row>
    <row r="37" spans="1:21" x14ac:dyDescent="0.35">
      <c r="A37" s="48" t="s">
        <v>1415</v>
      </c>
      <c r="B37" s="48" t="s">
        <v>1415</v>
      </c>
      <c r="C37" s="48" t="s">
        <v>1415</v>
      </c>
      <c r="D37" s="48" t="s">
        <v>1415</v>
      </c>
      <c r="E37" s="48" t="s">
        <v>1415</v>
      </c>
      <c r="F37" s="48" t="s">
        <v>1304</v>
      </c>
      <c r="G37" s="48" t="s">
        <v>1399</v>
      </c>
      <c r="I37" s="48" t="s">
        <v>58</v>
      </c>
      <c r="J37" s="48" t="s">
        <v>1304</v>
      </c>
      <c r="K37">
        <v>4784000</v>
      </c>
      <c r="L37">
        <v>90.38</v>
      </c>
      <c r="M37">
        <v>90.38</v>
      </c>
      <c r="N37">
        <v>90.38</v>
      </c>
      <c r="O37">
        <v>0</v>
      </c>
      <c r="Q37">
        <v>0</v>
      </c>
      <c r="S37">
        <v>0</v>
      </c>
    </row>
    <row r="38" spans="1:21" x14ac:dyDescent="0.35">
      <c r="A38" s="48" t="s">
        <v>1415</v>
      </c>
      <c r="B38" s="48" t="s">
        <v>1415</v>
      </c>
      <c r="C38" s="48" t="s">
        <v>1415</v>
      </c>
      <c r="D38" s="48" t="s">
        <v>1415</v>
      </c>
      <c r="E38" s="48" t="s">
        <v>1415</v>
      </c>
      <c r="F38" s="48" t="s">
        <v>385</v>
      </c>
      <c r="G38" s="48" t="s">
        <v>387</v>
      </c>
      <c r="H38">
        <v>3.75</v>
      </c>
      <c r="I38" s="48" t="s">
        <v>58</v>
      </c>
      <c r="J38" s="48" t="s">
        <v>1731</v>
      </c>
      <c r="K38">
        <v>4700000</v>
      </c>
      <c r="L38">
        <v>102.08</v>
      </c>
      <c r="M38">
        <v>102.27</v>
      </c>
      <c r="N38">
        <v>102.06</v>
      </c>
      <c r="O38">
        <v>-4300</v>
      </c>
      <c r="P38">
        <v>0.01</v>
      </c>
      <c r="Q38">
        <v>647</v>
      </c>
      <c r="R38">
        <v>0.01</v>
      </c>
      <c r="S38">
        <v>653</v>
      </c>
      <c r="T38">
        <v>272</v>
      </c>
      <c r="U38">
        <v>207</v>
      </c>
    </row>
    <row r="39" spans="1:21" x14ac:dyDescent="0.35">
      <c r="A39" s="48" t="s">
        <v>1415</v>
      </c>
      <c r="B39" s="48" t="s">
        <v>1415</v>
      </c>
      <c r="C39" s="48" t="s">
        <v>1415</v>
      </c>
      <c r="D39" s="48" t="s">
        <v>1415</v>
      </c>
      <c r="E39" s="48" t="s">
        <v>1415</v>
      </c>
      <c r="F39" s="48" t="s">
        <v>423</v>
      </c>
      <c r="G39" s="48" t="s">
        <v>425</v>
      </c>
      <c r="H39">
        <v>2.625</v>
      </c>
      <c r="I39" s="48" t="s">
        <v>58</v>
      </c>
      <c r="J39" s="48" t="s">
        <v>1462</v>
      </c>
      <c r="K39">
        <v>4580000</v>
      </c>
      <c r="L39">
        <v>99.84</v>
      </c>
      <c r="M39">
        <v>99.8</v>
      </c>
      <c r="N39">
        <v>99.8</v>
      </c>
      <c r="O39">
        <v>329</v>
      </c>
      <c r="P39">
        <v>0.05</v>
      </c>
      <c r="Q39">
        <v>2344</v>
      </c>
      <c r="R39">
        <v>0.05</v>
      </c>
      <c r="S39">
        <v>2367</v>
      </c>
      <c r="T39">
        <v>312</v>
      </c>
      <c r="U39">
        <v>266</v>
      </c>
    </row>
    <row r="40" spans="1:21" x14ac:dyDescent="0.35">
      <c r="A40" s="48" t="s">
        <v>1415</v>
      </c>
      <c r="B40" s="48" t="s">
        <v>1415</v>
      </c>
      <c r="C40" s="48" t="s">
        <v>1415</v>
      </c>
      <c r="D40" s="48" t="s">
        <v>1415</v>
      </c>
      <c r="E40" s="48" t="s">
        <v>1415</v>
      </c>
      <c r="F40" s="48" t="s">
        <v>1190</v>
      </c>
      <c r="G40" s="48" t="s">
        <v>1191</v>
      </c>
      <c r="H40">
        <v>2.25</v>
      </c>
      <c r="I40" s="48" t="s">
        <v>58</v>
      </c>
      <c r="J40" s="48" t="s">
        <v>1445</v>
      </c>
      <c r="K40">
        <v>4410000</v>
      </c>
      <c r="L40">
        <v>100.13</v>
      </c>
      <c r="M40">
        <v>100.95</v>
      </c>
      <c r="N40">
        <v>100.95</v>
      </c>
      <c r="O40">
        <v>697</v>
      </c>
      <c r="P40">
        <v>0.06</v>
      </c>
      <c r="Q40">
        <v>2524</v>
      </c>
      <c r="R40">
        <v>0.06</v>
      </c>
      <c r="S40">
        <v>2549</v>
      </c>
      <c r="T40">
        <v>253</v>
      </c>
      <c r="U40">
        <v>209</v>
      </c>
    </row>
    <row r="41" spans="1:21" x14ac:dyDescent="0.35">
      <c r="A41" s="48" t="s">
        <v>1415</v>
      </c>
      <c r="B41" s="48" t="s">
        <v>1415</v>
      </c>
      <c r="C41" s="48" t="s">
        <v>1415</v>
      </c>
      <c r="D41" s="48" t="s">
        <v>1415</v>
      </c>
      <c r="E41" s="48" t="s">
        <v>1415</v>
      </c>
      <c r="F41" s="48" t="s">
        <v>482</v>
      </c>
      <c r="G41" s="48" t="s">
        <v>484</v>
      </c>
      <c r="H41">
        <v>1.625</v>
      </c>
      <c r="I41" s="48" t="s">
        <v>58</v>
      </c>
      <c r="J41" s="48" t="s">
        <v>1733</v>
      </c>
      <c r="K41">
        <v>4400000</v>
      </c>
      <c r="L41">
        <v>101</v>
      </c>
      <c r="M41">
        <v>101.06</v>
      </c>
      <c r="N41">
        <v>101.06</v>
      </c>
      <c r="O41">
        <v>0</v>
      </c>
      <c r="P41">
        <v>0.04</v>
      </c>
      <c r="Q41">
        <v>1900</v>
      </c>
      <c r="R41">
        <v>0.04</v>
      </c>
      <c r="S41">
        <v>1918</v>
      </c>
      <c r="T41">
        <v>187</v>
      </c>
      <c r="U41">
        <v>138</v>
      </c>
    </row>
    <row r="42" spans="1:21" x14ac:dyDescent="0.35">
      <c r="A42" s="48" t="s">
        <v>1415</v>
      </c>
      <c r="B42" s="48" t="s">
        <v>1415</v>
      </c>
      <c r="C42" s="48" t="s">
        <v>1415</v>
      </c>
      <c r="D42" s="48" t="s">
        <v>1415</v>
      </c>
      <c r="E42" s="48" t="s">
        <v>1415</v>
      </c>
      <c r="F42" s="48" t="s">
        <v>958</v>
      </c>
      <c r="G42" s="48" t="s">
        <v>959</v>
      </c>
      <c r="H42">
        <v>1.5</v>
      </c>
      <c r="I42" s="48" t="s">
        <v>58</v>
      </c>
      <c r="J42" s="48" t="s">
        <v>1463</v>
      </c>
      <c r="K42">
        <v>4400000</v>
      </c>
      <c r="L42">
        <v>106.29</v>
      </c>
      <c r="M42">
        <v>107.35</v>
      </c>
      <c r="N42">
        <v>107.35</v>
      </c>
      <c r="O42">
        <v>181</v>
      </c>
      <c r="P42">
        <v>7.0000000000000007E-2</v>
      </c>
      <c r="Q42">
        <v>2993</v>
      </c>
      <c r="R42">
        <v>7.0000000000000007E-2</v>
      </c>
      <c r="S42">
        <v>3024</v>
      </c>
      <c r="T42">
        <v>80</v>
      </c>
      <c r="U42">
        <v>111</v>
      </c>
    </row>
    <row r="43" spans="1:21" x14ac:dyDescent="0.35">
      <c r="A43" s="48" t="s">
        <v>1415</v>
      </c>
      <c r="B43" s="48" t="s">
        <v>1415</v>
      </c>
      <c r="C43" s="48" t="s">
        <v>1415</v>
      </c>
      <c r="D43" s="48" t="s">
        <v>1415</v>
      </c>
      <c r="E43" s="48" t="s">
        <v>1415</v>
      </c>
      <c r="F43" s="48" t="s">
        <v>711</v>
      </c>
      <c r="G43" s="48" t="s">
        <v>713</v>
      </c>
      <c r="H43">
        <v>3.75</v>
      </c>
      <c r="I43" s="48" t="s">
        <v>58</v>
      </c>
      <c r="J43" s="48" t="s">
        <v>1725</v>
      </c>
      <c r="K43">
        <v>4000000</v>
      </c>
      <c r="L43">
        <v>101.13</v>
      </c>
      <c r="M43">
        <v>101.17</v>
      </c>
      <c r="N43">
        <v>101.17</v>
      </c>
      <c r="O43">
        <v>0</v>
      </c>
      <c r="P43">
        <v>0</v>
      </c>
      <c r="Q43">
        <v>168</v>
      </c>
      <c r="R43">
        <v>0</v>
      </c>
      <c r="S43">
        <v>169</v>
      </c>
      <c r="T43">
        <v>137</v>
      </c>
      <c r="U43">
        <v>92</v>
      </c>
    </row>
    <row r="44" spans="1:21" x14ac:dyDescent="0.35">
      <c r="A44" s="48" t="s">
        <v>1415</v>
      </c>
      <c r="B44" s="48" t="s">
        <v>1415</v>
      </c>
      <c r="C44" s="48" t="s">
        <v>1415</v>
      </c>
      <c r="D44" s="48" t="s">
        <v>1415</v>
      </c>
      <c r="E44" s="48" t="s">
        <v>1415</v>
      </c>
      <c r="F44" s="48" t="s">
        <v>1309</v>
      </c>
      <c r="G44" s="48" t="s">
        <v>1310</v>
      </c>
      <c r="H44">
        <v>1.75</v>
      </c>
      <c r="I44" s="48" t="s">
        <v>58</v>
      </c>
      <c r="J44" s="48" t="s">
        <v>1464</v>
      </c>
      <c r="K44">
        <v>4000000</v>
      </c>
      <c r="L44">
        <v>105.9</v>
      </c>
      <c r="M44">
        <v>106.19</v>
      </c>
      <c r="N44">
        <v>106.19</v>
      </c>
      <c r="O44">
        <v>191</v>
      </c>
      <c r="P44">
        <v>0.03</v>
      </c>
      <c r="Q44">
        <v>1349</v>
      </c>
      <c r="R44">
        <v>0.03</v>
      </c>
      <c r="S44">
        <v>1361</v>
      </c>
      <c r="T44">
        <v>36</v>
      </c>
      <c r="U44">
        <v>66</v>
      </c>
    </row>
    <row r="45" spans="1:21" x14ac:dyDescent="0.35">
      <c r="A45" s="48" t="s">
        <v>1415</v>
      </c>
      <c r="B45" s="48" t="s">
        <v>1415</v>
      </c>
      <c r="C45" s="48" t="s">
        <v>1415</v>
      </c>
      <c r="D45" s="48" t="s">
        <v>1415</v>
      </c>
      <c r="E45" s="48" t="s">
        <v>1415</v>
      </c>
      <c r="F45" s="48" t="s">
        <v>975</v>
      </c>
      <c r="G45" s="48" t="s">
        <v>976</v>
      </c>
      <c r="H45">
        <v>0.875</v>
      </c>
      <c r="I45" s="48" t="s">
        <v>58</v>
      </c>
      <c r="J45" s="48" t="s">
        <v>1465</v>
      </c>
      <c r="K45">
        <v>4000000</v>
      </c>
      <c r="L45">
        <v>104.14</v>
      </c>
      <c r="M45">
        <v>104.57</v>
      </c>
      <c r="N45">
        <v>104.57</v>
      </c>
      <c r="O45">
        <v>96</v>
      </c>
      <c r="P45">
        <v>0.05</v>
      </c>
      <c r="Q45">
        <v>1913</v>
      </c>
      <c r="R45">
        <v>0.05</v>
      </c>
      <c r="S45">
        <v>1932</v>
      </c>
      <c r="T45">
        <v>38</v>
      </c>
      <c r="U45">
        <v>66</v>
      </c>
    </row>
    <row r="46" spans="1:21" x14ac:dyDescent="0.35">
      <c r="A46" s="48" t="s">
        <v>1415</v>
      </c>
      <c r="B46" s="48" t="s">
        <v>1415</v>
      </c>
      <c r="C46" s="48" t="s">
        <v>1415</v>
      </c>
      <c r="D46" s="48" t="s">
        <v>1415</v>
      </c>
      <c r="E46" s="48" t="s">
        <v>1415</v>
      </c>
      <c r="F46" s="48" t="s">
        <v>1220</v>
      </c>
      <c r="G46" s="48" t="s">
        <v>1221</v>
      </c>
      <c r="H46">
        <v>1.5</v>
      </c>
      <c r="I46" s="48" t="s">
        <v>58</v>
      </c>
      <c r="J46" s="48" t="s">
        <v>1466</v>
      </c>
      <c r="K46">
        <v>4000000</v>
      </c>
      <c r="L46">
        <v>108.92</v>
      </c>
      <c r="M46">
        <v>109.91</v>
      </c>
      <c r="N46">
        <v>109.91</v>
      </c>
      <c r="O46">
        <v>164</v>
      </c>
      <c r="P46">
        <v>0.09</v>
      </c>
      <c r="Q46">
        <v>3512</v>
      </c>
      <c r="R46">
        <v>0.09</v>
      </c>
      <c r="S46">
        <v>3551</v>
      </c>
      <c r="T46">
        <v>66</v>
      </c>
      <c r="U46">
        <v>105</v>
      </c>
    </row>
    <row r="47" spans="1:21" x14ac:dyDescent="0.35">
      <c r="A47" s="48" t="s">
        <v>1415</v>
      </c>
      <c r="B47" s="48" t="s">
        <v>1415</v>
      </c>
      <c r="C47" s="48" t="s">
        <v>1415</v>
      </c>
      <c r="D47" s="48" t="s">
        <v>1415</v>
      </c>
      <c r="E47" s="48" t="s">
        <v>1415</v>
      </c>
      <c r="F47" s="48" t="s">
        <v>1304</v>
      </c>
      <c r="G47" s="48" t="s">
        <v>1308</v>
      </c>
      <c r="I47" s="48" t="s">
        <v>58</v>
      </c>
      <c r="J47" s="48" t="s">
        <v>1304</v>
      </c>
      <c r="K47">
        <v>4000000</v>
      </c>
      <c r="L47">
        <v>91.28</v>
      </c>
      <c r="M47">
        <v>91.28</v>
      </c>
      <c r="N47">
        <v>91.28</v>
      </c>
      <c r="O47">
        <v>25</v>
      </c>
      <c r="Q47">
        <v>0</v>
      </c>
      <c r="S47">
        <v>0</v>
      </c>
    </row>
    <row r="48" spans="1:21" x14ac:dyDescent="0.35">
      <c r="A48" s="48" t="s">
        <v>1415</v>
      </c>
      <c r="B48" s="48" t="s">
        <v>1415</v>
      </c>
      <c r="C48" s="48" t="s">
        <v>1415</v>
      </c>
      <c r="D48" s="48" t="s">
        <v>1415</v>
      </c>
      <c r="E48" s="48" t="s">
        <v>1415</v>
      </c>
      <c r="F48" s="48" t="s">
        <v>1748</v>
      </c>
      <c r="G48" s="48" t="s">
        <v>1749</v>
      </c>
      <c r="H48">
        <v>1</v>
      </c>
      <c r="I48" s="48" t="s">
        <v>58</v>
      </c>
      <c r="J48" s="48" t="s">
        <v>1750</v>
      </c>
      <c r="K48">
        <v>3700000</v>
      </c>
      <c r="L48">
        <v>103.77</v>
      </c>
      <c r="M48">
        <v>103.62</v>
      </c>
      <c r="N48">
        <v>103.77</v>
      </c>
      <c r="O48">
        <v>0</v>
      </c>
      <c r="P48">
        <v>0.03</v>
      </c>
      <c r="Q48">
        <v>1278</v>
      </c>
      <c r="R48">
        <v>0.03</v>
      </c>
      <c r="S48">
        <v>1290</v>
      </c>
      <c r="T48">
        <v>40</v>
      </c>
      <c r="U48">
        <v>65</v>
      </c>
    </row>
    <row r="49" spans="1:21" x14ac:dyDescent="0.35">
      <c r="A49" s="48" t="s">
        <v>1415</v>
      </c>
      <c r="B49" s="48" t="s">
        <v>1415</v>
      </c>
      <c r="C49" s="48" t="s">
        <v>1415</v>
      </c>
      <c r="D49" s="48" t="s">
        <v>1415</v>
      </c>
      <c r="E49" s="48" t="s">
        <v>1415</v>
      </c>
      <c r="F49" s="48" t="s">
        <v>564</v>
      </c>
      <c r="G49" s="48" t="s">
        <v>566</v>
      </c>
      <c r="H49">
        <v>3.5</v>
      </c>
      <c r="I49" s="48" t="s">
        <v>58</v>
      </c>
      <c r="J49" s="48" t="s">
        <v>1696</v>
      </c>
      <c r="K49">
        <v>3398000</v>
      </c>
      <c r="L49">
        <v>107.5</v>
      </c>
      <c r="M49">
        <v>107.83</v>
      </c>
      <c r="N49">
        <v>107.83</v>
      </c>
      <c r="O49">
        <v>326</v>
      </c>
      <c r="P49">
        <v>0.05</v>
      </c>
      <c r="Q49">
        <v>1529</v>
      </c>
      <c r="R49">
        <v>0.05</v>
      </c>
      <c r="S49">
        <v>1544</v>
      </c>
      <c r="T49">
        <v>216</v>
      </c>
      <c r="U49">
        <v>167</v>
      </c>
    </row>
    <row r="50" spans="1:21" x14ac:dyDescent="0.35">
      <c r="A50" s="48" t="s">
        <v>1415</v>
      </c>
      <c r="B50" s="48" t="s">
        <v>1415</v>
      </c>
      <c r="C50" s="48" t="s">
        <v>1415</v>
      </c>
      <c r="D50" s="48" t="s">
        <v>1415</v>
      </c>
      <c r="E50" s="48" t="s">
        <v>1415</v>
      </c>
      <c r="F50" s="48" t="s">
        <v>1304</v>
      </c>
      <c r="G50" s="48" t="s">
        <v>58</v>
      </c>
      <c r="I50" s="48" t="s">
        <v>58</v>
      </c>
      <c r="J50" s="48" t="s">
        <v>1304</v>
      </c>
      <c r="K50">
        <v>3376240</v>
      </c>
      <c r="L50">
        <v>1</v>
      </c>
      <c r="M50">
        <v>1</v>
      </c>
      <c r="N50">
        <v>1</v>
      </c>
      <c r="O50">
        <v>0</v>
      </c>
      <c r="Q50">
        <v>0</v>
      </c>
      <c r="S50">
        <v>0</v>
      </c>
    </row>
    <row r="51" spans="1:21" x14ac:dyDescent="0.35">
      <c r="A51" s="48" t="s">
        <v>1415</v>
      </c>
      <c r="B51" s="48" t="s">
        <v>1415</v>
      </c>
      <c r="C51" s="48" t="s">
        <v>1415</v>
      </c>
      <c r="D51" s="48" t="s">
        <v>1415</v>
      </c>
      <c r="E51" s="48" t="s">
        <v>1415</v>
      </c>
      <c r="F51" s="48" t="s">
        <v>577</v>
      </c>
      <c r="G51" s="48" t="s">
        <v>579</v>
      </c>
      <c r="H51">
        <v>2.3740000000000001</v>
      </c>
      <c r="I51" s="48" t="s">
        <v>58</v>
      </c>
      <c r="J51" s="48" t="s">
        <v>1467</v>
      </c>
      <c r="K51">
        <v>3230000</v>
      </c>
      <c r="L51">
        <v>101.34</v>
      </c>
      <c r="M51">
        <v>101.69</v>
      </c>
      <c r="N51">
        <v>101.69</v>
      </c>
      <c r="O51">
        <v>210</v>
      </c>
      <c r="P51">
        <v>0.05</v>
      </c>
      <c r="Q51">
        <v>1461</v>
      </c>
      <c r="R51">
        <v>0.05</v>
      </c>
      <c r="S51">
        <v>1475</v>
      </c>
      <c r="T51">
        <v>248</v>
      </c>
      <c r="U51">
        <v>200</v>
      </c>
    </row>
    <row r="52" spans="1:21" x14ac:dyDescent="0.35">
      <c r="A52" s="48" t="s">
        <v>1415</v>
      </c>
      <c r="B52" s="48" t="s">
        <v>1415</v>
      </c>
      <c r="C52" s="48" t="s">
        <v>1415</v>
      </c>
      <c r="D52" s="48" t="s">
        <v>1415</v>
      </c>
      <c r="E52" s="48" t="s">
        <v>1415</v>
      </c>
      <c r="F52" s="48" t="s">
        <v>431</v>
      </c>
      <c r="G52" s="48" t="s">
        <v>433</v>
      </c>
      <c r="H52">
        <v>3</v>
      </c>
      <c r="I52" s="48" t="s">
        <v>58</v>
      </c>
      <c r="J52" s="48" t="s">
        <v>1456</v>
      </c>
      <c r="K52">
        <v>3200000</v>
      </c>
      <c r="L52">
        <v>99.69</v>
      </c>
      <c r="M52">
        <v>99.18</v>
      </c>
      <c r="N52">
        <v>99.18</v>
      </c>
      <c r="O52">
        <v>411</v>
      </c>
      <c r="P52">
        <v>0.08</v>
      </c>
      <c r="Q52">
        <v>2605</v>
      </c>
      <c r="R52">
        <v>0.08</v>
      </c>
      <c r="S52">
        <v>2634</v>
      </c>
      <c r="T52">
        <v>341</v>
      </c>
      <c r="U52">
        <v>310</v>
      </c>
    </row>
    <row r="53" spans="1:21" x14ac:dyDescent="0.35">
      <c r="A53" s="48" t="s">
        <v>1415</v>
      </c>
      <c r="B53" s="48" t="s">
        <v>1415</v>
      </c>
      <c r="C53" s="48" t="s">
        <v>1415</v>
      </c>
      <c r="D53" s="48" t="s">
        <v>1415</v>
      </c>
      <c r="E53" s="48" t="s">
        <v>1415</v>
      </c>
      <c r="F53" s="48" t="s">
        <v>604</v>
      </c>
      <c r="G53" s="48" t="s">
        <v>606</v>
      </c>
      <c r="H53">
        <v>6.625</v>
      </c>
      <c r="I53" s="48" t="s">
        <v>253</v>
      </c>
      <c r="J53" s="48" t="s">
        <v>1468</v>
      </c>
      <c r="K53">
        <v>3015000</v>
      </c>
      <c r="L53">
        <v>104.5</v>
      </c>
      <c r="M53">
        <v>104.64</v>
      </c>
      <c r="N53">
        <v>104.64</v>
      </c>
      <c r="O53">
        <v>607</v>
      </c>
      <c r="P53">
        <v>0.01</v>
      </c>
      <c r="Q53">
        <v>309</v>
      </c>
      <c r="R53">
        <v>0.01</v>
      </c>
      <c r="S53">
        <v>313</v>
      </c>
      <c r="T53">
        <v>128</v>
      </c>
      <c r="U53">
        <v>137</v>
      </c>
    </row>
    <row r="54" spans="1:21" x14ac:dyDescent="0.35">
      <c r="A54" s="48" t="s">
        <v>1415</v>
      </c>
      <c r="B54" s="48" t="s">
        <v>1415</v>
      </c>
      <c r="C54" s="48" t="s">
        <v>1415</v>
      </c>
      <c r="D54" s="48" t="s">
        <v>1415</v>
      </c>
      <c r="E54" s="48" t="s">
        <v>1415</v>
      </c>
      <c r="F54" s="48" t="s">
        <v>1304</v>
      </c>
      <c r="G54" s="48" t="s">
        <v>1311</v>
      </c>
      <c r="I54" s="48" t="s">
        <v>253</v>
      </c>
      <c r="J54" s="48" t="s">
        <v>1304</v>
      </c>
      <c r="K54">
        <v>3015000</v>
      </c>
      <c r="L54">
        <v>79.040000000000006</v>
      </c>
      <c r="M54">
        <v>79.040000000000006</v>
      </c>
      <c r="N54">
        <v>79.040000000000006</v>
      </c>
      <c r="O54">
        <v>-29</v>
      </c>
      <c r="Q54">
        <v>0</v>
      </c>
      <c r="S54">
        <v>0</v>
      </c>
    </row>
    <row r="55" spans="1:21" x14ac:dyDescent="0.35">
      <c r="A55" s="48" t="s">
        <v>1415</v>
      </c>
      <c r="B55" s="48" t="s">
        <v>1415</v>
      </c>
      <c r="C55" s="48" t="s">
        <v>1415</v>
      </c>
      <c r="D55" s="48" t="s">
        <v>1415</v>
      </c>
      <c r="E55" s="48" t="s">
        <v>1415</v>
      </c>
      <c r="F55" s="48" t="s">
        <v>1367</v>
      </c>
      <c r="G55" s="48" t="s">
        <v>1368</v>
      </c>
      <c r="H55">
        <v>2.5</v>
      </c>
      <c r="I55" s="48" t="s">
        <v>58</v>
      </c>
      <c r="J55" s="48" t="s">
        <v>1443</v>
      </c>
      <c r="K55">
        <v>3000000</v>
      </c>
      <c r="L55">
        <v>114.57</v>
      </c>
      <c r="M55">
        <v>114.72</v>
      </c>
      <c r="N55">
        <v>114.72</v>
      </c>
      <c r="O55">
        <v>205</v>
      </c>
      <c r="P55">
        <v>0.06</v>
      </c>
      <c r="Q55">
        <v>1776</v>
      </c>
      <c r="R55">
        <v>0.06</v>
      </c>
      <c r="S55">
        <v>1794</v>
      </c>
      <c r="T55">
        <v>26</v>
      </c>
      <c r="U55">
        <v>63</v>
      </c>
    </row>
    <row r="56" spans="1:21" x14ac:dyDescent="0.35">
      <c r="A56" s="48" t="s">
        <v>1415</v>
      </c>
      <c r="B56" s="48" t="s">
        <v>1415</v>
      </c>
      <c r="C56" s="48" t="s">
        <v>1415</v>
      </c>
      <c r="D56" s="48" t="s">
        <v>1415</v>
      </c>
      <c r="E56" s="48" t="s">
        <v>1415</v>
      </c>
      <c r="F56" s="48" t="s">
        <v>1312</v>
      </c>
      <c r="G56" s="48" t="s">
        <v>1313</v>
      </c>
      <c r="H56">
        <v>1.625</v>
      </c>
      <c r="I56" s="48" t="s">
        <v>58</v>
      </c>
      <c r="J56" s="48" t="s">
        <v>1469</v>
      </c>
      <c r="K56">
        <v>3000000</v>
      </c>
      <c r="L56">
        <v>109.95</v>
      </c>
      <c r="M56">
        <v>110.39</v>
      </c>
      <c r="N56">
        <v>110.39</v>
      </c>
      <c r="O56">
        <v>133</v>
      </c>
      <c r="P56">
        <v>7.0000000000000007E-2</v>
      </c>
      <c r="Q56">
        <v>1986</v>
      </c>
      <c r="R56">
        <v>7.0000000000000007E-2</v>
      </c>
      <c r="S56">
        <v>2007</v>
      </c>
      <c r="T56">
        <v>40</v>
      </c>
      <c r="U56">
        <v>78</v>
      </c>
    </row>
    <row r="57" spans="1:21" x14ac:dyDescent="0.35">
      <c r="A57" s="48" t="s">
        <v>1415</v>
      </c>
      <c r="B57" s="48" t="s">
        <v>1415</v>
      </c>
      <c r="C57" s="48" t="s">
        <v>1415</v>
      </c>
      <c r="D57" s="48" t="s">
        <v>1415</v>
      </c>
      <c r="E57" s="48" t="s">
        <v>1415</v>
      </c>
      <c r="F57" s="48" t="s">
        <v>1304</v>
      </c>
      <c r="G57" s="48" t="s">
        <v>1470</v>
      </c>
      <c r="I57" s="48" t="s">
        <v>58</v>
      </c>
      <c r="J57" s="48" t="s">
        <v>1304</v>
      </c>
      <c r="K57">
        <v>3000000</v>
      </c>
      <c r="L57">
        <v>94.94</v>
      </c>
      <c r="M57">
        <v>94.94</v>
      </c>
      <c r="N57">
        <v>94.94</v>
      </c>
      <c r="O57">
        <v>0</v>
      </c>
      <c r="Q57">
        <v>0</v>
      </c>
      <c r="S57">
        <v>0</v>
      </c>
    </row>
    <row r="58" spans="1:21" x14ac:dyDescent="0.35">
      <c r="A58" s="48" t="s">
        <v>1415</v>
      </c>
      <c r="B58" s="48" t="s">
        <v>1415</v>
      </c>
      <c r="C58" s="48" t="s">
        <v>1415</v>
      </c>
      <c r="D58" s="48" t="s">
        <v>1415</v>
      </c>
      <c r="E58" s="48" t="s">
        <v>1415</v>
      </c>
      <c r="F58" s="48" t="s">
        <v>1110</v>
      </c>
      <c r="G58" s="48" t="s">
        <v>1111</v>
      </c>
      <c r="H58">
        <v>1</v>
      </c>
      <c r="I58" s="48" t="s">
        <v>58</v>
      </c>
      <c r="J58" s="48" t="s">
        <v>1471</v>
      </c>
      <c r="K58">
        <v>3000000</v>
      </c>
      <c r="L58">
        <v>104.66</v>
      </c>
      <c r="M58">
        <v>105.35</v>
      </c>
      <c r="N58">
        <v>105.35</v>
      </c>
      <c r="O58">
        <v>82</v>
      </c>
      <c r="P58">
        <v>0.05</v>
      </c>
      <c r="Q58">
        <v>1536</v>
      </c>
      <c r="R58">
        <v>0.05</v>
      </c>
      <c r="S58">
        <v>1551</v>
      </c>
      <c r="T58">
        <v>40</v>
      </c>
      <c r="U58">
        <v>67</v>
      </c>
    </row>
    <row r="59" spans="1:21" x14ac:dyDescent="0.35">
      <c r="A59" s="48" t="s">
        <v>1415</v>
      </c>
      <c r="B59" s="48" t="s">
        <v>1415</v>
      </c>
      <c r="C59" s="48" t="s">
        <v>1415</v>
      </c>
      <c r="D59" s="48" t="s">
        <v>1415</v>
      </c>
      <c r="E59" s="48" t="s">
        <v>1415</v>
      </c>
      <c r="F59" s="48" t="s">
        <v>1233</v>
      </c>
      <c r="G59" s="48" t="s">
        <v>1234</v>
      </c>
      <c r="H59">
        <v>2.875</v>
      </c>
      <c r="I59" s="48" t="s">
        <v>58</v>
      </c>
      <c r="J59" s="48" t="s">
        <v>1458</v>
      </c>
      <c r="K59">
        <v>3000000</v>
      </c>
      <c r="L59">
        <v>98.65</v>
      </c>
      <c r="M59">
        <v>98.98</v>
      </c>
      <c r="N59">
        <v>98.98</v>
      </c>
      <c r="O59">
        <v>394</v>
      </c>
      <c r="P59">
        <v>0.05</v>
      </c>
      <c r="Q59">
        <v>1644</v>
      </c>
      <c r="R59">
        <v>0.06</v>
      </c>
      <c r="S59">
        <v>1661</v>
      </c>
      <c r="T59">
        <v>350</v>
      </c>
      <c r="U59">
        <v>306</v>
      </c>
    </row>
    <row r="60" spans="1:21" x14ac:dyDescent="0.35">
      <c r="A60" s="48" t="s">
        <v>1415</v>
      </c>
      <c r="B60" s="48" t="s">
        <v>1415</v>
      </c>
      <c r="C60" s="48" t="s">
        <v>1415</v>
      </c>
      <c r="D60" s="48" t="s">
        <v>1415</v>
      </c>
      <c r="E60" s="48" t="s">
        <v>1415</v>
      </c>
      <c r="F60" s="48" t="s">
        <v>1304</v>
      </c>
      <c r="G60" s="48" t="s">
        <v>1314</v>
      </c>
      <c r="I60" s="48" t="s">
        <v>58</v>
      </c>
      <c r="J60" s="48" t="s">
        <v>1304</v>
      </c>
      <c r="K60">
        <v>3000000</v>
      </c>
      <c r="L60">
        <v>89.42</v>
      </c>
      <c r="M60">
        <v>89.42</v>
      </c>
      <c r="N60">
        <v>89.42</v>
      </c>
      <c r="O60">
        <v>0</v>
      </c>
      <c r="Q60">
        <v>0</v>
      </c>
      <c r="S60">
        <v>0</v>
      </c>
    </row>
    <row r="61" spans="1:21" x14ac:dyDescent="0.35">
      <c r="A61" s="48" t="s">
        <v>1415</v>
      </c>
      <c r="B61" s="48" t="s">
        <v>1415</v>
      </c>
      <c r="C61" s="48" t="s">
        <v>1415</v>
      </c>
      <c r="D61" s="48" t="s">
        <v>1415</v>
      </c>
      <c r="E61" s="48" t="s">
        <v>1415</v>
      </c>
      <c r="F61" s="48" t="s">
        <v>1709</v>
      </c>
      <c r="G61" s="48" t="s">
        <v>1710</v>
      </c>
      <c r="H61">
        <v>5</v>
      </c>
      <c r="I61" s="48" t="s">
        <v>58</v>
      </c>
      <c r="J61" s="48" t="s">
        <v>1460</v>
      </c>
      <c r="K61">
        <v>3000000</v>
      </c>
      <c r="L61">
        <v>-7.77</v>
      </c>
      <c r="M61">
        <v>-7.93</v>
      </c>
      <c r="N61">
        <v>-7.93</v>
      </c>
      <c r="O61">
        <v>-417</v>
      </c>
      <c r="P61">
        <v>0</v>
      </c>
      <c r="Q61">
        <v>61</v>
      </c>
      <c r="R61">
        <v>0.05</v>
      </c>
      <c r="S61">
        <v>-1482</v>
      </c>
      <c r="T61">
        <v>328</v>
      </c>
    </row>
    <row r="62" spans="1:21" x14ac:dyDescent="0.35">
      <c r="A62" s="48" t="s">
        <v>1415</v>
      </c>
      <c r="B62" s="48" t="s">
        <v>1415</v>
      </c>
      <c r="C62" s="48" t="s">
        <v>1415</v>
      </c>
      <c r="D62" s="48" t="s">
        <v>1415</v>
      </c>
      <c r="E62" s="48" t="s">
        <v>1415</v>
      </c>
      <c r="F62" s="48" t="s">
        <v>1194</v>
      </c>
      <c r="G62" s="48" t="s">
        <v>1195</v>
      </c>
      <c r="H62">
        <v>0.125</v>
      </c>
      <c r="I62" s="48" t="s">
        <v>58</v>
      </c>
      <c r="J62" s="48" t="s">
        <v>1472</v>
      </c>
      <c r="K62">
        <v>3000000</v>
      </c>
      <c r="L62">
        <v>99.87</v>
      </c>
      <c r="M62">
        <v>100.26</v>
      </c>
      <c r="N62">
        <v>100.26</v>
      </c>
      <c r="O62">
        <v>10</v>
      </c>
      <c r="P62">
        <v>0.04</v>
      </c>
      <c r="Q62">
        <v>1183</v>
      </c>
      <c r="R62">
        <v>0.04</v>
      </c>
      <c r="S62">
        <v>1196</v>
      </c>
      <c r="T62">
        <v>56</v>
      </c>
      <c r="U62">
        <v>87</v>
      </c>
    </row>
    <row r="63" spans="1:21" x14ac:dyDescent="0.35">
      <c r="A63" s="48" t="s">
        <v>1415</v>
      </c>
      <c r="B63" s="48" t="s">
        <v>1415</v>
      </c>
      <c r="C63" s="48" t="s">
        <v>1415</v>
      </c>
      <c r="D63" s="48" t="s">
        <v>1415</v>
      </c>
      <c r="E63" s="48" t="s">
        <v>1415</v>
      </c>
      <c r="F63" s="48" t="s">
        <v>1304</v>
      </c>
      <c r="G63" s="48" t="s">
        <v>1256</v>
      </c>
      <c r="I63" s="48" t="s">
        <v>58</v>
      </c>
      <c r="J63" s="48" t="s">
        <v>1304</v>
      </c>
      <c r="K63">
        <v>3000000</v>
      </c>
      <c r="L63">
        <v>84.91</v>
      </c>
      <c r="M63">
        <v>84.91</v>
      </c>
      <c r="N63">
        <v>84.91</v>
      </c>
      <c r="O63">
        <v>0</v>
      </c>
      <c r="Q63">
        <v>0</v>
      </c>
      <c r="S63">
        <v>0</v>
      </c>
    </row>
    <row r="64" spans="1:21" x14ac:dyDescent="0.35">
      <c r="A64" s="48" t="s">
        <v>1415</v>
      </c>
      <c r="B64" s="48" t="s">
        <v>1415</v>
      </c>
      <c r="C64" s="48" t="s">
        <v>1415</v>
      </c>
      <c r="D64" s="48" t="s">
        <v>1415</v>
      </c>
      <c r="E64" s="48" t="s">
        <v>1415</v>
      </c>
      <c r="F64" s="48" t="s">
        <v>1369</v>
      </c>
      <c r="G64" s="48" t="s">
        <v>1370</v>
      </c>
      <c r="H64">
        <v>1.25</v>
      </c>
      <c r="I64" s="48" t="s">
        <v>58</v>
      </c>
      <c r="J64" s="48" t="s">
        <v>1473</v>
      </c>
      <c r="K64">
        <v>3000000</v>
      </c>
      <c r="L64">
        <v>107.29</v>
      </c>
      <c r="M64">
        <v>107.4</v>
      </c>
      <c r="N64">
        <v>107.4</v>
      </c>
      <c r="O64">
        <v>103</v>
      </c>
      <c r="P64">
        <v>0.08</v>
      </c>
      <c r="Q64">
        <v>2339</v>
      </c>
      <c r="R64">
        <v>0.08</v>
      </c>
      <c r="S64">
        <v>2364</v>
      </c>
      <c r="T64">
        <v>64</v>
      </c>
      <c r="U64">
        <v>103</v>
      </c>
    </row>
    <row r="65" spans="1:21" x14ac:dyDescent="0.35">
      <c r="A65" s="48" t="s">
        <v>1415</v>
      </c>
      <c r="B65" s="48" t="s">
        <v>1415</v>
      </c>
      <c r="C65" s="48" t="s">
        <v>1415</v>
      </c>
      <c r="D65" s="48" t="s">
        <v>1415</v>
      </c>
      <c r="E65" s="48" t="s">
        <v>1415</v>
      </c>
      <c r="F65" s="48" t="s">
        <v>1304</v>
      </c>
      <c r="G65" s="48" t="s">
        <v>1474</v>
      </c>
      <c r="I65" s="48" t="s">
        <v>58</v>
      </c>
      <c r="J65" s="48" t="s">
        <v>1304</v>
      </c>
      <c r="K65">
        <v>3000000</v>
      </c>
      <c r="L65">
        <v>91.93</v>
      </c>
      <c r="M65">
        <v>91.93</v>
      </c>
      <c r="N65">
        <v>91.93</v>
      </c>
      <c r="O65">
        <v>0</v>
      </c>
      <c r="Q65">
        <v>0</v>
      </c>
      <c r="S65">
        <v>0</v>
      </c>
    </row>
    <row r="66" spans="1:21" x14ac:dyDescent="0.35">
      <c r="A66" s="48" t="s">
        <v>1415</v>
      </c>
      <c r="B66" s="48" t="s">
        <v>1415</v>
      </c>
      <c r="C66" s="48" t="s">
        <v>1415</v>
      </c>
      <c r="D66" s="48" t="s">
        <v>1415</v>
      </c>
      <c r="E66" s="48" t="s">
        <v>1415</v>
      </c>
      <c r="F66" s="48" t="s">
        <v>1304</v>
      </c>
      <c r="G66" s="48" t="s">
        <v>1475</v>
      </c>
      <c r="I66" s="48" t="s">
        <v>58</v>
      </c>
      <c r="J66" s="48" t="s">
        <v>1304</v>
      </c>
      <c r="K66">
        <v>3000000</v>
      </c>
      <c r="L66">
        <v>98.87</v>
      </c>
      <c r="M66">
        <v>98.87</v>
      </c>
      <c r="N66">
        <v>98.87</v>
      </c>
      <c r="O66">
        <v>0</v>
      </c>
      <c r="Q66">
        <v>0</v>
      </c>
      <c r="S66">
        <v>0</v>
      </c>
    </row>
    <row r="67" spans="1:21" x14ac:dyDescent="0.35">
      <c r="A67" s="48" t="s">
        <v>1415</v>
      </c>
      <c r="B67" s="48" t="s">
        <v>1415</v>
      </c>
      <c r="C67" s="48" t="s">
        <v>1415</v>
      </c>
      <c r="D67" s="48" t="s">
        <v>1415</v>
      </c>
      <c r="E67" s="48" t="s">
        <v>1415</v>
      </c>
      <c r="F67" s="48" t="s">
        <v>1744</v>
      </c>
      <c r="G67" s="48" t="s">
        <v>1745</v>
      </c>
      <c r="H67">
        <v>1.8740000000000001</v>
      </c>
      <c r="I67" s="48" t="s">
        <v>58</v>
      </c>
      <c r="J67" s="48" t="s">
        <v>1304</v>
      </c>
      <c r="K67">
        <v>3000000</v>
      </c>
      <c r="L67">
        <v>100.11</v>
      </c>
      <c r="M67">
        <v>100</v>
      </c>
      <c r="N67">
        <v>100.63</v>
      </c>
      <c r="O67">
        <v>15550</v>
      </c>
      <c r="P67">
        <v>0.05</v>
      </c>
      <c r="Q67">
        <v>1497</v>
      </c>
      <c r="R67">
        <v>0.05</v>
      </c>
      <c r="S67">
        <v>1512</v>
      </c>
      <c r="T67">
        <v>222</v>
      </c>
    </row>
    <row r="68" spans="1:21" x14ac:dyDescent="0.35">
      <c r="A68" s="48" t="s">
        <v>1415</v>
      </c>
      <c r="B68" s="48" t="s">
        <v>1415</v>
      </c>
      <c r="C68" s="48" t="s">
        <v>1415</v>
      </c>
      <c r="D68" s="48" t="s">
        <v>1415</v>
      </c>
      <c r="E68" s="48" t="s">
        <v>1415</v>
      </c>
      <c r="F68" s="48" t="s">
        <v>94</v>
      </c>
      <c r="G68" s="48" t="s">
        <v>96</v>
      </c>
      <c r="H68">
        <v>2.375</v>
      </c>
      <c r="I68" s="48" t="s">
        <v>58</v>
      </c>
      <c r="J68" s="48" t="s">
        <v>1501</v>
      </c>
      <c r="K68">
        <v>2900000</v>
      </c>
      <c r="L68">
        <v>98.3</v>
      </c>
      <c r="M68">
        <v>98.6</v>
      </c>
      <c r="N68">
        <v>98.6</v>
      </c>
      <c r="O68">
        <v>91</v>
      </c>
      <c r="P68">
        <v>0.04</v>
      </c>
      <c r="Q68">
        <v>1152</v>
      </c>
      <c r="R68">
        <v>0.04</v>
      </c>
      <c r="S68">
        <v>1163</v>
      </c>
      <c r="T68">
        <v>322</v>
      </c>
      <c r="U68">
        <v>270</v>
      </c>
    </row>
    <row r="69" spans="1:21" x14ac:dyDescent="0.35">
      <c r="A69" s="48" t="s">
        <v>1415</v>
      </c>
      <c r="B69" s="48" t="s">
        <v>1415</v>
      </c>
      <c r="C69" s="48" t="s">
        <v>1415</v>
      </c>
      <c r="D69" s="48" t="s">
        <v>1415</v>
      </c>
      <c r="E69" s="48" t="s">
        <v>1415</v>
      </c>
      <c r="F69" s="48" t="s">
        <v>390</v>
      </c>
      <c r="G69" s="48" t="s">
        <v>392</v>
      </c>
      <c r="H69">
        <v>2.625</v>
      </c>
      <c r="I69" s="48" t="s">
        <v>58</v>
      </c>
      <c r="J69" s="48" t="s">
        <v>1476</v>
      </c>
      <c r="K69">
        <v>2700000</v>
      </c>
      <c r="L69">
        <v>99.33</v>
      </c>
      <c r="M69">
        <v>99.62</v>
      </c>
      <c r="N69">
        <v>99.62</v>
      </c>
      <c r="O69">
        <v>194</v>
      </c>
      <c r="P69">
        <v>0.02</v>
      </c>
      <c r="Q69">
        <v>607</v>
      </c>
      <c r="R69">
        <v>0.02</v>
      </c>
      <c r="S69">
        <v>613</v>
      </c>
      <c r="T69">
        <v>332</v>
      </c>
      <c r="U69">
        <v>278</v>
      </c>
    </row>
    <row r="70" spans="1:21" x14ac:dyDescent="0.35">
      <c r="A70" s="48" t="s">
        <v>1415</v>
      </c>
      <c r="B70" s="48" t="s">
        <v>1415</v>
      </c>
      <c r="C70" s="48" t="s">
        <v>1415</v>
      </c>
      <c r="D70" s="48" t="s">
        <v>1415</v>
      </c>
      <c r="E70" s="48" t="s">
        <v>1415</v>
      </c>
      <c r="F70" s="48" t="s">
        <v>944</v>
      </c>
      <c r="G70" s="48" t="s">
        <v>945</v>
      </c>
      <c r="H70">
        <v>0.875</v>
      </c>
      <c r="I70" s="48" t="s">
        <v>58</v>
      </c>
      <c r="J70" s="48" t="s">
        <v>1477</v>
      </c>
      <c r="K70">
        <v>2700000</v>
      </c>
      <c r="L70">
        <v>100.68</v>
      </c>
      <c r="M70">
        <v>104.25</v>
      </c>
      <c r="N70">
        <v>104.25</v>
      </c>
      <c r="O70">
        <v>65</v>
      </c>
      <c r="P70">
        <v>0.06</v>
      </c>
      <c r="Q70">
        <v>1642</v>
      </c>
      <c r="R70">
        <v>0.06</v>
      </c>
      <c r="S70">
        <v>1659</v>
      </c>
      <c r="T70">
        <v>60</v>
      </c>
      <c r="U70">
        <v>95</v>
      </c>
    </row>
    <row r="71" spans="1:21" x14ac:dyDescent="0.35">
      <c r="A71" s="48" t="s">
        <v>1415</v>
      </c>
      <c r="B71" s="48" t="s">
        <v>1415</v>
      </c>
      <c r="C71" s="48" t="s">
        <v>1415</v>
      </c>
      <c r="D71" s="48" t="s">
        <v>1415</v>
      </c>
      <c r="E71" s="48" t="s">
        <v>1415</v>
      </c>
      <c r="F71" s="48" t="s">
        <v>1304</v>
      </c>
      <c r="G71" s="48" t="s">
        <v>943</v>
      </c>
      <c r="I71" s="48" t="s">
        <v>58</v>
      </c>
      <c r="J71" s="48" t="s">
        <v>1304</v>
      </c>
      <c r="K71">
        <v>2700000</v>
      </c>
      <c r="L71">
        <v>88.48</v>
      </c>
      <c r="M71">
        <v>88.48</v>
      </c>
      <c r="N71">
        <v>88.48</v>
      </c>
      <c r="O71">
        <v>17</v>
      </c>
      <c r="Q71">
        <v>0</v>
      </c>
      <c r="S71">
        <v>0</v>
      </c>
    </row>
    <row r="72" spans="1:21" x14ac:dyDescent="0.35">
      <c r="A72" s="48" t="s">
        <v>1415</v>
      </c>
      <c r="B72" s="48" t="s">
        <v>1415</v>
      </c>
      <c r="C72" s="48" t="s">
        <v>1415</v>
      </c>
      <c r="D72" s="48" t="s">
        <v>1415</v>
      </c>
      <c r="E72" s="48" t="s">
        <v>1415</v>
      </c>
      <c r="F72" s="48" t="s">
        <v>6</v>
      </c>
      <c r="G72" s="48" t="s">
        <v>582</v>
      </c>
      <c r="H72">
        <v>3</v>
      </c>
      <c r="I72" s="48" t="s">
        <v>58</v>
      </c>
      <c r="J72" s="48" t="s">
        <v>1545</v>
      </c>
      <c r="K72">
        <v>2678000</v>
      </c>
      <c r="L72">
        <v>105.72</v>
      </c>
      <c r="M72">
        <v>106.08</v>
      </c>
      <c r="N72">
        <v>106.08</v>
      </c>
      <c r="O72">
        <v>15</v>
      </c>
      <c r="P72">
        <v>0.06</v>
      </c>
      <c r="Q72">
        <v>1653</v>
      </c>
      <c r="R72">
        <v>0.06</v>
      </c>
      <c r="S72">
        <v>1670</v>
      </c>
      <c r="T72">
        <v>241</v>
      </c>
      <c r="U72">
        <v>198</v>
      </c>
    </row>
    <row r="73" spans="1:21" x14ac:dyDescent="0.35">
      <c r="A73" s="48" t="s">
        <v>1415</v>
      </c>
      <c r="B73" s="48" t="s">
        <v>1415</v>
      </c>
      <c r="C73" s="48" t="s">
        <v>1415</v>
      </c>
      <c r="D73" s="48" t="s">
        <v>1415</v>
      </c>
      <c r="E73" s="48" t="s">
        <v>1415</v>
      </c>
      <c r="F73" s="48" t="s">
        <v>948</v>
      </c>
      <c r="G73" s="48" t="s">
        <v>949</v>
      </c>
      <c r="H73">
        <v>1.625</v>
      </c>
      <c r="I73" s="48" t="s">
        <v>58</v>
      </c>
      <c r="J73" s="48" t="s">
        <v>1478</v>
      </c>
      <c r="K73">
        <v>2600000</v>
      </c>
      <c r="L73">
        <v>106.51</v>
      </c>
      <c r="M73">
        <v>107.06</v>
      </c>
      <c r="N73">
        <v>107.06</v>
      </c>
      <c r="O73">
        <v>116</v>
      </c>
      <c r="P73">
        <v>0.04</v>
      </c>
      <c r="Q73">
        <v>1077</v>
      </c>
      <c r="R73">
        <v>0.04</v>
      </c>
      <c r="S73">
        <v>1087</v>
      </c>
      <c r="T73">
        <v>35</v>
      </c>
      <c r="U73">
        <v>56</v>
      </c>
    </row>
    <row r="74" spans="1:21" x14ac:dyDescent="0.35">
      <c r="A74" s="48" t="s">
        <v>1415</v>
      </c>
      <c r="B74" s="48" t="s">
        <v>1415</v>
      </c>
      <c r="C74" s="48" t="s">
        <v>1415</v>
      </c>
      <c r="D74" s="48" t="s">
        <v>1415</v>
      </c>
      <c r="E74" s="48" t="s">
        <v>1415</v>
      </c>
      <c r="F74" s="48" t="s">
        <v>1304</v>
      </c>
      <c r="G74" s="48" t="s">
        <v>1159</v>
      </c>
      <c r="I74" s="48" t="s">
        <v>58</v>
      </c>
      <c r="J74" s="48" t="s">
        <v>1304</v>
      </c>
      <c r="K74">
        <v>2600000</v>
      </c>
      <c r="L74">
        <v>97.45</v>
      </c>
      <c r="M74">
        <v>97.45</v>
      </c>
      <c r="N74">
        <v>97.45</v>
      </c>
      <c r="O74">
        <v>0</v>
      </c>
      <c r="Q74">
        <v>0</v>
      </c>
      <c r="S74">
        <v>0</v>
      </c>
    </row>
    <row r="75" spans="1:21" x14ac:dyDescent="0.35">
      <c r="A75" s="48" t="s">
        <v>1415</v>
      </c>
      <c r="B75" s="48" t="s">
        <v>1415</v>
      </c>
      <c r="C75" s="48" t="s">
        <v>1415</v>
      </c>
      <c r="D75" s="48" t="s">
        <v>1415</v>
      </c>
      <c r="E75" s="48" t="s">
        <v>1415</v>
      </c>
      <c r="F75" s="48" t="s">
        <v>1304</v>
      </c>
      <c r="G75" s="48" t="s">
        <v>253</v>
      </c>
      <c r="I75" s="48" t="s">
        <v>253</v>
      </c>
      <c r="J75" s="48" t="s">
        <v>1304</v>
      </c>
      <c r="K75">
        <v>2544586</v>
      </c>
      <c r="L75">
        <v>1</v>
      </c>
      <c r="M75">
        <v>1</v>
      </c>
      <c r="N75">
        <v>0.9</v>
      </c>
      <c r="O75">
        <v>0</v>
      </c>
      <c r="Q75">
        <v>0</v>
      </c>
      <c r="S75">
        <v>0</v>
      </c>
    </row>
    <row r="76" spans="1:21" x14ac:dyDescent="0.35">
      <c r="A76" s="48" t="s">
        <v>1415</v>
      </c>
      <c r="B76" s="48" t="s">
        <v>1415</v>
      </c>
      <c r="C76" s="48" t="s">
        <v>1415</v>
      </c>
      <c r="D76" s="48" t="s">
        <v>1415</v>
      </c>
      <c r="E76" s="48" t="s">
        <v>1415</v>
      </c>
      <c r="F76" s="48" t="s">
        <v>946</v>
      </c>
      <c r="G76" s="48" t="s">
        <v>947</v>
      </c>
      <c r="H76">
        <v>2</v>
      </c>
      <c r="I76" s="48" t="s">
        <v>58</v>
      </c>
      <c r="J76" s="48" t="s">
        <v>1479</v>
      </c>
      <c r="K76">
        <v>2500000</v>
      </c>
      <c r="L76">
        <v>115.44</v>
      </c>
      <c r="M76">
        <v>123.2</v>
      </c>
      <c r="N76">
        <v>123.2</v>
      </c>
      <c r="O76">
        <v>137</v>
      </c>
      <c r="P76">
        <v>0.15</v>
      </c>
      <c r="Q76">
        <v>3758</v>
      </c>
      <c r="R76">
        <v>0.15</v>
      </c>
      <c r="S76">
        <v>3805</v>
      </c>
      <c r="T76">
        <v>42</v>
      </c>
      <c r="U76">
        <v>84</v>
      </c>
    </row>
    <row r="77" spans="1:21" x14ac:dyDescent="0.35">
      <c r="A77" s="48" t="s">
        <v>1415</v>
      </c>
      <c r="B77" s="48" t="s">
        <v>1415</v>
      </c>
      <c r="C77" s="48" t="s">
        <v>1415</v>
      </c>
      <c r="D77" s="48" t="s">
        <v>1415</v>
      </c>
      <c r="E77" s="48" t="s">
        <v>1415</v>
      </c>
      <c r="F77" s="48" t="s">
        <v>1350</v>
      </c>
      <c r="G77" s="48" t="s">
        <v>1351</v>
      </c>
      <c r="H77">
        <v>1.625</v>
      </c>
      <c r="I77" s="48" t="s">
        <v>58</v>
      </c>
      <c r="J77" s="48" t="s">
        <v>1498</v>
      </c>
      <c r="K77">
        <v>2500000</v>
      </c>
      <c r="L77">
        <v>100.43</v>
      </c>
      <c r="M77">
        <v>101.26</v>
      </c>
      <c r="N77">
        <v>101.26</v>
      </c>
      <c r="O77">
        <v>111</v>
      </c>
      <c r="P77">
        <v>0.08</v>
      </c>
      <c r="Q77">
        <v>1886</v>
      </c>
      <c r="R77">
        <v>0.08</v>
      </c>
      <c r="S77">
        <v>1908</v>
      </c>
      <c r="T77">
        <v>183</v>
      </c>
      <c r="U77">
        <v>216</v>
      </c>
    </row>
    <row r="78" spans="1:21" x14ac:dyDescent="0.35">
      <c r="A78" s="48" t="s">
        <v>1415</v>
      </c>
      <c r="B78" s="48" t="s">
        <v>1415</v>
      </c>
      <c r="C78" s="48" t="s">
        <v>1415</v>
      </c>
      <c r="D78" s="48" t="s">
        <v>1415</v>
      </c>
      <c r="E78" s="48" t="s">
        <v>1415</v>
      </c>
      <c r="F78" s="48" t="s">
        <v>1304</v>
      </c>
      <c r="G78" s="48" t="s">
        <v>258</v>
      </c>
      <c r="I78" s="48" t="s">
        <v>258</v>
      </c>
      <c r="J78" s="48" t="s">
        <v>1304</v>
      </c>
      <c r="K78">
        <v>2486413</v>
      </c>
      <c r="L78">
        <v>1</v>
      </c>
      <c r="M78">
        <v>1</v>
      </c>
      <c r="N78">
        <v>1.19</v>
      </c>
      <c r="O78">
        <v>0</v>
      </c>
      <c r="Q78">
        <v>0</v>
      </c>
      <c r="S78">
        <v>0</v>
      </c>
    </row>
    <row r="79" spans="1:21" x14ac:dyDescent="0.35">
      <c r="A79" s="48" t="s">
        <v>1415</v>
      </c>
      <c r="B79" s="48" t="s">
        <v>1415</v>
      </c>
      <c r="C79" s="48" t="s">
        <v>1415</v>
      </c>
      <c r="D79" s="48" t="s">
        <v>1415</v>
      </c>
      <c r="E79" s="48" t="s">
        <v>1415</v>
      </c>
      <c r="F79" s="48" t="s">
        <v>228</v>
      </c>
      <c r="G79" s="48" t="s">
        <v>230</v>
      </c>
      <c r="H79">
        <v>4.5</v>
      </c>
      <c r="I79" s="48" t="s">
        <v>58</v>
      </c>
      <c r="J79" s="48" t="s">
        <v>1506</v>
      </c>
      <c r="K79">
        <v>2400000</v>
      </c>
      <c r="L79">
        <v>105.53</v>
      </c>
      <c r="M79">
        <v>105.32</v>
      </c>
      <c r="N79">
        <v>105.32</v>
      </c>
      <c r="O79">
        <v>148</v>
      </c>
      <c r="P79">
        <v>0.04</v>
      </c>
      <c r="Q79">
        <v>1008</v>
      </c>
      <c r="R79">
        <v>0.04</v>
      </c>
      <c r="S79">
        <v>1017</v>
      </c>
      <c r="T79">
        <v>368</v>
      </c>
      <c r="U79">
        <v>319</v>
      </c>
    </row>
    <row r="80" spans="1:21" x14ac:dyDescent="0.35">
      <c r="A80" s="48" t="s">
        <v>1415</v>
      </c>
      <c r="B80" s="48" t="s">
        <v>1415</v>
      </c>
      <c r="C80" s="48" t="s">
        <v>1415</v>
      </c>
      <c r="D80" s="48" t="s">
        <v>1415</v>
      </c>
      <c r="E80" s="48" t="s">
        <v>1415</v>
      </c>
      <c r="F80" s="48" t="s">
        <v>1304</v>
      </c>
      <c r="G80" s="48" t="s">
        <v>258</v>
      </c>
      <c r="I80" s="48" t="s">
        <v>258</v>
      </c>
      <c r="J80" s="48" t="s">
        <v>1304</v>
      </c>
      <c r="K80">
        <v>2303648</v>
      </c>
      <c r="L80">
        <v>1</v>
      </c>
      <c r="M80">
        <v>1</v>
      </c>
      <c r="N80">
        <v>1.19</v>
      </c>
      <c r="O80">
        <v>0</v>
      </c>
      <c r="Q80">
        <v>0</v>
      </c>
      <c r="S80">
        <v>0</v>
      </c>
    </row>
    <row r="81" spans="1:21" x14ac:dyDescent="0.35">
      <c r="A81" s="48" t="s">
        <v>1415</v>
      </c>
      <c r="B81" s="48" t="s">
        <v>1415</v>
      </c>
      <c r="C81" s="48" t="s">
        <v>1415</v>
      </c>
      <c r="D81" s="48" t="s">
        <v>1415</v>
      </c>
      <c r="E81" s="48" t="s">
        <v>1415</v>
      </c>
      <c r="F81" s="48" t="s">
        <v>939</v>
      </c>
      <c r="G81" s="48" t="s">
        <v>940</v>
      </c>
      <c r="H81">
        <v>1.25</v>
      </c>
      <c r="I81" s="48" t="s">
        <v>58</v>
      </c>
      <c r="J81" s="48" t="s">
        <v>1480</v>
      </c>
      <c r="K81">
        <v>2300000</v>
      </c>
      <c r="L81">
        <v>104.27</v>
      </c>
      <c r="M81">
        <v>106.28</v>
      </c>
      <c r="N81">
        <v>106.28</v>
      </c>
      <c r="O81">
        <v>79</v>
      </c>
      <c r="P81">
        <v>0.06</v>
      </c>
      <c r="Q81">
        <v>1303</v>
      </c>
      <c r="R81">
        <v>0.06</v>
      </c>
      <c r="S81">
        <v>1317</v>
      </c>
      <c r="T81">
        <v>56</v>
      </c>
      <c r="U81">
        <v>85</v>
      </c>
    </row>
    <row r="82" spans="1:21" x14ac:dyDescent="0.35">
      <c r="A82" s="48" t="s">
        <v>1415</v>
      </c>
      <c r="B82" s="48" t="s">
        <v>1415</v>
      </c>
      <c r="C82" s="48" t="s">
        <v>1415</v>
      </c>
      <c r="D82" s="48" t="s">
        <v>1415</v>
      </c>
      <c r="E82" s="48" t="s">
        <v>1415</v>
      </c>
      <c r="F82" s="48" t="s">
        <v>1304</v>
      </c>
      <c r="G82" s="48" t="s">
        <v>941</v>
      </c>
      <c r="I82" s="48" t="s">
        <v>58</v>
      </c>
      <c r="J82" s="48" t="s">
        <v>1304</v>
      </c>
      <c r="K82">
        <v>2300000</v>
      </c>
      <c r="L82">
        <v>90.32</v>
      </c>
      <c r="M82">
        <v>90.32</v>
      </c>
      <c r="N82">
        <v>90.32</v>
      </c>
      <c r="O82">
        <v>0</v>
      </c>
      <c r="Q82">
        <v>0</v>
      </c>
      <c r="S82">
        <v>0</v>
      </c>
    </row>
    <row r="83" spans="1:21" x14ac:dyDescent="0.35">
      <c r="A83" s="48" t="s">
        <v>1415</v>
      </c>
      <c r="B83" s="48" t="s">
        <v>1415</v>
      </c>
      <c r="C83" s="48" t="s">
        <v>1415</v>
      </c>
      <c r="D83" s="48" t="s">
        <v>1415</v>
      </c>
      <c r="E83" s="48" t="s">
        <v>1415</v>
      </c>
      <c r="F83" s="48" t="s">
        <v>15</v>
      </c>
      <c r="G83" s="48" t="s">
        <v>595</v>
      </c>
      <c r="H83">
        <v>5.4509999999999996</v>
      </c>
      <c r="I83" s="48" t="s">
        <v>58</v>
      </c>
      <c r="J83" s="48" t="s">
        <v>1481</v>
      </c>
      <c r="K83">
        <v>2269000</v>
      </c>
      <c r="L83">
        <v>111.8</v>
      </c>
      <c r="M83">
        <v>111.93</v>
      </c>
      <c r="N83">
        <v>111.93</v>
      </c>
      <c r="O83">
        <v>338</v>
      </c>
      <c r="P83">
        <v>0.03</v>
      </c>
      <c r="Q83">
        <v>761</v>
      </c>
      <c r="R83">
        <v>0.03</v>
      </c>
      <c r="S83">
        <v>768</v>
      </c>
      <c r="T83">
        <v>212</v>
      </c>
      <c r="U83">
        <v>161</v>
      </c>
    </row>
    <row r="84" spans="1:21" x14ac:dyDescent="0.35">
      <c r="A84" s="48" t="s">
        <v>1415</v>
      </c>
      <c r="B84" s="48" t="s">
        <v>1415</v>
      </c>
      <c r="C84" s="48" t="s">
        <v>1415</v>
      </c>
      <c r="D84" s="48" t="s">
        <v>1415</v>
      </c>
      <c r="E84" s="48" t="s">
        <v>1415</v>
      </c>
      <c r="F84" s="48" t="s">
        <v>933</v>
      </c>
      <c r="G84" s="48" t="s">
        <v>934</v>
      </c>
      <c r="H84">
        <v>1.0229999999999999</v>
      </c>
      <c r="I84" s="48" t="s">
        <v>58</v>
      </c>
      <c r="J84" s="48" t="s">
        <v>1482</v>
      </c>
      <c r="K84">
        <v>2100000</v>
      </c>
      <c r="L84">
        <v>104.29</v>
      </c>
      <c r="M84">
        <v>107</v>
      </c>
      <c r="N84">
        <v>107</v>
      </c>
      <c r="O84">
        <v>59</v>
      </c>
      <c r="P84">
        <v>7.0000000000000007E-2</v>
      </c>
      <c r="Q84">
        <v>1392</v>
      </c>
      <c r="R84">
        <v>7.0000000000000007E-2</v>
      </c>
      <c r="S84">
        <v>1406</v>
      </c>
      <c r="T84">
        <v>36</v>
      </c>
      <c r="U84">
        <v>66</v>
      </c>
    </row>
    <row r="85" spans="1:21" x14ac:dyDescent="0.35">
      <c r="A85" s="48" t="s">
        <v>1415</v>
      </c>
      <c r="B85" s="48" t="s">
        <v>1415</v>
      </c>
      <c r="C85" s="48" t="s">
        <v>1415</v>
      </c>
      <c r="D85" s="48" t="s">
        <v>1415</v>
      </c>
      <c r="E85" s="48" t="s">
        <v>1415</v>
      </c>
      <c r="F85" s="48" t="s">
        <v>398</v>
      </c>
      <c r="G85" s="48" t="s">
        <v>400</v>
      </c>
      <c r="H85">
        <v>5.875</v>
      </c>
      <c r="I85" s="48" t="s">
        <v>58</v>
      </c>
      <c r="J85" s="48" t="s">
        <v>1732</v>
      </c>
      <c r="K85">
        <v>2000000</v>
      </c>
      <c r="L85">
        <v>110.45</v>
      </c>
      <c r="M85">
        <v>110.43</v>
      </c>
      <c r="N85">
        <v>110.43</v>
      </c>
      <c r="O85">
        <v>0</v>
      </c>
      <c r="P85">
        <v>0.03</v>
      </c>
      <c r="Q85">
        <v>693</v>
      </c>
      <c r="R85">
        <v>0.04</v>
      </c>
      <c r="S85">
        <v>700</v>
      </c>
      <c r="T85">
        <v>316</v>
      </c>
      <c r="U85">
        <v>265</v>
      </c>
    </row>
    <row r="86" spans="1:21" x14ac:dyDescent="0.35">
      <c r="A86" s="48" t="s">
        <v>1415</v>
      </c>
      <c r="B86" s="48" t="s">
        <v>1415</v>
      </c>
      <c r="C86" s="48" t="s">
        <v>1415</v>
      </c>
      <c r="D86" s="48" t="s">
        <v>1415</v>
      </c>
      <c r="E86" s="48" t="s">
        <v>1415</v>
      </c>
      <c r="F86" s="48" t="s">
        <v>414</v>
      </c>
      <c r="G86" s="48" t="s">
        <v>416</v>
      </c>
      <c r="H86">
        <v>2.875</v>
      </c>
      <c r="I86" s="48" t="s">
        <v>58</v>
      </c>
      <c r="J86" s="48" t="s">
        <v>1483</v>
      </c>
      <c r="K86">
        <v>2000000</v>
      </c>
      <c r="L86">
        <v>96.38</v>
      </c>
      <c r="M86">
        <v>96.78</v>
      </c>
      <c r="N86">
        <v>96.78</v>
      </c>
      <c r="O86">
        <v>158</v>
      </c>
      <c r="P86">
        <v>0.06</v>
      </c>
      <c r="Q86">
        <v>1151</v>
      </c>
      <c r="R86">
        <v>0.06</v>
      </c>
      <c r="S86">
        <v>1163</v>
      </c>
      <c r="T86">
        <v>385</v>
      </c>
      <c r="U86">
        <v>342</v>
      </c>
    </row>
    <row r="87" spans="1:21" x14ac:dyDescent="0.35">
      <c r="A87" s="48" t="s">
        <v>1415</v>
      </c>
      <c r="B87" s="48" t="s">
        <v>1415</v>
      </c>
      <c r="C87" s="48" t="s">
        <v>1415</v>
      </c>
      <c r="D87" s="48" t="s">
        <v>1415</v>
      </c>
      <c r="E87" s="48" t="s">
        <v>1415</v>
      </c>
      <c r="F87" s="48" t="s">
        <v>169</v>
      </c>
      <c r="G87" s="48" t="s">
        <v>171</v>
      </c>
      <c r="H87">
        <v>1.75</v>
      </c>
      <c r="I87" s="48" t="s">
        <v>58</v>
      </c>
      <c r="J87" s="48" t="s">
        <v>1485</v>
      </c>
      <c r="K87">
        <v>2000000</v>
      </c>
      <c r="L87">
        <v>101.04</v>
      </c>
      <c r="M87">
        <v>101.53</v>
      </c>
      <c r="N87">
        <v>101.65</v>
      </c>
      <c r="O87">
        <v>2556</v>
      </c>
      <c r="P87">
        <v>0.02</v>
      </c>
      <c r="Q87">
        <v>480</v>
      </c>
      <c r="R87">
        <v>0.02</v>
      </c>
      <c r="S87">
        <v>485</v>
      </c>
      <c r="T87">
        <v>158</v>
      </c>
      <c r="U87">
        <v>116</v>
      </c>
    </row>
    <row r="88" spans="1:21" x14ac:dyDescent="0.35">
      <c r="A88" s="48" t="s">
        <v>1415</v>
      </c>
      <c r="B88" s="48" t="s">
        <v>1415</v>
      </c>
      <c r="C88" s="48" t="s">
        <v>1415</v>
      </c>
      <c r="D88" s="48" t="s">
        <v>1415</v>
      </c>
      <c r="E88" s="48" t="s">
        <v>1415</v>
      </c>
      <c r="F88" s="48" t="s">
        <v>1225</v>
      </c>
      <c r="G88" s="48" t="s">
        <v>1226</v>
      </c>
      <c r="H88">
        <v>6</v>
      </c>
      <c r="I88" s="48" t="s">
        <v>58</v>
      </c>
      <c r="J88" s="48" t="s">
        <v>1487</v>
      </c>
      <c r="K88">
        <v>2000000</v>
      </c>
      <c r="L88">
        <v>98.01</v>
      </c>
      <c r="M88">
        <v>100.71</v>
      </c>
      <c r="N88">
        <v>100.71</v>
      </c>
      <c r="O88">
        <v>330</v>
      </c>
      <c r="P88">
        <v>0.03</v>
      </c>
      <c r="Q88">
        <v>620</v>
      </c>
      <c r="R88">
        <v>0.03</v>
      </c>
      <c r="S88">
        <v>628</v>
      </c>
      <c r="T88">
        <v>628</v>
      </c>
      <c r="U88">
        <v>577</v>
      </c>
    </row>
    <row r="89" spans="1:21" x14ac:dyDescent="0.35">
      <c r="A89" s="48" t="s">
        <v>1415</v>
      </c>
      <c r="B89" s="48" t="s">
        <v>1415</v>
      </c>
      <c r="C89" s="48" t="s">
        <v>1415</v>
      </c>
      <c r="D89" s="48" t="s">
        <v>1415</v>
      </c>
      <c r="E89" s="48" t="s">
        <v>1415</v>
      </c>
      <c r="F89" s="48" t="s">
        <v>958</v>
      </c>
      <c r="G89" s="48" t="s">
        <v>959</v>
      </c>
      <c r="H89">
        <v>1.5</v>
      </c>
      <c r="I89" s="48" t="s">
        <v>58</v>
      </c>
      <c r="J89" s="48" t="s">
        <v>1463</v>
      </c>
      <c r="K89">
        <v>2000000</v>
      </c>
      <c r="L89">
        <v>106.11</v>
      </c>
      <c r="M89">
        <v>107.35</v>
      </c>
      <c r="N89">
        <v>107.35</v>
      </c>
      <c r="O89">
        <v>82</v>
      </c>
      <c r="P89">
        <v>7.0000000000000007E-2</v>
      </c>
      <c r="Q89">
        <v>1361</v>
      </c>
      <c r="R89">
        <v>7.0000000000000007E-2</v>
      </c>
      <c r="S89">
        <v>1375</v>
      </c>
      <c r="T89">
        <v>80</v>
      </c>
      <c r="U89">
        <v>111</v>
      </c>
    </row>
    <row r="90" spans="1:21" x14ac:dyDescent="0.35">
      <c r="A90" s="48" t="s">
        <v>1415</v>
      </c>
      <c r="B90" s="48" t="s">
        <v>1415</v>
      </c>
      <c r="C90" s="48" t="s">
        <v>1415</v>
      </c>
      <c r="D90" s="48" t="s">
        <v>1415</v>
      </c>
      <c r="E90" s="48" t="s">
        <v>1415</v>
      </c>
      <c r="F90" s="48" t="s">
        <v>1304</v>
      </c>
      <c r="G90" s="48" t="s">
        <v>1227</v>
      </c>
      <c r="I90" s="48" t="s">
        <v>58</v>
      </c>
      <c r="J90" s="48" t="s">
        <v>1304</v>
      </c>
      <c r="K90">
        <v>2000000</v>
      </c>
      <c r="L90">
        <v>90.82</v>
      </c>
      <c r="M90">
        <v>90.82</v>
      </c>
      <c r="N90">
        <v>90.82</v>
      </c>
      <c r="O90">
        <v>0</v>
      </c>
      <c r="Q90">
        <v>0</v>
      </c>
      <c r="S90">
        <v>0</v>
      </c>
    </row>
    <row r="91" spans="1:21" x14ac:dyDescent="0.35">
      <c r="A91" s="48" t="s">
        <v>1415</v>
      </c>
      <c r="B91" s="48" t="s">
        <v>1415</v>
      </c>
      <c r="C91" s="48" t="s">
        <v>1415</v>
      </c>
      <c r="D91" s="48" t="s">
        <v>1415</v>
      </c>
      <c r="E91" s="48" t="s">
        <v>1415</v>
      </c>
      <c r="F91" s="48" t="s">
        <v>250</v>
      </c>
      <c r="G91" s="48" t="s">
        <v>252</v>
      </c>
      <c r="H91">
        <v>4.25</v>
      </c>
      <c r="I91" s="48" t="s">
        <v>253</v>
      </c>
      <c r="J91" s="48" t="s">
        <v>1486</v>
      </c>
      <c r="K91">
        <v>2000000</v>
      </c>
      <c r="L91">
        <v>106</v>
      </c>
      <c r="M91">
        <v>105.17</v>
      </c>
      <c r="N91">
        <v>105.17</v>
      </c>
      <c r="O91">
        <v>258</v>
      </c>
      <c r="P91">
        <v>0.06</v>
      </c>
      <c r="Q91">
        <v>1300</v>
      </c>
      <c r="R91">
        <v>0.06</v>
      </c>
      <c r="S91">
        <v>1322</v>
      </c>
      <c r="T91">
        <v>305</v>
      </c>
      <c r="U91">
        <v>334</v>
      </c>
    </row>
    <row r="92" spans="1:21" x14ac:dyDescent="0.35">
      <c r="A92" s="48" t="s">
        <v>1415</v>
      </c>
      <c r="B92" s="48" t="s">
        <v>1415</v>
      </c>
      <c r="C92" s="48" t="s">
        <v>1415</v>
      </c>
      <c r="D92" s="48" t="s">
        <v>1415</v>
      </c>
      <c r="E92" s="48" t="s">
        <v>1415</v>
      </c>
      <c r="F92" s="48" t="s">
        <v>952</v>
      </c>
      <c r="G92" s="48" t="s">
        <v>953</v>
      </c>
      <c r="H92">
        <v>3</v>
      </c>
      <c r="I92" s="48" t="s">
        <v>58</v>
      </c>
      <c r="J92" s="48" t="s">
        <v>1484</v>
      </c>
      <c r="K92">
        <v>2000000</v>
      </c>
      <c r="L92">
        <v>123.01</v>
      </c>
      <c r="M92">
        <v>123.88</v>
      </c>
      <c r="N92">
        <v>123.88</v>
      </c>
      <c r="O92">
        <v>164</v>
      </c>
      <c r="P92">
        <v>0.1</v>
      </c>
      <c r="Q92">
        <v>1903</v>
      </c>
      <c r="R92">
        <v>0.1</v>
      </c>
      <c r="S92">
        <v>1925</v>
      </c>
      <c r="T92">
        <v>51</v>
      </c>
      <c r="U92">
        <v>89</v>
      </c>
    </row>
    <row r="93" spans="1:21" x14ac:dyDescent="0.35">
      <c r="A93" s="48" t="s">
        <v>1415</v>
      </c>
      <c r="B93" s="48" t="s">
        <v>1415</v>
      </c>
      <c r="C93" s="48" t="s">
        <v>1415</v>
      </c>
      <c r="D93" s="48" t="s">
        <v>1415</v>
      </c>
      <c r="E93" s="48" t="s">
        <v>1415</v>
      </c>
      <c r="F93" s="48" t="s">
        <v>1348</v>
      </c>
      <c r="G93" s="48" t="s">
        <v>1349</v>
      </c>
      <c r="H93">
        <v>1.875</v>
      </c>
      <c r="I93" s="48" t="s">
        <v>58</v>
      </c>
      <c r="J93" s="48" t="s">
        <v>1488</v>
      </c>
      <c r="K93">
        <v>2000000</v>
      </c>
      <c r="L93">
        <v>108.86</v>
      </c>
      <c r="M93">
        <v>109</v>
      </c>
      <c r="N93">
        <v>109</v>
      </c>
      <c r="O93">
        <v>103</v>
      </c>
      <c r="P93">
        <v>0.05</v>
      </c>
      <c r="Q93">
        <v>977</v>
      </c>
      <c r="R93">
        <v>0.05</v>
      </c>
      <c r="S93">
        <v>987</v>
      </c>
      <c r="T93">
        <v>42</v>
      </c>
      <c r="U93">
        <v>65</v>
      </c>
    </row>
    <row r="94" spans="1:21" x14ac:dyDescent="0.35">
      <c r="A94" s="48" t="s">
        <v>1415</v>
      </c>
      <c r="B94" s="48" t="s">
        <v>1415</v>
      </c>
      <c r="C94" s="48" t="s">
        <v>1415</v>
      </c>
      <c r="D94" s="48" t="s">
        <v>1415</v>
      </c>
      <c r="E94" s="48" t="s">
        <v>1415</v>
      </c>
      <c r="F94" s="48" t="s">
        <v>1304</v>
      </c>
      <c r="G94" s="48" t="s">
        <v>1489</v>
      </c>
      <c r="I94" s="48" t="s">
        <v>58</v>
      </c>
      <c r="J94" s="48" t="s">
        <v>1304</v>
      </c>
      <c r="K94">
        <v>2000000</v>
      </c>
      <c r="L94">
        <v>93.37</v>
      </c>
      <c r="M94">
        <v>93.37</v>
      </c>
      <c r="N94">
        <v>93.37</v>
      </c>
      <c r="O94">
        <v>0</v>
      </c>
      <c r="Q94">
        <v>0</v>
      </c>
      <c r="S94">
        <v>0</v>
      </c>
    </row>
    <row r="95" spans="1:21" x14ac:dyDescent="0.35">
      <c r="A95" s="48" t="s">
        <v>1415</v>
      </c>
      <c r="B95" s="48" t="s">
        <v>1415</v>
      </c>
      <c r="C95" s="48" t="s">
        <v>1415</v>
      </c>
      <c r="D95" s="48" t="s">
        <v>1415</v>
      </c>
      <c r="E95" s="48" t="s">
        <v>1415</v>
      </c>
      <c r="F95" s="48" t="s">
        <v>962</v>
      </c>
      <c r="G95" s="48" t="s">
        <v>963</v>
      </c>
      <c r="H95">
        <v>1.25</v>
      </c>
      <c r="I95" s="48" t="s">
        <v>58</v>
      </c>
      <c r="J95" s="48" t="s">
        <v>1490</v>
      </c>
      <c r="K95">
        <v>1800000</v>
      </c>
      <c r="L95">
        <v>105.77</v>
      </c>
      <c r="M95">
        <v>106.27</v>
      </c>
      <c r="N95">
        <v>106.27</v>
      </c>
      <c r="O95">
        <v>61</v>
      </c>
      <c r="P95">
        <v>0.04</v>
      </c>
      <c r="Q95">
        <v>805</v>
      </c>
      <c r="R95">
        <v>0.05</v>
      </c>
      <c r="S95">
        <v>813</v>
      </c>
      <c r="T95">
        <v>29</v>
      </c>
      <c r="U95">
        <v>62</v>
      </c>
    </row>
    <row r="96" spans="1:21" x14ac:dyDescent="0.35">
      <c r="A96" s="48" t="s">
        <v>1415</v>
      </c>
      <c r="B96" s="48" t="s">
        <v>1415</v>
      </c>
      <c r="C96" s="48" t="s">
        <v>1415</v>
      </c>
      <c r="D96" s="48" t="s">
        <v>1415</v>
      </c>
      <c r="E96" s="48" t="s">
        <v>1415</v>
      </c>
      <c r="F96" s="48" t="s">
        <v>1304</v>
      </c>
      <c r="G96" s="48" t="s">
        <v>964</v>
      </c>
      <c r="I96" s="48" t="s">
        <v>58</v>
      </c>
      <c r="J96" s="48" t="s">
        <v>1304</v>
      </c>
      <c r="K96">
        <v>1800000</v>
      </c>
      <c r="L96">
        <v>90.67</v>
      </c>
      <c r="M96">
        <v>90.67</v>
      </c>
      <c r="N96">
        <v>90.67</v>
      </c>
      <c r="O96">
        <v>0</v>
      </c>
      <c r="Q96">
        <v>0</v>
      </c>
      <c r="S96">
        <v>0</v>
      </c>
    </row>
    <row r="97" spans="1:21" x14ac:dyDescent="0.35">
      <c r="A97" s="48" t="s">
        <v>1415</v>
      </c>
      <c r="B97" s="48" t="s">
        <v>1415</v>
      </c>
      <c r="C97" s="48" t="s">
        <v>1415</v>
      </c>
      <c r="D97" s="48" t="s">
        <v>1415</v>
      </c>
      <c r="E97" s="48" t="s">
        <v>1415</v>
      </c>
      <c r="F97" s="48" t="s">
        <v>1315</v>
      </c>
      <c r="G97" s="48" t="s">
        <v>1316</v>
      </c>
      <c r="H97">
        <v>0.875</v>
      </c>
      <c r="I97" s="48" t="s">
        <v>58</v>
      </c>
      <c r="J97" s="48" t="s">
        <v>1491</v>
      </c>
      <c r="K97">
        <v>1800000</v>
      </c>
      <c r="L97">
        <v>105.18</v>
      </c>
      <c r="M97">
        <v>105.55</v>
      </c>
      <c r="N97">
        <v>105.55</v>
      </c>
      <c r="O97">
        <v>43</v>
      </c>
      <c r="P97">
        <v>0.06</v>
      </c>
      <c r="Q97">
        <v>1028</v>
      </c>
      <c r="R97">
        <v>0.06</v>
      </c>
      <c r="S97">
        <v>1038</v>
      </c>
      <c r="T97">
        <v>33</v>
      </c>
      <c r="U97">
        <v>62</v>
      </c>
    </row>
    <row r="98" spans="1:21" x14ac:dyDescent="0.35">
      <c r="A98" s="48" t="s">
        <v>1415</v>
      </c>
      <c r="B98" s="48" t="s">
        <v>1415</v>
      </c>
      <c r="C98" s="48" t="s">
        <v>1415</v>
      </c>
      <c r="D98" s="48" t="s">
        <v>1415</v>
      </c>
      <c r="E98" s="48" t="s">
        <v>1415</v>
      </c>
      <c r="F98" s="48" t="s">
        <v>1304</v>
      </c>
      <c r="G98" s="48" t="s">
        <v>1492</v>
      </c>
      <c r="I98" s="48" t="s">
        <v>58</v>
      </c>
      <c r="J98" s="48" t="s">
        <v>1304</v>
      </c>
      <c r="K98">
        <v>1800000</v>
      </c>
      <c r="L98">
        <v>90.17</v>
      </c>
      <c r="M98">
        <v>90.17</v>
      </c>
      <c r="N98">
        <v>90.17</v>
      </c>
      <c r="O98">
        <v>0</v>
      </c>
      <c r="Q98">
        <v>0</v>
      </c>
      <c r="S98">
        <v>0</v>
      </c>
    </row>
    <row r="99" spans="1:21" x14ac:dyDescent="0.35">
      <c r="A99" s="48" t="s">
        <v>1415</v>
      </c>
      <c r="B99" s="48" t="s">
        <v>1415</v>
      </c>
      <c r="C99" s="48" t="s">
        <v>1415</v>
      </c>
      <c r="D99" s="48" t="s">
        <v>1415</v>
      </c>
      <c r="E99" s="48" t="s">
        <v>1415</v>
      </c>
      <c r="F99" s="48" t="s">
        <v>1122</v>
      </c>
      <c r="G99" s="48" t="s">
        <v>1123</v>
      </c>
      <c r="H99">
        <v>1</v>
      </c>
      <c r="I99" s="48" t="s">
        <v>58</v>
      </c>
      <c r="J99" s="48" t="s">
        <v>1460</v>
      </c>
      <c r="K99">
        <v>1750000</v>
      </c>
      <c r="L99">
        <v>-0.77</v>
      </c>
      <c r="M99">
        <v>-1.34</v>
      </c>
      <c r="N99">
        <v>-1.34</v>
      </c>
      <c r="O99">
        <v>-49</v>
      </c>
      <c r="P99">
        <v>0</v>
      </c>
      <c r="Q99">
        <v>-6</v>
      </c>
      <c r="R99">
        <v>0.05</v>
      </c>
      <c r="S99">
        <v>-909</v>
      </c>
      <c r="T99">
        <v>74</v>
      </c>
    </row>
    <row r="100" spans="1:21" x14ac:dyDescent="0.35">
      <c r="A100" s="48" t="s">
        <v>1415</v>
      </c>
      <c r="B100" s="48" t="s">
        <v>1415</v>
      </c>
      <c r="C100" s="48" t="s">
        <v>1415</v>
      </c>
      <c r="D100" s="48" t="s">
        <v>1415</v>
      </c>
      <c r="E100" s="48" t="s">
        <v>1415</v>
      </c>
      <c r="F100" s="48" t="s">
        <v>1128</v>
      </c>
      <c r="G100" s="48" t="s">
        <v>1129</v>
      </c>
      <c r="H100">
        <v>1.375</v>
      </c>
      <c r="I100" s="48" t="s">
        <v>58</v>
      </c>
      <c r="J100" s="48" t="s">
        <v>1496</v>
      </c>
      <c r="K100">
        <v>1500000</v>
      </c>
      <c r="L100">
        <v>106.62</v>
      </c>
      <c r="M100">
        <v>107.28</v>
      </c>
      <c r="N100">
        <v>107.28</v>
      </c>
      <c r="O100">
        <v>57</v>
      </c>
      <c r="P100">
        <v>0.05</v>
      </c>
      <c r="Q100">
        <v>694</v>
      </c>
      <c r="R100">
        <v>0.05</v>
      </c>
      <c r="S100">
        <v>701</v>
      </c>
      <c r="T100">
        <v>22</v>
      </c>
      <c r="U100">
        <v>55</v>
      </c>
    </row>
    <row r="101" spans="1:21" x14ac:dyDescent="0.35">
      <c r="A101" s="48" t="s">
        <v>1415</v>
      </c>
      <c r="B101" s="48" t="s">
        <v>1415</v>
      </c>
      <c r="C101" s="48" t="s">
        <v>1415</v>
      </c>
      <c r="D101" s="48" t="s">
        <v>1415</v>
      </c>
      <c r="E101" s="48" t="s">
        <v>1415</v>
      </c>
      <c r="F101" s="48" t="s">
        <v>1304</v>
      </c>
      <c r="G101" s="48" t="s">
        <v>1257</v>
      </c>
      <c r="I101" s="48" t="s">
        <v>58</v>
      </c>
      <c r="J101" s="48" t="s">
        <v>1304</v>
      </c>
      <c r="K101">
        <v>1500000</v>
      </c>
      <c r="L101">
        <v>91.61</v>
      </c>
      <c r="M101">
        <v>91.61</v>
      </c>
      <c r="N101">
        <v>91.61</v>
      </c>
      <c r="O101">
        <v>0</v>
      </c>
      <c r="Q101">
        <v>0</v>
      </c>
      <c r="S101">
        <v>0</v>
      </c>
    </row>
    <row r="102" spans="1:21" x14ac:dyDescent="0.35">
      <c r="A102" s="48" t="s">
        <v>1415</v>
      </c>
      <c r="B102" s="48" t="s">
        <v>1415</v>
      </c>
      <c r="C102" s="48" t="s">
        <v>1415</v>
      </c>
      <c r="D102" s="48" t="s">
        <v>1415</v>
      </c>
      <c r="E102" s="48" t="s">
        <v>1415</v>
      </c>
      <c r="F102" s="48" t="s">
        <v>1304</v>
      </c>
      <c r="G102" s="48" t="s">
        <v>942</v>
      </c>
      <c r="I102" s="48" t="s">
        <v>58</v>
      </c>
      <c r="J102" s="48" t="s">
        <v>1304</v>
      </c>
      <c r="K102">
        <v>1500000</v>
      </c>
      <c r="L102">
        <v>102.85</v>
      </c>
      <c r="M102">
        <v>103.39</v>
      </c>
      <c r="N102">
        <v>103.39</v>
      </c>
      <c r="O102">
        <v>0</v>
      </c>
      <c r="Q102">
        <v>0</v>
      </c>
      <c r="S102">
        <v>0</v>
      </c>
    </row>
    <row r="103" spans="1:21" x14ac:dyDescent="0.35">
      <c r="A103" s="48" t="s">
        <v>1415</v>
      </c>
      <c r="B103" s="48" t="s">
        <v>1415</v>
      </c>
      <c r="C103" s="48" t="s">
        <v>1415</v>
      </c>
      <c r="D103" s="48" t="s">
        <v>1415</v>
      </c>
      <c r="E103" s="48" t="s">
        <v>1415</v>
      </c>
      <c r="F103" s="48" t="s">
        <v>967</v>
      </c>
      <c r="G103" s="48" t="s">
        <v>968</v>
      </c>
      <c r="H103">
        <v>0.875</v>
      </c>
      <c r="I103" s="48" t="s">
        <v>58</v>
      </c>
      <c r="J103" s="48" t="s">
        <v>1497</v>
      </c>
      <c r="K103">
        <v>1500000</v>
      </c>
      <c r="L103">
        <v>101.4</v>
      </c>
      <c r="M103">
        <v>102.61</v>
      </c>
      <c r="N103">
        <v>102.61</v>
      </c>
      <c r="O103">
        <v>36</v>
      </c>
      <c r="P103">
        <v>0.11</v>
      </c>
      <c r="Q103">
        <v>1668</v>
      </c>
      <c r="R103">
        <v>0.11</v>
      </c>
      <c r="S103">
        <v>1689</v>
      </c>
      <c r="T103">
        <v>86</v>
      </c>
      <c r="U103">
        <v>129</v>
      </c>
    </row>
    <row r="104" spans="1:21" x14ac:dyDescent="0.35">
      <c r="A104" s="48" t="s">
        <v>1415</v>
      </c>
      <c r="B104" s="48" t="s">
        <v>1415</v>
      </c>
      <c r="C104" s="48" t="s">
        <v>1415</v>
      </c>
      <c r="D104" s="48" t="s">
        <v>1415</v>
      </c>
      <c r="E104" s="48" t="s">
        <v>1415</v>
      </c>
      <c r="F104" s="48" t="s">
        <v>1304</v>
      </c>
      <c r="G104" s="48" t="s">
        <v>969</v>
      </c>
      <c r="I104" s="48" t="s">
        <v>58</v>
      </c>
      <c r="J104" s="48" t="s">
        <v>1304</v>
      </c>
      <c r="K104">
        <v>1500000</v>
      </c>
      <c r="L104">
        <v>87.03</v>
      </c>
      <c r="M104">
        <v>87.03</v>
      </c>
      <c r="N104">
        <v>87.03</v>
      </c>
      <c r="O104">
        <v>0</v>
      </c>
      <c r="Q104">
        <v>0</v>
      </c>
      <c r="S104">
        <v>0</v>
      </c>
    </row>
    <row r="105" spans="1:21" x14ac:dyDescent="0.35">
      <c r="A105" s="48" t="s">
        <v>1415</v>
      </c>
      <c r="B105" s="48" t="s">
        <v>1415</v>
      </c>
      <c r="C105" s="48" t="s">
        <v>1415</v>
      </c>
      <c r="D105" s="48" t="s">
        <v>1415</v>
      </c>
      <c r="E105" s="48" t="s">
        <v>1415</v>
      </c>
      <c r="F105" s="48" t="s">
        <v>1304</v>
      </c>
      <c r="G105" s="48" t="s">
        <v>1200</v>
      </c>
      <c r="I105" s="48" t="s">
        <v>58</v>
      </c>
      <c r="J105" s="48" t="s">
        <v>1304</v>
      </c>
      <c r="K105">
        <v>1500000</v>
      </c>
      <c r="L105">
        <v>105.9</v>
      </c>
      <c r="M105">
        <v>105.9</v>
      </c>
      <c r="N105">
        <v>105.9</v>
      </c>
      <c r="O105">
        <v>0</v>
      </c>
      <c r="Q105">
        <v>0</v>
      </c>
      <c r="S105">
        <v>0</v>
      </c>
    </row>
    <row r="106" spans="1:21" x14ac:dyDescent="0.35">
      <c r="A106" s="48" t="s">
        <v>1415</v>
      </c>
      <c r="B106" s="48" t="s">
        <v>1415</v>
      </c>
      <c r="C106" s="48" t="s">
        <v>1415</v>
      </c>
      <c r="D106" s="48" t="s">
        <v>1415</v>
      </c>
      <c r="E106" s="48" t="s">
        <v>1415</v>
      </c>
      <c r="F106" s="48" t="s">
        <v>1304</v>
      </c>
      <c r="G106" s="48" t="s">
        <v>929</v>
      </c>
      <c r="I106" s="48" t="s">
        <v>58</v>
      </c>
      <c r="J106" s="48" t="s">
        <v>1304</v>
      </c>
      <c r="K106">
        <v>1500000</v>
      </c>
      <c r="L106">
        <v>75.209999999999994</v>
      </c>
      <c r="M106">
        <v>75.209999999999994</v>
      </c>
      <c r="N106">
        <v>75.209999999999994</v>
      </c>
      <c r="O106">
        <v>9</v>
      </c>
      <c r="Q106">
        <v>0</v>
      </c>
      <c r="S106">
        <v>0</v>
      </c>
    </row>
    <row r="107" spans="1:21" x14ac:dyDescent="0.35">
      <c r="A107" s="48" t="s">
        <v>1415</v>
      </c>
      <c r="B107" s="48" t="s">
        <v>1415</v>
      </c>
      <c r="C107" s="48" t="s">
        <v>1415</v>
      </c>
      <c r="D107" s="48" t="s">
        <v>1415</v>
      </c>
      <c r="E107" s="48" t="s">
        <v>1415</v>
      </c>
      <c r="F107" s="48" t="s">
        <v>1130</v>
      </c>
      <c r="G107" s="48" t="s">
        <v>1131</v>
      </c>
      <c r="H107">
        <v>1</v>
      </c>
      <c r="I107" s="48" t="s">
        <v>58</v>
      </c>
      <c r="J107" s="48" t="s">
        <v>1460</v>
      </c>
      <c r="K107">
        <v>1500000</v>
      </c>
      <c r="L107">
        <v>2.56</v>
      </c>
      <c r="M107">
        <v>1.98</v>
      </c>
      <c r="N107">
        <v>1.98</v>
      </c>
      <c r="O107">
        <v>-42</v>
      </c>
      <c r="P107">
        <v>0</v>
      </c>
      <c r="Q107">
        <v>-8</v>
      </c>
      <c r="R107">
        <v>0.05</v>
      </c>
      <c r="S107">
        <v>-751</v>
      </c>
      <c r="T107">
        <v>139</v>
      </c>
    </row>
    <row r="108" spans="1:21" x14ac:dyDescent="0.35">
      <c r="A108" s="48" t="s">
        <v>1415</v>
      </c>
      <c r="B108" s="48" t="s">
        <v>1415</v>
      </c>
      <c r="C108" s="48" t="s">
        <v>1415</v>
      </c>
      <c r="D108" s="48" t="s">
        <v>1415</v>
      </c>
      <c r="E108" s="48" t="s">
        <v>1415</v>
      </c>
      <c r="F108" s="48" t="s">
        <v>1352</v>
      </c>
      <c r="G108" s="48" t="s">
        <v>1353</v>
      </c>
      <c r="H108">
        <v>0.625</v>
      </c>
      <c r="I108" s="48" t="s">
        <v>58</v>
      </c>
      <c r="J108" s="48" t="s">
        <v>1499</v>
      </c>
      <c r="K108">
        <v>1500000</v>
      </c>
      <c r="L108">
        <v>99.79</v>
      </c>
      <c r="M108">
        <v>99.69</v>
      </c>
      <c r="N108">
        <v>99.69</v>
      </c>
      <c r="O108">
        <v>26</v>
      </c>
      <c r="P108">
        <v>0.1</v>
      </c>
      <c r="Q108">
        <v>1490</v>
      </c>
      <c r="R108">
        <v>0.1</v>
      </c>
      <c r="S108">
        <v>1508</v>
      </c>
      <c r="T108">
        <v>92</v>
      </c>
      <c r="U108">
        <v>125</v>
      </c>
    </row>
    <row r="109" spans="1:21" x14ac:dyDescent="0.35">
      <c r="A109" s="48" t="s">
        <v>1415</v>
      </c>
      <c r="B109" s="48" t="s">
        <v>1415</v>
      </c>
      <c r="C109" s="48" t="s">
        <v>1415</v>
      </c>
      <c r="D109" s="48" t="s">
        <v>1415</v>
      </c>
      <c r="E109" s="48" t="s">
        <v>1415</v>
      </c>
      <c r="F109" s="48" t="s">
        <v>1304</v>
      </c>
      <c r="G109" s="48" t="s">
        <v>1229</v>
      </c>
      <c r="I109" s="48" t="s">
        <v>58</v>
      </c>
      <c r="J109" s="48" t="s">
        <v>1304</v>
      </c>
      <c r="K109">
        <v>1400000</v>
      </c>
      <c r="L109">
        <v>74.78</v>
      </c>
      <c r="M109">
        <v>74.78</v>
      </c>
      <c r="N109">
        <v>74.78</v>
      </c>
      <c r="O109">
        <v>0</v>
      </c>
      <c r="Q109">
        <v>0</v>
      </c>
      <c r="S109">
        <v>0</v>
      </c>
    </row>
    <row r="110" spans="1:21" x14ac:dyDescent="0.35">
      <c r="A110" s="48" t="s">
        <v>1415</v>
      </c>
      <c r="B110" s="48" t="s">
        <v>1415</v>
      </c>
      <c r="C110" s="48" t="s">
        <v>1415</v>
      </c>
      <c r="D110" s="48" t="s">
        <v>1415</v>
      </c>
      <c r="E110" s="48" t="s">
        <v>1415</v>
      </c>
      <c r="F110" s="48" t="s">
        <v>1304</v>
      </c>
      <c r="G110" s="48" t="s">
        <v>1502</v>
      </c>
      <c r="I110" s="48" t="s">
        <v>58</v>
      </c>
      <c r="J110" s="48" t="s">
        <v>1304</v>
      </c>
      <c r="K110">
        <v>1400000</v>
      </c>
      <c r="L110">
        <v>89.22</v>
      </c>
      <c r="M110">
        <v>89.22</v>
      </c>
      <c r="N110">
        <v>89.22</v>
      </c>
      <c r="O110">
        <v>0</v>
      </c>
      <c r="Q110">
        <v>0</v>
      </c>
      <c r="S110">
        <v>0</v>
      </c>
    </row>
    <row r="111" spans="1:21" x14ac:dyDescent="0.35">
      <c r="A111" s="48" t="s">
        <v>1415</v>
      </c>
      <c r="B111" s="48" t="s">
        <v>1415</v>
      </c>
      <c r="C111" s="48" t="s">
        <v>1415</v>
      </c>
      <c r="D111" s="48" t="s">
        <v>1415</v>
      </c>
      <c r="E111" s="48" t="s">
        <v>1415</v>
      </c>
      <c r="F111" s="48" t="s">
        <v>1304</v>
      </c>
      <c r="G111" s="48" t="s">
        <v>1258</v>
      </c>
      <c r="I111" s="48" t="s">
        <v>58</v>
      </c>
      <c r="J111" s="48" t="s">
        <v>1304</v>
      </c>
      <c r="K111">
        <v>1300000</v>
      </c>
      <c r="L111">
        <v>94.77</v>
      </c>
      <c r="M111">
        <v>94.77</v>
      </c>
      <c r="N111">
        <v>94.77</v>
      </c>
      <c r="O111">
        <v>0</v>
      </c>
      <c r="Q111">
        <v>0</v>
      </c>
      <c r="S111">
        <v>0</v>
      </c>
    </row>
    <row r="112" spans="1:21" x14ac:dyDescent="0.35">
      <c r="A112" s="48" t="s">
        <v>1415</v>
      </c>
      <c r="B112" s="48" t="s">
        <v>1415</v>
      </c>
      <c r="C112" s="48" t="s">
        <v>1415</v>
      </c>
      <c r="D112" s="48" t="s">
        <v>1415</v>
      </c>
      <c r="E112" s="48" t="s">
        <v>1415</v>
      </c>
      <c r="F112" s="48" t="s">
        <v>1503</v>
      </c>
      <c r="G112" s="48" t="s">
        <v>1504</v>
      </c>
      <c r="H112">
        <v>1.875</v>
      </c>
      <c r="I112" s="48" t="s">
        <v>58</v>
      </c>
      <c r="J112" s="48" t="s">
        <v>1505</v>
      </c>
      <c r="K112">
        <v>1245000</v>
      </c>
      <c r="L112">
        <v>120.84</v>
      </c>
      <c r="M112">
        <v>120.67</v>
      </c>
      <c r="N112">
        <v>120.67</v>
      </c>
      <c r="O112">
        <v>64</v>
      </c>
      <c r="P112">
        <v>0.14000000000000001</v>
      </c>
      <c r="Q112">
        <v>1770</v>
      </c>
      <c r="R112">
        <v>0.14000000000000001</v>
      </c>
      <c r="S112">
        <v>1792</v>
      </c>
      <c r="T112">
        <v>43</v>
      </c>
      <c r="U112">
        <v>94</v>
      </c>
    </row>
    <row r="113" spans="1:21" x14ac:dyDescent="0.35">
      <c r="A113" s="48" t="s">
        <v>1415</v>
      </c>
      <c r="B113" s="48" t="s">
        <v>1415</v>
      </c>
      <c r="C113" s="48" t="s">
        <v>1415</v>
      </c>
      <c r="D113" s="48" t="s">
        <v>1415</v>
      </c>
      <c r="E113" s="48" t="s">
        <v>1415</v>
      </c>
      <c r="F113" s="48" t="s">
        <v>1304</v>
      </c>
      <c r="G113" s="48" t="s">
        <v>1400</v>
      </c>
      <c r="I113" s="48" t="s">
        <v>58</v>
      </c>
      <c r="J113" s="48" t="s">
        <v>1304</v>
      </c>
      <c r="K113">
        <v>1200000</v>
      </c>
      <c r="L113">
        <v>80.86</v>
      </c>
      <c r="M113">
        <v>80.86</v>
      </c>
      <c r="N113">
        <v>80.86</v>
      </c>
      <c r="O113">
        <v>0</v>
      </c>
      <c r="Q113">
        <v>0</v>
      </c>
      <c r="S113">
        <v>0</v>
      </c>
    </row>
    <row r="114" spans="1:21" x14ac:dyDescent="0.35">
      <c r="A114" s="48" t="s">
        <v>1415</v>
      </c>
      <c r="B114" s="48" t="s">
        <v>1415</v>
      </c>
      <c r="C114" s="48" t="s">
        <v>1415</v>
      </c>
      <c r="D114" s="48" t="s">
        <v>1415</v>
      </c>
      <c r="E114" s="48" t="s">
        <v>1415</v>
      </c>
      <c r="F114" s="48" t="s">
        <v>1198</v>
      </c>
      <c r="G114" s="48" t="s">
        <v>1199</v>
      </c>
      <c r="H114">
        <v>0.25</v>
      </c>
      <c r="I114" s="48" t="s">
        <v>58</v>
      </c>
      <c r="J114" s="48" t="s">
        <v>1495</v>
      </c>
      <c r="K114">
        <v>1090000</v>
      </c>
      <c r="L114">
        <v>100.91</v>
      </c>
      <c r="M114">
        <v>101.47</v>
      </c>
      <c r="N114">
        <v>101.47</v>
      </c>
      <c r="O114">
        <v>7</v>
      </c>
      <c r="P114">
        <v>0.05</v>
      </c>
      <c r="Q114">
        <v>513</v>
      </c>
      <c r="R114">
        <v>0.05</v>
      </c>
      <c r="S114">
        <v>518</v>
      </c>
      <c r="T114">
        <v>42</v>
      </c>
      <c r="U114">
        <v>74</v>
      </c>
    </row>
    <row r="115" spans="1:21" x14ac:dyDescent="0.35">
      <c r="A115" s="48" t="s">
        <v>1415</v>
      </c>
      <c r="B115" s="48" t="s">
        <v>1415</v>
      </c>
      <c r="C115" s="48" t="s">
        <v>1415</v>
      </c>
      <c r="D115" s="48" t="s">
        <v>1415</v>
      </c>
      <c r="E115" s="48" t="s">
        <v>1415</v>
      </c>
      <c r="F115" s="48" t="s">
        <v>970</v>
      </c>
      <c r="G115" s="48" t="s">
        <v>971</v>
      </c>
      <c r="H115">
        <v>6.875</v>
      </c>
      <c r="I115" s="48" t="s">
        <v>258</v>
      </c>
      <c r="J115" s="48" t="s">
        <v>1507</v>
      </c>
      <c r="K115">
        <v>1000000</v>
      </c>
      <c r="L115">
        <v>103.86</v>
      </c>
      <c r="M115">
        <v>108.53</v>
      </c>
      <c r="N115">
        <v>108.53</v>
      </c>
      <c r="O115">
        <v>161</v>
      </c>
      <c r="P115">
        <v>0.04</v>
      </c>
      <c r="Q115">
        <v>314</v>
      </c>
      <c r="R115">
        <v>0.04</v>
      </c>
      <c r="S115">
        <v>319</v>
      </c>
      <c r="T115">
        <v>414</v>
      </c>
      <c r="U115">
        <v>447</v>
      </c>
    </row>
    <row r="116" spans="1:21" x14ac:dyDescent="0.35">
      <c r="A116" s="48" t="s">
        <v>1415</v>
      </c>
      <c r="B116" s="48" t="s">
        <v>1415</v>
      </c>
      <c r="C116" s="48" t="s">
        <v>1415</v>
      </c>
      <c r="D116" s="48" t="s">
        <v>1415</v>
      </c>
      <c r="E116" s="48" t="s">
        <v>1415</v>
      </c>
      <c r="F116" s="48" t="s">
        <v>960</v>
      </c>
      <c r="G116" s="48" t="s">
        <v>961</v>
      </c>
      <c r="H116">
        <v>2.25</v>
      </c>
      <c r="I116" s="48" t="s">
        <v>58</v>
      </c>
      <c r="J116" s="48" t="s">
        <v>1494</v>
      </c>
      <c r="K116">
        <v>1000000</v>
      </c>
      <c r="L116">
        <v>107.13</v>
      </c>
      <c r="M116">
        <v>107.52</v>
      </c>
      <c r="N116">
        <v>107.52</v>
      </c>
      <c r="O116">
        <v>105</v>
      </c>
      <c r="P116">
        <v>0.08</v>
      </c>
      <c r="Q116">
        <v>831</v>
      </c>
      <c r="R116">
        <v>0.08</v>
      </c>
      <c r="S116">
        <v>840</v>
      </c>
      <c r="T116">
        <v>166</v>
      </c>
      <c r="U116">
        <v>205</v>
      </c>
    </row>
    <row r="117" spans="1:21" x14ac:dyDescent="0.35">
      <c r="A117" s="48" t="s">
        <v>1415</v>
      </c>
      <c r="B117" s="48" t="s">
        <v>1415</v>
      </c>
      <c r="C117" s="48" t="s">
        <v>1415</v>
      </c>
      <c r="D117" s="48" t="s">
        <v>1415</v>
      </c>
      <c r="E117" s="48" t="s">
        <v>1415</v>
      </c>
      <c r="F117" s="48" t="s">
        <v>1304</v>
      </c>
      <c r="G117" s="48" t="s">
        <v>1232</v>
      </c>
      <c r="I117" s="48" t="s">
        <v>58</v>
      </c>
      <c r="J117" s="48" t="s">
        <v>1304</v>
      </c>
      <c r="K117">
        <v>1000000</v>
      </c>
      <c r="L117">
        <v>82.41</v>
      </c>
      <c r="M117">
        <v>82.07</v>
      </c>
      <c r="N117">
        <v>82.07</v>
      </c>
      <c r="O117">
        <v>0</v>
      </c>
      <c r="Q117">
        <v>0</v>
      </c>
      <c r="S117">
        <v>0</v>
      </c>
    </row>
    <row r="118" spans="1:21" x14ac:dyDescent="0.35">
      <c r="A118" s="48" t="s">
        <v>1415</v>
      </c>
      <c r="B118" s="48" t="s">
        <v>1415</v>
      </c>
      <c r="C118" s="48" t="s">
        <v>1415</v>
      </c>
      <c r="D118" s="48" t="s">
        <v>1415</v>
      </c>
      <c r="E118" s="48" t="s">
        <v>1415</v>
      </c>
      <c r="F118" s="48" t="s">
        <v>696</v>
      </c>
      <c r="G118" s="48" t="s">
        <v>698</v>
      </c>
      <c r="H118">
        <v>1.7</v>
      </c>
      <c r="I118" s="48" t="s">
        <v>58</v>
      </c>
      <c r="J118" s="48" t="s">
        <v>1739</v>
      </c>
      <c r="K118">
        <v>1000000</v>
      </c>
      <c r="L118">
        <v>97.81</v>
      </c>
      <c r="M118">
        <v>97.91</v>
      </c>
      <c r="N118">
        <v>97.91</v>
      </c>
      <c r="O118">
        <v>0</v>
      </c>
      <c r="P118">
        <v>0.04</v>
      </c>
      <c r="Q118">
        <v>417</v>
      </c>
      <c r="R118">
        <v>0.04</v>
      </c>
      <c r="S118">
        <v>421</v>
      </c>
      <c r="T118">
        <v>268</v>
      </c>
      <c r="U118">
        <v>242</v>
      </c>
    </row>
    <row r="119" spans="1:21" x14ac:dyDescent="0.35">
      <c r="A119" s="48" t="s">
        <v>1415</v>
      </c>
      <c r="B119" s="48" t="s">
        <v>1415</v>
      </c>
      <c r="C119" s="48" t="s">
        <v>1415</v>
      </c>
      <c r="D119" s="48" t="s">
        <v>1415</v>
      </c>
      <c r="E119" s="48" t="s">
        <v>1415</v>
      </c>
      <c r="F119" s="48" t="s">
        <v>659</v>
      </c>
      <c r="G119" s="48" t="s">
        <v>661</v>
      </c>
      <c r="H119">
        <v>2.375</v>
      </c>
      <c r="I119" s="48" t="s">
        <v>58</v>
      </c>
      <c r="J119" s="48" t="s">
        <v>1513</v>
      </c>
      <c r="K119">
        <v>1000000</v>
      </c>
      <c r="L119">
        <v>100.41</v>
      </c>
      <c r="M119">
        <v>100.67</v>
      </c>
      <c r="N119">
        <v>100.67</v>
      </c>
      <c r="O119">
        <v>65</v>
      </c>
      <c r="P119">
        <v>0</v>
      </c>
      <c r="Q119">
        <v>44</v>
      </c>
      <c r="R119">
        <v>0</v>
      </c>
      <c r="S119">
        <v>44</v>
      </c>
      <c r="T119">
        <v>131</v>
      </c>
      <c r="U119">
        <v>83</v>
      </c>
    </row>
    <row r="120" spans="1:21" x14ac:dyDescent="0.35">
      <c r="A120" s="48" t="s">
        <v>1415</v>
      </c>
      <c r="B120" s="48" t="s">
        <v>1415</v>
      </c>
      <c r="C120" s="48" t="s">
        <v>1415</v>
      </c>
      <c r="D120" s="48" t="s">
        <v>1415</v>
      </c>
      <c r="E120" s="48" t="s">
        <v>1415</v>
      </c>
      <c r="F120" s="48" t="s">
        <v>972</v>
      </c>
      <c r="G120" s="48" t="s">
        <v>973</v>
      </c>
      <c r="H120">
        <v>0.875</v>
      </c>
      <c r="I120" s="48" t="s">
        <v>58</v>
      </c>
      <c r="J120" s="48" t="s">
        <v>1510</v>
      </c>
      <c r="K120">
        <v>1000000</v>
      </c>
      <c r="L120">
        <v>102.71</v>
      </c>
      <c r="M120">
        <v>104.82</v>
      </c>
      <c r="N120">
        <v>104.82</v>
      </c>
      <c r="O120">
        <v>24</v>
      </c>
      <c r="P120">
        <v>0.05</v>
      </c>
      <c r="Q120">
        <v>506</v>
      </c>
      <c r="R120">
        <v>0.05</v>
      </c>
      <c r="S120">
        <v>511</v>
      </c>
      <c r="T120">
        <v>37</v>
      </c>
      <c r="U120">
        <v>65</v>
      </c>
    </row>
    <row r="121" spans="1:21" x14ac:dyDescent="0.35">
      <c r="A121" s="48" t="s">
        <v>1415</v>
      </c>
      <c r="B121" s="48" t="s">
        <v>1415</v>
      </c>
      <c r="C121" s="48" t="s">
        <v>1415</v>
      </c>
      <c r="D121" s="48" t="s">
        <v>1415</v>
      </c>
      <c r="E121" s="48" t="s">
        <v>1415</v>
      </c>
      <c r="F121" s="48" t="s">
        <v>1196</v>
      </c>
      <c r="G121" s="48" t="s">
        <v>1197</v>
      </c>
      <c r="H121">
        <v>3.7</v>
      </c>
      <c r="I121" s="48" t="s">
        <v>58</v>
      </c>
      <c r="J121" s="48" t="s">
        <v>1509</v>
      </c>
      <c r="K121">
        <v>1000000</v>
      </c>
      <c r="L121">
        <v>129.65</v>
      </c>
      <c r="M121">
        <v>133.54</v>
      </c>
      <c r="N121">
        <v>133.54</v>
      </c>
      <c r="O121">
        <v>101</v>
      </c>
      <c r="P121">
        <v>0.2</v>
      </c>
      <c r="Q121">
        <v>1969</v>
      </c>
      <c r="R121">
        <v>0.2</v>
      </c>
      <c r="S121">
        <v>1990</v>
      </c>
      <c r="T121">
        <v>174</v>
      </c>
      <c r="U121">
        <v>201</v>
      </c>
    </row>
    <row r="122" spans="1:21" x14ac:dyDescent="0.35">
      <c r="A122" s="48" t="s">
        <v>1415</v>
      </c>
      <c r="B122" s="48" t="s">
        <v>1415</v>
      </c>
      <c r="C122" s="48" t="s">
        <v>1415</v>
      </c>
      <c r="D122" s="48" t="s">
        <v>1415</v>
      </c>
      <c r="E122" s="48" t="s">
        <v>1415</v>
      </c>
      <c r="F122" s="48" t="s">
        <v>1304</v>
      </c>
      <c r="G122" s="48" t="s">
        <v>974</v>
      </c>
      <c r="I122" s="48" t="s">
        <v>58</v>
      </c>
      <c r="J122" s="48" t="s">
        <v>1304</v>
      </c>
      <c r="K122">
        <v>1000000</v>
      </c>
      <c r="L122">
        <v>85.18</v>
      </c>
      <c r="M122">
        <v>85.18</v>
      </c>
      <c r="N122">
        <v>85.18</v>
      </c>
      <c r="O122">
        <v>0</v>
      </c>
      <c r="Q122">
        <v>0</v>
      </c>
      <c r="S122">
        <v>0</v>
      </c>
    </row>
    <row r="123" spans="1:21" x14ac:dyDescent="0.35">
      <c r="A123" s="48" t="s">
        <v>1415</v>
      </c>
      <c r="B123" s="48" t="s">
        <v>1415</v>
      </c>
      <c r="C123" s="48" t="s">
        <v>1415</v>
      </c>
      <c r="D123" s="48" t="s">
        <v>1415</v>
      </c>
      <c r="E123" s="48" t="s">
        <v>1415</v>
      </c>
      <c r="F123" s="48" t="s">
        <v>954</v>
      </c>
      <c r="G123" s="48" t="s">
        <v>955</v>
      </c>
      <c r="H123">
        <v>0.69599999999999995</v>
      </c>
      <c r="I123" s="48" t="s">
        <v>58</v>
      </c>
      <c r="J123" s="48" t="s">
        <v>1511</v>
      </c>
      <c r="K123">
        <v>1000000</v>
      </c>
      <c r="L123">
        <v>103.13</v>
      </c>
      <c r="M123">
        <v>104.95</v>
      </c>
      <c r="N123">
        <v>104.95</v>
      </c>
      <c r="O123">
        <v>19</v>
      </c>
      <c r="P123">
        <v>0.08</v>
      </c>
      <c r="Q123">
        <v>779</v>
      </c>
      <c r="R123">
        <v>0.08</v>
      </c>
      <c r="S123">
        <v>788</v>
      </c>
      <c r="T123">
        <v>42</v>
      </c>
      <c r="U123">
        <v>76</v>
      </c>
    </row>
    <row r="124" spans="1:21" x14ac:dyDescent="0.35">
      <c r="A124" s="48" t="s">
        <v>1415</v>
      </c>
      <c r="B124" s="48" t="s">
        <v>1415</v>
      </c>
      <c r="C124" s="48" t="s">
        <v>1415</v>
      </c>
      <c r="D124" s="48" t="s">
        <v>1415</v>
      </c>
      <c r="E124" s="48" t="s">
        <v>1415</v>
      </c>
      <c r="F124" s="48" t="s">
        <v>1304</v>
      </c>
      <c r="G124" s="48" t="s">
        <v>1259</v>
      </c>
      <c r="I124" s="48" t="s">
        <v>58</v>
      </c>
      <c r="J124" s="48" t="s">
        <v>1304</v>
      </c>
      <c r="K124">
        <v>1000000</v>
      </c>
      <c r="L124">
        <v>88.8</v>
      </c>
      <c r="M124">
        <v>88.8</v>
      </c>
      <c r="N124">
        <v>88.8</v>
      </c>
      <c r="O124">
        <v>0</v>
      </c>
      <c r="Q124">
        <v>0</v>
      </c>
      <c r="S124">
        <v>0</v>
      </c>
    </row>
    <row r="125" spans="1:21" x14ac:dyDescent="0.35">
      <c r="A125" s="48" t="s">
        <v>1415</v>
      </c>
      <c r="B125" s="48" t="s">
        <v>1415</v>
      </c>
      <c r="C125" s="48" t="s">
        <v>1415</v>
      </c>
      <c r="D125" s="48" t="s">
        <v>1415</v>
      </c>
      <c r="E125" s="48" t="s">
        <v>1415</v>
      </c>
      <c r="F125" s="48" t="s">
        <v>979</v>
      </c>
      <c r="G125" s="48" t="s">
        <v>980</v>
      </c>
      <c r="H125">
        <v>0.25</v>
      </c>
      <c r="I125" s="48" t="s">
        <v>258</v>
      </c>
      <c r="J125" s="48" t="s">
        <v>1304</v>
      </c>
      <c r="K125">
        <v>1000000</v>
      </c>
      <c r="L125">
        <v>98.95</v>
      </c>
      <c r="M125">
        <v>99.7</v>
      </c>
      <c r="N125">
        <v>99.7</v>
      </c>
      <c r="O125">
        <v>6</v>
      </c>
      <c r="P125">
        <v>0.05</v>
      </c>
      <c r="Q125">
        <v>384</v>
      </c>
      <c r="R125">
        <v>0.05</v>
      </c>
      <c r="S125">
        <v>391</v>
      </c>
      <c r="T125">
        <v>-7</v>
      </c>
    </row>
    <row r="126" spans="1:21" x14ac:dyDescent="0.35">
      <c r="A126" s="48" t="s">
        <v>1415</v>
      </c>
      <c r="B126" s="48" t="s">
        <v>1415</v>
      </c>
      <c r="C126" s="48" t="s">
        <v>1415</v>
      </c>
      <c r="D126" s="48" t="s">
        <v>1415</v>
      </c>
      <c r="E126" s="48" t="s">
        <v>1415</v>
      </c>
      <c r="F126" s="48" t="s">
        <v>1304</v>
      </c>
      <c r="G126" s="48" t="s">
        <v>977</v>
      </c>
      <c r="I126" s="48" t="s">
        <v>58</v>
      </c>
      <c r="J126" s="48" t="s">
        <v>1304</v>
      </c>
      <c r="K126">
        <v>1000000</v>
      </c>
      <c r="L126">
        <v>88.47</v>
      </c>
      <c r="M126">
        <v>88.47</v>
      </c>
      <c r="N126">
        <v>88.47</v>
      </c>
      <c r="O126">
        <v>0</v>
      </c>
      <c r="Q126">
        <v>0</v>
      </c>
      <c r="S126">
        <v>0</v>
      </c>
    </row>
    <row r="127" spans="1:21" x14ac:dyDescent="0.35">
      <c r="A127" s="48" t="s">
        <v>1415</v>
      </c>
      <c r="B127" s="48" t="s">
        <v>1415</v>
      </c>
      <c r="C127" s="48" t="s">
        <v>1415</v>
      </c>
      <c r="D127" s="48" t="s">
        <v>1415</v>
      </c>
      <c r="E127" s="48" t="s">
        <v>1415</v>
      </c>
      <c r="F127" s="48" t="s">
        <v>956</v>
      </c>
      <c r="G127" s="48" t="s">
        <v>957</v>
      </c>
      <c r="H127">
        <v>1.6379999999999999</v>
      </c>
      <c r="I127" s="48" t="s">
        <v>58</v>
      </c>
      <c r="J127" s="48" t="s">
        <v>1512</v>
      </c>
      <c r="K127">
        <v>1000000</v>
      </c>
      <c r="L127">
        <v>108.25</v>
      </c>
      <c r="M127">
        <v>108.32</v>
      </c>
      <c r="N127">
        <v>108.32</v>
      </c>
      <c r="O127">
        <v>45</v>
      </c>
      <c r="P127">
        <v>7.0000000000000007E-2</v>
      </c>
      <c r="Q127">
        <v>679</v>
      </c>
      <c r="R127">
        <v>7.0000000000000007E-2</v>
      </c>
      <c r="S127">
        <v>686</v>
      </c>
      <c r="T127">
        <v>78</v>
      </c>
    </row>
    <row r="128" spans="1:21" x14ac:dyDescent="0.35">
      <c r="A128" s="48" t="s">
        <v>1415</v>
      </c>
      <c r="B128" s="48" t="s">
        <v>1415</v>
      </c>
      <c r="C128" s="48" t="s">
        <v>1415</v>
      </c>
      <c r="D128" s="48" t="s">
        <v>1415</v>
      </c>
      <c r="E128" s="48" t="s">
        <v>1415</v>
      </c>
      <c r="F128" s="48" t="s">
        <v>1304</v>
      </c>
      <c r="G128" s="48" t="s">
        <v>978</v>
      </c>
      <c r="I128" s="48" t="s">
        <v>58</v>
      </c>
      <c r="J128" s="48" t="s">
        <v>1304</v>
      </c>
      <c r="K128">
        <v>1000000</v>
      </c>
      <c r="L128">
        <v>90.51</v>
      </c>
      <c r="M128">
        <v>90.48</v>
      </c>
      <c r="N128">
        <v>90.48</v>
      </c>
      <c r="O128">
        <v>6</v>
      </c>
      <c r="Q128">
        <v>0</v>
      </c>
      <c r="S128">
        <v>0</v>
      </c>
    </row>
    <row r="129" spans="1:21" x14ac:dyDescent="0.35">
      <c r="A129" s="48" t="s">
        <v>1415</v>
      </c>
      <c r="B129" s="48" t="s">
        <v>1415</v>
      </c>
      <c r="C129" s="48" t="s">
        <v>1415</v>
      </c>
      <c r="D129" s="48" t="s">
        <v>1415</v>
      </c>
      <c r="E129" s="48" t="s">
        <v>1415</v>
      </c>
      <c r="F129" s="48" t="s">
        <v>1116</v>
      </c>
      <c r="G129" s="48" t="s">
        <v>1117</v>
      </c>
      <c r="H129">
        <v>2.375</v>
      </c>
      <c r="I129" s="48" t="s">
        <v>58</v>
      </c>
      <c r="J129" s="48" t="s">
        <v>1514</v>
      </c>
      <c r="K129">
        <v>1000000</v>
      </c>
      <c r="L129">
        <v>106.08</v>
      </c>
      <c r="M129">
        <v>106.32</v>
      </c>
      <c r="N129">
        <v>106.32</v>
      </c>
      <c r="O129">
        <v>65</v>
      </c>
      <c r="P129">
        <v>0.03</v>
      </c>
      <c r="Q129">
        <v>253</v>
      </c>
      <c r="R129">
        <v>0.03</v>
      </c>
      <c r="S129">
        <v>255</v>
      </c>
      <c r="T129">
        <v>28</v>
      </c>
      <c r="U129">
        <v>58</v>
      </c>
    </row>
    <row r="130" spans="1:21" x14ac:dyDescent="0.35">
      <c r="A130" s="48" t="s">
        <v>1415</v>
      </c>
      <c r="B130" s="48" t="s">
        <v>1415</v>
      </c>
      <c r="C130" s="48" t="s">
        <v>1415</v>
      </c>
      <c r="D130" s="48" t="s">
        <v>1415</v>
      </c>
      <c r="E130" s="48" t="s">
        <v>1415</v>
      </c>
      <c r="F130" s="48" t="s">
        <v>1304</v>
      </c>
      <c r="G130" s="48" t="s">
        <v>1132</v>
      </c>
      <c r="I130" s="48" t="s">
        <v>58</v>
      </c>
      <c r="J130" s="48" t="s">
        <v>1304</v>
      </c>
      <c r="K130">
        <v>1000000</v>
      </c>
      <c r="L130">
        <v>76.48</v>
      </c>
      <c r="M130">
        <v>76.48</v>
      </c>
      <c r="N130">
        <v>76.48</v>
      </c>
      <c r="O130">
        <v>0</v>
      </c>
      <c r="Q130">
        <v>0</v>
      </c>
      <c r="S130">
        <v>0</v>
      </c>
    </row>
    <row r="131" spans="1:21" x14ac:dyDescent="0.35">
      <c r="A131" s="48" t="s">
        <v>1415</v>
      </c>
      <c r="B131" s="48" t="s">
        <v>1415</v>
      </c>
      <c r="C131" s="48" t="s">
        <v>1415</v>
      </c>
      <c r="D131" s="48" t="s">
        <v>1415</v>
      </c>
      <c r="E131" s="48" t="s">
        <v>1415</v>
      </c>
      <c r="F131" s="48" t="s">
        <v>1304</v>
      </c>
      <c r="G131" s="48" t="s">
        <v>1260</v>
      </c>
      <c r="I131" s="48" t="s">
        <v>58</v>
      </c>
      <c r="J131" s="48" t="s">
        <v>1304</v>
      </c>
      <c r="K131">
        <v>1000000</v>
      </c>
      <c r="L131">
        <v>88.15</v>
      </c>
      <c r="M131">
        <v>88.15</v>
      </c>
      <c r="N131">
        <v>88.15</v>
      </c>
      <c r="O131">
        <v>0</v>
      </c>
      <c r="Q131">
        <v>0</v>
      </c>
      <c r="S131">
        <v>0</v>
      </c>
    </row>
    <row r="132" spans="1:21" x14ac:dyDescent="0.35">
      <c r="A132" s="48" t="s">
        <v>1415</v>
      </c>
      <c r="B132" s="48" t="s">
        <v>1415</v>
      </c>
      <c r="C132" s="48" t="s">
        <v>1415</v>
      </c>
      <c r="D132" s="48" t="s">
        <v>1415</v>
      </c>
      <c r="E132" s="48" t="s">
        <v>1415</v>
      </c>
      <c r="F132" s="48" t="s">
        <v>1354</v>
      </c>
      <c r="G132" s="48" t="s">
        <v>1355</v>
      </c>
      <c r="H132">
        <v>1</v>
      </c>
      <c r="I132" s="48" t="s">
        <v>58</v>
      </c>
      <c r="J132" s="48" t="s">
        <v>1515</v>
      </c>
      <c r="K132">
        <v>1000000</v>
      </c>
      <c r="L132">
        <v>105.77</v>
      </c>
      <c r="M132">
        <v>105.86</v>
      </c>
      <c r="N132">
        <v>105.86</v>
      </c>
      <c r="O132">
        <v>27</v>
      </c>
      <c r="P132">
        <v>0.06</v>
      </c>
      <c r="Q132">
        <v>558</v>
      </c>
      <c r="R132">
        <v>0.06</v>
      </c>
      <c r="S132">
        <v>564</v>
      </c>
      <c r="T132">
        <v>38</v>
      </c>
      <c r="U132">
        <v>68</v>
      </c>
    </row>
    <row r="133" spans="1:21" x14ac:dyDescent="0.35">
      <c r="A133" s="48" t="s">
        <v>1415</v>
      </c>
      <c r="B133" s="48" t="s">
        <v>1415</v>
      </c>
      <c r="C133" s="48" t="s">
        <v>1415</v>
      </c>
      <c r="D133" s="48" t="s">
        <v>1415</v>
      </c>
      <c r="E133" s="48" t="s">
        <v>1415</v>
      </c>
      <c r="F133" s="48" t="s">
        <v>1304</v>
      </c>
      <c r="G133" s="48" t="s">
        <v>1519</v>
      </c>
      <c r="I133" s="48" t="s">
        <v>58</v>
      </c>
      <c r="J133" s="48" t="s">
        <v>1304</v>
      </c>
      <c r="K133">
        <v>1000000</v>
      </c>
      <c r="L133">
        <v>90.64</v>
      </c>
      <c r="M133">
        <v>90.64</v>
      </c>
      <c r="N133">
        <v>90.64</v>
      </c>
      <c r="O133">
        <v>0</v>
      </c>
      <c r="Q133">
        <v>0</v>
      </c>
      <c r="S133">
        <v>0</v>
      </c>
    </row>
    <row r="134" spans="1:21" x14ac:dyDescent="0.35">
      <c r="A134" s="48" t="s">
        <v>1415</v>
      </c>
      <c r="B134" s="48" t="s">
        <v>1415</v>
      </c>
      <c r="C134" s="48" t="s">
        <v>1415</v>
      </c>
      <c r="D134" s="48" t="s">
        <v>1415</v>
      </c>
      <c r="E134" s="48" t="s">
        <v>1415</v>
      </c>
      <c r="F134" s="48" t="s">
        <v>1734</v>
      </c>
      <c r="G134" s="48" t="s">
        <v>1735</v>
      </c>
      <c r="H134">
        <v>1.5</v>
      </c>
      <c r="I134" s="48" t="s">
        <v>58</v>
      </c>
      <c r="J134" s="48" t="s">
        <v>1738</v>
      </c>
      <c r="K134">
        <v>1000000</v>
      </c>
      <c r="L134">
        <v>105.46</v>
      </c>
      <c r="M134">
        <v>105.59</v>
      </c>
      <c r="N134">
        <v>105.59</v>
      </c>
      <c r="O134">
        <v>0</v>
      </c>
      <c r="P134">
        <v>0.04</v>
      </c>
      <c r="Q134">
        <v>359</v>
      </c>
      <c r="R134">
        <v>0.04</v>
      </c>
      <c r="S134">
        <v>362</v>
      </c>
      <c r="T134">
        <v>40</v>
      </c>
      <c r="U134">
        <v>71</v>
      </c>
    </row>
    <row r="135" spans="1:21" x14ac:dyDescent="0.35">
      <c r="A135" s="48" t="s">
        <v>1415</v>
      </c>
      <c r="B135" s="48" t="s">
        <v>1415</v>
      </c>
      <c r="C135" s="48" t="s">
        <v>1415</v>
      </c>
      <c r="D135" s="48" t="s">
        <v>1415</v>
      </c>
      <c r="E135" s="48" t="s">
        <v>1415</v>
      </c>
      <c r="F135" s="48" t="s">
        <v>1304</v>
      </c>
      <c r="G135" s="48" t="s">
        <v>58</v>
      </c>
      <c r="I135" s="48" t="s">
        <v>58</v>
      </c>
      <c r="J135" s="48" t="s">
        <v>1304</v>
      </c>
      <c r="K135">
        <v>905122</v>
      </c>
      <c r="L135">
        <v>1</v>
      </c>
      <c r="M135">
        <v>1</v>
      </c>
      <c r="N135">
        <v>1</v>
      </c>
      <c r="O135">
        <v>0</v>
      </c>
      <c r="Q135">
        <v>0</v>
      </c>
      <c r="S135">
        <v>0</v>
      </c>
    </row>
    <row r="136" spans="1:21" x14ac:dyDescent="0.35">
      <c r="A136" s="48" t="s">
        <v>1415</v>
      </c>
      <c r="B136" s="48" t="s">
        <v>1415</v>
      </c>
      <c r="C136" s="48" t="s">
        <v>1415</v>
      </c>
      <c r="D136" s="48" t="s">
        <v>1415</v>
      </c>
      <c r="E136" s="48" t="s">
        <v>1415</v>
      </c>
      <c r="F136" s="48" t="s">
        <v>513</v>
      </c>
      <c r="G136" s="48" t="s">
        <v>515</v>
      </c>
      <c r="H136">
        <v>5</v>
      </c>
      <c r="I136" s="48" t="s">
        <v>58</v>
      </c>
      <c r="J136" s="48" t="s">
        <v>1520</v>
      </c>
      <c r="K136">
        <v>900000</v>
      </c>
      <c r="L136">
        <v>110</v>
      </c>
      <c r="M136">
        <v>110.03</v>
      </c>
      <c r="N136">
        <v>110.03</v>
      </c>
      <c r="O136">
        <v>123</v>
      </c>
      <c r="P136">
        <v>0.05</v>
      </c>
      <c r="Q136">
        <v>459</v>
      </c>
      <c r="R136">
        <v>0.05</v>
      </c>
      <c r="S136">
        <v>464</v>
      </c>
      <c r="T136">
        <v>338</v>
      </c>
      <c r="U136">
        <v>291</v>
      </c>
    </row>
    <row r="137" spans="1:21" x14ac:dyDescent="0.35">
      <c r="A137" s="48" t="s">
        <v>1415</v>
      </c>
      <c r="B137" s="48" t="s">
        <v>1415</v>
      </c>
      <c r="C137" s="48" t="s">
        <v>1415</v>
      </c>
      <c r="D137" s="48" t="s">
        <v>1415</v>
      </c>
      <c r="E137" s="48" t="s">
        <v>1415</v>
      </c>
      <c r="F137" s="48" t="s">
        <v>451</v>
      </c>
      <c r="G137" s="48" t="s">
        <v>453</v>
      </c>
      <c r="H137">
        <v>2.875</v>
      </c>
      <c r="I137" s="48" t="s">
        <v>58</v>
      </c>
      <c r="J137" s="48" t="s">
        <v>1521</v>
      </c>
      <c r="K137">
        <v>900000</v>
      </c>
      <c r="L137">
        <v>99.65</v>
      </c>
      <c r="M137">
        <v>100.66</v>
      </c>
      <c r="N137">
        <v>100.66</v>
      </c>
      <c r="O137">
        <v>71</v>
      </c>
      <c r="P137">
        <v>0.04</v>
      </c>
      <c r="Q137">
        <v>353</v>
      </c>
      <c r="R137">
        <v>0.04</v>
      </c>
      <c r="S137">
        <v>357</v>
      </c>
      <c r="T137">
        <v>320</v>
      </c>
      <c r="U137">
        <v>271</v>
      </c>
    </row>
    <row r="138" spans="1:21" x14ac:dyDescent="0.35">
      <c r="A138" s="48" t="s">
        <v>1415</v>
      </c>
      <c r="B138" s="48" t="s">
        <v>1415</v>
      </c>
      <c r="C138" s="48" t="s">
        <v>1415</v>
      </c>
      <c r="D138" s="48" t="s">
        <v>1415</v>
      </c>
      <c r="E138" s="48" t="s">
        <v>1415</v>
      </c>
      <c r="F138" s="48" t="s">
        <v>402</v>
      </c>
      <c r="G138" s="48" t="s">
        <v>404</v>
      </c>
      <c r="H138">
        <v>4.375</v>
      </c>
      <c r="I138" s="48" t="s">
        <v>58</v>
      </c>
      <c r="J138" s="48" t="s">
        <v>1736</v>
      </c>
      <c r="K138">
        <v>900000</v>
      </c>
      <c r="L138">
        <v>105.73</v>
      </c>
      <c r="M138">
        <v>105.96</v>
      </c>
      <c r="N138">
        <v>105.96</v>
      </c>
      <c r="O138">
        <v>0</v>
      </c>
      <c r="P138">
        <v>0.04</v>
      </c>
      <c r="Q138">
        <v>360</v>
      </c>
      <c r="R138">
        <v>0.04</v>
      </c>
      <c r="S138">
        <v>364</v>
      </c>
      <c r="T138">
        <v>332</v>
      </c>
      <c r="U138">
        <v>291</v>
      </c>
    </row>
    <row r="139" spans="1:21" x14ac:dyDescent="0.35">
      <c r="A139" s="48" t="s">
        <v>1415</v>
      </c>
      <c r="B139" s="48" t="s">
        <v>1415</v>
      </c>
      <c r="C139" s="48" t="s">
        <v>1415</v>
      </c>
      <c r="D139" s="48" t="s">
        <v>1415</v>
      </c>
      <c r="E139" s="48" t="s">
        <v>1415</v>
      </c>
      <c r="F139" s="48" t="s">
        <v>556</v>
      </c>
      <c r="G139" s="48" t="s">
        <v>558</v>
      </c>
      <c r="H139">
        <v>5.125</v>
      </c>
      <c r="I139" s="48" t="s">
        <v>258</v>
      </c>
      <c r="J139" s="48" t="s">
        <v>1508</v>
      </c>
      <c r="K139">
        <v>900000</v>
      </c>
      <c r="L139">
        <v>104.01</v>
      </c>
      <c r="M139">
        <v>104.51</v>
      </c>
      <c r="N139">
        <v>104.5</v>
      </c>
      <c r="O139">
        <v>27</v>
      </c>
      <c r="P139">
        <v>0.01</v>
      </c>
      <c r="Q139">
        <v>93</v>
      </c>
      <c r="R139">
        <v>0.01</v>
      </c>
      <c r="S139">
        <v>95</v>
      </c>
      <c r="T139">
        <v>108</v>
      </c>
      <c r="U139">
        <v>193</v>
      </c>
    </row>
    <row r="140" spans="1:21" x14ac:dyDescent="0.35">
      <c r="A140" s="48" t="s">
        <v>1415</v>
      </c>
      <c r="B140" s="48" t="s">
        <v>1415</v>
      </c>
      <c r="C140" s="48" t="s">
        <v>1415</v>
      </c>
      <c r="D140" s="48" t="s">
        <v>1415</v>
      </c>
      <c r="E140" s="48" t="s">
        <v>1415</v>
      </c>
      <c r="F140" s="48" t="s">
        <v>1201</v>
      </c>
      <c r="G140" s="48" t="s">
        <v>1202</v>
      </c>
      <c r="H140">
        <v>0.314</v>
      </c>
      <c r="I140" s="48" t="s">
        <v>58</v>
      </c>
      <c r="J140" s="48" t="s">
        <v>1522</v>
      </c>
      <c r="K140">
        <v>900000</v>
      </c>
      <c r="L140">
        <v>100.86</v>
      </c>
      <c r="M140">
        <v>101.24</v>
      </c>
      <c r="N140">
        <v>101.24</v>
      </c>
      <c r="O140">
        <v>8</v>
      </c>
      <c r="P140">
        <v>0.03</v>
      </c>
      <c r="Q140">
        <v>267</v>
      </c>
      <c r="R140">
        <v>0.03</v>
      </c>
      <c r="S140">
        <v>270</v>
      </c>
      <c r="T140">
        <v>41</v>
      </c>
      <c r="U140">
        <v>67</v>
      </c>
    </row>
    <row r="141" spans="1:21" x14ac:dyDescent="0.35">
      <c r="A141" s="48" t="s">
        <v>1415</v>
      </c>
      <c r="B141" s="48" t="s">
        <v>1415</v>
      </c>
      <c r="C141" s="48" t="s">
        <v>1415</v>
      </c>
      <c r="D141" s="48" t="s">
        <v>1415</v>
      </c>
      <c r="E141" s="48" t="s">
        <v>1415</v>
      </c>
      <c r="F141" s="48" t="s">
        <v>1304</v>
      </c>
      <c r="G141" s="48" t="s">
        <v>58</v>
      </c>
      <c r="I141" s="48" t="s">
        <v>58</v>
      </c>
      <c r="J141" s="48" t="s">
        <v>1304</v>
      </c>
      <c r="K141">
        <v>803155</v>
      </c>
      <c r="L141">
        <v>1</v>
      </c>
      <c r="M141">
        <v>1</v>
      </c>
      <c r="N141">
        <v>1</v>
      </c>
      <c r="O141">
        <v>0</v>
      </c>
      <c r="Q141">
        <v>0</v>
      </c>
      <c r="S141">
        <v>0</v>
      </c>
    </row>
    <row r="142" spans="1:21" x14ac:dyDescent="0.35">
      <c r="A142" s="48" t="s">
        <v>1415</v>
      </c>
      <c r="B142" s="48" t="s">
        <v>1415</v>
      </c>
      <c r="C142" s="48" t="s">
        <v>1415</v>
      </c>
      <c r="D142" s="48" t="s">
        <v>1415</v>
      </c>
      <c r="E142" s="48" t="s">
        <v>1415</v>
      </c>
      <c r="F142" s="48" t="s">
        <v>635</v>
      </c>
      <c r="G142" s="48" t="s">
        <v>637</v>
      </c>
      <c r="H142">
        <v>5.25</v>
      </c>
      <c r="I142" s="48" t="s">
        <v>253</v>
      </c>
      <c r="J142" s="48" t="s">
        <v>1523</v>
      </c>
      <c r="K142">
        <v>800000</v>
      </c>
      <c r="L142">
        <v>104.9</v>
      </c>
      <c r="M142">
        <v>105.74</v>
      </c>
      <c r="N142">
        <v>105.74</v>
      </c>
      <c r="O142">
        <v>128</v>
      </c>
      <c r="P142">
        <v>0.04</v>
      </c>
      <c r="Q142">
        <v>372</v>
      </c>
      <c r="R142">
        <v>0.04</v>
      </c>
      <c r="S142">
        <v>378</v>
      </c>
      <c r="T142">
        <v>366</v>
      </c>
      <c r="U142">
        <v>384</v>
      </c>
    </row>
    <row r="143" spans="1:21" x14ac:dyDescent="0.35">
      <c r="A143" s="48" t="s">
        <v>1415</v>
      </c>
      <c r="B143" s="48" t="s">
        <v>1415</v>
      </c>
      <c r="C143" s="48" t="s">
        <v>1415</v>
      </c>
      <c r="D143" s="48" t="s">
        <v>1415</v>
      </c>
      <c r="E143" s="48" t="s">
        <v>1415</v>
      </c>
      <c r="F143" s="48" t="s">
        <v>1126</v>
      </c>
      <c r="G143" s="48" t="s">
        <v>1127</v>
      </c>
      <c r="H143">
        <v>4.625</v>
      </c>
      <c r="I143" s="48" t="s">
        <v>58</v>
      </c>
      <c r="J143" s="48" t="s">
        <v>1524</v>
      </c>
      <c r="K143">
        <v>800000</v>
      </c>
      <c r="L143">
        <v>128.38</v>
      </c>
      <c r="M143">
        <v>128.99</v>
      </c>
      <c r="N143">
        <v>128.99</v>
      </c>
      <c r="O143">
        <v>101</v>
      </c>
      <c r="P143">
        <v>7.0000000000000007E-2</v>
      </c>
      <c r="Q143">
        <v>599</v>
      </c>
      <c r="R143">
        <v>0.08</v>
      </c>
      <c r="S143">
        <v>605</v>
      </c>
      <c r="T143">
        <v>53</v>
      </c>
      <c r="U143">
        <v>90</v>
      </c>
    </row>
    <row r="144" spans="1:21" x14ac:dyDescent="0.35">
      <c r="A144" s="48" t="s">
        <v>1415</v>
      </c>
      <c r="B144" s="48" t="s">
        <v>1415</v>
      </c>
      <c r="C144" s="48" t="s">
        <v>1415</v>
      </c>
      <c r="D144" s="48" t="s">
        <v>1415</v>
      </c>
      <c r="E144" s="48" t="s">
        <v>1415</v>
      </c>
      <c r="F144" s="48" t="s">
        <v>965</v>
      </c>
      <c r="G144" s="48" t="s">
        <v>966</v>
      </c>
      <c r="H144">
        <v>2.125</v>
      </c>
      <c r="I144" s="48" t="s">
        <v>58</v>
      </c>
      <c r="J144" s="48" t="s">
        <v>1493</v>
      </c>
      <c r="K144">
        <v>700000</v>
      </c>
      <c r="L144">
        <v>114.94</v>
      </c>
      <c r="M144">
        <v>119.75</v>
      </c>
      <c r="N144">
        <v>119.75</v>
      </c>
      <c r="O144">
        <v>41</v>
      </c>
      <c r="P144">
        <v>0.12</v>
      </c>
      <c r="Q144">
        <v>867</v>
      </c>
      <c r="R144">
        <v>0.13</v>
      </c>
      <c r="S144">
        <v>878</v>
      </c>
      <c r="T144">
        <v>59</v>
      </c>
      <c r="U144">
        <v>94</v>
      </c>
    </row>
    <row r="145" spans="1:21" x14ac:dyDescent="0.35">
      <c r="A145" s="48" t="s">
        <v>1415</v>
      </c>
      <c r="B145" s="48" t="s">
        <v>1415</v>
      </c>
      <c r="C145" s="48" t="s">
        <v>1415</v>
      </c>
      <c r="D145" s="48" t="s">
        <v>1415</v>
      </c>
      <c r="E145" s="48" t="s">
        <v>1415</v>
      </c>
      <c r="F145" s="48" t="s">
        <v>1371</v>
      </c>
      <c r="G145" s="48" t="s">
        <v>1372</v>
      </c>
      <c r="H145">
        <v>0.625</v>
      </c>
      <c r="I145" s="48" t="s">
        <v>58</v>
      </c>
      <c r="J145" s="48" t="s">
        <v>1525</v>
      </c>
      <c r="K145">
        <v>700000</v>
      </c>
      <c r="L145">
        <v>102.61</v>
      </c>
      <c r="M145">
        <v>102.72</v>
      </c>
      <c r="N145">
        <v>102.72</v>
      </c>
      <c r="O145">
        <v>12</v>
      </c>
      <c r="P145">
        <v>0.11</v>
      </c>
      <c r="Q145">
        <v>767</v>
      </c>
      <c r="R145">
        <v>0.11</v>
      </c>
      <c r="S145">
        <v>776</v>
      </c>
      <c r="T145">
        <v>61</v>
      </c>
      <c r="U145">
        <v>102</v>
      </c>
    </row>
    <row r="146" spans="1:21" x14ac:dyDescent="0.35">
      <c r="A146" s="48" t="s">
        <v>1415</v>
      </c>
      <c r="B146" s="48" t="s">
        <v>1415</v>
      </c>
      <c r="C146" s="48" t="s">
        <v>1415</v>
      </c>
      <c r="D146" s="48" t="s">
        <v>1415</v>
      </c>
      <c r="E146" s="48" t="s">
        <v>1415</v>
      </c>
      <c r="F146" s="48" t="s">
        <v>1516</v>
      </c>
      <c r="G146" s="48" t="s">
        <v>1517</v>
      </c>
      <c r="H146">
        <v>1.25</v>
      </c>
      <c r="I146" s="48" t="s">
        <v>58</v>
      </c>
      <c r="J146" s="48" t="s">
        <v>1518</v>
      </c>
      <c r="K146">
        <v>587000</v>
      </c>
      <c r="L146">
        <v>106.54</v>
      </c>
      <c r="M146">
        <v>106.52</v>
      </c>
      <c r="N146">
        <v>106.52</v>
      </c>
      <c r="O146">
        <v>20</v>
      </c>
      <c r="P146">
        <v>0.05</v>
      </c>
      <c r="Q146">
        <v>296</v>
      </c>
      <c r="R146">
        <v>0.05</v>
      </c>
      <c r="S146">
        <v>299</v>
      </c>
      <c r="T146">
        <v>39</v>
      </c>
      <c r="U146">
        <v>65</v>
      </c>
    </row>
    <row r="147" spans="1:21" x14ac:dyDescent="0.35">
      <c r="A147" s="48" t="s">
        <v>1415</v>
      </c>
      <c r="B147" s="48" t="s">
        <v>1415</v>
      </c>
      <c r="C147" s="48" t="s">
        <v>1415</v>
      </c>
      <c r="D147" s="48" t="s">
        <v>1415</v>
      </c>
      <c r="E147" s="48" t="s">
        <v>1415</v>
      </c>
      <c r="F147" s="48" t="s">
        <v>937</v>
      </c>
      <c r="G147" s="48" t="s">
        <v>938</v>
      </c>
      <c r="H147">
        <v>1.5</v>
      </c>
      <c r="I147" s="48" t="s">
        <v>58</v>
      </c>
      <c r="J147" s="48" t="s">
        <v>1526</v>
      </c>
      <c r="K147">
        <v>575000</v>
      </c>
      <c r="L147">
        <v>105.96</v>
      </c>
      <c r="M147">
        <v>108.22</v>
      </c>
      <c r="N147">
        <v>108.22</v>
      </c>
      <c r="O147">
        <v>25</v>
      </c>
      <c r="P147">
        <v>0.06</v>
      </c>
      <c r="Q147">
        <v>373</v>
      </c>
      <c r="R147">
        <v>7.0000000000000007E-2</v>
      </c>
      <c r="S147">
        <v>377</v>
      </c>
      <c r="T147">
        <v>61</v>
      </c>
      <c r="U147">
        <v>96</v>
      </c>
    </row>
    <row r="148" spans="1:21" x14ac:dyDescent="0.35">
      <c r="A148" s="48" t="s">
        <v>1415</v>
      </c>
      <c r="B148" s="48" t="s">
        <v>1415</v>
      </c>
      <c r="C148" s="48" t="s">
        <v>1415</v>
      </c>
      <c r="D148" s="48" t="s">
        <v>1415</v>
      </c>
      <c r="E148" s="48" t="s">
        <v>1415</v>
      </c>
      <c r="F148" s="48" t="s">
        <v>347</v>
      </c>
      <c r="G148" s="48" t="s">
        <v>349</v>
      </c>
      <c r="H148">
        <v>4.625</v>
      </c>
      <c r="I148" s="48" t="s">
        <v>58</v>
      </c>
      <c r="J148" s="48" t="s">
        <v>1527</v>
      </c>
      <c r="K148">
        <v>552000</v>
      </c>
      <c r="L148">
        <v>101.51</v>
      </c>
      <c r="M148">
        <v>102.54</v>
      </c>
      <c r="N148">
        <v>102.54</v>
      </c>
      <c r="O148">
        <v>70</v>
      </c>
      <c r="P148">
        <v>0.01</v>
      </c>
      <c r="Q148">
        <v>65</v>
      </c>
      <c r="R148">
        <v>0.01</v>
      </c>
      <c r="S148">
        <v>66</v>
      </c>
      <c r="T148">
        <v>291</v>
      </c>
      <c r="U148">
        <v>244</v>
      </c>
    </row>
    <row r="149" spans="1:21" x14ac:dyDescent="0.35">
      <c r="A149" s="48" t="s">
        <v>1415</v>
      </c>
      <c r="B149" s="48" t="s">
        <v>1415</v>
      </c>
      <c r="C149" s="48" t="s">
        <v>1415</v>
      </c>
      <c r="D149" s="48" t="s">
        <v>1415</v>
      </c>
      <c r="E149" s="48" t="s">
        <v>1415</v>
      </c>
      <c r="F149" s="48" t="s">
        <v>139</v>
      </c>
      <c r="G149" s="48" t="s">
        <v>141</v>
      </c>
      <c r="H149">
        <v>4.5</v>
      </c>
      <c r="I149" s="48" t="s">
        <v>58</v>
      </c>
      <c r="J149" s="48" t="s">
        <v>1635</v>
      </c>
      <c r="K149">
        <v>538000</v>
      </c>
      <c r="L149">
        <v>106.25</v>
      </c>
      <c r="M149">
        <v>106.65</v>
      </c>
      <c r="N149">
        <v>106.65</v>
      </c>
      <c r="O149">
        <v>66</v>
      </c>
      <c r="P149">
        <v>0.03</v>
      </c>
      <c r="Q149">
        <v>142</v>
      </c>
      <c r="R149">
        <v>0.03</v>
      </c>
      <c r="S149">
        <v>144</v>
      </c>
      <c r="T149">
        <v>239</v>
      </c>
      <c r="U149">
        <v>187</v>
      </c>
    </row>
    <row r="150" spans="1:21" x14ac:dyDescent="0.35">
      <c r="A150" s="48" t="s">
        <v>1415</v>
      </c>
      <c r="B150" s="48" t="s">
        <v>1415</v>
      </c>
      <c r="C150" s="48" t="s">
        <v>1415</v>
      </c>
      <c r="D150" s="48" t="s">
        <v>1415</v>
      </c>
      <c r="E150" s="48" t="s">
        <v>1415</v>
      </c>
      <c r="F150" s="48" t="s">
        <v>983</v>
      </c>
      <c r="G150" s="48" t="s">
        <v>984</v>
      </c>
      <c r="H150">
        <v>6.75</v>
      </c>
      <c r="I150" s="48" t="s">
        <v>258</v>
      </c>
      <c r="J150" s="48" t="s">
        <v>1528</v>
      </c>
      <c r="K150">
        <v>500000</v>
      </c>
      <c r="L150">
        <v>101.14</v>
      </c>
      <c r="M150">
        <v>107.19</v>
      </c>
      <c r="N150">
        <v>107.19</v>
      </c>
      <c r="O150">
        <v>79</v>
      </c>
      <c r="P150">
        <v>0.03</v>
      </c>
      <c r="Q150">
        <v>140</v>
      </c>
      <c r="R150">
        <v>0.03</v>
      </c>
      <c r="S150">
        <v>142</v>
      </c>
      <c r="T150">
        <v>418</v>
      </c>
      <c r="U150">
        <v>449</v>
      </c>
    </row>
    <row r="151" spans="1:21" x14ac:dyDescent="0.35">
      <c r="A151" s="48" t="s">
        <v>1415</v>
      </c>
      <c r="B151" s="48" t="s">
        <v>1415</v>
      </c>
      <c r="C151" s="48" t="s">
        <v>1415</v>
      </c>
      <c r="D151" s="48" t="s">
        <v>1415</v>
      </c>
      <c r="E151" s="48" t="s">
        <v>1415</v>
      </c>
      <c r="F151" s="48" t="s">
        <v>796</v>
      </c>
      <c r="G151" s="48" t="s">
        <v>798</v>
      </c>
      <c r="H151">
        <v>3</v>
      </c>
      <c r="I151" s="48" t="s">
        <v>58</v>
      </c>
      <c r="J151" s="48" t="s">
        <v>1529</v>
      </c>
      <c r="K151">
        <v>500000</v>
      </c>
      <c r="L151">
        <v>99.37</v>
      </c>
      <c r="M151">
        <v>99.33</v>
      </c>
      <c r="N151">
        <v>99.33</v>
      </c>
      <c r="O151">
        <v>41</v>
      </c>
      <c r="P151">
        <v>0.02</v>
      </c>
      <c r="Q151">
        <v>111</v>
      </c>
      <c r="R151">
        <v>0.02</v>
      </c>
      <c r="S151">
        <v>112</v>
      </c>
      <c r="T151">
        <v>382</v>
      </c>
      <c r="U151">
        <v>329</v>
      </c>
    </row>
    <row r="152" spans="1:21" x14ac:dyDescent="0.35">
      <c r="A152" s="48" t="s">
        <v>1415</v>
      </c>
      <c r="B152" s="48" t="s">
        <v>1415</v>
      </c>
      <c r="C152" s="48" t="s">
        <v>1415</v>
      </c>
      <c r="D152" s="48" t="s">
        <v>1415</v>
      </c>
      <c r="E152" s="48" t="s">
        <v>1415</v>
      </c>
      <c r="F152" s="48" t="s">
        <v>282</v>
      </c>
      <c r="G152" s="48" t="s">
        <v>284</v>
      </c>
      <c r="H152">
        <v>2.625</v>
      </c>
      <c r="I152" s="48" t="s">
        <v>58</v>
      </c>
      <c r="J152" s="48" t="s">
        <v>1535</v>
      </c>
      <c r="K152">
        <v>500000</v>
      </c>
      <c r="L152">
        <v>104.36</v>
      </c>
      <c r="M152">
        <v>104.09</v>
      </c>
      <c r="N152">
        <v>104.09</v>
      </c>
      <c r="O152">
        <v>36</v>
      </c>
      <c r="P152">
        <v>0.04</v>
      </c>
      <c r="Q152">
        <v>213</v>
      </c>
      <c r="R152">
        <v>0.04</v>
      </c>
      <c r="S152">
        <v>215</v>
      </c>
      <c r="T152">
        <v>213</v>
      </c>
      <c r="U152">
        <v>164</v>
      </c>
    </row>
    <row r="153" spans="1:21" x14ac:dyDescent="0.35">
      <c r="A153" s="48" t="s">
        <v>1415</v>
      </c>
      <c r="B153" s="48" t="s">
        <v>1415</v>
      </c>
      <c r="C153" s="48" t="s">
        <v>1415</v>
      </c>
      <c r="D153" s="48" t="s">
        <v>1415</v>
      </c>
      <c r="E153" s="48" t="s">
        <v>1415</v>
      </c>
      <c r="F153" s="48" t="s">
        <v>1356</v>
      </c>
      <c r="G153" s="48" t="s">
        <v>1357</v>
      </c>
      <c r="H153">
        <v>1.125</v>
      </c>
      <c r="I153" s="48" t="s">
        <v>58</v>
      </c>
      <c r="J153" s="48" t="s">
        <v>1530</v>
      </c>
      <c r="K153">
        <v>500000</v>
      </c>
      <c r="L153">
        <v>104.08</v>
      </c>
      <c r="M153">
        <v>104.17</v>
      </c>
      <c r="N153">
        <v>104.17</v>
      </c>
      <c r="O153">
        <v>15</v>
      </c>
      <c r="P153">
        <v>0.03</v>
      </c>
      <c r="Q153">
        <v>170</v>
      </c>
      <c r="R153">
        <v>0.03</v>
      </c>
      <c r="S153">
        <v>171</v>
      </c>
      <c r="T153">
        <v>38</v>
      </c>
      <c r="U153">
        <v>69</v>
      </c>
    </row>
    <row r="154" spans="1:21" x14ac:dyDescent="0.35">
      <c r="A154" s="48" t="s">
        <v>1415</v>
      </c>
      <c r="B154" s="48" t="s">
        <v>1415</v>
      </c>
      <c r="C154" s="48" t="s">
        <v>1415</v>
      </c>
      <c r="D154" s="48" t="s">
        <v>1415</v>
      </c>
      <c r="E154" s="48" t="s">
        <v>1415</v>
      </c>
      <c r="F154" s="48" t="s">
        <v>981</v>
      </c>
      <c r="G154" s="48" t="s">
        <v>982</v>
      </c>
      <c r="H154">
        <v>1.625</v>
      </c>
      <c r="I154" s="48" t="s">
        <v>58</v>
      </c>
      <c r="J154" s="48" t="s">
        <v>1751</v>
      </c>
      <c r="K154">
        <v>500000</v>
      </c>
      <c r="L154">
        <v>100.01</v>
      </c>
      <c r="M154">
        <v>100.17</v>
      </c>
      <c r="N154">
        <v>100.01</v>
      </c>
      <c r="O154">
        <v>0</v>
      </c>
      <c r="P154">
        <v>0.05</v>
      </c>
      <c r="Q154">
        <v>255</v>
      </c>
      <c r="R154">
        <v>0.05</v>
      </c>
      <c r="S154">
        <v>258</v>
      </c>
      <c r="T154">
        <v>209</v>
      </c>
      <c r="U154">
        <v>159</v>
      </c>
    </row>
    <row r="155" spans="1:21" x14ac:dyDescent="0.35">
      <c r="A155" s="48" t="s">
        <v>1415</v>
      </c>
      <c r="B155" s="48" t="s">
        <v>1415</v>
      </c>
      <c r="C155" s="48" t="s">
        <v>1415</v>
      </c>
      <c r="D155" s="48" t="s">
        <v>1415</v>
      </c>
      <c r="E155" s="48" t="s">
        <v>1415</v>
      </c>
      <c r="F155" s="48" t="s">
        <v>1378</v>
      </c>
      <c r="G155" s="48" t="s">
        <v>1379</v>
      </c>
      <c r="H155">
        <v>1.625</v>
      </c>
      <c r="I155" s="48" t="s">
        <v>58</v>
      </c>
      <c r="J155" s="48" t="s">
        <v>1531</v>
      </c>
      <c r="K155">
        <v>500000</v>
      </c>
      <c r="L155">
        <v>100.19</v>
      </c>
      <c r="M155">
        <v>99.87</v>
      </c>
      <c r="N155">
        <v>99.87</v>
      </c>
      <c r="O155">
        <v>22</v>
      </c>
      <c r="P155">
        <v>0.09</v>
      </c>
      <c r="Q155">
        <v>457</v>
      </c>
      <c r="R155">
        <v>0.09</v>
      </c>
      <c r="S155">
        <v>462</v>
      </c>
      <c r="T155">
        <v>193</v>
      </c>
      <c r="U155">
        <v>223</v>
      </c>
    </row>
    <row r="156" spans="1:21" x14ac:dyDescent="0.35">
      <c r="A156" s="48" t="s">
        <v>1415</v>
      </c>
      <c r="B156" s="48" t="s">
        <v>1415</v>
      </c>
      <c r="C156" s="48" t="s">
        <v>1415</v>
      </c>
      <c r="D156" s="48" t="s">
        <v>1415</v>
      </c>
      <c r="E156" s="48" t="s">
        <v>1415</v>
      </c>
      <c r="F156" s="48" t="s">
        <v>1304</v>
      </c>
      <c r="G156" s="48" t="s">
        <v>1740</v>
      </c>
      <c r="H156">
        <v>0.625</v>
      </c>
      <c r="I156" s="48" t="s">
        <v>58</v>
      </c>
      <c r="J156" s="48" t="s">
        <v>1304</v>
      </c>
      <c r="K156">
        <v>500000</v>
      </c>
      <c r="L156">
        <v>99.47</v>
      </c>
      <c r="M156">
        <v>99.47</v>
      </c>
      <c r="N156">
        <v>99.47</v>
      </c>
      <c r="O156">
        <v>0</v>
      </c>
      <c r="P156">
        <v>0.11</v>
      </c>
      <c r="Q156">
        <v>574</v>
      </c>
      <c r="R156">
        <v>0.12</v>
      </c>
      <c r="S156">
        <v>581</v>
      </c>
      <c r="T156">
        <v>87</v>
      </c>
    </row>
    <row r="157" spans="1:21" x14ac:dyDescent="0.35">
      <c r="A157" s="48" t="s">
        <v>1415</v>
      </c>
      <c r="B157" s="48" t="s">
        <v>1415</v>
      </c>
      <c r="C157" s="48" t="s">
        <v>1415</v>
      </c>
      <c r="D157" s="48" t="s">
        <v>1415</v>
      </c>
      <c r="E157" s="48" t="s">
        <v>1415</v>
      </c>
      <c r="F157" s="48" t="s">
        <v>278</v>
      </c>
      <c r="G157" s="48" t="s">
        <v>280</v>
      </c>
      <c r="H157">
        <v>1.75</v>
      </c>
      <c r="I157" s="48" t="s">
        <v>58</v>
      </c>
      <c r="J157" s="48" t="s">
        <v>1577</v>
      </c>
      <c r="K157">
        <v>450000</v>
      </c>
      <c r="L157">
        <v>100.73</v>
      </c>
      <c r="M157">
        <v>100.74</v>
      </c>
      <c r="N157">
        <v>100.74</v>
      </c>
      <c r="O157">
        <v>-50</v>
      </c>
      <c r="P157">
        <v>0.03</v>
      </c>
      <c r="Q157">
        <v>150</v>
      </c>
      <c r="R157">
        <v>0.03</v>
      </c>
      <c r="S157">
        <v>152</v>
      </c>
      <c r="T157">
        <v>204</v>
      </c>
      <c r="U157">
        <v>153</v>
      </c>
    </row>
    <row r="158" spans="1:21" x14ac:dyDescent="0.35">
      <c r="A158" s="48" t="s">
        <v>1415</v>
      </c>
      <c r="B158" s="48" t="s">
        <v>1415</v>
      </c>
      <c r="C158" s="48" t="s">
        <v>1415</v>
      </c>
      <c r="D158" s="48" t="s">
        <v>1415</v>
      </c>
      <c r="E158" s="48" t="s">
        <v>1415</v>
      </c>
      <c r="F158" s="48" t="s">
        <v>572</v>
      </c>
      <c r="G158" s="48" t="s">
        <v>574</v>
      </c>
      <c r="H158">
        <v>2.9950000000000001</v>
      </c>
      <c r="I158" s="48" t="s">
        <v>58</v>
      </c>
      <c r="J158" s="48" t="s">
        <v>1500</v>
      </c>
      <c r="K158">
        <v>400000</v>
      </c>
      <c r="L158">
        <v>104.21</v>
      </c>
      <c r="M158">
        <v>104.35</v>
      </c>
      <c r="N158">
        <v>104.19</v>
      </c>
      <c r="O158">
        <v>-2195</v>
      </c>
      <c r="P158">
        <v>0.03</v>
      </c>
      <c r="Q158">
        <v>133</v>
      </c>
      <c r="R158">
        <v>0.03</v>
      </c>
      <c r="S158">
        <v>134</v>
      </c>
      <c r="T158">
        <v>221</v>
      </c>
      <c r="U158">
        <v>174</v>
      </c>
    </row>
    <row r="159" spans="1:21" x14ac:dyDescent="0.35">
      <c r="A159" s="48" t="s">
        <v>1415</v>
      </c>
      <c r="B159" s="48" t="s">
        <v>1415</v>
      </c>
      <c r="C159" s="48" t="s">
        <v>1415</v>
      </c>
      <c r="D159" s="48" t="s">
        <v>1415</v>
      </c>
      <c r="E159" s="48" t="s">
        <v>1415</v>
      </c>
      <c r="F159" s="48" t="s">
        <v>1304</v>
      </c>
      <c r="G159" s="48" t="s">
        <v>1534</v>
      </c>
      <c r="I159" s="48" t="s">
        <v>253</v>
      </c>
      <c r="J159" s="48" t="s">
        <v>1304</v>
      </c>
      <c r="K159">
        <v>400000</v>
      </c>
      <c r="L159">
        <v>79.8</v>
      </c>
      <c r="M159">
        <v>79.8</v>
      </c>
      <c r="N159">
        <v>79.8</v>
      </c>
      <c r="O159">
        <v>0</v>
      </c>
      <c r="Q159">
        <v>0</v>
      </c>
      <c r="S159">
        <v>0</v>
      </c>
    </row>
    <row r="160" spans="1:21" x14ac:dyDescent="0.35">
      <c r="A160" s="48" t="s">
        <v>1415</v>
      </c>
      <c r="B160" s="48" t="s">
        <v>1415</v>
      </c>
      <c r="C160" s="48" t="s">
        <v>1415</v>
      </c>
      <c r="D160" s="48" t="s">
        <v>1415</v>
      </c>
      <c r="E160" s="48" t="s">
        <v>1415</v>
      </c>
      <c r="F160" s="48" t="s">
        <v>1304</v>
      </c>
      <c r="G160" s="48" t="s">
        <v>58</v>
      </c>
      <c r="I160" s="48" t="s">
        <v>58</v>
      </c>
      <c r="J160" s="48" t="s">
        <v>1304</v>
      </c>
      <c r="K160">
        <v>350067</v>
      </c>
      <c r="L160">
        <v>1</v>
      </c>
      <c r="M160">
        <v>1</v>
      </c>
      <c r="N160">
        <v>1</v>
      </c>
      <c r="O160">
        <v>0</v>
      </c>
      <c r="Q160">
        <v>0</v>
      </c>
      <c r="S160">
        <v>0</v>
      </c>
    </row>
    <row r="161" spans="1:21" x14ac:dyDescent="0.35">
      <c r="A161" s="48" t="s">
        <v>1415</v>
      </c>
      <c r="B161" s="48" t="s">
        <v>1415</v>
      </c>
      <c r="C161" s="48" t="s">
        <v>1415</v>
      </c>
      <c r="D161" s="48" t="s">
        <v>1415</v>
      </c>
      <c r="E161" s="48" t="s">
        <v>1415</v>
      </c>
      <c r="F161" s="48" t="s">
        <v>394</v>
      </c>
      <c r="G161" s="48" t="s">
        <v>396</v>
      </c>
      <c r="H161">
        <v>3</v>
      </c>
      <c r="I161" s="48" t="s">
        <v>58</v>
      </c>
      <c r="J161" s="48" t="s">
        <v>1536</v>
      </c>
      <c r="K161">
        <v>300000</v>
      </c>
      <c r="L161">
        <v>100</v>
      </c>
      <c r="M161">
        <v>100.38</v>
      </c>
      <c r="N161">
        <v>100.38</v>
      </c>
      <c r="O161">
        <v>25</v>
      </c>
      <c r="P161">
        <v>0.03</v>
      </c>
      <c r="Q161">
        <v>81</v>
      </c>
      <c r="R161">
        <v>0.03</v>
      </c>
      <c r="S161">
        <v>82</v>
      </c>
      <c r="T161">
        <v>338</v>
      </c>
      <c r="U161">
        <v>287</v>
      </c>
    </row>
    <row r="162" spans="1:21" x14ac:dyDescent="0.35">
      <c r="A162" s="48" t="s">
        <v>1415</v>
      </c>
      <c r="B162" s="48" t="s">
        <v>1415</v>
      </c>
      <c r="C162" s="48" t="s">
        <v>1415</v>
      </c>
      <c r="D162" s="48" t="s">
        <v>1415</v>
      </c>
      <c r="E162" s="48" t="s">
        <v>1415</v>
      </c>
      <c r="F162" s="48" t="s">
        <v>19</v>
      </c>
      <c r="G162" s="48" t="s">
        <v>620</v>
      </c>
      <c r="H162">
        <v>3.25</v>
      </c>
      <c r="I162" s="48" t="s">
        <v>58</v>
      </c>
      <c r="J162" s="48" t="s">
        <v>1537</v>
      </c>
      <c r="K162">
        <v>300000</v>
      </c>
      <c r="L162">
        <v>108.06</v>
      </c>
      <c r="M162">
        <v>107.83</v>
      </c>
      <c r="N162">
        <v>107.83</v>
      </c>
      <c r="O162">
        <v>27</v>
      </c>
      <c r="P162">
        <v>0.04</v>
      </c>
      <c r="Q162">
        <v>123</v>
      </c>
      <c r="R162">
        <v>0.04</v>
      </c>
      <c r="S162">
        <v>125</v>
      </c>
      <c r="T162">
        <v>175</v>
      </c>
      <c r="U162">
        <v>136</v>
      </c>
    </row>
    <row r="163" spans="1:21" x14ac:dyDescent="0.35">
      <c r="A163" s="48" t="s">
        <v>1415</v>
      </c>
      <c r="B163" s="48" t="s">
        <v>1415</v>
      </c>
      <c r="C163" s="48" t="s">
        <v>1415</v>
      </c>
      <c r="D163" s="48" t="s">
        <v>1415</v>
      </c>
      <c r="E163" s="48" t="s">
        <v>1415</v>
      </c>
      <c r="F163" s="48" t="s">
        <v>1698</v>
      </c>
      <c r="G163" s="48" t="s">
        <v>1699</v>
      </c>
      <c r="H163">
        <v>6.125</v>
      </c>
      <c r="I163" s="48" t="s">
        <v>58</v>
      </c>
      <c r="J163" s="48" t="s">
        <v>1700</v>
      </c>
      <c r="K163">
        <v>300000</v>
      </c>
      <c r="L163">
        <v>168.32</v>
      </c>
      <c r="M163">
        <v>168.91</v>
      </c>
      <c r="N163">
        <v>168.91</v>
      </c>
      <c r="O163">
        <v>50</v>
      </c>
      <c r="P163">
        <v>0.17</v>
      </c>
      <c r="Q163">
        <v>519</v>
      </c>
      <c r="R163">
        <v>0.17</v>
      </c>
      <c r="S163">
        <v>524</v>
      </c>
      <c r="T163">
        <v>82</v>
      </c>
      <c r="U163">
        <v>124</v>
      </c>
    </row>
    <row r="164" spans="1:21" x14ac:dyDescent="0.35">
      <c r="A164" s="48" t="s">
        <v>1415</v>
      </c>
      <c r="B164" s="48" t="s">
        <v>1415</v>
      </c>
      <c r="C164" s="48" t="s">
        <v>1415</v>
      </c>
      <c r="D164" s="48" t="s">
        <v>1415</v>
      </c>
      <c r="E164" s="48" t="s">
        <v>1415</v>
      </c>
      <c r="F164" s="48" t="s">
        <v>985</v>
      </c>
      <c r="G164" s="48" t="s">
        <v>986</v>
      </c>
      <c r="H164">
        <v>6.625</v>
      </c>
      <c r="I164" s="48" t="s">
        <v>258</v>
      </c>
      <c r="J164" s="48" t="s">
        <v>1538</v>
      </c>
      <c r="K164">
        <v>250000</v>
      </c>
      <c r="L164">
        <v>105.85</v>
      </c>
      <c r="M164">
        <v>107.23</v>
      </c>
      <c r="N164">
        <v>107.23</v>
      </c>
      <c r="O164">
        <v>39</v>
      </c>
      <c r="P164">
        <v>0.03</v>
      </c>
      <c r="Q164">
        <v>69</v>
      </c>
      <c r="R164">
        <v>0.03</v>
      </c>
      <c r="S164">
        <v>70</v>
      </c>
      <c r="T164">
        <v>402</v>
      </c>
      <c r="U164">
        <v>433</v>
      </c>
    </row>
    <row r="165" spans="1:21" x14ac:dyDescent="0.35">
      <c r="A165" s="48" t="s">
        <v>1415</v>
      </c>
      <c r="B165" s="48" t="s">
        <v>1415</v>
      </c>
      <c r="C165" s="48" t="s">
        <v>1415</v>
      </c>
      <c r="D165" s="48" t="s">
        <v>1415</v>
      </c>
      <c r="E165" s="48" t="s">
        <v>1415</v>
      </c>
      <c r="F165" s="48" t="s">
        <v>985</v>
      </c>
      <c r="G165" s="48" t="s">
        <v>986</v>
      </c>
      <c r="H165">
        <v>6.625</v>
      </c>
      <c r="I165" s="48" t="s">
        <v>258</v>
      </c>
      <c r="J165" s="48" t="s">
        <v>1538</v>
      </c>
      <c r="K165">
        <v>250000</v>
      </c>
      <c r="L165">
        <v>105.85</v>
      </c>
      <c r="M165">
        <v>107.23</v>
      </c>
      <c r="N165">
        <v>107.23</v>
      </c>
      <c r="O165">
        <v>39</v>
      </c>
      <c r="P165">
        <v>0.03</v>
      </c>
      <c r="Q165">
        <v>69</v>
      </c>
      <c r="R165">
        <v>0.03</v>
      </c>
      <c r="S165">
        <v>70</v>
      </c>
      <c r="T165">
        <v>402</v>
      </c>
      <c r="U165">
        <v>433</v>
      </c>
    </row>
    <row r="166" spans="1:21" x14ac:dyDescent="0.35">
      <c r="A166" s="48" t="s">
        <v>1415</v>
      </c>
      <c r="B166" s="48" t="s">
        <v>1415</v>
      </c>
      <c r="C166" s="48" t="s">
        <v>1415</v>
      </c>
      <c r="D166" s="48" t="s">
        <v>1415</v>
      </c>
      <c r="E166" s="48" t="s">
        <v>1415</v>
      </c>
      <c r="F166" s="48" t="s">
        <v>1112</v>
      </c>
      <c r="G166" s="48" t="s">
        <v>1304</v>
      </c>
      <c r="I166" s="48" t="s">
        <v>58</v>
      </c>
      <c r="J166" s="48" t="s">
        <v>1304</v>
      </c>
      <c r="K166">
        <v>241885</v>
      </c>
      <c r="L166">
        <v>155.66999999999999</v>
      </c>
      <c r="M166">
        <v>118.89</v>
      </c>
      <c r="N166">
        <v>118.89</v>
      </c>
      <c r="O166">
        <v>0</v>
      </c>
      <c r="Q166">
        <v>0</v>
      </c>
      <c r="S166">
        <v>0</v>
      </c>
    </row>
    <row r="167" spans="1:21" x14ac:dyDescent="0.35">
      <c r="A167" s="48" t="s">
        <v>1415</v>
      </c>
      <c r="B167" s="48" t="s">
        <v>1415</v>
      </c>
      <c r="C167" s="48" t="s">
        <v>1415</v>
      </c>
      <c r="D167" s="48" t="s">
        <v>1415</v>
      </c>
      <c r="E167" s="48" t="s">
        <v>1415</v>
      </c>
      <c r="F167" s="48" t="s">
        <v>528</v>
      </c>
      <c r="G167" s="48" t="s">
        <v>530</v>
      </c>
      <c r="H167">
        <v>5.25</v>
      </c>
      <c r="I167" s="48" t="s">
        <v>258</v>
      </c>
      <c r="J167" s="48" t="s">
        <v>1539</v>
      </c>
      <c r="K167">
        <v>230000</v>
      </c>
      <c r="L167">
        <v>104</v>
      </c>
      <c r="M167">
        <v>104.72</v>
      </c>
      <c r="N167">
        <v>104.72</v>
      </c>
      <c r="O167">
        <v>28</v>
      </c>
      <c r="P167">
        <v>0.02</v>
      </c>
      <c r="Q167">
        <v>43</v>
      </c>
      <c r="R167">
        <v>0.02</v>
      </c>
      <c r="S167">
        <v>44</v>
      </c>
      <c r="T167">
        <v>282</v>
      </c>
      <c r="U167">
        <v>308</v>
      </c>
    </row>
    <row r="168" spans="1:21" x14ac:dyDescent="0.35">
      <c r="A168" s="48" t="s">
        <v>1415</v>
      </c>
      <c r="B168" s="48" t="s">
        <v>1415</v>
      </c>
      <c r="C168" s="48" t="s">
        <v>1415</v>
      </c>
      <c r="D168" s="48" t="s">
        <v>1415</v>
      </c>
      <c r="E168" s="48" t="s">
        <v>1415</v>
      </c>
      <c r="F168" s="48" t="s">
        <v>1304</v>
      </c>
      <c r="G168" s="48" t="s">
        <v>58</v>
      </c>
      <c r="I168" s="48" t="s">
        <v>58</v>
      </c>
      <c r="J168" s="48" t="s">
        <v>1304</v>
      </c>
      <c r="K168">
        <v>222289</v>
      </c>
      <c r="L168">
        <v>1</v>
      </c>
      <c r="M168">
        <v>1</v>
      </c>
      <c r="N168">
        <v>1</v>
      </c>
      <c r="O168">
        <v>0</v>
      </c>
      <c r="Q168">
        <v>0</v>
      </c>
      <c r="S168">
        <v>0</v>
      </c>
    </row>
    <row r="169" spans="1:21" x14ac:dyDescent="0.35">
      <c r="A169" s="48" t="s">
        <v>1415</v>
      </c>
      <c r="B169" s="48" t="s">
        <v>1415</v>
      </c>
      <c r="C169" s="48" t="s">
        <v>1415</v>
      </c>
      <c r="D169" s="48" t="s">
        <v>1415</v>
      </c>
      <c r="E169" s="48" t="s">
        <v>1415</v>
      </c>
      <c r="F169" s="48" t="s">
        <v>829</v>
      </c>
      <c r="G169" s="48" t="s">
        <v>831</v>
      </c>
      <c r="H169">
        <v>2.875</v>
      </c>
      <c r="I169" s="48" t="s">
        <v>58</v>
      </c>
      <c r="J169" s="48" t="s">
        <v>1541</v>
      </c>
      <c r="K169">
        <v>200000</v>
      </c>
      <c r="L169">
        <v>96.01</v>
      </c>
      <c r="M169">
        <v>97.06</v>
      </c>
      <c r="N169">
        <v>97.06</v>
      </c>
      <c r="O169">
        <v>16</v>
      </c>
      <c r="P169">
        <v>0.04</v>
      </c>
      <c r="Q169">
        <v>75</v>
      </c>
      <c r="R169">
        <v>0.04</v>
      </c>
      <c r="S169">
        <v>76</v>
      </c>
      <c r="T169">
        <v>413</v>
      </c>
      <c r="U169">
        <v>364</v>
      </c>
    </row>
    <row r="170" spans="1:21" x14ac:dyDescent="0.35">
      <c r="A170" s="48" t="s">
        <v>1415</v>
      </c>
      <c r="B170" s="48" t="s">
        <v>1415</v>
      </c>
      <c r="C170" s="48" t="s">
        <v>1415</v>
      </c>
      <c r="D170" s="48" t="s">
        <v>1415</v>
      </c>
      <c r="E170" s="48" t="s">
        <v>1415</v>
      </c>
      <c r="F170" s="48" t="s">
        <v>987</v>
      </c>
      <c r="G170" s="48" t="s">
        <v>988</v>
      </c>
      <c r="H170">
        <v>7.25</v>
      </c>
      <c r="I170" s="48" t="s">
        <v>253</v>
      </c>
      <c r="J170" s="48" t="s">
        <v>1540</v>
      </c>
      <c r="K170">
        <v>200000</v>
      </c>
      <c r="L170">
        <v>99.55</v>
      </c>
      <c r="M170">
        <v>103.86</v>
      </c>
      <c r="N170">
        <v>103.86</v>
      </c>
      <c r="O170">
        <v>44</v>
      </c>
      <c r="P170">
        <v>0.02</v>
      </c>
      <c r="Q170">
        <v>50</v>
      </c>
      <c r="R170">
        <v>0.02</v>
      </c>
      <c r="S170">
        <v>51</v>
      </c>
      <c r="T170">
        <v>542</v>
      </c>
      <c r="U170">
        <v>552</v>
      </c>
    </row>
    <row r="171" spans="1:21" x14ac:dyDescent="0.35">
      <c r="A171" s="48" t="s">
        <v>1415</v>
      </c>
      <c r="B171" s="48" t="s">
        <v>1415</v>
      </c>
      <c r="C171" s="48" t="s">
        <v>1415</v>
      </c>
      <c r="D171" s="48" t="s">
        <v>1415</v>
      </c>
      <c r="E171" s="48" t="s">
        <v>1415</v>
      </c>
      <c r="F171" s="48" t="s">
        <v>730</v>
      </c>
      <c r="G171" s="48" t="s">
        <v>732</v>
      </c>
      <c r="H171">
        <v>3.5</v>
      </c>
      <c r="I171" s="48" t="s">
        <v>58</v>
      </c>
      <c r="J171" s="48" t="s">
        <v>1542</v>
      </c>
      <c r="K171">
        <v>200000</v>
      </c>
      <c r="L171">
        <v>102.79</v>
      </c>
      <c r="M171">
        <v>102.22</v>
      </c>
      <c r="N171">
        <v>102.22</v>
      </c>
      <c r="O171">
        <v>19</v>
      </c>
      <c r="P171">
        <v>0.04</v>
      </c>
      <c r="Q171">
        <v>87</v>
      </c>
      <c r="R171">
        <v>0.04</v>
      </c>
      <c r="S171">
        <v>88</v>
      </c>
      <c r="T171">
        <v>346</v>
      </c>
      <c r="U171">
        <v>298</v>
      </c>
    </row>
    <row r="172" spans="1:21" x14ac:dyDescent="0.35">
      <c r="A172" s="48" t="s">
        <v>1415</v>
      </c>
      <c r="B172" s="48" t="s">
        <v>1415</v>
      </c>
      <c r="C172" s="48" t="s">
        <v>1415</v>
      </c>
      <c r="D172" s="48" t="s">
        <v>1415</v>
      </c>
      <c r="E172" s="48" t="s">
        <v>1415</v>
      </c>
      <c r="F172" s="48" t="s">
        <v>1304</v>
      </c>
      <c r="G172" s="48" t="s">
        <v>1543</v>
      </c>
      <c r="I172" s="48" t="s">
        <v>253</v>
      </c>
      <c r="J172" s="48" t="s">
        <v>1304</v>
      </c>
      <c r="K172">
        <v>200000</v>
      </c>
      <c r="L172">
        <v>78.150000000000006</v>
      </c>
      <c r="M172">
        <v>78.150000000000006</v>
      </c>
      <c r="N172">
        <v>78.150000000000006</v>
      </c>
      <c r="O172">
        <v>0</v>
      </c>
      <c r="Q172">
        <v>0</v>
      </c>
      <c r="S172">
        <v>0</v>
      </c>
    </row>
    <row r="173" spans="1:21" x14ac:dyDescent="0.35">
      <c r="A173" s="48" t="s">
        <v>1415</v>
      </c>
      <c r="B173" s="48" t="s">
        <v>1415</v>
      </c>
      <c r="C173" s="48" t="s">
        <v>1415</v>
      </c>
      <c r="D173" s="48" t="s">
        <v>1415</v>
      </c>
      <c r="E173" s="48" t="s">
        <v>1415</v>
      </c>
      <c r="F173" s="48" t="s">
        <v>1318</v>
      </c>
      <c r="G173" s="48" t="s">
        <v>1319</v>
      </c>
      <c r="H173">
        <v>3.375</v>
      </c>
      <c r="I173" s="48" t="s">
        <v>58</v>
      </c>
      <c r="J173" s="48" t="s">
        <v>1544</v>
      </c>
      <c r="K173">
        <v>200000</v>
      </c>
      <c r="L173">
        <v>99.4</v>
      </c>
      <c r="M173">
        <v>98.88</v>
      </c>
      <c r="N173">
        <v>98.88</v>
      </c>
      <c r="O173">
        <v>18</v>
      </c>
      <c r="P173">
        <v>0.05</v>
      </c>
      <c r="Q173">
        <v>93</v>
      </c>
      <c r="R173">
        <v>0.05</v>
      </c>
      <c r="S173">
        <v>94</v>
      </c>
      <c r="T173">
        <v>409</v>
      </c>
      <c r="U173">
        <v>362</v>
      </c>
    </row>
    <row r="174" spans="1:21" x14ac:dyDescent="0.35">
      <c r="A174" s="48" t="s">
        <v>1415</v>
      </c>
      <c r="B174" s="48" t="s">
        <v>1415</v>
      </c>
      <c r="C174" s="48" t="s">
        <v>1415</v>
      </c>
      <c r="D174" s="48" t="s">
        <v>1415</v>
      </c>
      <c r="E174" s="48" t="s">
        <v>1415</v>
      </c>
      <c r="F174" s="48" t="s">
        <v>406</v>
      </c>
      <c r="G174" s="48" t="s">
        <v>408</v>
      </c>
      <c r="H174">
        <v>3.875</v>
      </c>
      <c r="I174" s="48" t="s">
        <v>58</v>
      </c>
      <c r="J174" s="48" t="s">
        <v>1546</v>
      </c>
      <c r="K174">
        <v>100000</v>
      </c>
      <c r="L174">
        <v>102.12</v>
      </c>
      <c r="M174">
        <v>103.59</v>
      </c>
      <c r="N174">
        <v>103.59</v>
      </c>
      <c r="O174">
        <v>11</v>
      </c>
      <c r="P174">
        <v>0.05</v>
      </c>
      <c r="Q174">
        <v>52</v>
      </c>
      <c r="R174">
        <v>0.05</v>
      </c>
      <c r="S174">
        <v>53</v>
      </c>
      <c r="T174">
        <v>363</v>
      </c>
      <c r="U174">
        <v>320</v>
      </c>
    </row>
    <row r="175" spans="1:21" x14ac:dyDescent="0.35">
      <c r="A175" s="48" t="s">
        <v>1415</v>
      </c>
      <c r="B175" s="48" t="s">
        <v>1415</v>
      </c>
      <c r="C175" s="48" t="s">
        <v>1415</v>
      </c>
      <c r="D175" s="48" t="s">
        <v>1415</v>
      </c>
      <c r="E175" s="48" t="s">
        <v>1415</v>
      </c>
      <c r="F175" s="48" t="s">
        <v>817</v>
      </c>
      <c r="G175" s="48" t="s">
        <v>819</v>
      </c>
      <c r="H175">
        <v>2.6240000000000001</v>
      </c>
      <c r="I175" s="48" t="s">
        <v>58</v>
      </c>
      <c r="J175" s="48" t="s">
        <v>1547</v>
      </c>
      <c r="K175">
        <v>100000</v>
      </c>
      <c r="L175">
        <v>87.58</v>
      </c>
      <c r="M175">
        <v>95.81</v>
      </c>
      <c r="N175">
        <v>95.81</v>
      </c>
      <c r="O175">
        <v>7</v>
      </c>
      <c r="P175">
        <v>0.04</v>
      </c>
      <c r="Q175">
        <v>38</v>
      </c>
      <c r="R175">
        <v>0.04</v>
      </c>
      <c r="S175">
        <v>38</v>
      </c>
      <c r="T175">
        <v>420</v>
      </c>
      <c r="U175">
        <v>370</v>
      </c>
    </row>
    <row r="176" spans="1:21" x14ac:dyDescent="0.35">
      <c r="A176" s="48" t="s">
        <v>1415</v>
      </c>
      <c r="B176" s="48" t="s">
        <v>1415</v>
      </c>
      <c r="C176" s="48" t="s">
        <v>1415</v>
      </c>
      <c r="D176" s="48" t="s">
        <v>1415</v>
      </c>
      <c r="E176" s="48" t="s">
        <v>1415</v>
      </c>
      <c r="F176" s="48" t="s">
        <v>679</v>
      </c>
      <c r="G176" s="48" t="s">
        <v>681</v>
      </c>
      <c r="H176">
        <v>2.25</v>
      </c>
      <c r="I176" s="48" t="s">
        <v>58</v>
      </c>
      <c r="J176" s="48" t="s">
        <v>1532</v>
      </c>
      <c r="K176">
        <v>70000</v>
      </c>
      <c r="L176">
        <v>103.89</v>
      </c>
      <c r="M176">
        <v>103.86</v>
      </c>
      <c r="N176">
        <v>103.86</v>
      </c>
      <c r="O176">
        <v>4</v>
      </c>
      <c r="P176">
        <v>0.04</v>
      </c>
      <c r="Q176">
        <v>30</v>
      </c>
      <c r="R176">
        <v>0.04</v>
      </c>
      <c r="S176">
        <v>29</v>
      </c>
      <c r="T176">
        <v>177</v>
      </c>
      <c r="U176">
        <v>127</v>
      </c>
    </row>
    <row r="177" spans="1:21" x14ac:dyDescent="0.35">
      <c r="A177" s="48" t="s">
        <v>1415</v>
      </c>
      <c r="B177" s="48" t="s">
        <v>1415</v>
      </c>
      <c r="C177" s="48" t="s">
        <v>1415</v>
      </c>
      <c r="D177" s="48" t="s">
        <v>1415</v>
      </c>
      <c r="E177" s="48" t="s">
        <v>1415</v>
      </c>
      <c r="F177" s="48" t="s">
        <v>989</v>
      </c>
      <c r="G177" s="48" t="s">
        <v>990</v>
      </c>
      <c r="I177" s="48" t="s">
        <v>58</v>
      </c>
      <c r="J177" s="48" t="s">
        <v>1304</v>
      </c>
      <c r="K177">
        <v>50500</v>
      </c>
      <c r="L177">
        <v>99.04</v>
      </c>
      <c r="M177">
        <v>101.49</v>
      </c>
      <c r="N177">
        <v>101.49</v>
      </c>
      <c r="O177">
        <v>0</v>
      </c>
      <c r="P177">
        <v>0.05</v>
      </c>
      <c r="Q177">
        <v>0</v>
      </c>
      <c r="S177">
        <v>0</v>
      </c>
      <c r="U177">
        <v>51</v>
      </c>
    </row>
    <row r="178" spans="1:21" x14ac:dyDescent="0.35">
      <c r="A178" s="48" t="s">
        <v>1415</v>
      </c>
      <c r="B178" s="48" t="s">
        <v>1415</v>
      </c>
      <c r="C178" s="48" t="s">
        <v>1415</v>
      </c>
      <c r="D178" s="48" t="s">
        <v>1415</v>
      </c>
      <c r="E178" s="48" t="s">
        <v>1415</v>
      </c>
      <c r="F178" s="48" t="s">
        <v>991</v>
      </c>
      <c r="G178" s="48" t="s">
        <v>992</v>
      </c>
      <c r="H178">
        <v>5.75</v>
      </c>
      <c r="I178" s="48" t="s">
        <v>258</v>
      </c>
      <c r="J178" s="48" t="s">
        <v>1548</v>
      </c>
      <c r="K178">
        <v>50000</v>
      </c>
      <c r="L178">
        <v>100.1</v>
      </c>
      <c r="M178">
        <v>105.3</v>
      </c>
      <c r="N178">
        <v>105.3</v>
      </c>
      <c r="O178">
        <v>7</v>
      </c>
      <c r="P178">
        <v>0.05</v>
      </c>
      <c r="Q178">
        <v>23</v>
      </c>
      <c r="R178">
        <v>0.05</v>
      </c>
      <c r="S178">
        <v>23</v>
      </c>
      <c r="T178">
        <v>419</v>
      </c>
      <c r="U178">
        <v>473</v>
      </c>
    </row>
    <row r="179" spans="1:21" x14ac:dyDescent="0.35">
      <c r="A179" s="48" t="s">
        <v>1415</v>
      </c>
      <c r="B179" s="48" t="s">
        <v>1415</v>
      </c>
      <c r="C179" s="48" t="s">
        <v>1415</v>
      </c>
      <c r="D179" s="48" t="s">
        <v>1415</v>
      </c>
      <c r="E179" s="48" t="s">
        <v>1415</v>
      </c>
      <c r="F179" s="48" t="s">
        <v>1304</v>
      </c>
      <c r="G179" s="48" t="s">
        <v>253</v>
      </c>
      <c r="I179" s="48" t="s">
        <v>253</v>
      </c>
      <c r="J179" s="48" t="s">
        <v>1304</v>
      </c>
      <c r="K179">
        <v>32161</v>
      </c>
      <c r="L179">
        <v>1</v>
      </c>
      <c r="M179">
        <v>1</v>
      </c>
      <c r="N179">
        <v>0.9</v>
      </c>
      <c r="O179">
        <v>0</v>
      </c>
      <c r="Q179">
        <v>0</v>
      </c>
      <c r="S179">
        <v>0</v>
      </c>
    </row>
    <row r="180" spans="1:21" x14ac:dyDescent="0.35">
      <c r="A180" s="48" t="s">
        <v>1415</v>
      </c>
      <c r="B180" s="48" t="s">
        <v>1415</v>
      </c>
      <c r="C180" s="48" t="s">
        <v>1415</v>
      </c>
      <c r="D180" s="48" t="s">
        <v>1415</v>
      </c>
      <c r="E180" s="48" t="s">
        <v>1415</v>
      </c>
      <c r="F180" s="48" t="s">
        <v>1112</v>
      </c>
      <c r="G180" s="48" t="s">
        <v>1304</v>
      </c>
      <c r="I180" s="48" t="s">
        <v>58</v>
      </c>
      <c r="J180" s="48" t="s">
        <v>1304</v>
      </c>
      <c r="K180">
        <v>21028</v>
      </c>
      <c r="L180">
        <v>118.89</v>
      </c>
      <c r="M180">
        <v>118.89</v>
      </c>
      <c r="N180">
        <v>118.89</v>
      </c>
      <c r="O180">
        <v>0</v>
      </c>
      <c r="Q180">
        <v>0</v>
      </c>
      <c r="S180">
        <v>0</v>
      </c>
    </row>
    <row r="181" spans="1:21" x14ac:dyDescent="0.35">
      <c r="A181" s="48" t="s">
        <v>1415</v>
      </c>
      <c r="B181" s="48" t="s">
        <v>1415</v>
      </c>
      <c r="C181" s="48" t="s">
        <v>1415</v>
      </c>
      <c r="D181" s="48" t="s">
        <v>1415</v>
      </c>
      <c r="E181" s="48" t="s">
        <v>1415</v>
      </c>
      <c r="F181" s="48" t="s">
        <v>1304</v>
      </c>
      <c r="G181" s="48" t="s">
        <v>58</v>
      </c>
      <c r="I181" s="48" t="s">
        <v>58</v>
      </c>
      <c r="J181" s="48" t="s">
        <v>1304</v>
      </c>
      <c r="K181">
        <v>19338</v>
      </c>
      <c r="L181">
        <v>1</v>
      </c>
      <c r="M181">
        <v>1</v>
      </c>
      <c r="N181">
        <v>1</v>
      </c>
      <c r="O181">
        <v>0</v>
      </c>
      <c r="Q181">
        <v>0</v>
      </c>
      <c r="S181">
        <v>0</v>
      </c>
    </row>
    <row r="182" spans="1:21" x14ac:dyDescent="0.35">
      <c r="A182" s="48" t="s">
        <v>1415</v>
      </c>
      <c r="B182" s="48" t="s">
        <v>1415</v>
      </c>
      <c r="C182" s="48" t="s">
        <v>1415</v>
      </c>
      <c r="D182" s="48" t="s">
        <v>1415</v>
      </c>
      <c r="E182" s="48" t="s">
        <v>1415</v>
      </c>
      <c r="F182" s="48" t="s">
        <v>1304</v>
      </c>
      <c r="G182" s="48" t="s">
        <v>258</v>
      </c>
      <c r="I182" s="48" t="s">
        <v>258</v>
      </c>
      <c r="J182" s="48" t="s">
        <v>1304</v>
      </c>
      <c r="K182">
        <v>10591</v>
      </c>
      <c r="L182">
        <v>1</v>
      </c>
      <c r="M182">
        <v>1</v>
      </c>
      <c r="N182">
        <v>1.19</v>
      </c>
      <c r="O182">
        <v>0</v>
      </c>
      <c r="Q182">
        <v>0</v>
      </c>
      <c r="S182">
        <v>0</v>
      </c>
    </row>
    <row r="183" spans="1:21" x14ac:dyDescent="0.35">
      <c r="A183" s="48" t="s">
        <v>1415</v>
      </c>
      <c r="B183" s="48" t="s">
        <v>1415</v>
      </c>
      <c r="C183" s="48" t="s">
        <v>1415</v>
      </c>
      <c r="D183" s="48" t="s">
        <v>1415</v>
      </c>
      <c r="E183" s="48" t="s">
        <v>1415</v>
      </c>
      <c r="F183" s="48" t="s">
        <v>1304</v>
      </c>
      <c r="G183" s="48" t="s">
        <v>258</v>
      </c>
      <c r="I183" s="48" t="s">
        <v>258</v>
      </c>
      <c r="J183" s="48" t="s">
        <v>1304</v>
      </c>
      <c r="K183">
        <v>4000</v>
      </c>
      <c r="L183">
        <v>1</v>
      </c>
      <c r="M183">
        <v>1</v>
      </c>
      <c r="N183">
        <v>1.19</v>
      </c>
      <c r="O183">
        <v>0</v>
      </c>
      <c r="Q183">
        <v>0</v>
      </c>
      <c r="S183">
        <v>0</v>
      </c>
    </row>
    <row r="184" spans="1:21" x14ac:dyDescent="0.35">
      <c r="A184" s="48" t="s">
        <v>1415</v>
      </c>
      <c r="B184" s="48" t="s">
        <v>1415</v>
      </c>
      <c r="C184" s="48" t="s">
        <v>1415</v>
      </c>
      <c r="D184" s="48" t="s">
        <v>1415</v>
      </c>
      <c r="E184" s="48" t="s">
        <v>1415</v>
      </c>
      <c r="F184" s="48" t="s">
        <v>1304</v>
      </c>
      <c r="G184" s="48" t="s">
        <v>58</v>
      </c>
      <c r="I184" s="48" t="s">
        <v>58</v>
      </c>
      <c r="J184" s="48" t="s">
        <v>1304</v>
      </c>
      <c r="K184">
        <v>3580</v>
      </c>
      <c r="L184">
        <v>1</v>
      </c>
      <c r="M184">
        <v>1</v>
      </c>
      <c r="N184">
        <v>1</v>
      </c>
      <c r="O184">
        <v>0</v>
      </c>
      <c r="Q184">
        <v>0</v>
      </c>
      <c r="S184">
        <v>0</v>
      </c>
    </row>
    <row r="185" spans="1:21" x14ac:dyDescent="0.35">
      <c r="A185" s="48" t="s">
        <v>1415</v>
      </c>
      <c r="B185" s="48" t="s">
        <v>1415</v>
      </c>
      <c r="C185" s="48" t="s">
        <v>1415</v>
      </c>
      <c r="D185" s="48" t="s">
        <v>1415</v>
      </c>
      <c r="E185" s="48" t="s">
        <v>1415</v>
      </c>
      <c r="F185" s="48" t="s">
        <v>993</v>
      </c>
      <c r="G185" s="48" t="s">
        <v>1304</v>
      </c>
      <c r="I185" s="48" t="s">
        <v>58</v>
      </c>
      <c r="J185" s="48" t="s">
        <v>1304</v>
      </c>
      <c r="K185">
        <v>2348</v>
      </c>
      <c r="L185">
        <v>106.49</v>
      </c>
      <c r="M185">
        <v>106.49</v>
      </c>
      <c r="N185">
        <v>106.49</v>
      </c>
      <c r="O185">
        <v>0</v>
      </c>
      <c r="Q185">
        <v>0</v>
      </c>
      <c r="S185">
        <v>0</v>
      </c>
    </row>
    <row r="186" spans="1:21" x14ac:dyDescent="0.35">
      <c r="A186" s="48" t="s">
        <v>1415</v>
      </c>
      <c r="B186" s="48" t="s">
        <v>1415</v>
      </c>
      <c r="C186" s="48" t="s">
        <v>1415</v>
      </c>
      <c r="D186" s="48" t="s">
        <v>1415</v>
      </c>
      <c r="E186" s="48" t="s">
        <v>1415</v>
      </c>
      <c r="F186" s="48" t="s">
        <v>994</v>
      </c>
      <c r="G186" s="48" t="s">
        <v>995</v>
      </c>
      <c r="I186" s="48" t="s">
        <v>258</v>
      </c>
      <c r="J186" s="48" t="s">
        <v>1304</v>
      </c>
      <c r="K186">
        <v>76</v>
      </c>
      <c r="L186">
        <v>1.18</v>
      </c>
      <c r="M186">
        <v>1.18</v>
      </c>
      <c r="N186">
        <v>1.18</v>
      </c>
      <c r="O186">
        <v>0</v>
      </c>
      <c r="Q186">
        <v>0</v>
      </c>
      <c r="S186">
        <v>0</v>
      </c>
    </row>
    <row r="187" spans="1:21" x14ac:dyDescent="0.35">
      <c r="A187" s="48" t="s">
        <v>1415</v>
      </c>
      <c r="B187" s="48" t="s">
        <v>1415</v>
      </c>
      <c r="C187" s="48" t="s">
        <v>1415</v>
      </c>
      <c r="D187" s="48" t="s">
        <v>1415</v>
      </c>
      <c r="E187" s="48" t="s">
        <v>1415</v>
      </c>
      <c r="F187" s="48" t="s">
        <v>996</v>
      </c>
      <c r="G187" s="48" t="s">
        <v>997</v>
      </c>
      <c r="I187" s="48" t="s">
        <v>253</v>
      </c>
      <c r="J187" s="48" t="s">
        <v>1304</v>
      </c>
      <c r="K187">
        <v>40</v>
      </c>
      <c r="L187">
        <v>0.91</v>
      </c>
      <c r="M187">
        <v>0.91</v>
      </c>
      <c r="N187">
        <v>0.91</v>
      </c>
      <c r="O187">
        <v>0</v>
      </c>
      <c r="Q187">
        <v>0</v>
      </c>
      <c r="S187">
        <v>0</v>
      </c>
    </row>
    <row r="188" spans="1:21" x14ac:dyDescent="0.35">
      <c r="A188" s="48" t="s">
        <v>1415</v>
      </c>
      <c r="B188" s="48" t="s">
        <v>1415</v>
      </c>
      <c r="C188" s="48" t="s">
        <v>1415</v>
      </c>
      <c r="D188" s="48" t="s">
        <v>1415</v>
      </c>
      <c r="E188" s="48" t="s">
        <v>1415</v>
      </c>
      <c r="F188" s="48" t="s">
        <v>1000</v>
      </c>
      <c r="G188" s="48" t="s">
        <v>1001</v>
      </c>
      <c r="H188">
        <v>6</v>
      </c>
      <c r="I188" s="48" t="s">
        <v>58</v>
      </c>
      <c r="J188" s="48" t="s">
        <v>1304</v>
      </c>
      <c r="K188">
        <v>6</v>
      </c>
      <c r="L188">
        <v>135.44999999999999</v>
      </c>
      <c r="M188">
        <v>135.68</v>
      </c>
      <c r="N188">
        <v>135.66</v>
      </c>
      <c r="O188">
        <v>-120</v>
      </c>
      <c r="P188">
        <v>0.06</v>
      </c>
      <c r="Q188">
        <v>373</v>
      </c>
      <c r="S188">
        <v>0</v>
      </c>
      <c r="T188">
        <v>-48</v>
      </c>
    </row>
    <row r="189" spans="1:21" x14ac:dyDescent="0.35">
      <c r="A189" s="48" t="s">
        <v>1415</v>
      </c>
      <c r="B189" s="48" t="s">
        <v>1415</v>
      </c>
      <c r="C189" s="48" t="s">
        <v>1415</v>
      </c>
      <c r="D189" s="48" t="s">
        <v>1415</v>
      </c>
      <c r="E189" s="48" t="s">
        <v>1415</v>
      </c>
      <c r="F189" s="48" t="s">
        <v>1133</v>
      </c>
      <c r="G189" s="48" t="s">
        <v>1134</v>
      </c>
      <c r="H189">
        <v>4</v>
      </c>
      <c r="I189" s="48" t="s">
        <v>58</v>
      </c>
      <c r="J189" s="48" t="s">
        <v>1304</v>
      </c>
      <c r="K189">
        <v>3</v>
      </c>
      <c r="L189">
        <v>226.62</v>
      </c>
      <c r="M189">
        <v>226.4</v>
      </c>
      <c r="N189">
        <v>226.4</v>
      </c>
      <c r="O189">
        <v>0</v>
      </c>
      <c r="P189">
        <v>0.5</v>
      </c>
      <c r="Q189">
        <v>1510</v>
      </c>
      <c r="S189">
        <v>0</v>
      </c>
      <c r="T189">
        <v>-7</v>
      </c>
    </row>
    <row r="190" spans="1:21" x14ac:dyDescent="0.35">
      <c r="A190" s="48" t="s">
        <v>1415</v>
      </c>
      <c r="B190" s="48" t="s">
        <v>1415</v>
      </c>
      <c r="C190" s="48" t="s">
        <v>1415</v>
      </c>
      <c r="D190" s="48" t="s">
        <v>1415</v>
      </c>
      <c r="E190" s="48" t="s">
        <v>1415</v>
      </c>
      <c r="F190" s="48" t="s">
        <v>998</v>
      </c>
      <c r="G190" s="48" t="s">
        <v>999</v>
      </c>
      <c r="H190">
        <v>6</v>
      </c>
      <c r="I190" s="48" t="s">
        <v>58</v>
      </c>
      <c r="J190" s="48" t="s">
        <v>1304</v>
      </c>
      <c r="K190">
        <v>-16</v>
      </c>
      <c r="L190">
        <v>175.01</v>
      </c>
      <c r="M190">
        <v>175.58</v>
      </c>
      <c r="N190">
        <v>175.54</v>
      </c>
      <c r="O190">
        <v>640</v>
      </c>
      <c r="P190">
        <v>0.15</v>
      </c>
      <c r="Q190">
        <v>-2381</v>
      </c>
      <c r="S190">
        <v>0</v>
      </c>
      <c r="T190">
        <v>-82</v>
      </c>
    </row>
    <row r="191" spans="1:21" x14ac:dyDescent="0.35">
      <c r="A191" s="48" t="s">
        <v>1415</v>
      </c>
      <c r="B191" s="48" t="s">
        <v>1415</v>
      </c>
      <c r="C191" s="48" t="s">
        <v>1415</v>
      </c>
      <c r="D191" s="48" t="s">
        <v>1415</v>
      </c>
      <c r="E191" s="48" t="s">
        <v>1415</v>
      </c>
      <c r="F191" s="48" t="s">
        <v>998</v>
      </c>
      <c r="G191" s="48" t="s">
        <v>999</v>
      </c>
      <c r="H191">
        <v>6</v>
      </c>
      <c r="I191" s="48" t="s">
        <v>58</v>
      </c>
      <c r="J191" s="48" t="s">
        <v>1304</v>
      </c>
      <c r="K191">
        <v>-43</v>
      </c>
      <c r="L191">
        <v>175.61</v>
      </c>
      <c r="M191">
        <v>175.58</v>
      </c>
      <c r="N191">
        <v>175.54</v>
      </c>
      <c r="O191">
        <v>1260</v>
      </c>
      <c r="P191">
        <v>0.15</v>
      </c>
      <c r="Q191">
        <v>-6400</v>
      </c>
      <c r="S191">
        <v>0</v>
      </c>
      <c r="T191">
        <v>-82</v>
      </c>
    </row>
    <row r="192" spans="1:21" x14ac:dyDescent="0.35">
      <c r="A192" s="48" t="s">
        <v>1415</v>
      </c>
      <c r="B192" s="48" t="s">
        <v>1415</v>
      </c>
      <c r="C192" s="48" t="s">
        <v>1415</v>
      </c>
      <c r="D192" s="48" t="s">
        <v>1415</v>
      </c>
      <c r="E192" s="48" t="s">
        <v>1415</v>
      </c>
      <c r="F192" s="48" t="s">
        <v>1304</v>
      </c>
      <c r="G192" s="48" t="s">
        <v>58</v>
      </c>
      <c r="I192" s="48" t="s">
        <v>58</v>
      </c>
      <c r="J192" s="48" t="s">
        <v>1304</v>
      </c>
      <c r="K192">
        <v>-48</v>
      </c>
      <c r="L192">
        <v>1</v>
      </c>
      <c r="M192">
        <v>1</v>
      </c>
      <c r="N192">
        <v>1</v>
      </c>
      <c r="O192">
        <v>0</v>
      </c>
      <c r="Q192">
        <v>0</v>
      </c>
      <c r="S192">
        <v>0</v>
      </c>
    </row>
    <row r="193" spans="1:21" x14ac:dyDescent="0.35">
      <c r="A193" s="48" t="s">
        <v>1415</v>
      </c>
      <c r="B193" s="48" t="s">
        <v>1415</v>
      </c>
      <c r="C193" s="48" t="s">
        <v>1415</v>
      </c>
      <c r="D193" s="48" t="s">
        <v>1415</v>
      </c>
      <c r="E193" s="48" t="s">
        <v>1415</v>
      </c>
      <c r="F193" s="48" t="s">
        <v>1320</v>
      </c>
      <c r="G193" s="48" t="s">
        <v>1321</v>
      </c>
      <c r="H193">
        <v>6</v>
      </c>
      <c r="I193" s="48" t="s">
        <v>58</v>
      </c>
      <c r="J193" s="48" t="s">
        <v>1304</v>
      </c>
      <c r="K193">
        <v>-75</v>
      </c>
      <c r="L193">
        <v>112.33</v>
      </c>
      <c r="M193">
        <v>112.43</v>
      </c>
      <c r="N193">
        <v>112.43</v>
      </c>
      <c r="O193">
        <v>-250</v>
      </c>
      <c r="P193">
        <v>0.02</v>
      </c>
      <c r="Q193">
        <v>-1631</v>
      </c>
      <c r="S193">
        <v>0</v>
      </c>
      <c r="T193">
        <v>27</v>
      </c>
    </row>
    <row r="194" spans="1:21" x14ac:dyDescent="0.35">
      <c r="A194" s="48" t="s">
        <v>1415</v>
      </c>
      <c r="B194" s="48" t="s">
        <v>1415</v>
      </c>
      <c r="C194" s="48" t="s">
        <v>1415</v>
      </c>
      <c r="D194" s="48" t="s">
        <v>1415</v>
      </c>
      <c r="E194" s="48" t="s">
        <v>1415</v>
      </c>
      <c r="F194" s="48" t="s">
        <v>1000</v>
      </c>
      <c r="G194" s="48" t="s">
        <v>1001</v>
      </c>
      <c r="H194">
        <v>6</v>
      </c>
      <c r="I194" s="48" t="s">
        <v>58</v>
      </c>
      <c r="J194" s="48" t="s">
        <v>1304</v>
      </c>
      <c r="K194">
        <v>-120</v>
      </c>
      <c r="L194">
        <v>135.53</v>
      </c>
      <c r="M194">
        <v>135.68</v>
      </c>
      <c r="N194">
        <v>135.66</v>
      </c>
      <c r="O194">
        <v>2410</v>
      </c>
      <c r="P194">
        <v>0.06</v>
      </c>
      <c r="Q194">
        <v>-7452</v>
      </c>
      <c r="S194">
        <v>0</v>
      </c>
      <c r="T194">
        <v>-48</v>
      </c>
    </row>
    <row r="195" spans="1:21" x14ac:dyDescent="0.35">
      <c r="A195" s="48" t="s">
        <v>1415</v>
      </c>
      <c r="B195" s="48" t="s">
        <v>1415</v>
      </c>
      <c r="C195" s="48" t="s">
        <v>1415</v>
      </c>
      <c r="D195" s="48" t="s">
        <v>1415</v>
      </c>
      <c r="E195" s="48" t="s">
        <v>1415</v>
      </c>
      <c r="F195" s="48" t="s">
        <v>1304</v>
      </c>
      <c r="G195" s="48" t="s">
        <v>253</v>
      </c>
      <c r="I195" s="48" t="s">
        <v>253</v>
      </c>
      <c r="J195" s="48" t="s">
        <v>1304</v>
      </c>
      <c r="K195">
        <v>-7669</v>
      </c>
      <c r="L195">
        <v>1</v>
      </c>
      <c r="M195">
        <v>1</v>
      </c>
      <c r="N195">
        <v>0.9</v>
      </c>
      <c r="O195">
        <v>0</v>
      </c>
      <c r="Q195">
        <v>0</v>
      </c>
      <c r="S195">
        <v>0</v>
      </c>
    </row>
    <row r="196" spans="1:21" x14ac:dyDescent="0.35">
      <c r="A196" s="48" t="s">
        <v>1415</v>
      </c>
      <c r="B196" s="48" t="s">
        <v>1415</v>
      </c>
      <c r="C196" s="48" t="s">
        <v>1415</v>
      </c>
      <c r="D196" s="48" t="s">
        <v>1415</v>
      </c>
      <c r="E196" s="48" t="s">
        <v>1415</v>
      </c>
      <c r="F196" s="48" t="s">
        <v>1304</v>
      </c>
      <c r="G196" s="48" t="s">
        <v>258</v>
      </c>
      <c r="I196" s="48" t="s">
        <v>258</v>
      </c>
      <c r="J196" s="48" t="s">
        <v>1304</v>
      </c>
      <c r="K196">
        <v>-29124</v>
      </c>
      <c r="L196">
        <v>1</v>
      </c>
      <c r="M196">
        <v>1</v>
      </c>
      <c r="N196">
        <v>1.19</v>
      </c>
      <c r="O196">
        <v>0</v>
      </c>
      <c r="Q196">
        <v>0</v>
      </c>
      <c r="S196">
        <v>0</v>
      </c>
    </row>
    <row r="197" spans="1:21" x14ac:dyDescent="0.35">
      <c r="A197" s="48" t="s">
        <v>1415</v>
      </c>
      <c r="B197" s="48" t="s">
        <v>1415</v>
      </c>
      <c r="C197" s="48" t="s">
        <v>1415</v>
      </c>
      <c r="D197" s="48" t="s">
        <v>1415</v>
      </c>
      <c r="E197" s="48" t="s">
        <v>1415</v>
      </c>
      <c r="F197" s="48" t="s">
        <v>1002</v>
      </c>
      <c r="G197" s="48" t="s">
        <v>1003</v>
      </c>
      <c r="I197" s="48" t="s">
        <v>58</v>
      </c>
      <c r="J197" s="48" t="s">
        <v>1304</v>
      </c>
      <c r="K197">
        <v>-38050</v>
      </c>
      <c r="L197">
        <v>131.41999999999999</v>
      </c>
      <c r="M197">
        <v>134.85</v>
      </c>
      <c r="N197">
        <v>134.85</v>
      </c>
      <c r="O197">
        <v>0</v>
      </c>
      <c r="P197">
        <v>7.07</v>
      </c>
      <c r="Q197">
        <v>0</v>
      </c>
      <c r="S197">
        <v>0</v>
      </c>
      <c r="U197">
        <v>97</v>
      </c>
    </row>
    <row r="198" spans="1:21" x14ac:dyDescent="0.35">
      <c r="A198" s="48" t="s">
        <v>1415</v>
      </c>
      <c r="B198" s="48" t="s">
        <v>1415</v>
      </c>
      <c r="C198" s="48" t="s">
        <v>1415</v>
      </c>
      <c r="D198" s="48" t="s">
        <v>1415</v>
      </c>
      <c r="E198" s="48" t="s">
        <v>1415</v>
      </c>
      <c r="F198" s="48" t="s">
        <v>1304</v>
      </c>
      <c r="G198" s="48" t="s">
        <v>1004</v>
      </c>
      <c r="I198" s="48" t="s">
        <v>58</v>
      </c>
      <c r="J198" s="48" t="s">
        <v>1304</v>
      </c>
      <c r="K198">
        <v>-38050</v>
      </c>
      <c r="L198">
        <v>138.34</v>
      </c>
      <c r="M198">
        <v>138.34</v>
      </c>
      <c r="N198">
        <v>138.34</v>
      </c>
      <c r="O198">
        <v>0</v>
      </c>
      <c r="Q198">
        <v>0</v>
      </c>
      <c r="S198">
        <v>0</v>
      </c>
    </row>
    <row r="199" spans="1:21" x14ac:dyDescent="0.35">
      <c r="A199" s="48" t="s">
        <v>1415</v>
      </c>
      <c r="B199" s="48" t="s">
        <v>1415</v>
      </c>
      <c r="C199" s="48" t="s">
        <v>1415</v>
      </c>
      <c r="D199" s="48" t="s">
        <v>1415</v>
      </c>
      <c r="E199" s="48" t="s">
        <v>1415</v>
      </c>
      <c r="F199" s="48" t="s">
        <v>1304</v>
      </c>
      <c r="G199" s="48" t="s">
        <v>58</v>
      </c>
      <c r="I199" s="48" t="s">
        <v>58</v>
      </c>
      <c r="J199" s="48" t="s">
        <v>1304</v>
      </c>
      <c r="K199">
        <v>-63782</v>
      </c>
      <c r="L199">
        <v>1</v>
      </c>
      <c r="M199">
        <v>1</v>
      </c>
      <c r="N199">
        <v>1</v>
      </c>
      <c r="O199">
        <v>0</v>
      </c>
      <c r="Q199">
        <v>0</v>
      </c>
      <c r="S199">
        <v>0</v>
      </c>
    </row>
    <row r="200" spans="1:21" x14ac:dyDescent="0.35">
      <c r="A200" s="48" t="s">
        <v>1415</v>
      </c>
      <c r="B200" s="48" t="s">
        <v>1415</v>
      </c>
      <c r="C200" s="48" t="s">
        <v>1415</v>
      </c>
      <c r="D200" s="48" t="s">
        <v>1415</v>
      </c>
      <c r="E200" s="48" t="s">
        <v>1415</v>
      </c>
      <c r="F200" s="48" t="s">
        <v>1304</v>
      </c>
      <c r="G200" s="48" t="s">
        <v>58</v>
      </c>
      <c r="I200" s="48" t="s">
        <v>58</v>
      </c>
      <c r="J200" s="48" t="s">
        <v>1304</v>
      </c>
      <c r="K200">
        <v>-69316</v>
      </c>
      <c r="L200">
        <v>1</v>
      </c>
      <c r="M200">
        <v>1</v>
      </c>
      <c r="N200">
        <v>1</v>
      </c>
      <c r="O200">
        <v>0</v>
      </c>
      <c r="Q200">
        <v>0</v>
      </c>
      <c r="S200">
        <v>0</v>
      </c>
    </row>
    <row r="201" spans="1:21" x14ac:dyDescent="0.35">
      <c r="A201" s="48" t="s">
        <v>1415</v>
      </c>
      <c r="B201" s="48" t="s">
        <v>1415</v>
      </c>
      <c r="C201" s="48" t="s">
        <v>1415</v>
      </c>
      <c r="D201" s="48" t="s">
        <v>1415</v>
      </c>
      <c r="E201" s="48" t="s">
        <v>1415</v>
      </c>
      <c r="F201" s="48" t="s">
        <v>1304</v>
      </c>
      <c r="G201" s="48" t="s">
        <v>253</v>
      </c>
      <c r="I201" s="48" t="s">
        <v>253</v>
      </c>
      <c r="J201" s="48" t="s">
        <v>1304</v>
      </c>
      <c r="K201">
        <v>-90949</v>
      </c>
      <c r="L201">
        <v>1</v>
      </c>
      <c r="M201">
        <v>1</v>
      </c>
      <c r="N201">
        <v>0.9</v>
      </c>
      <c r="O201">
        <v>0</v>
      </c>
      <c r="Q201">
        <v>0</v>
      </c>
      <c r="S201">
        <v>0</v>
      </c>
    </row>
    <row r="202" spans="1:21" x14ac:dyDescent="0.35">
      <c r="A202" s="48" t="s">
        <v>1415</v>
      </c>
      <c r="B202" s="48" t="s">
        <v>1415</v>
      </c>
      <c r="C202" s="48" t="s">
        <v>1415</v>
      </c>
      <c r="D202" s="48" t="s">
        <v>1415</v>
      </c>
      <c r="E202" s="48" t="s">
        <v>1415</v>
      </c>
      <c r="F202" s="48" t="s">
        <v>98</v>
      </c>
      <c r="G202" s="48" t="s">
        <v>100</v>
      </c>
      <c r="H202">
        <v>3.125</v>
      </c>
      <c r="I202" s="48" t="s">
        <v>58</v>
      </c>
      <c r="J202" s="48" t="s">
        <v>1549</v>
      </c>
      <c r="K202">
        <v>-100000</v>
      </c>
      <c r="L202">
        <v>100.53</v>
      </c>
      <c r="M202">
        <v>100.62</v>
      </c>
      <c r="N202">
        <v>100.62</v>
      </c>
      <c r="O202">
        <v>-9</v>
      </c>
      <c r="P202">
        <v>0.06</v>
      </c>
      <c r="Q202">
        <v>-61</v>
      </c>
      <c r="R202">
        <v>0.06</v>
      </c>
      <c r="S202">
        <v>-61</v>
      </c>
      <c r="T202">
        <v>344</v>
      </c>
      <c r="U202">
        <v>303</v>
      </c>
    </row>
    <row r="203" spans="1:21" x14ac:dyDescent="0.35">
      <c r="A203" s="48" t="s">
        <v>1415</v>
      </c>
      <c r="B203" s="48" t="s">
        <v>1415</v>
      </c>
      <c r="C203" s="48" t="s">
        <v>1415</v>
      </c>
      <c r="D203" s="48" t="s">
        <v>1415</v>
      </c>
      <c r="E203" s="48" t="s">
        <v>1415</v>
      </c>
      <c r="F203" s="48" t="s">
        <v>1304</v>
      </c>
      <c r="G203" s="48" t="s">
        <v>1358</v>
      </c>
      <c r="I203" s="48" t="s">
        <v>58</v>
      </c>
      <c r="J203" s="48" t="s">
        <v>1304</v>
      </c>
      <c r="K203">
        <v>-100000</v>
      </c>
      <c r="L203">
        <v>105.45</v>
      </c>
      <c r="M203">
        <v>105.45</v>
      </c>
      <c r="N203">
        <v>105.45</v>
      </c>
      <c r="O203">
        <v>0</v>
      </c>
      <c r="Q203">
        <v>0</v>
      </c>
      <c r="S203">
        <v>0</v>
      </c>
    </row>
    <row r="204" spans="1:21" x14ac:dyDescent="0.35">
      <c r="A204" s="48" t="s">
        <v>1415</v>
      </c>
      <c r="B204" s="48" t="s">
        <v>1415</v>
      </c>
      <c r="C204" s="48" t="s">
        <v>1415</v>
      </c>
      <c r="D204" s="48" t="s">
        <v>1415</v>
      </c>
      <c r="E204" s="48" t="s">
        <v>1415</v>
      </c>
      <c r="F204" s="48" t="s">
        <v>8</v>
      </c>
      <c r="G204" s="48" t="s">
        <v>522</v>
      </c>
      <c r="H204">
        <v>6</v>
      </c>
      <c r="I204" s="48" t="s">
        <v>253</v>
      </c>
      <c r="J204" s="48" t="s">
        <v>1449</v>
      </c>
      <c r="K204">
        <v>-100000</v>
      </c>
      <c r="L204">
        <v>110.13</v>
      </c>
      <c r="M204">
        <v>109.56</v>
      </c>
      <c r="N204">
        <v>109.56</v>
      </c>
      <c r="O204">
        <v>-18</v>
      </c>
      <c r="P204">
        <v>0.05</v>
      </c>
      <c r="Q204">
        <v>-55</v>
      </c>
      <c r="R204">
        <v>0.05</v>
      </c>
      <c r="S204">
        <v>-56</v>
      </c>
      <c r="T204">
        <v>375</v>
      </c>
      <c r="U204">
        <v>397</v>
      </c>
    </row>
    <row r="205" spans="1:21" x14ac:dyDescent="0.35">
      <c r="A205" s="48" t="s">
        <v>1415</v>
      </c>
      <c r="B205" s="48" t="s">
        <v>1415</v>
      </c>
      <c r="C205" s="48" t="s">
        <v>1415</v>
      </c>
      <c r="D205" s="48" t="s">
        <v>1415</v>
      </c>
      <c r="E205" s="48" t="s">
        <v>1415</v>
      </c>
      <c r="F205" s="48" t="s">
        <v>410</v>
      </c>
      <c r="G205" s="48" t="s">
        <v>412</v>
      </c>
      <c r="H205">
        <v>2.5019999999999998</v>
      </c>
      <c r="I205" s="48" t="s">
        <v>58</v>
      </c>
      <c r="J205" s="48" t="s">
        <v>1550</v>
      </c>
      <c r="K205">
        <v>-100000</v>
      </c>
      <c r="L205">
        <v>96.5</v>
      </c>
      <c r="M205">
        <v>96.76</v>
      </c>
      <c r="N205">
        <v>96.76</v>
      </c>
      <c r="O205">
        <v>-7</v>
      </c>
      <c r="P205">
        <v>0.06</v>
      </c>
      <c r="Q205">
        <v>-55</v>
      </c>
      <c r="R205">
        <v>0.06</v>
      </c>
      <c r="S205">
        <v>-56</v>
      </c>
      <c r="T205">
        <v>351</v>
      </c>
      <c r="U205">
        <v>307</v>
      </c>
    </row>
    <row r="206" spans="1:21" x14ac:dyDescent="0.35">
      <c r="A206" s="48" t="s">
        <v>1415</v>
      </c>
      <c r="B206" s="48" t="s">
        <v>1415</v>
      </c>
      <c r="C206" s="48" t="s">
        <v>1415</v>
      </c>
      <c r="D206" s="48" t="s">
        <v>1415</v>
      </c>
      <c r="E206" s="48" t="s">
        <v>1415</v>
      </c>
      <c r="F206" s="48" t="s">
        <v>1304</v>
      </c>
      <c r="G206" s="48" t="s">
        <v>1005</v>
      </c>
      <c r="I206" s="48" t="s">
        <v>253</v>
      </c>
      <c r="J206" s="48" t="s">
        <v>1304</v>
      </c>
      <c r="K206">
        <v>-100000</v>
      </c>
      <c r="L206">
        <v>113.23</v>
      </c>
      <c r="M206">
        <v>113.23</v>
      </c>
      <c r="N206">
        <v>113.23</v>
      </c>
      <c r="O206">
        <v>0</v>
      </c>
      <c r="Q206">
        <v>0</v>
      </c>
      <c r="S206">
        <v>0</v>
      </c>
    </row>
    <row r="207" spans="1:21" x14ac:dyDescent="0.35">
      <c r="A207" s="48" t="s">
        <v>1415</v>
      </c>
      <c r="B207" s="48" t="s">
        <v>1415</v>
      </c>
      <c r="C207" s="48" t="s">
        <v>1415</v>
      </c>
      <c r="D207" s="48" t="s">
        <v>1415</v>
      </c>
      <c r="E207" s="48" t="s">
        <v>1415</v>
      </c>
      <c r="F207" s="48" t="s">
        <v>1304</v>
      </c>
      <c r="G207" s="48" t="s">
        <v>1322</v>
      </c>
      <c r="I207" s="48" t="s">
        <v>58</v>
      </c>
      <c r="J207" s="48" t="s">
        <v>1304</v>
      </c>
      <c r="K207">
        <v>-100000</v>
      </c>
      <c r="L207">
        <v>100.32</v>
      </c>
      <c r="M207">
        <v>100.32</v>
      </c>
      <c r="N207">
        <v>100.32</v>
      </c>
      <c r="O207">
        <v>-3</v>
      </c>
      <c r="Q207">
        <v>0</v>
      </c>
      <c r="S207">
        <v>0</v>
      </c>
    </row>
    <row r="208" spans="1:21" x14ac:dyDescent="0.35">
      <c r="A208" s="48" t="s">
        <v>1415</v>
      </c>
      <c r="B208" s="48" t="s">
        <v>1415</v>
      </c>
      <c r="C208" s="48" t="s">
        <v>1415</v>
      </c>
      <c r="D208" s="48" t="s">
        <v>1415</v>
      </c>
      <c r="E208" s="48" t="s">
        <v>1415</v>
      </c>
      <c r="F208" s="48" t="s">
        <v>342</v>
      </c>
      <c r="G208" s="48" t="s">
        <v>344</v>
      </c>
      <c r="H208">
        <v>1.375</v>
      </c>
      <c r="I208" s="48" t="s">
        <v>58</v>
      </c>
      <c r="J208" s="48" t="s">
        <v>1533</v>
      </c>
      <c r="K208">
        <v>-148000</v>
      </c>
      <c r="L208">
        <v>99.15</v>
      </c>
      <c r="M208">
        <v>98.9</v>
      </c>
      <c r="N208">
        <v>98.9</v>
      </c>
      <c r="O208">
        <v>-6</v>
      </c>
      <c r="P208">
        <v>0.05</v>
      </c>
      <c r="Q208">
        <v>-74</v>
      </c>
      <c r="R208">
        <v>0.05</v>
      </c>
      <c r="S208">
        <v>-75</v>
      </c>
      <c r="T208">
        <v>206</v>
      </c>
      <c r="U208">
        <v>159</v>
      </c>
    </row>
    <row r="209" spans="1:21" x14ac:dyDescent="0.35">
      <c r="A209" s="48" t="s">
        <v>1415</v>
      </c>
      <c r="B209" s="48" t="s">
        <v>1415</v>
      </c>
      <c r="C209" s="48" t="s">
        <v>1415</v>
      </c>
      <c r="D209" s="48" t="s">
        <v>1415</v>
      </c>
      <c r="E209" s="48" t="s">
        <v>1415</v>
      </c>
      <c r="F209" s="48" t="s">
        <v>1304</v>
      </c>
      <c r="G209" s="48" t="s">
        <v>1728</v>
      </c>
      <c r="I209" s="48" t="s">
        <v>58</v>
      </c>
      <c r="J209" s="48" t="s">
        <v>1304</v>
      </c>
      <c r="K209">
        <v>-148000</v>
      </c>
      <c r="L209">
        <v>101.48</v>
      </c>
      <c r="M209">
        <v>101.48</v>
      </c>
      <c r="N209">
        <v>101.48</v>
      </c>
      <c r="O209">
        <v>-9</v>
      </c>
      <c r="Q209">
        <v>0</v>
      </c>
      <c r="S209">
        <v>0</v>
      </c>
    </row>
    <row r="210" spans="1:21" x14ac:dyDescent="0.35">
      <c r="A210" s="48" t="s">
        <v>1415</v>
      </c>
      <c r="B210" s="48" t="s">
        <v>1415</v>
      </c>
      <c r="C210" s="48" t="s">
        <v>1415</v>
      </c>
      <c r="D210" s="48" t="s">
        <v>1415</v>
      </c>
      <c r="E210" s="48" t="s">
        <v>1415</v>
      </c>
      <c r="F210" s="48" t="s">
        <v>255</v>
      </c>
      <c r="G210" s="48" t="s">
        <v>257</v>
      </c>
      <c r="H210">
        <v>4.375</v>
      </c>
      <c r="I210" s="48" t="s">
        <v>258</v>
      </c>
      <c r="J210" s="48" t="s">
        <v>1551</v>
      </c>
      <c r="K210">
        <v>-150000</v>
      </c>
      <c r="L210">
        <v>105.5</v>
      </c>
      <c r="M210">
        <v>104.93</v>
      </c>
      <c r="N210">
        <v>104.93</v>
      </c>
      <c r="O210">
        <v>-15</v>
      </c>
      <c r="P210">
        <v>0.04</v>
      </c>
      <c r="Q210">
        <v>-56</v>
      </c>
      <c r="R210">
        <v>0.04</v>
      </c>
      <c r="S210">
        <v>-57</v>
      </c>
      <c r="T210">
        <v>283</v>
      </c>
      <c r="U210">
        <v>323</v>
      </c>
    </row>
    <row r="211" spans="1:21" x14ac:dyDescent="0.35">
      <c r="A211" s="48" t="s">
        <v>1415</v>
      </c>
      <c r="B211" s="48" t="s">
        <v>1415</v>
      </c>
      <c r="C211" s="48" t="s">
        <v>1415</v>
      </c>
      <c r="D211" s="48" t="s">
        <v>1415</v>
      </c>
      <c r="E211" s="48" t="s">
        <v>1415</v>
      </c>
      <c r="F211" s="48" t="s">
        <v>1304</v>
      </c>
      <c r="G211" s="48" t="s">
        <v>1023</v>
      </c>
      <c r="I211" s="48" t="s">
        <v>258</v>
      </c>
      <c r="J211" s="48" t="s">
        <v>1304</v>
      </c>
      <c r="K211">
        <v>-150000</v>
      </c>
      <c r="L211">
        <v>107.22</v>
      </c>
      <c r="M211">
        <v>107.35</v>
      </c>
      <c r="N211">
        <v>107.35</v>
      </c>
      <c r="O211">
        <v>-2</v>
      </c>
      <c r="Q211">
        <v>0</v>
      </c>
      <c r="S211">
        <v>0</v>
      </c>
    </row>
    <row r="212" spans="1:21" x14ac:dyDescent="0.35">
      <c r="A212" s="48" t="s">
        <v>1415</v>
      </c>
      <c r="B212" s="48" t="s">
        <v>1415</v>
      </c>
      <c r="C212" s="48" t="s">
        <v>1415</v>
      </c>
      <c r="D212" s="48" t="s">
        <v>1415</v>
      </c>
      <c r="E212" s="48" t="s">
        <v>1415</v>
      </c>
      <c r="F212" s="48" t="s">
        <v>197</v>
      </c>
      <c r="G212" s="48" t="s">
        <v>199</v>
      </c>
      <c r="H212">
        <v>1.6</v>
      </c>
      <c r="I212" s="48" t="s">
        <v>58</v>
      </c>
      <c r="J212" s="48" t="s">
        <v>1554</v>
      </c>
      <c r="K212">
        <v>-200000</v>
      </c>
      <c r="L212">
        <v>100.5</v>
      </c>
      <c r="M212">
        <v>100.31</v>
      </c>
      <c r="N212">
        <v>100.31</v>
      </c>
      <c r="O212">
        <v>-9</v>
      </c>
      <c r="P212">
        <v>0.08</v>
      </c>
      <c r="Q212">
        <v>-162</v>
      </c>
      <c r="R212">
        <v>0.08</v>
      </c>
      <c r="S212">
        <v>-164</v>
      </c>
      <c r="T212">
        <v>190</v>
      </c>
      <c r="U212">
        <v>156</v>
      </c>
    </row>
    <row r="213" spans="1:21" x14ac:dyDescent="0.35">
      <c r="A213" s="48" t="s">
        <v>1415</v>
      </c>
      <c r="B213" s="48" t="s">
        <v>1415</v>
      </c>
      <c r="C213" s="48" t="s">
        <v>1415</v>
      </c>
      <c r="D213" s="48" t="s">
        <v>1415</v>
      </c>
      <c r="E213" s="48" t="s">
        <v>1415</v>
      </c>
      <c r="F213" s="48" t="s">
        <v>1008</v>
      </c>
      <c r="G213" s="48" t="s">
        <v>1009</v>
      </c>
      <c r="H213">
        <v>5.875</v>
      </c>
      <c r="I213" s="48" t="s">
        <v>253</v>
      </c>
      <c r="J213" s="48" t="s">
        <v>1553</v>
      </c>
      <c r="K213">
        <v>-200000</v>
      </c>
      <c r="L213">
        <v>89.19</v>
      </c>
      <c r="M213">
        <v>98.08</v>
      </c>
      <c r="N213">
        <v>98.08</v>
      </c>
      <c r="O213">
        <v>-36</v>
      </c>
      <c r="P213">
        <v>0.03</v>
      </c>
      <c r="Q213">
        <v>-75</v>
      </c>
      <c r="R213">
        <v>0.03</v>
      </c>
      <c r="S213">
        <v>-76</v>
      </c>
      <c r="T213">
        <v>628</v>
      </c>
      <c r="U213">
        <v>644</v>
      </c>
    </row>
    <row r="214" spans="1:21" x14ac:dyDescent="0.35">
      <c r="A214" s="48" t="s">
        <v>1415</v>
      </c>
      <c r="B214" s="48" t="s">
        <v>1415</v>
      </c>
      <c r="C214" s="48" t="s">
        <v>1415</v>
      </c>
      <c r="D214" s="48" t="s">
        <v>1415</v>
      </c>
      <c r="E214" s="48" t="s">
        <v>1415</v>
      </c>
      <c r="F214" s="48" t="s">
        <v>1304</v>
      </c>
      <c r="G214" s="48" t="s">
        <v>1118</v>
      </c>
      <c r="I214" s="48" t="s">
        <v>58</v>
      </c>
      <c r="J214" s="48" t="s">
        <v>1304</v>
      </c>
      <c r="K214">
        <v>-200000</v>
      </c>
      <c r="L214">
        <v>104.22</v>
      </c>
      <c r="M214">
        <v>104.22</v>
      </c>
      <c r="N214">
        <v>104.22</v>
      </c>
      <c r="O214">
        <v>0</v>
      </c>
      <c r="Q214">
        <v>0</v>
      </c>
      <c r="S214">
        <v>0</v>
      </c>
    </row>
    <row r="215" spans="1:21" x14ac:dyDescent="0.35">
      <c r="A215" s="48" t="s">
        <v>1415</v>
      </c>
      <c r="B215" s="48" t="s">
        <v>1415</v>
      </c>
      <c r="C215" s="48" t="s">
        <v>1415</v>
      </c>
      <c r="D215" s="48" t="s">
        <v>1415</v>
      </c>
      <c r="E215" s="48" t="s">
        <v>1415</v>
      </c>
      <c r="F215" s="48" t="s">
        <v>1304</v>
      </c>
      <c r="G215" s="48" t="s">
        <v>1010</v>
      </c>
      <c r="I215" s="48" t="s">
        <v>253</v>
      </c>
      <c r="J215" s="48" t="s">
        <v>1304</v>
      </c>
      <c r="K215">
        <v>-200000</v>
      </c>
      <c r="L215">
        <v>87.35</v>
      </c>
      <c r="M215">
        <v>87.35</v>
      </c>
      <c r="N215">
        <v>87.35</v>
      </c>
      <c r="O215">
        <v>0</v>
      </c>
      <c r="Q215">
        <v>0</v>
      </c>
      <c r="S215">
        <v>0</v>
      </c>
    </row>
    <row r="216" spans="1:21" x14ac:dyDescent="0.35">
      <c r="A216" s="48" t="s">
        <v>1415</v>
      </c>
      <c r="B216" s="48" t="s">
        <v>1415</v>
      </c>
      <c r="C216" s="48" t="s">
        <v>1415</v>
      </c>
      <c r="D216" s="48" t="s">
        <v>1415</v>
      </c>
      <c r="E216" s="48" t="s">
        <v>1415</v>
      </c>
      <c r="F216" s="48" t="s">
        <v>1304</v>
      </c>
      <c r="G216" s="48" t="s">
        <v>58</v>
      </c>
      <c r="I216" s="48" t="s">
        <v>58</v>
      </c>
      <c r="J216" s="48" t="s">
        <v>1304</v>
      </c>
      <c r="K216">
        <v>-254189</v>
      </c>
      <c r="L216">
        <v>1</v>
      </c>
      <c r="M216">
        <v>1</v>
      </c>
      <c r="N216">
        <v>1</v>
      </c>
      <c r="O216">
        <v>0</v>
      </c>
      <c r="Q216">
        <v>0</v>
      </c>
      <c r="S216">
        <v>0</v>
      </c>
    </row>
    <row r="217" spans="1:21" x14ac:dyDescent="0.35">
      <c r="A217" s="48" t="s">
        <v>1415</v>
      </c>
      <c r="B217" s="48" t="s">
        <v>1415</v>
      </c>
      <c r="C217" s="48" t="s">
        <v>1415</v>
      </c>
      <c r="D217" s="48" t="s">
        <v>1415</v>
      </c>
      <c r="E217" s="48" t="s">
        <v>1415</v>
      </c>
      <c r="F217" s="48" t="s">
        <v>1304</v>
      </c>
      <c r="G217" s="48" t="s">
        <v>258</v>
      </c>
      <c r="I217" s="48" t="s">
        <v>258</v>
      </c>
      <c r="J217" s="48" t="s">
        <v>1304</v>
      </c>
      <c r="K217">
        <v>-263015</v>
      </c>
      <c r="L217">
        <v>1</v>
      </c>
      <c r="M217">
        <v>1</v>
      </c>
      <c r="N217">
        <v>1.19</v>
      </c>
      <c r="O217">
        <v>0</v>
      </c>
      <c r="Q217">
        <v>0</v>
      </c>
      <c r="S217">
        <v>0</v>
      </c>
    </row>
    <row r="218" spans="1:21" x14ac:dyDescent="0.35">
      <c r="A218" s="48" t="s">
        <v>1415</v>
      </c>
      <c r="B218" s="48" t="s">
        <v>1415</v>
      </c>
      <c r="C218" s="48" t="s">
        <v>1415</v>
      </c>
      <c r="D218" s="48" t="s">
        <v>1415</v>
      </c>
      <c r="E218" s="48" t="s">
        <v>1415</v>
      </c>
      <c r="F218" s="48" t="s">
        <v>427</v>
      </c>
      <c r="G218" s="48" t="s">
        <v>429</v>
      </c>
      <c r="H218">
        <v>4.2</v>
      </c>
      <c r="I218" s="48" t="s">
        <v>58</v>
      </c>
      <c r="J218" s="48" t="s">
        <v>1555</v>
      </c>
      <c r="K218">
        <v>-272000</v>
      </c>
      <c r="L218">
        <v>110.24</v>
      </c>
      <c r="M218">
        <v>110.16</v>
      </c>
      <c r="N218">
        <v>110.16</v>
      </c>
      <c r="O218">
        <v>-31</v>
      </c>
      <c r="P218">
        <v>7.0000000000000007E-2</v>
      </c>
      <c r="Q218">
        <v>-198</v>
      </c>
      <c r="R218">
        <v>7.0000000000000007E-2</v>
      </c>
      <c r="S218">
        <v>-200</v>
      </c>
      <c r="T218">
        <v>310</v>
      </c>
      <c r="U218">
        <v>272</v>
      </c>
    </row>
    <row r="219" spans="1:21" x14ac:dyDescent="0.35">
      <c r="A219" s="48" t="s">
        <v>1415</v>
      </c>
      <c r="B219" s="48" t="s">
        <v>1415</v>
      </c>
      <c r="C219" s="48" t="s">
        <v>1415</v>
      </c>
      <c r="D219" s="48" t="s">
        <v>1415</v>
      </c>
      <c r="E219" s="48" t="s">
        <v>1415</v>
      </c>
      <c r="F219" s="48" t="s">
        <v>1304</v>
      </c>
      <c r="G219" s="48" t="s">
        <v>1373</v>
      </c>
      <c r="I219" s="48" t="s">
        <v>58</v>
      </c>
      <c r="J219" s="48" t="s">
        <v>1304</v>
      </c>
      <c r="K219">
        <v>-272000</v>
      </c>
      <c r="L219">
        <v>112.86</v>
      </c>
      <c r="M219">
        <v>112.86</v>
      </c>
      <c r="N219">
        <v>112.86</v>
      </c>
      <c r="O219">
        <v>0</v>
      </c>
      <c r="Q219">
        <v>0</v>
      </c>
      <c r="S219">
        <v>0</v>
      </c>
    </row>
    <row r="220" spans="1:21" x14ac:dyDescent="0.35">
      <c r="A220" s="48" t="s">
        <v>1415</v>
      </c>
      <c r="B220" s="48" t="s">
        <v>1415</v>
      </c>
      <c r="C220" s="48" t="s">
        <v>1415</v>
      </c>
      <c r="D220" s="48" t="s">
        <v>1415</v>
      </c>
      <c r="E220" s="48" t="s">
        <v>1415</v>
      </c>
      <c r="F220" s="48" t="s">
        <v>1021</v>
      </c>
      <c r="G220" s="48" t="s">
        <v>1022</v>
      </c>
      <c r="H220">
        <v>1.5</v>
      </c>
      <c r="I220" s="48" t="s">
        <v>58</v>
      </c>
      <c r="J220" s="48" t="s">
        <v>1556</v>
      </c>
      <c r="K220">
        <v>-274000</v>
      </c>
      <c r="L220">
        <v>104.29</v>
      </c>
      <c r="M220">
        <v>104.49</v>
      </c>
      <c r="N220">
        <v>104.49</v>
      </c>
      <c r="O220">
        <v>-11</v>
      </c>
      <c r="P220">
        <v>0.03</v>
      </c>
      <c r="Q220">
        <v>-82</v>
      </c>
      <c r="R220">
        <v>0.03</v>
      </c>
      <c r="S220">
        <v>-83</v>
      </c>
      <c r="T220">
        <v>48</v>
      </c>
      <c r="U220">
        <v>63</v>
      </c>
    </row>
    <row r="221" spans="1:21" x14ac:dyDescent="0.35">
      <c r="A221" s="48" t="s">
        <v>1415</v>
      </c>
      <c r="B221" s="48" t="s">
        <v>1415</v>
      </c>
      <c r="C221" s="48" t="s">
        <v>1415</v>
      </c>
      <c r="D221" s="48" t="s">
        <v>1415</v>
      </c>
      <c r="E221" s="48" t="s">
        <v>1415</v>
      </c>
      <c r="F221" s="48" t="s">
        <v>1304</v>
      </c>
      <c r="G221" s="48" t="s">
        <v>1024</v>
      </c>
      <c r="I221" s="48" t="s">
        <v>58</v>
      </c>
      <c r="J221" s="48" t="s">
        <v>1304</v>
      </c>
      <c r="K221">
        <v>-274000</v>
      </c>
      <c r="L221">
        <v>106.63</v>
      </c>
      <c r="M221">
        <v>106.63</v>
      </c>
      <c r="N221">
        <v>106.63</v>
      </c>
      <c r="O221">
        <v>0</v>
      </c>
      <c r="Q221">
        <v>0</v>
      </c>
      <c r="S221">
        <v>0</v>
      </c>
    </row>
    <row r="222" spans="1:21" x14ac:dyDescent="0.35">
      <c r="A222" s="48" t="s">
        <v>1415</v>
      </c>
      <c r="B222" s="48" t="s">
        <v>1415</v>
      </c>
      <c r="C222" s="48" t="s">
        <v>1415</v>
      </c>
      <c r="D222" s="48" t="s">
        <v>1415</v>
      </c>
      <c r="E222" s="48" t="s">
        <v>1415</v>
      </c>
      <c r="F222" s="48" t="s">
        <v>7</v>
      </c>
      <c r="G222" s="48" t="s">
        <v>480</v>
      </c>
      <c r="H222">
        <v>3.25</v>
      </c>
      <c r="I222" s="48" t="s">
        <v>58</v>
      </c>
      <c r="J222" s="48" t="s">
        <v>1558</v>
      </c>
      <c r="K222">
        <v>-300000</v>
      </c>
      <c r="L222">
        <v>107.54</v>
      </c>
      <c r="M222">
        <v>108.16</v>
      </c>
      <c r="N222">
        <v>108.16</v>
      </c>
      <c r="O222">
        <v>-27</v>
      </c>
      <c r="P222">
        <v>0.04</v>
      </c>
      <c r="Q222">
        <v>-125</v>
      </c>
      <c r="R222">
        <v>0.04</v>
      </c>
      <c r="S222">
        <v>-126</v>
      </c>
      <c r="T222">
        <v>169</v>
      </c>
      <c r="U222">
        <v>131</v>
      </c>
    </row>
    <row r="223" spans="1:21" x14ac:dyDescent="0.35">
      <c r="A223" s="48" t="s">
        <v>1415</v>
      </c>
      <c r="B223" s="48" t="s">
        <v>1415</v>
      </c>
      <c r="C223" s="48" t="s">
        <v>1415</v>
      </c>
      <c r="D223" s="48" t="s">
        <v>1415</v>
      </c>
      <c r="E223" s="48" t="s">
        <v>1415</v>
      </c>
      <c r="F223" s="48" t="s">
        <v>1014</v>
      </c>
      <c r="G223" s="48" t="s">
        <v>1015</v>
      </c>
      <c r="H223">
        <v>7.125</v>
      </c>
      <c r="I223" s="48" t="s">
        <v>253</v>
      </c>
      <c r="J223" s="48" t="s">
        <v>1557</v>
      </c>
      <c r="K223">
        <v>-300000</v>
      </c>
      <c r="L223">
        <v>83.65</v>
      </c>
      <c r="M223">
        <v>94.75</v>
      </c>
      <c r="N223">
        <v>94.75</v>
      </c>
      <c r="O223">
        <v>-65</v>
      </c>
      <c r="P223">
        <v>0.04</v>
      </c>
      <c r="Q223">
        <v>-138</v>
      </c>
      <c r="R223">
        <v>0.04</v>
      </c>
      <c r="S223">
        <v>-140</v>
      </c>
      <c r="T223">
        <v>810</v>
      </c>
      <c r="U223">
        <v>833</v>
      </c>
    </row>
    <row r="224" spans="1:21" x14ac:dyDescent="0.35">
      <c r="A224" s="48" t="s">
        <v>1415</v>
      </c>
      <c r="B224" s="48" t="s">
        <v>1415</v>
      </c>
      <c r="C224" s="48" t="s">
        <v>1415</v>
      </c>
      <c r="D224" s="48" t="s">
        <v>1415</v>
      </c>
      <c r="E224" s="48" t="s">
        <v>1415</v>
      </c>
      <c r="F224" s="48" t="s">
        <v>1304</v>
      </c>
      <c r="G224" s="48" t="s">
        <v>1016</v>
      </c>
      <c r="I224" s="48" t="s">
        <v>253</v>
      </c>
      <c r="J224" s="48" t="s">
        <v>1304</v>
      </c>
      <c r="K224">
        <v>-300000</v>
      </c>
      <c r="L224">
        <v>96.87</v>
      </c>
      <c r="M224">
        <v>78.819999999999993</v>
      </c>
      <c r="N224">
        <v>78.819999999999993</v>
      </c>
      <c r="O224">
        <v>0</v>
      </c>
      <c r="Q224">
        <v>0</v>
      </c>
      <c r="S224">
        <v>0</v>
      </c>
    </row>
    <row r="225" spans="1:21" x14ac:dyDescent="0.35">
      <c r="A225" s="48" t="s">
        <v>1415</v>
      </c>
      <c r="B225" s="48" t="s">
        <v>1415</v>
      </c>
      <c r="C225" s="48" t="s">
        <v>1415</v>
      </c>
      <c r="D225" s="48" t="s">
        <v>1415</v>
      </c>
      <c r="E225" s="48" t="s">
        <v>1415</v>
      </c>
      <c r="F225" s="48" t="s">
        <v>1304</v>
      </c>
      <c r="G225" s="48" t="s">
        <v>1025</v>
      </c>
      <c r="I225" s="48" t="s">
        <v>58</v>
      </c>
      <c r="J225" s="48" t="s">
        <v>1304</v>
      </c>
      <c r="K225">
        <v>-300000</v>
      </c>
      <c r="L225">
        <v>112.24</v>
      </c>
      <c r="M225">
        <v>111.61</v>
      </c>
      <c r="N225">
        <v>111.61</v>
      </c>
      <c r="O225">
        <v>0</v>
      </c>
      <c r="Q225">
        <v>0</v>
      </c>
      <c r="S225">
        <v>0</v>
      </c>
    </row>
    <row r="226" spans="1:21" x14ac:dyDescent="0.35">
      <c r="A226" s="48" t="s">
        <v>1415</v>
      </c>
      <c r="B226" s="48" t="s">
        <v>1415</v>
      </c>
      <c r="C226" s="48" t="s">
        <v>1415</v>
      </c>
      <c r="D226" s="48" t="s">
        <v>1415</v>
      </c>
      <c r="E226" s="48" t="s">
        <v>1415</v>
      </c>
      <c r="F226" s="48" t="s">
        <v>1011</v>
      </c>
      <c r="G226" s="48" t="s">
        <v>1012</v>
      </c>
      <c r="H226">
        <v>2.2000000000000002</v>
      </c>
      <c r="I226" s="48" t="s">
        <v>58</v>
      </c>
      <c r="J226" s="48" t="s">
        <v>1559</v>
      </c>
      <c r="K226">
        <v>-300000</v>
      </c>
      <c r="L226">
        <v>108.98</v>
      </c>
      <c r="M226">
        <v>109.68</v>
      </c>
      <c r="N226">
        <v>109.68</v>
      </c>
      <c r="O226">
        <v>-18</v>
      </c>
      <c r="P226">
        <v>0.05</v>
      </c>
      <c r="Q226">
        <v>-151</v>
      </c>
      <c r="R226">
        <v>0.05</v>
      </c>
      <c r="S226">
        <v>-152</v>
      </c>
      <c r="T226">
        <v>65</v>
      </c>
      <c r="U226">
        <v>87</v>
      </c>
    </row>
    <row r="227" spans="1:21" x14ac:dyDescent="0.35">
      <c r="A227" s="48" t="s">
        <v>1415</v>
      </c>
      <c r="B227" s="48" t="s">
        <v>1415</v>
      </c>
      <c r="C227" s="48" t="s">
        <v>1415</v>
      </c>
      <c r="D227" s="48" t="s">
        <v>1415</v>
      </c>
      <c r="E227" s="48" t="s">
        <v>1415</v>
      </c>
      <c r="F227" s="48" t="s">
        <v>220</v>
      </c>
      <c r="G227" s="48" t="s">
        <v>210</v>
      </c>
      <c r="H227">
        <v>2.875</v>
      </c>
      <c r="I227" s="48" t="s">
        <v>58</v>
      </c>
      <c r="J227" s="48" t="s">
        <v>1560</v>
      </c>
      <c r="K227">
        <v>-300000</v>
      </c>
      <c r="L227">
        <v>99.39</v>
      </c>
      <c r="M227">
        <v>99.39</v>
      </c>
      <c r="N227">
        <v>99.39</v>
      </c>
      <c r="O227">
        <v>-24</v>
      </c>
      <c r="P227">
        <v>7.0000000000000007E-2</v>
      </c>
      <c r="Q227">
        <v>-224</v>
      </c>
      <c r="R227">
        <v>0.08</v>
      </c>
      <c r="S227">
        <v>-226</v>
      </c>
      <c r="T227">
        <v>331</v>
      </c>
      <c r="U227">
        <v>296</v>
      </c>
    </row>
    <row r="228" spans="1:21" x14ac:dyDescent="0.35">
      <c r="A228" s="48" t="s">
        <v>1415</v>
      </c>
      <c r="B228" s="48" t="s">
        <v>1415</v>
      </c>
      <c r="C228" s="48" t="s">
        <v>1415</v>
      </c>
      <c r="D228" s="48" t="s">
        <v>1415</v>
      </c>
      <c r="E228" s="48" t="s">
        <v>1415</v>
      </c>
      <c r="F228" s="48" t="s">
        <v>1304</v>
      </c>
      <c r="G228" s="48" t="s">
        <v>1203</v>
      </c>
      <c r="I228" s="48" t="s">
        <v>58</v>
      </c>
      <c r="J228" s="48" t="s">
        <v>1304</v>
      </c>
      <c r="K228">
        <v>-300000</v>
      </c>
      <c r="L228">
        <v>110.89</v>
      </c>
      <c r="M228">
        <v>110.89</v>
      </c>
      <c r="N228">
        <v>110.89</v>
      </c>
      <c r="O228">
        <v>0</v>
      </c>
      <c r="Q228">
        <v>0</v>
      </c>
      <c r="S228">
        <v>0</v>
      </c>
    </row>
    <row r="229" spans="1:21" x14ac:dyDescent="0.35">
      <c r="A229" s="48" t="s">
        <v>1415</v>
      </c>
      <c r="B229" s="48" t="s">
        <v>1415</v>
      </c>
      <c r="C229" s="48" t="s">
        <v>1415</v>
      </c>
      <c r="D229" s="48" t="s">
        <v>1415</v>
      </c>
      <c r="E229" s="48" t="s">
        <v>1415</v>
      </c>
      <c r="F229" s="48" t="s">
        <v>1304</v>
      </c>
      <c r="G229" s="48" t="s">
        <v>1359</v>
      </c>
      <c r="I229" s="48" t="s">
        <v>58</v>
      </c>
      <c r="J229" s="48" t="s">
        <v>1304</v>
      </c>
      <c r="K229">
        <v>-300000</v>
      </c>
      <c r="L229">
        <v>101.59</v>
      </c>
      <c r="M229">
        <v>101.59</v>
      </c>
      <c r="N229">
        <v>101.59</v>
      </c>
      <c r="O229">
        <v>0</v>
      </c>
      <c r="Q229">
        <v>0</v>
      </c>
      <c r="S229">
        <v>0</v>
      </c>
    </row>
    <row r="230" spans="1:21" x14ac:dyDescent="0.35">
      <c r="A230" s="48" t="s">
        <v>1415</v>
      </c>
      <c r="B230" s="48" t="s">
        <v>1415</v>
      </c>
      <c r="C230" s="48" t="s">
        <v>1415</v>
      </c>
      <c r="D230" s="48" t="s">
        <v>1415</v>
      </c>
      <c r="E230" s="48" t="s">
        <v>1415</v>
      </c>
      <c r="F230" s="48" t="s">
        <v>1304</v>
      </c>
      <c r="G230" s="48" t="s">
        <v>58</v>
      </c>
      <c r="I230" s="48" t="s">
        <v>58</v>
      </c>
      <c r="J230" s="48" t="s">
        <v>1304</v>
      </c>
      <c r="K230">
        <v>-348082</v>
      </c>
      <c r="L230">
        <v>1</v>
      </c>
      <c r="M230">
        <v>1</v>
      </c>
      <c r="N230">
        <v>1</v>
      </c>
      <c r="O230">
        <v>0</v>
      </c>
      <c r="Q230">
        <v>0</v>
      </c>
      <c r="S230">
        <v>0</v>
      </c>
    </row>
    <row r="231" spans="1:21" x14ac:dyDescent="0.35">
      <c r="A231" s="48" t="s">
        <v>1415</v>
      </c>
      <c r="B231" s="48" t="s">
        <v>1415</v>
      </c>
      <c r="C231" s="48" t="s">
        <v>1415</v>
      </c>
      <c r="D231" s="48" t="s">
        <v>1415</v>
      </c>
      <c r="E231" s="48" t="s">
        <v>1415</v>
      </c>
      <c r="F231" s="48" t="s">
        <v>639</v>
      </c>
      <c r="G231" s="48" t="s">
        <v>641</v>
      </c>
      <c r="H231">
        <v>1.625</v>
      </c>
      <c r="I231" s="48" t="s">
        <v>58</v>
      </c>
      <c r="J231" s="48" t="s">
        <v>1581</v>
      </c>
      <c r="K231">
        <v>-362000</v>
      </c>
      <c r="L231">
        <v>100.32</v>
      </c>
      <c r="M231">
        <v>99.87</v>
      </c>
      <c r="N231">
        <v>99.87</v>
      </c>
      <c r="O231">
        <v>-56</v>
      </c>
      <c r="P231">
        <v>0.04</v>
      </c>
      <c r="Q231">
        <v>-134</v>
      </c>
      <c r="R231">
        <v>0.04</v>
      </c>
      <c r="S231">
        <v>-135</v>
      </c>
      <c r="T231">
        <v>216</v>
      </c>
      <c r="U231">
        <v>166</v>
      </c>
    </row>
    <row r="232" spans="1:21" x14ac:dyDescent="0.35">
      <c r="A232" s="48" t="s">
        <v>1415</v>
      </c>
      <c r="B232" s="48" t="s">
        <v>1415</v>
      </c>
      <c r="C232" s="48" t="s">
        <v>1415</v>
      </c>
      <c r="D232" s="48" t="s">
        <v>1415</v>
      </c>
      <c r="E232" s="48" t="s">
        <v>1415</v>
      </c>
      <c r="F232" s="48" t="s">
        <v>1171</v>
      </c>
      <c r="G232" s="48" t="s">
        <v>1172</v>
      </c>
      <c r="H232">
        <v>0.52400000000000002</v>
      </c>
      <c r="I232" s="48" t="s">
        <v>58</v>
      </c>
      <c r="J232" s="48" t="s">
        <v>1561</v>
      </c>
      <c r="K232">
        <v>-400000</v>
      </c>
      <c r="L232">
        <v>100.55</v>
      </c>
      <c r="M232">
        <v>101.78</v>
      </c>
      <c r="N232">
        <v>101.78</v>
      </c>
      <c r="O232">
        <v>-6</v>
      </c>
      <c r="P232">
        <v>0.08</v>
      </c>
      <c r="Q232">
        <v>-306</v>
      </c>
      <c r="R232">
        <v>0.08</v>
      </c>
      <c r="S232">
        <v>-309</v>
      </c>
      <c r="T232">
        <v>67</v>
      </c>
      <c r="U232">
        <v>101</v>
      </c>
    </row>
    <row r="233" spans="1:21" x14ac:dyDescent="0.35">
      <c r="A233" s="48" t="s">
        <v>1415</v>
      </c>
      <c r="B233" s="48" t="s">
        <v>1415</v>
      </c>
      <c r="C233" s="48" t="s">
        <v>1415</v>
      </c>
      <c r="D233" s="48" t="s">
        <v>1415</v>
      </c>
      <c r="E233" s="48" t="s">
        <v>1415</v>
      </c>
      <c r="F233" s="48" t="s">
        <v>1304</v>
      </c>
      <c r="G233" s="48" t="s">
        <v>1204</v>
      </c>
      <c r="I233" s="48" t="s">
        <v>58</v>
      </c>
      <c r="J233" s="48" t="s">
        <v>1304</v>
      </c>
      <c r="K233">
        <v>-400000</v>
      </c>
      <c r="L233">
        <v>104.1</v>
      </c>
      <c r="M233">
        <v>102.88</v>
      </c>
      <c r="N233">
        <v>102.88</v>
      </c>
      <c r="O233">
        <v>-22</v>
      </c>
      <c r="Q233">
        <v>0</v>
      </c>
      <c r="S233">
        <v>0</v>
      </c>
    </row>
    <row r="234" spans="1:21" x14ac:dyDescent="0.35">
      <c r="A234" s="48" t="s">
        <v>1415</v>
      </c>
      <c r="B234" s="48" t="s">
        <v>1415</v>
      </c>
      <c r="C234" s="48" t="s">
        <v>1415</v>
      </c>
      <c r="D234" s="48" t="s">
        <v>1415</v>
      </c>
      <c r="E234" s="48" t="s">
        <v>1415</v>
      </c>
      <c r="F234" s="48" t="s">
        <v>1035</v>
      </c>
      <c r="G234" s="48" t="s">
        <v>1036</v>
      </c>
      <c r="H234">
        <v>0.75</v>
      </c>
      <c r="I234" s="48" t="s">
        <v>58</v>
      </c>
      <c r="J234" s="48" t="s">
        <v>1574</v>
      </c>
      <c r="K234">
        <v>-410000</v>
      </c>
      <c r="L234">
        <v>100.79</v>
      </c>
      <c r="M234">
        <v>101.59</v>
      </c>
      <c r="N234">
        <v>101.59</v>
      </c>
      <c r="O234">
        <v>-21</v>
      </c>
      <c r="P234">
        <v>0.03</v>
      </c>
      <c r="Q234">
        <v>-109</v>
      </c>
      <c r="R234">
        <v>0.03</v>
      </c>
      <c r="S234">
        <v>-110</v>
      </c>
      <c r="T234">
        <v>67</v>
      </c>
      <c r="U234">
        <v>96</v>
      </c>
    </row>
    <row r="235" spans="1:21" x14ac:dyDescent="0.35">
      <c r="A235" s="48" t="s">
        <v>1415</v>
      </c>
      <c r="B235" s="48" t="s">
        <v>1415</v>
      </c>
      <c r="C235" s="48" t="s">
        <v>1415</v>
      </c>
      <c r="D235" s="48" t="s">
        <v>1415</v>
      </c>
      <c r="E235" s="48" t="s">
        <v>1415</v>
      </c>
      <c r="F235" s="48" t="s">
        <v>1053</v>
      </c>
      <c r="G235" s="48" t="s">
        <v>1054</v>
      </c>
      <c r="H235">
        <v>1</v>
      </c>
      <c r="I235" s="48" t="s">
        <v>58</v>
      </c>
      <c r="J235" s="48" t="s">
        <v>1562</v>
      </c>
      <c r="K235">
        <v>-436000</v>
      </c>
      <c r="L235">
        <v>102.56</v>
      </c>
      <c r="M235">
        <v>103.65</v>
      </c>
      <c r="N235">
        <v>103.65</v>
      </c>
      <c r="O235">
        <v>-12</v>
      </c>
      <c r="P235">
        <v>0.03</v>
      </c>
      <c r="Q235">
        <v>-123</v>
      </c>
      <c r="R235">
        <v>0.03</v>
      </c>
      <c r="S235">
        <v>-124</v>
      </c>
      <c r="T235">
        <v>20</v>
      </c>
      <c r="U235">
        <v>49</v>
      </c>
    </row>
    <row r="236" spans="1:21" x14ac:dyDescent="0.35">
      <c r="A236" s="48" t="s">
        <v>1415</v>
      </c>
      <c r="B236" s="48" t="s">
        <v>1415</v>
      </c>
      <c r="C236" s="48" t="s">
        <v>1415</v>
      </c>
      <c r="D236" s="48" t="s">
        <v>1415</v>
      </c>
      <c r="E236" s="48" t="s">
        <v>1415</v>
      </c>
      <c r="F236" s="48" t="s">
        <v>1304</v>
      </c>
      <c r="G236" s="48" t="s">
        <v>1055</v>
      </c>
      <c r="I236" s="48" t="s">
        <v>58</v>
      </c>
      <c r="J236" s="48" t="s">
        <v>1304</v>
      </c>
      <c r="K236">
        <v>-436000</v>
      </c>
      <c r="L236">
        <v>106.07</v>
      </c>
      <c r="M236">
        <v>106.07</v>
      </c>
      <c r="N236">
        <v>106.07</v>
      </c>
      <c r="O236">
        <v>-12</v>
      </c>
      <c r="Q236">
        <v>0</v>
      </c>
      <c r="S236">
        <v>0</v>
      </c>
    </row>
    <row r="237" spans="1:21" x14ac:dyDescent="0.35">
      <c r="A237" s="48" t="s">
        <v>1415</v>
      </c>
      <c r="B237" s="48" t="s">
        <v>1415</v>
      </c>
      <c r="C237" s="48" t="s">
        <v>1415</v>
      </c>
      <c r="D237" s="48" t="s">
        <v>1415</v>
      </c>
      <c r="E237" s="48" t="s">
        <v>1415</v>
      </c>
      <c r="F237" s="48" t="s">
        <v>1304</v>
      </c>
      <c r="G237" s="48" t="s">
        <v>1013</v>
      </c>
      <c r="I237" s="48" t="s">
        <v>58</v>
      </c>
      <c r="J237" s="48" t="s">
        <v>1304</v>
      </c>
      <c r="K237">
        <v>-470000</v>
      </c>
      <c r="L237">
        <v>107.35</v>
      </c>
      <c r="M237">
        <v>109.78</v>
      </c>
      <c r="N237">
        <v>109.78</v>
      </c>
      <c r="O237">
        <v>-13</v>
      </c>
      <c r="Q237">
        <v>0</v>
      </c>
      <c r="S237">
        <v>0</v>
      </c>
    </row>
    <row r="238" spans="1:21" x14ac:dyDescent="0.35">
      <c r="A238" s="48" t="s">
        <v>1415</v>
      </c>
      <c r="B238" s="48" t="s">
        <v>1415</v>
      </c>
      <c r="C238" s="48" t="s">
        <v>1415</v>
      </c>
      <c r="D238" s="48" t="s">
        <v>1415</v>
      </c>
      <c r="E238" s="48" t="s">
        <v>1415</v>
      </c>
      <c r="F238" s="48" t="s">
        <v>373</v>
      </c>
      <c r="G238" s="48" t="s">
        <v>375</v>
      </c>
      <c r="H238">
        <v>1.75</v>
      </c>
      <c r="I238" s="48" t="s">
        <v>58</v>
      </c>
      <c r="J238" s="48" t="s">
        <v>1545</v>
      </c>
      <c r="K238">
        <v>-500000</v>
      </c>
      <c r="L238">
        <v>100.65</v>
      </c>
      <c r="M238">
        <v>100.78</v>
      </c>
      <c r="N238">
        <v>100.78</v>
      </c>
      <c r="O238">
        <v>-24</v>
      </c>
      <c r="P238">
        <v>0.06</v>
      </c>
      <c r="Q238">
        <v>-292</v>
      </c>
      <c r="R238">
        <v>0.06</v>
      </c>
      <c r="S238">
        <v>-295</v>
      </c>
      <c r="T238">
        <v>205</v>
      </c>
      <c r="U238">
        <v>162</v>
      </c>
    </row>
    <row r="239" spans="1:21" x14ac:dyDescent="0.35">
      <c r="A239" s="48" t="s">
        <v>1415</v>
      </c>
      <c r="B239" s="48" t="s">
        <v>1415</v>
      </c>
      <c r="C239" s="48" t="s">
        <v>1415</v>
      </c>
      <c r="D239" s="48" t="s">
        <v>1415</v>
      </c>
      <c r="E239" s="48" t="s">
        <v>1415</v>
      </c>
      <c r="F239" s="48" t="s">
        <v>240</v>
      </c>
      <c r="G239" s="48" t="s">
        <v>242</v>
      </c>
      <c r="H239">
        <v>3.25</v>
      </c>
      <c r="I239" s="48" t="s">
        <v>58</v>
      </c>
      <c r="J239" s="48" t="s">
        <v>1747</v>
      </c>
      <c r="K239">
        <v>-500000</v>
      </c>
      <c r="L239">
        <v>104.15</v>
      </c>
      <c r="M239">
        <v>103.6</v>
      </c>
      <c r="N239">
        <v>104.15</v>
      </c>
      <c r="O239">
        <v>0</v>
      </c>
      <c r="P239">
        <v>0.05</v>
      </c>
      <c r="Q239">
        <v>-257</v>
      </c>
      <c r="R239">
        <v>0.05</v>
      </c>
      <c r="S239">
        <v>-259</v>
      </c>
      <c r="T239">
        <v>289</v>
      </c>
      <c r="U239">
        <v>254</v>
      </c>
    </row>
    <row r="240" spans="1:21" x14ac:dyDescent="0.35">
      <c r="A240" s="48" t="s">
        <v>1415</v>
      </c>
      <c r="B240" s="48" t="s">
        <v>1415</v>
      </c>
      <c r="C240" s="48" t="s">
        <v>1415</v>
      </c>
      <c r="D240" s="48" t="s">
        <v>1415</v>
      </c>
      <c r="E240" s="48" t="s">
        <v>1415</v>
      </c>
      <c r="F240" s="48" t="s">
        <v>1017</v>
      </c>
      <c r="G240" s="48" t="s">
        <v>1018</v>
      </c>
      <c r="H240">
        <v>4.75</v>
      </c>
      <c r="I240" s="48" t="s">
        <v>58</v>
      </c>
      <c r="J240" s="48" t="s">
        <v>1564</v>
      </c>
      <c r="K240">
        <v>-500000</v>
      </c>
      <c r="L240">
        <v>96.65</v>
      </c>
      <c r="M240">
        <v>102.22</v>
      </c>
      <c r="N240">
        <v>102.22</v>
      </c>
      <c r="O240">
        <v>-66</v>
      </c>
      <c r="P240">
        <v>0.06</v>
      </c>
      <c r="Q240">
        <v>-299</v>
      </c>
      <c r="R240">
        <v>0.06</v>
      </c>
      <c r="S240">
        <v>-303</v>
      </c>
      <c r="T240">
        <v>479</v>
      </c>
      <c r="U240">
        <v>437</v>
      </c>
    </row>
    <row r="241" spans="1:21" x14ac:dyDescent="0.35">
      <c r="A241" s="48" t="s">
        <v>1415</v>
      </c>
      <c r="B241" s="48" t="s">
        <v>1415</v>
      </c>
      <c r="C241" s="48" t="s">
        <v>1415</v>
      </c>
      <c r="D241" s="48" t="s">
        <v>1415</v>
      </c>
      <c r="E241" s="48" t="s">
        <v>1415</v>
      </c>
      <c r="F241" s="48" t="s">
        <v>1304</v>
      </c>
      <c r="G241" s="48" t="s">
        <v>1019</v>
      </c>
      <c r="I241" s="48" t="s">
        <v>58</v>
      </c>
      <c r="J241" s="48" t="s">
        <v>1304</v>
      </c>
      <c r="K241">
        <v>-500000</v>
      </c>
      <c r="L241">
        <v>100.14</v>
      </c>
      <c r="M241">
        <v>100.14</v>
      </c>
      <c r="N241">
        <v>100.14</v>
      </c>
      <c r="O241">
        <v>0</v>
      </c>
      <c r="Q241">
        <v>0</v>
      </c>
      <c r="S241">
        <v>0</v>
      </c>
    </row>
    <row r="242" spans="1:21" x14ac:dyDescent="0.35">
      <c r="A242" s="48" t="s">
        <v>1415</v>
      </c>
      <c r="B242" s="48" t="s">
        <v>1415</v>
      </c>
      <c r="C242" s="48" t="s">
        <v>1415</v>
      </c>
      <c r="D242" s="48" t="s">
        <v>1415</v>
      </c>
      <c r="E242" s="48" t="s">
        <v>1415</v>
      </c>
      <c r="F242" s="48" t="s">
        <v>20</v>
      </c>
      <c r="G242" s="48" t="s">
        <v>436</v>
      </c>
      <c r="H242">
        <v>4.875</v>
      </c>
      <c r="I242" s="48" t="s">
        <v>253</v>
      </c>
      <c r="J242" s="48" t="s">
        <v>1565</v>
      </c>
      <c r="K242">
        <v>-600000</v>
      </c>
      <c r="L242">
        <v>107.38</v>
      </c>
      <c r="M242">
        <v>107.19</v>
      </c>
      <c r="N242">
        <v>107.19</v>
      </c>
      <c r="O242">
        <v>-89</v>
      </c>
      <c r="P242">
        <v>0.04</v>
      </c>
      <c r="Q242">
        <v>-299</v>
      </c>
      <c r="R242">
        <v>0.05</v>
      </c>
      <c r="S242">
        <v>-304</v>
      </c>
      <c r="T242">
        <v>300</v>
      </c>
      <c r="U242">
        <v>320</v>
      </c>
    </row>
    <row r="243" spans="1:21" x14ac:dyDescent="0.35">
      <c r="A243" s="48" t="s">
        <v>1415</v>
      </c>
      <c r="B243" s="48" t="s">
        <v>1415</v>
      </c>
      <c r="C243" s="48" t="s">
        <v>1415</v>
      </c>
      <c r="D243" s="48" t="s">
        <v>1415</v>
      </c>
      <c r="E243" s="48" t="s">
        <v>1415</v>
      </c>
      <c r="F243" s="48" t="s">
        <v>1304</v>
      </c>
      <c r="G243" s="48" t="s">
        <v>1098</v>
      </c>
      <c r="I243" s="48" t="s">
        <v>253</v>
      </c>
      <c r="J243" s="48" t="s">
        <v>1304</v>
      </c>
      <c r="K243">
        <v>-600000</v>
      </c>
      <c r="L243">
        <v>108.93</v>
      </c>
      <c r="M243">
        <v>108.93</v>
      </c>
      <c r="N243">
        <v>108.93</v>
      </c>
      <c r="O243">
        <v>0</v>
      </c>
      <c r="Q243">
        <v>0</v>
      </c>
      <c r="S243">
        <v>0</v>
      </c>
    </row>
    <row r="244" spans="1:21" x14ac:dyDescent="0.35">
      <c r="A244" s="48" t="s">
        <v>1415</v>
      </c>
      <c r="B244" s="48" t="s">
        <v>1415</v>
      </c>
      <c r="C244" s="48" t="s">
        <v>1415</v>
      </c>
      <c r="D244" s="48" t="s">
        <v>1415</v>
      </c>
      <c r="E244" s="48" t="s">
        <v>1415</v>
      </c>
      <c r="F244" s="48" t="s">
        <v>549</v>
      </c>
      <c r="G244" s="48" t="s">
        <v>551</v>
      </c>
      <c r="H244">
        <v>1.875</v>
      </c>
      <c r="I244" s="48" t="s">
        <v>58</v>
      </c>
      <c r="J244" s="48" t="s">
        <v>1726</v>
      </c>
      <c r="K244">
        <v>-600000</v>
      </c>
      <c r="L244">
        <v>101.6</v>
      </c>
      <c r="M244">
        <v>100.99</v>
      </c>
      <c r="N244">
        <v>100.99</v>
      </c>
      <c r="O244">
        <v>0</v>
      </c>
      <c r="P244">
        <v>0.05</v>
      </c>
      <c r="Q244">
        <v>-310</v>
      </c>
      <c r="R244">
        <v>0.05</v>
      </c>
      <c r="S244">
        <v>-314</v>
      </c>
      <c r="T244">
        <v>215</v>
      </c>
      <c r="U244">
        <v>168</v>
      </c>
    </row>
    <row r="245" spans="1:21" x14ac:dyDescent="0.35">
      <c r="A245" s="48" t="s">
        <v>1415</v>
      </c>
      <c r="B245" s="48" t="s">
        <v>1415</v>
      </c>
      <c r="C245" s="48" t="s">
        <v>1415</v>
      </c>
      <c r="D245" s="48" t="s">
        <v>1415</v>
      </c>
      <c r="E245" s="48" t="s">
        <v>1415</v>
      </c>
      <c r="F245" s="48" t="s">
        <v>1205</v>
      </c>
      <c r="G245" s="48" t="s">
        <v>1206</v>
      </c>
      <c r="H245">
        <v>1.573</v>
      </c>
      <c r="I245" s="48" t="s">
        <v>58</v>
      </c>
      <c r="J245" s="48" t="s">
        <v>1566</v>
      </c>
      <c r="K245">
        <v>-629000</v>
      </c>
      <c r="L245">
        <v>107.9</v>
      </c>
      <c r="M245">
        <v>108.3</v>
      </c>
      <c r="N245">
        <v>108.3</v>
      </c>
      <c r="O245">
        <v>-27</v>
      </c>
      <c r="P245">
        <v>7.0000000000000007E-2</v>
      </c>
      <c r="Q245">
        <v>-412</v>
      </c>
      <c r="R245">
        <v>7.0000000000000007E-2</v>
      </c>
      <c r="S245">
        <v>-417</v>
      </c>
      <c r="T245">
        <v>68</v>
      </c>
      <c r="U245">
        <v>106</v>
      </c>
    </row>
    <row r="246" spans="1:21" x14ac:dyDescent="0.35">
      <c r="A246" s="48" t="s">
        <v>1415</v>
      </c>
      <c r="B246" s="48" t="s">
        <v>1415</v>
      </c>
      <c r="C246" s="48" t="s">
        <v>1415</v>
      </c>
      <c r="D246" s="48" t="s">
        <v>1415</v>
      </c>
      <c r="E246" s="48" t="s">
        <v>1415</v>
      </c>
      <c r="F246" s="48" t="s">
        <v>1304</v>
      </c>
      <c r="G246" s="48" t="s">
        <v>1235</v>
      </c>
      <c r="I246" s="48" t="s">
        <v>58</v>
      </c>
      <c r="J246" s="48" t="s">
        <v>1304</v>
      </c>
      <c r="K246">
        <v>-700000</v>
      </c>
      <c r="L246">
        <v>110.65</v>
      </c>
      <c r="M246">
        <v>110.65</v>
      </c>
      <c r="N246">
        <v>110.65</v>
      </c>
      <c r="O246">
        <v>0</v>
      </c>
      <c r="Q246">
        <v>0</v>
      </c>
      <c r="S246">
        <v>0</v>
      </c>
    </row>
    <row r="247" spans="1:21" x14ac:dyDescent="0.35">
      <c r="A247" s="48" t="s">
        <v>1415</v>
      </c>
      <c r="B247" s="48" t="s">
        <v>1415</v>
      </c>
      <c r="C247" s="48" t="s">
        <v>1415</v>
      </c>
      <c r="D247" s="48" t="s">
        <v>1415</v>
      </c>
      <c r="E247" s="48" t="s">
        <v>1415</v>
      </c>
      <c r="F247" s="48" t="s">
        <v>260</v>
      </c>
      <c r="G247" s="48" t="s">
        <v>262</v>
      </c>
      <c r="H247">
        <v>4.875</v>
      </c>
      <c r="I247" s="48" t="s">
        <v>258</v>
      </c>
      <c r="J247" s="48" t="s">
        <v>1712</v>
      </c>
      <c r="K247">
        <v>-718000</v>
      </c>
      <c r="L247">
        <v>107.87</v>
      </c>
      <c r="M247">
        <v>107.62</v>
      </c>
      <c r="N247">
        <v>107.62</v>
      </c>
      <c r="O247">
        <v>0</v>
      </c>
      <c r="P247">
        <v>0.08</v>
      </c>
      <c r="Q247">
        <v>-493</v>
      </c>
      <c r="R247">
        <v>0.08</v>
      </c>
      <c r="S247">
        <v>-502</v>
      </c>
      <c r="T247">
        <v>313</v>
      </c>
      <c r="U247">
        <v>390</v>
      </c>
    </row>
    <row r="248" spans="1:21" x14ac:dyDescent="0.35">
      <c r="A248" s="48" t="s">
        <v>1415</v>
      </c>
      <c r="B248" s="48" t="s">
        <v>1415</v>
      </c>
      <c r="C248" s="48" t="s">
        <v>1415</v>
      </c>
      <c r="D248" s="48" t="s">
        <v>1415</v>
      </c>
      <c r="E248" s="48" t="s">
        <v>1415</v>
      </c>
      <c r="F248" s="48" t="s">
        <v>5</v>
      </c>
      <c r="G248" s="48" t="s">
        <v>602</v>
      </c>
      <c r="H248">
        <v>3.375</v>
      </c>
      <c r="I248" s="48" t="s">
        <v>58</v>
      </c>
      <c r="J248" s="48" t="s">
        <v>1619</v>
      </c>
      <c r="K248">
        <v>-800000</v>
      </c>
      <c r="L248">
        <v>107.25</v>
      </c>
      <c r="M248">
        <v>107.55</v>
      </c>
      <c r="N248">
        <v>107.55</v>
      </c>
      <c r="O248">
        <v>-710</v>
      </c>
      <c r="P248">
        <v>0.06</v>
      </c>
      <c r="Q248">
        <v>-456</v>
      </c>
      <c r="R248">
        <v>0.06</v>
      </c>
      <c r="S248">
        <v>-460</v>
      </c>
      <c r="T248">
        <v>244</v>
      </c>
      <c r="U248">
        <v>204</v>
      </c>
    </row>
    <row r="249" spans="1:21" x14ac:dyDescent="0.35">
      <c r="A249" s="48" t="s">
        <v>1415</v>
      </c>
      <c r="B249" s="48" t="s">
        <v>1415</v>
      </c>
      <c r="C249" s="48" t="s">
        <v>1415</v>
      </c>
      <c r="D249" s="48" t="s">
        <v>1415</v>
      </c>
      <c r="E249" s="48" t="s">
        <v>1415</v>
      </c>
      <c r="F249" s="48" t="s">
        <v>1026</v>
      </c>
      <c r="G249" s="48" t="s">
        <v>1027</v>
      </c>
      <c r="H249">
        <v>2.5</v>
      </c>
      <c r="I249" s="48" t="s">
        <v>58</v>
      </c>
      <c r="J249" s="48" t="s">
        <v>1567</v>
      </c>
      <c r="K249">
        <v>-900000</v>
      </c>
      <c r="L249">
        <v>114.49</v>
      </c>
      <c r="M249">
        <v>114.86</v>
      </c>
      <c r="N249">
        <v>114.86</v>
      </c>
      <c r="O249">
        <v>-62</v>
      </c>
      <c r="P249">
        <v>0.06</v>
      </c>
      <c r="Q249">
        <v>-534</v>
      </c>
      <c r="R249">
        <v>0.06</v>
      </c>
      <c r="S249">
        <v>-539</v>
      </c>
      <c r="T249">
        <v>24</v>
      </c>
      <c r="U249">
        <v>60</v>
      </c>
    </row>
    <row r="250" spans="1:21" x14ac:dyDescent="0.35">
      <c r="A250" s="48" t="s">
        <v>1415</v>
      </c>
      <c r="B250" s="48" t="s">
        <v>1415</v>
      </c>
      <c r="C250" s="48" t="s">
        <v>1415</v>
      </c>
      <c r="D250" s="48" t="s">
        <v>1415</v>
      </c>
      <c r="E250" s="48" t="s">
        <v>1415</v>
      </c>
      <c r="F250" s="48" t="s">
        <v>1304</v>
      </c>
      <c r="G250" s="48" t="s">
        <v>1028</v>
      </c>
      <c r="I250" s="48" t="s">
        <v>58</v>
      </c>
      <c r="J250" s="48" t="s">
        <v>1304</v>
      </c>
      <c r="K250">
        <v>-900000</v>
      </c>
      <c r="L250">
        <v>117.27</v>
      </c>
      <c r="M250">
        <v>117.27</v>
      </c>
      <c r="N250">
        <v>117.27</v>
      </c>
      <c r="O250">
        <v>0</v>
      </c>
      <c r="Q250">
        <v>0</v>
      </c>
      <c r="S250">
        <v>0</v>
      </c>
    </row>
    <row r="251" spans="1:21" x14ac:dyDescent="0.35">
      <c r="A251" s="48" t="s">
        <v>1415</v>
      </c>
      <c r="B251" s="48" t="s">
        <v>1415</v>
      </c>
      <c r="C251" s="48" t="s">
        <v>1415</v>
      </c>
      <c r="D251" s="48" t="s">
        <v>1415</v>
      </c>
      <c r="E251" s="48" t="s">
        <v>1415</v>
      </c>
      <c r="F251" s="48" t="s">
        <v>1304</v>
      </c>
      <c r="G251" s="48" t="s">
        <v>1088</v>
      </c>
      <c r="I251" s="48" t="s">
        <v>58</v>
      </c>
      <c r="J251" s="48" t="s">
        <v>1304</v>
      </c>
      <c r="K251">
        <v>-900000</v>
      </c>
      <c r="L251">
        <v>108.77</v>
      </c>
      <c r="M251">
        <v>108.77</v>
      </c>
      <c r="N251">
        <v>108.77</v>
      </c>
      <c r="O251">
        <v>0</v>
      </c>
      <c r="Q251">
        <v>0</v>
      </c>
      <c r="S251">
        <v>0</v>
      </c>
    </row>
    <row r="252" spans="1:21" x14ac:dyDescent="0.35">
      <c r="A252" s="48" t="s">
        <v>1415</v>
      </c>
      <c r="B252" s="48" t="s">
        <v>1415</v>
      </c>
      <c r="C252" s="48" t="s">
        <v>1415</v>
      </c>
      <c r="D252" s="48" t="s">
        <v>1415</v>
      </c>
      <c r="E252" s="48" t="s">
        <v>1415</v>
      </c>
      <c r="F252" s="48" t="s">
        <v>683</v>
      </c>
      <c r="G252" s="48" t="s">
        <v>685</v>
      </c>
      <c r="H252">
        <v>1.75</v>
      </c>
      <c r="I252" s="48" t="s">
        <v>58</v>
      </c>
      <c r="J252" s="48" t="s">
        <v>1568</v>
      </c>
      <c r="K252">
        <v>-965000</v>
      </c>
      <c r="L252">
        <v>100.75</v>
      </c>
      <c r="M252">
        <v>100.84</v>
      </c>
      <c r="N252">
        <v>100.84</v>
      </c>
      <c r="O252">
        <v>-46</v>
      </c>
      <c r="P252">
        <v>7.0000000000000007E-2</v>
      </c>
      <c r="Q252">
        <v>-643</v>
      </c>
      <c r="R252">
        <v>7.0000000000000007E-2</v>
      </c>
      <c r="S252">
        <v>-649</v>
      </c>
      <c r="T252">
        <v>202</v>
      </c>
      <c r="U252">
        <v>162</v>
      </c>
    </row>
    <row r="253" spans="1:21" x14ac:dyDescent="0.35">
      <c r="A253" s="48" t="s">
        <v>1415</v>
      </c>
      <c r="B253" s="48" t="s">
        <v>1415</v>
      </c>
      <c r="C253" s="48" t="s">
        <v>1415</v>
      </c>
      <c r="D253" s="48" t="s">
        <v>1415</v>
      </c>
      <c r="E253" s="48" t="s">
        <v>1415</v>
      </c>
      <c r="F253" s="48" t="s">
        <v>1304</v>
      </c>
      <c r="G253" s="48" t="s">
        <v>1317</v>
      </c>
      <c r="I253" s="48" t="s">
        <v>58</v>
      </c>
      <c r="J253" s="48" t="s">
        <v>1304</v>
      </c>
      <c r="K253">
        <v>-965000</v>
      </c>
      <c r="L253">
        <v>104.17</v>
      </c>
      <c r="M253">
        <v>104.17</v>
      </c>
      <c r="N253">
        <v>104.17</v>
      </c>
      <c r="O253">
        <v>0</v>
      </c>
      <c r="Q253">
        <v>0</v>
      </c>
      <c r="S253">
        <v>0</v>
      </c>
    </row>
    <row r="254" spans="1:21" x14ac:dyDescent="0.35">
      <c r="A254" s="48" t="s">
        <v>1415</v>
      </c>
      <c r="B254" s="48" t="s">
        <v>1415</v>
      </c>
      <c r="C254" s="48" t="s">
        <v>1415</v>
      </c>
      <c r="D254" s="48" t="s">
        <v>1415</v>
      </c>
      <c r="E254" s="48" t="s">
        <v>1415</v>
      </c>
      <c r="F254" s="48" t="s">
        <v>13</v>
      </c>
      <c r="G254" s="48" t="s">
        <v>645</v>
      </c>
      <c r="H254">
        <v>2.125</v>
      </c>
      <c r="I254" s="48" t="s">
        <v>58</v>
      </c>
      <c r="J254" s="48" t="s">
        <v>1571</v>
      </c>
      <c r="K254">
        <v>-1000000</v>
      </c>
      <c r="L254">
        <v>99.85</v>
      </c>
      <c r="M254">
        <v>99.86</v>
      </c>
      <c r="N254">
        <v>99.86</v>
      </c>
      <c r="O254">
        <v>-58</v>
      </c>
      <c r="P254">
        <v>0.06</v>
      </c>
      <c r="Q254">
        <v>-610</v>
      </c>
      <c r="R254">
        <v>0.06</v>
      </c>
      <c r="S254">
        <v>-617</v>
      </c>
      <c r="T254">
        <v>257</v>
      </c>
      <c r="U254">
        <v>215</v>
      </c>
    </row>
    <row r="255" spans="1:21" x14ac:dyDescent="0.35">
      <c r="A255" s="48" t="s">
        <v>1415</v>
      </c>
      <c r="B255" s="48" t="s">
        <v>1415</v>
      </c>
      <c r="C255" s="48" t="s">
        <v>1415</v>
      </c>
      <c r="D255" s="48" t="s">
        <v>1415</v>
      </c>
      <c r="E255" s="48" t="s">
        <v>1415</v>
      </c>
      <c r="F255" s="48" t="s">
        <v>666</v>
      </c>
      <c r="G255" s="48" t="s">
        <v>668</v>
      </c>
      <c r="H255">
        <v>4.75</v>
      </c>
      <c r="I255" s="48" t="s">
        <v>258</v>
      </c>
      <c r="J255" s="48" t="s">
        <v>1451</v>
      </c>
      <c r="K255">
        <v>-1000000</v>
      </c>
      <c r="L255">
        <v>104</v>
      </c>
      <c r="M255">
        <v>103.89</v>
      </c>
      <c r="N255">
        <v>103.89</v>
      </c>
      <c r="O255">
        <v>-111</v>
      </c>
      <c r="P255">
        <v>0.02</v>
      </c>
      <c r="Q255">
        <v>-138</v>
      </c>
      <c r="R255">
        <v>0.02</v>
      </c>
      <c r="S255">
        <v>-140</v>
      </c>
      <c r="T255">
        <v>209</v>
      </c>
      <c r="U255">
        <v>264</v>
      </c>
    </row>
    <row r="256" spans="1:21" x14ac:dyDescent="0.35">
      <c r="A256" s="48" t="s">
        <v>1415</v>
      </c>
      <c r="B256" s="48" t="s">
        <v>1415</v>
      </c>
      <c r="C256" s="48" t="s">
        <v>1415</v>
      </c>
      <c r="D256" s="48" t="s">
        <v>1415</v>
      </c>
      <c r="E256" s="48" t="s">
        <v>1415</v>
      </c>
      <c r="F256" s="48" t="s">
        <v>1304</v>
      </c>
      <c r="G256" s="48" t="s">
        <v>1401</v>
      </c>
      <c r="I256" s="48" t="s">
        <v>58</v>
      </c>
      <c r="J256" s="48" t="s">
        <v>1304</v>
      </c>
      <c r="K256">
        <v>-1000000</v>
      </c>
      <c r="L256">
        <v>104.79</v>
      </c>
      <c r="M256">
        <v>104.79</v>
      </c>
      <c r="N256">
        <v>104.79</v>
      </c>
      <c r="O256">
        <v>0</v>
      </c>
      <c r="Q256">
        <v>0</v>
      </c>
      <c r="S256">
        <v>0</v>
      </c>
    </row>
    <row r="257" spans="1:21" x14ac:dyDescent="0.35">
      <c r="A257" s="48" t="s">
        <v>1415</v>
      </c>
      <c r="B257" s="48" t="s">
        <v>1415</v>
      </c>
      <c r="C257" s="48" t="s">
        <v>1415</v>
      </c>
      <c r="D257" s="48" t="s">
        <v>1415</v>
      </c>
      <c r="E257" s="48" t="s">
        <v>1415</v>
      </c>
      <c r="F257" s="48" t="s">
        <v>1304</v>
      </c>
      <c r="G257" s="48" t="s">
        <v>1324</v>
      </c>
      <c r="I257" s="48" t="s">
        <v>258</v>
      </c>
      <c r="J257" s="48" t="s">
        <v>1304</v>
      </c>
      <c r="K257">
        <v>-1000000</v>
      </c>
      <c r="L257">
        <v>106.47</v>
      </c>
      <c r="M257">
        <v>106.47</v>
      </c>
      <c r="N257">
        <v>106.47</v>
      </c>
      <c r="O257">
        <v>0</v>
      </c>
      <c r="Q257">
        <v>0</v>
      </c>
      <c r="S257">
        <v>0</v>
      </c>
    </row>
    <row r="258" spans="1:21" x14ac:dyDescent="0.35">
      <c r="A258" s="48" t="s">
        <v>1415</v>
      </c>
      <c r="B258" s="48" t="s">
        <v>1415</v>
      </c>
      <c r="C258" s="48" t="s">
        <v>1415</v>
      </c>
      <c r="D258" s="48" t="s">
        <v>1415</v>
      </c>
      <c r="E258" s="48" t="s">
        <v>1415</v>
      </c>
      <c r="F258" s="48" t="s">
        <v>1304</v>
      </c>
      <c r="G258" s="48" t="s">
        <v>1360</v>
      </c>
      <c r="I258" s="48" t="s">
        <v>58</v>
      </c>
      <c r="J258" s="48" t="s">
        <v>1304</v>
      </c>
      <c r="K258">
        <v>-1000000</v>
      </c>
      <c r="L258">
        <v>101.73</v>
      </c>
      <c r="M258">
        <v>101.73</v>
      </c>
      <c r="N258">
        <v>101.73</v>
      </c>
      <c r="O258">
        <v>0</v>
      </c>
      <c r="Q258">
        <v>0</v>
      </c>
      <c r="S258">
        <v>0</v>
      </c>
    </row>
    <row r="259" spans="1:21" x14ac:dyDescent="0.35">
      <c r="A259" s="48" t="s">
        <v>1415</v>
      </c>
      <c r="B259" s="48" t="s">
        <v>1415</v>
      </c>
      <c r="C259" s="48" t="s">
        <v>1415</v>
      </c>
      <c r="D259" s="48" t="s">
        <v>1415</v>
      </c>
      <c r="E259" s="48" t="s">
        <v>1415</v>
      </c>
      <c r="F259" s="48" t="s">
        <v>352</v>
      </c>
      <c r="G259" s="48" t="s">
        <v>354</v>
      </c>
      <c r="H259">
        <v>5.625</v>
      </c>
      <c r="I259" s="48" t="s">
        <v>58</v>
      </c>
      <c r="J259" s="48" t="s">
        <v>1572</v>
      </c>
      <c r="K259">
        <v>-1000000</v>
      </c>
      <c r="L259">
        <v>106.75</v>
      </c>
      <c r="M259">
        <v>107.73</v>
      </c>
      <c r="N259">
        <v>107.73</v>
      </c>
      <c r="O259">
        <v>-154</v>
      </c>
      <c r="P259">
        <v>0.03</v>
      </c>
      <c r="Q259">
        <v>-322</v>
      </c>
      <c r="R259">
        <v>0.03</v>
      </c>
      <c r="S259">
        <v>-325</v>
      </c>
      <c r="T259">
        <v>361</v>
      </c>
      <c r="U259">
        <v>310</v>
      </c>
    </row>
    <row r="260" spans="1:21" x14ac:dyDescent="0.35">
      <c r="A260" s="48" t="s">
        <v>1415</v>
      </c>
      <c r="B260" s="48" t="s">
        <v>1415</v>
      </c>
      <c r="C260" s="48" t="s">
        <v>1415</v>
      </c>
      <c r="D260" s="48" t="s">
        <v>1415</v>
      </c>
      <c r="E260" s="48" t="s">
        <v>1415</v>
      </c>
      <c r="F260" s="48" t="s">
        <v>1029</v>
      </c>
      <c r="G260" s="48" t="s">
        <v>1030</v>
      </c>
      <c r="H260">
        <v>0.5</v>
      </c>
      <c r="I260" s="48" t="s">
        <v>58</v>
      </c>
      <c r="J260" s="48" t="s">
        <v>1569</v>
      </c>
      <c r="K260">
        <v>-1000000</v>
      </c>
      <c r="L260">
        <v>94.48</v>
      </c>
      <c r="M260">
        <v>98.97</v>
      </c>
      <c r="N260">
        <v>98.97</v>
      </c>
      <c r="O260">
        <v>-14</v>
      </c>
      <c r="P260">
        <v>0.06</v>
      </c>
      <c r="Q260">
        <v>-603</v>
      </c>
      <c r="R260">
        <v>0.06</v>
      </c>
      <c r="S260">
        <v>-610</v>
      </c>
      <c r="T260">
        <v>111</v>
      </c>
      <c r="U260">
        <v>146</v>
      </c>
    </row>
    <row r="261" spans="1:21" x14ac:dyDescent="0.35">
      <c r="A261" s="48" t="s">
        <v>1415</v>
      </c>
      <c r="B261" s="48" t="s">
        <v>1415</v>
      </c>
      <c r="C261" s="48" t="s">
        <v>1415</v>
      </c>
      <c r="D261" s="48" t="s">
        <v>1415</v>
      </c>
      <c r="E261" s="48" t="s">
        <v>1415</v>
      </c>
      <c r="F261" s="48" t="s">
        <v>983</v>
      </c>
      <c r="G261" s="48" t="s">
        <v>984</v>
      </c>
      <c r="H261">
        <v>6.75</v>
      </c>
      <c r="I261" s="48" t="s">
        <v>258</v>
      </c>
      <c r="J261" s="48" t="s">
        <v>1528</v>
      </c>
      <c r="K261">
        <v>-1000000</v>
      </c>
      <c r="L261">
        <v>107</v>
      </c>
      <c r="M261">
        <v>107.19</v>
      </c>
      <c r="N261">
        <v>107.19</v>
      </c>
      <c r="O261">
        <v>-158</v>
      </c>
      <c r="P261">
        <v>0.03</v>
      </c>
      <c r="Q261">
        <v>-280</v>
      </c>
      <c r="R261">
        <v>0.03</v>
      </c>
      <c r="S261">
        <v>-284</v>
      </c>
      <c r="T261">
        <v>418</v>
      </c>
      <c r="U261">
        <v>449</v>
      </c>
    </row>
    <row r="262" spans="1:21" x14ac:dyDescent="0.35">
      <c r="A262" s="48" t="s">
        <v>1415</v>
      </c>
      <c r="B262" s="48" t="s">
        <v>1415</v>
      </c>
      <c r="C262" s="48" t="s">
        <v>1415</v>
      </c>
      <c r="D262" s="48" t="s">
        <v>1415</v>
      </c>
      <c r="E262" s="48" t="s">
        <v>1415</v>
      </c>
      <c r="F262" s="48" t="s">
        <v>3</v>
      </c>
      <c r="G262" s="48" t="s">
        <v>623</v>
      </c>
      <c r="H262">
        <v>4.125</v>
      </c>
      <c r="I262" s="48" t="s">
        <v>58</v>
      </c>
      <c r="J262" s="48" t="s">
        <v>1598</v>
      </c>
      <c r="K262">
        <v>-1000000</v>
      </c>
      <c r="L262">
        <v>104.37</v>
      </c>
      <c r="M262">
        <v>104.56</v>
      </c>
      <c r="N262">
        <v>104.71</v>
      </c>
      <c r="O262">
        <v>-3350</v>
      </c>
      <c r="P262">
        <v>0.02</v>
      </c>
      <c r="Q262">
        <v>-208</v>
      </c>
      <c r="R262">
        <v>0.02</v>
      </c>
      <c r="S262">
        <v>-210</v>
      </c>
      <c r="T262">
        <v>230</v>
      </c>
      <c r="U262">
        <v>186</v>
      </c>
    </row>
    <row r="263" spans="1:21" x14ac:dyDescent="0.35">
      <c r="A263" s="48" t="s">
        <v>1415</v>
      </c>
      <c r="B263" s="48" t="s">
        <v>1415</v>
      </c>
      <c r="C263" s="48" t="s">
        <v>1415</v>
      </c>
      <c r="D263" s="48" t="s">
        <v>1415</v>
      </c>
      <c r="E263" s="48" t="s">
        <v>1415</v>
      </c>
      <c r="F263" s="48" t="s">
        <v>1064</v>
      </c>
      <c r="G263" s="48" t="s">
        <v>1065</v>
      </c>
      <c r="H263">
        <v>1.4910000000000001</v>
      </c>
      <c r="I263" s="48" t="s">
        <v>58</v>
      </c>
      <c r="J263" s="48" t="s">
        <v>1570</v>
      </c>
      <c r="K263">
        <v>-1000000</v>
      </c>
      <c r="L263">
        <v>106.79</v>
      </c>
      <c r="M263">
        <v>109.45</v>
      </c>
      <c r="N263">
        <v>109.45</v>
      </c>
      <c r="O263">
        <v>-41</v>
      </c>
      <c r="P263">
        <v>7.0000000000000007E-2</v>
      </c>
      <c r="Q263">
        <v>-680</v>
      </c>
      <c r="R263">
        <v>7.0000000000000007E-2</v>
      </c>
      <c r="S263">
        <v>-687</v>
      </c>
      <c r="T263">
        <v>45</v>
      </c>
      <c r="U263">
        <v>74</v>
      </c>
    </row>
    <row r="264" spans="1:21" x14ac:dyDescent="0.35">
      <c r="A264" s="48" t="s">
        <v>1415</v>
      </c>
      <c r="B264" s="48" t="s">
        <v>1415</v>
      </c>
      <c r="C264" s="48" t="s">
        <v>1415</v>
      </c>
      <c r="D264" s="48" t="s">
        <v>1415</v>
      </c>
      <c r="E264" s="48" t="s">
        <v>1415</v>
      </c>
      <c r="F264" s="48" t="s">
        <v>1040</v>
      </c>
      <c r="G264" s="48" t="s">
        <v>1041</v>
      </c>
      <c r="H264">
        <v>1</v>
      </c>
      <c r="I264" s="48" t="s">
        <v>58</v>
      </c>
      <c r="J264" s="48" t="s">
        <v>1576</v>
      </c>
      <c r="K264">
        <v>-1000000</v>
      </c>
      <c r="L264">
        <v>103.72</v>
      </c>
      <c r="M264">
        <v>107.18</v>
      </c>
      <c r="N264">
        <v>107.18</v>
      </c>
      <c r="O264">
        <v>-27</v>
      </c>
      <c r="P264">
        <v>0.14000000000000001</v>
      </c>
      <c r="Q264">
        <v>-1394</v>
      </c>
      <c r="R264">
        <v>0.14000000000000001</v>
      </c>
      <c r="S264">
        <v>-1412</v>
      </c>
      <c r="T264">
        <v>60</v>
      </c>
      <c r="U264">
        <v>96</v>
      </c>
    </row>
    <row r="265" spans="1:21" x14ac:dyDescent="0.35">
      <c r="A265" s="48" t="s">
        <v>1415</v>
      </c>
      <c r="B265" s="48" t="s">
        <v>1415</v>
      </c>
      <c r="C265" s="48" t="s">
        <v>1415</v>
      </c>
      <c r="D265" s="48" t="s">
        <v>1415</v>
      </c>
      <c r="E265" s="48" t="s">
        <v>1415</v>
      </c>
      <c r="F265" s="48" t="s">
        <v>1304</v>
      </c>
      <c r="G265" s="48" t="s">
        <v>1031</v>
      </c>
      <c r="I265" s="48" t="s">
        <v>58</v>
      </c>
      <c r="J265" s="48" t="s">
        <v>1304</v>
      </c>
      <c r="K265">
        <v>-1000000</v>
      </c>
      <c r="L265">
        <v>100.66</v>
      </c>
      <c r="M265">
        <v>100.66</v>
      </c>
      <c r="N265">
        <v>100.66</v>
      </c>
      <c r="O265">
        <v>0</v>
      </c>
      <c r="Q265">
        <v>0</v>
      </c>
      <c r="S265">
        <v>0</v>
      </c>
    </row>
    <row r="266" spans="1:21" x14ac:dyDescent="0.35">
      <c r="A266" s="48" t="s">
        <v>1415</v>
      </c>
      <c r="B266" s="48" t="s">
        <v>1415</v>
      </c>
      <c r="C266" s="48" t="s">
        <v>1415</v>
      </c>
      <c r="D266" s="48" t="s">
        <v>1415</v>
      </c>
      <c r="E266" s="48" t="s">
        <v>1415</v>
      </c>
      <c r="F266" s="48" t="s">
        <v>1304</v>
      </c>
      <c r="G266" s="48" t="s">
        <v>1063</v>
      </c>
      <c r="I266" s="48" t="s">
        <v>58</v>
      </c>
      <c r="J266" s="48" t="s">
        <v>1304</v>
      </c>
      <c r="K266">
        <v>-1000000</v>
      </c>
      <c r="L266">
        <v>111.52</v>
      </c>
      <c r="M266">
        <v>111.52</v>
      </c>
      <c r="N266">
        <v>111.52</v>
      </c>
      <c r="O266">
        <v>0</v>
      </c>
      <c r="Q266">
        <v>0</v>
      </c>
      <c r="S266">
        <v>0</v>
      </c>
    </row>
    <row r="267" spans="1:21" x14ac:dyDescent="0.35">
      <c r="A267" s="48" t="s">
        <v>1415</v>
      </c>
      <c r="B267" s="48" t="s">
        <v>1415</v>
      </c>
      <c r="C267" s="48" t="s">
        <v>1415</v>
      </c>
      <c r="D267" s="48" t="s">
        <v>1415</v>
      </c>
      <c r="E267" s="48" t="s">
        <v>1415</v>
      </c>
      <c r="F267" s="48" t="s">
        <v>1304</v>
      </c>
      <c r="G267" s="48" t="s">
        <v>1207</v>
      </c>
      <c r="I267" s="48" t="s">
        <v>58</v>
      </c>
      <c r="J267" s="48" t="s">
        <v>1304</v>
      </c>
      <c r="K267">
        <v>-1000000</v>
      </c>
      <c r="L267">
        <v>112.31</v>
      </c>
      <c r="M267">
        <v>112.31</v>
      </c>
      <c r="N267">
        <v>112.31</v>
      </c>
      <c r="O267">
        <v>0</v>
      </c>
      <c r="Q267">
        <v>0</v>
      </c>
      <c r="S267">
        <v>0</v>
      </c>
    </row>
    <row r="268" spans="1:21" x14ac:dyDescent="0.35">
      <c r="A268" s="48" t="s">
        <v>1415</v>
      </c>
      <c r="B268" s="48" t="s">
        <v>1415</v>
      </c>
      <c r="C268" s="48" t="s">
        <v>1415</v>
      </c>
      <c r="D268" s="48" t="s">
        <v>1415</v>
      </c>
      <c r="E268" s="48" t="s">
        <v>1415</v>
      </c>
      <c r="F268" s="48" t="s">
        <v>1032</v>
      </c>
      <c r="G268" s="48" t="s">
        <v>1033</v>
      </c>
      <c r="H268">
        <v>1.875</v>
      </c>
      <c r="I268" s="48" t="s">
        <v>58</v>
      </c>
      <c r="J268" s="48" t="s">
        <v>1573</v>
      </c>
      <c r="K268">
        <v>-1000000</v>
      </c>
      <c r="L268">
        <v>110.58</v>
      </c>
      <c r="M268">
        <v>113.56</v>
      </c>
      <c r="N268">
        <v>113.56</v>
      </c>
      <c r="O268">
        <v>-51</v>
      </c>
      <c r="P268">
        <v>0.09</v>
      </c>
      <c r="Q268">
        <v>-865</v>
      </c>
      <c r="R268">
        <v>0.09</v>
      </c>
      <c r="S268">
        <v>-875</v>
      </c>
      <c r="T268">
        <v>55</v>
      </c>
      <c r="U268">
        <v>90</v>
      </c>
    </row>
    <row r="269" spans="1:21" x14ac:dyDescent="0.35">
      <c r="A269" s="48" t="s">
        <v>1415</v>
      </c>
      <c r="B269" s="48" t="s">
        <v>1415</v>
      </c>
      <c r="C269" s="48" t="s">
        <v>1415</v>
      </c>
      <c r="D269" s="48" t="s">
        <v>1415</v>
      </c>
      <c r="E269" s="48" t="s">
        <v>1415</v>
      </c>
      <c r="F269" s="48" t="s">
        <v>1304</v>
      </c>
      <c r="G269" s="48" t="s">
        <v>1034</v>
      </c>
      <c r="I269" s="48" t="s">
        <v>58</v>
      </c>
      <c r="J269" s="48" t="s">
        <v>1304</v>
      </c>
      <c r="K269">
        <v>-1000000</v>
      </c>
      <c r="L269">
        <v>113.86</v>
      </c>
      <c r="M269">
        <v>113.86</v>
      </c>
      <c r="N269">
        <v>113.86</v>
      </c>
      <c r="O269">
        <v>0</v>
      </c>
      <c r="Q269">
        <v>0</v>
      </c>
      <c r="S269">
        <v>0</v>
      </c>
    </row>
    <row r="270" spans="1:21" x14ac:dyDescent="0.35">
      <c r="A270" s="48" t="s">
        <v>1415</v>
      </c>
      <c r="B270" s="48" t="s">
        <v>1415</v>
      </c>
      <c r="C270" s="48" t="s">
        <v>1415</v>
      </c>
      <c r="D270" s="48" t="s">
        <v>1415</v>
      </c>
      <c r="E270" s="48" t="s">
        <v>1415</v>
      </c>
      <c r="F270" s="48" t="s">
        <v>1304</v>
      </c>
      <c r="G270" s="48" t="s">
        <v>1037</v>
      </c>
      <c r="I270" s="48" t="s">
        <v>58</v>
      </c>
      <c r="J270" s="48" t="s">
        <v>1304</v>
      </c>
      <c r="K270">
        <v>-1000000</v>
      </c>
      <c r="L270">
        <v>102.87</v>
      </c>
      <c r="M270">
        <v>102.87</v>
      </c>
      <c r="N270">
        <v>102.87</v>
      </c>
      <c r="O270">
        <v>0</v>
      </c>
      <c r="Q270">
        <v>0</v>
      </c>
      <c r="S270">
        <v>0</v>
      </c>
    </row>
    <row r="271" spans="1:21" x14ac:dyDescent="0.35">
      <c r="A271" s="48" t="s">
        <v>1415</v>
      </c>
      <c r="B271" s="48" t="s">
        <v>1415</v>
      </c>
      <c r="C271" s="48" t="s">
        <v>1415</v>
      </c>
      <c r="D271" s="48" t="s">
        <v>1415</v>
      </c>
      <c r="E271" s="48" t="s">
        <v>1415</v>
      </c>
      <c r="F271" s="48" t="s">
        <v>1038</v>
      </c>
      <c r="G271" s="48" t="s">
        <v>1039</v>
      </c>
      <c r="H271">
        <v>0.875</v>
      </c>
      <c r="I271" s="48" t="s">
        <v>58</v>
      </c>
      <c r="J271" s="48" t="s">
        <v>1575</v>
      </c>
      <c r="K271">
        <v>-1000000</v>
      </c>
      <c r="L271">
        <v>104.43</v>
      </c>
      <c r="M271">
        <v>105.65</v>
      </c>
      <c r="N271">
        <v>105.65</v>
      </c>
      <c r="O271">
        <v>-24</v>
      </c>
      <c r="P271">
        <v>0.11</v>
      </c>
      <c r="Q271">
        <v>-1093</v>
      </c>
      <c r="R271">
        <v>0.11</v>
      </c>
      <c r="S271">
        <v>-1107</v>
      </c>
      <c r="T271">
        <v>59</v>
      </c>
      <c r="U271">
        <v>95</v>
      </c>
    </row>
    <row r="272" spans="1:21" x14ac:dyDescent="0.35">
      <c r="A272" s="48" t="s">
        <v>1415</v>
      </c>
      <c r="B272" s="48" t="s">
        <v>1415</v>
      </c>
      <c r="C272" s="48" t="s">
        <v>1415</v>
      </c>
      <c r="D272" s="48" t="s">
        <v>1415</v>
      </c>
      <c r="E272" s="48" t="s">
        <v>1415</v>
      </c>
      <c r="F272" s="48" t="s">
        <v>1304</v>
      </c>
      <c r="G272" s="48" t="s">
        <v>1043</v>
      </c>
      <c r="I272" s="48" t="s">
        <v>58</v>
      </c>
      <c r="J272" s="48" t="s">
        <v>1304</v>
      </c>
      <c r="K272">
        <v>-1000000</v>
      </c>
      <c r="L272">
        <v>105.97</v>
      </c>
      <c r="M272">
        <v>105.97</v>
      </c>
      <c r="N272">
        <v>105.97</v>
      </c>
      <c r="O272">
        <v>0</v>
      </c>
      <c r="Q272">
        <v>0</v>
      </c>
      <c r="S272">
        <v>0</v>
      </c>
    </row>
    <row r="273" spans="1:21" x14ac:dyDescent="0.35">
      <c r="A273" s="48" t="s">
        <v>1415</v>
      </c>
      <c r="B273" s="48" t="s">
        <v>1415</v>
      </c>
      <c r="C273" s="48" t="s">
        <v>1415</v>
      </c>
      <c r="D273" s="48" t="s">
        <v>1415</v>
      </c>
      <c r="E273" s="48" t="s">
        <v>1415</v>
      </c>
      <c r="F273" s="48" t="s">
        <v>1304</v>
      </c>
      <c r="G273" s="48" t="s">
        <v>1042</v>
      </c>
      <c r="I273" s="48" t="s">
        <v>58</v>
      </c>
      <c r="J273" s="48" t="s">
        <v>1304</v>
      </c>
      <c r="K273">
        <v>-1000000</v>
      </c>
      <c r="L273">
        <v>107.79</v>
      </c>
      <c r="M273">
        <v>107.6</v>
      </c>
      <c r="N273">
        <v>107.6</v>
      </c>
      <c r="O273">
        <v>-28</v>
      </c>
      <c r="Q273">
        <v>0</v>
      </c>
      <c r="S273">
        <v>0</v>
      </c>
    </row>
    <row r="274" spans="1:21" x14ac:dyDescent="0.35">
      <c r="A274" s="48" t="s">
        <v>1415</v>
      </c>
      <c r="B274" s="48" t="s">
        <v>1415</v>
      </c>
      <c r="C274" s="48" t="s">
        <v>1415</v>
      </c>
      <c r="D274" s="48" t="s">
        <v>1415</v>
      </c>
      <c r="E274" s="48" t="s">
        <v>1415</v>
      </c>
      <c r="F274" s="48" t="s">
        <v>1304</v>
      </c>
      <c r="G274" s="48" t="s">
        <v>1327</v>
      </c>
      <c r="I274" s="48" t="s">
        <v>58</v>
      </c>
      <c r="J274" s="48" t="s">
        <v>1304</v>
      </c>
      <c r="K274">
        <v>-1050000</v>
      </c>
      <c r="L274">
        <v>103.61</v>
      </c>
      <c r="M274">
        <v>103.61</v>
      </c>
      <c r="N274">
        <v>103.61</v>
      </c>
      <c r="O274">
        <v>0</v>
      </c>
      <c r="Q274">
        <v>0</v>
      </c>
      <c r="S274">
        <v>0</v>
      </c>
    </row>
    <row r="275" spans="1:21" x14ac:dyDescent="0.35">
      <c r="A275" s="48" t="s">
        <v>1415</v>
      </c>
      <c r="B275" s="48" t="s">
        <v>1415</v>
      </c>
      <c r="C275" s="48" t="s">
        <v>1415</v>
      </c>
      <c r="D275" s="48" t="s">
        <v>1415</v>
      </c>
      <c r="E275" s="48" t="s">
        <v>1415</v>
      </c>
      <c r="F275" s="48" t="s">
        <v>1047</v>
      </c>
      <c r="G275" s="48" t="s">
        <v>1048</v>
      </c>
      <c r="H275">
        <v>5</v>
      </c>
      <c r="I275" s="48" t="s">
        <v>58</v>
      </c>
      <c r="J275" s="48" t="s">
        <v>1579</v>
      </c>
      <c r="K275">
        <v>-1200000</v>
      </c>
      <c r="L275">
        <v>105.23</v>
      </c>
      <c r="M275">
        <v>103.84</v>
      </c>
      <c r="N275">
        <v>103.84</v>
      </c>
      <c r="O275">
        <v>-164</v>
      </c>
      <c r="P275">
        <v>0.01</v>
      </c>
      <c r="Q275">
        <v>-90</v>
      </c>
      <c r="R275">
        <v>0.01</v>
      </c>
      <c r="S275">
        <v>-91</v>
      </c>
      <c r="T275">
        <v>10</v>
      </c>
      <c r="U275">
        <v>37</v>
      </c>
    </row>
    <row r="276" spans="1:21" x14ac:dyDescent="0.35">
      <c r="A276" s="48" t="s">
        <v>1415</v>
      </c>
      <c r="B276" s="48" t="s">
        <v>1415</v>
      </c>
      <c r="C276" s="48" t="s">
        <v>1415</v>
      </c>
      <c r="D276" s="48" t="s">
        <v>1415</v>
      </c>
      <c r="E276" s="48" t="s">
        <v>1415</v>
      </c>
      <c r="F276" s="48" t="s">
        <v>1304</v>
      </c>
      <c r="G276" s="48" t="s">
        <v>1049</v>
      </c>
      <c r="I276" s="48" t="s">
        <v>58</v>
      </c>
      <c r="J276" s="48" t="s">
        <v>1304</v>
      </c>
      <c r="K276">
        <v>-1200000</v>
      </c>
      <c r="L276">
        <v>107.36</v>
      </c>
      <c r="M276">
        <v>107.24</v>
      </c>
      <c r="N276">
        <v>107.24</v>
      </c>
      <c r="O276">
        <v>-68</v>
      </c>
      <c r="Q276">
        <v>0</v>
      </c>
      <c r="S276">
        <v>0</v>
      </c>
    </row>
    <row r="277" spans="1:21" x14ac:dyDescent="0.35">
      <c r="A277" s="48" t="s">
        <v>1415</v>
      </c>
      <c r="B277" s="48" t="s">
        <v>1415</v>
      </c>
      <c r="C277" s="48" t="s">
        <v>1415</v>
      </c>
      <c r="D277" s="48" t="s">
        <v>1415</v>
      </c>
      <c r="E277" s="48" t="s">
        <v>1415</v>
      </c>
      <c r="F277" s="48" t="s">
        <v>833</v>
      </c>
      <c r="G277" s="48" t="s">
        <v>835</v>
      </c>
      <c r="H277">
        <v>5.25</v>
      </c>
      <c r="I277" s="48" t="s">
        <v>258</v>
      </c>
      <c r="J277" s="48" t="s">
        <v>1580</v>
      </c>
      <c r="K277">
        <v>-1250000</v>
      </c>
      <c r="L277">
        <v>101.25</v>
      </c>
      <c r="M277">
        <v>100.61</v>
      </c>
      <c r="N277">
        <v>100.61</v>
      </c>
      <c r="O277">
        <v>-154</v>
      </c>
      <c r="P277">
        <v>0.03</v>
      </c>
      <c r="Q277">
        <v>-265</v>
      </c>
      <c r="R277">
        <v>0.03</v>
      </c>
      <c r="S277">
        <v>-269</v>
      </c>
      <c r="T277">
        <v>473</v>
      </c>
      <c r="U277">
        <v>500</v>
      </c>
    </row>
    <row r="278" spans="1:21" x14ac:dyDescent="0.35">
      <c r="A278" s="48" t="s">
        <v>1415</v>
      </c>
      <c r="B278" s="48" t="s">
        <v>1415</v>
      </c>
      <c r="C278" s="48" t="s">
        <v>1415</v>
      </c>
      <c r="D278" s="48" t="s">
        <v>1415</v>
      </c>
      <c r="E278" s="48" t="s">
        <v>1415</v>
      </c>
      <c r="F278" s="48" t="s">
        <v>1304</v>
      </c>
      <c r="G278" s="48" t="s">
        <v>1073</v>
      </c>
      <c r="I278" s="48" t="s">
        <v>258</v>
      </c>
      <c r="J278" s="48" t="s">
        <v>1304</v>
      </c>
      <c r="K278">
        <v>-1250000</v>
      </c>
      <c r="L278">
        <v>103.65</v>
      </c>
      <c r="M278">
        <v>103.65</v>
      </c>
      <c r="N278">
        <v>103.65</v>
      </c>
      <c r="O278">
        <v>0</v>
      </c>
      <c r="Q278">
        <v>0</v>
      </c>
      <c r="S278">
        <v>0</v>
      </c>
    </row>
    <row r="279" spans="1:21" x14ac:dyDescent="0.35">
      <c r="A279" s="48" t="s">
        <v>1415</v>
      </c>
      <c r="B279" s="48" t="s">
        <v>1415</v>
      </c>
      <c r="C279" s="48" t="s">
        <v>1415</v>
      </c>
      <c r="D279" s="48" t="s">
        <v>1415</v>
      </c>
      <c r="E279" s="48" t="s">
        <v>1415</v>
      </c>
      <c r="F279" s="48" t="s">
        <v>1304</v>
      </c>
      <c r="G279" s="48" t="s">
        <v>1095</v>
      </c>
      <c r="I279" s="48" t="s">
        <v>58</v>
      </c>
      <c r="J279" s="48" t="s">
        <v>1304</v>
      </c>
      <c r="K279">
        <v>-1262000</v>
      </c>
      <c r="L279">
        <v>101.7</v>
      </c>
      <c r="M279">
        <v>101.7</v>
      </c>
      <c r="N279">
        <v>101.7</v>
      </c>
      <c r="O279">
        <v>0</v>
      </c>
      <c r="Q279">
        <v>0</v>
      </c>
      <c r="S279">
        <v>0</v>
      </c>
    </row>
    <row r="280" spans="1:21" x14ac:dyDescent="0.35">
      <c r="A280" s="48" t="s">
        <v>1415</v>
      </c>
      <c r="B280" s="48" t="s">
        <v>1415</v>
      </c>
      <c r="C280" s="48" t="s">
        <v>1415</v>
      </c>
      <c r="D280" s="48" t="s">
        <v>1415</v>
      </c>
      <c r="E280" s="48" t="s">
        <v>1415</v>
      </c>
      <c r="F280" s="48" t="s">
        <v>1236</v>
      </c>
      <c r="G280" s="48" t="s">
        <v>1237</v>
      </c>
      <c r="H280">
        <v>0.875</v>
      </c>
      <c r="I280" s="48" t="s">
        <v>58</v>
      </c>
      <c r="J280" s="48" t="s">
        <v>1582</v>
      </c>
      <c r="K280">
        <v>-1285000</v>
      </c>
      <c r="L280">
        <v>104.78</v>
      </c>
      <c r="M280">
        <v>104.74</v>
      </c>
      <c r="N280">
        <v>104.74</v>
      </c>
      <c r="O280">
        <v>-31</v>
      </c>
      <c r="P280">
        <v>0.05</v>
      </c>
      <c r="Q280">
        <v>-661</v>
      </c>
      <c r="R280">
        <v>0.05</v>
      </c>
      <c r="S280">
        <v>-668</v>
      </c>
      <c r="T280">
        <v>40</v>
      </c>
      <c r="U280">
        <v>69</v>
      </c>
    </row>
    <row r="281" spans="1:21" x14ac:dyDescent="0.35">
      <c r="A281" s="48" t="s">
        <v>1415</v>
      </c>
      <c r="B281" s="48" t="s">
        <v>1415</v>
      </c>
      <c r="C281" s="48" t="s">
        <v>1415</v>
      </c>
      <c r="D281" s="48" t="s">
        <v>1415</v>
      </c>
      <c r="E281" s="48" t="s">
        <v>1415</v>
      </c>
      <c r="F281" s="48" t="s">
        <v>1304</v>
      </c>
      <c r="G281" s="48" t="s">
        <v>1262</v>
      </c>
      <c r="I281" s="48" t="s">
        <v>58</v>
      </c>
      <c r="J281" s="48" t="s">
        <v>1304</v>
      </c>
      <c r="K281">
        <v>-1285000</v>
      </c>
      <c r="L281">
        <v>107.74</v>
      </c>
      <c r="M281">
        <v>107.17</v>
      </c>
      <c r="N281">
        <v>107.17</v>
      </c>
      <c r="O281">
        <v>-73</v>
      </c>
      <c r="Q281">
        <v>0</v>
      </c>
      <c r="S281">
        <v>0</v>
      </c>
    </row>
    <row r="282" spans="1:21" x14ac:dyDescent="0.35">
      <c r="A282" s="48" t="s">
        <v>1415</v>
      </c>
      <c r="B282" s="48" t="s">
        <v>1415</v>
      </c>
      <c r="C282" s="48" t="s">
        <v>1415</v>
      </c>
      <c r="D282" s="48" t="s">
        <v>1415</v>
      </c>
      <c r="E282" s="48" t="s">
        <v>1415</v>
      </c>
      <c r="F282" s="48" t="s">
        <v>1044</v>
      </c>
      <c r="G282" s="48" t="s">
        <v>1045</v>
      </c>
      <c r="H282">
        <v>1.5</v>
      </c>
      <c r="I282" s="48" t="s">
        <v>58</v>
      </c>
      <c r="J282" s="48" t="s">
        <v>1583</v>
      </c>
      <c r="K282">
        <v>-1300000</v>
      </c>
      <c r="L282">
        <v>98.45</v>
      </c>
      <c r="M282">
        <v>106.34</v>
      </c>
      <c r="N282">
        <v>106.34</v>
      </c>
      <c r="O282">
        <v>-53</v>
      </c>
      <c r="P282">
        <v>0.18</v>
      </c>
      <c r="Q282">
        <v>-2280</v>
      </c>
      <c r="R282">
        <v>0.18</v>
      </c>
      <c r="S282">
        <v>-2309</v>
      </c>
      <c r="T282">
        <v>118</v>
      </c>
      <c r="U282">
        <v>150</v>
      </c>
    </row>
    <row r="283" spans="1:21" x14ac:dyDescent="0.35">
      <c r="A283" s="48" t="s">
        <v>1415</v>
      </c>
      <c r="B283" s="48" t="s">
        <v>1415</v>
      </c>
      <c r="C283" s="48" t="s">
        <v>1415</v>
      </c>
      <c r="D283" s="48" t="s">
        <v>1415</v>
      </c>
      <c r="E283" s="48" t="s">
        <v>1415</v>
      </c>
      <c r="F283" s="48" t="s">
        <v>1304</v>
      </c>
      <c r="G283" s="48" t="s">
        <v>1046</v>
      </c>
      <c r="I283" s="48" t="s">
        <v>58</v>
      </c>
      <c r="J283" s="48" t="s">
        <v>1304</v>
      </c>
      <c r="K283">
        <v>-1300000</v>
      </c>
      <c r="L283">
        <v>107.76</v>
      </c>
      <c r="M283">
        <v>107.76</v>
      </c>
      <c r="N283">
        <v>107.76</v>
      </c>
      <c r="O283">
        <v>0</v>
      </c>
      <c r="Q283">
        <v>0</v>
      </c>
      <c r="S283">
        <v>0</v>
      </c>
    </row>
    <row r="284" spans="1:21" x14ac:dyDescent="0.35">
      <c r="A284" s="48" t="s">
        <v>1415</v>
      </c>
      <c r="B284" s="48" t="s">
        <v>1415</v>
      </c>
      <c r="C284" s="48" t="s">
        <v>1415</v>
      </c>
      <c r="D284" s="48" t="s">
        <v>1415</v>
      </c>
      <c r="E284" s="48" t="s">
        <v>1415</v>
      </c>
      <c r="F284" s="48" t="s">
        <v>491</v>
      </c>
      <c r="G284" s="48" t="s">
        <v>493</v>
      </c>
      <c r="H284">
        <v>2.875</v>
      </c>
      <c r="I284" s="48" t="s">
        <v>58</v>
      </c>
      <c r="J284" s="48" t="s">
        <v>1584</v>
      </c>
      <c r="K284">
        <v>-1300000</v>
      </c>
      <c r="L284">
        <v>102.8</v>
      </c>
      <c r="M284">
        <v>103.31</v>
      </c>
      <c r="N284">
        <v>103.31</v>
      </c>
      <c r="O284">
        <v>-102</v>
      </c>
      <c r="P284">
        <v>0.03</v>
      </c>
      <c r="Q284">
        <v>-414</v>
      </c>
      <c r="R284">
        <v>0.03</v>
      </c>
      <c r="S284">
        <v>-418</v>
      </c>
      <c r="T284">
        <v>233</v>
      </c>
      <c r="U284">
        <v>181</v>
      </c>
    </row>
    <row r="285" spans="1:21" x14ac:dyDescent="0.35">
      <c r="A285" s="48" t="s">
        <v>1415</v>
      </c>
      <c r="B285" s="48" t="s">
        <v>1415</v>
      </c>
      <c r="C285" s="48" t="s">
        <v>1415</v>
      </c>
      <c r="D285" s="48" t="s">
        <v>1415</v>
      </c>
      <c r="E285" s="48" t="s">
        <v>1415</v>
      </c>
      <c r="F285" s="48" t="s">
        <v>1304</v>
      </c>
      <c r="G285" s="48" t="s">
        <v>1136</v>
      </c>
      <c r="I285" s="48" t="s">
        <v>58</v>
      </c>
      <c r="J285" s="48" t="s">
        <v>1304</v>
      </c>
      <c r="K285">
        <v>-1300000</v>
      </c>
      <c r="L285">
        <v>106.35</v>
      </c>
      <c r="M285">
        <v>106.35</v>
      </c>
      <c r="N285">
        <v>106.35</v>
      </c>
      <c r="O285">
        <v>0</v>
      </c>
      <c r="Q285">
        <v>0</v>
      </c>
      <c r="S285">
        <v>0</v>
      </c>
    </row>
    <row r="286" spans="1:21" x14ac:dyDescent="0.35">
      <c r="A286" s="48" t="s">
        <v>1415</v>
      </c>
      <c r="B286" s="48" t="s">
        <v>1415</v>
      </c>
      <c r="C286" s="48" t="s">
        <v>1415</v>
      </c>
      <c r="D286" s="48" t="s">
        <v>1415</v>
      </c>
      <c r="E286" s="48" t="s">
        <v>1415</v>
      </c>
      <c r="F286" s="48" t="s">
        <v>1056</v>
      </c>
      <c r="G286" s="48" t="s">
        <v>1057</v>
      </c>
      <c r="H286">
        <v>1.25</v>
      </c>
      <c r="I286" s="48" t="s">
        <v>58</v>
      </c>
      <c r="J286" s="48" t="s">
        <v>1585</v>
      </c>
      <c r="K286">
        <v>-1400000</v>
      </c>
      <c r="L286">
        <v>104.52</v>
      </c>
      <c r="M286">
        <v>108.02</v>
      </c>
      <c r="N286">
        <v>108.02</v>
      </c>
      <c r="O286">
        <v>-48</v>
      </c>
      <c r="P286">
        <v>7.0000000000000007E-2</v>
      </c>
      <c r="Q286">
        <v>-926</v>
      </c>
      <c r="R286">
        <v>7.0000000000000007E-2</v>
      </c>
      <c r="S286">
        <v>-935</v>
      </c>
      <c r="T286">
        <v>41</v>
      </c>
      <c r="U286">
        <v>75</v>
      </c>
    </row>
    <row r="287" spans="1:21" x14ac:dyDescent="0.35">
      <c r="A287" s="48" t="s">
        <v>1415</v>
      </c>
      <c r="B287" s="48" t="s">
        <v>1415</v>
      </c>
      <c r="C287" s="48" t="s">
        <v>1415</v>
      </c>
      <c r="D287" s="48" t="s">
        <v>1415</v>
      </c>
      <c r="E287" s="48" t="s">
        <v>1415</v>
      </c>
      <c r="F287" s="48" t="s">
        <v>1304</v>
      </c>
      <c r="G287" s="48" t="s">
        <v>1058</v>
      </c>
      <c r="I287" s="48" t="s">
        <v>58</v>
      </c>
      <c r="J287" s="48" t="s">
        <v>1304</v>
      </c>
      <c r="K287">
        <v>-1400000</v>
      </c>
      <c r="L287">
        <v>110.98</v>
      </c>
      <c r="M287">
        <v>110.98</v>
      </c>
      <c r="N287">
        <v>110.98</v>
      </c>
      <c r="O287">
        <v>-82</v>
      </c>
      <c r="Q287">
        <v>0</v>
      </c>
      <c r="S287">
        <v>0</v>
      </c>
    </row>
    <row r="288" spans="1:21" x14ac:dyDescent="0.35">
      <c r="A288" s="48" t="s">
        <v>1415</v>
      </c>
      <c r="B288" s="48" t="s">
        <v>1415</v>
      </c>
      <c r="C288" s="48" t="s">
        <v>1415</v>
      </c>
      <c r="D288" s="48" t="s">
        <v>1415</v>
      </c>
      <c r="E288" s="48" t="s">
        <v>1415</v>
      </c>
      <c r="F288" s="48" t="s">
        <v>1211</v>
      </c>
      <c r="G288" s="48" t="s">
        <v>1212</v>
      </c>
      <c r="H288">
        <v>2.375</v>
      </c>
      <c r="I288" s="48" t="s">
        <v>58</v>
      </c>
      <c r="J288" s="48" t="s">
        <v>1592</v>
      </c>
      <c r="K288">
        <v>-1425000</v>
      </c>
      <c r="L288">
        <v>104.15</v>
      </c>
      <c r="M288">
        <v>104.17</v>
      </c>
      <c r="N288">
        <v>104.17</v>
      </c>
      <c r="O288">
        <v>-93</v>
      </c>
      <c r="P288">
        <v>0.05</v>
      </c>
      <c r="Q288">
        <v>-724</v>
      </c>
      <c r="R288">
        <v>0.05</v>
      </c>
      <c r="S288">
        <v>-731</v>
      </c>
      <c r="T288">
        <v>201</v>
      </c>
      <c r="U288">
        <v>154</v>
      </c>
    </row>
    <row r="289" spans="1:21" x14ac:dyDescent="0.35">
      <c r="A289" s="48" t="s">
        <v>1415</v>
      </c>
      <c r="B289" s="48" t="s">
        <v>1415</v>
      </c>
      <c r="C289" s="48" t="s">
        <v>1415</v>
      </c>
      <c r="D289" s="48" t="s">
        <v>1415</v>
      </c>
      <c r="E289" s="48" t="s">
        <v>1415</v>
      </c>
      <c r="F289" s="48" t="s">
        <v>1304</v>
      </c>
      <c r="G289" s="48" t="s">
        <v>1323</v>
      </c>
      <c r="I289" s="48" t="s">
        <v>58</v>
      </c>
      <c r="J289" s="48" t="s">
        <v>1304</v>
      </c>
      <c r="K289">
        <v>-1425000</v>
      </c>
      <c r="L289">
        <v>106.2</v>
      </c>
      <c r="M289">
        <v>106.83</v>
      </c>
      <c r="N289">
        <v>106.83</v>
      </c>
      <c r="O289">
        <v>-62</v>
      </c>
      <c r="Q289">
        <v>0</v>
      </c>
      <c r="S289">
        <v>0</v>
      </c>
    </row>
    <row r="290" spans="1:21" x14ac:dyDescent="0.35">
      <c r="A290" s="48" t="s">
        <v>1415</v>
      </c>
      <c r="B290" s="48" t="s">
        <v>1415</v>
      </c>
      <c r="C290" s="48" t="s">
        <v>1415</v>
      </c>
      <c r="D290" s="48" t="s">
        <v>1415</v>
      </c>
      <c r="E290" s="48" t="s">
        <v>1415</v>
      </c>
      <c r="F290" s="48" t="s">
        <v>1238</v>
      </c>
      <c r="G290" s="48" t="s">
        <v>1239</v>
      </c>
      <c r="H290">
        <v>1.3320000000000001</v>
      </c>
      <c r="I290" s="48" t="s">
        <v>58</v>
      </c>
      <c r="J290" s="48" t="s">
        <v>1587</v>
      </c>
      <c r="K290">
        <v>-1500000</v>
      </c>
      <c r="L290">
        <v>97.5</v>
      </c>
      <c r="M290">
        <v>97.69</v>
      </c>
      <c r="N290">
        <v>97.69</v>
      </c>
      <c r="O290">
        <v>-55</v>
      </c>
      <c r="P290">
        <v>7.0000000000000007E-2</v>
      </c>
      <c r="Q290">
        <v>-1090</v>
      </c>
      <c r="R290">
        <v>7.0000000000000007E-2</v>
      </c>
      <c r="S290">
        <v>-1102</v>
      </c>
      <c r="T290">
        <v>202</v>
      </c>
      <c r="U290">
        <v>235</v>
      </c>
    </row>
    <row r="291" spans="1:21" x14ac:dyDescent="0.35">
      <c r="A291" s="48" t="s">
        <v>1415</v>
      </c>
      <c r="B291" s="48" t="s">
        <v>1415</v>
      </c>
      <c r="C291" s="48" t="s">
        <v>1415</v>
      </c>
      <c r="D291" s="48" t="s">
        <v>1415</v>
      </c>
      <c r="E291" s="48" t="s">
        <v>1415</v>
      </c>
      <c r="F291" s="48" t="s">
        <v>1304</v>
      </c>
      <c r="G291" s="48" t="s">
        <v>1263</v>
      </c>
      <c r="I291" s="48" t="s">
        <v>58</v>
      </c>
      <c r="J291" s="48" t="s">
        <v>1304</v>
      </c>
      <c r="K291">
        <v>-1500000</v>
      </c>
      <c r="L291">
        <v>99.02</v>
      </c>
      <c r="M291">
        <v>99.02</v>
      </c>
      <c r="N291">
        <v>99.02</v>
      </c>
      <c r="O291">
        <v>0</v>
      </c>
      <c r="Q291">
        <v>0</v>
      </c>
      <c r="S291">
        <v>0</v>
      </c>
    </row>
    <row r="292" spans="1:21" x14ac:dyDescent="0.35">
      <c r="A292" s="48" t="s">
        <v>1415</v>
      </c>
      <c r="B292" s="48" t="s">
        <v>1415</v>
      </c>
      <c r="C292" s="48" t="s">
        <v>1415</v>
      </c>
      <c r="D292" s="48" t="s">
        <v>1415</v>
      </c>
      <c r="E292" s="48" t="s">
        <v>1415</v>
      </c>
      <c r="F292" s="48" t="s">
        <v>1059</v>
      </c>
      <c r="G292" s="48" t="s">
        <v>1060</v>
      </c>
      <c r="H292">
        <v>2.875</v>
      </c>
      <c r="I292" s="48" t="s">
        <v>58</v>
      </c>
      <c r="J292" s="48" t="s">
        <v>1586</v>
      </c>
      <c r="K292">
        <v>-1500000</v>
      </c>
      <c r="L292">
        <v>114.05</v>
      </c>
      <c r="M292">
        <v>122.45</v>
      </c>
      <c r="N292">
        <v>122.45</v>
      </c>
      <c r="O292">
        <v>-118</v>
      </c>
      <c r="P292">
        <v>0.12</v>
      </c>
      <c r="Q292">
        <v>-1837</v>
      </c>
      <c r="R292">
        <v>0.12</v>
      </c>
      <c r="S292">
        <v>-1858</v>
      </c>
      <c r="T292">
        <v>105</v>
      </c>
      <c r="U292">
        <v>140</v>
      </c>
    </row>
    <row r="293" spans="1:21" x14ac:dyDescent="0.35">
      <c r="A293" s="48" t="s">
        <v>1415</v>
      </c>
      <c r="B293" s="48" t="s">
        <v>1415</v>
      </c>
      <c r="C293" s="48" t="s">
        <v>1415</v>
      </c>
      <c r="D293" s="48" t="s">
        <v>1415</v>
      </c>
      <c r="E293" s="48" t="s">
        <v>1415</v>
      </c>
      <c r="F293" s="48" t="s">
        <v>1304</v>
      </c>
      <c r="G293" s="48" t="s">
        <v>1066</v>
      </c>
      <c r="I293" s="48" t="s">
        <v>58</v>
      </c>
      <c r="J293" s="48" t="s">
        <v>1304</v>
      </c>
      <c r="K293">
        <v>-1500000</v>
      </c>
      <c r="L293">
        <v>119.22</v>
      </c>
      <c r="M293">
        <v>116.75</v>
      </c>
      <c r="N293">
        <v>116.75</v>
      </c>
      <c r="O293">
        <v>-47</v>
      </c>
      <c r="Q293">
        <v>0</v>
      </c>
      <c r="S293">
        <v>0</v>
      </c>
    </row>
    <row r="294" spans="1:21" x14ac:dyDescent="0.35">
      <c r="A294" s="48" t="s">
        <v>1415</v>
      </c>
      <c r="B294" s="48" t="s">
        <v>1415</v>
      </c>
      <c r="C294" s="48" t="s">
        <v>1415</v>
      </c>
      <c r="D294" s="48" t="s">
        <v>1415</v>
      </c>
      <c r="E294" s="48" t="s">
        <v>1415</v>
      </c>
      <c r="F294" s="48" t="s">
        <v>1325</v>
      </c>
      <c r="G294" s="48" t="s">
        <v>1326</v>
      </c>
      <c r="H294">
        <v>2.875</v>
      </c>
      <c r="I294" s="48" t="s">
        <v>58</v>
      </c>
      <c r="J294" s="48" t="s">
        <v>1588</v>
      </c>
      <c r="K294">
        <v>-1515000</v>
      </c>
      <c r="L294">
        <v>115.39</v>
      </c>
      <c r="M294">
        <v>115.19</v>
      </c>
      <c r="N294">
        <v>115.19</v>
      </c>
      <c r="O294">
        <v>-119</v>
      </c>
      <c r="P294">
        <v>0.05</v>
      </c>
      <c r="Q294">
        <v>-811</v>
      </c>
      <c r="R294">
        <v>0.05</v>
      </c>
      <c r="S294">
        <v>-819</v>
      </c>
      <c r="T294">
        <v>26</v>
      </c>
      <c r="U294">
        <v>59</v>
      </c>
    </row>
    <row r="295" spans="1:21" x14ac:dyDescent="0.35">
      <c r="A295" s="48" t="s">
        <v>1415</v>
      </c>
      <c r="B295" s="48" t="s">
        <v>1415</v>
      </c>
      <c r="C295" s="48" t="s">
        <v>1415</v>
      </c>
      <c r="D295" s="48" t="s">
        <v>1415</v>
      </c>
      <c r="E295" s="48" t="s">
        <v>1415</v>
      </c>
      <c r="F295" s="48" t="s">
        <v>1304</v>
      </c>
      <c r="G295" s="48" t="s">
        <v>1361</v>
      </c>
      <c r="I295" s="48" t="s">
        <v>58</v>
      </c>
      <c r="J295" s="48" t="s">
        <v>1304</v>
      </c>
      <c r="K295">
        <v>-1515000</v>
      </c>
      <c r="L295">
        <v>117.57</v>
      </c>
      <c r="M295">
        <v>117.57</v>
      </c>
      <c r="N295">
        <v>117.57</v>
      </c>
      <c r="O295">
        <v>0</v>
      </c>
      <c r="Q295">
        <v>0</v>
      </c>
      <c r="S295">
        <v>0</v>
      </c>
    </row>
    <row r="296" spans="1:21" x14ac:dyDescent="0.35">
      <c r="A296" s="48" t="s">
        <v>1415</v>
      </c>
      <c r="B296" s="48" t="s">
        <v>1415</v>
      </c>
      <c r="C296" s="48" t="s">
        <v>1415</v>
      </c>
      <c r="D296" s="48" t="s">
        <v>1415</v>
      </c>
      <c r="E296" s="48" t="s">
        <v>1415</v>
      </c>
      <c r="F296" s="48" t="s">
        <v>737</v>
      </c>
      <c r="G296" s="48" t="s">
        <v>739</v>
      </c>
      <c r="H296">
        <v>3.875</v>
      </c>
      <c r="I296" s="48" t="s">
        <v>58</v>
      </c>
      <c r="J296" s="48" t="s">
        <v>1589</v>
      </c>
      <c r="K296">
        <v>-1600000</v>
      </c>
      <c r="L296">
        <v>102.7</v>
      </c>
      <c r="M296">
        <v>102.74</v>
      </c>
      <c r="N296">
        <v>102.74</v>
      </c>
      <c r="O296">
        <v>-170</v>
      </c>
      <c r="P296">
        <v>0.06</v>
      </c>
      <c r="Q296">
        <v>-952</v>
      </c>
      <c r="R296">
        <v>0.06</v>
      </c>
      <c r="S296">
        <v>-962</v>
      </c>
      <c r="T296">
        <v>383</v>
      </c>
      <c r="U296">
        <v>340</v>
      </c>
    </row>
    <row r="297" spans="1:21" x14ac:dyDescent="0.35">
      <c r="A297" s="48" t="s">
        <v>1415</v>
      </c>
      <c r="B297" s="48" t="s">
        <v>1415</v>
      </c>
      <c r="C297" s="48" t="s">
        <v>1415</v>
      </c>
      <c r="D297" s="48" t="s">
        <v>1415</v>
      </c>
      <c r="E297" s="48" t="s">
        <v>1415</v>
      </c>
      <c r="F297" s="48" t="s">
        <v>1304</v>
      </c>
      <c r="G297" s="48" t="s">
        <v>1020</v>
      </c>
      <c r="I297" s="48" t="s">
        <v>58</v>
      </c>
      <c r="J297" s="48" t="s">
        <v>1304</v>
      </c>
      <c r="K297">
        <v>-1600000</v>
      </c>
      <c r="L297">
        <v>105.9</v>
      </c>
      <c r="M297">
        <v>106.07</v>
      </c>
      <c r="N297">
        <v>106.07</v>
      </c>
      <c r="O297">
        <v>0</v>
      </c>
      <c r="Q297">
        <v>0</v>
      </c>
      <c r="S297">
        <v>0</v>
      </c>
    </row>
    <row r="298" spans="1:21" x14ac:dyDescent="0.35">
      <c r="A298" s="48" t="s">
        <v>1415</v>
      </c>
      <c r="B298" s="48" t="s">
        <v>1415</v>
      </c>
      <c r="C298" s="48" t="s">
        <v>1415</v>
      </c>
      <c r="D298" s="48" t="s">
        <v>1415</v>
      </c>
      <c r="E298" s="48" t="s">
        <v>1415</v>
      </c>
      <c r="F298" s="48" t="s">
        <v>1374</v>
      </c>
      <c r="G298" s="48" t="s">
        <v>1375</v>
      </c>
      <c r="H298">
        <v>0.625</v>
      </c>
      <c r="I298" s="48" t="s">
        <v>58</v>
      </c>
      <c r="J298" s="48" t="s">
        <v>1590</v>
      </c>
      <c r="K298">
        <v>-1600000</v>
      </c>
      <c r="L298">
        <v>103</v>
      </c>
      <c r="M298">
        <v>102.58</v>
      </c>
      <c r="N298">
        <v>102.58</v>
      </c>
      <c r="O298">
        <v>-27</v>
      </c>
      <c r="P298">
        <v>0.04</v>
      </c>
      <c r="Q298">
        <v>-636</v>
      </c>
      <c r="R298">
        <v>0.04</v>
      </c>
      <c r="S298">
        <v>-642</v>
      </c>
      <c r="T298">
        <v>47</v>
      </c>
      <c r="U298">
        <v>79</v>
      </c>
    </row>
    <row r="299" spans="1:21" x14ac:dyDescent="0.35">
      <c r="A299" s="48" t="s">
        <v>1415</v>
      </c>
      <c r="B299" s="48" t="s">
        <v>1415</v>
      </c>
      <c r="C299" s="48" t="s">
        <v>1415</v>
      </c>
      <c r="D299" s="48" t="s">
        <v>1415</v>
      </c>
      <c r="E299" s="48" t="s">
        <v>1415</v>
      </c>
      <c r="F299" s="48" t="s">
        <v>1304</v>
      </c>
      <c r="G299" s="48" t="s">
        <v>1578</v>
      </c>
      <c r="I299" s="48" t="s">
        <v>58</v>
      </c>
      <c r="J299" s="48" t="s">
        <v>1304</v>
      </c>
      <c r="K299">
        <v>-1600000</v>
      </c>
      <c r="L299">
        <v>112.57</v>
      </c>
      <c r="M299">
        <v>112.46</v>
      </c>
      <c r="N299">
        <v>112.46</v>
      </c>
      <c r="O299">
        <v>-56</v>
      </c>
      <c r="Q299">
        <v>0</v>
      </c>
      <c r="S299">
        <v>0</v>
      </c>
    </row>
    <row r="300" spans="1:21" x14ac:dyDescent="0.35">
      <c r="A300" s="48" t="s">
        <v>1415</v>
      </c>
      <c r="B300" s="48" t="s">
        <v>1415</v>
      </c>
      <c r="C300" s="48" t="s">
        <v>1415</v>
      </c>
      <c r="D300" s="48" t="s">
        <v>1415</v>
      </c>
      <c r="E300" s="48" t="s">
        <v>1415</v>
      </c>
      <c r="F300" s="48" t="s">
        <v>1304</v>
      </c>
      <c r="G300" s="48" t="s">
        <v>1402</v>
      </c>
      <c r="I300" s="48" t="s">
        <v>58</v>
      </c>
      <c r="J300" s="48" t="s">
        <v>1304</v>
      </c>
      <c r="K300">
        <v>-1600000</v>
      </c>
      <c r="L300">
        <v>104.82</v>
      </c>
      <c r="M300">
        <v>104.82</v>
      </c>
      <c r="N300">
        <v>104.82</v>
      </c>
      <c r="O300">
        <v>0</v>
      </c>
      <c r="Q300">
        <v>0</v>
      </c>
      <c r="S300">
        <v>0</v>
      </c>
    </row>
    <row r="301" spans="1:21" x14ac:dyDescent="0.35">
      <c r="A301" s="48" t="s">
        <v>1415</v>
      </c>
      <c r="B301" s="48" t="s">
        <v>1415</v>
      </c>
      <c r="C301" s="48" t="s">
        <v>1415</v>
      </c>
      <c r="D301" s="48" t="s">
        <v>1415</v>
      </c>
      <c r="E301" s="48" t="s">
        <v>1415</v>
      </c>
      <c r="F301" s="48" t="s">
        <v>1050</v>
      </c>
      <c r="G301" s="48" t="s">
        <v>1051</v>
      </c>
      <c r="H301">
        <v>1.75</v>
      </c>
      <c r="I301" s="48" t="s">
        <v>58</v>
      </c>
      <c r="J301" s="48" t="s">
        <v>1591</v>
      </c>
      <c r="K301">
        <v>-1610000</v>
      </c>
      <c r="L301">
        <v>107.35</v>
      </c>
      <c r="M301">
        <v>109.63</v>
      </c>
      <c r="N301">
        <v>109.63</v>
      </c>
      <c r="O301">
        <v>-77</v>
      </c>
      <c r="P301">
        <v>0.08</v>
      </c>
      <c r="Q301">
        <v>-1262</v>
      </c>
      <c r="R301">
        <v>0.08</v>
      </c>
      <c r="S301">
        <v>-1276</v>
      </c>
      <c r="T301">
        <v>84</v>
      </c>
      <c r="U301">
        <v>114</v>
      </c>
    </row>
    <row r="302" spans="1:21" x14ac:dyDescent="0.35">
      <c r="A302" s="48" t="s">
        <v>1415</v>
      </c>
      <c r="B302" s="48" t="s">
        <v>1415</v>
      </c>
      <c r="C302" s="48" t="s">
        <v>1415</v>
      </c>
      <c r="D302" s="48" t="s">
        <v>1415</v>
      </c>
      <c r="E302" s="48" t="s">
        <v>1415</v>
      </c>
      <c r="F302" s="48" t="s">
        <v>1304</v>
      </c>
      <c r="G302" s="48" t="s">
        <v>1052</v>
      </c>
      <c r="I302" s="48" t="s">
        <v>58</v>
      </c>
      <c r="J302" s="48" t="s">
        <v>1304</v>
      </c>
      <c r="K302">
        <v>-1610000</v>
      </c>
      <c r="L302">
        <v>109.89</v>
      </c>
      <c r="M302">
        <v>109.89</v>
      </c>
      <c r="N302">
        <v>109.89</v>
      </c>
      <c r="O302">
        <v>-47</v>
      </c>
      <c r="Q302">
        <v>0</v>
      </c>
      <c r="S302">
        <v>0</v>
      </c>
    </row>
    <row r="303" spans="1:21" x14ac:dyDescent="0.35">
      <c r="A303" s="48" t="s">
        <v>1415</v>
      </c>
      <c r="B303" s="48" t="s">
        <v>1415</v>
      </c>
      <c r="C303" s="48" t="s">
        <v>1415</v>
      </c>
      <c r="D303" s="48" t="s">
        <v>1415</v>
      </c>
      <c r="E303" s="48" t="s">
        <v>1415</v>
      </c>
      <c r="F303" s="48" t="s">
        <v>1403</v>
      </c>
      <c r="G303" s="48" t="s">
        <v>1404</v>
      </c>
      <c r="H303">
        <v>2.625</v>
      </c>
      <c r="I303" s="48" t="s">
        <v>58</v>
      </c>
      <c r="J303" s="48" t="s">
        <v>1593</v>
      </c>
      <c r="K303">
        <v>-1800000</v>
      </c>
      <c r="L303">
        <v>117.41</v>
      </c>
      <c r="M303">
        <v>116.79</v>
      </c>
      <c r="N303">
        <v>116.79</v>
      </c>
      <c r="O303">
        <v>-129</v>
      </c>
      <c r="P303">
        <v>0.1</v>
      </c>
      <c r="Q303">
        <v>-1793</v>
      </c>
      <c r="R303">
        <v>0.1</v>
      </c>
      <c r="S303">
        <v>-1813</v>
      </c>
      <c r="T303">
        <v>109</v>
      </c>
      <c r="U303">
        <v>136</v>
      </c>
    </row>
    <row r="304" spans="1:21" x14ac:dyDescent="0.35">
      <c r="A304" s="48" t="s">
        <v>1415</v>
      </c>
      <c r="B304" s="48" t="s">
        <v>1415</v>
      </c>
      <c r="C304" s="48" t="s">
        <v>1415</v>
      </c>
      <c r="D304" s="48" t="s">
        <v>1415</v>
      </c>
      <c r="E304" s="48" t="s">
        <v>1415</v>
      </c>
      <c r="F304" s="48" t="s">
        <v>1304</v>
      </c>
      <c r="G304" s="48" t="s">
        <v>1594</v>
      </c>
      <c r="I304" s="48" t="s">
        <v>58</v>
      </c>
      <c r="J304" s="48" t="s">
        <v>1304</v>
      </c>
      <c r="K304">
        <v>-1800000</v>
      </c>
      <c r="L304">
        <v>120.72</v>
      </c>
      <c r="M304">
        <v>120.72</v>
      </c>
      <c r="N304">
        <v>120.72</v>
      </c>
      <c r="O304">
        <v>0</v>
      </c>
      <c r="Q304">
        <v>0</v>
      </c>
      <c r="S304">
        <v>0</v>
      </c>
    </row>
    <row r="305" spans="1:21" x14ac:dyDescent="0.35">
      <c r="A305" s="48" t="s">
        <v>1415</v>
      </c>
      <c r="B305" s="48" t="s">
        <v>1415</v>
      </c>
      <c r="C305" s="48" t="s">
        <v>1415</v>
      </c>
      <c r="D305" s="48" t="s">
        <v>1415</v>
      </c>
      <c r="E305" s="48" t="s">
        <v>1415</v>
      </c>
      <c r="F305" s="48" t="s">
        <v>1067</v>
      </c>
      <c r="G305" s="48" t="s">
        <v>1068</v>
      </c>
      <c r="H305">
        <v>1.25</v>
      </c>
      <c r="I305" s="48" t="s">
        <v>58</v>
      </c>
      <c r="J305" s="48" t="s">
        <v>1595</v>
      </c>
      <c r="K305">
        <v>-1815000</v>
      </c>
      <c r="L305">
        <v>107.03</v>
      </c>
      <c r="M305">
        <v>108.8</v>
      </c>
      <c r="N305">
        <v>108.8</v>
      </c>
      <c r="O305">
        <v>-62</v>
      </c>
      <c r="P305">
        <v>0.08</v>
      </c>
      <c r="Q305">
        <v>-1433</v>
      </c>
      <c r="R305">
        <v>0.08</v>
      </c>
      <c r="S305">
        <v>-1448</v>
      </c>
      <c r="T305">
        <v>47</v>
      </c>
      <c r="U305">
        <v>88</v>
      </c>
    </row>
    <row r="306" spans="1:21" x14ac:dyDescent="0.35">
      <c r="A306" s="48" t="s">
        <v>1415</v>
      </c>
      <c r="B306" s="48" t="s">
        <v>1415</v>
      </c>
      <c r="C306" s="48" t="s">
        <v>1415</v>
      </c>
      <c r="D306" s="48" t="s">
        <v>1415</v>
      </c>
      <c r="E306" s="48" t="s">
        <v>1415</v>
      </c>
      <c r="F306" s="48" t="s">
        <v>1304</v>
      </c>
      <c r="G306" s="48" t="s">
        <v>1069</v>
      </c>
      <c r="I306" s="48" t="s">
        <v>58</v>
      </c>
      <c r="J306" s="48" t="s">
        <v>1304</v>
      </c>
      <c r="K306">
        <v>-1815000</v>
      </c>
      <c r="L306">
        <v>111.5</v>
      </c>
      <c r="M306">
        <v>108.61</v>
      </c>
      <c r="N306">
        <v>108.61</v>
      </c>
      <c r="O306">
        <v>-107</v>
      </c>
      <c r="Q306">
        <v>0</v>
      </c>
      <c r="S306">
        <v>0</v>
      </c>
    </row>
    <row r="307" spans="1:21" x14ac:dyDescent="0.35">
      <c r="A307" s="48" t="s">
        <v>1415</v>
      </c>
      <c r="B307" s="48" t="s">
        <v>1415</v>
      </c>
      <c r="C307" s="48" t="s">
        <v>1415</v>
      </c>
      <c r="D307" s="48" t="s">
        <v>1415</v>
      </c>
      <c r="E307" s="48" t="s">
        <v>1415</v>
      </c>
      <c r="F307" s="48" t="s">
        <v>597</v>
      </c>
      <c r="G307" s="48" t="s">
        <v>599</v>
      </c>
      <c r="H307">
        <v>3.5</v>
      </c>
      <c r="I307" s="48" t="s">
        <v>58</v>
      </c>
      <c r="J307" s="48" t="s">
        <v>1563</v>
      </c>
      <c r="K307">
        <v>-1970000</v>
      </c>
      <c r="L307">
        <v>106.53</v>
      </c>
      <c r="M307">
        <v>107.06</v>
      </c>
      <c r="N307">
        <v>107.06</v>
      </c>
      <c r="O307">
        <v>-45</v>
      </c>
      <c r="P307">
        <v>0.04</v>
      </c>
      <c r="Q307">
        <v>-851</v>
      </c>
      <c r="R307">
        <v>0.04</v>
      </c>
      <c r="S307">
        <v>-859</v>
      </c>
      <c r="T307">
        <v>228</v>
      </c>
      <c r="U307">
        <v>179</v>
      </c>
    </row>
    <row r="308" spans="1:21" x14ac:dyDescent="0.35">
      <c r="A308" s="48" t="s">
        <v>1415</v>
      </c>
      <c r="B308" s="48" t="s">
        <v>1415</v>
      </c>
      <c r="C308" s="48" t="s">
        <v>1415</v>
      </c>
      <c r="D308" s="48" t="s">
        <v>1415</v>
      </c>
      <c r="E308" s="48" t="s">
        <v>1415</v>
      </c>
      <c r="F308" s="48" t="s">
        <v>1006</v>
      </c>
      <c r="G308" s="48" t="s">
        <v>1007</v>
      </c>
      <c r="H308">
        <v>8</v>
      </c>
      <c r="I308" s="48" t="s">
        <v>258</v>
      </c>
      <c r="J308" s="48" t="s">
        <v>1552</v>
      </c>
      <c r="K308">
        <v>-2000000</v>
      </c>
      <c r="L308">
        <v>112.65</v>
      </c>
      <c r="M308">
        <v>112.89</v>
      </c>
      <c r="N308">
        <v>112.89</v>
      </c>
      <c r="O308">
        <v>-374</v>
      </c>
      <c r="P308">
        <v>0.05</v>
      </c>
      <c r="Q308">
        <v>-766</v>
      </c>
      <c r="R308">
        <v>0.05</v>
      </c>
      <c r="S308">
        <v>-778</v>
      </c>
      <c r="T308">
        <v>456</v>
      </c>
      <c r="U308">
        <v>493</v>
      </c>
    </row>
    <row r="309" spans="1:21" x14ac:dyDescent="0.35">
      <c r="A309" s="48" t="s">
        <v>1415</v>
      </c>
      <c r="B309" s="48" t="s">
        <v>1415</v>
      </c>
      <c r="C309" s="48" t="s">
        <v>1415</v>
      </c>
      <c r="D309" s="48" t="s">
        <v>1415</v>
      </c>
      <c r="E309" s="48" t="s">
        <v>1415</v>
      </c>
      <c r="F309" s="48" t="s">
        <v>1061</v>
      </c>
      <c r="G309" s="48" t="s">
        <v>1062</v>
      </c>
      <c r="H309">
        <v>1.496</v>
      </c>
      <c r="I309" s="48" t="s">
        <v>58</v>
      </c>
      <c r="J309" s="48" t="s">
        <v>1596</v>
      </c>
      <c r="K309">
        <v>-2000000</v>
      </c>
      <c r="L309">
        <v>105.87</v>
      </c>
      <c r="M309">
        <v>108.91</v>
      </c>
      <c r="N309">
        <v>108.91</v>
      </c>
      <c r="O309">
        <v>-82</v>
      </c>
      <c r="P309">
        <v>0.06</v>
      </c>
      <c r="Q309">
        <v>-1281</v>
      </c>
      <c r="R309">
        <v>0.06</v>
      </c>
      <c r="S309">
        <v>-1294</v>
      </c>
      <c r="T309">
        <v>47</v>
      </c>
      <c r="U309">
        <v>76</v>
      </c>
    </row>
    <row r="310" spans="1:21" x14ac:dyDescent="0.35">
      <c r="A310" s="48" t="s">
        <v>1415</v>
      </c>
      <c r="B310" s="48" t="s">
        <v>1415</v>
      </c>
      <c r="C310" s="48" t="s">
        <v>1415</v>
      </c>
      <c r="D310" s="48" t="s">
        <v>1415</v>
      </c>
      <c r="E310" s="48" t="s">
        <v>1415</v>
      </c>
      <c r="F310" s="48" t="s">
        <v>1070</v>
      </c>
      <c r="G310" s="48" t="s">
        <v>1071</v>
      </c>
      <c r="H310">
        <v>1.75</v>
      </c>
      <c r="I310" s="48" t="s">
        <v>58</v>
      </c>
      <c r="J310" s="48" t="s">
        <v>1597</v>
      </c>
      <c r="K310">
        <v>-2000000</v>
      </c>
      <c r="L310">
        <v>108.08</v>
      </c>
      <c r="M310">
        <v>108.14</v>
      </c>
      <c r="N310">
        <v>108.14</v>
      </c>
      <c r="O310">
        <v>-96</v>
      </c>
      <c r="P310">
        <v>0.05</v>
      </c>
      <c r="Q310">
        <v>-1021</v>
      </c>
      <c r="R310">
        <v>0.05</v>
      </c>
      <c r="S310">
        <v>-1031</v>
      </c>
      <c r="T310">
        <v>56</v>
      </c>
      <c r="U310">
        <v>80</v>
      </c>
    </row>
    <row r="311" spans="1:21" x14ac:dyDescent="0.35">
      <c r="A311" s="48" t="s">
        <v>1415</v>
      </c>
      <c r="B311" s="48" t="s">
        <v>1415</v>
      </c>
      <c r="C311" s="48" t="s">
        <v>1415</v>
      </c>
      <c r="D311" s="48" t="s">
        <v>1415</v>
      </c>
      <c r="E311" s="48" t="s">
        <v>1415</v>
      </c>
      <c r="F311" s="48" t="s">
        <v>1304</v>
      </c>
      <c r="G311" s="48" t="s">
        <v>1072</v>
      </c>
      <c r="I311" s="48" t="s">
        <v>58</v>
      </c>
      <c r="J311" s="48" t="s">
        <v>1304</v>
      </c>
      <c r="K311">
        <v>-2000000</v>
      </c>
      <c r="L311">
        <v>111.21</v>
      </c>
      <c r="M311">
        <v>111.21</v>
      </c>
      <c r="N311">
        <v>111.21</v>
      </c>
      <c r="O311">
        <v>0</v>
      </c>
      <c r="Q311">
        <v>0</v>
      </c>
      <c r="S311">
        <v>0</v>
      </c>
    </row>
    <row r="312" spans="1:21" x14ac:dyDescent="0.35">
      <c r="A312" s="48" t="s">
        <v>1415</v>
      </c>
      <c r="B312" s="48" t="s">
        <v>1415</v>
      </c>
      <c r="C312" s="48" t="s">
        <v>1415</v>
      </c>
      <c r="D312" s="48" t="s">
        <v>1415</v>
      </c>
      <c r="E312" s="48" t="s">
        <v>1415</v>
      </c>
      <c r="F312" s="48" t="s">
        <v>1137</v>
      </c>
      <c r="G312" s="48" t="s">
        <v>1138</v>
      </c>
      <c r="H312">
        <v>1</v>
      </c>
      <c r="I312" s="48" t="s">
        <v>58</v>
      </c>
      <c r="J312" s="48" t="s">
        <v>1460</v>
      </c>
      <c r="K312">
        <v>-2000000</v>
      </c>
      <c r="L312">
        <v>-1.24</v>
      </c>
      <c r="M312">
        <v>-1.44</v>
      </c>
      <c r="N312">
        <v>-1.44</v>
      </c>
      <c r="O312">
        <v>56</v>
      </c>
      <c r="P312">
        <v>0</v>
      </c>
      <c r="Q312">
        <v>-8</v>
      </c>
      <c r="R312">
        <v>0.05</v>
      </c>
      <c r="S312">
        <v>1041</v>
      </c>
      <c r="T312">
        <v>72</v>
      </c>
    </row>
    <row r="313" spans="1:21" x14ac:dyDescent="0.35">
      <c r="A313" s="48" t="s">
        <v>1415</v>
      </c>
      <c r="B313" s="48" t="s">
        <v>1415</v>
      </c>
      <c r="C313" s="48" t="s">
        <v>1415</v>
      </c>
      <c r="D313" s="48" t="s">
        <v>1415</v>
      </c>
      <c r="E313" s="48" t="s">
        <v>1415</v>
      </c>
      <c r="F313" s="48" t="s">
        <v>1742</v>
      </c>
      <c r="G313" s="48" t="s">
        <v>1743</v>
      </c>
      <c r="H313">
        <v>2.25</v>
      </c>
      <c r="I313" s="48" t="s">
        <v>58</v>
      </c>
      <c r="J313" s="48" t="s">
        <v>1304</v>
      </c>
      <c r="K313">
        <v>-2000000</v>
      </c>
      <c r="L313">
        <v>100.27</v>
      </c>
      <c r="M313">
        <v>100</v>
      </c>
      <c r="N313">
        <v>100.5</v>
      </c>
      <c r="O313">
        <v>-1600</v>
      </c>
      <c r="P313">
        <v>7.0000000000000007E-2</v>
      </c>
      <c r="Q313">
        <v>-1499</v>
      </c>
      <c r="R313">
        <v>0.08</v>
      </c>
      <c r="S313">
        <v>-1516</v>
      </c>
      <c r="T313">
        <v>254</v>
      </c>
    </row>
    <row r="314" spans="1:21" x14ac:dyDescent="0.35">
      <c r="A314" s="48" t="s">
        <v>1415</v>
      </c>
      <c r="B314" s="48" t="s">
        <v>1415</v>
      </c>
      <c r="C314" s="48" t="s">
        <v>1415</v>
      </c>
      <c r="D314" s="48" t="s">
        <v>1415</v>
      </c>
      <c r="E314" s="48" t="s">
        <v>1415</v>
      </c>
      <c r="F314" s="48" t="s">
        <v>1761</v>
      </c>
      <c r="G314" s="48" t="s">
        <v>1762</v>
      </c>
      <c r="H314">
        <v>1.75</v>
      </c>
      <c r="I314" s="48" t="s">
        <v>58</v>
      </c>
      <c r="J314" s="48" t="s">
        <v>1304</v>
      </c>
      <c r="K314">
        <v>-2000000</v>
      </c>
      <c r="L314">
        <v>112.45</v>
      </c>
      <c r="M314">
        <v>0</v>
      </c>
      <c r="N314">
        <v>112.45</v>
      </c>
      <c r="O314">
        <v>0</v>
      </c>
      <c r="P314">
        <v>0.08</v>
      </c>
      <c r="Q314">
        <v>-1584</v>
      </c>
      <c r="R314">
        <v>0.08</v>
      </c>
      <c r="S314">
        <v>-1601</v>
      </c>
      <c r="T314">
        <v>46</v>
      </c>
    </row>
    <row r="315" spans="1:21" x14ac:dyDescent="0.35">
      <c r="A315" s="48" t="s">
        <v>1415</v>
      </c>
      <c r="B315" s="48" t="s">
        <v>1415</v>
      </c>
      <c r="C315" s="48" t="s">
        <v>1415</v>
      </c>
      <c r="D315" s="48" t="s">
        <v>1415</v>
      </c>
      <c r="E315" s="48" t="s">
        <v>1415</v>
      </c>
      <c r="F315" s="48" t="s">
        <v>1304</v>
      </c>
      <c r="G315" s="48" t="s">
        <v>253</v>
      </c>
      <c r="I315" s="48" t="s">
        <v>253</v>
      </c>
      <c r="J315" s="48" t="s">
        <v>1304</v>
      </c>
      <c r="K315">
        <v>-2138863</v>
      </c>
      <c r="L315">
        <v>1</v>
      </c>
      <c r="M315">
        <v>1</v>
      </c>
      <c r="N315">
        <v>0.9</v>
      </c>
      <c r="O315">
        <v>0</v>
      </c>
      <c r="Q315">
        <v>0</v>
      </c>
      <c r="S315">
        <v>0</v>
      </c>
    </row>
    <row r="316" spans="1:21" x14ac:dyDescent="0.35">
      <c r="A316" s="48" t="s">
        <v>1415</v>
      </c>
      <c r="B316" s="48" t="s">
        <v>1415</v>
      </c>
      <c r="C316" s="48" t="s">
        <v>1415</v>
      </c>
      <c r="D316" s="48" t="s">
        <v>1415</v>
      </c>
      <c r="E316" s="48" t="s">
        <v>1415</v>
      </c>
      <c r="F316" s="48" t="s">
        <v>1304</v>
      </c>
      <c r="G316" s="48" t="s">
        <v>1405</v>
      </c>
      <c r="I316" s="48" t="s">
        <v>58</v>
      </c>
      <c r="J316" s="48" t="s">
        <v>1304</v>
      </c>
      <c r="K316">
        <v>-2200000</v>
      </c>
      <c r="L316">
        <v>110.36</v>
      </c>
      <c r="M316">
        <v>110.36</v>
      </c>
      <c r="N316">
        <v>110.36</v>
      </c>
      <c r="O316">
        <v>-128</v>
      </c>
      <c r="Q316">
        <v>0</v>
      </c>
      <c r="S316">
        <v>0</v>
      </c>
    </row>
    <row r="317" spans="1:21" x14ac:dyDescent="0.35">
      <c r="A317" s="48" t="s">
        <v>1415</v>
      </c>
      <c r="B317" s="48" t="s">
        <v>1415</v>
      </c>
      <c r="C317" s="48" t="s">
        <v>1415</v>
      </c>
      <c r="D317" s="48" t="s">
        <v>1415</v>
      </c>
      <c r="E317" s="48" t="s">
        <v>1415</v>
      </c>
      <c r="F317" s="48" t="s">
        <v>545</v>
      </c>
      <c r="G317" s="48" t="s">
        <v>547</v>
      </c>
      <c r="H317">
        <v>1.125</v>
      </c>
      <c r="I317" s="48" t="s">
        <v>58</v>
      </c>
      <c r="J317" s="48" t="s">
        <v>1612</v>
      </c>
      <c r="K317">
        <v>-2300000</v>
      </c>
      <c r="L317">
        <v>98.7</v>
      </c>
      <c r="M317">
        <v>98.68</v>
      </c>
      <c r="N317">
        <v>98.67</v>
      </c>
      <c r="O317">
        <v>161</v>
      </c>
      <c r="P317">
        <v>0.04</v>
      </c>
      <c r="Q317">
        <v>-831</v>
      </c>
      <c r="R317">
        <v>0.04</v>
      </c>
      <c r="S317">
        <v>-839</v>
      </c>
      <c r="T317">
        <v>200</v>
      </c>
      <c r="U317">
        <v>149</v>
      </c>
    </row>
    <row r="318" spans="1:21" x14ac:dyDescent="0.35">
      <c r="A318" s="48" t="s">
        <v>1415</v>
      </c>
      <c r="B318" s="48" t="s">
        <v>1415</v>
      </c>
      <c r="C318" s="48" t="s">
        <v>1415</v>
      </c>
      <c r="D318" s="48" t="s">
        <v>1415</v>
      </c>
      <c r="E318" s="48" t="s">
        <v>1415</v>
      </c>
      <c r="F318" s="48" t="s">
        <v>1074</v>
      </c>
      <c r="G318" s="48" t="s">
        <v>1075</v>
      </c>
      <c r="H318">
        <v>1.25</v>
      </c>
      <c r="I318" s="48" t="s">
        <v>58</v>
      </c>
      <c r="J318" s="48" t="s">
        <v>1599</v>
      </c>
      <c r="K318">
        <v>-2300000</v>
      </c>
      <c r="L318">
        <v>104.17</v>
      </c>
      <c r="M318">
        <v>107.69</v>
      </c>
      <c r="N318">
        <v>107.69</v>
      </c>
      <c r="O318">
        <v>-79</v>
      </c>
      <c r="P318">
        <v>0.08</v>
      </c>
      <c r="Q318">
        <v>-1777</v>
      </c>
      <c r="R318">
        <v>0.08</v>
      </c>
      <c r="S318">
        <v>-1798</v>
      </c>
      <c r="T318">
        <v>60</v>
      </c>
      <c r="U318">
        <v>91</v>
      </c>
    </row>
    <row r="319" spans="1:21" x14ac:dyDescent="0.35">
      <c r="A319" s="48" t="s">
        <v>1415</v>
      </c>
      <c r="B319" s="48" t="s">
        <v>1415</v>
      </c>
      <c r="C319" s="48" t="s">
        <v>1415</v>
      </c>
      <c r="D319" s="48" t="s">
        <v>1415</v>
      </c>
      <c r="E319" s="48" t="s">
        <v>1415</v>
      </c>
      <c r="F319" s="48" t="s">
        <v>1304</v>
      </c>
      <c r="G319" s="48" t="s">
        <v>1076</v>
      </c>
      <c r="I319" s="48" t="s">
        <v>58</v>
      </c>
      <c r="J319" s="48" t="s">
        <v>1304</v>
      </c>
      <c r="K319">
        <v>-2300000</v>
      </c>
      <c r="L319">
        <v>109.17</v>
      </c>
      <c r="M319">
        <v>109.43</v>
      </c>
      <c r="N319">
        <v>109.43</v>
      </c>
      <c r="O319">
        <v>0</v>
      </c>
      <c r="Q319">
        <v>0</v>
      </c>
      <c r="S319">
        <v>0</v>
      </c>
    </row>
    <row r="320" spans="1:21" x14ac:dyDescent="0.35">
      <c r="A320" s="48" t="s">
        <v>1415</v>
      </c>
      <c r="B320" s="48" t="s">
        <v>1415</v>
      </c>
      <c r="C320" s="48" t="s">
        <v>1415</v>
      </c>
      <c r="D320" s="48" t="s">
        <v>1415</v>
      </c>
      <c r="E320" s="48" t="s">
        <v>1415</v>
      </c>
      <c r="F320" s="48" t="s">
        <v>414</v>
      </c>
      <c r="G320" s="48" t="s">
        <v>416</v>
      </c>
      <c r="H320">
        <v>2.875</v>
      </c>
      <c r="I320" s="48" t="s">
        <v>58</v>
      </c>
      <c r="J320" s="48" t="s">
        <v>1483</v>
      </c>
      <c r="K320">
        <v>-2400000</v>
      </c>
      <c r="L320">
        <v>96.65</v>
      </c>
      <c r="M320">
        <v>96.78</v>
      </c>
      <c r="N320">
        <v>96.78</v>
      </c>
      <c r="O320">
        <v>-189</v>
      </c>
      <c r="P320">
        <v>0.06</v>
      </c>
      <c r="Q320">
        <v>-1381</v>
      </c>
      <c r="R320">
        <v>0.06</v>
      </c>
      <c r="S320">
        <v>-1395</v>
      </c>
      <c r="T320">
        <v>385</v>
      </c>
      <c r="U320">
        <v>342</v>
      </c>
    </row>
    <row r="321" spans="1:21" x14ac:dyDescent="0.35">
      <c r="A321" s="48" t="s">
        <v>1415</v>
      </c>
      <c r="B321" s="48" t="s">
        <v>1415</v>
      </c>
      <c r="C321" s="48" t="s">
        <v>1415</v>
      </c>
      <c r="D321" s="48" t="s">
        <v>1415</v>
      </c>
      <c r="E321" s="48" t="s">
        <v>1415</v>
      </c>
      <c r="F321" s="48" t="s">
        <v>1304</v>
      </c>
      <c r="G321" s="48" t="s">
        <v>1135</v>
      </c>
      <c r="I321" s="48" t="s">
        <v>58</v>
      </c>
      <c r="J321" s="48" t="s">
        <v>1304</v>
      </c>
      <c r="K321">
        <v>-2400000</v>
      </c>
      <c r="L321">
        <v>98.77</v>
      </c>
      <c r="M321">
        <v>100.7</v>
      </c>
      <c r="N321">
        <v>100.7</v>
      </c>
      <c r="O321">
        <v>-73</v>
      </c>
      <c r="Q321">
        <v>0</v>
      </c>
      <c r="S321">
        <v>0</v>
      </c>
    </row>
    <row r="322" spans="1:21" x14ac:dyDescent="0.35">
      <c r="A322" s="48" t="s">
        <v>1415</v>
      </c>
      <c r="B322" s="48" t="s">
        <v>1415</v>
      </c>
      <c r="C322" s="48" t="s">
        <v>1415</v>
      </c>
      <c r="D322" s="48" t="s">
        <v>1415</v>
      </c>
      <c r="E322" s="48" t="s">
        <v>1415</v>
      </c>
      <c r="F322" s="48" t="s">
        <v>1077</v>
      </c>
      <c r="G322" s="48" t="s">
        <v>1078</v>
      </c>
      <c r="H322">
        <v>2.375</v>
      </c>
      <c r="I322" s="48" t="s">
        <v>58</v>
      </c>
      <c r="J322" s="48" t="s">
        <v>1600</v>
      </c>
      <c r="K322">
        <v>-2400000</v>
      </c>
      <c r="L322">
        <v>111.82</v>
      </c>
      <c r="M322">
        <v>114.1</v>
      </c>
      <c r="N322">
        <v>114.1</v>
      </c>
      <c r="O322">
        <v>-156</v>
      </c>
      <c r="P322">
        <v>0.06</v>
      </c>
      <c r="Q322">
        <v>-1453</v>
      </c>
      <c r="R322">
        <v>0.06</v>
      </c>
      <c r="S322">
        <v>-1468</v>
      </c>
      <c r="T322">
        <v>31</v>
      </c>
      <c r="U322">
        <v>68</v>
      </c>
    </row>
    <row r="323" spans="1:21" x14ac:dyDescent="0.35">
      <c r="A323" s="48" t="s">
        <v>1415</v>
      </c>
      <c r="B323" s="48" t="s">
        <v>1415</v>
      </c>
      <c r="C323" s="48" t="s">
        <v>1415</v>
      </c>
      <c r="D323" s="48" t="s">
        <v>1415</v>
      </c>
      <c r="E323" s="48" t="s">
        <v>1415</v>
      </c>
      <c r="F323" s="48" t="s">
        <v>1304</v>
      </c>
      <c r="G323" s="48" t="s">
        <v>1079</v>
      </c>
      <c r="I323" s="48" t="s">
        <v>58</v>
      </c>
      <c r="J323" s="48" t="s">
        <v>1304</v>
      </c>
      <c r="K323">
        <v>-2400000</v>
      </c>
      <c r="L323">
        <v>116.02</v>
      </c>
      <c r="M323">
        <v>115.38</v>
      </c>
      <c r="N323">
        <v>115.38</v>
      </c>
      <c r="O323">
        <v>-73</v>
      </c>
      <c r="Q323">
        <v>0</v>
      </c>
      <c r="S323">
        <v>0</v>
      </c>
    </row>
    <row r="324" spans="1:21" x14ac:dyDescent="0.35">
      <c r="A324" s="48" t="s">
        <v>1415</v>
      </c>
      <c r="B324" s="48" t="s">
        <v>1415</v>
      </c>
      <c r="C324" s="48" t="s">
        <v>1415</v>
      </c>
      <c r="D324" s="48" t="s">
        <v>1415</v>
      </c>
      <c r="E324" s="48" t="s">
        <v>1415</v>
      </c>
      <c r="F324" s="48" t="s">
        <v>1261</v>
      </c>
      <c r="G324" s="48" t="s">
        <v>375</v>
      </c>
      <c r="H324">
        <v>1.75</v>
      </c>
      <c r="I324" s="48" t="s">
        <v>58</v>
      </c>
      <c r="J324" s="48" t="s">
        <v>1601</v>
      </c>
      <c r="K324">
        <v>-2400000</v>
      </c>
      <c r="L324">
        <v>99.63</v>
      </c>
      <c r="M324">
        <v>99.75</v>
      </c>
      <c r="N324">
        <v>99.75</v>
      </c>
      <c r="O324">
        <v>-115</v>
      </c>
      <c r="P324">
        <v>7.0000000000000007E-2</v>
      </c>
      <c r="Q324">
        <v>-1713</v>
      </c>
      <c r="R324">
        <v>7.0000000000000007E-2</v>
      </c>
      <c r="S324">
        <v>-1733</v>
      </c>
      <c r="T324">
        <v>216</v>
      </c>
      <c r="U324">
        <v>178</v>
      </c>
    </row>
    <row r="325" spans="1:21" x14ac:dyDescent="0.35">
      <c r="A325" s="48" t="s">
        <v>1415</v>
      </c>
      <c r="B325" s="48" t="s">
        <v>1415</v>
      </c>
      <c r="C325" s="48" t="s">
        <v>1415</v>
      </c>
      <c r="D325" s="48" t="s">
        <v>1415</v>
      </c>
      <c r="E325" s="48" t="s">
        <v>1415</v>
      </c>
      <c r="F325" s="48" t="s">
        <v>1304</v>
      </c>
      <c r="G325" s="48" t="s">
        <v>1729</v>
      </c>
      <c r="I325" s="48" t="s">
        <v>58</v>
      </c>
      <c r="J325" s="48" t="s">
        <v>1304</v>
      </c>
      <c r="K325">
        <v>-2500000</v>
      </c>
      <c r="L325">
        <v>118.52</v>
      </c>
      <c r="M325">
        <v>118.52</v>
      </c>
      <c r="N325">
        <v>118.52</v>
      </c>
      <c r="O325">
        <v>-78</v>
      </c>
      <c r="Q325">
        <v>0</v>
      </c>
      <c r="S325">
        <v>0</v>
      </c>
    </row>
    <row r="326" spans="1:21" x14ac:dyDescent="0.35">
      <c r="A326" s="48" t="s">
        <v>1415</v>
      </c>
      <c r="B326" s="48" t="s">
        <v>1415</v>
      </c>
      <c r="C326" s="48" t="s">
        <v>1415</v>
      </c>
      <c r="D326" s="48" t="s">
        <v>1415</v>
      </c>
      <c r="E326" s="48" t="s">
        <v>1415</v>
      </c>
      <c r="F326" s="48" t="s">
        <v>1304</v>
      </c>
      <c r="G326" s="48" t="s">
        <v>58</v>
      </c>
      <c r="I326" s="48" t="s">
        <v>58</v>
      </c>
      <c r="J326" s="48" t="s">
        <v>1304</v>
      </c>
      <c r="K326">
        <v>-2500004</v>
      </c>
      <c r="L326">
        <v>1</v>
      </c>
      <c r="M326">
        <v>1</v>
      </c>
      <c r="N326">
        <v>1</v>
      </c>
      <c r="O326">
        <v>0</v>
      </c>
      <c r="Q326">
        <v>0</v>
      </c>
      <c r="S326">
        <v>0</v>
      </c>
    </row>
    <row r="327" spans="1:21" x14ac:dyDescent="0.35">
      <c r="A327" s="48" t="s">
        <v>1415</v>
      </c>
      <c r="B327" s="48" t="s">
        <v>1415</v>
      </c>
      <c r="C327" s="48" t="s">
        <v>1415</v>
      </c>
      <c r="D327" s="48" t="s">
        <v>1415</v>
      </c>
      <c r="E327" s="48" t="s">
        <v>1415</v>
      </c>
      <c r="F327" s="48" t="s">
        <v>1080</v>
      </c>
      <c r="G327" s="48" t="s">
        <v>1081</v>
      </c>
      <c r="H327">
        <v>1.375</v>
      </c>
      <c r="I327" s="48" t="s">
        <v>58</v>
      </c>
      <c r="J327" s="48" t="s">
        <v>1602</v>
      </c>
      <c r="K327">
        <v>-2600000</v>
      </c>
      <c r="L327">
        <v>110.47</v>
      </c>
      <c r="M327">
        <v>110.83</v>
      </c>
      <c r="N327">
        <v>110.83</v>
      </c>
      <c r="O327">
        <v>-98</v>
      </c>
      <c r="P327">
        <v>0.08</v>
      </c>
      <c r="Q327">
        <v>-2082</v>
      </c>
      <c r="R327">
        <v>0.08</v>
      </c>
      <c r="S327">
        <v>-2104</v>
      </c>
      <c r="T327">
        <v>33</v>
      </c>
      <c r="U327">
        <v>67</v>
      </c>
    </row>
    <row r="328" spans="1:21" x14ac:dyDescent="0.35">
      <c r="A328" s="48" t="s">
        <v>1415</v>
      </c>
      <c r="B328" s="48" t="s">
        <v>1415</v>
      </c>
      <c r="C328" s="48" t="s">
        <v>1415</v>
      </c>
      <c r="D328" s="48" t="s">
        <v>1415</v>
      </c>
      <c r="E328" s="48" t="s">
        <v>1415</v>
      </c>
      <c r="F328" s="48" t="s">
        <v>1304</v>
      </c>
      <c r="G328" s="48" t="s">
        <v>1082</v>
      </c>
      <c r="I328" s="48" t="s">
        <v>58</v>
      </c>
      <c r="J328" s="48" t="s">
        <v>1304</v>
      </c>
      <c r="K328">
        <v>-2600000</v>
      </c>
      <c r="L328">
        <v>113.79</v>
      </c>
      <c r="M328">
        <v>113.79</v>
      </c>
      <c r="N328">
        <v>113.79</v>
      </c>
      <c r="O328">
        <v>-156</v>
      </c>
      <c r="Q328">
        <v>0</v>
      </c>
      <c r="S328">
        <v>0</v>
      </c>
    </row>
    <row r="329" spans="1:21" x14ac:dyDescent="0.35">
      <c r="A329" s="48" t="s">
        <v>1415</v>
      </c>
      <c r="B329" s="48" t="s">
        <v>1415</v>
      </c>
      <c r="C329" s="48" t="s">
        <v>1415</v>
      </c>
      <c r="D329" s="48" t="s">
        <v>1415</v>
      </c>
      <c r="E329" s="48" t="s">
        <v>1415</v>
      </c>
      <c r="F329" s="48" t="s">
        <v>1208</v>
      </c>
      <c r="G329" s="48" t="s">
        <v>1209</v>
      </c>
      <c r="H329">
        <v>2</v>
      </c>
      <c r="I329" s="48" t="s">
        <v>58</v>
      </c>
      <c r="J329" s="48" t="s">
        <v>1603</v>
      </c>
      <c r="K329">
        <v>-2600000</v>
      </c>
      <c r="L329">
        <v>104.28</v>
      </c>
      <c r="M329">
        <v>105.53</v>
      </c>
      <c r="N329">
        <v>105.53</v>
      </c>
      <c r="O329">
        <v>-142</v>
      </c>
      <c r="P329">
        <v>0.08</v>
      </c>
      <c r="Q329">
        <v>-1955</v>
      </c>
      <c r="R329">
        <v>0.08</v>
      </c>
      <c r="S329">
        <v>-1977</v>
      </c>
      <c r="T329">
        <v>162</v>
      </c>
      <c r="U329">
        <v>195</v>
      </c>
    </row>
    <row r="330" spans="1:21" x14ac:dyDescent="0.35">
      <c r="A330" s="48" t="s">
        <v>1415</v>
      </c>
      <c r="B330" s="48" t="s">
        <v>1415</v>
      </c>
      <c r="C330" s="48" t="s">
        <v>1415</v>
      </c>
      <c r="D330" s="48" t="s">
        <v>1415</v>
      </c>
      <c r="E330" s="48" t="s">
        <v>1415</v>
      </c>
      <c r="F330" s="48" t="s">
        <v>1304</v>
      </c>
      <c r="G330" s="48" t="s">
        <v>1210</v>
      </c>
      <c r="I330" s="48" t="s">
        <v>58</v>
      </c>
      <c r="J330" s="48" t="s">
        <v>1304</v>
      </c>
      <c r="K330">
        <v>-2600000</v>
      </c>
      <c r="L330">
        <v>107.97</v>
      </c>
      <c r="M330">
        <v>107.91</v>
      </c>
      <c r="N330">
        <v>107.91</v>
      </c>
      <c r="O330">
        <v>0</v>
      </c>
      <c r="Q330">
        <v>0</v>
      </c>
      <c r="S330">
        <v>0</v>
      </c>
    </row>
    <row r="331" spans="1:21" x14ac:dyDescent="0.35">
      <c r="A331" s="48" t="s">
        <v>1415</v>
      </c>
      <c r="B331" s="48" t="s">
        <v>1415</v>
      </c>
      <c r="C331" s="48" t="s">
        <v>1415</v>
      </c>
      <c r="D331" s="48" t="s">
        <v>1415</v>
      </c>
      <c r="E331" s="48" t="s">
        <v>1415</v>
      </c>
      <c r="F331" s="48" t="s">
        <v>369</v>
      </c>
      <c r="G331" s="48" t="s">
        <v>371</v>
      </c>
      <c r="H331">
        <v>5</v>
      </c>
      <c r="I331" s="48" t="s">
        <v>58</v>
      </c>
      <c r="J331" s="48" t="s">
        <v>1606</v>
      </c>
      <c r="K331">
        <v>-2621000</v>
      </c>
      <c r="L331">
        <v>117.98</v>
      </c>
      <c r="M331">
        <v>119.07</v>
      </c>
      <c r="N331">
        <v>119.07</v>
      </c>
      <c r="O331">
        <v>-505</v>
      </c>
      <c r="P331">
        <v>0.06</v>
      </c>
      <c r="Q331">
        <v>-1640</v>
      </c>
      <c r="R331">
        <v>0.06</v>
      </c>
      <c r="S331">
        <v>-1657</v>
      </c>
      <c r="T331">
        <v>205</v>
      </c>
      <c r="U331">
        <v>161</v>
      </c>
    </row>
    <row r="332" spans="1:21" x14ac:dyDescent="0.35">
      <c r="A332" s="48" t="s">
        <v>1415</v>
      </c>
      <c r="B332" s="48" t="s">
        <v>1415</v>
      </c>
      <c r="C332" s="48" t="s">
        <v>1415</v>
      </c>
      <c r="D332" s="48" t="s">
        <v>1415</v>
      </c>
      <c r="E332" s="48" t="s">
        <v>1415</v>
      </c>
      <c r="F332" s="48" t="s">
        <v>1304</v>
      </c>
      <c r="G332" s="48" t="s">
        <v>58</v>
      </c>
      <c r="I332" s="48" t="s">
        <v>58</v>
      </c>
      <c r="J332" s="48" t="s">
        <v>1304</v>
      </c>
      <c r="K332">
        <v>-2629025</v>
      </c>
      <c r="L332">
        <v>1</v>
      </c>
      <c r="M332">
        <v>1</v>
      </c>
      <c r="N332">
        <v>1</v>
      </c>
      <c r="O332">
        <v>0</v>
      </c>
      <c r="Q332">
        <v>0</v>
      </c>
      <c r="S332">
        <v>0</v>
      </c>
    </row>
    <row r="333" spans="1:21" x14ac:dyDescent="0.35">
      <c r="A333" s="48" t="s">
        <v>1415</v>
      </c>
      <c r="B333" s="48" t="s">
        <v>1415</v>
      </c>
      <c r="C333" s="48" t="s">
        <v>1415</v>
      </c>
      <c r="D333" s="48" t="s">
        <v>1415</v>
      </c>
      <c r="E333" s="48" t="s">
        <v>1415</v>
      </c>
      <c r="F333" s="48" t="s">
        <v>19</v>
      </c>
      <c r="G333" s="48" t="s">
        <v>620</v>
      </c>
      <c r="H333">
        <v>3.25</v>
      </c>
      <c r="I333" s="48" t="s">
        <v>58</v>
      </c>
      <c r="J333" s="48" t="s">
        <v>1537</v>
      </c>
      <c r="K333">
        <v>-3000000</v>
      </c>
      <c r="L333">
        <v>109.06</v>
      </c>
      <c r="M333">
        <v>107.83</v>
      </c>
      <c r="N333">
        <v>107.83</v>
      </c>
      <c r="O333">
        <v>-266</v>
      </c>
      <c r="P333">
        <v>0.04</v>
      </c>
      <c r="Q333">
        <v>-1235</v>
      </c>
      <c r="R333">
        <v>0.04</v>
      </c>
      <c r="S333">
        <v>-1247</v>
      </c>
      <c r="T333">
        <v>175</v>
      </c>
      <c r="U333">
        <v>136</v>
      </c>
    </row>
    <row r="334" spans="1:21" x14ac:dyDescent="0.35">
      <c r="A334" s="48" t="s">
        <v>1415</v>
      </c>
      <c r="B334" s="48" t="s">
        <v>1415</v>
      </c>
      <c r="C334" s="48" t="s">
        <v>1415</v>
      </c>
      <c r="D334" s="48" t="s">
        <v>1415</v>
      </c>
      <c r="E334" s="48" t="s">
        <v>1415</v>
      </c>
      <c r="F334" s="48" t="s">
        <v>991</v>
      </c>
      <c r="G334" s="48" t="s">
        <v>992</v>
      </c>
      <c r="H334">
        <v>5.75</v>
      </c>
      <c r="I334" s="48" t="s">
        <v>258</v>
      </c>
      <c r="J334" s="48" t="s">
        <v>1548</v>
      </c>
      <c r="K334">
        <v>-3000000</v>
      </c>
      <c r="L334">
        <v>105.11</v>
      </c>
      <c r="M334">
        <v>105.3</v>
      </c>
      <c r="N334">
        <v>105.3</v>
      </c>
      <c r="O334">
        <v>-404</v>
      </c>
      <c r="P334">
        <v>0.05</v>
      </c>
      <c r="Q334">
        <v>-1358</v>
      </c>
      <c r="R334">
        <v>0.05</v>
      </c>
      <c r="S334">
        <v>-1381</v>
      </c>
      <c r="T334">
        <v>419</v>
      </c>
      <c r="U334">
        <v>473</v>
      </c>
    </row>
    <row r="335" spans="1:21" x14ac:dyDescent="0.35">
      <c r="A335" s="48" t="s">
        <v>1415</v>
      </c>
      <c r="B335" s="48" t="s">
        <v>1415</v>
      </c>
      <c r="C335" s="48" t="s">
        <v>1415</v>
      </c>
      <c r="D335" s="48" t="s">
        <v>1415</v>
      </c>
      <c r="E335" s="48" t="s">
        <v>1415</v>
      </c>
      <c r="F335" s="48" t="s">
        <v>1084</v>
      </c>
      <c r="G335" s="48" t="s">
        <v>1085</v>
      </c>
      <c r="H335">
        <v>1.25</v>
      </c>
      <c r="I335" s="48" t="s">
        <v>58</v>
      </c>
      <c r="J335" s="48" t="s">
        <v>1604</v>
      </c>
      <c r="K335">
        <v>-3000000</v>
      </c>
      <c r="L335">
        <v>102.78</v>
      </c>
      <c r="M335">
        <v>106.24</v>
      </c>
      <c r="N335">
        <v>106.24</v>
      </c>
      <c r="O335">
        <v>-102</v>
      </c>
      <c r="P335">
        <v>0.05</v>
      </c>
      <c r="Q335">
        <v>-1622</v>
      </c>
      <c r="R335">
        <v>0.05</v>
      </c>
      <c r="S335">
        <v>-1638</v>
      </c>
      <c r="T335">
        <v>52</v>
      </c>
      <c r="U335">
        <v>80</v>
      </c>
    </row>
    <row r="336" spans="1:21" x14ac:dyDescent="0.35">
      <c r="A336" s="48" t="s">
        <v>1415</v>
      </c>
      <c r="B336" s="48" t="s">
        <v>1415</v>
      </c>
      <c r="C336" s="48" t="s">
        <v>1415</v>
      </c>
      <c r="D336" s="48" t="s">
        <v>1415</v>
      </c>
      <c r="E336" s="48" t="s">
        <v>1415</v>
      </c>
      <c r="F336" s="48" t="s">
        <v>1304</v>
      </c>
      <c r="G336" s="48" t="s">
        <v>1328</v>
      </c>
      <c r="I336" s="48" t="s">
        <v>58</v>
      </c>
      <c r="J336" s="48" t="s">
        <v>1304</v>
      </c>
      <c r="K336">
        <v>-3000000</v>
      </c>
      <c r="L336">
        <v>104.59</v>
      </c>
      <c r="M336">
        <v>104.59</v>
      </c>
      <c r="N336">
        <v>104.59</v>
      </c>
      <c r="O336">
        <v>0</v>
      </c>
      <c r="Q336">
        <v>0</v>
      </c>
      <c r="S336">
        <v>0</v>
      </c>
    </row>
    <row r="337" spans="1:23" x14ac:dyDescent="0.35">
      <c r="A337" s="48" t="s">
        <v>1415</v>
      </c>
      <c r="B337" s="48" t="s">
        <v>1415</v>
      </c>
      <c r="C337" s="48" t="s">
        <v>1415</v>
      </c>
      <c r="D337" s="48" t="s">
        <v>1415</v>
      </c>
      <c r="E337" s="48" t="s">
        <v>1415</v>
      </c>
      <c r="F337" s="48" t="s">
        <v>1077</v>
      </c>
      <c r="G337" s="48" t="s">
        <v>1078</v>
      </c>
      <c r="H337">
        <v>2.375</v>
      </c>
      <c r="I337" s="48" t="s">
        <v>58</v>
      </c>
      <c r="J337" s="48" t="s">
        <v>1600</v>
      </c>
      <c r="K337">
        <v>-3000000</v>
      </c>
      <c r="L337">
        <v>113.66</v>
      </c>
      <c r="M337">
        <v>114.1</v>
      </c>
      <c r="N337">
        <v>114.1</v>
      </c>
      <c r="O337">
        <v>-195</v>
      </c>
      <c r="P337">
        <v>0.06</v>
      </c>
      <c r="Q337">
        <v>-1817</v>
      </c>
      <c r="R337">
        <v>0.06</v>
      </c>
      <c r="S337">
        <v>-1835</v>
      </c>
      <c r="T337">
        <v>31</v>
      </c>
      <c r="U337">
        <v>68</v>
      </c>
    </row>
    <row r="338" spans="1:23" x14ac:dyDescent="0.35">
      <c r="A338" s="48" t="s">
        <v>1415</v>
      </c>
      <c r="B338" s="48" t="s">
        <v>1415</v>
      </c>
      <c r="C338" s="48" t="s">
        <v>1415</v>
      </c>
      <c r="D338" s="48" t="s">
        <v>1415</v>
      </c>
      <c r="E338" s="48" t="s">
        <v>1415</v>
      </c>
      <c r="F338" s="48" t="s">
        <v>1304</v>
      </c>
      <c r="G338" s="48" t="s">
        <v>1086</v>
      </c>
      <c r="I338" s="48" t="s">
        <v>58</v>
      </c>
      <c r="J338" s="48" t="s">
        <v>1304</v>
      </c>
      <c r="K338">
        <v>-3000000</v>
      </c>
      <c r="L338">
        <v>104.17</v>
      </c>
      <c r="M338">
        <v>104.17</v>
      </c>
      <c r="N338">
        <v>104.17</v>
      </c>
      <c r="O338">
        <v>0</v>
      </c>
      <c r="Q338">
        <v>0</v>
      </c>
      <c r="S338">
        <v>0</v>
      </c>
    </row>
    <row r="339" spans="1:23" x14ac:dyDescent="0.35">
      <c r="A339" s="48" t="s">
        <v>1415</v>
      </c>
      <c r="B339" s="48" t="s">
        <v>1415</v>
      </c>
      <c r="C339" s="48" t="s">
        <v>1415</v>
      </c>
      <c r="D339" s="48" t="s">
        <v>1415</v>
      </c>
      <c r="E339" s="48" t="s">
        <v>1415</v>
      </c>
      <c r="F339" s="48" t="s">
        <v>169</v>
      </c>
      <c r="G339" s="48" t="s">
        <v>171</v>
      </c>
      <c r="H339">
        <v>1.75</v>
      </c>
      <c r="I339" s="48" t="s">
        <v>58</v>
      </c>
      <c r="J339" s="48" t="s">
        <v>1485</v>
      </c>
      <c r="K339">
        <v>-3200000</v>
      </c>
      <c r="L339">
        <v>101.24</v>
      </c>
      <c r="M339">
        <v>101.53</v>
      </c>
      <c r="N339">
        <v>101.65</v>
      </c>
      <c r="O339">
        <v>-4062</v>
      </c>
      <c r="P339">
        <v>0.02</v>
      </c>
      <c r="Q339">
        <v>-769</v>
      </c>
      <c r="R339">
        <v>0.02</v>
      </c>
      <c r="S339">
        <v>-775</v>
      </c>
      <c r="T339">
        <v>158</v>
      </c>
      <c r="U339">
        <v>116</v>
      </c>
    </row>
    <row r="340" spans="1:23" x14ac:dyDescent="0.35">
      <c r="A340" s="48" t="s">
        <v>1415</v>
      </c>
      <c r="B340" s="48" t="s">
        <v>1415</v>
      </c>
      <c r="C340" s="48" t="s">
        <v>1415</v>
      </c>
      <c r="D340" s="48" t="s">
        <v>1415</v>
      </c>
      <c r="E340" s="48" t="s">
        <v>1415</v>
      </c>
      <c r="F340" s="48" t="s">
        <v>1092</v>
      </c>
      <c r="G340" s="48" t="s">
        <v>1093</v>
      </c>
      <c r="H340">
        <v>1.125</v>
      </c>
      <c r="I340" s="48" t="s">
        <v>58</v>
      </c>
      <c r="J340" s="48" t="s">
        <v>1605</v>
      </c>
      <c r="K340">
        <v>-3380000</v>
      </c>
      <c r="L340">
        <v>104.48</v>
      </c>
      <c r="M340">
        <v>106.87</v>
      </c>
      <c r="N340">
        <v>106.87</v>
      </c>
      <c r="O340">
        <v>-104</v>
      </c>
      <c r="P340">
        <v>0.08</v>
      </c>
      <c r="Q340">
        <v>-2744</v>
      </c>
      <c r="R340">
        <v>0.08</v>
      </c>
      <c r="S340">
        <v>-2774</v>
      </c>
      <c r="T340">
        <v>62</v>
      </c>
      <c r="U340">
        <v>103</v>
      </c>
    </row>
    <row r="341" spans="1:23" x14ac:dyDescent="0.35">
      <c r="A341" s="48" t="s">
        <v>1415</v>
      </c>
      <c r="B341" s="48" t="s">
        <v>1415</v>
      </c>
      <c r="C341" s="48" t="s">
        <v>1415</v>
      </c>
      <c r="D341" s="48" t="s">
        <v>1415</v>
      </c>
      <c r="E341" s="48" t="s">
        <v>1415</v>
      </c>
      <c r="F341" s="48" t="s">
        <v>1304</v>
      </c>
      <c r="G341" s="48" t="s">
        <v>1094</v>
      </c>
      <c r="I341" s="48" t="s">
        <v>58</v>
      </c>
      <c r="J341" s="48" t="s">
        <v>1304</v>
      </c>
      <c r="K341">
        <v>-3380000</v>
      </c>
      <c r="L341">
        <v>108.21</v>
      </c>
      <c r="M341">
        <v>108.71</v>
      </c>
      <c r="N341">
        <v>108.71</v>
      </c>
      <c r="O341">
        <v>-107</v>
      </c>
      <c r="Q341">
        <v>0</v>
      </c>
      <c r="S341">
        <v>0</v>
      </c>
    </row>
    <row r="342" spans="1:23" x14ac:dyDescent="0.35">
      <c r="A342" s="48" t="s">
        <v>1415</v>
      </c>
      <c r="B342" s="48" t="s">
        <v>1415</v>
      </c>
      <c r="C342" s="48" t="s">
        <v>1415</v>
      </c>
      <c r="D342" s="48" t="s">
        <v>1415</v>
      </c>
      <c r="E342" s="48" t="s">
        <v>1415</v>
      </c>
      <c r="F342" s="48" t="s">
        <v>647</v>
      </c>
      <c r="G342" s="48" t="s">
        <v>649</v>
      </c>
      <c r="H342">
        <v>5.625</v>
      </c>
      <c r="I342" s="48" t="s">
        <v>253</v>
      </c>
      <c r="J342" s="48" t="s">
        <v>1608</v>
      </c>
      <c r="K342">
        <v>-3659000</v>
      </c>
      <c r="L342">
        <v>113.5</v>
      </c>
      <c r="M342">
        <v>113.35</v>
      </c>
      <c r="N342">
        <v>113.35</v>
      </c>
      <c r="O342">
        <v>-625</v>
      </c>
      <c r="P342">
        <v>0.05</v>
      </c>
      <c r="Q342">
        <v>-1906</v>
      </c>
      <c r="R342">
        <v>0.05</v>
      </c>
      <c r="S342">
        <v>-1937</v>
      </c>
      <c r="T342">
        <v>235</v>
      </c>
      <c r="U342">
        <v>254</v>
      </c>
    </row>
    <row r="343" spans="1:23" x14ac:dyDescent="0.35">
      <c r="A343" s="48" t="s">
        <v>1415</v>
      </c>
      <c r="B343" s="48" t="s">
        <v>1415</v>
      </c>
      <c r="C343" s="48" t="s">
        <v>1415</v>
      </c>
      <c r="D343" s="48" t="s">
        <v>1415</v>
      </c>
      <c r="E343" s="48" t="s">
        <v>1415</v>
      </c>
      <c r="F343" s="48" t="s">
        <v>1304</v>
      </c>
      <c r="G343" s="48" t="s">
        <v>1376</v>
      </c>
      <c r="I343" s="48" t="s">
        <v>253</v>
      </c>
      <c r="J343" s="48" t="s">
        <v>1304</v>
      </c>
      <c r="K343">
        <v>-3659000</v>
      </c>
      <c r="L343">
        <v>117.75</v>
      </c>
      <c r="M343">
        <v>117.75</v>
      </c>
      <c r="N343">
        <v>117.75</v>
      </c>
      <c r="O343">
        <v>-92</v>
      </c>
      <c r="Q343">
        <v>0</v>
      </c>
      <c r="S343">
        <v>0</v>
      </c>
      <c r="W343">
        <f>_xlfn.XLOOKUP(F340,Portfolio_Master_DL[''Isin''],Portfolio_Master_DL[''Position''])</f>
        <v>-3380000</v>
      </c>
    </row>
    <row r="344" spans="1:23" x14ac:dyDescent="0.35">
      <c r="A344" s="48" t="s">
        <v>1415</v>
      </c>
      <c r="B344" s="48" t="s">
        <v>1415</v>
      </c>
      <c r="C344" s="48" t="s">
        <v>1415</v>
      </c>
      <c r="D344" s="48" t="s">
        <v>1415</v>
      </c>
      <c r="E344" s="48" t="s">
        <v>1415</v>
      </c>
      <c r="F344" s="48" t="s">
        <v>1304</v>
      </c>
      <c r="G344" s="48" t="s">
        <v>1115</v>
      </c>
      <c r="I344" s="48" t="s">
        <v>58</v>
      </c>
      <c r="J344" s="48" t="s">
        <v>1304</v>
      </c>
      <c r="K344">
        <v>-3689000</v>
      </c>
      <c r="L344">
        <v>121.8</v>
      </c>
      <c r="M344">
        <v>121.8</v>
      </c>
      <c r="N344">
        <v>121.8</v>
      </c>
      <c r="O344">
        <v>-237</v>
      </c>
      <c r="Q344">
        <v>0</v>
      </c>
      <c r="S344">
        <v>0</v>
      </c>
      <c r="W344">
        <f>SUMIF(Portfolio_Master_DL[''Isin''],F337,Portfolio_Master_DL[''Position''])</f>
        <v>-5400000</v>
      </c>
    </row>
    <row r="345" spans="1:23" x14ac:dyDescent="0.35">
      <c r="A345" s="48" t="s">
        <v>1415</v>
      </c>
      <c r="B345" s="48" t="s">
        <v>1415</v>
      </c>
      <c r="C345" s="48" t="s">
        <v>1415</v>
      </c>
      <c r="D345" s="48" t="s">
        <v>1415</v>
      </c>
      <c r="E345" s="48" t="s">
        <v>1415</v>
      </c>
      <c r="F345" s="48" t="s">
        <v>1304</v>
      </c>
      <c r="G345" s="48" t="s">
        <v>1099</v>
      </c>
      <c r="I345" s="48" t="s">
        <v>58</v>
      </c>
      <c r="J345" s="48" t="s">
        <v>1304</v>
      </c>
      <c r="K345">
        <v>-3791000</v>
      </c>
      <c r="L345">
        <v>107.64</v>
      </c>
      <c r="M345">
        <v>107.75</v>
      </c>
      <c r="N345">
        <v>107.75</v>
      </c>
      <c r="O345">
        <v>-108</v>
      </c>
      <c r="Q345">
        <v>0</v>
      </c>
      <c r="S345">
        <v>0</v>
      </c>
    </row>
    <row r="346" spans="1:23" x14ac:dyDescent="0.35">
      <c r="A346" s="48" t="s">
        <v>1415</v>
      </c>
      <c r="B346" s="48" t="s">
        <v>1415</v>
      </c>
      <c r="C346" s="48" t="s">
        <v>1415</v>
      </c>
      <c r="D346" s="48" t="s">
        <v>1415</v>
      </c>
      <c r="E346" s="48" t="s">
        <v>1415</v>
      </c>
      <c r="F346" s="48" t="s">
        <v>1089</v>
      </c>
      <c r="G346" s="48" t="s">
        <v>1090</v>
      </c>
      <c r="H346">
        <v>1.994</v>
      </c>
      <c r="I346" s="48" t="s">
        <v>58</v>
      </c>
      <c r="J346" s="48" t="s">
        <v>1607</v>
      </c>
      <c r="K346">
        <v>-4000000</v>
      </c>
      <c r="L346">
        <v>115.5</v>
      </c>
      <c r="M346">
        <v>117.69</v>
      </c>
      <c r="N346">
        <v>117.69</v>
      </c>
      <c r="O346">
        <v>-219</v>
      </c>
      <c r="P346">
        <v>0.12</v>
      </c>
      <c r="Q346">
        <v>-4902</v>
      </c>
      <c r="R346">
        <v>0.12</v>
      </c>
      <c r="S346">
        <v>-4961</v>
      </c>
      <c r="T346">
        <v>64</v>
      </c>
      <c r="U346">
        <v>100</v>
      </c>
    </row>
    <row r="347" spans="1:23" x14ac:dyDescent="0.35">
      <c r="A347" s="48" t="s">
        <v>1415</v>
      </c>
      <c r="B347" s="48" t="s">
        <v>1415</v>
      </c>
      <c r="C347" s="48" t="s">
        <v>1415</v>
      </c>
      <c r="D347" s="48" t="s">
        <v>1415</v>
      </c>
      <c r="E347" s="48" t="s">
        <v>1415</v>
      </c>
      <c r="F347" s="48" t="s">
        <v>1304</v>
      </c>
      <c r="G347" s="48" t="s">
        <v>1091</v>
      </c>
      <c r="I347" s="48" t="s">
        <v>58</v>
      </c>
      <c r="J347" s="48" t="s">
        <v>1304</v>
      </c>
      <c r="K347">
        <v>-4000000</v>
      </c>
      <c r="L347">
        <v>117.96</v>
      </c>
      <c r="M347">
        <v>116.77</v>
      </c>
      <c r="N347">
        <v>116.77</v>
      </c>
      <c r="O347">
        <v>-129</v>
      </c>
      <c r="Q347">
        <v>0</v>
      </c>
      <c r="S347">
        <v>0</v>
      </c>
    </row>
    <row r="348" spans="1:23" x14ac:dyDescent="0.35">
      <c r="A348" s="48" t="s">
        <v>1415</v>
      </c>
      <c r="B348" s="48" t="s">
        <v>1415</v>
      </c>
      <c r="C348" s="48" t="s">
        <v>1415</v>
      </c>
      <c r="D348" s="48" t="s">
        <v>1415</v>
      </c>
      <c r="E348" s="48" t="s">
        <v>1415</v>
      </c>
      <c r="F348" s="48" t="s">
        <v>1713</v>
      </c>
      <c r="G348" s="48" t="s">
        <v>1714</v>
      </c>
      <c r="H348">
        <v>1.2310000000000001</v>
      </c>
      <c r="I348" s="48" t="s">
        <v>58</v>
      </c>
      <c r="J348" s="48" t="s">
        <v>1741</v>
      </c>
      <c r="K348">
        <v>-4200000</v>
      </c>
      <c r="L348">
        <v>106.37</v>
      </c>
      <c r="M348">
        <v>105.96</v>
      </c>
      <c r="N348">
        <v>105.96</v>
      </c>
      <c r="O348">
        <v>0</v>
      </c>
      <c r="P348">
        <v>0.1</v>
      </c>
      <c r="Q348">
        <v>-4406</v>
      </c>
      <c r="R348">
        <v>0.11</v>
      </c>
      <c r="S348">
        <v>-4459</v>
      </c>
      <c r="T348">
        <v>90</v>
      </c>
      <c r="U348">
        <v>133</v>
      </c>
    </row>
    <row r="349" spans="1:23" x14ac:dyDescent="0.35">
      <c r="A349" s="48" t="s">
        <v>1415</v>
      </c>
      <c r="B349" s="48" t="s">
        <v>1415</v>
      </c>
      <c r="C349" s="48" t="s">
        <v>1415</v>
      </c>
      <c r="D349" s="48" t="s">
        <v>1415</v>
      </c>
      <c r="E349" s="48" t="s">
        <v>1415</v>
      </c>
      <c r="F349" s="48" t="s">
        <v>1609</v>
      </c>
      <c r="G349" s="48" t="s">
        <v>1610</v>
      </c>
      <c r="H349">
        <v>2.5190000000000001</v>
      </c>
      <c r="I349" s="48" t="s">
        <v>58</v>
      </c>
      <c r="J349" s="48" t="s">
        <v>1611</v>
      </c>
      <c r="K349">
        <v>-4500000</v>
      </c>
      <c r="L349">
        <v>115.83</v>
      </c>
      <c r="M349">
        <v>115.49</v>
      </c>
      <c r="N349">
        <v>115.49</v>
      </c>
      <c r="O349">
        <v>-311</v>
      </c>
      <c r="P349">
        <v>0.08</v>
      </c>
      <c r="Q349">
        <v>-3588</v>
      </c>
      <c r="R349">
        <v>0.08</v>
      </c>
      <c r="S349">
        <v>-3627</v>
      </c>
      <c r="T349">
        <v>80</v>
      </c>
      <c r="U349">
        <v>114</v>
      </c>
    </row>
    <row r="350" spans="1:23" x14ac:dyDescent="0.35">
      <c r="A350" s="48" t="s">
        <v>1415</v>
      </c>
      <c r="B350" s="48" t="s">
        <v>1415</v>
      </c>
      <c r="C350" s="48" t="s">
        <v>1415</v>
      </c>
      <c r="D350" s="48" t="s">
        <v>1415</v>
      </c>
      <c r="E350" s="48" t="s">
        <v>1415</v>
      </c>
      <c r="F350" s="48" t="s">
        <v>1304</v>
      </c>
      <c r="G350" s="48" t="s">
        <v>1636</v>
      </c>
      <c r="I350" s="48" t="s">
        <v>58</v>
      </c>
      <c r="J350" s="48" t="s">
        <v>1304</v>
      </c>
      <c r="K350">
        <v>-4500000</v>
      </c>
      <c r="L350">
        <v>119.53</v>
      </c>
      <c r="M350">
        <v>119.53</v>
      </c>
      <c r="N350">
        <v>119.53</v>
      </c>
      <c r="O350">
        <v>0</v>
      </c>
      <c r="Q350">
        <v>0</v>
      </c>
      <c r="S350">
        <v>0</v>
      </c>
    </row>
    <row r="351" spans="1:23" x14ac:dyDescent="0.35">
      <c r="A351" s="48" t="s">
        <v>1415</v>
      </c>
      <c r="B351" s="48" t="s">
        <v>1415</v>
      </c>
      <c r="C351" s="48" t="s">
        <v>1415</v>
      </c>
      <c r="D351" s="48" t="s">
        <v>1415</v>
      </c>
      <c r="E351" s="48" t="s">
        <v>1415</v>
      </c>
      <c r="F351" s="48" t="s">
        <v>1304</v>
      </c>
      <c r="G351" s="48" t="s">
        <v>1142</v>
      </c>
      <c r="I351" s="48" t="s">
        <v>58</v>
      </c>
      <c r="J351" s="48" t="s">
        <v>1304</v>
      </c>
      <c r="K351">
        <v>-4900000</v>
      </c>
      <c r="L351">
        <v>104.07</v>
      </c>
      <c r="M351">
        <v>103.99</v>
      </c>
      <c r="N351">
        <v>103.99</v>
      </c>
      <c r="O351">
        <v>-135</v>
      </c>
      <c r="Q351">
        <v>0</v>
      </c>
      <c r="S351">
        <v>0</v>
      </c>
    </row>
    <row r="352" spans="1:23" x14ac:dyDescent="0.35">
      <c r="A352" s="48" t="s">
        <v>1415</v>
      </c>
      <c r="B352" s="48" t="s">
        <v>1415</v>
      </c>
      <c r="C352" s="48" t="s">
        <v>1415</v>
      </c>
      <c r="D352" s="48" t="s">
        <v>1415</v>
      </c>
      <c r="E352" s="48" t="s">
        <v>1415</v>
      </c>
      <c r="F352" s="48" t="s">
        <v>1304</v>
      </c>
      <c r="G352" s="48" t="s">
        <v>1406</v>
      </c>
      <c r="I352" s="48" t="s">
        <v>58</v>
      </c>
      <c r="J352" s="48" t="s">
        <v>1304</v>
      </c>
      <c r="K352">
        <v>-4900000</v>
      </c>
      <c r="L352">
        <v>101.44</v>
      </c>
      <c r="M352">
        <v>101.44</v>
      </c>
      <c r="N352">
        <v>101.44</v>
      </c>
      <c r="O352">
        <v>0</v>
      </c>
      <c r="Q352">
        <v>0</v>
      </c>
      <c r="S352">
        <v>0</v>
      </c>
    </row>
    <row r="353" spans="1:21" x14ac:dyDescent="0.35">
      <c r="A353" s="48" t="s">
        <v>1415</v>
      </c>
      <c r="B353" s="48" t="s">
        <v>1415</v>
      </c>
      <c r="C353" s="48" t="s">
        <v>1415</v>
      </c>
      <c r="D353" s="48" t="s">
        <v>1415</v>
      </c>
      <c r="E353" s="48" t="s">
        <v>1415</v>
      </c>
      <c r="F353" s="48" t="s">
        <v>1240</v>
      </c>
      <c r="G353" s="48" t="s">
        <v>1241</v>
      </c>
      <c r="H353">
        <v>2.875</v>
      </c>
      <c r="I353" s="48" t="s">
        <v>58</v>
      </c>
      <c r="J353" s="48" t="s">
        <v>1615</v>
      </c>
      <c r="K353">
        <v>-4900000</v>
      </c>
      <c r="L353">
        <v>107.68</v>
      </c>
      <c r="M353">
        <v>107.36</v>
      </c>
      <c r="N353">
        <v>107.36</v>
      </c>
      <c r="O353">
        <v>-495</v>
      </c>
      <c r="P353">
        <v>0.08</v>
      </c>
      <c r="Q353">
        <v>-3741</v>
      </c>
      <c r="R353">
        <v>0.08</v>
      </c>
      <c r="S353">
        <v>-3784</v>
      </c>
      <c r="T353">
        <v>224</v>
      </c>
      <c r="U353">
        <v>187</v>
      </c>
    </row>
    <row r="354" spans="1:21" x14ac:dyDescent="0.35">
      <c r="A354" s="48" t="s">
        <v>1415</v>
      </c>
      <c r="B354" s="48" t="s">
        <v>1415</v>
      </c>
      <c r="C354" s="48" t="s">
        <v>1415</v>
      </c>
      <c r="D354" s="48" t="s">
        <v>1415</v>
      </c>
      <c r="E354" s="48" t="s">
        <v>1415</v>
      </c>
      <c r="F354" s="48" t="s">
        <v>442</v>
      </c>
      <c r="G354" s="48" t="s">
        <v>444</v>
      </c>
      <c r="H354">
        <v>7</v>
      </c>
      <c r="I354" s="48" t="s">
        <v>258</v>
      </c>
      <c r="J354" s="48" t="s">
        <v>1613</v>
      </c>
      <c r="K354">
        <v>-5000000</v>
      </c>
      <c r="L354">
        <v>119.98</v>
      </c>
      <c r="M354">
        <v>119.53</v>
      </c>
      <c r="N354">
        <v>119.53</v>
      </c>
      <c r="O354">
        <v>-819</v>
      </c>
      <c r="P354">
        <v>0.08</v>
      </c>
      <c r="Q354">
        <v>-3230</v>
      </c>
      <c r="R354">
        <v>0.08</v>
      </c>
      <c r="S354">
        <v>-3284</v>
      </c>
      <c r="T354">
        <v>347</v>
      </c>
      <c r="U354">
        <v>422</v>
      </c>
    </row>
    <row r="355" spans="1:21" x14ac:dyDescent="0.35">
      <c r="A355" s="48" t="s">
        <v>1415</v>
      </c>
      <c r="B355" s="48" t="s">
        <v>1415</v>
      </c>
      <c r="C355" s="48" t="s">
        <v>1415</v>
      </c>
      <c r="D355" s="48" t="s">
        <v>1415</v>
      </c>
      <c r="E355" s="48" t="s">
        <v>1415</v>
      </c>
      <c r="F355" s="48" t="s">
        <v>1304</v>
      </c>
      <c r="G355" s="48" t="s">
        <v>1119</v>
      </c>
      <c r="I355" s="48" t="s">
        <v>258</v>
      </c>
      <c r="J355" s="48" t="s">
        <v>1304</v>
      </c>
      <c r="K355">
        <v>-5000000</v>
      </c>
      <c r="L355">
        <v>124.74</v>
      </c>
      <c r="M355">
        <v>121.95</v>
      </c>
      <c r="N355">
        <v>121.95</v>
      </c>
      <c r="O355">
        <v>0</v>
      </c>
      <c r="Q355">
        <v>0</v>
      </c>
      <c r="S355">
        <v>0</v>
      </c>
    </row>
    <row r="356" spans="1:21" x14ac:dyDescent="0.35">
      <c r="A356" s="48" t="s">
        <v>1415</v>
      </c>
      <c r="B356" s="48" t="s">
        <v>1415</v>
      </c>
      <c r="C356" s="48" t="s">
        <v>1415</v>
      </c>
      <c r="D356" s="48" t="s">
        <v>1415</v>
      </c>
      <c r="E356" s="48" t="s">
        <v>1415</v>
      </c>
      <c r="F356" s="48" t="s">
        <v>1096</v>
      </c>
      <c r="G356" s="48" t="s">
        <v>1097</v>
      </c>
      <c r="H356">
        <v>1</v>
      </c>
      <c r="I356" s="48" t="s">
        <v>58</v>
      </c>
      <c r="J356" s="48" t="s">
        <v>1614</v>
      </c>
      <c r="K356">
        <v>-5000000</v>
      </c>
      <c r="L356">
        <v>-1.33</v>
      </c>
      <c r="M356">
        <v>-1.81</v>
      </c>
      <c r="N356">
        <v>-1.81</v>
      </c>
      <c r="O356">
        <v>139</v>
      </c>
      <c r="P356">
        <v>0</v>
      </c>
      <c r="Q356">
        <v>-22</v>
      </c>
      <c r="R356">
        <v>0.05</v>
      </c>
      <c r="S356">
        <v>2371</v>
      </c>
      <c r="T356">
        <v>61</v>
      </c>
    </row>
    <row r="357" spans="1:21" x14ac:dyDescent="0.35">
      <c r="A357" s="48" t="s">
        <v>1415</v>
      </c>
      <c r="B357" s="48" t="s">
        <v>1415</v>
      </c>
      <c r="C357" s="48" t="s">
        <v>1415</v>
      </c>
      <c r="D357" s="48" t="s">
        <v>1415</v>
      </c>
      <c r="E357" s="48" t="s">
        <v>1415</v>
      </c>
      <c r="F357" s="48" t="s">
        <v>1763</v>
      </c>
      <c r="G357" s="48" t="s">
        <v>1764</v>
      </c>
      <c r="H357">
        <v>1.25</v>
      </c>
      <c r="I357" s="48" t="s">
        <v>58</v>
      </c>
      <c r="J357" s="48" t="s">
        <v>1304</v>
      </c>
      <c r="K357">
        <v>-5000000</v>
      </c>
      <c r="L357">
        <v>102.79</v>
      </c>
      <c r="M357">
        <v>0</v>
      </c>
      <c r="N357">
        <v>102.79</v>
      </c>
      <c r="O357">
        <v>0</v>
      </c>
      <c r="P357">
        <v>0.02</v>
      </c>
      <c r="Q357">
        <v>-1059</v>
      </c>
      <c r="R357">
        <v>0.02</v>
      </c>
      <c r="S357">
        <v>-1068</v>
      </c>
      <c r="T357">
        <v>43</v>
      </c>
    </row>
    <row r="358" spans="1:21" x14ac:dyDescent="0.35">
      <c r="A358" s="48" t="s">
        <v>1415</v>
      </c>
      <c r="B358" s="48" t="s">
        <v>1415</v>
      </c>
      <c r="C358" s="48" t="s">
        <v>1415</v>
      </c>
      <c r="D358" s="48" t="s">
        <v>1415</v>
      </c>
      <c r="E358" s="48" t="s">
        <v>1415</v>
      </c>
      <c r="F358" s="48" t="s">
        <v>1304</v>
      </c>
      <c r="G358" s="48" t="s">
        <v>1329</v>
      </c>
      <c r="I358" s="48" t="s">
        <v>58</v>
      </c>
      <c r="J358" s="48" t="s">
        <v>1304</v>
      </c>
      <c r="K358">
        <v>-5200000</v>
      </c>
      <c r="L358">
        <v>104.66</v>
      </c>
      <c r="M358">
        <v>104.11</v>
      </c>
      <c r="N358">
        <v>104.11</v>
      </c>
      <c r="O358">
        <v>-144</v>
      </c>
      <c r="Q358">
        <v>0</v>
      </c>
      <c r="S358">
        <v>0</v>
      </c>
    </row>
    <row r="359" spans="1:21" x14ac:dyDescent="0.35">
      <c r="A359" s="48" t="s">
        <v>1415</v>
      </c>
      <c r="B359" s="48" t="s">
        <v>1415</v>
      </c>
      <c r="C359" s="48" t="s">
        <v>1415</v>
      </c>
      <c r="D359" s="48" t="s">
        <v>1415</v>
      </c>
      <c r="E359" s="48" t="s">
        <v>1415</v>
      </c>
      <c r="F359" s="48" t="s">
        <v>301</v>
      </c>
      <c r="G359" s="48" t="s">
        <v>303</v>
      </c>
      <c r="H359">
        <v>5.625</v>
      </c>
      <c r="I359" s="48" t="s">
        <v>58</v>
      </c>
      <c r="J359" s="48" t="s">
        <v>1616</v>
      </c>
      <c r="K359">
        <v>-6186000</v>
      </c>
      <c r="L359">
        <v>118</v>
      </c>
      <c r="M359">
        <v>117.45</v>
      </c>
      <c r="N359">
        <v>117.45</v>
      </c>
      <c r="O359">
        <v>-1007</v>
      </c>
      <c r="P359">
        <v>0.04</v>
      </c>
      <c r="Q359">
        <v>-2665</v>
      </c>
      <c r="R359">
        <v>0.04</v>
      </c>
      <c r="S359">
        <v>-2691</v>
      </c>
      <c r="T359">
        <v>163</v>
      </c>
      <c r="U359">
        <v>114</v>
      </c>
    </row>
    <row r="360" spans="1:21" x14ac:dyDescent="0.35">
      <c r="A360" s="48" t="s">
        <v>1415</v>
      </c>
      <c r="B360" s="48" t="s">
        <v>1415</v>
      </c>
      <c r="C360" s="48" t="s">
        <v>1415</v>
      </c>
      <c r="D360" s="48" t="s">
        <v>1415</v>
      </c>
      <c r="E360" s="48" t="s">
        <v>1415</v>
      </c>
      <c r="F360" s="48" t="s">
        <v>1304</v>
      </c>
      <c r="G360" s="48" t="s">
        <v>1330</v>
      </c>
      <c r="I360" s="48" t="s">
        <v>58</v>
      </c>
      <c r="J360" s="48" t="s">
        <v>1304</v>
      </c>
      <c r="K360">
        <v>-6300000</v>
      </c>
      <c r="L360">
        <v>110.23</v>
      </c>
      <c r="M360">
        <v>108.83</v>
      </c>
      <c r="N360">
        <v>108.83</v>
      </c>
      <c r="O360">
        <v>-183</v>
      </c>
      <c r="Q360">
        <v>0</v>
      </c>
      <c r="S360">
        <v>0</v>
      </c>
    </row>
    <row r="361" spans="1:21" x14ac:dyDescent="0.35">
      <c r="A361" s="48" t="s">
        <v>1415</v>
      </c>
      <c r="B361" s="48" t="s">
        <v>1415</v>
      </c>
      <c r="C361" s="48" t="s">
        <v>1415</v>
      </c>
      <c r="D361" s="48" t="s">
        <v>1415</v>
      </c>
      <c r="E361" s="48" t="s">
        <v>1415</v>
      </c>
      <c r="F361" s="48" t="s">
        <v>1304</v>
      </c>
      <c r="G361" s="48" t="s">
        <v>1083</v>
      </c>
      <c r="I361" s="48" t="s">
        <v>58</v>
      </c>
      <c r="J361" s="48" t="s">
        <v>1304</v>
      </c>
      <c r="K361">
        <v>-6536000</v>
      </c>
      <c r="L361">
        <v>124.95</v>
      </c>
      <c r="M361">
        <v>124.73</v>
      </c>
      <c r="N361">
        <v>124.73</v>
      </c>
      <c r="O361">
        <v>-216</v>
      </c>
      <c r="Q361">
        <v>0</v>
      </c>
      <c r="S361">
        <v>0</v>
      </c>
    </row>
    <row r="362" spans="1:21" x14ac:dyDescent="0.35">
      <c r="A362" s="48" t="s">
        <v>1415</v>
      </c>
      <c r="B362" s="48" t="s">
        <v>1415</v>
      </c>
      <c r="C362" s="48" t="s">
        <v>1415</v>
      </c>
      <c r="D362" s="48" t="s">
        <v>1415</v>
      </c>
      <c r="E362" s="48" t="s">
        <v>1415</v>
      </c>
      <c r="F362" s="48" t="s">
        <v>1139</v>
      </c>
      <c r="G362" s="48" t="s">
        <v>1140</v>
      </c>
      <c r="H362">
        <v>1</v>
      </c>
      <c r="I362" s="48" t="s">
        <v>58</v>
      </c>
      <c r="J362" s="48" t="s">
        <v>1617</v>
      </c>
      <c r="K362">
        <v>-6800000</v>
      </c>
      <c r="L362">
        <v>104</v>
      </c>
      <c r="M362">
        <v>104.19</v>
      </c>
      <c r="N362">
        <v>104.19</v>
      </c>
      <c r="O362">
        <v>-186</v>
      </c>
      <c r="P362">
        <v>0.05</v>
      </c>
      <c r="Q362">
        <v>-3090</v>
      </c>
      <c r="R362">
        <v>0.05</v>
      </c>
      <c r="S362">
        <v>-3120</v>
      </c>
      <c r="T362">
        <v>54</v>
      </c>
      <c r="U362">
        <v>82</v>
      </c>
    </row>
    <row r="363" spans="1:21" x14ac:dyDescent="0.35">
      <c r="A363" s="48" t="s">
        <v>1415</v>
      </c>
      <c r="B363" s="48" t="s">
        <v>1415</v>
      </c>
      <c r="C363" s="48" t="s">
        <v>1415</v>
      </c>
      <c r="D363" s="48" t="s">
        <v>1415</v>
      </c>
      <c r="E363" s="48" t="s">
        <v>1415</v>
      </c>
      <c r="F363" s="48" t="s">
        <v>1304</v>
      </c>
      <c r="G363" s="48" t="s">
        <v>1141</v>
      </c>
      <c r="I363" s="48" t="s">
        <v>58</v>
      </c>
      <c r="J363" s="48" t="s">
        <v>1304</v>
      </c>
      <c r="K363">
        <v>-6800000</v>
      </c>
      <c r="L363">
        <v>106.94</v>
      </c>
      <c r="M363">
        <v>106.94</v>
      </c>
      <c r="N363">
        <v>106.94</v>
      </c>
      <c r="O363">
        <v>-384</v>
      </c>
      <c r="Q363">
        <v>0</v>
      </c>
      <c r="S363">
        <v>0</v>
      </c>
    </row>
    <row r="364" spans="1:21" x14ac:dyDescent="0.35">
      <c r="A364" s="48" t="s">
        <v>1415</v>
      </c>
      <c r="B364" s="48" t="s">
        <v>1415</v>
      </c>
      <c r="C364" s="48" t="s">
        <v>1415</v>
      </c>
      <c r="D364" s="48" t="s">
        <v>1415</v>
      </c>
      <c r="E364" s="48" t="s">
        <v>1415</v>
      </c>
      <c r="F364" s="48" t="s">
        <v>438</v>
      </c>
      <c r="G364" s="48" t="s">
        <v>440</v>
      </c>
      <c r="H364">
        <v>6.25</v>
      </c>
      <c r="I364" s="48" t="s">
        <v>258</v>
      </c>
      <c r="J364" s="48" t="s">
        <v>1618</v>
      </c>
      <c r="K364">
        <v>-7458000</v>
      </c>
      <c r="L364">
        <v>108.95</v>
      </c>
      <c r="M364">
        <v>108.74</v>
      </c>
      <c r="N364">
        <v>108.74</v>
      </c>
      <c r="O364">
        <v>-1090</v>
      </c>
      <c r="P364">
        <v>0.04</v>
      </c>
      <c r="Q364">
        <v>-2256</v>
      </c>
      <c r="R364">
        <v>0.04</v>
      </c>
      <c r="S364">
        <v>-2296</v>
      </c>
      <c r="T364">
        <v>335</v>
      </c>
      <c r="U364">
        <v>368</v>
      </c>
    </row>
    <row r="365" spans="1:21" x14ac:dyDescent="0.35">
      <c r="A365" s="48" t="s">
        <v>1415</v>
      </c>
      <c r="B365" s="48" t="s">
        <v>1415</v>
      </c>
      <c r="C365" s="48" t="s">
        <v>1415</v>
      </c>
      <c r="D365" s="48" t="s">
        <v>1415</v>
      </c>
      <c r="E365" s="48" t="s">
        <v>1415</v>
      </c>
      <c r="F365" s="48" t="s">
        <v>1304</v>
      </c>
      <c r="G365" s="48" t="s">
        <v>1264</v>
      </c>
      <c r="I365" s="48" t="s">
        <v>258</v>
      </c>
      <c r="J365" s="48" t="s">
        <v>1304</v>
      </c>
      <c r="K365">
        <v>-7458000</v>
      </c>
      <c r="L365">
        <v>111.4</v>
      </c>
      <c r="M365">
        <v>111.35</v>
      </c>
      <c r="N365">
        <v>111.35</v>
      </c>
      <c r="O365">
        <v>0</v>
      </c>
      <c r="Q365">
        <v>0</v>
      </c>
      <c r="S365">
        <v>0</v>
      </c>
    </row>
    <row r="366" spans="1:21" x14ac:dyDescent="0.35">
      <c r="A366" s="48" t="s">
        <v>1415</v>
      </c>
      <c r="B366" s="48" t="s">
        <v>1415</v>
      </c>
      <c r="C366" s="48" t="s">
        <v>1415</v>
      </c>
      <c r="D366" s="48" t="s">
        <v>1415</v>
      </c>
      <c r="E366" s="48" t="s">
        <v>1415</v>
      </c>
      <c r="F366" s="48" t="s">
        <v>1304</v>
      </c>
      <c r="G366" s="48" t="s">
        <v>1213</v>
      </c>
      <c r="I366" s="48" t="s">
        <v>58</v>
      </c>
      <c r="J366" s="48" t="s">
        <v>1304</v>
      </c>
      <c r="K366">
        <v>-7700000</v>
      </c>
      <c r="L366">
        <v>112.77</v>
      </c>
      <c r="M366">
        <v>112.77</v>
      </c>
      <c r="N366">
        <v>112.77</v>
      </c>
      <c r="O366">
        <v>-229</v>
      </c>
      <c r="Q366">
        <v>0</v>
      </c>
      <c r="S366">
        <v>0</v>
      </c>
    </row>
    <row r="367" spans="1:21" x14ac:dyDescent="0.35">
      <c r="A367" s="48" t="s">
        <v>1415</v>
      </c>
      <c r="B367" s="48" t="s">
        <v>1415</v>
      </c>
      <c r="C367" s="48" t="s">
        <v>1415</v>
      </c>
      <c r="D367" s="48" t="s">
        <v>1415</v>
      </c>
      <c r="E367" s="48" t="s">
        <v>1415</v>
      </c>
      <c r="F367" s="48" t="s">
        <v>1100</v>
      </c>
      <c r="G367" s="48" t="s">
        <v>1101</v>
      </c>
      <c r="H367">
        <v>1.875</v>
      </c>
      <c r="I367" s="48" t="s">
        <v>58</v>
      </c>
      <c r="J367" s="48" t="s">
        <v>1452</v>
      </c>
      <c r="K367">
        <v>-8000000</v>
      </c>
      <c r="L367">
        <v>107.16</v>
      </c>
      <c r="M367">
        <v>107.78</v>
      </c>
      <c r="N367">
        <v>107.78</v>
      </c>
      <c r="O367">
        <v>-411</v>
      </c>
      <c r="P367">
        <v>0.05</v>
      </c>
      <c r="Q367">
        <v>-3725</v>
      </c>
      <c r="R367">
        <v>0.05</v>
      </c>
      <c r="S367">
        <v>-3762</v>
      </c>
      <c r="T367">
        <v>61</v>
      </c>
      <c r="U367">
        <v>85</v>
      </c>
    </row>
    <row r="368" spans="1:21" x14ac:dyDescent="0.35">
      <c r="A368" s="48" t="s">
        <v>1415</v>
      </c>
      <c r="B368" s="48" t="s">
        <v>1415</v>
      </c>
      <c r="C368" s="48" t="s">
        <v>1415</v>
      </c>
      <c r="D368" s="48" t="s">
        <v>1415</v>
      </c>
      <c r="E368" s="48" t="s">
        <v>1415</v>
      </c>
      <c r="F368" s="48" t="s">
        <v>1304</v>
      </c>
      <c r="G368" s="48" t="s">
        <v>1102</v>
      </c>
      <c r="I368" s="48" t="s">
        <v>58</v>
      </c>
      <c r="J368" s="48" t="s">
        <v>1304</v>
      </c>
      <c r="K368">
        <v>-8000000</v>
      </c>
      <c r="L368">
        <v>110.05</v>
      </c>
      <c r="M368">
        <v>110.17</v>
      </c>
      <c r="N368">
        <v>110.17</v>
      </c>
      <c r="O368">
        <v>-232</v>
      </c>
      <c r="Q368">
        <v>0</v>
      </c>
      <c r="S368">
        <v>0</v>
      </c>
    </row>
    <row r="369" spans="1:21" x14ac:dyDescent="0.35">
      <c r="A369" s="48" t="s">
        <v>1415</v>
      </c>
      <c r="B369" s="48" t="s">
        <v>1415</v>
      </c>
      <c r="C369" s="48" t="s">
        <v>1415</v>
      </c>
      <c r="D369" s="48" t="s">
        <v>1415</v>
      </c>
      <c r="E369" s="48" t="s">
        <v>1415</v>
      </c>
      <c r="F369" s="48" t="s">
        <v>1304</v>
      </c>
      <c r="G369" s="48" t="s">
        <v>1362</v>
      </c>
      <c r="I369" s="48" t="s">
        <v>58</v>
      </c>
      <c r="J369" s="48" t="s">
        <v>1304</v>
      </c>
      <c r="K369">
        <v>-8500000</v>
      </c>
      <c r="L369">
        <v>101.91</v>
      </c>
      <c r="M369">
        <v>102.25</v>
      </c>
      <c r="N369">
        <v>102.25</v>
      </c>
      <c r="O369">
        <v>-229</v>
      </c>
      <c r="Q369">
        <v>0</v>
      </c>
      <c r="S369">
        <v>0</v>
      </c>
    </row>
    <row r="370" spans="1:21" x14ac:dyDescent="0.35">
      <c r="A370" s="48" t="s">
        <v>1415</v>
      </c>
      <c r="B370" s="48" t="s">
        <v>1415</v>
      </c>
      <c r="C370" s="48" t="s">
        <v>1415</v>
      </c>
      <c r="D370" s="48" t="s">
        <v>1415</v>
      </c>
      <c r="E370" s="48" t="s">
        <v>1415</v>
      </c>
      <c r="F370" s="48" t="s">
        <v>1230</v>
      </c>
      <c r="G370" s="48" t="s">
        <v>1231</v>
      </c>
      <c r="H370">
        <v>2.625</v>
      </c>
      <c r="I370" s="48" t="s">
        <v>58</v>
      </c>
      <c r="J370" s="48" t="s">
        <v>1620</v>
      </c>
      <c r="K370">
        <v>-9300000</v>
      </c>
      <c r="L370">
        <v>99.71</v>
      </c>
      <c r="M370">
        <v>100.2</v>
      </c>
      <c r="N370">
        <v>100.2</v>
      </c>
      <c r="O370">
        <v>-610</v>
      </c>
      <c r="P370">
        <v>0.05</v>
      </c>
      <c r="Q370">
        <v>-4282</v>
      </c>
      <c r="R370">
        <v>0.05</v>
      </c>
      <c r="S370">
        <v>-4325</v>
      </c>
      <c r="T370">
        <v>306</v>
      </c>
      <c r="U370">
        <v>258</v>
      </c>
    </row>
    <row r="371" spans="1:21" x14ac:dyDescent="0.35">
      <c r="A371" s="48" t="s">
        <v>1415</v>
      </c>
      <c r="B371" s="48" t="s">
        <v>1415</v>
      </c>
      <c r="C371" s="48" t="s">
        <v>1415</v>
      </c>
      <c r="D371" s="48" t="s">
        <v>1415</v>
      </c>
      <c r="E371" s="48" t="s">
        <v>1415</v>
      </c>
      <c r="F371" s="48" t="s">
        <v>1332</v>
      </c>
      <c r="G371" s="48" t="s">
        <v>1333</v>
      </c>
      <c r="H371">
        <v>3.375</v>
      </c>
      <c r="I371" s="48" t="s">
        <v>58</v>
      </c>
      <c r="J371" s="48" t="s">
        <v>1621</v>
      </c>
      <c r="K371">
        <v>-9400000</v>
      </c>
      <c r="L371">
        <v>98.6</v>
      </c>
      <c r="M371">
        <v>99.28</v>
      </c>
      <c r="N371">
        <v>99.28</v>
      </c>
      <c r="O371">
        <v>-869</v>
      </c>
      <c r="P371">
        <v>0.08</v>
      </c>
      <c r="Q371">
        <v>-7556</v>
      </c>
      <c r="R371">
        <v>0.08</v>
      </c>
      <c r="S371">
        <v>-7643</v>
      </c>
      <c r="T371">
        <v>377</v>
      </c>
      <c r="U371">
        <v>346</v>
      </c>
    </row>
    <row r="372" spans="1:21" x14ac:dyDescent="0.35">
      <c r="A372" s="48" t="s">
        <v>1415</v>
      </c>
      <c r="B372" s="48" t="s">
        <v>1415</v>
      </c>
      <c r="C372" s="48" t="s">
        <v>1415</v>
      </c>
      <c r="D372" s="48" t="s">
        <v>1415</v>
      </c>
      <c r="E372" s="48" t="s">
        <v>1415</v>
      </c>
      <c r="F372" s="48" t="s">
        <v>1304</v>
      </c>
      <c r="G372" s="48" t="s">
        <v>1331</v>
      </c>
      <c r="I372" s="48" t="s">
        <v>58</v>
      </c>
      <c r="J372" s="48" t="s">
        <v>1304</v>
      </c>
      <c r="K372">
        <v>-9400000</v>
      </c>
      <c r="L372">
        <v>100.54</v>
      </c>
      <c r="M372">
        <v>100.54</v>
      </c>
      <c r="N372">
        <v>100.54</v>
      </c>
      <c r="O372">
        <v>0</v>
      </c>
      <c r="Q372">
        <v>0</v>
      </c>
      <c r="S372">
        <v>0</v>
      </c>
    </row>
    <row r="373" spans="1:21" x14ac:dyDescent="0.35">
      <c r="A373" s="48" t="s">
        <v>1415</v>
      </c>
      <c r="B373" s="48" t="s">
        <v>1415</v>
      </c>
      <c r="C373" s="48" t="s">
        <v>1415</v>
      </c>
      <c r="D373" s="48" t="s">
        <v>1415</v>
      </c>
      <c r="E373" s="48" t="s">
        <v>1415</v>
      </c>
      <c r="F373" s="48" t="s">
        <v>1304</v>
      </c>
      <c r="G373" s="48" t="s">
        <v>1170</v>
      </c>
      <c r="I373" s="48" t="s">
        <v>58</v>
      </c>
      <c r="J373" s="48" t="s">
        <v>1304</v>
      </c>
      <c r="K373">
        <v>-9900000</v>
      </c>
      <c r="L373">
        <v>110.28</v>
      </c>
      <c r="M373">
        <v>110.01</v>
      </c>
      <c r="N373">
        <v>110.01</v>
      </c>
      <c r="O373">
        <v>-288</v>
      </c>
      <c r="Q373">
        <v>0</v>
      </c>
      <c r="S373">
        <v>0</v>
      </c>
    </row>
    <row r="374" spans="1:21" x14ac:dyDescent="0.35">
      <c r="A374" s="48" t="s">
        <v>1415</v>
      </c>
      <c r="B374" s="48" t="s">
        <v>1415</v>
      </c>
      <c r="C374" s="48" t="s">
        <v>1415</v>
      </c>
      <c r="D374" s="48" t="s">
        <v>1415</v>
      </c>
      <c r="E374" s="48" t="s">
        <v>1415</v>
      </c>
      <c r="F374" s="48" t="s">
        <v>187</v>
      </c>
      <c r="G374" s="48" t="s">
        <v>189</v>
      </c>
      <c r="H374">
        <v>1.25</v>
      </c>
      <c r="I374" s="48" t="s">
        <v>58</v>
      </c>
      <c r="J374" s="48" t="s">
        <v>1623</v>
      </c>
      <c r="K374">
        <v>-10200000</v>
      </c>
      <c r="L374">
        <v>100.91</v>
      </c>
      <c r="M374">
        <v>100.84</v>
      </c>
      <c r="N374">
        <v>100.84</v>
      </c>
      <c r="O374">
        <v>-349</v>
      </c>
      <c r="P374">
        <v>0.06</v>
      </c>
      <c r="Q374">
        <v>-6286</v>
      </c>
      <c r="R374">
        <v>0.06</v>
      </c>
      <c r="S374">
        <v>-6350</v>
      </c>
      <c r="T374">
        <v>154</v>
      </c>
      <c r="U374">
        <v>111</v>
      </c>
    </row>
    <row r="375" spans="1:21" x14ac:dyDescent="0.35">
      <c r="A375" s="48" t="s">
        <v>1415</v>
      </c>
      <c r="B375" s="48" t="s">
        <v>1415</v>
      </c>
      <c r="C375" s="48" t="s">
        <v>1415</v>
      </c>
      <c r="D375" s="48" t="s">
        <v>1415</v>
      </c>
      <c r="E375" s="48" t="s">
        <v>1415</v>
      </c>
      <c r="F375" s="48" t="s">
        <v>1304</v>
      </c>
      <c r="G375" s="48" t="s">
        <v>1087</v>
      </c>
      <c r="I375" s="48" t="s">
        <v>58</v>
      </c>
      <c r="J375" s="48" t="s">
        <v>1304</v>
      </c>
      <c r="K375">
        <v>-10200000</v>
      </c>
      <c r="L375">
        <v>103.17</v>
      </c>
      <c r="M375">
        <v>103.36</v>
      </c>
      <c r="N375">
        <v>103.36</v>
      </c>
      <c r="O375">
        <v>-287</v>
      </c>
      <c r="Q375">
        <v>0</v>
      </c>
      <c r="S375">
        <v>0</v>
      </c>
    </row>
    <row r="376" spans="1:21" x14ac:dyDescent="0.35">
      <c r="A376" s="48" t="s">
        <v>1415</v>
      </c>
      <c r="B376" s="48" t="s">
        <v>1415</v>
      </c>
      <c r="C376" s="48" t="s">
        <v>1415</v>
      </c>
      <c r="D376" s="48" t="s">
        <v>1415</v>
      </c>
      <c r="E376" s="48" t="s">
        <v>1415</v>
      </c>
      <c r="F376" s="48" t="s">
        <v>1103</v>
      </c>
      <c r="G376" s="48" t="s">
        <v>1104</v>
      </c>
      <c r="H376">
        <v>0.875</v>
      </c>
      <c r="I376" s="48" t="s">
        <v>58</v>
      </c>
      <c r="J376" s="48" t="s">
        <v>1624</v>
      </c>
      <c r="K376">
        <v>-11167000</v>
      </c>
      <c r="L376">
        <v>103.59</v>
      </c>
      <c r="M376">
        <v>104.71</v>
      </c>
      <c r="N376">
        <v>104.71</v>
      </c>
      <c r="O376">
        <v>-268</v>
      </c>
      <c r="P376">
        <v>7.0000000000000007E-2</v>
      </c>
      <c r="Q376">
        <v>-7626</v>
      </c>
      <c r="R376">
        <v>7.0000000000000007E-2</v>
      </c>
      <c r="S376">
        <v>-7705</v>
      </c>
      <c r="T376">
        <v>59</v>
      </c>
      <c r="U376">
        <v>91</v>
      </c>
    </row>
    <row r="377" spans="1:21" x14ac:dyDescent="0.35">
      <c r="A377" s="48" t="s">
        <v>1415</v>
      </c>
      <c r="B377" s="48" t="s">
        <v>1415</v>
      </c>
      <c r="C377" s="48" t="s">
        <v>1415</v>
      </c>
      <c r="D377" s="48" t="s">
        <v>1415</v>
      </c>
      <c r="E377" s="48" t="s">
        <v>1415</v>
      </c>
      <c r="F377" s="48" t="s">
        <v>1304</v>
      </c>
      <c r="G377" s="48" t="s">
        <v>1105</v>
      </c>
      <c r="I377" s="48" t="s">
        <v>58</v>
      </c>
      <c r="J377" s="48" t="s">
        <v>1304</v>
      </c>
      <c r="K377">
        <v>-11167000</v>
      </c>
      <c r="L377">
        <v>105.77</v>
      </c>
      <c r="M377">
        <v>106.2</v>
      </c>
      <c r="N377">
        <v>106.2</v>
      </c>
      <c r="O377">
        <v>-312</v>
      </c>
      <c r="Q377">
        <v>0</v>
      </c>
      <c r="S377">
        <v>0</v>
      </c>
    </row>
    <row r="378" spans="1:21" x14ac:dyDescent="0.35">
      <c r="A378" s="48" t="s">
        <v>1415</v>
      </c>
      <c r="B378" s="48" t="s">
        <v>1415</v>
      </c>
      <c r="C378" s="48" t="s">
        <v>1415</v>
      </c>
      <c r="D378" s="48" t="s">
        <v>1415</v>
      </c>
      <c r="E378" s="48" t="s">
        <v>1415</v>
      </c>
      <c r="F378" s="48" t="s">
        <v>25</v>
      </c>
      <c r="G378" s="48" t="s">
        <v>735</v>
      </c>
      <c r="H378">
        <v>4.625</v>
      </c>
      <c r="I378" s="48" t="s">
        <v>58</v>
      </c>
      <c r="J378" s="48" t="s">
        <v>1622</v>
      </c>
      <c r="K378">
        <v>-15100000</v>
      </c>
      <c r="L378">
        <v>107.15</v>
      </c>
      <c r="M378">
        <v>107.12</v>
      </c>
      <c r="N378">
        <v>107.25</v>
      </c>
      <c r="O378">
        <v>-13233</v>
      </c>
      <c r="P378">
        <v>7.0000000000000007E-2</v>
      </c>
      <c r="Q378">
        <v>-10442</v>
      </c>
      <c r="R378">
        <v>7.0000000000000007E-2</v>
      </c>
      <c r="S378">
        <v>-10553</v>
      </c>
      <c r="T378">
        <v>392</v>
      </c>
      <c r="U378">
        <v>355</v>
      </c>
    </row>
    <row r="379" spans="1:21" x14ac:dyDescent="0.35">
      <c r="A379" s="48" t="s">
        <v>1415</v>
      </c>
      <c r="B379" s="48" t="s">
        <v>1415</v>
      </c>
      <c r="C379" s="48" t="s">
        <v>1415</v>
      </c>
      <c r="D379" s="48" t="s">
        <v>1415</v>
      </c>
      <c r="E379" s="48" t="s">
        <v>1415</v>
      </c>
      <c r="F379" s="48" t="s">
        <v>1304</v>
      </c>
      <c r="G379" s="48" t="s">
        <v>258</v>
      </c>
      <c r="I379" s="48" t="s">
        <v>258</v>
      </c>
      <c r="J379" s="48" t="s">
        <v>1304</v>
      </c>
      <c r="K379">
        <v>-16181578</v>
      </c>
      <c r="L379">
        <v>1</v>
      </c>
      <c r="M379">
        <v>1</v>
      </c>
      <c r="N379">
        <v>1.19</v>
      </c>
      <c r="O379">
        <v>0</v>
      </c>
      <c r="Q379">
        <v>0</v>
      </c>
      <c r="S379">
        <v>0</v>
      </c>
    </row>
    <row r="380" spans="1:21" x14ac:dyDescent="0.35">
      <c r="A380" s="48" t="s">
        <v>1415</v>
      </c>
      <c r="B380" s="48" t="s">
        <v>1415</v>
      </c>
      <c r="C380" s="48" t="s">
        <v>1415</v>
      </c>
      <c r="D380" s="48" t="s">
        <v>1415</v>
      </c>
      <c r="E380" s="48" t="s">
        <v>1415</v>
      </c>
      <c r="F380" s="48" t="s">
        <v>1304</v>
      </c>
      <c r="G380" s="48" t="s">
        <v>58</v>
      </c>
      <c r="I380" s="48" t="s">
        <v>58</v>
      </c>
      <c r="J380" s="48" t="s">
        <v>1304</v>
      </c>
      <c r="K380">
        <v>-19995188</v>
      </c>
      <c r="L380">
        <v>1</v>
      </c>
      <c r="M380">
        <v>1</v>
      </c>
      <c r="N380">
        <v>1</v>
      </c>
      <c r="O380">
        <v>0</v>
      </c>
      <c r="Q380">
        <v>0</v>
      </c>
      <c r="S380">
        <v>0</v>
      </c>
    </row>
    <row r="381" spans="1:21" x14ac:dyDescent="0.35">
      <c r="A381" s="48" t="s">
        <v>1415</v>
      </c>
      <c r="B381" s="48" t="s">
        <v>1415</v>
      </c>
      <c r="C381" s="48" t="s">
        <v>1415</v>
      </c>
      <c r="D381" s="48" t="s">
        <v>1415</v>
      </c>
      <c r="E381" s="48" t="s">
        <v>1415</v>
      </c>
      <c r="F381" s="48" t="s">
        <v>1304</v>
      </c>
      <c r="G381" s="48" t="s">
        <v>58</v>
      </c>
      <c r="I381" s="48" t="s">
        <v>58</v>
      </c>
      <c r="J381" s="48" t="s">
        <v>1304</v>
      </c>
      <c r="K381">
        <v>-36915840</v>
      </c>
      <c r="L381">
        <v>1</v>
      </c>
      <c r="M381">
        <v>1</v>
      </c>
      <c r="N381">
        <v>1</v>
      </c>
      <c r="O381">
        <v>0</v>
      </c>
      <c r="Q381">
        <v>0</v>
      </c>
      <c r="S381">
        <v>0</v>
      </c>
    </row>
    <row r="382" spans="1:21" x14ac:dyDescent="0.35">
      <c r="A382" s="48" t="s">
        <v>1415</v>
      </c>
      <c r="B382" s="48" t="s">
        <v>1415</v>
      </c>
      <c r="C382" s="48" t="s">
        <v>1415</v>
      </c>
      <c r="D382" s="48" t="s">
        <v>1415</v>
      </c>
      <c r="E382" s="48" t="s">
        <v>1415</v>
      </c>
      <c r="F382" s="48" t="s">
        <v>1304</v>
      </c>
      <c r="G382" s="48" t="s">
        <v>58</v>
      </c>
      <c r="I382" s="48" t="s">
        <v>58</v>
      </c>
      <c r="J382" s="48" t="s">
        <v>1304</v>
      </c>
      <c r="K382">
        <v>-37653995</v>
      </c>
      <c r="L382">
        <v>1</v>
      </c>
      <c r="M382">
        <v>1</v>
      </c>
      <c r="N382">
        <v>1</v>
      </c>
      <c r="O382">
        <v>0</v>
      </c>
      <c r="Q382">
        <v>0</v>
      </c>
      <c r="S382">
        <v>0</v>
      </c>
    </row>
    <row r="383" spans="1:21" x14ac:dyDescent="0.35">
      <c r="A383" s="48" t="s">
        <v>1415</v>
      </c>
      <c r="B383" s="48" t="s">
        <v>1415</v>
      </c>
      <c r="C383" s="48" t="s">
        <v>1415</v>
      </c>
      <c r="D383" s="48" t="s">
        <v>1415</v>
      </c>
      <c r="E383" s="48" t="s">
        <v>1415</v>
      </c>
      <c r="F383" s="48" t="s">
        <v>1304</v>
      </c>
      <c r="G383" s="48" t="s">
        <v>58</v>
      </c>
      <c r="I383" s="48" t="s">
        <v>58</v>
      </c>
      <c r="J383" s="48" t="s">
        <v>1304</v>
      </c>
      <c r="K383">
        <v>-106942406</v>
      </c>
      <c r="L383">
        <v>1</v>
      </c>
      <c r="M383">
        <v>1</v>
      </c>
      <c r="N383">
        <v>1</v>
      </c>
      <c r="O383">
        <v>0</v>
      </c>
      <c r="Q383">
        <v>0</v>
      </c>
      <c r="S383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9B643-0EE4-4EE0-9EAD-AF6556359EBB}">
  <sheetPr codeName="Sheet10">
    <tabColor rgb="FF0070C0"/>
  </sheetPr>
  <dimension ref="A1:JC118"/>
  <sheetViews>
    <sheetView topLeftCell="A37" workbookViewId="0">
      <selection activeCell="J87" sqref="J87"/>
    </sheetView>
  </sheetViews>
  <sheetFormatPr defaultRowHeight="14.5" x14ac:dyDescent="0.35"/>
  <cols>
    <col min="1" max="1" width="13.81640625" bestFit="1" customWidth="1"/>
    <col min="5" max="5" width="10.453125" style="48" bestFit="1" customWidth="1"/>
  </cols>
  <sheetData>
    <row r="1" spans="1:263" x14ac:dyDescent="0.35">
      <c r="A1" s="108" t="s">
        <v>1412</v>
      </c>
      <c r="C1" t="s">
        <v>1648</v>
      </c>
      <c r="D1">
        <f>COUNTA(E1:JB1)</f>
        <v>258</v>
      </c>
      <c r="E1" s="105">
        <v>1</v>
      </c>
      <c r="F1" s="106">
        <f t="shared" ref="F1:BP1" si="0">E1+1</f>
        <v>2</v>
      </c>
      <c r="G1" s="106">
        <f t="shared" si="0"/>
        <v>3</v>
      </c>
      <c r="H1" s="106">
        <f t="shared" si="0"/>
        <v>4</v>
      </c>
      <c r="I1" s="106">
        <f t="shared" si="0"/>
        <v>5</v>
      </c>
      <c r="J1" s="106">
        <f t="shared" si="0"/>
        <v>6</v>
      </c>
      <c r="K1" s="106">
        <f t="shared" si="0"/>
        <v>7</v>
      </c>
      <c r="L1" s="106">
        <f t="shared" si="0"/>
        <v>8</v>
      </c>
      <c r="M1" s="106">
        <f t="shared" si="0"/>
        <v>9</v>
      </c>
      <c r="N1" s="106">
        <f t="shared" si="0"/>
        <v>10</v>
      </c>
      <c r="O1" s="106">
        <f t="shared" si="0"/>
        <v>11</v>
      </c>
      <c r="P1" s="106">
        <f t="shared" si="0"/>
        <v>12</v>
      </c>
      <c r="Q1" s="106">
        <f t="shared" si="0"/>
        <v>13</v>
      </c>
      <c r="R1" s="106">
        <f t="shared" si="0"/>
        <v>14</v>
      </c>
      <c r="S1" s="106">
        <f t="shared" si="0"/>
        <v>15</v>
      </c>
      <c r="T1" s="106">
        <f t="shared" si="0"/>
        <v>16</v>
      </c>
      <c r="U1" s="106">
        <f t="shared" si="0"/>
        <v>17</v>
      </c>
      <c r="V1" s="106">
        <f t="shared" si="0"/>
        <v>18</v>
      </c>
      <c r="W1" s="106">
        <f t="shared" si="0"/>
        <v>19</v>
      </c>
      <c r="X1" s="106">
        <f t="shared" si="0"/>
        <v>20</v>
      </c>
      <c r="Y1" s="106">
        <f t="shared" si="0"/>
        <v>21</v>
      </c>
      <c r="Z1" s="106">
        <f t="shared" si="0"/>
        <v>22</v>
      </c>
      <c r="AA1" s="106">
        <f t="shared" si="0"/>
        <v>23</v>
      </c>
      <c r="AB1" s="106">
        <f t="shared" si="0"/>
        <v>24</v>
      </c>
      <c r="AC1" s="106">
        <f t="shared" si="0"/>
        <v>25</v>
      </c>
      <c r="AD1" s="106">
        <f t="shared" si="0"/>
        <v>26</v>
      </c>
      <c r="AE1" s="106">
        <f t="shared" si="0"/>
        <v>27</v>
      </c>
      <c r="AF1" s="106">
        <f t="shared" si="0"/>
        <v>28</v>
      </c>
      <c r="AG1" s="106">
        <f t="shared" si="0"/>
        <v>29</v>
      </c>
      <c r="AH1" s="106">
        <f t="shared" si="0"/>
        <v>30</v>
      </c>
      <c r="AI1" s="106">
        <f t="shared" si="0"/>
        <v>31</v>
      </c>
      <c r="AJ1" s="106">
        <f t="shared" si="0"/>
        <v>32</v>
      </c>
      <c r="AK1" s="106">
        <f t="shared" si="0"/>
        <v>33</v>
      </c>
      <c r="AL1" s="106">
        <f t="shared" si="0"/>
        <v>34</v>
      </c>
      <c r="AM1" s="106">
        <f t="shared" si="0"/>
        <v>35</v>
      </c>
      <c r="AN1" s="106">
        <f t="shared" si="0"/>
        <v>36</v>
      </c>
      <c r="AO1" s="106">
        <f t="shared" si="0"/>
        <v>37</v>
      </c>
      <c r="AP1" s="106">
        <f t="shared" si="0"/>
        <v>38</v>
      </c>
      <c r="AQ1" s="106">
        <f t="shared" si="0"/>
        <v>39</v>
      </c>
      <c r="AR1" s="106">
        <f t="shared" si="0"/>
        <v>40</v>
      </c>
      <c r="AS1" s="106">
        <f t="shared" si="0"/>
        <v>41</v>
      </c>
      <c r="AT1" s="106">
        <f t="shared" si="0"/>
        <v>42</v>
      </c>
      <c r="AU1" s="106">
        <f t="shared" si="0"/>
        <v>43</v>
      </c>
      <c r="AV1" s="106">
        <f t="shared" si="0"/>
        <v>44</v>
      </c>
      <c r="AW1" s="106">
        <f t="shared" si="0"/>
        <v>45</v>
      </c>
      <c r="AX1" s="106">
        <f t="shared" si="0"/>
        <v>46</v>
      </c>
      <c r="AY1" s="106">
        <f t="shared" si="0"/>
        <v>47</v>
      </c>
      <c r="AZ1" s="106">
        <f t="shared" si="0"/>
        <v>48</v>
      </c>
      <c r="BA1" s="106">
        <f t="shared" si="0"/>
        <v>49</v>
      </c>
      <c r="BB1" s="106">
        <f t="shared" si="0"/>
        <v>50</v>
      </c>
      <c r="BC1" s="106">
        <f t="shared" si="0"/>
        <v>51</v>
      </c>
      <c r="BD1" s="106">
        <f t="shared" si="0"/>
        <v>52</v>
      </c>
      <c r="BE1" s="106">
        <f t="shared" si="0"/>
        <v>53</v>
      </c>
      <c r="BF1" s="106">
        <f t="shared" si="0"/>
        <v>54</v>
      </c>
      <c r="BG1" s="106">
        <f t="shared" si="0"/>
        <v>55</v>
      </c>
      <c r="BH1" s="106">
        <f t="shared" si="0"/>
        <v>56</v>
      </c>
      <c r="BI1" s="106">
        <f t="shared" si="0"/>
        <v>57</v>
      </c>
      <c r="BJ1" s="106">
        <f t="shared" si="0"/>
        <v>58</v>
      </c>
      <c r="BK1" s="106">
        <f t="shared" si="0"/>
        <v>59</v>
      </c>
      <c r="BL1" s="106">
        <f t="shared" si="0"/>
        <v>60</v>
      </c>
      <c r="BM1" s="106">
        <f t="shared" si="0"/>
        <v>61</v>
      </c>
      <c r="BN1" s="106">
        <f t="shared" si="0"/>
        <v>62</v>
      </c>
      <c r="BO1" s="106">
        <f t="shared" si="0"/>
        <v>63</v>
      </c>
      <c r="BP1" s="106">
        <f t="shared" si="0"/>
        <v>64</v>
      </c>
      <c r="BQ1" s="106">
        <f t="shared" ref="BQ1:EB1" si="1">BP1+1</f>
        <v>65</v>
      </c>
      <c r="BR1" s="106">
        <f t="shared" si="1"/>
        <v>66</v>
      </c>
      <c r="BS1" s="106">
        <f t="shared" si="1"/>
        <v>67</v>
      </c>
      <c r="BT1" s="106">
        <f t="shared" si="1"/>
        <v>68</v>
      </c>
      <c r="BU1" s="106">
        <f t="shared" si="1"/>
        <v>69</v>
      </c>
      <c r="BV1" s="106">
        <f t="shared" si="1"/>
        <v>70</v>
      </c>
      <c r="BW1" s="106">
        <f t="shared" si="1"/>
        <v>71</v>
      </c>
      <c r="BX1" s="106">
        <f t="shared" si="1"/>
        <v>72</v>
      </c>
      <c r="BY1" s="106">
        <f t="shared" si="1"/>
        <v>73</v>
      </c>
      <c r="BZ1" s="106">
        <f t="shared" si="1"/>
        <v>74</v>
      </c>
      <c r="CA1" s="106">
        <f t="shared" si="1"/>
        <v>75</v>
      </c>
      <c r="CB1" s="106">
        <f t="shared" si="1"/>
        <v>76</v>
      </c>
      <c r="CC1" s="106">
        <f t="shared" si="1"/>
        <v>77</v>
      </c>
      <c r="CD1" s="106">
        <f t="shared" si="1"/>
        <v>78</v>
      </c>
      <c r="CE1" s="106">
        <f t="shared" si="1"/>
        <v>79</v>
      </c>
      <c r="CF1" s="106">
        <f t="shared" si="1"/>
        <v>80</v>
      </c>
      <c r="CG1" s="106">
        <f t="shared" si="1"/>
        <v>81</v>
      </c>
      <c r="CH1" s="106">
        <f t="shared" si="1"/>
        <v>82</v>
      </c>
      <c r="CI1" s="106">
        <f t="shared" si="1"/>
        <v>83</v>
      </c>
      <c r="CJ1" s="106">
        <f t="shared" si="1"/>
        <v>84</v>
      </c>
      <c r="CK1" s="106">
        <f t="shared" si="1"/>
        <v>85</v>
      </c>
      <c r="CL1" s="106">
        <f t="shared" si="1"/>
        <v>86</v>
      </c>
      <c r="CM1" s="106">
        <f t="shared" si="1"/>
        <v>87</v>
      </c>
      <c r="CN1" s="106">
        <f t="shared" si="1"/>
        <v>88</v>
      </c>
      <c r="CO1" s="106">
        <f t="shared" si="1"/>
        <v>89</v>
      </c>
      <c r="CP1" s="106">
        <f t="shared" si="1"/>
        <v>90</v>
      </c>
      <c r="CQ1" s="106">
        <f t="shared" si="1"/>
        <v>91</v>
      </c>
      <c r="CR1" s="106">
        <f t="shared" si="1"/>
        <v>92</v>
      </c>
      <c r="CS1" s="106">
        <f t="shared" si="1"/>
        <v>93</v>
      </c>
      <c r="CT1" s="106">
        <f t="shared" si="1"/>
        <v>94</v>
      </c>
      <c r="CU1" s="106">
        <f t="shared" si="1"/>
        <v>95</v>
      </c>
      <c r="CV1" s="106">
        <f t="shared" si="1"/>
        <v>96</v>
      </c>
      <c r="CW1" s="106">
        <f t="shared" si="1"/>
        <v>97</v>
      </c>
      <c r="CX1" s="106">
        <f t="shared" si="1"/>
        <v>98</v>
      </c>
      <c r="CY1" s="106">
        <f t="shared" si="1"/>
        <v>99</v>
      </c>
      <c r="CZ1" s="106">
        <f t="shared" si="1"/>
        <v>100</v>
      </c>
      <c r="DA1" s="106">
        <f t="shared" si="1"/>
        <v>101</v>
      </c>
      <c r="DB1" s="106">
        <f t="shared" si="1"/>
        <v>102</v>
      </c>
      <c r="DC1" s="106">
        <f t="shared" si="1"/>
        <v>103</v>
      </c>
      <c r="DD1" s="106">
        <f t="shared" si="1"/>
        <v>104</v>
      </c>
      <c r="DE1" s="106">
        <f t="shared" si="1"/>
        <v>105</v>
      </c>
      <c r="DF1" s="106">
        <f t="shared" si="1"/>
        <v>106</v>
      </c>
      <c r="DG1" s="106">
        <f t="shared" si="1"/>
        <v>107</v>
      </c>
      <c r="DH1" s="106">
        <f t="shared" si="1"/>
        <v>108</v>
      </c>
      <c r="DI1" s="106">
        <f t="shared" si="1"/>
        <v>109</v>
      </c>
      <c r="DJ1" s="106">
        <f t="shared" si="1"/>
        <v>110</v>
      </c>
      <c r="DK1" s="106">
        <f t="shared" si="1"/>
        <v>111</v>
      </c>
      <c r="DL1" s="106">
        <f t="shared" si="1"/>
        <v>112</v>
      </c>
      <c r="DM1" s="106">
        <f t="shared" si="1"/>
        <v>113</v>
      </c>
      <c r="DN1" s="106">
        <f t="shared" si="1"/>
        <v>114</v>
      </c>
      <c r="DO1" s="106">
        <f t="shared" si="1"/>
        <v>115</v>
      </c>
      <c r="DP1" s="106">
        <f t="shared" si="1"/>
        <v>116</v>
      </c>
      <c r="DQ1" s="106">
        <f t="shared" si="1"/>
        <v>117</v>
      </c>
      <c r="DR1" s="106">
        <f t="shared" si="1"/>
        <v>118</v>
      </c>
      <c r="DS1" s="106">
        <f t="shared" si="1"/>
        <v>119</v>
      </c>
      <c r="DT1" s="106">
        <f t="shared" si="1"/>
        <v>120</v>
      </c>
      <c r="DU1" s="106">
        <f t="shared" si="1"/>
        <v>121</v>
      </c>
      <c r="DV1" s="106">
        <f t="shared" si="1"/>
        <v>122</v>
      </c>
      <c r="DW1" s="106">
        <f t="shared" si="1"/>
        <v>123</v>
      </c>
      <c r="DX1" s="106">
        <f t="shared" si="1"/>
        <v>124</v>
      </c>
      <c r="DY1" s="106">
        <f t="shared" si="1"/>
        <v>125</v>
      </c>
      <c r="DZ1" s="106">
        <f t="shared" si="1"/>
        <v>126</v>
      </c>
      <c r="EA1" s="106">
        <f t="shared" si="1"/>
        <v>127</v>
      </c>
      <c r="EB1" s="106">
        <f t="shared" si="1"/>
        <v>128</v>
      </c>
      <c r="EC1" s="106">
        <f t="shared" ref="EC1:GN1" si="2">EB1+1</f>
        <v>129</v>
      </c>
      <c r="ED1" s="106">
        <f t="shared" si="2"/>
        <v>130</v>
      </c>
      <c r="EE1" s="106">
        <f t="shared" si="2"/>
        <v>131</v>
      </c>
      <c r="EF1" s="106">
        <f t="shared" si="2"/>
        <v>132</v>
      </c>
      <c r="EG1" s="106">
        <f t="shared" si="2"/>
        <v>133</v>
      </c>
      <c r="EH1" s="106">
        <f t="shared" si="2"/>
        <v>134</v>
      </c>
      <c r="EI1" s="106">
        <f t="shared" si="2"/>
        <v>135</v>
      </c>
      <c r="EJ1" s="106">
        <f t="shared" si="2"/>
        <v>136</v>
      </c>
      <c r="EK1" s="106">
        <f t="shared" si="2"/>
        <v>137</v>
      </c>
      <c r="EL1" s="106">
        <f t="shared" si="2"/>
        <v>138</v>
      </c>
      <c r="EM1" s="106">
        <f t="shared" si="2"/>
        <v>139</v>
      </c>
      <c r="EN1" s="106">
        <f t="shared" si="2"/>
        <v>140</v>
      </c>
      <c r="EO1" s="106">
        <f t="shared" si="2"/>
        <v>141</v>
      </c>
      <c r="EP1" s="106">
        <f t="shared" si="2"/>
        <v>142</v>
      </c>
      <c r="EQ1" s="106">
        <f t="shared" si="2"/>
        <v>143</v>
      </c>
      <c r="ER1" s="106">
        <f t="shared" si="2"/>
        <v>144</v>
      </c>
      <c r="ES1" s="106">
        <f t="shared" si="2"/>
        <v>145</v>
      </c>
      <c r="ET1" s="106">
        <f t="shared" si="2"/>
        <v>146</v>
      </c>
      <c r="EU1" s="106">
        <f t="shared" si="2"/>
        <v>147</v>
      </c>
      <c r="EV1" s="106">
        <f t="shared" si="2"/>
        <v>148</v>
      </c>
      <c r="EW1" s="106">
        <f t="shared" si="2"/>
        <v>149</v>
      </c>
      <c r="EX1" s="106">
        <f t="shared" si="2"/>
        <v>150</v>
      </c>
      <c r="EY1" s="106">
        <f t="shared" si="2"/>
        <v>151</v>
      </c>
      <c r="EZ1" s="106">
        <f t="shared" si="2"/>
        <v>152</v>
      </c>
      <c r="FA1" s="106">
        <f t="shared" si="2"/>
        <v>153</v>
      </c>
      <c r="FB1" s="106">
        <f t="shared" si="2"/>
        <v>154</v>
      </c>
      <c r="FC1" s="106">
        <f t="shared" si="2"/>
        <v>155</v>
      </c>
      <c r="FD1" s="106">
        <f t="shared" si="2"/>
        <v>156</v>
      </c>
      <c r="FE1" s="106">
        <f t="shared" si="2"/>
        <v>157</v>
      </c>
      <c r="FF1" s="106">
        <f t="shared" si="2"/>
        <v>158</v>
      </c>
      <c r="FG1" s="106">
        <f t="shared" si="2"/>
        <v>159</v>
      </c>
      <c r="FH1" s="106">
        <f t="shared" si="2"/>
        <v>160</v>
      </c>
      <c r="FI1" s="106">
        <f t="shared" si="2"/>
        <v>161</v>
      </c>
      <c r="FJ1" s="106">
        <f t="shared" si="2"/>
        <v>162</v>
      </c>
      <c r="FK1" s="106">
        <f t="shared" si="2"/>
        <v>163</v>
      </c>
      <c r="FL1" s="106">
        <f t="shared" si="2"/>
        <v>164</v>
      </c>
      <c r="FM1" s="106">
        <f t="shared" si="2"/>
        <v>165</v>
      </c>
      <c r="FN1" s="106">
        <f t="shared" si="2"/>
        <v>166</v>
      </c>
      <c r="FO1" s="106">
        <f t="shared" si="2"/>
        <v>167</v>
      </c>
      <c r="FP1" s="106">
        <f t="shared" si="2"/>
        <v>168</v>
      </c>
      <c r="FQ1" s="106">
        <f t="shared" si="2"/>
        <v>169</v>
      </c>
      <c r="FR1" s="106">
        <f t="shared" si="2"/>
        <v>170</v>
      </c>
      <c r="FS1" s="106">
        <f t="shared" si="2"/>
        <v>171</v>
      </c>
      <c r="FT1" s="106">
        <f t="shared" si="2"/>
        <v>172</v>
      </c>
      <c r="FU1" s="106">
        <f t="shared" si="2"/>
        <v>173</v>
      </c>
      <c r="FV1" s="106">
        <f t="shared" si="2"/>
        <v>174</v>
      </c>
      <c r="FW1" s="106">
        <f t="shared" si="2"/>
        <v>175</v>
      </c>
      <c r="FX1" s="106">
        <f t="shared" si="2"/>
        <v>176</v>
      </c>
      <c r="FY1" s="106">
        <f t="shared" si="2"/>
        <v>177</v>
      </c>
      <c r="FZ1" s="106">
        <f t="shared" si="2"/>
        <v>178</v>
      </c>
      <c r="GA1" s="106">
        <f t="shared" si="2"/>
        <v>179</v>
      </c>
      <c r="GB1" s="106">
        <f t="shared" si="2"/>
        <v>180</v>
      </c>
      <c r="GC1" s="106">
        <f t="shared" si="2"/>
        <v>181</v>
      </c>
      <c r="GD1" s="106">
        <f t="shared" si="2"/>
        <v>182</v>
      </c>
      <c r="GE1" s="106">
        <f t="shared" si="2"/>
        <v>183</v>
      </c>
      <c r="GF1" s="106">
        <f t="shared" si="2"/>
        <v>184</v>
      </c>
      <c r="GG1" s="106">
        <f t="shared" si="2"/>
        <v>185</v>
      </c>
      <c r="GH1" s="106">
        <f t="shared" si="2"/>
        <v>186</v>
      </c>
      <c r="GI1" s="106">
        <f t="shared" si="2"/>
        <v>187</v>
      </c>
      <c r="GJ1" s="106">
        <f t="shared" si="2"/>
        <v>188</v>
      </c>
      <c r="GK1" s="106">
        <f t="shared" si="2"/>
        <v>189</v>
      </c>
      <c r="GL1" s="106">
        <f t="shared" si="2"/>
        <v>190</v>
      </c>
      <c r="GM1" s="106">
        <f t="shared" si="2"/>
        <v>191</v>
      </c>
      <c r="GN1" s="106">
        <f t="shared" si="2"/>
        <v>192</v>
      </c>
      <c r="GO1" s="106">
        <f t="shared" ref="GO1:IZ1" si="3">GN1+1</f>
        <v>193</v>
      </c>
      <c r="GP1" s="106">
        <f t="shared" si="3"/>
        <v>194</v>
      </c>
      <c r="GQ1" s="106">
        <f t="shared" si="3"/>
        <v>195</v>
      </c>
      <c r="GR1" s="106">
        <f t="shared" si="3"/>
        <v>196</v>
      </c>
      <c r="GS1" s="106">
        <f t="shared" si="3"/>
        <v>197</v>
      </c>
      <c r="GT1" s="106">
        <f t="shared" si="3"/>
        <v>198</v>
      </c>
      <c r="GU1" s="106">
        <f t="shared" si="3"/>
        <v>199</v>
      </c>
      <c r="GV1" s="106">
        <f t="shared" si="3"/>
        <v>200</v>
      </c>
      <c r="GW1" s="106">
        <f t="shared" si="3"/>
        <v>201</v>
      </c>
      <c r="GX1" s="106">
        <f t="shared" si="3"/>
        <v>202</v>
      </c>
      <c r="GY1" s="106">
        <f t="shared" si="3"/>
        <v>203</v>
      </c>
      <c r="GZ1" s="106">
        <f t="shared" si="3"/>
        <v>204</v>
      </c>
      <c r="HA1" s="106">
        <f t="shared" si="3"/>
        <v>205</v>
      </c>
      <c r="HB1" s="106">
        <f t="shared" si="3"/>
        <v>206</v>
      </c>
      <c r="HC1" s="106">
        <f t="shared" si="3"/>
        <v>207</v>
      </c>
      <c r="HD1" s="106">
        <f t="shared" si="3"/>
        <v>208</v>
      </c>
      <c r="HE1" s="106">
        <f t="shared" si="3"/>
        <v>209</v>
      </c>
      <c r="HF1" s="106">
        <f t="shared" si="3"/>
        <v>210</v>
      </c>
      <c r="HG1" s="106">
        <f t="shared" si="3"/>
        <v>211</v>
      </c>
      <c r="HH1" s="106">
        <f t="shared" si="3"/>
        <v>212</v>
      </c>
      <c r="HI1" s="106">
        <f t="shared" si="3"/>
        <v>213</v>
      </c>
      <c r="HJ1" s="106">
        <f t="shared" si="3"/>
        <v>214</v>
      </c>
      <c r="HK1" s="106">
        <f t="shared" si="3"/>
        <v>215</v>
      </c>
      <c r="HL1" s="106">
        <f t="shared" si="3"/>
        <v>216</v>
      </c>
      <c r="HM1" s="106">
        <f t="shared" si="3"/>
        <v>217</v>
      </c>
      <c r="HN1" s="106">
        <f t="shared" si="3"/>
        <v>218</v>
      </c>
      <c r="HO1" s="106">
        <f t="shared" si="3"/>
        <v>219</v>
      </c>
      <c r="HP1" s="106">
        <f t="shared" si="3"/>
        <v>220</v>
      </c>
      <c r="HQ1" s="106">
        <f t="shared" si="3"/>
        <v>221</v>
      </c>
      <c r="HR1" s="106">
        <f t="shared" si="3"/>
        <v>222</v>
      </c>
      <c r="HS1" s="106">
        <f t="shared" si="3"/>
        <v>223</v>
      </c>
      <c r="HT1" s="106">
        <f t="shared" si="3"/>
        <v>224</v>
      </c>
      <c r="HU1" s="106">
        <f t="shared" si="3"/>
        <v>225</v>
      </c>
      <c r="HV1" s="106">
        <f t="shared" si="3"/>
        <v>226</v>
      </c>
      <c r="HW1" s="106">
        <f t="shared" si="3"/>
        <v>227</v>
      </c>
      <c r="HX1" s="106">
        <f t="shared" si="3"/>
        <v>228</v>
      </c>
      <c r="HY1" s="106">
        <f t="shared" si="3"/>
        <v>229</v>
      </c>
      <c r="HZ1" s="106">
        <f t="shared" si="3"/>
        <v>230</v>
      </c>
      <c r="IA1" s="106">
        <f t="shared" si="3"/>
        <v>231</v>
      </c>
      <c r="IB1" s="106">
        <f t="shared" si="3"/>
        <v>232</v>
      </c>
      <c r="IC1" s="106">
        <f t="shared" si="3"/>
        <v>233</v>
      </c>
      <c r="ID1" s="106">
        <f t="shared" si="3"/>
        <v>234</v>
      </c>
      <c r="IE1" s="106">
        <f t="shared" si="3"/>
        <v>235</v>
      </c>
      <c r="IF1" s="106">
        <f t="shared" si="3"/>
        <v>236</v>
      </c>
      <c r="IG1" s="106">
        <f t="shared" si="3"/>
        <v>237</v>
      </c>
      <c r="IH1" s="106">
        <f t="shared" si="3"/>
        <v>238</v>
      </c>
      <c r="II1" s="106">
        <f t="shared" si="3"/>
        <v>239</v>
      </c>
      <c r="IJ1" s="106">
        <f t="shared" si="3"/>
        <v>240</v>
      </c>
      <c r="IK1" s="106">
        <f t="shared" si="3"/>
        <v>241</v>
      </c>
      <c r="IL1" s="106">
        <f t="shared" si="3"/>
        <v>242</v>
      </c>
      <c r="IM1" s="106">
        <f t="shared" si="3"/>
        <v>243</v>
      </c>
      <c r="IN1" s="106">
        <f t="shared" si="3"/>
        <v>244</v>
      </c>
      <c r="IO1" s="106">
        <f t="shared" si="3"/>
        <v>245</v>
      </c>
      <c r="IP1" s="106">
        <f t="shared" si="3"/>
        <v>246</v>
      </c>
      <c r="IQ1" s="106">
        <f t="shared" si="3"/>
        <v>247</v>
      </c>
      <c r="IR1" s="106">
        <f t="shared" si="3"/>
        <v>248</v>
      </c>
      <c r="IS1" s="106">
        <f t="shared" si="3"/>
        <v>249</v>
      </c>
      <c r="IT1" s="106">
        <f t="shared" si="3"/>
        <v>250</v>
      </c>
      <c r="IU1" s="106">
        <f t="shared" si="3"/>
        <v>251</v>
      </c>
      <c r="IV1" s="106">
        <f t="shared" si="3"/>
        <v>252</v>
      </c>
      <c r="IW1" s="106">
        <f t="shared" si="3"/>
        <v>253</v>
      </c>
      <c r="IX1" s="106">
        <f t="shared" si="3"/>
        <v>254</v>
      </c>
      <c r="IY1" s="106">
        <f t="shared" si="3"/>
        <v>255</v>
      </c>
      <c r="IZ1" s="106">
        <f t="shared" si="3"/>
        <v>256</v>
      </c>
      <c r="JA1" s="106">
        <f t="shared" ref="JA1:JB1" si="4">IZ1+1</f>
        <v>257</v>
      </c>
      <c r="JB1" s="106">
        <f t="shared" si="4"/>
        <v>258</v>
      </c>
    </row>
    <row r="2" spans="1:263" x14ac:dyDescent="0.35">
      <c r="A2" s="108" t="s">
        <v>1173</v>
      </c>
      <c r="B2" t="s">
        <v>928</v>
      </c>
      <c r="C2" t="s">
        <v>1649</v>
      </c>
      <c r="D2">
        <f t="shared" ref="D2:D17" ca="1" si="5">COUNTA(E2:JB2)</f>
        <v>258</v>
      </c>
      <c r="E2" s="107">
        <f ca="1">TODAY()</f>
        <v>44126</v>
      </c>
      <c r="F2" s="107">
        <f ca="1">WORKDAY(E2,-1)</f>
        <v>44125</v>
      </c>
      <c r="G2" s="107">
        <f t="shared" ref="G2:BR2" ca="1" si="6">WORKDAY(F2,-1)</f>
        <v>44124</v>
      </c>
      <c r="H2" s="107">
        <f t="shared" ca="1" si="6"/>
        <v>44123</v>
      </c>
      <c r="I2" s="107">
        <f t="shared" ca="1" si="6"/>
        <v>44120</v>
      </c>
      <c r="J2" s="107">
        <f t="shared" ca="1" si="6"/>
        <v>44119</v>
      </c>
      <c r="K2" s="107">
        <f t="shared" ca="1" si="6"/>
        <v>44118</v>
      </c>
      <c r="L2" s="107">
        <f t="shared" ca="1" si="6"/>
        <v>44117</v>
      </c>
      <c r="M2" s="107">
        <f t="shared" ca="1" si="6"/>
        <v>44116</v>
      </c>
      <c r="N2" s="107">
        <f t="shared" ca="1" si="6"/>
        <v>44113</v>
      </c>
      <c r="O2" s="107">
        <f t="shared" ca="1" si="6"/>
        <v>44112</v>
      </c>
      <c r="P2" s="107">
        <f t="shared" ca="1" si="6"/>
        <v>44111</v>
      </c>
      <c r="Q2" s="107">
        <f t="shared" ca="1" si="6"/>
        <v>44110</v>
      </c>
      <c r="R2" s="107">
        <f t="shared" ca="1" si="6"/>
        <v>44109</v>
      </c>
      <c r="S2" s="107">
        <f t="shared" ca="1" si="6"/>
        <v>44106</v>
      </c>
      <c r="T2" s="107">
        <f t="shared" ca="1" si="6"/>
        <v>44105</v>
      </c>
      <c r="U2" s="107">
        <f t="shared" ca="1" si="6"/>
        <v>44104</v>
      </c>
      <c r="V2" s="107">
        <f t="shared" ca="1" si="6"/>
        <v>44103</v>
      </c>
      <c r="W2" s="107">
        <f t="shared" ca="1" si="6"/>
        <v>44102</v>
      </c>
      <c r="X2" s="107">
        <f t="shared" ca="1" si="6"/>
        <v>44099</v>
      </c>
      <c r="Y2" s="107">
        <f t="shared" ca="1" si="6"/>
        <v>44098</v>
      </c>
      <c r="Z2" s="107">
        <f t="shared" ca="1" si="6"/>
        <v>44097</v>
      </c>
      <c r="AA2" s="107">
        <f t="shared" ca="1" si="6"/>
        <v>44096</v>
      </c>
      <c r="AB2" s="107">
        <f t="shared" ca="1" si="6"/>
        <v>44095</v>
      </c>
      <c r="AC2" s="107">
        <f t="shared" ca="1" si="6"/>
        <v>44092</v>
      </c>
      <c r="AD2" s="107">
        <f t="shared" ca="1" si="6"/>
        <v>44091</v>
      </c>
      <c r="AE2" s="107">
        <f t="shared" ca="1" si="6"/>
        <v>44090</v>
      </c>
      <c r="AF2" s="107">
        <f t="shared" ca="1" si="6"/>
        <v>44089</v>
      </c>
      <c r="AG2" s="107">
        <f t="shared" ca="1" si="6"/>
        <v>44088</v>
      </c>
      <c r="AH2" s="107">
        <f t="shared" ca="1" si="6"/>
        <v>44085</v>
      </c>
      <c r="AI2" s="107">
        <f t="shared" ca="1" si="6"/>
        <v>44084</v>
      </c>
      <c r="AJ2" s="107">
        <f t="shared" ca="1" si="6"/>
        <v>44083</v>
      </c>
      <c r="AK2" s="107">
        <f t="shared" ca="1" si="6"/>
        <v>44082</v>
      </c>
      <c r="AL2" s="107">
        <f t="shared" ca="1" si="6"/>
        <v>44081</v>
      </c>
      <c r="AM2" s="107">
        <f t="shared" ca="1" si="6"/>
        <v>44078</v>
      </c>
      <c r="AN2" s="107">
        <f t="shared" ca="1" si="6"/>
        <v>44077</v>
      </c>
      <c r="AO2" s="107">
        <f t="shared" ca="1" si="6"/>
        <v>44076</v>
      </c>
      <c r="AP2" s="107">
        <f t="shared" ca="1" si="6"/>
        <v>44075</v>
      </c>
      <c r="AQ2" s="107">
        <f t="shared" ca="1" si="6"/>
        <v>44074</v>
      </c>
      <c r="AR2" s="107">
        <f t="shared" ca="1" si="6"/>
        <v>44071</v>
      </c>
      <c r="AS2" s="107">
        <f t="shared" ca="1" si="6"/>
        <v>44070</v>
      </c>
      <c r="AT2" s="107">
        <f t="shared" ca="1" si="6"/>
        <v>44069</v>
      </c>
      <c r="AU2" s="107">
        <f t="shared" ca="1" si="6"/>
        <v>44068</v>
      </c>
      <c r="AV2" s="107">
        <f t="shared" ca="1" si="6"/>
        <v>44067</v>
      </c>
      <c r="AW2" s="107">
        <f t="shared" ca="1" si="6"/>
        <v>44064</v>
      </c>
      <c r="AX2" s="107">
        <f t="shared" ca="1" si="6"/>
        <v>44063</v>
      </c>
      <c r="AY2" s="107">
        <f t="shared" ca="1" si="6"/>
        <v>44062</v>
      </c>
      <c r="AZ2" s="107">
        <f t="shared" ca="1" si="6"/>
        <v>44061</v>
      </c>
      <c r="BA2" s="107">
        <f t="shared" ca="1" si="6"/>
        <v>44060</v>
      </c>
      <c r="BB2" s="107">
        <f t="shared" ca="1" si="6"/>
        <v>44057</v>
      </c>
      <c r="BC2" s="107">
        <f t="shared" ca="1" si="6"/>
        <v>44056</v>
      </c>
      <c r="BD2" s="107">
        <f t="shared" ca="1" si="6"/>
        <v>44055</v>
      </c>
      <c r="BE2" s="107">
        <f t="shared" ca="1" si="6"/>
        <v>44054</v>
      </c>
      <c r="BF2" s="107">
        <f t="shared" ca="1" si="6"/>
        <v>44053</v>
      </c>
      <c r="BG2" s="107">
        <f t="shared" ca="1" si="6"/>
        <v>44050</v>
      </c>
      <c r="BH2" s="107">
        <f t="shared" ca="1" si="6"/>
        <v>44049</v>
      </c>
      <c r="BI2" s="107">
        <f t="shared" ca="1" si="6"/>
        <v>44048</v>
      </c>
      <c r="BJ2" s="107">
        <f t="shared" ca="1" si="6"/>
        <v>44047</v>
      </c>
      <c r="BK2" s="107">
        <f t="shared" ca="1" si="6"/>
        <v>44046</v>
      </c>
      <c r="BL2" s="107">
        <f t="shared" ca="1" si="6"/>
        <v>44043</v>
      </c>
      <c r="BM2" s="107">
        <f t="shared" ca="1" si="6"/>
        <v>44042</v>
      </c>
      <c r="BN2" s="107">
        <f t="shared" ca="1" si="6"/>
        <v>44041</v>
      </c>
      <c r="BO2" s="107">
        <f t="shared" ca="1" si="6"/>
        <v>44040</v>
      </c>
      <c r="BP2" s="107">
        <f t="shared" ca="1" si="6"/>
        <v>44039</v>
      </c>
      <c r="BQ2" s="107">
        <f t="shared" ca="1" si="6"/>
        <v>44036</v>
      </c>
      <c r="BR2" s="107">
        <f t="shared" ca="1" si="6"/>
        <v>44035</v>
      </c>
      <c r="BS2" s="107">
        <f t="shared" ref="BS2:ED2" ca="1" si="7">WORKDAY(BR2,-1)</f>
        <v>44034</v>
      </c>
      <c r="BT2" s="107">
        <f t="shared" ca="1" si="7"/>
        <v>44033</v>
      </c>
      <c r="BU2" s="107">
        <f t="shared" ca="1" si="7"/>
        <v>44032</v>
      </c>
      <c r="BV2" s="107">
        <f t="shared" ca="1" si="7"/>
        <v>44029</v>
      </c>
      <c r="BW2" s="107">
        <f t="shared" ca="1" si="7"/>
        <v>44028</v>
      </c>
      <c r="BX2" s="107">
        <f t="shared" ca="1" si="7"/>
        <v>44027</v>
      </c>
      <c r="BY2" s="107">
        <f t="shared" ca="1" si="7"/>
        <v>44026</v>
      </c>
      <c r="BZ2" s="107">
        <f t="shared" ca="1" si="7"/>
        <v>44025</v>
      </c>
      <c r="CA2" s="107">
        <f t="shared" ca="1" si="7"/>
        <v>44022</v>
      </c>
      <c r="CB2" s="107">
        <f t="shared" ca="1" si="7"/>
        <v>44021</v>
      </c>
      <c r="CC2" s="107">
        <f t="shared" ca="1" si="7"/>
        <v>44020</v>
      </c>
      <c r="CD2" s="107">
        <f t="shared" ca="1" si="7"/>
        <v>44019</v>
      </c>
      <c r="CE2" s="107">
        <f t="shared" ca="1" si="7"/>
        <v>44018</v>
      </c>
      <c r="CF2" s="107">
        <f t="shared" ca="1" si="7"/>
        <v>44015</v>
      </c>
      <c r="CG2" s="107">
        <f t="shared" ca="1" si="7"/>
        <v>44014</v>
      </c>
      <c r="CH2" s="107">
        <f t="shared" ca="1" si="7"/>
        <v>44013</v>
      </c>
      <c r="CI2" s="107">
        <f t="shared" ca="1" si="7"/>
        <v>44012</v>
      </c>
      <c r="CJ2" s="107">
        <f t="shared" ca="1" si="7"/>
        <v>44011</v>
      </c>
      <c r="CK2" s="107">
        <f t="shared" ca="1" si="7"/>
        <v>44008</v>
      </c>
      <c r="CL2" s="107">
        <f t="shared" ca="1" si="7"/>
        <v>44007</v>
      </c>
      <c r="CM2" s="107">
        <f t="shared" ca="1" si="7"/>
        <v>44006</v>
      </c>
      <c r="CN2" s="107">
        <f t="shared" ca="1" si="7"/>
        <v>44005</v>
      </c>
      <c r="CO2" s="107">
        <f t="shared" ca="1" si="7"/>
        <v>44004</v>
      </c>
      <c r="CP2" s="107">
        <f t="shared" ca="1" si="7"/>
        <v>44001</v>
      </c>
      <c r="CQ2" s="107">
        <f t="shared" ca="1" si="7"/>
        <v>44000</v>
      </c>
      <c r="CR2" s="107">
        <f t="shared" ca="1" si="7"/>
        <v>43999</v>
      </c>
      <c r="CS2" s="107">
        <f t="shared" ca="1" si="7"/>
        <v>43998</v>
      </c>
      <c r="CT2" s="107">
        <f t="shared" ca="1" si="7"/>
        <v>43997</v>
      </c>
      <c r="CU2" s="107">
        <f t="shared" ca="1" si="7"/>
        <v>43994</v>
      </c>
      <c r="CV2" s="107">
        <f t="shared" ca="1" si="7"/>
        <v>43993</v>
      </c>
      <c r="CW2" s="107">
        <f t="shared" ca="1" si="7"/>
        <v>43992</v>
      </c>
      <c r="CX2" s="107">
        <f t="shared" ca="1" si="7"/>
        <v>43991</v>
      </c>
      <c r="CY2" s="107">
        <f t="shared" ca="1" si="7"/>
        <v>43990</v>
      </c>
      <c r="CZ2" s="107">
        <f t="shared" ca="1" si="7"/>
        <v>43987</v>
      </c>
      <c r="DA2" s="107">
        <f t="shared" ca="1" si="7"/>
        <v>43986</v>
      </c>
      <c r="DB2" s="107">
        <f t="shared" ca="1" si="7"/>
        <v>43985</v>
      </c>
      <c r="DC2" s="107">
        <f t="shared" ca="1" si="7"/>
        <v>43984</v>
      </c>
      <c r="DD2" s="107">
        <f t="shared" ca="1" si="7"/>
        <v>43983</v>
      </c>
      <c r="DE2" s="107">
        <f t="shared" ca="1" si="7"/>
        <v>43980</v>
      </c>
      <c r="DF2" s="107">
        <f t="shared" ca="1" si="7"/>
        <v>43979</v>
      </c>
      <c r="DG2" s="107">
        <f t="shared" ca="1" si="7"/>
        <v>43978</v>
      </c>
      <c r="DH2" s="107">
        <f t="shared" ca="1" si="7"/>
        <v>43977</v>
      </c>
      <c r="DI2" s="107">
        <f t="shared" ca="1" si="7"/>
        <v>43976</v>
      </c>
      <c r="DJ2" s="107">
        <f t="shared" ca="1" si="7"/>
        <v>43973</v>
      </c>
      <c r="DK2" s="107">
        <f t="shared" ca="1" si="7"/>
        <v>43972</v>
      </c>
      <c r="DL2" s="107">
        <f t="shared" ca="1" si="7"/>
        <v>43971</v>
      </c>
      <c r="DM2" s="107">
        <f t="shared" ca="1" si="7"/>
        <v>43970</v>
      </c>
      <c r="DN2" s="107">
        <f t="shared" ca="1" si="7"/>
        <v>43969</v>
      </c>
      <c r="DO2" s="107">
        <f t="shared" ca="1" si="7"/>
        <v>43966</v>
      </c>
      <c r="DP2" s="107">
        <f t="shared" ca="1" si="7"/>
        <v>43965</v>
      </c>
      <c r="DQ2" s="107">
        <f t="shared" ca="1" si="7"/>
        <v>43964</v>
      </c>
      <c r="DR2" s="107">
        <f t="shared" ca="1" si="7"/>
        <v>43963</v>
      </c>
      <c r="DS2" s="107">
        <f t="shared" ca="1" si="7"/>
        <v>43962</v>
      </c>
      <c r="DT2" s="107">
        <f t="shared" ca="1" si="7"/>
        <v>43959</v>
      </c>
      <c r="DU2" s="107">
        <f t="shared" ca="1" si="7"/>
        <v>43958</v>
      </c>
      <c r="DV2" s="107">
        <f t="shared" ca="1" si="7"/>
        <v>43957</v>
      </c>
      <c r="DW2" s="107">
        <f t="shared" ca="1" si="7"/>
        <v>43956</v>
      </c>
      <c r="DX2" s="107">
        <f t="shared" ca="1" si="7"/>
        <v>43955</v>
      </c>
      <c r="DY2" s="107">
        <f t="shared" ca="1" si="7"/>
        <v>43952</v>
      </c>
      <c r="DZ2" s="107">
        <f t="shared" ca="1" si="7"/>
        <v>43951</v>
      </c>
      <c r="EA2" s="107">
        <f t="shared" ca="1" si="7"/>
        <v>43950</v>
      </c>
      <c r="EB2" s="107">
        <f t="shared" ca="1" si="7"/>
        <v>43949</v>
      </c>
      <c r="EC2" s="107">
        <f t="shared" ca="1" si="7"/>
        <v>43948</v>
      </c>
      <c r="ED2" s="107">
        <f t="shared" ca="1" si="7"/>
        <v>43945</v>
      </c>
      <c r="EE2" s="107">
        <f t="shared" ref="EE2:GP2" ca="1" si="8">WORKDAY(ED2,-1)</f>
        <v>43944</v>
      </c>
      <c r="EF2" s="107">
        <f t="shared" ca="1" si="8"/>
        <v>43943</v>
      </c>
      <c r="EG2" s="107">
        <f t="shared" ca="1" si="8"/>
        <v>43942</v>
      </c>
      <c r="EH2" s="107">
        <f t="shared" ca="1" si="8"/>
        <v>43941</v>
      </c>
      <c r="EI2" s="107">
        <f t="shared" ca="1" si="8"/>
        <v>43938</v>
      </c>
      <c r="EJ2" s="107">
        <f t="shared" ca="1" si="8"/>
        <v>43937</v>
      </c>
      <c r="EK2" s="107">
        <f t="shared" ca="1" si="8"/>
        <v>43936</v>
      </c>
      <c r="EL2" s="107">
        <f t="shared" ca="1" si="8"/>
        <v>43935</v>
      </c>
      <c r="EM2" s="107">
        <f t="shared" ca="1" si="8"/>
        <v>43934</v>
      </c>
      <c r="EN2" s="107">
        <f t="shared" ca="1" si="8"/>
        <v>43931</v>
      </c>
      <c r="EO2" s="107">
        <f t="shared" ca="1" si="8"/>
        <v>43930</v>
      </c>
      <c r="EP2" s="107">
        <f t="shared" ca="1" si="8"/>
        <v>43929</v>
      </c>
      <c r="EQ2" s="107">
        <f t="shared" ca="1" si="8"/>
        <v>43928</v>
      </c>
      <c r="ER2" s="107">
        <f t="shared" ca="1" si="8"/>
        <v>43927</v>
      </c>
      <c r="ES2" s="107">
        <f t="shared" ca="1" si="8"/>
        <v>43924</v>
      </c>
      <c r="ET2" s="107">
        <f t="shared" ca="1" si="8"/>
        <v>43923</v>
      </c>
      <c r="EU2" s="107">
        <f t="shared" ca="1" si="8"/>
        <v>43922</v>
      </c>
      <c r="EV2" s="107">
        <f t="shared" ca="1" si="8"/>
        <v>43921</v>
      </c>
      <c r="EW2" s="107">
        <f t="shared" ca="1" si="8"/>
        <v>43920</v>
      </c>
      <c r="EX2" s="107">
        <f t="shared" ca="1" si="8"/>
        <v>43917</v>
      </c>
      <c r="EY2" s="107">
        <f t="shared" ca="1" si="8"/>
        <v>43916</v>
      </c>
      <c r="EZ2" s="107">
        <f t="shared" ca="1" si="8"/>
        <v>43915</v>
      </c>
      <c r="FA2" s="107">
        <f t="shared" ca="1" si="8"/>
        <v>43914</v>
      </c>
      <c r="FB2" s="107">
        <f t="shared" ca="1" si="8"/>
        <v>43913</v>
      </c>
      <c r="FC2" s="107">
        <f t="shared" ca="1" si="8"/>
        <v>43910</v>
      </c>
      <c r="FD2" s="107">
        <f t="shared" ca="1" si="8"/>
        <v>43909</v>
      </c>
      <c r="FE2" s="107">
        <f t="shared" ca="1" si="8"/>
        <v>43908</v>
      </c>
      <c r="FF2" s="107">
        <f t="shared" ca="1" si="8"/>
        <v>43907</v>
      </c>
      <c r="FG2" s="107">
        <f t="shared" ca="1" si="8"/>
        <v>43906</v>
      </c>
      <c r="FH2" s="107">
        <f t="shared" ca="1" si="8"/>
        <v>43903</v>
      </c>
      <c r="FI2" s="107">
        <f t="shared" ca="1" si="8"/>
        <v>43902</v>
      </c>
      <c r="FJ2" s="107">
        <f t="shared" ca="1" si="8"/>
        <v>43901</v>
      </c>
      <c r="FK2" s="107">
        <f t="shared" ca="1" si="8"/>
        <v>43900</v>
      </c>
      <c r="FL2" s="107">
        <f t="shared" ca="1" si="8"/>
        <v>43899</v>
      </c>
      <c r="FM2" s="107">
        <f t="shared" ca="1" si="8"/>
        <v>43896</v>
      </c>
      <c r="FN2" s="107">
        <f t="shared" ca="1" si="8"/>
        <v>43895</v>
      </c>
      <c r="FO2" s="107">
        <f t="shared" ca="1" si="8"/>
        <v>43894</v>
      </c>
      <c r="FP2" s="107">
        <f t="shared" ca="1" si="8"/>
        <v>43893</v>
      </c>
      <c r="FQ2" s="107">
        <f t="shared" ca="1" si="8"/>
        <v>43892</v>
      </c>
      <c r="FR2" s="107">
        <f t="shared" ca="1" si="8"/>
        <v>43889</v>
      </c>
      <c r="FS2" s="107">
        <f t="shared" ca="1" si="8"/>
        <v>43888</v>
      </c>
      <c r="FT2" s="107">
        <f t="shared" ca="1" si="8"/>
        <v>43887</v>
      </c>
      <c r="FU2" s="107">
        <f t="shared" ca="1" si="8"/>
        <v>43886</v>
      </c>
      <c r="FV2" s="107">
        <f t="shared" ca="1" si="8"/>
        <v>43885</v>
      </c>
      <c r="FW2" s="107">
        <f t="shared" ca="1" si="8"/>
        <v>43882</v>
      </c>
      <c r="FX2" s="107">
        <f t="shared" ca="1" si="8"/>
        <v>43881</v>
      </c>
      <c r="FY2" s="107">
        <f t="shared" ca="1" si="8"/>
        <v>43880</v>
      </c>
      <c r="FZ2" s="107">
        <f t="shared" ca="1" si="8"/>
        <v>43879</v>
      </c>
      <c r="GA2" s="107">
        <f t="shared" ca="1" si="8"/>
        <v>43878</v>
      </c>
      <c r="GB2" s="107">
        <f t="shared" ca="1" si="8"/>
        <v>43875</v>
      </c>
      <c r="GC2" s="107">
        <f t="shared" ca="1" si="8"/>
        <v>43874</v>
      </c>
      <c r="GD2" s="107">
        <f t="shared" ca="1" si="8"/>
        <v>43873</v>
      </c>
      <c r="GE2" s="107">
        <f t="shared" ca="1" si="8"/>
        <v>43872</v>
      </c>
      <c r="GF2" s="107">
        <f t="shared" ca="1" si="8"/>
        <v>43871</v>
      </c>
      <c r="GG2" s="107">
        <f t="shared" ca="1" si="8"/>
        <v>43868</v>
      </c>
      <c r="GH2" s="107">
        <f t="shared" ca="1" si="8"/>
        <v>43867</v>
      </c>
      <c r="GI2" s="107">
        <f t="shared" ca="1" si="8"/>
        <v>43866</v>
      </c>
      <c r="GJ2" s="107">
        <f t="shared" ca="1" si="8"/>
        <v>43865</v>
      </c>
      <c r="GK2" s="107">
        <f t="shared" ca="1" si="8"/>
        <v>43864</v>
      </c>
      <c r="GL2" s="107">
        <f t="shared" ca="1" si="8"/>
        <v>43861</v>
      </c>
      <c r="GM2" s="107">
        <f t="shared" ca="1" si="8"/>
        <v>43860</v>
      </c>
      <c r="GN2" s="107">
        <f t="shared" ca="1" si="8"/>
        <v>43859</v>
      </c>
      <c r="GO2" s="107">
        <f t="shared" ca="1" si="8"/>
        <v>43858</v>
      </c>
      <c r="GP2" s="107">
        <f t="shared" ca="1" si="8"/>
        <v>43857</v>
      </c>
      <c r="GQ2" s="107">
        <f t="shared" ref="GQ2:JB2" ca="1" si="9">WORKDAY(GP2,-1)</f>
        <v>43854</v>
      </c>
      <c r="GR2" s="107">
        <f t="shared" ca="1" si="9"/>
        <v>43853</v>
      </c>
      <c r="GS2" s="107">
        <f t="shared" ca="1" si="9"/>
        <v>43852</v>
      </c>
      <c r="GT2" s="107">
        <f t="shared" ca="1" si="9"/>
        <v>43851</v>
      </c>
      <c r="GU2" s="107">
        <f t="shared" ca="1" si="9"/>
        <v>43850</v>
      </c>
      <c r="GV2" s="107">
        <f t="shared" ca="1" si="9"/>
        <v>43847</v>
      </c>
      <c r="GW2" s="107">
        <f t="shared" ca="1" si="9"/>
        <v>43846</v>
      </c>
      <c r="GX2" s="107">
        <f t="shared" ca="1" si="9"/>
        <v>43845</v>
      </c>
      <c r="GY2" s="107">
        <f t="shared" ca="1" si="9"/>
        <v>43844</v>
      </c>
      <c r="GZ2" s="107">
        <f t="shared" ca="1" si="9"/>
        <v>43843</v>
      </c>
      <c r="HA2" s="107">
        <f t="shared" ca="1" si="9"/>
        <v>43840</v>
      </c>
      <c r="HB2" s="107">
        <f t="shared" ca="1" si="9"/>
        <v>43839</v>
      </c>
      <c r="HC2" s="107">
        <f t="shared" ca="1" si="9"/>
        <v>43838</v>
      </c>
      <c r="HD2" s="107">
        <f t="shared" ca="1" si="9"/>
        <v>43837</v>
      </c>
      <c r="HE2" s="107">
        <f t="shared" ca="1" si="9"/>
        <v>43836</v>
      </c>
      <c r="HF2" s="107">
        <f t="shared" ca="1" si="9"/>
        <v>43833</v>
      </c>
      <c r="HG2" s="107">
        <f t="shared" ca="1" si="9"/>
        <v>43832</v>
      </c>
      <c r="HH2" s="107">
        <f t="shared" ca="1" si="9"/>
        <v>43831</v>
      </c>
      <c r="HI2" s="107">
        <f t="shared" ca="1" si="9"/>
        <v>43830</v>
      </c>
      <c r="HJ2" s="107">
        <f t="shared" ca="1" si="9"/>
        <v>43829</v>
      </c>
      <c r="HK2" s="107">
        <f t="shared" ca="1" si="9"/>
        <v>43826</v>
      </c>
      <c r="HL2" s="107">
        <f t="shared" ca="1" si="9"/>
        <v>43825</v>
      </c>
      <c r="HM2" s="107">
        <f t="shared" ca="1" si="9"/>
        <v>43824</v>
      </c>
      <c r="HN2" s="107">
        <f t="shared" ca="1" si="9"/>
        <v>43823</v>
      </c>
      <c r="HO2" s="107">
        <f t="shared" ca="1" si="9"/>
        <v>43822</v>
      </c>
      <c r="HP2" s="107">
        <f t="shared" ca="1" si="9"/>
        <v>43819</v>
      </c>
      <c r="HQ2" s="107">
        <f t="shared" ca="1" si="9"/>
        <v>43818</v>
      </c>
      <c r="HR2" s="107">
        <f t="shared" ca="1" si="9"/>
        <v>43817</v>
      </c>
      <c r="HS2" s="107">
        <f t="shared" ca="1" si="9"/>
        <v>43816</v>
      </c>
      <c r="HT2" s="107">
        <f t="shared" ca="1" si="9"/>
        <v>43815</v>
      </c>
      <c r="HU2" s="107">
        <f t="shared" ca="1" si="9"/>
        <v>43812</v>
      </c>
      <c r="HV2" s="107">
        <f t="shared" ca="1" si="9"/>
        <v>43811</v>
      </c>
      <c r="HW2" s="107">
        <f t="shared" ca="1" si="9"/>
        <v>43810</v>
      </c>
      <c r="HX2" s="107">
        <f t="shared" ca="1" si="9"/>
        <v>43809</v>
      </c>
      <c r="HY2" s="107">
        <f t="shared" ca="1" si="9"/>
        <v>43808</v>
      </c>
      <c r="HZ2" s="107">
        <f t="shared" ca="1" si="9"/>
        <v>43805</v>
      </c>
      <c r="IA2" s="107">
        <f t="shared" ca="1" si="9"/>
        <v>43804</v>
      </c>
      <c r="IB2" s="107">
        <f t="shared" ca="1" si="9"/>
        <v>43803</v>
      </c>
      <c r="IC2" s="107">
        <f t="shared" ca="1" si="9"/>
        <v>43802</v>
      </c>
      <c r="ID2" s="107">
        <f t="shared" ca="1" si="9"/>
        <v>43801</v>
      </c>
      <c r="IE2" s="107">
        <f t="shared" ca="1" si="9"/>
        <v>43798</v>
      </c>
      <c r="IF2" s="107">
        <f t="shared" ca="1" si="9"/>
        <v>43797</v>
      </c>
      <c r="IG2" s="107">
        <f t="shared" ca="1" si="9"/>
        <v>43796</v>
      </c>
      <c r="IH2" s="107">
        <f t="shared" ca="1" si="9"/>
        <v>43795</v>
      </c>
      <c r="II2" s="107">
        <f t="shared" ca="1" si="9"/>
        <v>43794</v>
      </c>
      <c r="IJ2" s="107">
        <f t="shared" ca="1" si="9"/>
        <v>43791</v>
      </c>
      <c r="IK2" s="107">
        <f t="shared" ca="1" si="9"/>
        <v>43790</v>
      </c>
      <c r="IL2" s="107">
        <f t="shared" ca="1" si="9"/>
        <v>43789</v>
      </c>
      <c r="IM2" s="107">
        <f t="shared" ca="1" si="9"/>
        <v>43788</v>
      </c>
      <c r="IN2" s="107">
        <f t="shared" ca="1" si="9"/>
        <v>43787</v>
      </c>
      <c r="IO2" s="107">
        <f t="shared" ca="1" si="9"/>
        <v>43784</v>
      </c>
      <c r="IP2" s="107">
        <f t="shared" ca="1" si="9"/>
        <v>43783</v>
      </c>
      <c r="IQ2" s="107">
        <f t="shared" ca="1" si="9"/>
        <v>43782</v>
      </c>
      <c r="IR2" s="107">
        <f t="shared" ca="1" si="9"/>
        <v>43781</v>
      </c>
      <c r="IS2" s="107">
        <f t="shared" ca="1" si="9"/>
        <v>43780</v>
      </c>
      <c r="IT2" s="107">
        <f t="shared" ca="1" si="9"/>
        <v>43777</v>
      </c>
      <c r="IU2" s="107">
        <f t="shared" ca="1" si="9"/>
        <v>43776</v>
      </c>
      <c r="IV2" s="107">
        <f t="shared" ca="1" si="9"/>
        <v>43775</v>
      </c>
      <c r="IW2" s="107">
        <f t="shared" ca="1" si="9"/>
        <v>43774</v>
      </c>
      <c r="IX2" s="107">
        <f t="shared" ca="1" si="9"/>
        <v>43773</v>
      </c>
      <c r="IY2" s="107">
        <f t="shared" ca="1" si="9"/>
        <v>43770</v>
      </c>
      <c r="IZ2" s="107">
        <f t="shared" ca="1" si="9"/>
        <v>43769</v>
      </c>
      <c r="JA2" s="107">
        <f t="shared" ca="1" si="9"/>
        <v>43768</v>
      </c>
      <c r="JB2" s="107">
        <f t="shared" ca="1" si="9"/>
        <v>43767</v>
      </c>
      <c r="JC2" t="s">
        <v>1174</v>
      </c>
    </row>
    <row r="3" spans="1:263" x14ac:dyDescent="0.35">
      <c r="A3" s="108" t="s">
        <v>1190</v>
      </c>
      <c r="B3" t="s">
        <v>927</v>
      </c>
      <c r="C3" t="s">
        <v>1650</v>
      </c>
      <c r="D3">
        <f t="shared" ca="1" si="5"/>
        <v>35</v>
      </c>
      <c r="E3" s="105">
        <f ca="1">_xll.BDH(A3&amp;" corp","blp_i_sprd_mid",TODAY()-365,TODAY(),"dir=h","sort=r","fill=-", "pcs="&amp;B3, "dates=h","cols=35;rows=1")</f>
        <v>250.94300000000001</v>
      </c>
      <c r="F3" s="106">
        <v>250.69</v>
      </c>
      <c r="G3" s="106">
        <v>253.96899999999999</v>
      </c>
      <c r="H3" s="106">
        <v>256.30500000000001</v>
      </c>
      <c r="I3" s="106">
        <v>258.86500000000001</v>
      </c>
      <c r="J3" s="106">
        <v>259.10599999999999</v>
      </c>
      <c r="K3" s="106">
        <v>251.435</v>
      </c>
      <c r="L3" s="106">
        <v>250.023</v>
      </c>
      <c r="M3" s="106">
        <v>249.375</v>
      </c>
      <c r="N3" s="106">
        <v>249.70099999999999</v>
      </c>
      <c r="O3" s="106">
        <v>248.24100000000001</v>
      </c>
      <c r="P3" s="106">
        <v>246.28800000000001</v>
      </c>
      <c r="Q3" s="106">
        <v>246.47399999999999</v>
      </c>
      <c r="R3" s="106">
        <v>252.08799999999999</v>
      </c>
      <c r="S3" s="106">
        <v>256.91800000000001</v>
      </c>
      <c r="T3" s="106">
        <v>257.71899999999999</v>
      </c>
      <c r="U3" s="106">
        <v>263.541</v>
      </c>
      <c r="V3" s="106">
        <v>271.721</v>
      </c>
      <c r="W3" s="106">
        <v>273.577</v>
      </c>
      <c r="X3" s="106">
        <v>276.685</v>
      </c>
      <c r="Y3" s="106">
        <v>270.40100000000001</v>
      </c>
      <c r="Z3" s="106">
        <v>261.89400000000001</v>
      </c>
      <c r="AA3" s="106">
        <v>264.94499999999999</v>
      </c>
      <c r="AB3" s="106">
        <v>261.09899999999999</v>
      </c>
      <c r="AC3" s="106">
        <v>248.923</v>
      </c>
      <c r="AD3" s="106">
        <v>252.08799999999999</v>
      </c>
      <c r="AE3" s="106">
        <v>252.37200000000001</v>
      </c>
      <c r="AF3" s="106">
        <v>257.30900000000003</v>
      </c>
      <c r="AG3" s="106">
        <v>259.35300000000001</v>
      </c>
      <c r="AH3" s="106">
        <v>260.70299999999997</v>
      </c>
      <c r="AI3" s="106">
        <v>256.10399999999998</v>
      </c>
      <c r="AJ3" s="106">
        <v>259.19900000000001</v>
      </c>
      <c r="AK3" s="106">
        <v>258.58800000000002</v>
      </c>
      <c r="AL3" s="106">
        <v>253.232</v>
      </c>
      <c r="AM3" s="106">
        <v>253.09299999999999</v>
      </c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</row>
    <row r="4" spans="1:263" x14ac:dyDescent="0.35">
      <c r="A4" s="108" t="s">
        <v>390</v>
      </c>
      <c r="B4" t="s">
        <v>927</v>
      </c>
      <c r="C4" t="s">
        <v>1658</v>
      </c>
      <c r="D4">
        <f t="shared" ca="1" si="5"/>
        <v>257</v>
      </c>
      <c r="E4" s="105">
        <f ca="1">_xll.BDH(A4&amp;" corp","blp_i_sprd_mid",TODAY()-365,TODAY(),"dir=h","sort=r","fill=-", "pcs="&amp;B4, "dates=h","cols=257;rows=1")</f>
        <v>329.505</v>
      </c>
      <c r="F4" s="106">
        <v>329.59100000000001</v>
      </c>
      <c r="G4" s="106">
        <v>334.41800000000001</v>
      </c>
      <c r="H4" s="106">
        <v>334.85899999999998</v>
      </c>
      <c r="I4" s="106">
        <v>341.678</v>
      </c>
      <c r="J4" s="106">
        <v>352.47699999999998</v>
      </c>
      <c r="K4" s="106">
        <v>332.93700000000001</v>
      </c>
      <c r="L4" s="106">
        <v>320.827</v>
      </c>
      <c r="M4" s="106">
        <v>316.57900000000001</v>
      </c>
      <c r="N4" s="106">
        <v>323.06799999999998</v>
      </c>
      <c r="O4" s="106">
        <v>317.01</v>
      </c>
      <c r="P4" s="106">
        <v>310.41300000000001</v>
      </c>
      <c r="Q4" s="106">
        <v>311.041</v>
      </c>
      <c r="R4" s="106">
        <v>323.22199999999998</v>
      </c>
      <c r="S4" s="106">
        <v>329.05099999999999</v>
      </c>
      <c r="T4" s="106">
        <v>326.57499999999999</v>
      </c>
      <c r="U4" s="106">
        <v>335.42700000000002</v>
      </c>
      <c r="V4" s="106">
        <v>344.07299999999998</v>
      </c>
      <c r="W4" s="106">
        <v>352.767</v>
      </c>
      <c r="X4" s="106">
        <v>363.88799999999998</v>
      </c>
      <c r="Y4" s="106">
        <v>354.78899999999999</v>
      </c>
      <c r="Z4" s="106">
        <v>336.17099999999999</v>
      </c>
      <c r="AA4" s="106">
        <v>341.16899999999998</v>
      </c>
      <c r="AB4" s="106">
        <v>341.28</v>
      </c>
      <c r="AC4" s="106">
        <v>313.90899999999999</v>
      </c>
      <c r="AD4" s="106">
        <v>316.89800000000002</v>
      </c>
      <c r="AE4" s="106">
        <v>325.91800000000001</v>
      </c>
      <c r="AF4" s="106">
        <v>344.959</v>
      </c>
      <c r="AG4" s="106">
        <v>350.54</v>
      </c>
      <c r="AH4" s="106">
        <v>344.11900000000003</v>
      </c>
      <c r="AI4" s="106">
        <v>336.07499999999999</v>
      </c>
      <c r="AJ4" s="106">
        <v>338.19499999999999</v>
      </c>
      <c r="AK4" s="106">
        <v>331.42599999999999</v>
      </c>
      <c r="AL4" s="106">
        <v>327.24599999999998</v>
      </c>
      <c r="AM4" s="106">
        <v>326.66399999999999</v>
      </c>
      <c r="AN4" s="106">
        <v>321.05</v>
      </c>
      <c r="AO4" s="106">
        <v>321.82400000000001</v>
      </c>
      <c r="AP4" s="106">
        <v>325.33499999999998</v>
      </c>
      <c r="AQ4" s="106">
        <v>331.68299999999999</v>
      </c>
      <c r="AR4" s="106">
        <v>327.017</v>
      </c>
      <c r="AS4" s="106">
        <v>325.233</v>
      </c>
      <c r="AT4" s="106">
        <v>324.66300000000001</v>
      </c>
      <c r="AU4" s="106">
        <v>323.56299999999999</v>
      </c>
      <c r="AV4" s="106">
        <v>334.87200000000001</v>
      </c>
      <c r="AW4" s="106">
        <v>347.30399999999997</v>
      </c>
      <c r="AX4" s="106">
        <v>346.995</v>
      </c>
      <c r="AY4" s="106">
        <v>346.29399999999998</v>
      </c>
      <c r="AZ4" s="106">
        <v>344.53300000000002</v>
      </c>
      <c r="BA4" s="106">
        <v>340.67200000000003</v>
      </c>
      <c r="BB4" s="106">
        <v>341.697</v>
      </c>
      <c r="BC4" s="106">
        <v>335.29599999999999</v>
      </c>
      <c r="BD4" s="106">
        <v>337.34500000000003</v>
      </c>
      <c r="BE4" s="106">
        <v>341.47699999999998</v>
      </c>
      <c r="BF4" s="106">
        <v>353.59699999999998</v>
      </c>
      <c r="BG4" s="106">
        <v>359.822</v>
      </c>
      <c r="BH4" s="106">
        <v>360.755</v>
      </c>
      <c r="BI4" s="106">
        <v>360.31900000000002</v>
      </c>
      <c r="BJ4" s="106">
        <v>364.96300000000002</v>
      </c>
      <c r="BK4" s="106">
        <v>369.76499999999999</v>
      </c>
      <c r="BL4" s="106">
        <v>364.72699999999998</v>
      </c>
      <c r="BM4" s="106">
        <v>355.94600000000003</v>
      </c>
      <c r="BN4" s="106">
        <v>334.54</v>
      </c>
      <c r="BO4" s="106">
        <v>326.24299999999999</v>
      </c>
      <c r="BP4" s="106">
        <v>319.93</v>
      </c>
      <c r="BQ4" s="106">
        <v>316.815</v>
      </c>
      <c r="BR4" s="106">
        <v>318.65699999999998</v>
      </c>
      <c r="BS4" s="106">
        <v>318.363</v>
      </c>
      <c r="BT4" s="106">
        <v>313.60700000000003</v>
      </c>
      <c r="BU4" s="106">
        <v>339.678</v>
      </c>
      <c r="BV4" s="106">
        <v>355.55599999999998</v>
      </c>
      <c r="BW4" s="106">
        <v>357.22500000000002</v>
      </c>
      <c r="BX4" s="106">
        <v>359.37099999999998</v>
      </c>
      <c r="BY4" s="106">
        <v>367.072</v>
      </c>
      <c r="BZ4" s="106">
        <v>368.03100000000001</v>
      </c>
      <c r="CA4" s="106">
        <v>370.34500000000003</v>
      </c>
      <c r="CB4" s="106">
        <v>357.96199999999999</v>
      </c>
      <c r="CC4" s="106">
        <v>352.52699999999999</v>
      </c>
      <c r="CD4" s="106">
        <v>345.95400000000001</v>
      </c>
      <c r="CE4" s="106">
        <v>345.21100000000001</v>
      </c>
      <c r="CF4" s="106">
        <v>367.76400000000001</v>
      </c>
      <c r="CG4" s="106">
        <v>377.75799999999998</v>
      </c>
      <c r="CH4" s="106">
        <v>389.19600000000003</v>
      </c>
      <c r="CI4" s="106">
        <v>400.15100000000001</v>
      </c>
      <c r="CJ4" s="106">
        <v>404.96</v>
      </c>
      <c r="CK4" s="106">
        <v>408.02300000000002</v>
      </c>
      <c r="CL4" s="106">
        <v>401.93299999999999</v>
      </c>
      <c r="CM4" s="106">
        <v>399.12200000000001</v>
      </c>
      <c r="CN4" s="106">
        <v>396.17200000000003</v>
      </c>
      <c r="CO4" s="106">
        <v>401.97800000000001</v>
      </c>
      <c r="CP4" s="106">
        <v>387.79300000000001</v>
      </c>
      <c r="CQ4" s="106">
        <v>388.67899999999997</v>
      </c>
      <c r="CR4" s="106">
        <v>378.82799999999997</v>
      </c>
      <c r="CS4" s="106">
        <v>365.97500000000002</v>
      </c>
      <c r="CT4" s="106">
        <v>398.90800000000002</v>
      </c>
      <c r="CU4" s="106">
        <v>391.35300000000001</v>
      </c>
      <c r="CV4" s="106">
        <v>396.90800000000002</v>
      </c>
      <c r="CW4" s="106">
        <v>355.827</v>
      </c>
      <c r="CX4" s="106">
        <v>316.05</v>
      </c>
      <c r="CY4" s="106">
        <v>289.49</v>
      </c>
      <c r="CZ4" s="106">
        <v>309.85000000000002</v>
      </c>
      <c r="DA4" s="106">
        <v>348.41800000000001</v>
      </c>
      <c r="DB4" s="106">
        <v>358.26799999999997</v>
      </c>
      <c r="DC4" s="106">
        <v>378.47500000000002</v>
      </c>
      <c r="DD4" s="106">
        <v>379.10500000000002</v>
      </c>
      <c r="DE4" s="106">
        <v>376.55700000000002</v>
      </c>
      <c r="DF4" s="106">
        <v>363.94799999999998</v>
      </c>
      <c r="DG4" s="106">
        <v>355.53500000000003</v>
      </c>
      <c r="DH4" s="106">
        <v>369.30799999999999</v>
      </c>
      <c r="DI4" s="106">
        <v>431.56299999999999</v>
      </c>
      <c r="DJ4" s="106">
        <v>398.70600000000002</v>
      </c>
      <c r="DK4" s="106">
        <v>393.75400000000002</v>
      </c>
      <c r="DL4" s="106">
        <v>400.37299999999999</v>
      </c>
      <c r="DM4" s="106">
        <v>417.17500000000001</v>
      </c>
      <c r="DN4" s="106">
        <v>442.63799999999998</v>
      </c>
      <c r="DO4" s="106">
        <v>456.44400000000002</v>
      </c>
      <c r="DP4" s="106">
        <v>448.49099999999999</v>
      </c>
      <c r="DQ4" s="106">
        <v>427.733</v>
      </c>
      <c r="DR4" s="106">
        <v>406.97699999999998</v>
      </c>
      <c r="DS4" s="106">
        <v>397.63600000000002</v>
      </c>
      <c r="DT4" s="106">
        <v>416.89</v>
      </c>
      <c r="DU4" s="106">
        <v>397.14</v>
      </c>
      <c r="DV4" s="106">
        <v>434.666</v>
      </c>
      <c r="DW4" s="106">
        <v>443.31700000000001</v>
      </c>
      <c r="DX4" s="106">
        <v>451.77100000000002</v>
      </c>
      <c r="DY4" s="106">
        <v>458.22699999999998</v>
      </c>
      <c r="DZ4" s="106">
        <v>407.74900000000002</v>
      </c>
      <c r="EA4" s="106">
        <v>414.25099999999998</v>
      </c>
      <c r="EB4" s="106">
        <v>376.68599999999998</v>
      </c>
      <c r="EC4" s="106">
        <v>360.62099999999998</v>
      </c>
      <c r="ED4" s="106">
        <v>379.04300000000001</v>
      </c>
      <c r="EE4" s="106">
        <v>388.642</v>
      </c>
      <c r="EF4" s="106">
        <v>413.95600000000002</v>
      </c>
      <c r="EG4" s="106">
        <v>407.17500000000001</v>
      </c>
      <c r="EH4" s="106">
        <v>384.21300000000002</v>
      </c>
      <c r="EI4" s="106">
        <v>369.589</v>
      </c>
      <c r="EJ4" s="106">
        <v>368.30500000000001</v>
      </c>
      <c r="EK4" s="106">
        <v>334.565</v>
      </c>
      <c r="EL4" s="106">
        <v>322.69499999999999</v>
      </c>
      <c r="EM4" s="106">
        <v>373.02199999999999</v>
      </c>
      <c r="EN4" s="106">
        <v>443.82799999999997</v>
      </c>
      <c r="EO4" s="106">
        <v>479.39499999999998</v>
      </c>
      <c r="EP4" s="106">
        <v>531.88900000000001</v>
      </c>
      <c r="EQ4" s="106">
        <v>542.03499999999997</v>
      </c>
      <c r="ER4" s="106">
        <v>534.22199999999998</v>
      </c>
      <c r="ES4" s="106">
        <v>530.12699999999995</v>
      </c>
      <c r="ET4" s="106">
        <v>525.03</v>
      </c>
      <c r="EU4" s="106">
        <v>530.4</v>
      </c>
      <c r="EV4" s="106">
        <v>522.89499999999998</v>
      </c>
      <c r="EW4" s="106">
        <v>545.12099999999998</v>
      </c>
      <c r="EX4" s="106">
        <v>565.33000000000004</v>
      </c>
      <c r="EY4" s="106">
        <v>681.31500000000005</v>
      </c>
      <c r="EZ4" s="106">
        <v>710.07600000000002</v>
      </c>
      <c r="FA4" s="106">
        <v>673.26900000000001</v>
      </c>
      <c r="FB4" s="106">
        <v>719.49900000000002</v>
      </c>
      <c r="FC4" s="106">
        <v>708.23500000000001</v>
      </c>
      <c r="FD4" s="106">
        <v>601.73099999999999</v>
      </c>
      <c r="FE4" s="106">
        <v>530.73500000000001</v>
      </c>
      <c r="FF4" s="106">
        <v>438.21199999999999</v>
      </c>
      <c r="FG4" s="106">
        <v>416.91800000000001</v>
      </c>
      <c r="FH4" s="106">
        <v>331.78800000000001</v>
      </c>
      <c r="FI4" s="106">
        <v>316.70699999999999</v>
      </c>
      <c r="FJ4" s="106">
        <v>330.36900000000003</v>
      </c>
      <c r="FK4" s="106">
        <v>264.21600000000001</v>
      </c>
      <c r="FL4" s="106">
        <v>233.87899999999999</v>
      </c>
      <c r="FM4" s="106">
        <v>215.69900000000001</v>
      </c>
      <c r="FN4" s="106">
        <v>218.04499999999999</v>
      </c>
      <c r="FO4" s="106">
        <v>251.53899999999999</v>
      </c>
      <c r="FP4" s="106">
        <v>257.18200000000002</v>
      </c>
      <c r="FQ4" s="106">
        <v>228.42400000000001</v>
      </c>
      <c r="FR4" s="106">
        <v>213.471</v>
      </c>
      <c r="FS4" s="106">
        <v>203.596</v>
      </c>
      <c r="FT4" s="106">
        <v>193.02099999999999</v>
      </c>
      <c r="FU4" s="106">
        <v>170.684</v>
      </c>
      <c r="FV4" s="106">
        <v>172.376</v>
      </c>
      <c r="FW4" s="106">
        <v>177.94300000000001</v>
      </c>
      <c r="FX4" s="106">
        <v>180.60499999999999</v>
      </c>
      <c r="FY4" s="106">
        <v>180.14099999999999</v>
      </c>
      <c r="FZ4" s="106">
        <v>182.55799999999999</v>
      </c>
      <c r="GA4" s="106">
        <v>184.81299999999999</v>
      </c>
      <c r="GB4" s="106">
        <v>183.92599999999999</v>
      </c>
      <c r="GC4" s="106">
        <v>187.15100000000001</v>
      </c>
      <c r="GD4" s="106">
        <v>194.25</v>
      </c>
      <c r="GE4" s="106">
        <v>189.435</v>
      </c>
      <c r="GF4" s="106">
        <v>186.97</v>
      </c>
      <c r="GG4" s="106">
        <v>190.733</v>
      </c>
      <c r="GH4" s="106">
        <v>193.11600000000001</v>
      </c>
      <c r="GI4" s="106">
        <v>200.46299999999999</v>
      </c>
      <c r="GJ4" s="106">
        <v>198.5</v>
      </c>
      <c r="GK4" s="106">
        <v>197.398</v>
      </c>
      <c r="GL4" s="106">
        <v>192.64599999999999</v>
      </c>
      <c r="GM4" s="106">
        <v>196.95699999999999</v>
      </c>
      <c r="GN4" s="106">
        <v>209.99600000000001</v>
      </c>
      <c r="GO4" s="106">
        <v>194.68100000000001</v>
      </c>
      <c r="GP4" s="106">
        <v>186.99700000000001</v>
      </c>
      <c r="GQ4" s="106">
        <v>178.44</v>
      </c>
      <c r="GR4" s="106">
        <v>173.09</v>
      </c>
      <c r="GS4" s="106">
        <v>170.828</v>
      </c>
      <c r="GT4" s="106">
        <v>179.208</v>
      </c>
      <c r="GU4" s="106">
        <v>184.95400000000001</v>
      </c>
      <c r="GV4" s="106">
        <v>188.90299999999999</v>
      </c>
      <c r="GW4" s="106">
        <v>189.476</v>
      </c>
      <c r="GX4" s="106">
        <v>188.93100000000001</v>
      </c>
      <c r="GY4" s="106">
        <v>191.52799999999999</v>
      </c>
      <c r="GZ4" s="106">
        <v>193.965</v>
      </c>
      <c r="HA4" s="106">
        <v>200.14500000000001</v>
      </c>
      <c r="HB4" s="106">
        <v>193.66900000000001</v>
      </c>
      <c r="HC4" s="106">
        <v>187.268</v>
      </c>
      <c r="HD4" s="106">
        <v>177.053</v>
      </c>
      <c r="HE4" s="106">
        <v>172.607</v>
      </c>
      <c r="HF4" s="106">
        <v>171.667</v>
      </c>
      <c r="HG4" s="106">
        <v>168.12</v>
      </c>
      <c r="HH4" s="106">
        <v>172.04900000000001</v>
      </c>
      <c r="HI4" s="106">
        <v>173.19300000000001</v>
      </c>
      <c r="HJ4" s="106">
        <v>170.869</v>
      </c>
      <c r="HK4" s="106">
        <v>175.81200000000001</v>
      </c>
      <c r="HL4" s="106">
        <v>175.65799999999999</v>
      </c>
      <c r="HM4" s="106">
        <v>175.53</v>
      </c>
      <c r="HN4" s="106">
        <v>176.98099999999999</v>
      </c>
      <c r="HO4" s="106">
        <v>174.321</v>
      </c>
      <c r="HP4" s="106">
        <v>175.99600000000001</v>
      </c>
      <c r="HQ4" s="106">
        <v>183.52799999999999</v>
      </c>
      <c r="HR4" s="106">
        <v>183.17599999999999</v>
      </c>
      <c r="HS4" s="106">
        <v>180.102</v>
      </c>
      <c r="HT4" s="106">
        <v>184.78899999999999</v>
      </c>
      <c r="HU4" s="106">
        <v>193.03200000000001</v>
      </c>
      <c r="HV4" s="106">
        <v>198.376</v>
      </c>
      <c r="HW4" s="106">
        <v>210.42699999999999</v>
      </c>
      <c r="HX4" s="106">
        <v>212.2</v>
      </c>
      <c r="HY4" s="106">
        <v>202.506</v>
      </c>
      <c r="HZ4" s="106">
        <v>199.56399999999999</v>
      </c>
      <c r="IA4" s="106">
        <v>207.87299999999999</v>
      </c>
      <c r="IB4" s="106">
        <v>219.97</v>
      </c>
      <c r="IC4" s="106">
        <v>225.11199999999999</v>
      </c>
      <c r="ID4" s="106">
        <v>232.77799999999999</v>
      </c>
      <c r="IE4" s="106">
        <v>249.517</v>
      </c>
      <c r="IF4" s="106">
        <v>255.05199999999999</v>
      </c>
      <c r="IG4" s="106">
        <v>254.74100000000001</v>
      </c>
      <c r="IH4" s="106">
        <v>245.98500000000001</v>
      </c>
      <c r="II4" s="106">
        <v>244.09200000000001</v>
      </c>
      <c r="IJ4" s="106">
        <v>245.19</v>
      </c>
      <c r="IK4" s="106">
        <v>243.07900000000001</v>
      </c>
      <c r="IL4" s="106">
        <v>242.149</v>
      </c>
      <c r="IM4" s="106">
        <v>236.483</v>
      </c>
      <c r="IN4" s="106">
        <v>236.03899999999999</v>
      </c>
      <c r="IO4" s="106">
        <v>230.73699999999999</v>
      </c>
      <c r="IP4" s="106">
        <v>220.226</v>
      </c>
      <c r="IQ4" s="106">
        <v>219.66</v>
      </c>
      <c r="IR4" s="106">
        <v>218.24199999999999</v>
      </c>
      <c r="IS4" s="106">
        <v>224.06399999999999</v>
      </c>
      <c r="IT4" s="106">
        <v>231.756</v>
      </c>
      <c r="IU4" s="106">
        <v>232.54599999999999</v>
      </c>
      <c r="IV4" s="106">
        <v>227.744</v>
      </c>
      <c r="IW4" s="106">
        <v>222.92</v>
      </c>
      <c r="IX4" s="106">
        <v>213.416</v>
      </c>
      <c r="IY4" s="106">
        <v>214.49199999999999</v>
      </c>
      <c r="IZ4" s="106">
        <v>216.49199999999999</v>
      </c>
      <c r="JA4" s="106">
        <v>223.29900000000001</v>
      </c>
      <c r="JB4" s="106"/>
    </row>
    <row r="5" spans="1:263" x14ac:dyDescent="0.35">
      <c r="A5" s="108" t="s">
        <v>577</v>
      </c>
      <c r="B5" t="s">
        <v>927</v>
      </c>
      <c r="C5" t="s">
        <v>1652</v>
      </c>
      <c r="D5">
        <f t="shared" ca="1" si="5"/>
        <v>70</v>
      </c>
      <c r="E5" s="105">
        <f ca="1">_xll.BDH(A5&amp;" corp","blp_i_sprd_mid",TODAY()-365,TODAY(),"dir=h","sort=r","fill=-", "pcs="&amp;B5, "dates=h","cols=70;rows=1")</f>
        <v>247.065</v>
      </c>
      <c r="F5" s="106">
        <v>246.98599999999999</v>
      </c>
      <c r="G5" s="106">
        <v>247.39</v>
      </c>
      <c r="H5" s="106">
        <v>247.74100000000001</v>
      </c>
      <c r="I5" s="106">
        <v>250.43600000000001</v>
      </c>
      <c r="J5" s="106">
        <v>250.315</v>
      </c>
      <c r="K5" s="106">
        <v>245.36799999999999</v>
      </c>
      <c r="L5" s="106">
        <v>243.751</v>
      </c>
      <c r="M5" s="106">
        <v>242.32900000000001</v>
      </c>
      <c r="N5" s="106">
        <v>241.21700000000001</v>
      </c>
      <c r="O5" s="106">
        <v>239.833</v>
      </c>
      <c r="P5" s="106">
        <v>235.755</v>
      </c>
      <c r="Q5" s="106">
        <v>235.702</v>
      </c>
      <c r="R5" s="106">
        <v>240.428</v>
      </c>
      <c r="S5" s="106">
        <v>243.75800000000001</v>
      </c>
      <c r="T5" s="106">
        <v>243.24100000000001</v>
      </c>
      <c r="U5" s="106">
        <v>246.51300000000001</v>
      </c>
      <c r="V5" s="106">
        <v>252.51400000000001</v>
      </c>
      <c r="W5" s="106">
        <v>258.37099999999998</v>
      </c>
      <c r="X5" s="106">
        <v>262.68299999999999</v>
      </c>
      <c r="Y5" s="106">
        <v>259.27699999999999</v>
      </c>
      <c r="Z5" s="106">
        <v>252.46199999999999</v>
      </c>
      <c r="AA5" s="106">
        <v>254.69399999999999</v>
      </c>
      <c r="AB5" s="106">
        <v>255.006</v>
      </c>
      <c r="AC5" s="106">
        <v>246.16900000000001</v>
      </c>
      <c r="AD5" s="106">
        <v>246.114</v>
      </c>
      <c r="AE5" s="106">
        <v>245.376</v>
      </c>
      <c r="AF5" s="106">
        <v>245.40899999999999</v>
      </c>
      <c r="AG5" s="106">
        <v>246.51</v>
      </c>
      <c r="AH5" s="106">
        <v>242.66900000000001</v>
      </c>
      <c r="AI5" s="106">
        <v>235.18299999999999</v>
      </c>
      <c r="AJ5" s="106">
        <v>236.255</v>
      </c>
      <c r="AK5" s="106">
        <v>236.17</v>
      </c>
      <c r="AL5" s="106">
        <v>230.69499999999999</v>
      </c>
      <c r="AM5" s="106">
        <v>230.83199999999999</v>
      </c>
      <c r="AN5" s="106">
        <v>229.59399999999999</v>
      </c>
      <c r="AO5" s="106">
        <v>229.8</v>
      </c>
      <c r="AP5" s="106">
        <v>229.58199999999999</v>
      </c>
      <c r="AQ5" s="106">
        <v>230.25800000000001</v>
      </c>
      <c r="AR5" s="106">
        <v>228.965</v>
      </c>
      <c r="AS5" s="106">
        <v>226.46</v>
      </c>
      <c r="AT5" s="106">
        <v>222.15700000000001</v>
      </c>
      <c r="AU5" s="106">
        <v>220.339</v>
      </c>
      <c r="AV5" s="106">
        <v>223.34399999999999</v>
      </c>
      <c r="AW5" s="106">
        <v>227.166</v>
      </c>
      <c r="AX5" s="106">
        <v>226.85499999999999</v>
      </c>
      <c r="AY5" s="106">
        <v>224.386</v>
      </c>
      <c r="AZ5" s="106">
        <v>224.059</v>
      </c>
      <c r="BA5" s="106">
        <v>222.446</v>
      </c>
      <c r="BB5" s="106">
        <v>219.62200000000001</v>
      </c>
      <c r="BC5" s="106">
        <v>217.12899999999999</v>
      </c>
      <c r="BD5" s="106">
        <v>219.577</v>
      </c>
      <c r="BE5" s="106">
        <v>223.24799999999999</v>
      </c>
      <c r="BF5" s="106">
        <v>235.19499999999999</v>
      </c>
      <c r="BG5" s="106">
        <v>237.107</v>
      </c>
      <c r="BH5" s="106">
        <v>247.42</v>
      </c>
      <c r="BI5" s="106">
        <v>251.40199999999999</v>
      </c>
      <c r="BJ5" s="106">
        <v>257.05700000000002</v>
      </c>
      <c r="BK5" s="106">
        <v>257.16300000000001</v>
      </c>
      <c r="BL5" s="106">
        <v>257.00900000000001</v>
      </c>
      <c r="BM5" s="106">
        <v>257.53199999999998</v>
      </c>
      <c r="BN5" s="106">
        <v>253.15799999999999</v>
      </c>
      <c r="BO5" s="106">
        <v>254.315</v>
      </c>
      <c r="BP5" s="106">
        <v>253.18</v>
      </c>
      <c r="BQ5" s="106">
        <v>252.65299999999999</v>
      </c>
      <c r="BR5" s="106">
        <v>255.339</v>
      </c>
      <c r="BS5" s="106">
        <v>257.762</v>
      </c>
      <c r="BT5" s="106">
        <v>255.709</v>
      </c>
      <c r="BU5" s="106">
        <v>261.37299999999999</v>
      </c>
      <c r="BV5" s="106">
        <v>264.24200000000002</v>
      </c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  <c r="DT5" s="106"/>
      <c r="DU5" s="106"/>
      <c r="DV5" s="106"/>
      <c r="DW5" s="106"/>
      <c r="DX5" s="106"/>
      <c r="DY5" s="106"/>
      <c r="DZ5" s="106"/>
      <c r="EA5" s="106"/>
      <c r="EB5" s="106"/>
      <c r="EC5" s="106"/>
      <c r="ED5" s="106"/>
      <c r="EE5" s="106"/>
      <c r="EF5" s="106"/>
      <c r="EG5" s="106"/>
      <c r="EH5" s="106"/>
      <c r="EI5" s="106"/>
      <c r="EJ5" s="106"/>
      <c r="EK5" s="106"/>
      <c r="EL5" s="106"/>
      <c r="EM5" s="106"/>
      <c r="EN5" s="106"/>
      <c r="EO5" s="106"/>
      <c r="EP5" s="106"/>
      <c r="EQ5" s="106"/>
      <c r="ER5" s="106"/>
      <c r="ES5" s="106"/>
      <c r="ET5" s="106"/>
      <c r="EU5" s="106"/>
      <c r="EV5" s="106"/>
      <c r="EW5" s="106"/>
      <c r="EX5" s="106"/>
      <c r="EY5" s="106"/>
      <c r="EZ5" s="106"/>
      <c r="FA5" s="106"/>
      <c r="FB5" s="106"/>
      <c r="FC5" s="106"/>
      <c r="FD5" s="106"/>
      <c r="FE5" s="106"/>
      <c r="FF5" s="106"/>
      <c r="FG5" s="106"/>
      <c r="FH5" s="106"/>
      <c r="FI5" s="106"/>
      <c r="FJ5" s="106"/>
      <c r="FK5" s="106"/>
      <c r="FL5" s="106"/>
      <c r="FM5" s="106"/>
      <c r="FN5" s="106"/>
      <c r="FO5" s="106"/>
      <c r="FP5" s="106"/>
      <c r="FQ5" s="106"/>
      <c r="FR5" s="106"/>
      <c r="FS5" s="106"/>
      <c r="FT5" s="106"/>
      <c r="FU5" s="106"/>
      <c r="FV5" s="106"/>
      <c r="FW5" s="106"/>
      <c r="FX5" s="106"/>
      <c r="FY5" s="106"/>
      <c r="FZ5" s="106"/>
      <c r="GA5" s="106"/>
      <c r="GB5" s="106"/>
      <c r="GC5" s="106"/>
      <c r="GD5" s="106"/>
      <c r="GE5" s="106"/>
      <c r="GF5" s="106"/>
      <c r="GG5" s="106"/>
      <c r="GH5" s="106"/>
      <c r="GI5" s="106"/>
      <c r="GJ5" s="106"/>
      <c r="GK5" s="106"/>
      <c r="GL5" s="106"/>
      <c r="GM5" s="106"/>
      <c r="GN5" s="106"/>
      <c r="GO5" s="106"/>
      <c r="GP5" s="106"/>
      <c r="GQ5" s="106"/>
      <c r="GR5" s="106"/>
      <c r="GS5" s="106"/>
      <c r="GT5" s="106"/>
      <c r="GU5" s="106"/>
      <c r="GV5" s="106"/>
      <c r="GW5" s="106"/>
      <c r="GX5" s="106"/>
      <c r="GY5" s="106"/>
      <c r="GZ5" s="106"/>
      <c r="HA5" s="106"/>
      <c r="HB5" s="106"/>
      <c r="HC5" s="106"/>
      <c r="HD5" s="106"/>
      <c r="HE5" s="106"/>
      <c r="HF5" s="106"/>
      <c r="HG5" s="106"/>
      <c r="HH5" s="106"/>
      <c r="HI5" s="106"/>
      <c r="HJ5" s="106"/>
      <c r="HK5" s="106"/>
      <c r="HL5" s="106"/>
      <c r="HM5" s="106"/>
      <c r="HN5" s="106"/>
      <c r="HO5" s="106"/>
      <c r="HP5" s="106"/>
      <c r="HQ5" s="106"/>
      <c r="HR5" s="106"/>
      <c r="HS5" s="106"/>
      <c r="HT5" s="106"/>
      <c r="HU5" s="106"/>
      <c r="HV5" s="106"/>
      <c r="HW5" s="106"/>
      <c r="HX5" s="106"/>
      <c r="HY5" s="106"/>
      <c r="HZ5" s="106"/>
      <c r="IA5" s="106"/>
      <c r="IB5" s="106"/>
      <c r="IC5" s="106"/>
      <c r="ID5" s="106"/>
      <c r="IE5" s="106"/>
      <c r="IF5" s="106"/>
      <c r="IG5" s="106"/>
      <c r="IH5" s="106"/>
      <c r="II5" s="106"/>
      <c r="IJ5" s="106"/>
      <c r="IK5" s="106"/>
      <c r="IL5" s="106"/>
      <c r="IM5" s="106"/>
      <c r="IN5" s="106"/>
      <c r="IO5" s="106"/>
      <c r="IP5" s="106"/>
      <c r="IQ5" s="106"/>
      <c r="IR5" s="106"/>
      <c r="IS5" s="106"/>
      <c r="IT5" s="106"/>
      <c r="IU5" s="106"/>
      <c r="IV5" s="106"/>
      <c r="IW5" s="106"/>
      <c r="IX5" s="106"/>
      <c r="IY5" s="106"/>
      <c r="IZ5" s="106"/>
      <c r="JA5" s="106"/>
      <c r="JB5" s="106"/>
    </row>
    <row r="6" spans="1:263" x14ac:dyDescent="0.35">
      <c r="A6" s="108" t="s">
        <v>286</v>
      </c>
      <c r="B6" t="s">
        <v>927</v>
      </c>
      <c r="C6" t="s">
        <v>1651</v>
      </c>
      <c r="D6">
        <f t="shared" ca="1" si="5"/>
        <v>258</v>
      </c>
      <c r="E6" s="105">
        <f ca="1">_xll.BDH(A6&amp;" corp","blp_i_sprd_mid",TODAY()-365,TODAY(),"dir=h","sort=r","fill=-", "pcs="&amp;B6, "dates=h","cols=258;rows=1")</f>
        <v>214.999</v>
      </c>
      <c r="F6" s="106">
        <v>215.51</v>
      </c>
      <c r="G6" s="106">
        <v>217.40700000000001</v>
      </c>
      <c r="H6" s="106">
        <v>219.35</v>
      </c>
      <c r="I6" s="106">
        <v>221.483</v>
      </c>
      <c r="J6" s="106">
        <v>222.57599999999999</v>
      </c>
      <c r="K6" s="106">
        <v>214.84100000000001</v>
      </c>
      <c r="L6" s="106">
        <v>212.71899999999999</v>
      </c>
      <c r="M6" s="106">
        <v>210.76900000000001</v>
      </c>
      <c r="N6" s="106">
        <v>209.88900000000001</v>
      </c>
      <c r="O6" s="106">
        <v>207.958</v>
      </c>
      <c r="P6" s="106">
        <v>203.59899999999999</v>
      </c>
      <c r="Q6" s="106">
        <v>202.33500000000001</v>
      </c>
      <c r="R6" s="106">
        <v>205.93700000000001</v>
      </c>
      <c r="S6" s="106">
        <v>208.898</v>
      </c>
      <c r="T6" s="106">
        <v>207.16200000000001</v>
      </c>
      <c r="U6" s="106">
        <v>209.637</v>
      </c>
      <c r="V6" s="106">
        <v>214.38499999999999</v>
      </c>
      <c r="W6" s="106">
        <v>214.767</v>
      </c>
      <c r="X6" s="106">
        <v>216.39400000000001</v>
      </c>
      <c r="Y6" s="106">
        <v>210.37799999999999</v>
      </c>
      <c r="Z6" s="106">
        <v>203.29400000000001</v>
      </c>
      <c r="AA6" s="106">
        <v>203.755</v>
      </c>
      <c r="AB6" s="106">
        <v>202.34200000000001</v>
      </c>
      <c r="AC6" s="106">
        <v>194.88200000000001</v>
      </c>
      <c r="AD6" s="106">
        <v>195.27799999999999</v>
      </c>
      <c r="AE6" s="106">
        <v>195.65899999999999</v>
      </c>
      <c r="AF6" s="106">
        <v>197.53700000000001</v>
      </c>
      <c r="AG6" s="106">
        <v>197.52799999999999</v>
      </c>
      <c r="AH6" s="106">
        <v>195.77699999999999</v>
      </c>
      <c r="AI6" s="106">
        <v>191.041</v>
      </c>
      <c r="AJ6" s="106">
        <v>193.09200000000001</v>
      </c>
      <c r="AK6" s="106">
        <v>190.79300000000001</v>
      </c>
      <c r="AL6" s="106">
        <v>185.17400000000001</v>
      </c>
      <c r="AM6" s="106">
        <v>184.14699999999999</v>
      </c>
      <c r="AN6" s="106">
        <v>181.86699999999999</v>
      </c>
      <c r="AO6" s="106">
        <v>182.08699999999999</v>
      </c>
      <c r="AP6" s="106">
        <v>182.91900000000001</v>
      </c>
      <c r="AQ6" s="106">
        <v>183.38800000000001</v>
      </c>
      <c r="AR6" s="106">
        <v>182.982</v>
      </c>
      <c r="AS6" s="106">
        <v>181.18899999999999</v>
      </c>
      <c r="AT6" s="106">
        <v>174.06299999999999</v>
      </c>
      <c r="AU6" s="106">
        <v>173.28800000000001</v>
      </c>
      <c r="AV6" s="106">
        <v>177.685</v>
      </c>
      <c r="AW6" s="106">
        <v>180.33</v>
      </c>
      <c r="AX6" s="106">
        <v>178.976</v>
      </c>
      <c r="AY6" s="106">
        <v>176.08</v>
      </c>
      <c r="AZ6" s="106">
        <v>175.583</v>
      </c>
      <c r="BA6" s="106">
        <v>174.02799999999999</v>
      </c>
      <c r="BB6" s="106">
        <v>171.703</v>
      </c>
      <c r="BC6" s="106">
        <v>170.50299999999999</v>
      </c>
      <c r="BD6" s="106">
        <v>174.48699999999999</v>
      </c>
      <c r="BE6" s="106">
        <v>178.44300000000001</v>
      </c>
      <c r="BF6" s="106">
        <v>189.821</v>
      </c>
      <c r="BG6" s="106">
        <v>191.911</v>
      </c>
      <c r="BH6" s="106">
        <v>199.95099999999999</v>
      </c>
      <c r="BI6" s="106">
        <v>201.48500000000001</v>
      </c>
      <c r="BJ6" s="106">
        <v>212.315</v>
      </c>
      <c r="BK6" s="106">
        <v>212.12899999999999</v>
      </c>
      <c r="BL6" s="106">
        <v>211.203</v>
      </c>
      <c r="BM6" s="106">
        <v>211.06299999999999</v>
      </c>
      <c r="BN6" s="106">
        <v>204.75399999999999</v>
      </c>
      <c r="BO6" s="106">
        <v>203.857</v>
      </c>
      <c r="BP6" s="106">
        <v>200.393</v>
      </c>
      <c r="BQ6" s="106">
        <v>197.66800000000001</v>
      </c>
      <c r="BR6" s="106">
        <v>201.08099999999999</v>
      </c>
      <c r="BS6" s="106">
        <v>203.28700000000001</v>
      </c>
      <c r="BT6" s="106">
        <v>200.52699999999999</v>
      </c>
      <c r="BU6" s="106">
        <v>209.136</v>
      </c>
      <c r="BV6" s="106">
        <v>221.37100000000001</v>
      </c>
      <c r="BW6" s="106">
        <v>226.94</v>
      </c>
      <c r="BX6" s="106">
        <v>229.68100000000001</v>
      </c>
      <c r="BY6" s="106">
        <v>235.35300000000001</v>
      </c>
      <c r="BZ6" s="106">
        <v>234.93199999999999</v>
      </c>
      <c r="CA6" s="106">
        <v>238.58099999999999</v>
      </c>
      <c r="CB6" s="106">
        <v>234.041</v>
      </c>
      <c r="CC6" s="106">
        <v>230.68</v>
      </c>
      <c r="CD6" s="106">
        <v>227.958</v>
      </c>
      <c r="CE6" s="106">
        <v>228.334</v>
      </c>
      <c r="CF6" s="106">
        <v>235.66900000000001</v>
      </c>
      <c r="CG6" s="106">
        <v>237.364</v>
      </c>
      <c r="CH6" s="106">
        <v>240.917</v>
      </c>
      <c r="CI6" s="106">
        <v>250.80199999999999</v>
      </c>
      <c r="CJ6" s="106">
        <v>258.31299999999999</v>
      </c>
      <c r="CK6" s="106">
        <v>260.16000000000003</v>
      </c>
      <c r="CL6" s="106">
        <v>261.18700000000001</v>
      </c>
      <c r="CM6" s="106">
        <v>256.548</v>
      </c>
      <c r="CN6" s="106">
        <v>252.17099999999999</v>
      </c>
      <c r="CO6" s="106">
        <v>252.905</v>
      </c>
      <c r="CP6" s="106">
        <v>242.65899999999999</v>
      </c>
      <c r="CQ6" s="106">
        <v>241.70099999999999</v>
      </c>
      <c r="CR6" s="106">
        <v>227.41399999999999</v>
      </c>
      <c r="CS6" s="106">
        <v>210.75399999999999</v>
      </c>
      <c r="CT6" s="106">
        <v>226.28700000000001</v>
      </c>
      <c r="CU6" s="106">
        <v>223.679</v>
      </c>
      <c r="CV6" s="106">
        <v>222.90100000000001</v>
      </c>
      <c r="CW6" s="106">
        <v>208.57499999999999</v>
      </c>
      <c r="CX6" s="106">
        <v>198.34100000000001</v>
      </c>
      <c r="CY6" s="106">
        <v>189.18299999999999</v>
      </c>
      <c r="CZ6" s="106">
        <v>192.9</v>
      </c>
      <c r="DA6" s="106">
        <v>202.441</v>
      </c>
      <c r="DB6" s="106">
        <v>211.47399999999999</v>
      </c>
      <c r="DC6" s="106">
        <v>222.43100000000001</v>
      </c>
      <c r="DD6" s="106">
        <v>223.404</v>
      </c>
      <c r="DE6" s="106">
        <v>224.55500000000001</v>
      </c>
      <c r="DF6" s="106">
        <v>219.08500000000001</v>
      </c>
      <c r="DG6" s="106">
        <v>223.88900000000001</v>
      </c>
      <c r="DH6" s="106">
        <v>234.25700000000001</v>
      </c>
      <c r="DI6" s="106">
        <v>242.905</v>
      </c>
      <c r="DJ6" s="106">
        <v>249.78399999999999</v>
      </c>
      <c r="DK6" s="106">
        <v>252.178</v>
      </c>
      <c r="DL6" s="106">
        <v>257.85599999999999</v>
      </c>
      <c r="DM6" s="106">
        <v>265.73399999999998</v>
      </c>
      <c r="DN6" s="106">
        <v>278.745</v>
      </c>
      <c r="DO6" s="106">
        <v>291.33300000000003</v>
      </c>
      <c r="DP6" s="106">
        <v>294.625</v>
      </c>
      <c r="DQ6" s="106">
        <v>288.83800000000002</v>
      </c>
      <c r="DR6" s="106">
        <v>286.053</v>
      </c>
      <c r="DS6" s="106">
        <v>286.029</v>
      </c>
      <c r="DT6" s="106">
        <v>289.392</v>
      </c>
      <c r="DU6" s="106">
        <v>288.86900000000003</v>
      </c>
      <c r="DV6" s="106">
        <v>291.97199999999998</v>
      </c>
      <c r="DW6" s="106">
        <v>299.22800000000001</v>
      </c>
      <c r="DX6" s="106">
        <v>303.32499999999999</v>
      </c>
      <c r="DY6" s="106">
        <v>293.62</v>
      </c>
      <c r="DZ6" s="106">
        <v>289.774</v>
      </c>
      <c r="EA6" s="106">
        <v>282.00200000000001</v>
      </c>
      <c r="EB6" s="106">
        <v>273.89999999999998</v>
      </c>
      <c r="EC6" s="106">
        <v>264.81799999999998</v>
      </c>
      <c r="ED6" s="106">
        <v>283.84800000000001</v>
      </c>
      <c r="EE6" s="106">
        <v>288.15699999999998</v>
      </c>
      <c r="EF6" s="106">
        <v>310.13</v>
      </c>
      <c r="EG6" s="106">
        <v>325.387</v>
      </c>
      <c r="EH6" s="106">
        <v>282.49599999999998</v>
      </c>
      <c r="EI6" s="106">
        <v>272.30700000000002</v>
      </c>
      <c r="EJ6" s="106">
        <v>273.64100000000002</v>
      </c>
      <c r="EK6" s="106">
        <v>258.80599999999998</v>
      </c>
      <c r="EL6" s="106">
        <v>256.79300000000001</v>
      </c>
      <c r="EM6" s="106">
        <v>257.37599999999998</v>
      </c>
      <c r="EN6" s="106">
        <v>283.09100000000001</v>
      </c>
      <c r="EO6" s="106">
        <v>300.21499999999997</v>
      </c>
      <c r="EP6" s="106">
        <v>306.34699999999998</v>
      </c>
      <c r="EQ6" s="106">
        <v>325.76400000000001</v>
      </c>
      <c r="ER6" s="106">
        <v>329.55099999999999</v>
      </c>
      <c r="ES6" s="106">
        <v>326.60500000000002</v>
      </c>
      <c r="ET6" s="106">
        <v>327.596</v>
      </c>
      <c r="EU6" s="106">
        <v>326.822</v>
      </c>
      <c r="EV6" s="106">
        <v>331.18900000000002</v>
      </c>
      <c r="EW6" s="106">
        <v>328.166</v>
      </c>
      <c r="EX6" s="106">
        <v>330.416</v>
      </c>
      <c r="EY6" s="106">
        <v>340.94299999999998</v>
      </c>
      <c r="EZ6" s="106">
        <v>403.53899999999999</v>
      </c>
      <c r="FA6" s="106">
        <v>426.43299999999999</v>
      </c>
      <c r="FB6" s="106">
        <v>412.11</v>
      </c>
      <c r="FC6" s="106">
        <v>433.16899999999998</v>
      </c>
      <c r="FD6" s="106">
        <v>435.27</v>
      </c>
      <c r="FE6" s="106">
        <v>369.779</v>
      </c>
      <c r="FF6" s="106">
        <v>309.73099999999999</v>
      </c>
      <c r="FG6" s="106">
        <v>257.09399999999999</v>
      </c>
      <c r="FH6" s="106">
        <v>257.459</v>
      </c>
      <c r="FI6" s="106">
        <v>218.17699999999999</v>
      </c>
      <c r="FJ6" s="106">
        <v>215.6</v>
      </c>
      <c r="FK6" s="106">
        <v>229.488</v>
      </c>
      <c r="FL6" s="106">
        <v>169.80600000000001</v>
      </c>
      <c r="FM6" s="106">
        <v>155.00800000000001</v>
      </c>
      <c r="FN6" s="106">
        <v>148.054</v>
      </c>
      <c r="FO6" s="106">
        <v>149.572</v>
      </c>
      <c r="FP6" s="106">
        <v>165.11199999999999</v>
      </c>
      <c r="FQ6" s="106">
        <v>166.49700000000001</v>
      </c>
      <c r="FR6" s="106">
        <v>151.595</v>
      </c>
      <c r="FS6" s="106">
        <v>141.48699999999999</v>
      </c>
      <c r="FT6" s="106">
        <v>139.059</v>
      </c>
      <c r="FU6" s="106">
        <v>134.267</v>
      </c>
      <c r="FV6" s="106">
        <v>120.837</v>
      </c>
      <c r="FW6" s="106">
        <v>122.23</v>
      </c>
      <c r="FX6" s="106">
        <v>122.477</v>
      </c>
      <c r="FY6" s="106">
        <v>123.985</v>
      </c>
      <c r="FZ6" s="106">
        <v>123.131</v>
      </c>
      <c r="GA6" s="106">
        <v>124.42400000000001</v>
      </c>
      <c r="GB6" s="106">
        <v>124.61</v>
      </c>
      <c r="GC6" s="106">
        <v>123.623</v>
      </c>
      <c r="GD6" s="106">
        <v>124.78400000000001</v>
      </c>
      <c r="GE6" s="106">
        <v>127.002</v>
      </c>
      <c r="GF6" s="106">
        <v>123.032</v>
      </c>
      <c r="GG6" s="106">
        <v>120.217</v>
      </c>
      <c r="GH6" s="106">
        <v>120.712</v>
      </c>
      <c r="GI6" s="106">
        <v>124.80800000000001</v>
      </c>
      <c r="GJ6" s="106">
        <v>134.768</v>
      </c>
      <c r="GK6" s="106">
        <v>135.35400000000001</v>
      </c>
      <c r="GL6" s="106">
        <v>133.672</v>
      </c>
      <c r="GM6" s="106">
        <v>131.66800000000001</v>
      </c>
      <c r="GN6" s="106">
        <v>133.08199999999999</v>
      </c>
      <c r="GO6" s="106">
        <v>138.84899999999999</v>
      </c>
      <c r="GP6" s="106">
        <v>128.227</v>
      </c>
      <c r="GQ6" s="106">
        <v>124.003</v>
      </c>
      <c r="GR6" s="106">
        <v>118.217</v>
      </c>
      <c r="GS6" s="106">
        <v>117.51</v>
      </c>
      <c r="GT6" s="106">
        <v>114.85599999999999</v>
      </c>
      <c r="GU6" s="106">
        <v>116.801</v>
      </c>
      <c r="GV6" s="106">
        <v>119.77200000000001</v>
      </c>
      <c r="GW6" s="106">
        <v>123.09699999999999</v>
      </c>
      <c r="GX6" s="106">
        <v>121.125</v>
      </c>
      <c r="GY6" s="106">
        <v>120.64700000000001</v>
      </c>
      <c r="GZ6" s="106">
        <v>124.006</v>
      </c>
      <c r="HA6" s="106">
        <v>123.2</v>
      </c>
      <c r="HB6" s="106">
        <v>127.78100000000001</v>
      </c>
      <c r="HC6" s="106">
        <v>129.13</v>
      </c>
      <c r="HD6" s="106">
        <v>127.56699999999999</v>
      </c>
      <c r="HE6" s="106">
        <v>123.602</v>
      </c>
      <c r="HF6" s="106">
        <v>118.435</v>
      </c>
      <c r="HG6" s="106">
        <v>114.087</v>
      </c>
      <c r="HH6" s="106">
        <v>113.39</v>
      </c>
      <c r="HI6" s="106">
        <v>118.22799999999999</v>
      </c>
      <c r="HJ6" s="106">
        <v>118.786</v>
      </c>
      <c r="HK6" s="106">
        <v>117.55</v>
      </c>
      <c r="HL6" s="106">
        <v>118.97199999999999</v>
      </c>
      <c r="HM6" s="106">
        <v>119.196</v>
      </c>
      <c r="HN6" s="106">
        <v>120.45</v>
      </c>
      <c r="HO6" s="106">
        <v>123.18300000000001</v>
      </c>
      <c r="HP6" s="106">
        <v>123.166</v>
      </c>
      <c r="HQ6" s="106">
        <v>124.116</v>
      </c>
      <c r="HR6" s="106">
        <v>125.73099999999999</v>
      </c>
      <c r="HS6" s="106">
        <v>129.125</v>
      </c>
      <c r="HT6" s="106">
        <v>126.663</v>
      </c>
      <c r="HU6" s="106">
        <v>128.43899999999999</v>
      </c>
      <c r="HV6" s="106">
        <v>129.90199999999999</v>
      </c>
      <c r="HW6" s="106">
        <v>132.18700000000001</v>
      </c>
      <c r="HX6" s="106">
        <v>137.613</v>
      </c>
      <c r="HY6" s="106">
        <v>157.83600000000001</v>
      </c>
      <c r="HZ6" s="106">
        <v>132.142</v>
      </c>
      <c r="IA6" s="106">
        <v>136.04400000000001</v>
      </c>
      <c r="IB6" s="106">
        <v>136.92400000000001</v>
      </c>
      <c r="IC6" s="106">
        <v>137.70699999999999</v>
      </c>
      <c r="ID6" s="106">
        <v>135.60499999999999</v>
      </c>
      <c r="IE6" s="106">
        <v>138.34100000000001</v>
      </c>
      <c r="IF6" s="106">
        <v>147.20599999999999</v>
      </c>
      <c r="IG6" s="106">
        <v>146.87799999999999</v>
      </c>
      <c r="IH6" s="106">
        <v>148.596</v>
      </c>
      <c r="II6" s="106">
        <v>143.76300000000001</v>
      </c>
      <c r="IJ6" s="106">
        <v>140.666</v>
      </c>
      <c r="IK6" s="106">
        <v>139.923</v>
      </c>
      <c r="IL6" s="106">
        <v>139.83199999999999</v>
      </c>
      <c r="IM6" s="106">
        <v>136.52199999999999</v>
      </c>
      <c r="IN6" s="106">
        <v>132.59200000000001</v>
      </c>
      <c r="IO6" s="106">
        <v>132.238</v>
      </c>
      <c r="IP6" s="106">
        <v>129.24799999999999</v>
      </c>
      <c r="IQ6" s="106">
        <v>124.306</v>
      </c>
      <c r="IR6" s="106">
        <v>126.947</v>
      </c>
      <c r="IS6" s="106">
        <v>123.974</v>
      </c>
      <c r="IT6" s="106">
        <v>128.56</v>
      </c>
      <c r="IU6" s="106">
        <v>132.54</v>
      </c>
      <c r="IV6" s="106">
        <v>133.79499999999999</v>
      </c>
      <c r="IW6" s="106">
        <v>130.62100000000001</v>
      </c>
      <c r="IX6" s="106">
        <v>128.209</v>
      </c>
      <c r="IY6" s="106">
        <v>124.04900000000001</v>
      </c>
      <c r="IZ6" s="106">
        <v>126.357</v>
      </c>
      <c r="JA6" s="106">
        <v>129.83600000000001</v>
      </c>
      <c r="JB6" s="106">
        <v>131.47999999999999</v>
      </c>
    </row>
    <row r="7" spans="1:263" x14ac:dyDescent="0.35">
      <c r="A7" s="108" t="s">
        <v>240</v>
      </c>
      <c r="B7" t="s">
        <v>927</v>
      </c>
      <c r="C7" t="s">
        <v>1653</v>
      </c>
      <c r="D7">
        <f t="shared" ca="1" si="5"/>
        <v>89</v>
      </c>
      <c r="E7" s="105">
        <f ca="1">_xll.BDH(A7&amp;" corp","blp_i_sprd_mid",TODAY()-365,TODAY(),"dir=h","sort=r","fill=-", "pcs="&amp;B7, "dates=h","cols=89;rows=1")</f>
        <v>292.45800000000003</v>
      </c>
      <c r="F7" s="106">
        <v>291.76499999999999</v>
      </c>
      <c r="G7" s="106">
        <v>294.57900000000001</v>
      </c>
      <c r="H7" s="106">
        <v>297.20499999999998</v>
      </c>
      <c r="I7" s="106">
        <v>303.25299999999999</v>
      </c>
      <c r="J7" s="106">
        <v>307.72199999999998</v>
      </c>
      <c r="K7" s="106">
        <v>304.07400000000001</v>
      </c>
      <c r="L7" s="106">
        <v>302.78399999999999</v>
      </c>
      <c r="M7" s="106">
        <v>303.60899999999998</v>
      </c>
      <c r="N7" s="106">
        <v>304.49299999999999</v>
      </c>
      <c r="O7" s="106">
        <v>303.33699999999999</v>
      </c>
      <c r="P7" s="106">
        <v>294.166</v>
      </c>
      <c r="Q7" s="106">
        <v>292.34199999999998</v>
      </c>
      <c r="R7" s="106">
        <v>300.50200000000001</v>
      </c>
      <c r="S7" s="106">
        <v>308.09100000000001</v>
      </c>
      <c r="T7" s="106">
        <v>302.59199999999998</v>
      </c>
      <c r="U7" s="106">
        <v>304.68900000000002</v>
      </c>
      <c r="V7" s="106">
        <v>312.096</v>
      </c>
      <c r="W7" s="106">
        <v>316.39999999999998</v>
      </c>
      <c r="X7" s="106">
        <v>323.24799999999999</v>
      </c>
      <c r="Y7" s="106">
        <v>316.41800000000001</v>
      </c>
      <c r="Z7" s="106">
        <v>301.43400000000003</v>
      </c>
      <c r="AA7" s="106">
        <v>303.96300000000002</v>
      </c>
      <c r="AB7" s="106">
        <v>314.53899999999999</v>
      </c>
      <c r="AC7" s="106">
        <v>287.50299999999999</v>
      </c>
      <c r="AD7" s="106">
        <v>287.24700000000001</v>
      </c>
      <c r="AE7" s="106">
        <v>291.93</v>
      </c>
      <c r="AF7" s="106">
        <v>301.71699999999998</v>
      </c>
      <c r="AG7" s="106">
        <v>305.65300000000002</v>
      </c>
      <c r="AH7" s="106">
        <v>301.72800000000001</v>
      </c>
      <c r="AI7" s="106">
        <v>295.35399999999998</v>
      </c>
      <c r="AJ7" s="106">
        <v>295.839</v>
      </c>
      <c r="AK7" s="106">
        <v>289.947</v>
      </c>
      <c r="AL7" s="106">
        <v>282.95699999999999</v>
      </c>
      <c r="AM7" s="106">
        <v>280.202</v>
      </c>
      <c r="AN7" s="106">
        <v>280.71800000000002</v>
      </c>
      <c r="AO7" s="106">
        <v>284.34800000000001</v>
      </c>
      <c r="AP7" s="106">
        <v>287.08600000000001</v>
      </c>
      <c r="AQ7" s="106">
        <v>283.75700000000001</v>
      </c>
      <c r="AR7" s="106">
        <v>287.52699999999999</v>
      </c>
      <c r="AS7" s="106">
        <v>285.33800000000002</v>
      </c>
      <c r="AT7" s="106">
        <v>279.95999999999998</v>
      </c>
      <c r="AU7" s="106">
        <v>278.947</v>
      </c>
      <c r="AV7" s="106">
        <v>285.26100000000002</v>
      </c>
      <c r="AW7" s="106">
        <v>291.13200000000001</v>
      </c>
      <c r="AX7" s="106">
        <v>290.99</v>
      </c>
      <c r="AY7" s="106">
        <v>286</v>
      </c>
      <c r="AZ7" s="106">
        <v>285.54199999999997</v>
      </c>
      <c r="BA7" s="106">
        <v>280.95699999999999</v>
      </c>
      <c r="BB7" s="106">
        <v>274.5</v>
      </c>
      <c r="BC7" s="106">
        <v>267.47300000000001</v>
      </c>
      <c r="BD7" s="106">
        <v>268.25</v>
      </c>
      <c r="BE7" s="106">
        <v>272.75599999999997</v>
      </c>
      <c r="BF7" s="106">
        <v>280.916</v>
      </c>
      <c r="BG7" s="106">
        <v>282.262</v>
      </c>
      <c r="BH7" s="106">
        <v>284.69200000000001</v>
      </c>
      <c r="BI7" s="106">
        <v>283.29300000000001</v>
      </c>
      <c r="BJ7" s="106">
        <v>306.79899999999998</v>
      </c>
      <c r="BK7" s="106">
        <v>316.56400000000002</v>
      </c>
      <c r="BL7" s="106">
        <v>317.3</v>
      </c>
      <c r="BM7" s="106">
        <v>310.67599999999999</v>
      </c>
      <c r="BN7" s="106">
        <v>296.85199999999998</v>
      </c>
      <c r="BO7" s="106">
        <v>297.00599999999997</v>
      </c>
      <c r="BP7" s="106">
        <v>289.42599999999999</v>
      </c>
      <c r="BQ7" s="106">
        <v>287.89699999999999</v>
      </c>
      <c r="BR7" s="106">
        <v>289.33600000000001</v>
      </c>
      <c r="BS7" s="106">
        <v>294.18599999999998</v>
      </c>
      <c r="BT7" s="106">
        <v>287.52800000000002</v>
      </c>
      <c r="BU7" s="106">
        <v>304.916</v>
      </c>
      <c r="BV7" s="106">
        <v>314.84100000000001</v>
      </c>
      <c r="BW7" s="106">
        <v>319.55900000000003</v>
      </c>
      <c r="BX7" s="106">
        <v>320.95299999999997</v>
      </c>
      <c r="BY7" s="106">
        <v>329.49700000000001</v>
      </c>
      <c r="BZ7" s="106">
        <v>328.291</v>
      </c>
      <c r="CA7" s="106">
        <v>333.34800000000001</v>
      </c>
      <c r="CB7" s="106">
        <v>327.83300000000003</v>
      </c>
      <c r="CC7" s="106">
        <v>325.90699999999998</v>
      </c>
      <c r="CD7" s="106">
        <v>319.19200000000001</v>
      </c>
      <c r="CE7" s="106">
        <v>318.17899999999997</v>
      </c>
      <c r="CF7" s="106">
        <v>323.209</v>
      </c>
      <c r="CG7" s="106">
        <v>323.209</v>
      </c>
      <c r="CH7" s="106">
        <v>330.11099999999999</v>
      </c>
      <c r="CI7" s="106">
        <v>346.36</v>
      </c>
      <c r="CJ7" s="106">
        <v>353.34100000000001</v>
      </c>
      <c r="CK7" s="106">
        <v>358.06900000000002</v>
      </c>
      <c r="CL7" s="106">
        <v>358.52499999999998</v>
      </c>
      <c r="CM7" s="106">
        <v>356.08699999999999</v>
      </c>
      <c r="CN7" s="106">
        <v>347.93200000000002</v>
      </c>
      <c r="CO7" s="106">
        <v>353.714</v>
      </c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  <c r="EJ7" s="106"/>
      <c r="EK7" s="106"/>
      <c r="EL7" s="106"/>
      <c r="EM7" s="106"/>
      <c r="EN7" s="106"/>
      <c r="EO7" s="106"/>
      <c r="EP7" s="106"/>
      <c r="EQ7" s="106"/>
      <c r="ER7" s="106"/>
      <c r="ES7" s="106"/>
      <c r="ET7" s="106"/>
      <c r="EU7" s="106"/>
      <c r="EV7" s="106"/>
      <c r="EW7" s="106"/>
      <c r="EX7" s="106"/>
      <c r="EY7" s="106"/>
      <c r="EZ7" s="106"/>
      <c r="FA7" s="106"/>
      <c r="FB7" s="106"/>
      <c r="FC7" s="106"/>
      <c r="FD7" s="106"/>
      <c r="FE7" s="106"/>
      <c r="FF7" s="106"/>
      <c r="FG7" s="106"/>
      <c r="FH7" s="106"/>
      <c r="FI7" s="106"/>
      <c r="FJ7" s="106"/>
      <c r="FK7" s="106"/>
      <c r="FL7" s="106"/>
      <c r="FM7" s="106"/>
      <c r="FN7" s="106"/>
      <c r="FO7" s="106"/>
      <c r="FP7" s="106"/>
      <c r="FQ7" s="106"/>
      <c r="FR7" s="106"/>
      <c r="FS7" s="106"/>
      <c r="FT7" s="106"/>
      <c r="FU7" s="106"/>
      <c r="FV7" s="106"/>
      <c r="FW7" s="106"/>
      <c r="FX7" s="106"/>
      <c r="FY7" s="106"/>
      <c r="FZ7" s="106"/>
      <c r="GA7" s="106"/>
      <c r="GB7" s="106"/>
      <c r="GC7" s="106"/>
      <c r="GD7" s="106"/>
      <c r="GE7" s="106"/>
      <c r="GF7" s="106"/>
      <c r="GG7" s="106"/>
      <c r="GH7" s="106"/>
      <c r="GI7" s="106"/>
      <c r="GJ7" s="106"/>
      <c r="GK7" s="106"/>
      <c r="GL7" s="106"/>
      <c r="GM7" s="106"/>
      <c r="GN7" s="106"/>
      <c r="GO7" s="106"/>
      <c r="GP7" s="106"/>
      <c r="GQ7" s="106"/>
      <c r="GR7" s="106"/>
      <c r="GS7" s="106"/>
      <c r="GT7" s="106"/>
      <c r="GU7" s="106"/>
      <c r="GV7" s="106"/>
      <c r="GW7" s="106"/>
      <c r="GX7" s="106"/>
      <c r="GY7" s="106"/>
      <c r="GZ7" s="106"/>
      <c r="HA7" s="106"/>
      <c r="HB7" s="106"/>
      <c r="HC7" s="106"/>
      <c r="HD7" s="106"/>
      <c r="HE7" s="106"/>
      <c r="HF7" s="106"/>
      <c r="HG7" s="106"/>
      <c r="HH7" s="106"/>
      <c r="HI7" s="106"/>
      <c r="HJ7" s="106"/>
      <c r="HK7" s="106"/>
      <c r="HL7" s="106"/>
      <c r="HM7" s="106"/>
      <c r="HN7" s="106"/>
      <c r="HO7" s="106"/>
      <c r="HP7" s="106"/>
      <c r="HQ7" s="106"/>
      <c r="HR7" s="106"/>
      <c r="HS7" s="106"/>
      <c r="HT7" s="106"/>
      <c r="HU7" s="106"/>
      <c r="HV7" s="106"/>
      <c r="HW7" s="106"/>
      <c r="HX7" s="106"/>
      <c r="HY7" s="106"/>
      <c r="HZ7" s="106"/>
      <c r="IA7" s="106"/>
      <c r="IB7" s="106"/>
      <c r="IC7" s="106"/>
      <c r="ID7" s="106"/>
      <c r="IE7" s="106"/>
      <c r="IF7" s="106"/>
      <c r="IG7" s="106"/>
      <c r="IH7" s="106"/>
      <c r="II7" s="106"/>
      <c r="IJ7" s="106"/>
      <c r="IK7" s="106"/>
      <c r="IL7" s="106"/>
      <c r="IM7" s="106"/>
      <c r="IN7" s="106"/>
      <c r="IO7" s="106"/>
      <c r="IP7" s="106"/>
      <c r="IQ7" s="106"/>
      <c r="IR7" s="106"/>
      <c r="IS7" s="106"/>
      <c r="IT7" s="106"/>
      <c r="IU7" s="106"/>
      <c r="IV7" s="106"/>
      <c r="IW7" s="106"/>
      <c r="IX7" s="106"/>
      <c r="IY7" s="106"/>
      <c r="IZ7" s="106"/>
      <c r="JA7" s="106"/>
      <c r="JB7" s="106"/>
    </row>
    <row r="8" spans="1:263" x14ac:dyDescent="0.35">
      <c r="A8" s="108" t="s">
        <v>16</v>
      </c>
      <c r="B8" t="s">
        <v>927</v>
      </c>
      <c r="C8" t="s">
        <v>1657</v>
      </c>
      <c r="D8">
        <f t="shared" ca="1" si="5"/>
        <v>257</v>
      </c>
      <c r="E8" s="105">
        <f ca="1">_xll.BDH(A8&amp;" corp","blp_i_sprd_mid",TODAY()-365,TODAY(),"dir=h","sort=r","fill=-", "pcs="&amp;B8, "dates=h","cols=257;rows=1")</f>
        <v>162.18</v>
      </c>
      <c r="F8" s="106">
        <v>161.953</v>
      </c>
      <c r="G8" s="106">
        <v>163.86099999999999</v>
      </c>
      <c r="H8" s="106">
        <v>167.45</v>
      </c>
      <c r="I8" s="106">
        <v>171.399</v>
      </c>
      <c r="J8" s="106">
        <v>175.03100000000001</v>
      </c>
      <c r="K8" s="106">
        <v>162.68199999999999</v>
      </c>
      <c r="L8" s="106">
        <v>161.346</v>
      </c>
      <c r="M8" s="106">
        <v>162.827</v>
      </c>
      <c r="N8" s="106">
        <v>163.33699999999999</v>
      </c>
      <c r="O8" s="106">
        <v>163.45699999999999</v>
      </c>
      <c r="P8" s="106">
        <v>161.68700000000001</v>
      </c>
      <c r="Q8" s="106">
        <v>162.113</v>
      </c>
      <c r="R8" s="106">
        <v>169.76300000000001</v>
      </c>
      <c r="S8" s="106">
        <v>179.34299999999999</v>
      </c>
      <c r="T8" s="106">
        <v>180.095</v>
      </c>
      <c r="U8" s="106">
        <v>191.214</v>
      </c>
      <c r="V8" s="106">
        <v>203.024</v>
      </c>
      <c r="W8" s="106">
        <v>209.71799999999999</v>
      </c>
      <c r="X8" s="106">
        <v>213.505</v>
      </c>
      <c r="Y8" s="106">
        <v>205.07499999999999</v>
      </c>
      <c r="Z8" s="106">
        <v>192.18100000000001</v>
      </c>
      <c r="AA8" s="106">
        <v>194.77500000000001</v>
      </c>
      <c r="AB8" s="106">
        <v>188.46799999999999</v>
      </c>
      <c r="AC8" s="106">
        <v>176.77500000000001</v>
      </c>
      <c r="AD8" s="106">
        <v>181.54</v>
      </c>
      <c r="AE8" s="106">
        <v>187.43799999999999</v>
      </c>
      <c r="AF8" s="106">
        <v>194.06100000000001</v>
      </c>
      <c r="AG8" s="106">
        <v>194.03200000000001</v>
      </c>
      <c r="AH8" s="106">
        <v>189.03100000000001</v>
      </c>
      <c r="AI8" s="106">
        <v>182.298</v>
      </c>
      <c r="AJ8" s="106">
        <v>182.96899999999999</v>
      </c>
      <c r="AK8" s="106">
        <v>176.39500000000001</v>
      </c>
      <c r="AL8" s="106">
        <v>171.411</v>
      </c>
      <c r="AM8" s="106">
        <v>170.87100000000001</v>
      </c>
      <c r="AN8" s="106">
        <v>167.535</v>
      </c>
      <c r="AO8" s="106">
        <v>168.53800000000001</v>
      </c>
      <c r="AP8" s="106">
        <v>166.625</v>
      </c>
      <c r="AQ8" s="106">
        <v>173.11</v>
      </c>
      <c r="AR8" s="106">
        <v>163.273</v>
      </c>
      <c r="AS8" s="106">
        <v>160.13</v>
      </c>
      <c r="AT8" s="106">
        <v>149.91300000000001</v>
      </c>
      <c r="AU8" s="106">
        <v>147.18799999999999</v>
      </c>
      <c r="AV8" s="106">
        <v>145.75399999999999</v>
      </c>
      <c r="AW8" s="106">
        <v>146.834</v>
      </c>
      <c r="AX8" s="106">
        <v>145.46700000000001</v>
      </c>
      <c r="AY8" s="106">
        <v>143.32900000000001</v>
      </c>
      <c r="AZ8" s="106">
        <v>135.42699999999999</v>
      </c>
      <c r="BA8" s="106">
        <v>132.39400000000001</v>
      </c>
      <c r="BB8" s="106">
        <v>128.59800000000001</v>
      </c>
      <c r="BC8" s="106">
        <v>128.06299999999999</v>
      </c>
      <c r="BD8" s="106">
        <v>131.30099999999999</v>
      </c>
      <c r="BE8" s="106">
        <v>136.821</v>
      </c>
      <c r="BF8" s="106">
        <v>142.364</v>
      </c>
      <c r="BG8" s="106">
        <v>142.59899999999999</v>
      </c>
      <c r="BH8" s="106">
        <v>146.37299999999999</v>
      </c>
      <c r="BI8" s="106">
        <v>154.363</v>
      </c>
      <c r="BJ8" s="106">
        <v>160.077</v>
      </c>
      <c r="BK8" s="106">
        <v>160.815</v>
      </c>
      <c r="BL8" s="106">
        <v>164.46700000000001</v>
      </c>
      <c r="BM8" s="106">
        <v>164.18600000000001</v>
      </c>
      <c r="BN8" s="106">
        <v>157.245</v>
      </c>
      <c r="BO8" s="106">
        <v>157.26499999999999</v>
      </c>
      <c r="BP8" s="106">
        <v>157.202</v>
      </c>
      <c r="BQ8" s="106">
        <v>162.12</v>
      </c>
      <c r="BR8" s="106">
        <v>166.58199999999999</v>
      </c>
      <c r="BS8" s="106">
        <v>167.2</v>
      </c>
      <c r="BT8" s="106">
        <v>170.87</v>
      </c>
      <c r="BU8" s="106">
        <v>191.24700000000001</v>
      </c>
      <c r="BV8" s="106">
        <v>202.35599999999999</v>
      </c>
      <c r="BW8" s="106">
        <v>205.97900000000001</v>
      </c>
      <c r="BX8" s="106">
        <v>206.09899999999999</v>
      </c>
      <c r="BY8" s="106">
        <v>208.86600000000001</v>
      </c>
      <c r="BZ8" s="106">
        <v>210.39099999999999</v>
      </c>
      <c r="CA8" s="106">
        <v>214.012</v>
      </c>
      <c r="CB8" s="106">
        <v>213.315</v>
      </c>
      <c r="CC8" s="106">
        <v>212.33099999999999</v>
      </c>
      <c r="CD8" s="106">
        <v>208.85499999999999</v>
      </c>
      <c r="CE8" s="106">
        <v>208.40799999999999</v>
      </c>
      <c r="CF8" s="106">
        <v>212.935</v>
      </c>
      <c r="CG8" s="106">
        <v>213.452</v>
      </c>
      <c r="CH8" s="106">
        <v>217.018</v>
      </c>
      <c r="CI8" s="106">
        <v>221.322</v>
      </c>
      <c r="CJ8" s="106">
        <v>223.006</v>
      </c>
      <c r="CK8" s="106">
        <v>223.143</v>
      </c>
      <c r="CL8" s="106">
        <v>220.15799999999999</v>
      </c>
      <c r="CM8" s="106">
        <v>217.292</v>
      </c>
      <c r="CN8" s="106">
        <v>215.26</v>
      </c>
      <c r="CO8" s="106">
        <v>219.05</v>
      </c>
      <c r="CP8" s="106">
        <v>211.863</v>
      </c>
      <c r="CQ8" s="106">
        <v>211.85599999999999</v>
      </c>
      <c r="CR8" s="106">
        <v>204.51300000000001</v>
      </c>
      <c r="CS8" s="106">
        <v>196.44200000000001</v>
      </c>
      <c r="CT8" s="106">
        <v>206.66499999999999</v>
      </c>
      <c r="CU8" s="106">
        <v>197.98</v>
      </c>
      <c r="CV8" s="106">
        <v>199.06200000000001</v>
      </c>
      <c r="CW8" s="106">
        <v>175.99</v>
      </c>
      <c r="CX8" s="106">
        <v>158.16399999999999</v>
      </c>
      <c r="CY8" s="106">
        <v>150.298</v>
      </c>
      <c r="CZ8" s="106">
        <v>160.54900000000001</v>
      </c>
      <c r="DA8" s="106">
        <v>186.547</v>
      </c>
      <c r="DB8" s="106">
        <v>194.495</v>
      </c>
      <c r="DC8" s="106">
        <v>201.91399999999999</v>
      </c>
      <c r="DD8" s="106">
        <v>200.93899999999999</v>
      </c>
      <c r="DE8" s="106">
        <v>200.483</v>
      </c>
      <c r="DF8" s="106">
        <v>187.91300000000001</v>
      </c>
      <c r="DG8" s="106">
        <v>186.08699999999999</v>
      </c>
      <c r="DH8" s="106">
        <v>203.43899999999999</v>
      </c>
      <c r="DI8" s="106">
        <v>216.971</v>
      </c>
      <c r="DJ8" s="106">
        <v>210.99600000000001</v>
      </c>
      <c r="DK8" s="106">
        <v>212.95500000000001</v>
      </c>
      <c r="DL8" s="106">
        <v>218.893</v>
      </c>
      <c r="DM8" s="106">
        <v>222.87700000000001</v>
      </c>
      <c r="DN8" s="106">
        <v>229.60300000000001</v>
      </c>
      <c r="DO8" s="106">
        <v>232.77099999999999</v>
      </c>
      <c r="DP8" s="106">
        <v>230.77500000000001</v>
      </c>
      <c r="DQ8" s="106">
        <v>223.339</v>
      </c>
      <c r="DR8" s="106">
        <v>218.797</v>
      </c>
      <c r="DS8" s="106">
        <v>220.172</v>
      </c>
      <c r="DT8" s="106">
        <v>225.15799999999999</v>
      </c>
      <c r="DU8" s="106">
        <v>219.78700000000001</v>
      </c>
      <c r="DV8" s="106">
        <v>219.172</v>
      </c>
      <c r="DW8" s="106">
        <v>221.142</v>
      </c>
      <c r="DX8" s="106">
        <v>221.70500000000001</v>
      </c>
      <c r="DY8" s="106">
        <v>209.24600000000001</v>
      </c>
      <c r="DZ8" s="106">
        <v>205.21700000000001</v>
      </c>
      <c r="EA8" s="106">
        <v>203.333</v>
      </c>
      <c r="EB8" s="106">
        <v>196.24199999999999</v>
      </c>
      <c r="EC8" s="106">
        <v>193.22399999999999</v>
      </c>
      <c r="ED8" s="106">
        <v>204.91300000000001</v>
      </c>
      <c r="EE8" s="106">
        <v>207.54599999999999</v>
      </c>
      <c r="EF8" s="106">
        <v>210.33600000000001</v>
      </c>
      <c r="EG8" s="106">
        <v>213.44499999999999</v>
      </c>
      <c r="EH8" s="106">
        <v>204.59700000000001</v>
      </c>
      <c r="EI8" s="106">
        <v>199.07599999999999</v>
      </c>
      <c r="EJ8" s="106">
        <v>192.13399999999999</v>
      </c>
      <c r="EK8" s="106">
        <v>178.15700000000001</v>
      </c>
      <c r="EL8" s="106">
        <v>176.10499999999999</v>
      </c>
      <c r="EM8" s="106">
        <v>220.84200000000001</v>
      </c>
      <c r="EN8" s="106">
        <v>246.25</v>
      </c>
      <c r="EO8" s="106">
        <v>264.16500000000002</v>
      </c>
      <c r="EP8" s="106">
        <v>295.03500000000003</v>
      </c>
      <c r="EQ8" s="106">
        <v>317.70299999999997</v>
      </c>
      <c r="ER8" s="106">
        <v>319.87900000000002</v>
      </c>
      <c r="ES8" s="106">
        <v>331.221</v>
      </c>
      <c r="ET8" s="106">
        <v>359.029</v>
      </c>
      <c r="EU8" s="106">
        <v>371.57600000000002</v>
      </c>
      <c r="EV8" s="106">
        <v>379.04199999999997</v>
      </c>
      <c r="EW8" s="106">
        <v>395.91</v>
      </c>
      <c r="EX8" s="106">
        <v>419.96</v>
      </c>
      <c r="EY8" s="106">
        <v>490.16500000000002</v>
      </c>
      <c r="EZ8" s="106">
        <v>500.41500000000002</v>
      </c>
      <c r="FA8" s="106">
        <v>476.12700000000001</v>
      </c>
      <c r="FB8" s="106">
        <v>490.36900000000003</v>
      </c>
      <c r="FC8" s="106">
        <v>491.661</v>
      </c>
      <c r="FD8" s="106">
        <v>423.35599999999999</v>
      </c>
      <c r="FE8" s="106">
        <v>339.37</v>
      </c>
      <c r="FF8" s="106">
        <v>249.54300000000001</v>
      </c>
      <c r="FG8" s="106">
        <v>240.70400000000001</v>
      </c>
      <c r="FH8" s="106">
        <v>203.48500000000001</v>
      </c>
      <c r="FI8" s="106">
        <v>205.524</v>
      </c>
      <c r="FJ8" s="106">
        <v>221.012</v>
      </c>
      <c r="FK8" s="106">
        <v>165.416</v>
      </c>
      <c r="FL8" s="106">
        <v>135.791</v>
      </c>
      <c r="FM8" s="106">
        <v>129.84</v>
      </c>
      <c r="FN8" s="106">
        <v>134.036</v>
      </c>
      <c r="FO8" s="106">
        <v>150.898</v>
      </c>
      <c r="FP8" s="106">
        <v>148.53899999999999</v>
      </c>
      <c r="FQ8" s="106">
        <v>127.182</v>
      </c>
      <c r="FR8" s="106">
        <v>114.593</v>
      </c>
      <c r="FS8" s="106">
        <v>108.834</v>
      </c>
      <c r="FT8" s="106">
        <v>98.082999999999998</v>
      </c>
      <c r="FU8" s="106">
        <v>88.566000000000003</v>
      </c>
      <c r="FV8" s="106">
        <v>91.751999999999995</v>
      </c>
      <c r="FW8" s="106">
        <v>93.736999999999995</v>
      </c>
      <c r="FX8" s="106">
        <v>98.668999999999997</v>
      </c>
      <c r="FY8" s="106">
        <v>99.313999999999993</v>
      </c>
      <c r="FZ8" s="106">
        <v>101.074</v>
      </c>
      <c r="GA8" s="106">
        <v>103.50700000000001</v>
      </c>
      <c r="GB8" s="106">
        <v>103.35</v>
      </c>
      <c r="GC8" s="106">
        <v>104.401</v>
      </c>
      <c r="GD8" s="106">
        <v>104.652</v>
      </c>
      <c r="GE8" s="106">
        <v>100.46299999999999</v>
      </c>
      <c r="GF8" s="106">
        <v>97.653999999999996</v>
      </c>
      <c r="GG8" s="106">
        <v>102.07899999999999</v>
      </c>
      <c r="GH8" s="106">
        <v>107.358</v>
      </c>
      <c r="GI8" s="106">
        <v>118.05500000000001</v>
      </c>
      <c r="GJ8" s="106">
        <v>118.41800000000001</v>
      </c>
      <c r="GK8" s="106">
        <v>117.011</v>
      </c>
      <c r="GL8" s="106">
        <v>114.57899999999999</v>
      </c>
      <c r="GM8" s="106">
        <v>115.904</v>
      </c>
      <c r="GN8" s="106">
        <v>120.178</v>
      </c>
      <c r="GO8" s="106">
        <v>109.986</v>
      </c>
      <c r="GP8" s="106">
        <v>106.07899999999999</v>
      </c>
      <c r="GQ8" s="106">
        <v>103.78100000000001</v>
      </c>
      <c r="GR8" s="106">
        <v>103.971</v>
      </c>
      <c r="GS8" s="106">
        <v>104.995</v>
      </c>
      <c r="GT8" s="106">
        <v>105.729</v>
      </c>
      <c r="GU8" s="106">
        <v>110.76300000000001</v>
      </c>
      <c r="GV8" s="106">
        <v>114.309</v>
      </c>
      <c r="GW8" s="106">
        <v>113.97199999999999</v>
      </c>
      <c r="GX8" s="106">
        <v>113.992</v>
      </c>
      <c r="GY8" s="106">
        <v>115.889</v>
      </c>
      <c r="GZ8" s="106">
        <v>117.34399999999999</v>
      </c>
      <c r="HA8" s="106">
        <v>119.842</v>
      </c>
      <c r="HB8" s="106">
        <v>115.88</v>
      </c>
      <c r="HC8" s="106">
        <v>111.822</v>
      </c>
      <c r="HD8" s="106">
        <v>112.887</v>
      </c>
      <c r="HE8" s="106">
        <v>111.883</v>
      </c>
      <c r="HF8" s="106">
        <v>109.547</v>
      </c>
      <c r="HG8" s="106">
        <v>110.051</v>
      </c>
      <c r="HH8" s="106">
        <v>111.357</v>
      </c>
      <c r="HI8" s="106">
        <v>111.28700000000001</v>
      </c>
      <c r="HJ8" s="106">
        <v>113.155</v>
      </c>
      <c r="HK8" s="106">
        <v>115.56100000000001</v>
      </c>
      <c r="HL8" s="106">
        <v>114.857</v>
      </c>
      <c r="HM8" s="106">
        <v>116.982</v>
      </c>
      <c r="HN8" s="106">
        <v>119.315</v>
      </c>
      <c r="HO8" s="106">
        <v>120.648</v>
      </c>
      <c r="HP8" s="106">
        <v>121.015</v>
      </c>
      <c r="HQ8" s="106">
        <v>129.39500000000001</v>
      </c>
      <c r="HR8" s="106">
        <v>132.23400000000001</v>
      </c>
      <c r="HS8" s="106">
        <v>129.48400000000001</v>
      </c>
      <c r="HT8" s="106">
        <v>131.68100000000001</v>
      </c>
      <c r="HU8" s="106">
        <v>132.51300000000001</v>
      </c>
      <c r="HV8" s="106">
        <v>135.654</v>
      </c>
      <c r="HW8" s="106">
        <v>142.459</v>
      </c>
      <c r="HX8" s="106">
        <v>143.68600000000001</v>
      </c>
      <c r="HY8" s="106">
        <v>138.25399999999999</v>
      </c>
      <c r="HZ8" s="106">
        <v>141.989</v>
      </c>
      <c r="IA8" s="106">
        <v>146.66499999999999</v>
      </c>
      <c r="IB8" s="106">
        <v>144.595</v>
      </c>
      <c r="IC8" s="106">
        <v>142.667</v>
      </c>
      <c r="ID8" s="106">
        <v>149.167</v>
      </c>
      <c r="IE8" s="106">
        <v>156.04400000000001</v>
      </c>
      <c r="IF8" s="106">
        <v>157.54</v>
      </c>
      <c r="IG8" s="106">
        <v>158.10499999999999</v>
      </c>
      <c r="IH8" s="106">
        <v>153.16300000000001</v>
      </c>
      <c r="II8" s="106">
        <v>148.471</v>
      </c>
      <c r="IJ8" s="106">
        <v>148.774</v>
      </c>
      <c r="IK8" s="106">
        <v>146.613</v>
      </c>
      <c r="IL8" s="106">
        <v>143.00200000000001</v>
      </c>
      <c r="IM8" s="106">
        <v>141.08799999999999</v>
      </c>
      <c r="IN8" s="106">
        <v>141.941</v>
      </c>
      <c r="IO8" s="106">
        <v>138.97499999999999</v>
      </c>
      <c r="IP8" s="106">
        <v>132.976</v>
      </c>
      <c r="IQ8" s="106">
        <v>133.74799999999999</v>
      </c>
      <c r="IR8" s="106">
        <v>133.261</v>
      </c>
      <c r="IS8" s="106">
        <v>138.249</v>
      </c>
      <c r="IT8" s="106">
        <v>142.905</v>
      </c>
      <c r="IU8" s="106">
        <v>143.404</v>
      </c>
      <c r="IV8" s="106">
        <v>139.16900000000001</v>
      </c>
      <c r="IW8" s="106">
        <v>135.38800000000001</v>
      </c>
      <c r="IX8" s="106">
        <v>131.88499999999999</v>
      </c>
      <c r="IY8" s="106">
        <v>133.32499999999999</v>
      </c>
      <c r="IZ8" s="106">
        <v>136.40199999999999</v>
      </c>
      <c r="JA8" s="106">
        <v>140.42400000000001</v>
      </c>
      <c r="JB8" s="106"/>
    </row>
    <row r="9" spans="1:263" x14ac:dyDescent="0.35">
      <c r="A9" s="108" t="s">
        <v>25</v>
      </c>
      <c r="B9" t="s">
        <v>927</v>
      </c>
      <c r="C9" t="s">
        <v>1654</v>
      </c>
      <c r="D9">
        <f t="shared" ca="1" si="5"/>
        <v>257</v>
      </c>
      <c r="E9" s="105">
        <f ca="1">_xll.BDH(A9&amp;" corp","blp_i_sprd_mid",TODAY()-365,TODAY(),"dir=h","sort=r","fill=-", "pcs="&amp;B9, "dates=h","cols=257;rows=1")</f>
        <v>391.66699999999997</v>
      </c>
      <c r="F9" s="106">
        <v>390.04899999999998</v>
      </c>
      <c r="G9" s="106">
        <v>395.44200000000001</v>
      </c>
      <c r="H9" s="106">
        <v>400.13900000000001</v>
      </c>
      <c r="I9" s="106">
        <v>408.98099999999999</v>
      </c>
      <c r="J9" s="106">
        <v>416.42399999999998</v>
      </c>
      <c r="K9" s="106">
        <v>404.315</v>
      </c>
      <c r="L9" s="106">
        <v>399.42899999999997</v>
      </c>
      <c r="M9" s="106">
        <v>396.84199999999998</v>
      </c>
      <c r="N9" s="106">
        <v>395.59899999999999</v>
      </c>
      <c r="O9" s="106">
        <v>392.07400000000001</v>
      </c>
      <c r="P9" s="106">
        <v>382.06099999999998</v>
      </c>
      <c r="Q9" s="106">
        <v>382.69799999999998</v>
      </c>
      <c r="R9" s="106">
        <v>390.471</v>
      </c>
      <c r="S9" s="106">
        <v>399.63799999999998</v>
      </c>
      <c r="T9" s="106">
        <v>400.80700000000002</v>
      </c>
      <c r="U9" s="106">
        <v>408.44900000000001</v>
      </c>
      <c r="V9" s="106">
        <v>418.34699999999998</v>
      </c>
      <c r="W9" s="106">
        <v>422.94799999999998</v>
      </c>
      <c r="X9" s="106">
        <v>429.911</v>
      </c>
      <c r="Y9" s="106">
        <v>419.96600000000001</v>
      </c>
      <c r="Z9" s="106">
        <v>409.49299999999999</v>
      </c>
      <c r="AA9" s="106">
        <v>409.64100000000002</v>
      </c>
      <c r="AB9" s="106">
        <v>404.161</v>
      </c>
      <c r="AC9" s="106">
        <v>387.73500000000001</v>
      </c>
      <c r="AD9" s="106">
        <v>387.77100000000002</v>
      </c>
      <c r="AE9" s="106">
        <v>388.20800000000003</v>
      </c>
      <c r="AF9" s="106">
        <v>392.166</v>
      </c>
      <c r="AG9" s="106">
        <v>393.61700000000002</v>
      </c>
      <c r="AH9" s="106">
        <v>393.91399999999999</v>
      </c>
      <c r="AI9" s="106">
        <v>389.714</v>
      </c>
      <c r="AJ9" s="106">
        <v>393.66500000000002</v>
      </c>
      <c r="AK9" s="106">
        <v>394.79399999999998</v>
      </c>
      <c r="AL9" s="106">
        <v>390.29599999999999</v>
      </c>
      <c r="AM9" s="106">
        <v>388.98700000000002</v>
      </c>
      <c r="AN9" s="106">
        <v>386.83199999999999</v>
      </c>
      <c r="AO9" s="106">
        <v>385.26799999999997</v>
      </c>
      <c r="AP9" s="106">
        <v>390.30700000000002</v>
      </c>
      <c r="AQ9" s="106">
        <v>388.62599999999998</v>
      </c>
      <c r="AR9" s="106">
        <v>389.65</v>
      </c>
      <c r="AS9" s="106">
        <v>389.68599999999998</v>
      </c>
      <c r="AT9" s="106">
        <v>382.524</v>
      </c>
      <c r="AU9" s="106">
        <v>377.33300000000003</v>
      </c>
      <c r="AV9" s="106">
        <v>386.94499999999999</v>
      </c>
      <c r="AW9" s="106">
        <v>400.495</v>
      </c>
      <c r="AX9" s="106">
        <v>404.82400000000001</v>
      </c>
      <c r="AY9" s="106">
        <v>403.86099999999999</v>
      </c>
      <c r="AZ9" s="106">
        <v>403.80900000000003</v>
      </c>
      <c r="BA9" s="106">
        <v>399.49400000000003</v>
      </c>
      <c r="BB9" s="106">
        <v>386.19</v>
      </c>
      <c r="BC9" s="106">
        <v>379.47899999999998</v>
      </c>
      <c r="BD9" s="106">
        <v>378.74700000000001</v>
      </c>
      <c r="BE9" s="106">
        <v>381.23200000000003</v>
      </c>
      <c r="BF9" s="106">
        <v>394.29399999999998</v>
      </c>
      <c r="BG9" s="106">
        <v>399.19200000000001</v>
      </c>
      <c r="BH9" s="106">
        <v>407.38799999999998</v>
      </c>
      <c r="BI9" s="106">
        <v>409.89800000000002</v>
      </c>
      <c r="BJ9" s="106">
        <v>420.50400000000002</v>
      </c>
      <c r="BK9" s="106">
        <v>422.2</v>
      </c>
      <c r="BL9" s="106">
        <v>418.65100000000001</v>
      </c>
      <c r="BM9" s="106">
        <v>417.13299999999998</v>
      </c>
      <c r="BN9" s="106">
        <v>401.67899999999997</v>
      </c>
      <c r="BO9" s="106">
        <v>398.75299999999999</v>
      </c>
      <c r="BP9" s="106">
        <v>393.15100000000001</v>
      </c>
      <c r="BQ9" s="106">
        <v>387.65499999999997</v>
      </c>
      <c r="BR9" s="106">
        <v>386.60199999999998</v>
      </c>
      <c r="BS9" s="106">
        <v>388.18299999999999</v>
      </c>
      <c r="BT9" s="106">
        <v>383.959</v>
      </c>
      <c r="BU9" s="106">
        <v>403.65699999999998</v>
      </c>
      <c r="BV9" s="106">
        <v>412.00700000000001</v>
      </c>
      <c r="BW9" s="106">
        <v>418.50799999999998</v>
      </c>
      <c r="BX9" s="106">
        <v>417.40800000000002</v>
      </c>
      <c r="BY9" s="106">
        <v>420.81400000000002</v>
      </c>
      <c r="BZ9" s="106">
        <v>418.69600000000003</v>
      </c>
      <c r="CA9" s="106">
        <v>422.99099999999999</v>
      </c>
      <c r="CB9" s="106">
        <v>419.06700000000001</v>
      </c>
      <c r="CC9" s="106">
        <v>417.04</v>
      </c>
      <c r="CD9" s="106">
        <v>415.07799999999997</v>
      </c>
      <c r="CE9" s="106">
        <v>415.79300000000001</v>
      </c>
      <c r="CF9" s="106">
        <v>419.39</v>
      </c>
      <c r="CG9" s="106">
        <v>421.24</v>
      </c>
      <c r="CH9" s="106">
        <v>421.21100000000001</v>
      </c>
      <c r="CI9" s="106">
        <v>426.07499999999999</v>
      </c>
      <c r="CJ9" s="106">
        <v>430.23</v>
      </c>
      <c r="CK9" s="106">
        <v>428.54599999999999</v>
      </c>
      <c r="CL9" s="106">
        <v>425.57400000000001</v>
      </c>
      <c r="CM9" s="106">
        <v>420.84800000000001</v>
      </c>
      <c r="CN9" s="106">
        <v>412.80500000000001</v>
      </c>
      <c r="CO9" s="106">
        <v>420.238</v>
      </c>
      <c r="CP9" s="106">
        <v>410.58800000000002</v>
      </c>
      <c r="CQ9" s="106">
        <v>408.50200000000001</v>
      </c>
      <c r="CR9" s="106">
        <v>395.67099999999999</v>
      </c>
      <c r="CS9" s="106">
        <v>388.29399999999998</v>
      </c>
      <c r="CT9" s="106">
        <v>402.73399999999998</v>
      </c>
      <c r="CU9" s="106">
        <v>400.10899999999998</v>
      </c>
      <c r="CV9" s="106">
        <v>410.36500000000001</v>
      </c>
      <c r="CW9" s="106">
        <v>384.416</v>
      </c>
      <c r="CX9" s="106">
        <v>365.13400000000001</v>
      </c>
      <c r="CY9" s="106">
        <v>348.875</v>
      </c>
      <c r="CZ9" s="106">
        <v>361.24700000000001</v>
      </c>
      <c r="DA9" s="106">
        <v>399.08199999999999</v>
      </c>
      <c r="DB9" s="106">
        <v>410.41199999999998</v>
      </c>
      <c r="DC9" s="106">
        <v>431.89</v>
      </c>
      <c r="DD9" s="106">
        <v>438.6</v>
      </c>
      <c r="DE9" s="106">
        <v>439.28399999999999</v>
      </c>
      <c r="DF9" s="106">
        <v>428.733</v>
      </c>
      <c r="DG9" s="106">
        <v>428.017</v>
      </c>
      <c r="DH9" s="106">
        <v>438.84199999999998</v>
      </c>
      <c r="DI9" s="106">
        <v>442.55900000000003</v>
      </c>
      <c r="DJ9" s="106">
        <v>452.53899999999999</v>
      </c>
      <c r="DK9" s="106">
        <v>452.18799999999999</v>
      </c>
      <c r="DL9" s="106">
        <v>457.24</v>
      </c>
      <c r="DM9" s="106">
        <v>466.19499999999999</v>
      </c>
      <c r="DN9" s="106">
        <v>485.245</v>
      </c>
      <c r="DO9" s="106">
        <v>497.04199999999997</v>
      </c>
      <c r="DP9" s="106">
        <v>499.05099999999999</v>
      </c>
      <c r="DQ9" s="106">
        <v>491.50299999999999</v>
      </c>
      <c r="DR9" s="106">
        <v>487.65899999999999</v>
      </c>
      <c r="DS9" s="106">
        <v>488.44499999999999</v>
      </c>
      <c r="DT9" s="106">
        <v>489.40699999999998</v>
      </c>
      <c r="DU9" s="106">
        <v>498.19499999999999</v>
      </c>
      <c r="DV9" s="106">
        <v>499.267</v>
      </c>
      <c r="DW9" s="106">
        <v>505.21899999999999</v>
      </c>
      <c r="DX9" s="106">
        <v>510.40499999999997</v>
      </c>
      <c r="DY9" s="106">
        <v>491.00900000000001</v>
      </c>
      <c r="DZ9" s="106">
        <v>482.70800000000003</v>
      </c>
      <c r="EA9" s="106">
        <v>471.495</v>
      </c>
      <c r="EB9" s="106">
        <v>459.69400000000002</v>
      </c>
      <c r="EC9" s="106">
        <v>448.90800000000002</v>
      </c>
      <c r="ED9" s="106">
        <v>466.28800000000001</v>
      </c>
      <c r="EE9" s="106">
        <v>467.69299999999998</v>
      </c>
      <c r="EF9" s="106">
        <v>507.67700000000002</v>
      </c>
      <c r="EG9" s="106">
        <v>519.16600000000005</v>
      </c>
      <c r="EH9" s="106">
        <v>501.46</v>
      </c>
      <c r="EI9" s="106">
        <v>491.32799999999997</v>
      </c>
      <c r="EJ9" s="106">
        <v>482.19600000000003</v>
      </c>
      <c r="EK9" s="106">
        <v>459.255</v>
      </c>
      <c r="EL9" s="106">
        <v>445.60899999999998</v>
      </c>
      <c r="EM9" s="106">
        <v>492.375</v>
      </c>
      <c r="EN9" s="106">
        <v>544.66700000000003</v>
      </c>
      <c r="EO9" s="106">
        <v>569.32100000000003</v>
      </c>
      <c r="EP9" s="106">
        <v>624.41800000000001</v>
      </c>
      <c r="EQ9" s="106">
        <v>636.68299999999999</v>
      </c>
      <c r="ER9" s="106">
        <v>624.54399999999998</v>
      </c>
      <c r="ES9" s="106">
        <v>601.721</v>
      </c>
      <c r="ET9" s="106">
        <v>589.22900000000004</v>
      </c>
      <c r="EU9" s="106">
        <v>569.16700000000003</v>
      </c>
      <c r="EV9" s="106">
        <v>540.19200000000001</v>
      </c>
      <c r="EW9" s="106">
        <v>502.822</v>
      </c>
      <c r="EX9" s="106">
        <v>496.46100000000001</v>
      </c>
      <c r="EY9" s="106">
        <v>607.86400000000003</v>
      </c>
      <c r="EZ9" s="106">
        <v>656.39800000000002</v>
      </c>
      <c r="FA9" s="106">
        <v>641.27700000000004</v>
      </c>
      <c r="FB9" s="106">
        <v>718.14</v>
      </c>
      <c r="FC9" s="106">
        <v>704.66800000000001</v>
      </c>
      <c r="FD9" s="106">
        <v>657.10699999999997</v>
      </c>
      <c r="FE9" s="106">
        <v>565.75400000000002</v>
      </c>
      <c r="FF9" s="106">
        <v>484.63799999999998</v>
      </c>
      <c r="FG9" s="106">
        <v>482.65699999999998</v>
      </c>
      <c r="FH9" s="106">
        <v>401.053</v>
      </c>
      <c r="FI9" s="106">
        <v>395.59500000000003</v>
      </c>
      <c r="FJ9" s="106">
        <v>411.33800000000002</v>
      </c>
      <c r="FK9" s="106">
        <v>359.49599999999998</v>
      </c>
      <c r="FL9" s="106">
        <v>328.35300000000001</v>
      </c>
      <c r="FM9" s="106">
        <v>310.95699999999999</v>
      </c>
      <c r="FN9" s="106">
        <v>317.83499999999998</v>
      </c>
      <c r="FO9" s="106">
        <v>344.84899999999999</v>
      </c>
      <c r="FP9" s="106">
        <v>347.12200000000001</v>
      </c>
      <c r="FQ9" s="106">
        <v>324.589</v>
      </c>
      <c r="FR9" s="106">
        <v>304.53699999999998</v>
      </c>
      <c r="FS9" s="106">
        <v>301.70299999999997</v>
      </c>
      <c r="FT9" s="106">
        <v>295.85899999999998</v>
      </c>
      <c r="FU9" s="106">
        <v>277.78300000000002</v>
      </c>
      <c r="FV9" s="106">
        <v>278.66800000000001</v>
      </c>
      <c r="FW9" s="106">
        <v>277.98899999999998</v>
      </c>
      <c r="FX9" s="106">
        <v>279.245</v>
      </c>
      <c r="FY9" s="106">
        <v>276.37400000000002</v>
      </c>
      <c r="FZ9" s="106">
        <v>276.21300000000002</v>
      </c>
      <c r="GA9" s="106">
        <v>275.39100000000002</v>
      </c>
      <c r="GB9" s="106">
        <v>272.53100000000001</v>
      </c>
      <c r="GC9" s="106">
        <v>276.166</v>
      </c>
      <c r="GD9" s="106">
        <v>278.74400000000003</v>
      </c>
      <c r="GE9" s="106">
        <v>273.15699999999998</v>
      </c>
      <c r="GF9" s="106">
        <v>268.94</v>
      </c>
      <c r="GG9" s="106">
        <v>271.22199999999998</v>
      </c>
      <c r="GH9" s="106">
        <v>280.69799999999998</v>
      </c>
      <c r="GI9" s="106">
        <v>289.23399999999998</v>
      </c>
      <c r="GJ9" s="106">
        <v>288.41399999999999</v>
      </c>
      <c r="GK9" s="106">
        <v>285.92099999999999</v>
      </c>
      <c r="GL9" s="106">
        <v>280.38400000000001</v>
      </c>
      <c r="GM9" s="106">
        <v>283.30200000000002</v>
      </c>
      <c r="GN9" s="106">
        <v>290.5</v>
      </c>
      <c r="GO9" s="106">
        <v>278.68099999999998</v>
      </c>
      <c r="GP9" s="106">
        <v>275.892</v>
      </c>
      <c r="GQ9" s="106">
        <v>269.21499999999997</v>
      </c>
      <c r="GR9" s="106">
        <v>270.29399999999998</v>
      </c>
      <c r="GS9" s="106">
        <v>268.86</v>
      </c>
      <c r="GT9" s="106">
        <v>272.22500000000002</v>
      </c>
      <c r="GU9" s="106">
        <v>278.40699999999998</v>
      </c>
      <c r="GV9" s="106">
        <v>281.25599999999997</v>
      </c>
      <c r="GW9" s="106">
        <v>279.416</v>
      </c>
      <c r="GX9" s="106">
        <v>279.19</v>
      </c>
      <c r="GY9" s="106">
        <v>283.17599999999999</v>
      </c>
      <c r="GZ9" s="106">
        <v>283.71600000000001</v>
      </c>
      <c r="HA9" s="106">
        <v>290.154</v>
      </c>
      <c r="HB9" s="106">
        <v>290.13</v>
      </c>
      <c r="HC9" s="106">
        <v>287.363</v>
      </c>
      <c r="HD9" s="106">
        <v>283.59800000000001</v>
      </c>
      <c r="HE9" s="106">
        <v>275.57499999999999</v>
      </c>
      <c r="HF9" s="106">
        <v>271.24</v>
      </c>
      <c r="HG9" s="106">
        <v>271.80799999999999</v>
      </c>
      <c r="HH9" s="106">
        <v>276.61799999999999</v>
      </c>
      <c r="HI9" s="106">
        <v>275.96300000000002</v>
      </c>
      <c r="HJ9" s="106">
        <v>276.065</v>
      </c>
      <c r="HK9" s="106">
        <v>278.55599999999998</v>
      </c>
      <c r="HL9" s="106">
        <v>277.42099999999999</v>
      </c>
      <c r="HM9" s="106">
        <v>279.666</v>
      </c>
      <c r="HN9" s="106">
        <v>284.32</v>
      </c>
      <c r="HO9" s="106">
        <v>284.11799999999999</v>
      </c>
      <c r="HP9" s="106">
        <v>285.27199999999999</v>
      </c>
      <c r="HQ9" s="106">
        <v>285.70699999999999</v>
      </c>
      <c r="HR9" s="106">
        <v>287.41800000000001</v>
      </c>
      <c r="HS9" s="106">
        <v>283.09899999999999</v>
      </c>
      <c r="HT9" s="106">
        <v>284.798</v>
      </c>
      <c r="HU9" s="106">
        <v>292.12700000000001</v>
      </c>
      <c r="HV9" s="106">
        <v>296.77300000000002</v>
      </c>
      <c r="HW9" s="106">
        <v>305.387</v>
      </c>
      <c r="HX9" s="106">
        <v>309.435</v>
      </c>
      <c r="HY9" s="106">
        <v>299.84199999999998</v>
      </c>
      <c r="HZ9" s="106">
        <v>304.69600000000003</v>
      </c>
      <c r="IA9" s="106">
        <v>305.17500000000001</v>
      </c>
      <c r="IB9" s="106">
        <v>304.245</v>
      </c>
      <c r="IC9" s="106">
        <v>303.70800000000003</v>
      </c>
      <c r="ID9" s="106">
        <v>306.25400000000002</v>
      </c>
      <c r="IE9" s="106">
        <v>316.46800000000002</v>
      </c>
      <c r="IF9" s="106">
        <v>319.22300000000001</v>
      </c>
      <c r="IG9" s="106">
        <v>320.89600000000002</v>
      </c>
      <c r="IH9" s="106">
        <v>316.42099999999999</v>
      </c>
      <c r="II9" s="106">
        <v>315.923</v>
      </c>
      <c r="IJ9" s="106">
        <v>316.20100000000002</v>
      </c>
      <c r="IK9" s="106">
        <v>319.29199999999997</v>
      </c>
      <c r="IL9" s="106">
        <v>316.82400000000001</v>
      </c>
      <c r="IM9" s="106">
        <v>311.73099999999999</v>
      </c>
      <c r="IN9" s="106">
        <v>312.25599999999997</v>
      </c>
      <c r="IO9" s="106">
        <v>311.04899999999998</v>
      </c>
      <c r="IP9" s="106">
        <v>303.30700000000002</v>
      </c>
      <c r="IQ9" s="106">
        <v>302.06200000000001</v>
      </c>
      <c r="IR9" s="106">
        <v>296.279</v>
      </c>
      <c r="IS9" s="106">
        <v>307.791</v>
      </c>
      <c r="IT9" s="106">
        <v>323.09699999999998</v>
      </c>
      <c r="IU9" s="106">
        <v>326.72899999999998</v>
      </c>
      <c r="IV9" s="106">
        <v>322.62299999999999</v>
      </c>
      <c r="IW9" s="106">
        <v>317.15699999999998</v>
      </c>
      <c r="IX9" s="106">
        <v>311.06</v>
      </c>
      <c r="IY9" s="106">
        <v>314.315</v>
      </c>
      <c r="IZ9" s="106">
        <v>320.00400000000002</v>
      </c>
      <c r="JA9" s="106">
        <v>322.46100000000001</v>
      </c>
      <c r="JB9" s="106"/>
    </row>
    <row r="10" spans="1:263" x14ac:dyDescent="0.35">
      <c r="A10" s="108" t="s">
        <v>451</v>
      </c>
      <c r="B10" t="s">
        <v>927</v>
      </c>
      <c r="C10" t="s">
        <v>1655</v>
      </c>
      <c r="D10">
        <f t="shared" ca="1" si="5"/>
        <v>257</v>
      </c>
      <c r="E10" s="105">
        <f ca="1">_xll.BDH(A10&amp;" corp","blp_i_sprd_mid",TODAY()-365,TODAY(),"dir=h","sort=r","fill=-", "pcs="&amp;B10, "dates=h","cols=257;rows=1")</f>
        <v>319.51600000000002</v>
      </c>
      <c r="F10" s="106">
        <v>319.25299999999999</v>
      </c>
      <c r="G10" s="106">
        <v>321.42099999999999</v>
      </c>
      <c r="H10" s="106">
        <v>322.786</v>
      </c>
      <c r="I10" s="106">
        <v>327.24299999999999</v>
      </c>
      <c r="J10" s="106">
        <v>327.85</v>
      </c>
      <c r="K10" s="106">
        <v>318.82</v>
      </c>
      <c r="L10" s="106">
        <v>317.34100000000001</v>
      </c>
      <c r="M10" s="106">
        <v>316.572</v>
      </c>
      <c r="N10" s="106">
        <v>317.60899999999998</v>
      </c>
      <c r="O10" s="106">
        <v>313.05599999999998</v>
      </c>
      <c r="P10" s="106">
        <v>308.41399999999999</v>
      </c>
      <c r="Q10" s="106">
        <v>309.94499999999999</v>
      </c>
      <c r="R10" s="106">
        <v>316.72300000000001</v>
      </c>
      <c r="S10" s="106">
        <v>326.512</v>
      </c>
      <c r="T10" s="106">
        <v>332.18200000000002</v>
      </c>
      <c r="U10" s="106">
        <v>335.483</v>
      </c>
      <c r="V10" s="106">
        <v>339.67</v>
      </c>
      <c r="W10" s="106">
        <v>342.53199999999998</v>
      </c>
      <c r="X10" s="106">
        <v>344.52300000000002</v>
      </c>
      <c r="Y10" s="106">
        <v>333.56799999999998</v>
      </c>
      <c r="Z10" s="106">
        <v>318.91500000000002</v>
      </c>
      <c r="AA10" s="106">
        <v>320.892</v>
      </c>
      <c r="AB10" s="106">
        <v>311.279</v>
      </c>
      <c r="AC10" s="106">
        <v>296.56400000000002</v>
      </c>
      <c r="AD10" s="106">
        <v>297.12099999999998</v>
      </c>
      <c r="AE10" s="106">
        <v>296.71100000000001</v>
      </c>
      <c r="AF10" s="106">
        <v>297.28500000000003</v>
      </c>
      <c r="AG10" s="106">
        <v>299.726</v>
      </c>
      <c r="AH10" s="106">
        <v>297.65600000000001</v>
      </c>
      <c r="AI10" s="106">
        <v>292.36599999999999</v>
      </c>
      <c r="AJ10" s="106">
        <v>295.30900000000003</v>
      </c>
      <c r="AK10" s="106">
        <v>291.33699999999999</v>
      </c>
      <c r="AL10" s="106">
        <v>287.64800000000002</v>
      </c>
      <c r="AM10" s="106">
        <v>286.428</v>
      </c>
      <c r="AN10" s="106">
        <v>284.935</v>
      </c>
      <c r="AO10" s="106">
        <v>285.05399999999997</v>
      </c>
      <c r="AP10" s="106">
        <v>284.79399999999998</v>
      </c>
      <c r="AQ10" s="106">
        <v>281.10899999999998</v>
      </c>
      <c r="AR10" s="106">
        <v>283.42399999999998</v>
      </c>
      <c r="AS10" s="106">
        <v>282.63900000000001</v>
      </c>
      <c r="AT10" s="106">
        <v>280.50400000000002</v>
      </c>
      <c r="AU10" s="106">
        <v>282.05500000000001</v>
      </c>
      <c r="AV10" s="106">
        <v>287.95400000000001</v>
      </c>
      <c r="AW10" s="106">
        <v>293.30200000000002</v>
      </c>
      <c r="AX10" s="106">
        <v>293.66199999999998</v>
      </c>
      <c r="AY10" s="106">
        <v>291.495</v>
      </c>
      <c r="AZ10" s="106">
        <v>289.029</v>
      </c>
      <c r="BA10" s="106">
        <v>284.56799999999998</v>
      </c>
      <c r="BB10" s="106">
        <v>278.17899999999997</v>
      </c>
      <c r="BC10" s="106">
        <v>273.65899999999999</v>
      </c>
      <c r="BD10" s="106">
        <v>278.04300000000001</v>
      </c>
      <c r="BE10" s="106">
        <v>287.05200000000002</v>
      </c>
      <c r="BF10" s="106">
        <v>301.35700000000003</v>
      </c>
      <c r="BG10" s="106">
        <v>305.334</v>
      </c>
      <c r="BH10" s="106">
        <v>314.161</v>
      </c>
      <c r="BI10" s="106">
        <v>316.51100000000002</v>
      </c>
      <c r="BJ10" s="106">
        <v>319.39800000000002</v>
      </c>
      <c r="BK10" s="106">
        <v>322.36799999999999</v>
      </c>
      <c r="BL10" s="106">
        <v>321.363</v>
      </c>
      <c r="BM10" s="106">
        <v>315.86599999999999</v>
      </c>
      <c r="BN10" s="106">
        <v>301.29700000000003</v>
      </c>
      <c r="BO10" s="106">
        <v>296.68700000000001</v>
      </c>
      <c r="BP10" s="106">
        <v>294.34399999999999</v>
      </c>
      <c r="BQ10" s="106">
        <v>289.43799999999999</v>
      </c>
      <c r="BR10" s="106">
        <v>292.96300000000002</v>
      </c>
      <c r="BS10" s="106">
        <v>290.24200000000002</v>
      </c>
      <c r="BT10" s="106">
        <v>285.89100000000002</v>
      </c>
      <c r="BU10" s="106">
        <v>311.642</v>
      </c>
      <c r="BV10" s="106">
        <v>332.93099999999998</v>
      </c>
      <c r="BW10" s="106">
        <v>336.70499999999998</v>
      </c>
      <c r="BX10" s="106">
        <v>337.16199999999998</v>
      </c>
      <c r="BY10" s="106">
        <v>343.52499999999998</v>
      </c>
      <c r="BZ10" s="106">
        <v>346.85599999999999</v>
      </c>
      <c r="CA10" s="106">
        <v>351.99099999999999</v>
      </c>
      <c r="CB10" s="106">
        <v>349.49799999999999</v>
      </c>
      <c r="CC10" s="106">
        <v>345.363</v>
      </c>
      <c r="CD10" s="106">
        <v>344.37099999999998</v>
      </c>
      <c r="CE10" s="106">
        <v>347.96</v>
      </c>
      <c r="CF10" s="106">
        <v>355.21899999999999</v>
      </c>
      <c r="CG10" s="106">
        <v>357.536</v>
      </c>
      <c r="CH10" s="106">
        <v>364.29599999999999</v>
      </c>
      <c r="CI10" s="106">
        <v>377.42899999999997</v>
      </c>
      <c r="CJ10" s="106">
        <v>380.97300000000001</v>
      </c>
      <c r="CK10" s="106">
        <v>383.31</v>
      </c>
      <c r="CL10" s="106">
        <v>384.37299999999999</v>
      </c>
      <c r="CM10" s="106">
        <v>382.68</v>
      </c>
      <c r="CN10" s="106">
        <v>382.30599999999998</v>
      </c>
      <c r="CO10" s="106">
        <v>385.56599999999997</v>
      </c>
      <c r="CP10" s="106">
        <v>377.39800000000002</v>
      </c>
      <c r="CQ10" s="106">
        <v>376.84100000000001</v>
      </c>
      <c r="CR10" s="106">
        <v>363.81599999999997</v>
      </c>
      <c r="CS10" s="106">
        <v>352.24200000000002</v>
      </c>
      <c r="CT10" s="106">
        <v>376.71499999999997</v>
      </c>
      <c r="CU10" s="106">
        <v>372.11099999999999</v>
      </c>
      <c r="CV10" s="106">
        <v>378.9</v>
      </c>
      <c r="CW10" s="106">
        <v>349.37799999999999</v>
      </c>
      <c r="CX10" s="106">
        <v>320.95699999999999</v>
      </c>
      <c r="CY10" s="106">
        <v>290.26499999999999</v>
      </c>
      <c r="CZ10" s="106">
        <v>292.01299999999998</v>
      </c>
      <c r="DA10" s="106">
        <v>329.37700000000001</v>
      </c>
      <c r="DB10" s="106">
        <v>339.00299999999999</v>
      </c>
      <c r="DC10" s="106">
        <v>352.15600000000001</v>
      </c>
      <c r="DD10" s="106">
        <v>354.40800000000002</v>
      </c>
      <c r="DE10" s="106">
        <v>354.82900000000001</v>
      </c>
      <c r="DF10" s="106">
        <v>347.78399999999999</v>
      </c>
      <c r="DG10" s="106">
        <v>343.88600000000002</v>
      </c>
      <c r="DH10" s="106">
        <v>418.91899999999998</v>
      </c>
      <c r="DI10" s="106">
        <v>429.327</v>
      </c>
      <c r="DJ10" s="106">
        <v>442.15300000000002</v>
      </c>
      <c r="DK10" s="106">
        <v>444.51900000000001</v>
      </c>
      <c r="DL10" s="106">
        <v>456.16399999999999</v>
      </c>
      <c r="DM10" s="106">
        <v>465.42899999999997</v>
      </c>
      <c r="DN10" s="106">
        <v>485.18900000000002</v>
      </c>
      <c r="DO10" s="106">
        <v>492.65899999999999</v>
      </c>
      <c r="DP10" s="106">
        <v>494.06799999999998</v>
      </c>
      <c r="DQ10" s="106">
        <v>474.685</v>
      </c>
      <c r="DR10" s="106">
        <v>463.221</v>
      </c>
      <c r="DS10" s="106">
        <v>461.726</v>
      </c>
      <c r="DT10" s="106">
        <v>464.14499999999998</v>
      </c>
      <c r="DU10" s="106">
        <v>462.02300000000002</v>
      </c>
      <c r="DV10" s="106">
        <v>465.20100000000002</v>
      </c>
      <c r="DW10" s="106">
        <v>480.95499999999998</v>
      </c>
      <c r="DX10" s="106">
        <v>499.04300000000001</v>
      </c>
      <c r="DY10" s="106">
        <v>482.19099999999997</v>
      </c>
      <c r="DZ10" s="106">
        <v>473.45600000000002</v>
      </c>
      <c r="EA10" s="106">
        <v>463.02699999999999</v>
      </c>
      <c r="EB10" s="106">
        <v>442.97399999999999</v>
      </c>
      <c r="EC10" s="106">
        <v>431.88600000000002</v>
      </c>
      <c r="ED10" s="106">
        <v>451.90899999999999</v>
      </c>
      <c r="EE10" s="106">
        <v>456.24200000000002</v>
      </c>
      <c r="EF10" s="106">
        <v>460.209</v>
      </c>
      <c r="EG10" s="106">
        <v>444.42200000000003</v>
      </c>
      <c r="EH10" s="106">
        <v>417.36500000000001</v>
      </c>
      <c r="EI10" s="106">
        <v>406.09300000000002</v>
      </c>
      <c r="EJ10" s="106">
        <v>400.928</v>
      </c>
      <c r="EK10" s="106">
        <v>381.89299999999997</v>
      </c>
      <c r="EL10" s="106">
        <v>375.49599999999998</v>
      </c>
      <c r="EM10" s="106">
        <v>404.94</v>
      </c>
      <c r="EN10" s="106">
        <v>439.14100000000002</v>
      </c>
      <c r="EO10" s="106">
        <v>448.76900000000001</v>
      </c>
      <c r="EP10" s="106">
        <v>452.42700000000002</v>
      </c>
      <c r="EQ10" s="106">
        <v>452.77800000000002</v>
      </c>
      <c r="ER10" s="106">
        <v>447.63799999999998</v>
      </c>
      <c r="ES10" s="106">
        <v>446.666</v>
      </c>
      <c r="ET10" s="106">
        <v>449.15499999999997</v>
      </c>
      <c r="EU10" s="106">
        <v>451.197</v>
      </c>
      <c r="EV10" s="106">
        <v>450.78</v>
      </c>
      <c r="EW10" s="106">
        <v>464.80799999999999</v>
      </c>
      <c r="EX10" s="106">
        <v>476.49799999999999</v>
      </c>
      <c r="EY10" s="106">
        <v>580.58299999999997</v>
      </c>
      <c r="EZ10" s="106">
        <v>592.56899999999996</v>
      </c>
      <c r="FA10" s="106">
        <v>580.11300000000006</v>
      </c>
      <c r="FB10" s="106">
        <v>582.97500000000002</v>
      </c>
      <c r="FC10" s="106">
        <v>576.12800000000004</v>
      </c>
      <c r="FD10" s="106">
        <v>537.00900000000001</v>
      </c>
      <c r="FE10" s="106">
        <v>483.08</v>
      </c>
      <c r="FF10" s="106">
        <v>417.52499999999998</v>
      </c>
      <c r="FG10" s="106">
        <v>414.19</v>
      </c>
      <c r="FH10" s="106">
        <v>355.47899999999998</v>
      </c>
      <c r="FI10" s="106">
        <v>343.952</v>
      </c>
      <c r="FJ10" s="106">
        <v>375.9</v>
      </c>
      <c r="FK10" s="106">
        <v>316.11099999999999</v>
      </c>
      <c r="FL10" s="106">
        <v>285.86799999999999</v>
      </c>
      <c r="FM10" s="106">
        <v>272.78500000000003</v>
      </c>
      <c r="FN10" s="106">
        <v>290.53300000000002</v>
      </c>
      <c r="FO10" s="106">
        <v>317.44499999999999</v>
      </c>
      <c r="FP10" s="106">
        <v>321.11099999999999</v>
      </c>
      <c r="FQ10" s="106">
        <v>292.11200000000002</v>
      </c>
      <c r="FR10" s="106">
        <v>270.86500000000001</v>
      </c>
      <c r="FS10" s="106">
        <v>267.13499999999999</v>
      </c>
      <c r="FT10" s="106">
        <v>259.80799999999999</v>
      </c>
      <c r="FU10" s="106">
        <v>236.29300000000001</v>
      </c>
      <c r="FV10" s="106">
        <v>237.18299999999999</v>
      </c>
      <c r="FW10" s="106">
        <v>237.08099999999999</v>
      </c>
      <c r="FX10" s="106">
        <v>236.98699999999999</v>
      </c>
      <c r="FY10" s="106">
        <v>228.23099999999999</v>
      </c>
      <c r="FZ10" s="106">
        <v>228.55199999999999</v>
      </c>
      <c r="GA10" s="106">
        <v>226.90600000000001</v>
      </c>
      <c r="GB10" s="106">
        <v>223.64</v>
      </c>
      <c r="GC10" s="106">
        <v>225.048</v>
      </c>
      <c r="GD10" s="106">
        <v>225.69900000000001</v>
      </c>
      <c r="GE10" s="106">
        <v>219.27500000000001</v>
      </c>
      <c r="GF10" s="106">
        <v>214.839</v>
      </c>
      <c r="GG10" s="106">
        <v>216.328</v>
      </c>
      <c r="GH10" s="106">
        <v>232.19499999999999</v>
      </c>
      <c r="GI10" s="106">
        <v>239.292</v>
      </c>
      <c r="GJ10" s="106">
        <v>238.39</v>
      </c>
      <c r="GK10" s="106">
        <v>230.483</v>
      </c>
      <c r="GL10" s="106">
        <v>216.54</v>
      </c>
      <c r="GM10" s="106">
        <v>217.274</v>
      </c>
      <c r="GN10" s="106">
        <v>236.489</v>
      </c>
      <c r="GO10" s="106">
        <v>221.41300000000001</v>
      </c>
      <c r="GP10" s="106">
        <v>215.435</v>
      </c>
      <c r="GQ10" s="106">
        <v>192.64500000000001</v>
      </c>
      <c r="GR10" s="106">
        <v>190.83699999999999</v>
      </c>
      <c r="GS10" s="106">
        <v>185.024</v>
      </c>
      <c r="GT10" s="106">
        <v>196.54499999999999</v>
      </c>
      <c r="GU10" s="106">
        <v>205.34200000000001</v>
      </c>
      <c r="GV10" s="106">
        <v>211.898</v>
      </c>
      <c r="GW10" s="106">
        <v>214.381</v>
      </c>
      <c r="GX10" s="106">
        <v>216.54400000000001</v>
      </c>
      <c r="GY10" s="106">
        <v>222.02199999999999</v>
      </c>
      <c r="GZ10" s="106">
        <v>221.977</v>
      </c>
      <c r="HA10" s="106">
        <v>227.923</v>
      </c>
      <c r="HB10" s="106">
        <v>229.238</v>
      </c>
      <c r="HC10" s="106">
        <v>229.76900000000001</v>
      </c>
      <c r="HD10" s="106">
        <v>229.99</v>
      </c>
      <c r="HE10" s="106">
        <v>227.01</v>
      </c>
      <c r="HF10" s="106">
        <v>231.12700000000001</v>
      </c>
      <c r="HG10" s="106">
        <v>227.65199999999999</v>
      </c>
      <c r="HH10" s="106">
        <v>231.18</v>
      </c>
      <c r="HI10" s="106">
        <v>229.85300000000001</v>
      </c>
      <c r="HJ10" s="106">
        <v>231.29400000000001</v>
      </c>
      <c r="HK10" s="106">
        <v>234.49199999999999</v>
      </c>
      <c r="HL10" s="106">
        <v>237.55500000000001</v>
      </c>
      <c r="HM10" s="106">
        <v>241.995</v>
      </c>
      <c r="HN10" s="106">
        <v>245.72</v>
      </c>
      <c r="HO10" s="106">
        <v>247.71199999999999</v>
      </c>
      <c r="HP10" s="106">
        <v>250.101</v>
      </c>
      <c r="HQ10" s="106">
        <v>258.755</v>
      </c>
      <c r="HR10" s="106">
        <v>262.60000000000002</v>
      </c>
      <c r="HS10" s="106">
        <v>261.56700000000001</v>
      </c>
      <c r="HT10" s="106">
        <v>263.80900000000003</v>
      </c>
      <c r="HU10" s="106">
        <v>266.03699999999998</v>
      </c>
      <c r="HV10" s="106">
        <v>273.74299999999999</v>
      </c>
      <c r="HW10" s="106">
        <v>281.12700000000001</v>
      </c>
      <c r="HX10" s="106">
        <v>285.93</v>
      </c>
      <c r="HY10" s="106">
        <v>278.12</v>
      </c>
      <c r="HZ10" s="106">
        <v>282.87700000000001</v>
      </c>
      <c r="IA10" s="106">
        <v>284.71600000000001</v>
      </c>
      <c r="IB10" s="106">
        <v>283.19099999999997</v>
      </c>
      <c r="IC10" s="106">
        <v>281.92599999999999</v>
      </c>
      <c r="ID10" s="106">
        <v>294.00200000000001</v>
      </c>
      <c r="IE10" s="106">
        <v>301.13200000000001</v>
      </c>
      <c r="IF10" s="106">
        <v>303.56</v>
      </c>
      <c r="IG10" s="106">
        <v>304.40699999999998</v>
      </c>
      <c r="IH10" s="106">
        <v>300.48599999999999</v>
      </c>
      <c r="II10" s="106">
        <v>298.75200000000001</v>
      </c>
      <c r="IJ10" s="106">
        <v>298.447</v>
      </c>
      <c r="IK10" s="106">
        <v>297.87700000000001</v>
      </c>
      <c r="IL10" s="106">
        <v>294.98200000000003</v>
      </c>
      <c r="IM10" s="106">
        <v>292.041</v>
      </c>
      <c r="IN10" s="106">
        <v>302.87900000000002</v>
      </c>
      <c r="IO10" s="106">
        <v>298.60199999999998</v>
      </c>
      <c r="IP10" s="106">
        <v>290.05799999999999</v>
      </c>
      <c r="IQ10" s="106">
        <v>288.63200000000001</v>
      </c>
      <c r="IR10" s="106">
        <v>281.72500000000002</v>
      </c>
      <c r="IS10" s="106">
        <v>289.65699999999998</v>
      </c>
      <c r="IT10" s="106">
        <v>297.33</v>
      </c>
      <c r="IU10" s="106">
        <v>299.17500000000001</v>
      </c>
      <c r="IV10" s="106">
        <v>295.93299999999999</v>
      </c>
      <c r="IW10" s="106">
        <v>292.84300000000002</v>
      </c>
      <c r="IX10" s="106">
        <v>288.22699999999998</v>
      </c>
      <c r="IY10" s="106">
        <v>289.37200000000001</v>
      </c>
      <c r="IZ10" s="106">
        <v>295.27800000000002</v>
      </c>
      <c r="JA10" s="106">
        <v>299.697</v>
      </c>
      <c r="JB10" s="106"/>
    </row>
    <row r="11" spans="1:263" x14ac:dyDescent="0.35">
      <c r="A11" s="108" t="s">
        <v>414</v>
      </c>
      <c r="B11" t="s">
        <v>927</v>
      </c>
      <c r="C11" t="s">
        <v>1656</v>
      </c>
      <c r="D11">
        <f t="shared" ca="1" si="5"/>
        <v>258</v>
      </c>
      <c r="E11" s="105">
        <f ca="1">_xll.BDH(A11&amp;" corp","blp_i_sprd_mid",TODAY()-365,TODAY(),"dir=h","sort=r","fill=-", "pcs="&amp;B11, "dates=h","cols=258;rows=1")</f>
        <v>382.98700000000002</v>
      </c>
      <c r="F11" s="106">
        <v>383.52800000000002</v>
      </c>
      <c r="G11" s="106">
        <v>386.36599999999999</v>
      </c>
      <c r="H11" s="106">
        <v>390.09500000000003</v>
      </c>
      <c r="I11" s="106">
        <v>397.90300000000002</v>
      </c>
      <c r="J11" s="106">
        <v>402.45499999999998</v>
      </c>
      <c r="K11" s="106">
        <v>392.57100000000003</v>
      </c>
      <c r="L11" s="106">
        <v>389.35899999999998</v>
      </c>
      <c r="M11" s="106">
        <v>388.12299999999999</v>
      </c>
      <c r="N11" s="106">
        <v>388.17099999999999</v>
      </c>
      <c r="O11" s="106">
        <v>387.55599999999998</v>
      </c>
      <c r="P11" s="106">
        <v>386.38099999999997</v>
      </c>
      <c r="Q11" s="106">
        <v>387.97800000000001</v>
      </c>
      <c r="R11" s="106">
        <v>406.93700000000001</v>
      </c>
      <c r="S11" s="106">
        <v>414.32900000000001</v>
      </c>
      <c r="T11" s="106">
        <v>413.39600000000002</v>
      </c>
      <c r="U11" s="106">
        <v>419.459</v>
      </c>
      <c r="V11" s="106">
        <v>425.46899999999999</v>
      </c>
      <c r="W11" s="106">
        <v>430.959</v>
      </c>
      <c r="X11" s="106">
        <v>434.50200000000001</v>
      </c>
      <c r="Y11" s="106">
        <v>424.61099999999999</v>
      </c>
      <c r="Z11" s="106">
        <v>412.25799999999998</v>
      </c>
      <c r="AA11" s="106">
        <v>415.11599999999999</v>
      </c>
      <c r="AB11" s="106">
        <v>411.39600000000002</v>
      </c>
      <c r="AC11" s="106">
        <v>389.77600000000001</v>
      </c>
      <c r="AD11" s="106">
        <v>394.78899999999999</v>
      </c>
      <c r="AE11" s="106">
        <v>396.96100000000001</v>
      </c>
      <c r="AF11" s="106">
        <v>403.16899999999998</v>
      </c>
      <c r="AG11" s="106">
        <v>405.07</v>
      </c>
      <c r="AH11" s="106">
        <v>399.423</v>
      </c>
      <c r="AI11" s="106">
        <v>392.642</v>
      </c>
      <c r="AJ11" s="106">
        <v>395.524</v>
      </c>
      <c r="AK11" s="106">
        <v>394.53699999999998</v>
      </c>
      <c r="AL11" s="106">
        <v>389.95400000000001</v>
      </c>
      <c r="AM11" s="106">
        <v>388.74200000000002</v>
      </c>
      <c r="AN11" s="106">
        <v>388.80900000000003</v>
      </c>
      <c r="AO11" s="106">
        <v>387.036</v>
      </c>
      <c r="AP11" s="106">
        <v>386.08699999999999</v>
      </c>
      <c r="AQ11" s="106">
        <v>386.50799999999998</v>
      </c>
      <c r="AR11" s="106">
        <v>385.274</v>
      </c>
      <c r="AS11" s="106">
        <v>382.27600000000001</v>
      </c>
      <c r="AT11" s="106">
        <v>377.68</v>
      </c>
      <c r="AU11" s="106">
        <v>376.755</v>
      </c>
      <c r="AV11" s="106">
        <v>383.89499999999998</v>
      </c>
      <c r="AW11" s="106">
        <v>387.363</v>
      </c>
      <c r="AX11" s="106">
        <v>387.25900000000001</v>
      </c>
      <c r="AY11" s="106">
        <v>382.23899999999998</v>
      </c>
      <c r="AZ11" s="106">
        <v>379.88299999999998</v>
      </c>
      <c r="BA11" s="106">
        <v>376.87</v>
      </c>
      <c r="BB11" s="106">
        <v>372.46199999999999</v>
      </c>
      <c r="BC11" s="106">
        <v>368.791</v>
      </c>
      <c r="BD11" s="106">
        <v>370.839</v>
      </c>
      <c r="BE11" s="106">
        <v>374.35500000000002</v>
      </c>
      <c r="BF11" s="106">
        <v>381.87799999999999</v>
      </c>
      <c r="BG11" s="106">
        <v>384.495</v>
      </c>
      <c r="BH11" s="106">
        <v>386.834</v>
      </c>
      <c r="BI11" s="106">
        <v>385.66399999999999</v>
      </c>
      <c r="BJ11" s="106">
        <v>390.99099999999999</v>
      </c>
      <c r="BK11" s="106">
        <v>389.32499999999999</v>
      </c>
      <c r="BL11" s="106">
        <v>383.79199999999997</v>
      </c>
      <c r="BM11" s="106">
        <v>378.07799999999997</v>
      </c>
      <c r="BN11" s="106">
        <v>366.173</v>
      </c>
      <c r="BO11" s="106">
        <v>362.28399999999999</v>
      </c>
      <c r="BP11" s="106">
        <v>358.649</v>
      </c>
      <c r="BQ11" s="106">
        <v>356.46</v>
      </c>
      <c r="BR11" s="106">
        <v>358.72899999999998</v>
      </c>
      <c r="BS11" s="106">
        <v>359.58499999999998</v>
      </c>
      <c r="BT11" s="106">
        <v>358.27300000000002</v>
      </c>
      <c r="BU11" s="106">
        <v>373.815</v>
      </c>
      <c r="BV11" s="106">
        <v>379.64</v>
      </c>
      <c r="BW11" s="106">
        <v>382.45400000000001</v>
      </c>
      <c r="BX11" s="106">
        <v>381.11700000000002</v>
      </c>
      <c r="BY11" s="106">
        <v>385.84399999999999</v>
      </c>
      <c r="BZ11" s="106">
        <v>384.46300000000002</v>
      </c>
      <c r="CA11" s="106">
        <v>388.31599999999997</v>
      </c>
      <c r="CB11" s="106">
        <v>380.85399999999998</v>
      </c>
      <c r="CC11" s="106">
        <v>377.22800000000001</v>
      </c>
      <c r="CD11" s="106">
        <v>374.68200000000002</v>
      </c>
      <c r="CE11" s="106">
        <v>374.99799999999999</v>
      </c>
      <c r="CF11" s="106">
        <v>380.209</v>
      </c>
      <c r="CG11" s="106">
        <v>383.26900000000001</v>
      </c>
      <c r="CH11" s="106">
        <v>387.74700000000001</v>
      </c>
      <c r="CI11" s="106">
        <v>391.01799999999997</v>
      </c>
      <c r="CJ11" s="106">
        <v>393.04500000000002</v>
      </c>
      <c r="CK11" s="106">
        <v>391.57499999999999</v>
      </c>
      <c r="CL11" s="106">
        <v>390.11200000000002</v>
      </c>
      <c r="CM11" s="106">
        <v>383.76600000000002</v>
      </c>
      <c r="CN11" s="106">
        <v>378.28</v>
      </c>
      <c r="CO11" s="106">
        <v>380.94299999999998</v>
      </c>
      <c r="CP11" s="106">
        <v>366.803</v>
      </c>
      <c r="CQ11" s="106">
        <v>366.25900000000001</v>
      </c>
      <c r="CR11" s="106">
        <v>354.13799999999998</v>
      </c>
      <c r="CS11" s="106">
        <v>343.43799999999999</v>
      </c>
      <c r="CT11" s="106">
        <v>367.56900000000002</v>
      </c>
      <c r="CU11" s="106">
        <v>361.37</v>
      </c>
      <c r="CV11" s="106">
        <v>362.55700000000002</v>
      </c>
      <c r="CW11" s="106">
        <v>339.089</v>
      </c>
      <c r="CX11" s="106">
        <v>321.48</v>
      </c>
      <c r="CY11" s="106">
        <v>307.01900000000001</v>
      </c>
      <c r="CZ11" s="106">
        <v>320.92099999999999</v>
      </c>
      <c r="DA11" s="106">
        <v>348.45699999999999</v>
      </c>
      <c r="DB11" s="106">
        <v>358.45</v>
      </c>
      <c r="DC11" s="106">
        <v>379.18900000000002</v>
      </c>
      <c r="DD11" s="106">
        <v>381.93200000000002</v>
      </c>
      <c r="DE11" s="106">
        <v>383.50299999999999</v>
      </c>
      <c r="DF11" s="106">
        <v>371.90199999999999</v>
      </c>
      <c r="DG11" s="106">
        <v>369.54500000000002</v>
      </c>
      <c r="DH11" s="106">
        <v>384.89699999999999</v>
      </c>
      <c r="DI11" s="106">
        <v>387.68400000000003</v>
      </c>
      <c r="DJ11" s="106">
        <v>407.072</v>
      </c>
      <c r="DK11" s="106">
        <v>407.21699999999998</v>
      </c>
      <c r="DL11" s="106">
        <v>410.32100000000003</v>
      </c>
      <c r="DM11" s="106">
        <v>422.40199999999999</v>
      </c>
      <c r="DN11" s="106">
        <v>435.19799999999998</v>
      </c>
      <c r="DO11" s="106">
        <v>443.017</v>
      </c>
      <c r="DP11" s="106">
        <v>443.12599999999998</v>
      </c>
      <c r="DQ11" s="106">
        <v>430.90100000000001</v>
      </c>
      <c r="DR11" s="106">
        <v>421.69799999999998</v>
      </c>
      <c r="DS11" s="106">
        <v>420.06400000000002</v>
      </c>
      <c r="DT11" s="106">
        <v>414.49299999999999</v>
      </c>
      <c r="DU11" s="106">
        <v>423.35300000000001</v>
      </c>
      <c r="DV11" s="106">
        <v>449.053</v>
      </c>
      <c r="DW11" s="106">
        <v>457.63400000000001</v>
      </c>
      <c r="DX11" s="106">
        <v>461.83699999999999</v>
      </c>
      <c r="DY11" s="106">
        <v>451.529</v>
      </c>
      <c r="DZ11" s="106">
        <v>438.233</v>
      </c>
      <c r="EA11" s="106">
        <v>424.13900000000001</v>
      </c>
      <c r="EB11" s="106">
        <v>416.79599999999999</v>
      </c>
      <c r="EC11" s="106">
        <v>411.87599999999998</v>
      </c>
      <c r="ED11" s="106">
        <v>425.39</v>
      </c>
      <c r="EE11" s="106">
        <v>430.26900000000001</v>
      </c>
      <c r="EF11" s="106">
        <v>447.91300000000001</v>
      </c>
      <c r="EG11" s="106">
        <v>451.18400000000003</v>
      </c>
      <c r="EH11" s="106">
        <v>436.71899999999999</v>
      </c>
      <c r="EI11" s="106">
        <v>430.447</v>
      </c>
      <c r="EJ11" s="106">
        <v>431.54300000000001</v>
      </c>
      <c r="EK11" s="106">
        <v>412.40800000000002</v>
      </c>
      <c r="EL11" s="106">
        <v>407.57499999999999</v>
      </c>
      <c r="EM11" s="106">
        <v>416.24099999999999</v>
      </c>
      <c r="EN11" s="106">
        <v>445.005</v>
      </c>
      <c r="EO11" s="106">
        <v>483.57</v>
      </c>
      <c r="EP11" s="106">
        <v>499.86700000000002</v>
      </c>
      <c r="EQ11" s="106">
        <v>533.476</v>
      </c>
      <c r="ER11" s="106">
        <v>539.09699999999998</v>
      </c>
      <c r="ES11" s="106">
        <v>538.12599999999998</v>
      </c>
      <c r="ET11" s="106">
        <v>539.27099999999996</v>
      </c>
      <c r="EU11" s="106">
        <v>538.33799999999997</v>
      </c>
      <c r="EV11" s="106">
        <v>544.93700000000001</v>
      </c>
      <c r="EW11" s="106">
        <v>542.053</v>
      </c>
      <c r="EX11" s="106">
        <v>551.31299999999999</v>
      </c>
      <c r="EY11" s="106">
        <v>564.33600000000001</v>
      </c>
      <c r="EZ11" s="106">
        <v>633.45100000000002</v>
      </c>
      <c r="FA11" s="106">
        <v>660.27800000000002</v>
      </c>
      <c r="FB11" s="106">
        <v>634.61500000000001</v>
      </c>
      <c r="FC11" s="106">
        <v>662.32</v>
      </c>
      <c r="FD11" s="106">
        <v>652.81100000000004</v>
      </c>
      <c r="FE11" s="106">
        <v>550.38800000000003</v>
      </c>
      <c r="FF11" s="106">
        <v>497.98099999999999</v>
      </c>
      <c r="FG11" s="106">
        <v>408.649</v>
      </c>
      <c r="FH11" s="106">
        <v>409.30200000000002</v>
      </c>
      <c r="FI11" s="106">
        <v>347.81</v>
      </c>
      <c r="FJ11" s="106">
        <v>339.87</v>
      </c>
      <c r="FK11" s="106">
        <v>355.65199999999999</v>
      </c>
      <c r="FL11" s="106">
        <v>298.41399999999999</v>
      </c>
      <c r="FM11" s="106">
        <v>275.57499999999999</v>
      </c>
      <c r="FN11" s="106">
        <v>265.45499999999998</v>
      </c>
      <c r="FO11" s="106">
        <v>268.32100000000003</v>
      </c>
      <c r="FP11" s="106">
        <v>288.70600000000002</v>
      </c>
      <c r="FQ11" s="106">
        <v>289.00799999999998</v>
      </c>
      <c r="FR11" s="106">
        <v>268.48500000000001</v>
      </c>
      <c r="FS11" s="106">
        <v>255.49100000000001</v>
      </c>
      <c r="FT11" s="106">
        <v>253.852</v>
      </c>
      <c r="FU11" s="106">
        <v>246.827</v>
      </c>
      <c r="FV11" s="106">
        <v>232.28800000000001</v>
      </c>
      <c r="FW11" s="106">
        <v>236.84800000000001</v>
      </c>
      <c r="FX11" s="106">
        <v>235.88</v>
      </c>
      <c r="FY11" s="106">
        <v>238.78100000000001</v>
      </c>
      <c r="FZ11" s="106">
        <v>237.786</v>
      </c>
      <c r="GA11" s="106">
        <v>240.07</v>
      </c>
      <c r="GB11" s="106">
        <v>240.38800000000001</v>
      </c>
      <c r="GC11" s="106">
        <v>238.99</v>
      </c>
      <c r="GD11" s="106">
        <v>245.29300000000001</v>
      </c>
      <c r="GE11" s="106">
        <v>256.12799999999999</v>
      </c>
      <c r="GF11" s="106">
        <v>252.184</v>
      </c>
      <c r="GG11" s="106">
        <v>249.45599999999999</v>
      </c>
      <c r="GH11" s="106">
        <v>251.20699999999999</v>
      </c>
      <c r="GI11" s="106">
        <v>259.45699999999999</v>
      </c>
      <c r="GJ11" s="106">
        <v>269.55</v>
      </c>
      <c r="GK11" s="106">
        <v>269.863</v>
      </c>
      <c r="GL11" s="106">
        <v>266.81200000000001</v>
      </c>
      <c r="GM11" s="106">
        <v>260.66699999999997</v>
      </c>
      <c r="GN11" s="106">
        <v>261.39400000000001</v>
      </c>
      <c r="GO11" s="106">
        <v>271.93599999999998</v>
      </c>
      <c r="GP11" s="106">
        <v>257.74700000000001</v>
      </c>
      <c r="GQ11" s="106">
        <v>252.12200000000001</v>
      </c>
      <c r="GR11" s="106">
        <v>245.81</v>
      </c>
      <c r="GS11" s="106">
        <v>244.83699999999999</v>
      </c>
      <c r="GT11" s="106">
        <v>241.09100000000001</v>
      </c>
      <c r="GU11" s="106">
        <v>247.70099999999999</v>
      </c>
      <c r="GV11" s="106">
        <v>254.24799999999999</v>
      </c>
      <c r="GW11" s="106">
        <v>258.16300000000001</v>
      </c>
      <c r="GX11" s="106">
        <v>256.65699999999998</v>
      </c>
      <c r="GY11" s="106">
        <v>256.96699999999998</v>
      </c>
      <c r="GZ11" s="106">
        <v>259.947</v>
      </c>
      <c r="HA11" s="106">
        <v>260.19400000000002</v>
      </c>
      <c r="HB11" s="106">
        <v>268.59500000000003</v>
      </c>
      <c r="HC11" s="106">
        <v>267.399</v>
      </c>
      <c r="HD11" s="106">
        <v>262.471</v>
      </c>
      <c r="HE11" s="106">
        <v>256.84500000000003</v>
      </c>
      <c r="HF11" s="106">
        <v>249.72900000000001</v>
      </c>
      <c r="HG11" s="106">
        <v>245.471</v>
      </c>
      <c r="HH11" s="106">
        <v>245.65299999999999</v>
      </c>
      <c r="HI11" s="106">
        <v>250.47499999999999</v>
      </c>
      <c r="HJ11" s="106">
        <v>248.53299999999999</v>
      </c>
      <c r="HK11" s="106">
        <v>249.595</v>
      </c>
      <c r="HL11" s="106">
        <v>251.89500000000001</v>
      </c>
      <c r="HM11" s="106">
        <v>251.16499999999999</v>
      </c>
      <c r="HN11" s="106">
        <v>252.523</v>
      </c>
      <c r="HO11" s="106">
        <v>255.65199999999999</v>
      </c>
      <c r="HP11" s="106">
        <v>255.047</v>
      </c>
      <c r="HQ11" s="106">
        <v>257.99400000000003</v>
      </c>
      <c r="HR11" s="106">
        <v>260.41800000000001</v>
      </c>
      <c r="HS11" s="106">
        <v>262.39999999999998</v>
      </c>
      <c r="HT11" s="106">
        <v>258.916</v>
      </c>
      <c r="HU11" s="106">
        <v>259.99099999999999</v>
      </c>
      <c r="HV11" s="106">
        <v>265.03899999999999</v>
      </c>
      <c r="HW11" s="106">
        <v>269.58999999999997</v>
      </c>
      <c r="HX11" s="106">
        <v>276.88600000000002</v>
      </c>
      <c r="HY11" s="106">
        <v>280.88</v>
      </c>
      <c r="HZ11" s="106">
        <v>270.98899999999998</v>
      </c>
      <c r="IA11" s="106">
        <v>277.58800000000002</v>
      </c>
      <c r="IB11" s="106">
        <v>279.60700000000003</v>
      </c>
      <c r="IC11" s="106">
        <v>288.649</v>
      </c>
      <c r="ID11" s="106">
        <v>289.161</v>
      </c>
      <c r="IE11" s="106">
        <v>292.06400000000002</v>
      </c>
      <c r="IF11" s="106">
        <v>303.19799999999998</v>
      </c>
      <c r="IG11" s="106">
        <v>306.88799999999998</v>
      </c>
      <c r="IH11" s="106">
        <v>308.48099999999999</v>
      </c>
      <c r="II11" s="106">
        <v>304.04500000000002</v>
      </c>
      <c r="IJ11" s="106">
        <v>303.24700000000001</v>
      </c>
      <c r="IK11" s="106">
        <v>304.03300000000002</v>
      </c>
      <c r="IL11" s="106">
        <v>303.64</v>
      </c>
      <c r="IM11" s="106">
        <v>298.50599999999997</v>
      </c>
      <c r="IN11" s="106">
        <v>292.279</v>
      </c>
      <c r="IO11" s="106">
        <v>291.97300000000001</v>
      </c>
      <c r="IP11" s="106">
        <v>288.22800000000001</v>
      </c>
      <c r="IQ11" s="106">
        <v>275.81900000000002</v>
      </c>
      <c r="IR11" s="106">
        <v>277.27499999999998</v>
      </c>
      <c r="IS11" s="106">
        <v>274.42700000000002</v>
      </c>
      <c r="IT11" s="106">
        <v>283.101</v>
      </c>
      <c r="IU11" s="106">
        <v>294.22800000000001</v>
      </c>
      <c r="IV11" s="106">
        <v>296.90199999999999</v>
      </c>
      <c r="IW11" s="106">
        <v>291.012</v>
      </c>
      <c r="IX11" s="106">
        <v>287.14800000000002</v>
      </c>
      <c r="IY11" s="106">
        <v>279.755</v>
      </c>
      <c r="IZ11" s="106">
        <v>280.80200000000002</v>
      </c>
      <c r="JA11" s="106">
        <v>285.75599999999997</v>
      </c>
      <c r="JB11" s="106">
        <v>289.13200000000001</v>
      </c>
    </row>
    <row r="12" spans="1:263" x14ac:dyDescent="0.35">
      <c r="A12" s="108" t="s">
        <v>410</v>
      </c>
      <c r="B12" t="s">
        <v>927</v>
      </c>
      <c r="C12" t="s">
        <v>1659</v>
      </c>
      <c r="D12">
        <f t="shared" ca="1" si="5"/>
        <v>190</v>
      </c>
      <c r="E12" s="105">
        <f ca="1">_xll.BDH(A12&amp;" corp","blp_i_sprd_mid",TODAY()-365,TODAY(),"dir=h","sort=r","fill=-", "pcs="&amp;B12, "dates=h","cols=190;rows=1")</f>
        <v>349.18700000000001</v>
      </c>
      <c r="F12" s="106">
        <v>348.72199999999998</v>
      </c>
      <c r="G12" s="106">
        <v>352.26499999999999</v>
      </c>
      <c r="H12" s="106">
        <v>356.69200000000001</v>
      </c>
      <c r="I12" s="106">
        <v>361.92700000000002</v>
      </c>
      <c r="J12" s="106">
        <v>366.94799999999998</v>
      </c>
      <c r="K12" s="106">
        <v>357.11599999999999</v>
      </c>
      <c r="L12" s="106">
        <v>353.73200000000003</v>
      </c>
      <c r="M12" s="106">
        <v>351.28500000000003</v>
      </c>
      <c r="N12" s="106">
        <v>351.73500000000001</v>
      </c>
      <c r="O12" s="106">
        <v>350.81700000000001</v>
      </c>
      <c r="P12" s="106">
        <v>349.142</v>
      </c>
      <c r="Q12" s="106">
        <v>350.71199999999999</v>
      </c>
      <c r="R12" s="106">
        <v>363.62900000000002</v>
      </c>
      <c r="S12" s="106">
        <v>369.70800000000003</v>
      </c>
      <c r="T12" s="106">
        <v>371.077</v>
      </c>
      <c r="U12" s="106">
        <v>376.86799999999999</v>
      </c>
      <c r="V12" s="106">
        <v>381.488</v>
      </c>
      <c r="W12" s="106">
        <v>386.25700000000001</v>
      </c>
      <c r="X12" s="106">
        <v>392.58300000000003</v>
      </c>
      <c r="Y12" s="106">
        <v>383.488</v>
      </c>
      <c r="Z12" s="106">
        <v>371</v>
      </c>
      <c r="AA12" s="106">
        <v>374.33600000000001</v>
      </c>
      <c r="AB12" s="106">
        <v>379.71499999999997</v>
      </c>
      <c r="AC12" s="106">
        <v>356.11</v>
      </c>
      <c r="AD12" s="106">
        <v>360.11700000000002</v>
      </c>
      <c r="AE12" s="106">
        <v>363.22699999999998</v>
      </c>
      <c r="AF12" s="106">
        <v>371.161</v>
      </c>
      <c r="AG12" s="106">
        <v>371.774</v>
      </c>
      <c r="AH12" s="106">
        <v>368.66899999999998</v>
      </c>
      <c r="AI12" s="106">
        <v>362.15899999999999</v>
      </c>
      <c r="AJ12" s="106">
        <v>364.41300000000001</v>
      </c>
      <c r="AK12" s="106">
        <v>364.34</v>
      </c>
      <c r="AL12" s="106">
        <v>360.40699999999998</v>
      </c>
      <c r="AM12" s="106">
        <v>361.911</v>
      </c>
      <c r="AN12" s="106">
        <v>361.11900000000003</v>
      </c>
      <c r="AO12" s="106">
        <v>361.11599999999999</v>
      </c>
      <c r="AP12" s="106">
        <v>361.36200000000002</v>
      </c>
      <c r="AQ12" s="106">
        <v>361.61200000000002</v>
      </c>
      <c r="AR12" s="106">
        <v>360.63</v>
      </c>
      <c r="AS12" s="106">
        <v>358.38400000000001</v>
      </c>
      <c r="AT12" s="106">
        <v>356.98399999999998</v>
      </c>
      <c r="AU12" s="106">
        <v>356.56200000000001</v>
      </c>
      <c r="AV12" s="106">
        <v>365.13200000000001</v>
      </c>
      <c r="AW12" s="106">
        <v>369.166</v>
      </c>
      <c r="AX12" s="106">
        <v>368.495</v>
      </c>
      <c r="AY12" s="106">
        <v>364.89100000000002</v>
      </c>
      <c r="AZ12" s="106">
        <v>360.69299999999998</v>
      </c>
      <c r="BA12" s="106">
        <v>358.62599999999998</v>
      </c>
      <c r="BB12" s="106">
        <v>352.90300000000002</v>
      </c>
      <c r="BC12" s="106">
        <v>350.49400000000003</v>
      </c>
      <c r="BD12" s="106">
        <v>353.17700000000002</v>
      </c>
      <c r="BE12" s="106">
        <v>356.80399999999997</v>
      </c>
      <c r="BF12" s="106">
        <v>366.39699999999999</v>
      </c>
      <c r="BG12" s="106">
        <v>369.99700000000001</v>
      </c>
      <c r="BH12" s="106">
        <v>371.68799999999999</v>
      </c>
      <c r="BI12" s="106">
        <v>370.38299999999998</v>
      </c>
      <c r="BJ12" s="106">
        <v>374.03300000000002</v>
      </c>
      <c r="BK12" s="106">
        <v>371.22</v>
      </c>
      <c r="BL12" s="106">
        <v>364.87700000000001</v>
      </c>
      <c r="BM12" s="106">
        <v>359.983</v>
      </c>
      <c r="BN12" s="106">
        <v>349.57600000000002</v>
      </c>
      <c r="BO12" s="106">
        <v>345.58100000000002</v>
      </c>
      <c r="BP12" s="106">
        <v>341.637</v>
      </c>
      <c r="BQ12" s="106">
        <v>337.8</v>
      </c>
      <c r="BR12" s="106">
        <v>338.94099999999997</v>
      </c>
      <c r="BS12" s="106">
        <v>340.45100000000002</v>
      </c>
      <c r="BT12" s="106">
        <v>338.428</v>
      </c>
      <c r="BU12" s="106">
        <v>351.99700000000001</v>
      </c>
      <c r="BV12" s="106">
        <v>357.24099999999999</v>
      </c>
      <c r="BW12" s="106">
        <v>359.392</v>
      </c>
      <c r="BX12" s="106">
        <v>358.95</v>
      </c>
      <c r="BY12" s="106">
        <v>361.88499999999999</v>
      </c>
      <c r="BZ12" s="106">
        <v>358.59</v>
      </c>
      <c r="CA12" s="106">
        <v>363.77600000000001</v>
      </c>
      <c r="CB12" s="106">
        <v>355.85599999999999</v>
      </c>
      <c r="CC12" s="106">
        <v>350.21100000000001</v>
      </c>
      <c r="CD12" s="106">
        <v>347.11</v>
      </c>
      <c r="CE12" s="106">
        <v>348.363</v>
      </c>
      <c r="CF12" s="106">
        <v>354.798</v>
      </c>
      <c r="CG12" s="106">
        <v>357.87299999999999</v>
      </c>
      <c r="CH12" s="106">
        <v>362.57600000000002</v>
      </c>
      <c r="CI12" s="106">
        <v>367.17899999999997</v>
      </c>
      <c r="CJ12" s="106">
        <v>368.68</v>
      </c>
      <c r="CK12" s="106">
        <v>368.86099999999999</v>
      </c>
      <c r="CL12" s="106">
        <v>366.572</v>
      </c>
      <c r="CM12" s="106">
        <v>363.13499999999999</v>
      </c>
      <c r="CN12" s="106">
        <v>358.72500000000002</v>
      </c>
      <c r="CO12" s="106">
        <v>359.46199999999999</v>
      </c>
      <c r="CP12" s="106">
        <v>351.76499999999999</v>
      </c>
      <c r="CQ12" s="106">
        <v>350.12599999999998</v>
      </c>
      <c r="CR12" s="106">
        <v>343.34100000000001</v>
      </c>
      <c r="CS12" s="106">
        <v>337.24299999999999</v>
      </c>
      <c r="CT12" s="106">
        <v>358.488</v>
      </c>
      <c r="CU12" s="106">
        <v>353.32900000000001</v>
      </c>
      <c r="CV12" s="106">
        <v>353.495</v>
      </c>
      <c r="CW12" s="106">
        <v>326.608</v>
      </c>
      <c r="CX12" s="106">
        <v>309.786</v>
      </c>
      <c r="CY12" s="106">
        <v>295.935</v>
      </c>
      <c r="CZ12" s="106">
        <v>309.23399999999998</v>
      </c>
      <c r="DA12" s="106">
        <v>334.04700000000003</v>
      </c>
      <c r="DB12" s="106">
        <v>344.69900000000001</v>
      </c>
      <c r="DC12" s="106">
        <v>364.31200000000001</v>
      </c>
      <c r="DD12" s="106">
        <v>364.827</v>
      </c>
      <c r="DE12" s="106">
        <v>365.99799999999999</v>
      </c>
      <c r="DF12" s="106">
        <v>357.57299999999998</v>
      </c>
      <c r="DG12" s="106">
        <v>352.34399999999999</v>
      </c>
      <c r="DH12" s="106">
        <v>362.072</v>
      </c>
      <c r="DI12" s="106">
        <v>373.63799999999998</v>
      </c>
      <c r="DJ12" s="106">
        <v>379.33699999999999</v>
      </c>
      <c r="DK12" s="106">
        <v>377.36200000000002</v>
      </c>
      <c r="DL12" s="106">
        <v>379.904</v>
      </c>
      <c r="DM12" s="106">
        <v>390.93599999999998</v>
      </c>
      <c r="DN12" s="106">
        <v>402.68099999999998</v>
      </c>
      <c r="DO12" s="106">
        <v>411.05799999999999</v>
      </c>
      <c r="DP12" s="106">
        <v>410.988</v>
      </c>
      <c r="DQ12" s="106">
        <v>393.37400000000002</v>
      </c>
      <c r="DR12" s="106">
        <v>385.81599999999997</v>
      </c>
      <c r="DS12" s="106">
        <v>383.68200000000002</v>
      </c>
      <c r="DT12" s="106">
        <v>382.14100000000002</v>
      </c>
      <c r="DU12" s="106">
        <v>386.24400000000003</v>
      </c>
      <c r="DV12" s="106">
        <v>409.83199999999999</v>
      </c>
      <c r="DW12" s="106">
        <v>416.11799999999999</v>
      </c>
      <c r="DX12" s="106">
        <v>419.56299999999999</v>
      </c>
      <c r="DY12" s="106">
        <v>409.48700000000002</v>
      </c>
      <c r="DZ12" s="106">
        <v>394.3</v>
      </c>
      <c r="EA12" s="106">
        <v>383.58699999999999</v>
      </c>
      <c r="EB12" s="106">
        <v>375.54500000000002</v>
      </c>
      <c r="EC12" s="106">
        <v>369.93400000000003</v>
      </c>
      <c r="ED12" s="106">
        <v>383.43799999999999</v>
      </c>
      <c r="EE12" s="106">
        <v>387.15899999999999</v>
      </c>
      <c r="EF12" s="106">
        <v>400.28300000000002</v>
      </c>
      <c r="EG12" s="106">
        <v>405.95699999999999</v>
      </c>
      <c r="EH12" s="106">
        <v>392.012</v>
      </c>
      <c r="EI12" s="106">
        <v>387.25900000000001</v>
      </c>
      <c r="EJ12" s="106">
        <v>392.62299999999999</v>
      </c>
      <c r="EK12" s="106">
        <v>371.37700000000001</v>
      </c>
      <c r="EL12" s="106">
        <v>370.09500000000003</v>
      </c>
      <c r="EM12" s="106">
        <v>413.48200000000003</v>
      </c>
      <c r="EN12" s="106">
        <v>446.32600000000002</v>
      </c>
      <c r="EO12" s="106">
        <v>468.10599999999999</v>
      </c>
      <c r="EP12" s="106">
        <v>502.548</v>
      </c>
      <c r="EQ12" s="106">
        <v>511.041</v>
      </c>
      <c r="ER12" s="106">
        <v>508.69</v>
      </c>
      <c r="ES12" s="106">
        <v>507.83100000000002</v>
      </c>
      <c r="ET12" s="106">
        <v>505.358</v>
      </c>
      <c r="EU12" s="106">
        <v>513.29</v>
      </c>
      <c r="EV12" s="106">
        <v>508.88299999999998</v>
      </c>
      <c r="EW12" s="106">
        <v>517.58399999999995</v>
      </c>
      <c r="EX12" s="106">
        <v>528.33000000000004</v>
      </c>
      <c r="EY12" s="106">
        <v>599.82799999999997</v>
      </c>
      <c r="EZ12" s="106">
        <v>628.303</v>
      </c>
      <c r="FA12" s="106">
        <v>589.03599999999994</v>
      </c>
      <c r="FB12" s="106">
        <v>630.83399999999995</v>
      </c>
      <c r="FC12" s="106">
        <v>626.94899999999996</v>
      </c>
      <c r="FD12" s="106">
        <v>525.91</v>
      </c>
      <c r="FE12" s="106">
        <v>466.65100000000001</v>
      </c>
      <c r="FF12" s="106">
        <v>391.52</v>
      </c>
      <c r="FG12" s="106">
        <v>391.96699999999998</v>
      </c>
      <c r="FH12" s="106">
        <v>325.31900000000002</v>
      </c>
      <c r="FI12" s="106">
        <v>322.95499999999998</v>
      </c>
      <c r="FJ12" s="106">
        <v>339.13900000000001</v>
      </c>
      <c r="FK12" s="106">
        <v>286.66399999999999</v>
      </c>
      <c r="FL12" s="106">
        <v>262.42200000000003</v>
      </c>
      <c r="FM12" s="106">
        <v>251.03399999999999</v>
      </c>
      <c r="FN12" s="106">
        <v>258.90499999999997</v>
      </c>
      <c r="FO12" s="106">
        <v>281.13400000000001</v>
      </c>
      <c r="FP12" s="106">
        <v>286.28699999999998</v>
      </c>
      <c r="FQ12" s="106">
        <v>265.98599999999999</v>
      </c>
      <c r="FR12" s="106">
        <v>252.26499999999999</v>
      </c>
      <c r="FS12" s="106">
        <v>249.90799999999999</v>
      </c>
      <c r="FT12" s="106">
        <v>241.709</v>
      </c>
      <c r="FU12" s="106">
        <v>223.41300000000001</v>
      </c>
      <c r="FV12" s="106">
        <v>225.851</v>
      </c>
      <c r="FW12" s="106">
        <v>225.773</v>
      </c>
      <c r="FX12" s="106">
        <v>228.48400000000001</v>
      </c>
      <c r="FY12" s="106">
        <v>227.05099999999999</v>
      </c>
      <c r="FZ12" s="106">
        <v>227.255</v>
      </c>
      <c r="GA12" s="106">
        <v>228.375</v>
      </c>
      <c r="GB12" s="106">
        <v>227.56899999999999</v>
      </c>
      <c r="GC12" s="106">
        <v>231.989</v>
      </c>
      <c r="GD12" s="106">
        <v>240.06200000000001</v>
      </c>
      <c r="GE12" s="106">
        <v>236.08199999999999</v>
      </c>
      <c r="GF12" s="106">
        <v>233.95099999999999</v>
      </c>
      <c r="GG12" s="106">
        <v>236.21700000000001</v>
      </c>
      <c r="GH12" s="106">
        <v>244.65299999999999</v>
      </c>
      <c r="GI12" s="106">
        <v>256.31200000000001</v>
      </c>
      <c r="GJ12" s="106">
        <v>258.07</v>
      </c>
      <c r="GK12" s="106">
        <v>257.63099999999997</v>
      </c>
      <c r="GL12" s="106">
        <v>253.23500000000001</v>
      </c>
      <c r="GM12" s="106"/>
      <c r="GN12" s="106"/>
      <c r="GO12" s="106"/>
      <c r="GP12" s="106"/>
      <c r="GQ12" s="106"/>
      <c r="GR12" s="106"/>
      <c r="GS12" s="106"/>
      <c r="GT12" s="106"/>
      <c r="GU12" s="106"/>
      <c r="GV12" s="106"/>
      <c r="GW12" s="106"/>
      <c r="GX12" s="106"/>
      <c r="GY12" s="106"/>
      <c r="GZ12" s="106"/>
      <c r="HA12" s="106"/>
      <c r="HB12" s="106"/>
      <c r="HC12" s="106"/>
      <c r="HD12" s="106"/>
      <c r="HE12" s="106"/>
      <c r="HF12" s="106"/>
      <c r="HG12" s="106"/>
      <c r="HH12" s="106"/>
      <c r="HI12" s="106"/>
      <c r="HJ12" s="106"/>
      <c r="HK12" s="106"/>
      <c r="HL12" s="106"/>
      <c r="HM12" s="106"/>
      <c r="HN12" s="106"/>
      <c r="HO12" s="106"/>
      <c r="HP12" s="106"/>
      <c r="HQ12" s="106"/>
      <c r="HR12" s="106"/>
      <c r="HS12" s="106"/>
      <c r="HT12" s="106"/>
      <c r="HU12" s="106"/>
      <c r="HV12" s="106"/>
      <c r="HW12" s="106"/>
      <c r="HX12" s="106"/>
      <c r="HY12" s="106"/>
      <c r="HZ12" s="106"/>
      <c r="IA12" s="106"/>
      <c r="IB12" s="106"/>
      <c r="IC12" s="106"/>
      <c r="ID12" s="106"/>
      <c r="IE12" s="106"/>
      <c r="IF12" s="106"/>
      <c r="IG12" s="106"/>
      <c r="IH12" s="106"/>
      <c r="II12" s="106"/>
      <c r="IJ12" s="106"/>
      <c r="IK12" s="106"/>
      <c r="IL12" s="106"/>
      <c r="IM12" s="106"/>
      <c r="IN12" s="106"/>
      <c r="IO12" s="106"/>
      <c r="IP12" s="106"/>
      <c r="IQ12" s="106"/>
      <c r="IR12" s="106"/>
      <c r="IS12" s="106"/>
      <c r="IT12" s="106"/>
      <c r="IU12" s="106"/>
      <c r="IV12" s="106"/>
      <c r="IW12" s="106"/>
      <c r="IX12" s="106"/>
      <c r="IY12" s="106"/>
      <c r="IZ12" s="106"/>
      <c r="JA12" s="106"/>
      <c r="JB12" s="106"/>
    </row>
    <row r="13" spans="1:263" x14ac:dyDescent="0.35">
      <c r="A13" s="108" t="s">
        <v>342</v>
      </c>
      <c r="B13" t="s">
        <v>927</v>
      </c>
      <c r="C13" t="s">
        <v>1660</v>
      </c>
      <c r="D13">
        <f t="shared" ca="1" si="5"/>
        <v>183</v>
      </c>
      <c r="E13" s="105">
        <f ca="1">_xll.BDH(A13&amp;" corp","blp_i_sprd_mid",TODAY()-365,TODAY(),"dir=h","sort=r","fill=-", "pcs="&amp;B13, "dates=h","cols=183;rows=1")</f>
        <v>204.77099999999999</v>
      </c>
      <c r="F13" s="106">
        <v>204.53700000000001</v>
      </c>
      <c r="G13" s="106">
        <v>206.79599999999999</v>
      </c>
      <c r="H13" s="106">
        <v>209.244</v>
      </c>
      <c r="I13" s="106">
        <v>210.89500000000001</v>
      </c>
      <c r="J13" s="106">
        <v>212.33600000000001</v>
      </c>
      <c r="K13" s="106">
        <v>205.16399999999999</v>
      </c>
      <c r="L13" s="106">
        <v>203.90799999999999</v>
      </c>
      <c r="M13" s="106">
        <v>202.64699999999999</v>
      </c>
      <c r="N13" s="106">
        <v>202.56</v>
      </c>
      <c r="O13" s="106">
        <v>202.77699999999999</v>
      </c>
      <c r="P13" s="106">
        <v>199.59800000000001</v>
      </c>
      <c r="Q13" s="106">
        <v>200.40899999999999</v>
      </c>
      <c r="R13" s="106">
        <v>207.07400000000001</v>
      </c>
      <c r="S13" s="106">
        <v>210.12299999999999</v>
      </c>
      <c r="T13" s="106">
        <v>209.90700000000001</v>
      </c>
      <c r="U13" s="106">
        <v>212.59</v>
      </c>
      <c r="V13" s="106">
        <v>217.43299999999999</v>
      </c>
      <c r="W13" s="106">
        <v>218.64599999999999</v>
      </c>
      <c r="X13" s="106">
        <v>221.202</v>
      </c>
      <c r="Y13" s="106">
        <v>215.34</v>
      </c>
      <c r="Z13" s="106">
        <v>213.44900000000001</v>
      </c>
      <c r="AA13" s="106">
        <v>214.33099999999999</v>
      </c>
      <c r="AB13" s="106">
        <v>214.40199999999999</v>
      </c>
      <c r="AC13" s="106">
        <v>205.78200000000001</v>
      </c>
      <c r="AD13" s="106">
        <v>206.52500000000001</v>
      </c>
      <c r="AE13" s="106">
        <v>207.06899999999999</v>
      </c>
      <c r="AF13" s="106">
        <v>206.76400000000001</v>
      </c>
      <c r="AG13" s="106">
        <v>207.67500000000001</v>
      </c>
      <c r="AH13" s="106">
        <v>206.37799999999999</v>
      </c>
      <c r="AI13" s="106">
        <v>198.82</v>
      </c>
      <c r="AJ13" s="106">
        <v>200.31399999999999</v>
      </c>
      <c r="AK13" s="106">
        <v>200.352</v>
      </c>
      <c r="AL13" s="106">
        <v>197.59299999999999</v>
      </c>
      <c r="AM13" s="106">
        <v>197.57599999999999</v>
      </c>
      <c r="AN13" s="106">
        <v>199.01</v>
      </c>
      <c r="AO13" s="106">
        <v>198.495</v>
      </c>
      <c r="AP13" s="106">
        <v>197.29900000000001</v>
      </c>
      <c r="AQ13" s="106">
        <v>194.35400000000001</v>
      </c>
      <c r="AR13" s="106">
        <v>196.702</v>
      </c>
      <c r="AS13" s="106">
        <v>195.06700000000001</v>
      </c>
      <c r="AT13" s="106">
        <v>186.26300000000001</v>
      </c>
      <c r="AU13" s="106">
        <v>179.02600000000001</v>
      </c>
      <c r="AV13" s="106">
        <v>182.285</v>
      </c>
      <c r="AW13" s="106">
        <v>183.45500000000001</v>
      </c>
      <c r="AX13" s="106">
        <v>182.96899999999999</v>
      </c>
      <c r="AY13" s="106">
        <v>180.48400000000001</v>
      </c>
      <c r="AZ13" s="106">
        <v>179.71899999999999</v>
      </c>
      <c r="BA13" s="106">
        <v>178.56899999999999</v>
      </c>
      <c r="BB13" s="106">
        <v>177.07400000000001</v>
      </c>
      <c r="BC13" s="106">
        <v>175.428</v>
      </c>
      <c r="BD13" s="106">
        <v>177.94399999999999</v>
      </c>
      <c r="BE13" s="106">
        <v>183.26</v>
      </c>
      <c r="BF13" s="106">
        <v>190.93700000000001</v>
      </c>
      <c r="BG13" s="106">
        <v>192.06399999999999</v>
      </c>
      <c r="BH13" s="106">
        <v>198.61099999999999</v>
      </c>
      <c r="BI13" s="106">
        <v>202.72399999999999</v>
      </c>
      <c r="BJ13" s="106">
        <v>208.76599999999999</v>
      </c>
      <c r="BK13" s="106">
        <v>210.429</v>
      </c>
      <c r="BL13" s="106">
        <v>210.01400000000001</v>
      </c>
      <c r="BM13" s="106">
        <v>210.554</v>
      </c>
      <c r="BN13" s="106">
        <v>206.27699999999999</v>
      </c>
      <c r="BO13" s="106">
        <v>206.13300000000001</v>
      </c>
      <c r="BP13" s="106">
        <v>204.52600000000001</v>
      </c>
      <c r="BQ13" s="106">
        <v>201.32400000000001</v>
      </c>
      <c r="BR13" s="106">
        <v>206.14599999999999</v>
      </c>
      <c r="BS13" s="106">
        <v>209.3</v>
      </c>
      <c r="BT13" s="106">
        <v>208.42599999999999</v>
      </c>
      <c r="BU13" s="106">
        <v>222.559</v>
      </c>
      <c r="BV13" s="106">
        <v>238.14099999999999</v>
      </c>
      <c r="BW13" s="106">
        <v>241.59200000000001</v>
      </c>
      <c r="BX13" s="106">
        <v>242.86799999999999</v>
      </c>
      <c r="BY13" s="106">
        <v>247.34800000000001</v>
      </c>
      <c r="BZ13" s="106">
        <v>250.99199999999999</v>
      </c>
      <c r="CA13" s="106">
        <v>259.76400000000001</v>
      </c>
      <c r="CB13" s="106">
        <v>260.27199999999999</v>
      </c>
      <c r="CC13" s="106">
        <v>258.23899999999998</v>
      </c>
      <c r="CD13" s="106">
        <v>257.18700000000001</v>
      </c>
      <c r="CE13" s="106">
        <v>259.02699999999999</v>
      </c>
      <c r="CF13" s="106">
        <v>267.84500000000003</v>
      </c>
      <c r="CG13" s="106">
        <v>269.29700000000003</v>
      </c>
      <c r="CH13" s="106">
        <v>270.71600000000001</v>
      </c>
      <c r="CI13" s="106">
        <v>274.89100000000002</v>
      </c>
      <c r="CJ13" s="106">
        <v>277.11799999999999</v>
      </c>
      <c r="CK13" s="106">
        <v>277.47300000000001</v>
      </c>
      <c r="CL13" s="106">
        <v>276.01400000000001</v>
      </c>
      <c r="CM13" s="106">
        <v>273.51900000000001</v>
      </c>
      <c r="CN13" s="106">
        <v>271.66899999999998</v>
      </c>
      <c r="CO13" s="106">
        <v>275.464</v>
      </c>
      <c r="CP13" s="106">
        <v>268.77199999999999</v>
      </c>
      <c r="CQ13" s="106">
        <v>268.36399999999998</v>
      </c>
      <c r="CR13" s="106">
        <v>263.38600000000002</v>
      </c>
      <c r="CS13" s="106">
        <v>258.57499999999999</v>
      </c>
      <c r="CT13" s="106">
        <v>273.40600000000001</v>
      </c>
      <c r="CU13" s="106">
        <v>271.52</v>
      </c>
      <c r="CV13" s="106">
        <v>268.48899999999998</v>
      </c>
      <c r="CW13" s="106">
        <v>242.94499999999999</v>
      </c>
      <c r="CX13" s="106">
        <v>231.80099999999999</v>
      </c>
      <c r="CY13" s="106">
        <v>224.202</v>
      </c>
      <c r="CZ13" s="106">
        <v>231.18199999999999</v>
      </c>
      <c r="DA13" s="106">
        <v>249.93</v>
      </c>
      <c r="DB13" s="106">
        <v>256.464</v>
      </c>
      <c r="DC13" s="106">
        <v>264.87400000000002</v>
      </c>
      <c r="DD13" s="106">
        <v>266.65499999999997</v>
      </c>
      <c r="DE13" s="106">
        <v>267.233</v>
      </c>
      <c r="DF13" s="106">
        <v>261.75200000000001</v>
      </c>
      <c r="DG13" s="106">
        <v>263.45400000000001</v>
      </c>
      <c r="DH13" s="106">
        <v>269.17</v>
      </c>
      <c r="DI13" s="106">
        <v>279.58600000000001</v>
      </c>
      <c r="DJ13" s="106">
        <v>281.392</v>
      </c>
      <c r="DK13" s="106">
        <v>285.30399999999997</v>
      </c>
      <c r="DL13" s="106">
        <v>287.964</v>
      </c>
      <c r="DM13" s="106">
        <v>290.50299999999999</v>
      </c>
      <c r="DN13" s="106">
        <v>298.40199999999999</v>
      </c>
      <c r="DO13" s="106">
        <v>304.00599999999997</v>
      </c>
      <c r="DP13" s="106">
        <v>300.40300000000002</v>
      </c>
      <c r="DQ13" s="106">
        <v>296.495</v>
      </c>
      <c r="DR13" s="106">
        <v>292.96300000000002</v>
      </c>
      <c r="DS13" s="106">
        <v>292.16000000000003</v>
      </c>
      <c r="DT13" s="106">
        <v>289.87599999999998</v>
      </c>
      <c r="DU13" s="106">
        <v>292.173</v>
      </c>
      <c r="DV13" s="106">
        <v>292.04700000000003</v>
      </c>
      <c r="DW13" s="106">
        <v>296.36099999999999</v>
      </c>
      <c r="DX13" s="106">
        <v>296.92099999999999</v>
      </c>
      <c r="DY13" s="106">
        <v>283.596</v>
      </c>
      <c r="DZ13" s="106">
        <v>283.173</v>
      </c>
      <c r="EA13" s="106">
        <v>276.20299999999997</v>
      </c>
      <c r="EB13" s="106">
        <v>273.87200000000001</v>
      </c>
      <c r="EC13" s="106">
        <v>270.36</v>
      </c>
      <c r="ED13" s="106">
        <v>285.75200000000001</v>
      </c>
      <c r="EE13" s="106">
        <v>286.68700000000001</v>
      </c>
      <c r="EF13" s="106">
        <v>288.67599999999999</v>
      </c>
      <c r="EG13" s="106">
        <v>297.25299999999999</v>
      </c>
      <c r="EH13" s="106">
        <v>296.73399999999998</v>
      </c>
      <c r="EI13" s="106">
        <v>302.23899999999998</v>
      </c>
      <c r="EJ13" s="106">
        <v>309.12900000000002</v>
      </c>
      <c r="EK13" s="106">
        <v>298.91300000000001</v>
      </c>
      <c r="EL13" s="106">
        <v>298.68299999999999</v>
      </c>
      <c r="EM13" s="106">
        <v>327.01600000000002</v>
      </c>
      <c r="EN13" s="106">
        <v>356.06400000000002</v>
      </c>
      <c r="EO13" s="106">
        <v>372.54199999999997</v>
      </c>
      <c r="EP13" s="106">
        <v>394.209</v>
      </c>
      <c r="EQ13" s="106">
        <v>398.21600000000001</v>
      </c>
      <c r="ER13" s="106">
        <v>397.52800000000002</v>
      </c>
      <c r="ES13" s="106">
        <v>398.40899999999999</v>
      </c>
      <c r="ET13" s="106">
        <v>397.26100000000002</v>
      </c>
      <c r="EU13" s="106">
        <v>401.99400000000003</v>
      </c>
      <c r="EV13" s="106">
        <v>402.03899999999999</v>
      </c>
      <c r="EW13" s="106">
        <v>401.78</v>
      </c>
      <c r="EX13" s="106">
        <v>396.02699999999999</v>
      </c>
      <c r="EY13" s="106">
        <v>421.983</v>
      </c>
      <c r="EZ13" s="106">
        <v>431.19299999999998</v>
      </c>
      <c r="FA13" s="106">
        <v>410.52199999999999</v>
      </c>
      <c r="FB13" s="106">
        <v>408.36099999999999</v>
      </c>
      <c r="FC13" s="106">
        <v>415.16899999999998</v>
      </c>
      <c r="FD13" s="106">
        <v>355.72300000000001</v>
      </c>
      <c r="FE13" s="106">
        <v>313.69</v>
      </c>
      <c r="FF13" s="106">
        <v>271.87</v>
      </c>
      <c r="FG13" s="106">
        <v>271.25599999999997</v>
      </c>
      <c r="FH13" s="106">
        <v>245.47300000000001</v>
      </c>
      <c r="FI13" s="106">
        <v>244.06200000000001</v>
      </c>
      <c r="FJ13" s="106">
        <v>253.67</v>
      </c>
      <c r="FK13" s="106">
        <v>216.203</v>
      </c>
      <c r="FL13" s="106">
        <v>199.01300000000001</v>
      </c>
      <c r="FM13" s="106">
        <v>191.333</v>
      </c>
      <c r="FN13" s="106">
        <v>192.95500000000001</v>
      </c>
      <c r="FO13" s="106">
        <v>204.46299999999999</v>
      </c>
      <c r="FP13" s="106">
        <v>200.74799999999999</v>
      </c>
      <c r="FQ13" s="106">
        <v>187.233</v>
      </c>
      <c r="FR13" s="106">
        <v>178.64599999999999</v>
      </c>
      <c r="FS13" s="106">
        <v>174.63499999999999</v>
      </c>
      <c r="FT13" s="106">
        <v>169.24799999999999</v>
      </c>
      <c r="FU13" s="106">
        <v>157.494</v>
      </c>
      <c r="FV13" s="106">
        <v>159.14500000000001</v>
      </c>
      <c r="FW13" s="106">
        <v>160.36799999999999</v>
      </c>
      <c r="FX13" s="106">
        <v>164.66200000000001</v>
      </c>
      <c r="FY13" s="106">
        <v>164.05699999999999</v>
      </c>
      <c r="FZ13" s="106">
        <v>164.298</v>
      </c>
      <c r="GA13" s="106">
        <v>166.012</v>
      </c>
      <c r="GB13" s="106">
        <v>165.1</v>
      </c>
      <c r="GC13" s="106">
        <v>167.01400000000001</v>
      </c>
      <c r="GD13" s="106">
        <v>169.922</v>
      </c>
      <c r="GE13" s="106">
        <v>166.68799999999999</v>
      </c>
      <c r="GF13" s="106"/>
      <c r="GG13" s="106"/>
      <c r="GH13" s="106"/>
      <c r="GI13" s="106"/>
      <c r="GJ13" s="106"/>
      <c r="GK13" s="106"/>
      <c r="GL13" s="106"/>
      <c r="GM13" s="106"/>
      <c r="GN13" s="106"/>
      <c r="GO13" s="106"/>
      <c r="GP13" s="106"/>
      <c r="GQ13" s="106"/>
      <c r="GR13" s="106"/>
      <c r="GS13" s="106"/>
      <c r="GT13" s="106"/>
      <c r="GU13" s="106"/>
      <c r="GV13" s="106"/>
      <c r="GW13" s="106"/>
      <c r="GX13" s="106"/>
      <c r="GY13" s="106"/>
      <c r="GZ13" s="106"/>
      <c r="HA13" s="106"/>
      <c r="HB13" s="106"/>
      <c r="HC13" s="106"/>
      <c r="HD13" s="106"/>
      <c r="HE13" s="106"/>
      <c r="HF13" s="106"/>
      <c r="HG13" s="106"/>
      <c r="HH13" s="106"/>
      <c r="HI13" s="106"/>
      <c r="HJ13" s="106"/>
      <c r="HK13" s="106"/>
      <c r="HL13" s="106"/>
      <c r="HM13" s="106"/>
      <c r="HN13" s="106"/>
      <c r="HO13" s="106"/>
      <c r="HP13" s="106"/>
      <c r="HQ13" s="106"/>
      <c r="HR13" s="106"/>
      <c r="HS13" s="106"/>
      <c r="HT13" s="106"/>
      <c r="HU13" s="106"/>
      <c r="HV13" s="106"/>
      <c r="HW13" s="106"/>
      <c r="HX13" s="106"/>
      <c r="HY13" s="106"/>
      <c r="HZ13" s="106"/>
      <c r="IA13" s="106"/>
      <c r="IB13" s="106"/>
      <c r="IC13" s="106"/>
      <c r="ID13" s="106"/>
      <c r="IE13" s="106"/>
      <c r="IF13" s="106"/>
      <c r="IG13" s="106"/>
      <c r="IH13" s="106"/>
      <c r="II13" s="106"/>
      <c r="IJ13" s="106"/>
      <c r="IK13" s="106"/>
      <c r="IL13" s="106"/>
      <c r="IM13" s="106"/>
      <c r="IN13" s="106"/>
      <c r="IO13" s="106"/>
      <c r="IP13" s="106"/>
      <c r="IQ13" s="106"/>
      <c r="IR13" s="106"/>
      <c r="IS13" s="106"/>
      <c r="IT13" s="106"/>
      <c r="IU13" s="106"/>
      <c r="IV13" s="106"/>
      <c r="IW13" s="106"/>
      <c r="IX13" s="106"/>
      <c r="IY13" s="106"/>
      <c r="IZ13" s="106"/>
      <c r="JA13" s="106"/>
      <c r="JB13" s="106"/>
    </row>
    <row r="14" spans="1:263" x14ac:dyDescent="0.35">
      <c r="A14" s="108" t="s">
        <v>981</v>
      </c>
      <c r="B14" t="s">
        <v>927</v>
      </c>
      <c r="C14" t="s">
        <v>1661</v>
      </c>
      <c r="D14">
        <f t="shared" ca="1" si="5"/>
        <v>35</v>
      </c>
      <c r="E14" s="105">
        <f ca="1">_xll.BDH(A14&amp;" corp","blp_i_sprd_mid",TODAY()-365,TODAY(),"dir=h","sort=r","fill=-", "pcs="&amp;B14, "dates=h","cols=35;rows=1")</f>
        <v>203.64500000000001</v>
      </c>
      <c r="F14" s="106">
        <v>203.07900000000001</v>
      </c>
      <c r="G14" s="106">
        <v>205.827</v>
      </c>
      <c r="H14" s="106">
        <v>207.11600000000001</v>
      </c>
      <c r="I14" s="106">
        <v>208.947</v>
      </c>
      <c r="J14" s="106">
        <v>208.69900000000001</v>
      </c>
      <c r="K14" s="106">
        <v>205.47200000000001</v>
      </c>
      <c r="L14" s="106">
        <v>202.82400000000001</v>
      </c>
      <c r="M14" s="106">
        <v>201.75800000000001</v>
      </c>
      <c r="N14" s="106">
        <v>200.74700000000001</v>
      </c>
      <c r="O14" s="106">
        <v>199.779</v>
      </c>
      <c r="P14" s="106">
        <v>197.816</v>
      </c>
      <c r="Q14" s="106">
        <v>198.04900000000001</v>
      </c>
      <c r="R14" s="106">
        <v>202.24100000000001</v>
      </c>
      <c r="S14" s="106">
        <v>205.935</v>
      </c>
      <c r="T14" s="106">
        <v>205.79</v>
      </c>
      <c r="U14" s="106">
        <v>208.428</v>
      </c>
      <c r="V14" s="106">
        <v>217.20099999999999</v>
      </c>
      <c r="W14" s="106">
        <v>219.01499999999999</v>
      </c>
      <c r="X14" s="106">
        <v>220.95699999999999</v>
      </c>
      <c r="Y14" s="106">
        <v>216.40199999999999</v>
      </c>
      <c r="Z14" s="106">
        <v>210.30500000000001</v>
      </c>
      <c r="AA14" s="106">
        <v>210.411</v>
      </c>
      <c r="AB14" s="106">
        <v>209.56</v>
      </c>
      <c r="AC14" s="106">
        <v>203.529</v>
      </c>
      <c r="AD14" s="106">
        <v>204.96199999999999</v>
      </c>
      <c r="AE14" s="106">
        <v>205.05500000000001</v>
      </c>
      <c r="AF14" s="106">
        <v>207.172</v>
      </c>
      <c r="AG14" s="106">
        <v>207.399</v>
      </c>
      <c r="AH14" s="106">
        <v>205.41900000000001</v>
      </c>
      <c r="AI14" s="106">
        <v>199.733</v>
      </c>
      <c r="AJ14" s="106">
        <v>202.33099999999999</v>
      </c>
      <c r="AK14" s="106">
        <v>204.15</v>
      </c>
      <c r="AL14" s="106">
        <v>202.05500000000001</v>
      </c>
      <c r="AM14" s="106">
        <v>202.596</v>
      </c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106"/>
      <c r="CW14" s="106"/>
      <c r="CX14" s="106"/>
      <c r="CY14" s="106"/>
      <c r="CZ14" s="106"/>
      <c r="DA14" s="106"/>
      <c r="DB14" s="106"/>
      <c r="DC14" s="106"/>
      <c r="DD14" s="106"/>
      <c r="DE14" s="106"/>
      <c r="DF14" s="106"/>
      <c r="DG14" s="106"/>
      <c r="DH14" s="106"/>
      <c r="DI14" s="106"/>
      <c r="DJ14" s="106"/>
      <c r="DK14" s="106"/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6"/>
      <c r="FK14" s="106"/>
      <c r="FL14" s="106"/>
      <c r="FM14" s="106"/>
      <c r="FN14" s="106"/>
      <c r="FO14" s="106"/>
      <c r="FP14" s="106"/>
      <c r="FQ14" s="106"/>
      <c r="FR14" s="106"/>
      <c r="FS14" s="106"/>
      <c r="FT14" s="106"/>
      <c r="FU14" s="106"/>
      <c r="FV14" s="106"/>
      <c r="FW14" s="106"/>
      <c r="FX14" s="106"/>
      <c r="FY14" s="106"/>
      <c r="FZ14" s="106"/>
      <c r="GA14" s="106"/>
      <c r="GB14" s="106"/>
      <c r="GC14" s="106"/>
      <c r="GD14" s="106"/>
      <c r="GE14" s="106"/>
      <c r="GF14" s="106"/>
      <c r="GG14" s="106"/>
      <c r="GH14" s="106"/>
      <c r="GI14" s="106"/>
      <c r="GJ14" s="106"/>
      <c r="GK14" s="106"/>
      <c r="GL14" s="106"/>
      <c r="GM14" s="106"/>
      <c r="GN14" s="106"/>
      <c r="GO14" s="106"/>
      <c r="GP14" s="106"/>
      <c r="GQ14" s="106"/>
      <c r="GR14" s="106"/>
      <c r="GS14" s="106"/>
      <c r="GT14" s="106"/>
      <c r="GU14" s="106"/>
      <c r="GV14" s="106"/>
      <c r="GW14" s="106"/>
      <c r="GX14" s="106"/>
      <c r="GY14" s="106"/>
      <c r="GZ14" s="106"/>
      <c r="HA14" s="106"/>
      <c r="HB14" s="106"/>
      <c r="HC14" s="106"/>
      <c r="HD14" s="106"/>
      <c r="HE14" s="106"/>
      <c r="HF14" s="106"/>
      <c r="HG14" s="106"/>
      <c r="HH14" s="106"/>
      <c r="HI14" s="106"/>
      <c r="HJ14" s="106"/>
      <c r="HK14" s="106"/>
      <c r="HL14" s="106"/>
      <c r="HM14" s="106"/>
      <c r="HN14" s="106"/>
      <c r="HO14" s="106"/>
      <c r="HP14" s="106"/>
      <c r="HQ14" s="106"/>
      <c r="HR14" s="106"/>
      <c r="HS14" s="106"/>
      <c r="HT14" s="106"/>
      <c r="HU14" s="106"/>
      <c r="HV14" s="106"/>
      <c r="HW14" s="106"/>
      <c r="HX14" s="106"/>
      <c r="HY14" s="106"/>
      <c r="HZ14" s="106"/>
      <c r="IA14" s="106"/>
      <c r="IB14" s="106"/>
      <c r="IC14" s="106"/>
      <c r="ID14" s="106"/>
      <c r="IE14" s="106"/>
      <c r="IF14" s="106"/>
      <c r="IG14" s="106"/>
      <c r="IH14" s="106"/>
      <c r="II14" s="106"/>
      <c r="IJ14" s="106"/>
      <c r="IK14" s="106"/>
      <c r="IL14" s="106"/>
      <c r="IM14" s="106"/>
      <c r="IN14" s="106"/>
      <c r="IO14" s="106"/>
      <c r="IP14" s="106"/>
      <c r="IQ14" s="106"/>
      <c r="IR14" s="106"/>
      <c r="IS14" s="106"/>
      <c r="IT14" s="106"/>
      <c r="IU14" s="106"/>
      <c r="IV14" s="106"/>
      <c r="IW14" s="106"/>
      <c r="IX14" s="106"/>
      <c r="IY14" s="106"/>
      <c r="IZ14" s="106"/>
      <c r="JA14" s="106"/>
      <c r="JB14" s="106"/>
    </row>
    <row r="15" spans="1:263" x14ac:dyDescent="0.35">
      <c r="A15" s="108" t="s">
        <v>122</v>
      </c>
      <c r="B15" t="s">
        <v>927</v>
      </c>
      <c r="C15" t="s">
        <v>1662</v>
      </c>
      <c r="D15">
        <f t="shared" ca="1" si="5"/>
        <v>257</v>
      </c>
      <c r="E15" s="105">
        <f ca="1">_xll.BDH(A15&amp;" corp","blp_i_sprd_mid",TODAY()-365,TODAY(),"dir=h","sort=r","fill=-", "pcs="&amp;B15, "dates=h","cols=257;rows=1")</f>
        <v>227.67</v>
      </c>
      <c r="F15" s="106">
        <v>227.51</v>
      </c>
      <c r="G15" s="106">
        <v>229.828</v>
      </c>
      <c r="H15" s="106">
        <v>232.39099999999999</v>
      </c>
      <c r="I15" s="106">
        <v>232.87700000000001</v>
      </c>
      <c r="J15" s="106">
        <v>233.04900000000001</v>
      </c>
      <c r="K15" s="106">
        <v>229.233</v>
      </c>
      <c r="L15" s="106">
        <v>227.28</v>
      </c>
      <c r="M15" s="106">
        <v>226.52699999999999</v>
      </c>
      <c r="N15" s="106">
        <v>226.03299999999999</v>
      </c>
      <c r="O15" s="106">
        <v>225.53800000000001</v>
      </c>
      <c r="P15" s="106">
        <v>223.24199999999999</v>
      </c>
      <c r="Q15" s="106">
        <v>223.97499999999999</v>
      </c>
      <c r="R15" s="106">
        <v>226.33500000000001</v>
      </c>
      <c r="S15" s="106">
        <v>228.74199999999999</v>
      </c>
      <c r="T15" s="106">
        <v>228.624</v>
      </c>
      <c r="U15" s="106">
        <v>230.78800000000001</v>
      </c>
      <c r="V15" s="106">
        <v>234.88200000000001</v>
      </c>
      <c r="W15" s="106">
        <v>236.315</v>
      </c>
      <c r="X15" s="106">
        <v>237.75</v>
      </c>
      <c r="Y15" s="106">
        <v>232.83699999999999</v>
      </c>
      <c r="Z15" s="106">
        <v>227.82599999999999</v>
      </c>
      <c r="AA15" s="106">
        <v>228.60599999999999</v>
      </c>
      <c r="AB15" s="106">
        <v>229.06700000000001</v>
      </c>
      <c r="AC15" s="106">
        <v>223.34</v>
      </c>
      <c r="AD15" s="106">
        <v>224.87</v>
      </c>
      <c r="AE15" s="106">
        <v>224.72900000000001</v>
      </c>
      <c r="AF15" s="106">
        <v>225.24100000000001</v>
      </c>
      <c r="AG15" s="106">
        <v>224.89400000000001</v>
      </c>
      <c r="AH15" s="106">
        <v>223.76499999999999</v>
      </c>
      <c r="AI15" s="106">
        <v>219.51499999999999</v>
      </c>
      <c r="AJ15" s="106">
        <v>221.27600000000001</v>
      </c>
      <c r="AK15" s="106">
        <v>223.05799999999999</v>
      </c>
      <c r="AL15" s="106">
        <v>219.03</v>
      </c>
      <c r="AM15" s="106">
        <v>219.184</v>
      </c>
      <c r="AN15" s="106">
        <v>220.535</v>
      </c>
      <c r="AO15" s="106">
        <v>219.60499999999999</v>
      </c>
      <c r="AP15" s="106">
        <v>218.82300000000001</v>
      </c>
      <c r="AQ15" s="106">
        <v>216.32900000000001</v>
      </c>
      <c r="AR15" s="106">
        <v>216.46100000000001</v>
      </c>
      <c r="AS15" s="106">
        <v>215.399</v>
      </c>
      <c r="AT15" s="106">
        <v>214.85300000000001</v>
      </c>
      <c r="AU15" s="106">
        <v>214.44399999999999</v>
      </c>
      <c r="AV15" s="106">
        <v>219.46100000000001</v>
      </c>
      <c r="AW15" s="106">
        <v>220.53399999999999</v>
      </c>
      <c r="AX15" s="106">
        <v>220.012</v>
      </c>
      <c r="AY15" s="106">
        <v>217.76599999999999</v>
      </c>
      <c r="AZ15" s="106">
        <v>217.363</v>
      </c>
      <c r="BA15" s="106">
        <v>215.81</v>
      </c>
      <c r="BB15" s="106">
        <v>211.99299999999999</v>
      </c>
      <c r="BC15" s="106">
        <v>211.02099999999999</v>
      </c>
      <c r="BD15" s="106">
        <v>213.82499999999999</v>
      </c>
      <c r="BE15" s="106">
        <v>217.13800000000001</v>
      </c>
      <c r="BF15" s="106">
        <v>225.77600000000001</v>
      </c>
      <c r="BG15" s="106">
        <v>224.90600000000001</v>
      </c>
      <c r="BH15" s="106">
        <v>228.529</v>
      </c>
      <c r="BI15" s="106">
        <v>228.58099999999999</v>
      </c>
      <c r="BJ15" s="106">
        <v>236.44900000000001</v>
      </c>
      <c r="BK15" s="106">
        <v>236.12799999999999</v>
      </c>
      <c r="BL15" s="106">
        <v>236.798</v>
      </c>
      <c r="BM15" s="106">
        <v>238.04499999999999</v>
      </c>
      <c r="BN15" s="106">
        <v>232.48400000000001</v>
      </c>
      <c r="BO15" s="106">
        <v>232.524</v>
      </c>
      <c r="BP15" s="106">
        <v>229.20699999999999</v>
      </c>
      <c r="BQ15" s="106">
        <v>225.959</v>
      </c>
      <c r="BR15" s="106">
        <v>226.58600000000001</v>
      </c>
      <c r="BS15" s="106">
        <v>227.80099999999999</v>
      </c>
      <c r="BT15" s="106">
        <v>226.19200000000001</v>
      </c>
      <c r="BU15" s="106">
        <v>233.864</v>
      </c>
      <c r="BV15" s="106">
        <v>240.28</v>
      </c>
      <c r="BW15" s="106">
        <v>242.84399999999999</v>
      </c>
      <c r="BX15" s="106">
        <v>243.45699999999999</v>
      </c>
      <c r="BY15" s="106">
        <v>245.089</v>
      </c>
      <c r="BZ15" s="106">
        <v>243.33199999999999</v>
      </c>
      <c r="CA15" s="106">
        <v>248.52199999999999</v>
      </c>
      <c r="CB15" s="106">
        <v>247.24299999999999</v>
      </c>
      <c r="CC15" s="106">
        <v>244.32499999999999</v>
      </c>
      <c r="CD15" s="106">
        <v>241.839</v>
      </c>
      <c r="CE15" s="106">
        <v>241.32499999999999</v>
      </c>
      <c r="CF15" s="106">
        <v>245.47399999999999</v>
      </c>
      <c r="CG15" s="106">
        <v>246.285</v>
      </c>
      <c r="CH15" s="106">
        <v>246.95599999999999</v>
      </c>
      <c r="CI15" s="106">
        <v>251.9</v>
      </c>
      <c r="CJ15" s="106">
        <v>253.95599999999999</v>
      </c>
      <c r="CK15" s="106">
        <v>252.965</v>
      </c>
      <c r="CL15" s="106">
        <v>251.61600000000001</v>
      </c>
      <c r="CM15" s="106">
        <v>249.089</v>
      </c>
      <c r="CN15" s="106">
        <v>245.64699999999999</v>
      </c>
      <c r="CO15" s="106">
        <v>247.291</v>
      </c>
      <c r="CP15" s="106">
        <v>240.608</v>
      </c>
      <c r="CQ15" s="106">
        <v>239.80199999999999</v>
      </c>
      <c r="CR15" s="106">
        <v>233.471</v>
      </c>
      <c r="CS15" s="106">
        <v>229.535</v>
      </c>
      <c r="CT15" s="106">
        <v>238.96199999999999</v>
      </c>
      <c r="CU15" s="106">
        <v>234.68299999999999</v>
      </c>
      <c r="CV15" s="106">
        <v>235.12200000000001</v>
      </c>
      <c r="CW15" s="106">
        <v>223.78100000000001</v>
      </c>
      <c r="CX15" s="106">
        <v>215.875</v>
      </c>
      <c r="CY15" s="106">
        <v>211.36099999999999</v>
      </c>
      <c r="CZ15" s="106">
        <v>210.71299999999999</v>
      </c>
      <c r="DA15" s="106">
        <v>222.739</v>
      </c>
      <c r="DB15" s="106">
        <v>227.00299999999999</v>
      </c>
      <c r="DC15" s="106">
        <v>233.50399999999999</v>
      </c>
      <c r="DD15" s="106">
        <v>236.09899999999999</v>
      </c>
      <c r="DE15" s="106">
        <v>237.88</v>
      </c>
      <c r="DF15" s="106">
        <v>234.64</v>
      </c>
      <c r="DG15" s="106">
        <v>234.93299999999999</v>
      </c>
      <c r="DH15" s="106">
        <v>242.083</v>
      </c>
      <c r="DI15" s="106">
        <v>255.1</v>
      </c>
      <c r="DJ15" s="106">
        <v>255.23699999999999</v>
      </c>
      <c r="DK15" s="106">
        <v>256.702</v>
      </c>
      <c r="DL15" s="106">
        <v>258.81900000000002</v>
      </c>
      <c r="DM15" s="106">
        <v>266.47300000000001</v>
      </c>
      <c r="DN15" s="106">
        <v>272.61799999999999</v>
      </c>
      <c r="DO15" s="106">
        <v>278.07</v>
      </c>
      <c r="DP15" s="106">
        <v>278.64</v>
      </c>
      <c r="DQ15" s="106">
        <v>276.90800000000002</v>
      </c>
      <c r="DR15" s="106">
        <v>275.995</v>
      </c>
      <c r="DS15" s="106">
        <v>273.81900000000002</v>
      </c>
      <c r="DT15" s="106">
        <v>268.803</v>
      </c>
      <c r="DU15" s="106">
        <v>275.91699999999997</v>
      </c>
      <c r="DV15" s="106">
        <v>275.86200000000002</v>
      </c>
      <c r="DW15" s="106">
        <v>281.404</v>
      </c>
      <c r="DX15" s="106">
        <v>281.44400000000002</v>
      </c>
      <c r="DY15" s="106">
        <v>276.041</v>
      </c>
      <c r="DZ15" s="106">
        <v>274.19799999999998</v>
      </c>
      <c r="EA15" s="106">
        <v>264.91699999999997</v>
      </c>
      <c r="EB15" s="106">
        <v>262.43599999999998</v>
      </c>
      <c r="EC15" s="106">
        <v>264.82600000000002</v>
      </c>
      <c r="ED15" s="106">
        <v>276.21600000000001</v>
      </c>
      <c r="EE15" s="106">
        <v>278.31400000000002</v>
      </c>
      <c r="EF15" s="106">
        <v>280.80900000000003</v>
      </c>
      <c r="EG15" s="106">
        <v>288.15800000000002</v>
      </c>
      <c r="EH15" s="106">
        <v>285.48399999999998</v>
      </c>
      <c r="EI15" s="106">
        <v>289.08600000000001</v>
      </c>
      <c r="EJ15" s="106">
        <v>291.89800000000002</v>
      </c>
      <c r="EK15" s="106">
        <v>291.34199999999998</v>
      </c>
      <c r="EL15" s="106">
        <v>292.04899999999998</v>
      </c>
      <c r="EM15" s="106">
        <v>309.58</v>
      </c>
      <c r="EN15" s="106">
        <v>317.565</v>
      </c>
      <c r="EO15" s="106">
        <v>323.351</v>
      </c>
      <c r="EP15" s="106">
        <v>336.86700000000002</v>
      </c>
      <c r="EQ15" s="106">
        <v>342.51900000000001</v>
      </c>
      <c r="ER15" s="106">
        <v>344.78699999999998</v>
      </c>
      <c r="ES15" s="106">
        <v>344.78</v>
      </c>
      <c r="ET15" s="106">
        <v>347.40199999999999</v>
      </c>
      <c r="EU15" s="106">
        <v>356.38900000000001</v>
      </c>
      <c r="EV15" s="106">
        <v>358.37900000000002</v>
      </c>
      <c r="EW15" s="106">
        <v>354.32600000000002</v>
      </c>
      <c r="EX15" s="106">
        <v>349.86599999999999</v>
      </c>
      <c r="EY15" s="106">
        <v>372.49299999999999</v>
      </c>
      <c r="EZ15" s="106">
        <v>383.517</v>
      </c>
      <c r="FA15" s="106">
        <v>373.68599999999998</v>
      </c>
      <c r="FB15" s="106">
        <v>368.86200000000002</v>
      </c>
      <c r="FC15" s="106">
        <v>371.67200000000003</v>
      </c>
      <c r="FD15" s="106">
        <v>346.34500000000003</v>
      </c>
      <c r="FE15" s="106">
        <v>311.279</v>
      </c>
      <c r="FF15" s="106">
        <v>279.88099999999997</v>
      </c>
      <c r="FG15" s="106">
        <v>287.608</v>
      </c>
      <c r="FH15" s="106">
        <v>267.73700000000002</v>
      </c>
      <c r="FI15" s="106">
        <v>266.14800000000002</v>
      </c>
      <c r="FJ15" s="106">
        <v>275.488</v>
      </c>
      <c r="FK15" s="106">
        <v>238.148</v>
      </c>
      <c r="FL15" s="106">
        <v>221.29900000000001</v>
      </c>
      <c r="FM15" s="106">
        <v>213.875</v>
      </c>
      <c r="FN15" s="106">
        <v>216.28200000000001</v>
      </c>
      <c r="FO15" s="106">
        <v>224.405</v>
      </c>
      <c r="FP15" s="106">
        <v>224.99199999999999</v>
      </c>
      <c r="FQ15" s="106">
        <v>213.34</v>
      </c>
      <c r="FR15" s="106">
        <v>205.72</v>
      </c>
      <c r="FS15" s="106">
        <v>206.57900000000001</v>
      </c>
      <c r="FT15" s="106">
        <v>201.6</v>
      </c>
      <c r="FU15" s="106">
        <v>189.48500000000001</v>
      </c>
      <c r="FV15" s="106">
        <v>192.78700000000001</v>
      </c>
      <c r="FW15" s="106">
        <v>191.767</v>
      </c>
      <c r="FX15" s="106">
        <v>191.20699999999999</v>
      </c>
      <c r="FY15" s="106">
        <v>190.48599999999999</v>
      </c>
      <c r="FZ15" s="106">
        <v>190.792</v>
      </c>
      <c r="GA15" s="106">
        <v>190.99199999999999</v>
      </c>
      <c r="GB15" s="106">
        <v>189.74</v>
      </c>
      <c r="GC15" s="106">
        <v>190.726</v>
      </c>
      <c r="GD15" s="106">
        <v>192.38</v>
      </c>
      <c r="GE15" s="106">
        <v>188.54599999999999</v>
      </c>
      <c r="GF15" s="106">
        <v>186.18600000000001</v>
      </c>
      <c r="GG15" s="106">
        <v>187.25299999999999</v>
      </c>
      <c r="GH15" s="106">
        <v>193.72499999999999</v>
      </c>
      <c r="GI15" s="106">
        <v>200.00700000000001</v>
      </c>
      <c r="GJ15" s="106">
        <v>200.39599999999999</v>
      </c>
      <c r="GK15" s="106">
        <v>198.11799999999999</v>
      </c>
      <c r="GL15" s="106">
        <v>196.40299999999999</v>
      </c>
      <c r="GM15" s="106">
        <v>195.48500000000001</v>
      </c>
      <c r="GN15" s="106">
        <v>201.76599999999999</v>
      </c>
      <c r="GO15" s="106">
        <v>191.846</v>
      </c>
      <c r="GP15" s="106">
        <v>188.732</v>
      </c>
      <c r="GQ15" s="106">
        <v>182.81700000000001</v>
      </c>
      <c r="GR15" s="106">
        <v>183.208</v>
      </c>
      <c r="GS15" s="106">
        <v>179.55699999999999</v>
      </c>
      <c r="GT15" s="106">
        <v>181.17500000000001</v>
      </c>
      <c r="GU15" s="106">
        <v>187.208</v>
      </c>
      <c r="GV15" s="106">
        <v>187.339</v>
      </c>
      <c r="GW15" s="106">
        <v>185.29300000000001</v>
      </c>
      <c r="GX15" s="106">
        <v>184.053</v>
      </c>
      <c r="GY15" s="106">
        <v>187.828</v>
      </c>
      <c r="GZ15" s="106">
        <v>186.79900000000001</v>
      </c>
      <c r="HA15" s="106">
        <v>189.95099999999999</v>
      </c>
      <c r="HB15" s="106">
        <v>191.27099999999999</v>
      </c>
      <c r="HC15" s="106">
        <v>190.08099999999999</v>
      </c>
      <c r="HD15" s="106">
        <v>189.16300000000001</v>
      </c>
      <c r="HE15" s="106">
        <v>184.636</v>
      </c>
      <c r="HF15" s="106">
        <v>181.417</v>
      </c>
      <c r="HG15" s="106">
        <v>181.929</v>
      </c>
      <c r="HH15" s="106">
        <v>187.77199999999999</v>
      </c>
      <c r="HI15" s="106">
        <v>186.971</v>
      </c>
      <c r="HJ15" s="106">
        <v>186.60400000000001</v>
      </c>
      <c r="HK15" s="106">
        <v>188.89400000000001</v>
      </c>
      <c r="HL15" s="106">
        <v>187.96199999999999</v>
      </c>
      <c r="HM15" s="106">
        <v>189.50700000000001</v>
      </c>
      <c r="HN15" s="106">
        <v>194.261</v>
      </c>
      <c r="HO15" s="106">
        <v>195.42</v>
      </c>
      <c r="HP15" s="106">
        <v>196.15600000000001</v>
      </c>
      <c r="HQ15" s="106">
        <v>198.83799999999999</v>
      </c>
      <c r="HR15" s="106">
        <v>202.899</v>
      </c>
      <c r="HS15" s="106">
        <v>200.57499999999999</v>
      </c>
      <c r="HT15" s="106">
        <v>203.50800000000001</v>
      </c>
      <c r="HU15" s="106">
        <v>205.697</v>
      </c>
      <c r="HV15" s="106">
        <v>209.50299999999999</v>
      </c>
      <c r="HW15" s="106">
        <v>212.755</v>
      </c>
      <c r="HX15" s="106">
        <v>216.87299999999999</v>
      </c>
      <c r="HY15" s="106">
        <v>208.46299999999999</v>
      </c>
      <c r="HZ15" s="106">
        <v>214.047</v>
      </c>
      <c r="IA15" s="106">
        <v>214.768</v>
      </c>
      <c r="IB15" s="106">
        <v>214.38300000000001</v>
      </c>
      <c r="IC15" s="106">
        <v>211.953</v>
      </c>
      <c r="ID15" s="106">
        <v>216.107</v>
      </c>
      <c r="IE15" s="106">
        <v>227.51400000000001</v>
      </c>
      <c r="IF15" s="106">
        <v>227.393</v>
      </c>
      <c r="IG15" s="106">
        <v>227.99299999999999</v>
      </c>
      <c r="IH15" s="106">
        <v>222.14</v>
      </c>
      <c r="II15" s="106">
        <v>219.35</v>
      </c>
      <c r="IJ15" s="106">
        <v>218.364</v>
      </c>
      <c r="IK15" s="106">
        <v>218.46700000000001</v>
      </c>
      <c r="IL15" s="106">
        <v>211.755</v>
      </c>
      <c r="IM15" s="106">
        <v>206.49600000000001</v>
      </c>
      <c r="IN15" s="106">
        <v>204.56</v>
      </c>
      <c r="IO15" s="106">
        <v>204.36199999999999</v>
      </c>
      <c r="IP15" s="106">
        <v>196.62799999999999</v>
      </c>
      <c r="IQ15" s="106">
        <v>199.49100000000001</v>
      </c>
      <c r="IR15" s="106">
        <v>196.46700000000001</v>
      </c>
      <c r="IS15" s="106">
        <v>201.876</v>
      </c>
      <c r="IT15" s="106">
        <v>206.654</v>
      </c>
      <c r="IU15" s="106">
        <v>208.923</v>
      </c>
      <c r="IV15" s="106">
        <v>204.46299999999999</v>
      </c>
      <c r="IW15" s="106">
        <v>202.322</v>
      </c>
      <c r="IX15" s="106">
        <v>197.791</v>
      </c>
      <c r="IY15" s="106">
        <v>200.179</v>
      </c>
      <c r="IZ15" s="106">
        <v>205.43100000000001</v>
      </c>
      <c r="JA15" s="106">
        <v>207.27600000000001</v>
      </c>
      <c r="JB15" s="106"/>
    </row>
    <row r="16" spans="1:263" x14ac:dyDescent="0.35">
      <c r="A16" s="108" t="s">
        <v>505</v>
      </c>
      <c r="B16" t="s">
        <v>927</v>
      </c>
      <c r="C16" t="s">
        <v>1663</v>
      </c>
      <c r="D16">
        <f t="shared" ca="1" si="5"/>
        <v>257</v>
      </c>
      <c r="E16" s="105">
        <f ca="1">_xll.BDH(A16&amp;" corp","blp_i_sprd_mid",TODAY()-365,TODAY(),"dir=h","sort=r","fill=-", "pcs="&amp;B16, "dates=h","cols=257;rows=1")</f>
        <v>305.64600000000002</v>
      </c>
      <c r="F16" s="106">
        <v>305.44200000000001</v>
      </c>
      <c r="G16" s="106">
        <v>309.93</v>
      </c>
      <c r="H16" s="106">
        <v>310.70299999999997</v>
      </c>
      <c r="I16" s="106">
        <v>317.27100000000002</v>
      </c>
      <c r="J16" s="106">
        <v>319.654</v>
      </c>
      <c r="K16" s="106">
        <v>305.19200000000001</v>
      </c>
      <c r="L16" s="106">
        <v>303.12900000000002</v>
      </c>
      <c r="M16" s="106">
        <v>303.20800000000003</v>
      </c>
      <c r="N16" s="106">
        <v>302.83499999999998</v>
      </c>
      <c r="O16" s="106">
        <v>300.43200000000002</v>
      </c>
      <c r="P16" s="106">
        <v>294.04500000000002</v>
      </c>
      <c r="Q16" s="106">
        <v>293.351</v>
      </c>
      <c r="R16" s="106">
        <v>297.58699999999999</v>
      </c>
      <c r="S16" s="106">
        <v>301.42399999999998</v>
      </c>
      <c r="T16" s="106">
        <v>301.91199999999998</v>
      </c>
      <c r="U16" s="106">
        <v>313.68599999999998</v>
      </c>
      <c r="V16" s="106">
        <v>325.44299999999998</v>
      </c>
      <c r="W16" s="106">
        <v>343.23700000000002</v>
      </c>
      <c r="X16" s="106">
        <v>348.7</v>
      </c>
      <c r="Y16" s="106">
        <v>341.07799999999997</v>
      </c>
      <c r="Z16" s="106">
        <v>326.72500000000002</v>
      </c>
      <c r="AA16" s="106">
        <v>327.82299999999998</v>
      </c>
      <c r="AB16" s="106">
        <v>322.39400000000001</v>
      </c>
      <c r="AC16" s="106">
        <v>303.59100000000001</v>
      </c>
      <c r="AD16" s="106">
        <v>307.77600000000001</v>
      </c>
      <c r="AE16" s="106">
        <v>318.57</v>
      </c>
      <c r="AF16" s="106">
        <v>333.37299999999999</v>
      </c>
      <c r="AG16" s="106">
        <v>330.66500000000002</v>
      </c>
      <c r="AH16" s="106">
        <v>312.08600000000001</v>
      </c>
      <c r="AI16" s="106">
        <v>305.30099999999999</v>
      </c>
      <c r="AJ16" s="106">
        <v>307.21800000000002</v>
      </c>
      <c r="AK16" s="106">
        <v>292.541</v>
      </c>
      <c r="AL16" s="106">
        <v>278.19099999999997</v>
      </c>
      <c r="AM16" s="106">
        <v>279.29399999999998</v>
      </c>
      <c r="AN16" s="106">
        <v>277.21600000000001</v>
      </c>
      <c r="AO16" s="106">
        <v>279.29899999999998</v>
      </c>
      <c r="AP16" s="106">
        <v>281.47199999999998</v>
      </c>
      <c r="AQ16" s="106">
        <v>281.13200000000001</v>
      </c>
      <c r="AR16" s="106">
        <v>281.01400000000001</v>
      </c>
      <c r="AS16" s="106">
        <v>280.39800000000002</v>
      </c>
      <c r="AT16" s="106">
        <v>277.73899999999998</v>
      </c>
      <c r="AU16" s="106">
        <v>277.57600000000002</v>
      </c>
      <c r="AV16" s="106">
        <v>279.78399999999999</v>
      </c>
      <c r="AW16" s="106">
        <v>282.2</v>
      </c>
      <c r="AX16" s="106">
        <v>282.74900000000002</v>
      </c>
      <c r="AY16" s="106">
        <v>279.846</v>
      </c>
      <c r="AZ16" s="106">
        <v>277.52600000000001</v>
      </c>
      <c r="BA16" s="106">
        <v>274.49299999999999</v>
      </c>
      <c r="BB16" s="106">
        <v>268.517</v>
      </c>
      <c r="BC16" s="106">
        <v>265.77600000000001</v>
      </c>
      <c r="BD16" s="106">
        <v>268.90199999999999</v>
      </c>
      <c r="BE16" s="106">
        <v>272.58600000000001</v>
      </c>
      <c r="BF16" s="106">
        <v>281.55399999999997</v>
      </c>
      <c r="BG16" s="106">
        <v>284.41399999999999</v>
      </c>
      <c r="BH16" s="106">
        <v>287.13799999999998</v>
      </c>
      <c r="BI16" s="106">
        <v>291.74900000000002</v>
      </c>
      <c r="BJ16" s="106">
        <v>303.57799999999997</v>
      </c>
      <c r="BK16" s="106">
        <v>307.428</v>
      </c>
      <c r="BL16" s="106">
        <v>307.34899999999999</v>
      </c>
      <c r="BM16" s="106">
        <v>308.03399999999999</v>
      </c>
      <c r="BN16" s="106">
        <v>295.67700000000002</v>
      </c>
      <c r="BO16" s="106">
        <v>292.87299999999999</v>
      </c>
      <c r="BP16" s="106">
        <v>289.46199999999999</v>
      </c>
      <c r="BQ16" s="106">
        <v>290.54300000000001</v>
      </c>
      <c r="BR16" s="106">
        <v>291.74299999999999</v>
      </c>
      <c r="BS16" s="106">
        <v>292.358</v>
      </c>
      <c r="BT16" s="106">
        <v>293.565</v>
      </c>
      <c r="BU16" s="106">
        <v>310.86099999999999</v>
      </c>
      <c r="BV16" s="106">
        <v>332.58199999999999</v>
      </c>
      <c r="BW16" s="106">
        <v>340.45</v>
      </c>
      <c r="BX16" s="106">
        <v>341.971</v>
      </c>
      <c r="BY16" s="106">
        <v>348.24700000000001</v>
      </c>
      <c r="BZ16" s="106">
        <v>351.96800000000002</v>
      </c>
      <c r="CA16" s="106">
        <v>355.63</v>
      </c>
      <c r="CB16" s="106">
        <v>342.73700000000002</v>
      </c>
      <c r="CC16" s="106">
        <v>338.315</v>
      </c>
      <c r="CD16" s="106">
        <v>314.14100000000002</v>
      </c>
      <c r="CE16" s="106">
        <v>314.34899999999999</v>
      </c>
      <c r="CF16" s="106">
        <v>320.267</v>
      </c>
      <c r="CG16" s="106">
        <v>323.32</v>
      </c>
      <c r="CH16" s="106">
        <v>333.06700000000001</v>
      </c>
      <c r="CI16" s="106">
        <v>352.27</v>
      </c>
      <c r="CJ16" s="106">
        <v>377.76499999999999</v>
      </c>
      <c r="CK16" s="106">
        <v>392.82</v>
      </c>
      <c r="CL16" s="106">
        <v>398.25599999999997</v>
      </c>
      <c r="CM16" s="106">
        <v>397.31</v>
      </c>
      <c r="CN16" s="106">
        <v>396.74200000000002</v>
      </c>
      <c r="CO16" s="106">
        <v>411.95400000000001</v>
      </c>
      <c r="CP16" s="106">
        <v>390.22699999999998</v>
      </c>
      <c r="CQ16" s="106">
        <v>389.45699999999999</v>
      </c>
      <c r="CR16" s="106">
        <v>378.221</v>
      </c>
      <c r="CS16" s="106">
        <v>364.58100000000002</v>
      </c>
      <c r="CT16" s="106">
        <v>391.88200000000001</v>
      </c>
      <c r="CU16" s="106">
        <v>391.185</v>
      </c>
      <c r="CV16" s="106">
        <v>395.017</v>
      </c>
      <c r="CW16" s="106">
        <v>360.74700000000001</v>
      </c>
      <c r="CX16" s="106">
        <v>330.887</v>
      </c>
      <c r="CY16" s="106">
        <v>305.40899999999999</v>
      </c>
      <c r="CZ16" s="106">
        <v>314.28199999999998</v>
      </c>
      <c r="DA16" s="106">
        <v>342.90800000000002</v>
      </c>
      <c r="DB16" s="106">
        <v>355.29899999999998</v>
      </c>
      <c r="DC16" s="106">
        <v>377.65199999999999</v>
      </c>
      <c r="DD16" s="106">
        <v>376.05099999999999</v>
      </c>
      <c r="DE16" s="106">
        <v>375.173</v>
      </c>
      <c r="DF16" s="106">
        <v>365.18</v>
      </c>
      <c r="DG16" s="106">
        <v>360.678</v>
      </c>
      <c r="DH16" s="106">
        <v>398.88799999999998</v>
      </c>
      <c r="DI16" s="106">
        <v>440.73</v>
      </c>
      <c r="DJ16" s="106">
        <v>440.452</v>
      </c>
      <c r="DK16" s="106">
        <v>441.81700000000001</v>
      </c>
      <c r="DL16" s="106">
        <v>455.44600000000003</v>
      </c>
      <c r="DM16" s="106">
        <v>469.22300000000001</v>
      </c>
      <c r="DN16" s="106">
        <v>492.23399999999998</v>
      </c>
      <c r="DO16" s="106">
        <v>522.73500000000001</v>
      </c>
      <c r="DP16" s="106">
        <v>530.34400000000005</v>
      </c>
      <c r="DQ16" s="106">
        <v>508.49400000000003</v>
      </c>
      <c r="DR16" s="106">
        <v>476.90199999999999</v>
      </c>
      <c r="DS16" s="106">
        <v>456.44799999999998</v>
      </c>
      <c r="DT16" s="106">
        <v>452.42899999999997</v>
      </c>
      <c r="DU16" s="106">
        <v>457.89600000000002</v>
      </c>
      <c r="DV16" s="106">
        <v>461.399</v>
      </c>
      <c r="DW16" s="106">
        <v>469.66699999999997</v>
      </c>
      <c r="DX16" s="106">
        <v>472.11700000000002</v>
      </c>
      <c r="DY16" s="106">
        <v>449.80799999999999</v>
      </c>
      <c r="DZ16" s="106">
        <v>429.577</v>
      </c>
      <c r="EA16" s="106">
        <v>409.762</v>
      </c>
      <c r="EB16" s="106">
        <v>391.95499999999998</v>
      </c>
      <c r="EC16" s="106">
        <v>372.97199999999998</v>
      </c>
      <c r="ED16" s="106">
        <v>388.39299999999997</v>
      </c>
      <c r="EE16" s="106">
        <v>396.762</v>
      </c>
      <c r="EF16" s="106">
        <v>407.71899999999999</v>
      </c>
      <c r="EG16" s="106">
        <v>409.17099999999999</v>
      </c>
      <c r="EH16" s="106">
        <v>396.90300000000002</v>
      </c>
      <c r="EI16" s="106">
        <v>379.327</v>
      </c>
      <c r="EJ16" s="106">
        <v>380.11500000000001</v>
      </c>
      <c r="EK16" s="106">
        <v>345.83600000000001</v>
      </c>
      <c r="EL16" s="106">
        <v>340.685</v>
      </c>
      <c r="EM16" s="106">
        <v>370.97500000000002</v>
      </c>
      <c r="EN16" s="106">
        <v>396.03800000000001</v>
      </c>
      <c r="EO16" s="106">
        <v>415.61799999999999</v>
      </c>
      <c r="EP16" s="106">
        <v>454.971</v>
      </c>
      <c r="EQ16" s="106">
        <v>461.07400000000001</v>
      </c>
      <c r="ER16" s="106">
        <v>462.209</v>
      </c>
      <c r="ES16" s="106">
        <v>468.94200000000001</v>
      </c>
      <c r="ET16" s="106">
        <v>484.642</v>
      </c>
      <c r="EU16" s="106">
        <v>505.40199999999999</v>
      </c>
      <c r="EV16" s="106">
        <v>515.45399999999995</v>
      </c>
      <c r="EW16" s="106">
        <v>541.97500000000002</v>
      </c>
      <c r="EX16" s="106">
        <v>572.80100000000004</v>
      </c>
      <c r="EY16" s="106">
        <v>663.13199999999995</v>
      </c>
      <c r="EZ16" s="106">
        <v>681.45899999999995</v>
      </c>
      <c r="FA16" s="106">
        <v>639.92200000000003</v>
      </c>
      <c r="FB16" s="106">
        <v>685.59500000000003</v>
      </c>
      <c r="FC16" s="106">
        <v>681.63499999999999</v>
      </c>
      <c r="FD16" s="106">
        <v>554.74099999999999</v>
      </c>
      <c r="FE16" s="106">
        <v>495.988</v>
      </c>
      <c r="FF16" s="106">
        <v>403.98700000000002</v>
      </c>
      <c r="FG16" s="106">
        <v>395.16199999999998</v>
      </c>
      <c r="FH16" s="106">
        <v>329.31900000000002</v>
      </c>
      <c r="FI16" s="106">
        <v>325.11500000000001</v>
      </c>
      <c r="FJ16" s="106">
        <v>337.90600000000001</v>
      </c>
      <c r="FK16" s="106">
        <v>270.72699999999998</v>
      </c>
      <c r="FL16" s="106">
        <v>237.54300000000001</v>
      </c>
      <c r="FM16" s="106">
        <v>225.60400000000001</v>
      </c>
      <c r="FN16" s="106">
        <v>236.422</v>
      </c>
      <c r="FO16" s="106">
        <v>252.119</v>
      </c>
      <c r="FP16" s="106">
        <v>250.69300000000001</v>
      </c>
      <c r="FQ16" s="106">
        <v>222.84800000000001</v>
      </c>
      <c r="FR16" s="106">
        <v>197.77199999999999</v>
      </c>
      <c r="FS16" s="106">
        <v>187.49799999999999</v>
      </c>
      <c r="FT16" s="106">
        <v>178.136</v>
      </c>
      <c r="FU16" s="106">
        <v>161.21899999999999</v>
      </c>
      <c r="FV16" s="106">
        <v>162.59200000000001</v>
      </c>
      <c r="FW16" s="106">
        <v>165.1</v>
      </c>
      <c r="FX16" s="106">
        <v>168.05</v>
      </c>
      <c r="FY16" s="106">
        <v>167.55199999999999</v>
      </c>
      <c r="FZ16" s="106">
        <v>171.898</v>
      </c>
      <c r="GA16" s="106">
        <v>177.935</v>
      </c>
      <c r="GB16" s="106">
        <v>177.399</v>
      </c>
      <c r="GC16" s="106">
        <v>179.15</v>
      </c>
      <c r="GD16" s="106">
        <v>179.85400000000001</v>
      </c>
      <c r="GE16" s="106">
        <v>178.28299999999999</v>
      </c>
      <c r="GF16" s="106">
        <v>176.977</v>
      </c>
      <c r="GG16" s="106">
        <v>181.52500000000001</v>
      </c>
      <c r="GH16" s="106">
        <v>186.21799999999999</v>
      </c>
      <c r="GI16" s="106">
        <v>201.75399999999999</v>
      </c>
      <c r="GJ16" s="106">
        <v>202.68700000000001</v>
      </c>
      <c r="GK16" s="106">
        <v>202.92500000000001</v>
      </c>
      <c r="GL16" s="106">
        <v>198.273</v>
      </c>
      <c r="GM16" s="106">
        <v>203.363</v>
      </c>
      <c r="GN16" s="106">
        <v>208.25299999999999</v>
      </c>
      <c r="GO16" s="106">
        <v>192.82900000000001</v>
      </c>
      <c r="GP16" s="106">
        <v>187.81399999999999</v>
      </c>
      <c r="GQ16" s="106">
        <v>183.49299999999999</v>
      </c>
      <c r="GR16" s="106">
        <v>183.708</v>
      </c>
      <c r="GS16" s="106">
        <v>182.55500000000001</v>
      </c>
      <c r="GT16" s="106">
        <v>186.143</v>
      </c>
      <c r="GU16" s="106">
        <v>200.91800000000001</v>
      </c>
      <c r="GV16" s="106">
        <v>208.13300000000001</v>
      </c>
      <c r="GW16" s="106">
        <v>207.03700000000001</v>
      </c>
      <c r="GX16" s="106">
        <v>207.291</v>
      </c>
      <c r="GY16" s="106">
        <v>209.52699999999999</v>
      </c>
      <c r="GZ16" s="106">
        <v>208.84700000000001</v>
      </c>
      <c r="HA16" s="106">
        <v>214.80600000000001</v>
      </c>
      <c r="HB16" s="106">
        <v>214.077</v>
      </c>
      <c r="HC16" s="106">
        <v>207.874</v>
      </c>
      <c r="HD16" s="106">
        <v>201.321</v>
      </c>
      <c r="HE16" s="106">
        <v>196.768</v>
      </c>
      <c r="HF16" s="106">
        <v>196.363</v>
      </c>
      <c r="HG16" s="106">
        <v>193.31800000000001</v>
      </c>
      <c r="HH16" s="106">
        <v>196.15600000000001</v>
      </c>
      <c r="HI16" s="106">
        <v>201.02199999999999</v>
      </c>
      <c r="HJ16" s="106">
        <v>198.69300000000001</v>
      </c>
      <c r="HK16" s="106">
        <v>202.39699999999999</v>
      </c>
      <c r="HL16" s="106">
        <v>201.114</v>
      </c>
      <c r="HM16" s="106">
        <v>202.34899999999999</v>
      </c>
      <c r="HN16" s="106">
        <v>205.58699999999999</v>
      </c>
      <c r="HO16" s="106">
        <v>204.715</v>
      </c>
      <c r="HP16" s="106">
        <v>204.828</v>
      </c>
      <c r="HQ16" s="106">
        <v>208.27099999999999</v>
      </c>
      <c r="HR16" s="106">
        <v>211.35499999999999</v>
      </c>
      <c r="HS16" s="106">
        <v>209.34299999999999</v>
      </c>
      <c r="HT16" s="106">
        <v>210.02699999999999</v>
      </c>
      <c r="HU16" s="106">
        <v>213.82400000000001</v>
      </c>
      <c r="HV16" s="106">
        <v>219.167</v>
      </c>
      <c r="HW16" s="106">
        <v>224.59800000000001</v>
      </c>
      <c r="HX16" s="106">
        <v>226.66800000000001</v>
      </c>
      <c r="HY16" s="106">
        <v>218.26</v>
      </c>
      <c r="HZ16" s="106">
        <v>223.572</v>
      </c>
      <c r="IA16" s="106">
        <v>226.98500000000001</v>
      </c>
      <c r="IB16" s="106">
        <v>225.19499999999999</v>
      </c>
      <c r="IC16" s="106">
        <v>220.21700000000001</v>
      </c>
      <c r="ID16" s="106">
        <v>237.703</v>
      </c>
      <c r="IE16" s="106">
        <v>248.08099999999999</v>
      </c>
      <c r="IF16" s="106">
        <v>247.792</v>
      </c>
      <c r="IG16" s="106">
        <v>248.26900000000001</v>
      </c>
      <c r="IH16" s="106">
        <v>245.64699999999999</v>
      </c>
      <c r="II16" s="106">
        <v>243.922</v>
      </c>
      <c r="IJ16" s="106">
        <v>243.489</v>
      </c>
      <c r="IK16" s="106">
        <v>240.93199999999999</v>
      </c>
      <c r="IL16" s="106">
        <v>237.05</v>
      </c>
      <c r="IM16" s="106">
        <v>231.40199999999999</v>
      </c>
      <c r="IN16" s="106">
        <v>231.43199999999999</v>
      </c>
      <c r="IO16" s="106">
        <v>226.73</v>
      </c>
      <c r="IP16" s="106">
        <v>221.673</v>
      </c>
      <c r="IQ16" s="106">
        <v>224.52199999999999</v>
      </c>
      <c r="IR16" s="106">
        <v>222.69900000000001</v>
      </c>
      <c r="IS16" s="106">
        <v>229.542</v>
      </c>
      <c r="IT16" s="106">
        <v>235.22300000000001</v>
      </c>
      <c r="IU16" s="106">
        <v>237.78</v>
      </c>
      <c r="IV16" s="106">
        <v>233.66499999999999</v>
      </c>
      <c r="IW16" s="106">
        <v>230.197</v>
      </c>
      <c r="IX16" s="106">
        <v>223.99199999999999</v>
      </c>
      <c r="IY16" s="106">
        <v>227.05699999999999</v>
      </c>
      <c r="IZ16" s="106">
        <v>231.624</v>
      </c>
      <c r="JA16" s="106">
        <v>233.65700000000001</v>
      </c>
      <c r="JB16" s="106"/>
    </row>
    <row r="17" spans="1:262" x14ac:dyDescent="0.35">
      <c r="A17" s="108" t="s">
        <v>260</v>
      </c>
      <c r="B17" t="s">
        <v>927</v>
      </c>
      <c r="C17" t="s">
        <v>1664</v>
      </c>
      <c r="D17">
        <f t="shared" ca="1" si="5"/>
        <v>89</v>
      </c>
      <c r="E17" s="105">
        <f ca="1">_xll.BDH(A17&amp;" corp","blp_i_sprd_mid",TODAY()-365,TODAY(),"dir=h","sort=r","fill=-", "pcs="&amp;B17, "dates=h","cols=89;rows=1")</f>
        <v>308.62299999999999</v>
      </c>
      <c r="F17" s="106">
        <v>313.089</v>
      </c>
      <c r="G17" s="106">
        <v>315.18400000000003</v>
      </c>
      <c r="H17" s="106">
        <v>315.96800000000002</v>
      </c>
      <c r="I17" s="106">
        <v>319.178</v>
      </c>
      <c r="J17" s="106">
        <v>317.04300000000001</v>
      </c>
      <c r="K17" s="106">
        <v>314.55500000000001</v>
      </c>
      <c r="L17" s="106">
        <v>311.27</v>
      </c>
      <c r="M17" s="106">
        <v>311.07499999999999</v>
      </c>
      <c r="N17" s="106">
        <v>308.67599999999999</v>
      </c>
      <c r="O17" s="106">
        <v>308.67599999999999</v>
      </c>
      <c r="P17" s="106">
        <v>314.34399999999999</v>
      </c>
      <c r="Q17" s="106">
        <v>315.81299999999999</v>
      </c>
      <c r="R17" s="106">
        <v>326.62200000000001</v>
      </c>
      <c r="S17" s="106">
        <v>324.63</v>
      </c>
      <c r="T17" s="106">
        <v>326.57900000000001</v>
      </c>
      <c r="U17" s="106">
        <v>332.93099999999998</v>
      </c>
      <c r="V17" s="106">
        <v>335.38900000000001</v>
      </c>
      <c r="W17" s="106">
        <v>343.28899999999999</v>
      </c>
      <c r="X17" s="106">
        <v>340.35700000000003</v>
      </c>
      <c r="Y17" s="106">
        <v>324.02100000000002</v>
      </c>
      <c r="Z17" s="106">
        <v>320.2</v>
      </c>
      <c r="AA17" s="106">
        <v>320.50700000000001</v>
      </c>
      <c r="AB17" s="106">
        <v>311.03500000000003</v>
      </c>
      <c r="AC17" s="106">
        <v>311.93599999999998</v>
      </c>
      <c r="AD17" s="106">
        <v>311.21600000000001</v>
      </c>
      <c r="AE17" s="106">
        <v>314.35500000000002</v>
      </c>
      <c r="AF17" s="106">
        <v>314.82299999999998</v>
      </c>
      <c r="AG17" s="106">
        <v>313.86</v>
      </c>
      <c r="AH17" s="106">
        <v>314.12799999999999</v>
      </c>
      <c r="AI17" s="106">
        <v>311.46800000000002</v>
      </c>
      <c r="AJ17" s="106">
        <v>310.54199999999997</v>
      </c>
      <c r="AK17" s="106">
        <v>303.57900000000001</v>
      </c>
      <c r="AL17" s="106">
        <v>302.69900000000001</v>
      </c>
      <c r="AM17" s="106">
        <v>309.13400000000001</v>
      </c>
      <c r="AN17" s="106">
        <v>308.00700000000001</v>
      </c>
      <c r="AO17" s="106">
        <v>307.613</v>
      </c>
      <c r="AP17" s="106">
        <v>303.83</v>
      </c>
      <c r="AQ17" s="106">
        <v>303.89600000000002</v>
      </c>
      <c r="AR17" s="106">
        <v>300.21499999999997</v>
      </c>
      <c r="AS17" s="106">
        <v>305.92399999999998</v>
      </c>
      <c r="AT17" s="106">
        <v>309.63</v>
      </c>
      <c r="AU17" s="106">
        <v>315.55900000000003</v>
      </c>
      <c r="AV17" s="106">
        <v>317.54700000000003</v>
      </c>
      <c r="AW17" s="106">
        <v>317.06</v>
      </c>
      <c r="AX17" s="106">
        <v>314.267</v>
      </c>
      <c r="AY17" s="106">
        <v>315.97199999999998</v>
      </c>
      <c r="AZ17" s="106">
        <v>315.83999999999997</v>
      </c>
      <c r="BA17" s="106">
        <v>313.03300000000002</v>
      </c>
      <c r="BB17" s="106">
        <v>306.92599999999999</v>
      </c>
      <c r="BC17" s="106">
        <v>310.37400000000002</v>
      </c>
      <c r="BD17" s="106">
        <v>311.82900000000001</v>
      </c>
      <c r="BE17" s="106">
        <v>318.839</v>
      </c>
      <c r="BF17" s="106">
        <v>324.46699999999998</v>
      </c>
      <c r="BG17" s="106">
        <v>332.63</v>
      </c>
      <c r="BH17" s="106">
        <v>333.26100000000002</v>
      </c>
      <c r="BI17" s="106">
        <v>341.79500000000002</v>
      </c>
      <c r="BJ17" s="106">
        <v>340.93799999999999</v>
      </c>
      <c r="BK17" s="106">
        <v>342.67599999999999</v>
      </c>
      <c r="BL17" s="106">
        <v>342.10300000000001</v>
      </c>
      <c r="BM17" s="106">
        <v>337.44</v>
      </c>
      <c r="BN17" s="106">
        <v>337.74</v>
      </c>
      <c r="BO17" s="106">
        <v>334.69799999999998</v>
      </c>
      <c r="BP17" s="106">
        <v>339.291</v>
      </c>
      <c r="BQ17" s="106">
        <v>340.488</v>
      </c>
      <c r="BR17" s="106">
        <v>339.07799999999997</v>
      </c>
      <c r="BS17" s="106">
        <v>340.56</v>
      </c>
      <c r="BT17" s="106">
        <v>351.16</v>
      </c>
      <c r="BU17" s="106">
        <v>352.755</v>
      </c>
      <c r="BV17" s="106">
        <v>359.14100000000002</v>
      </c>
      <c r="BW17" s="106">
        <v>360.14800000000002</v>
      </c>
      <c r="BX17" s="106">
        <v>364.55799999999999</v>
      </c>
      <c r="BY17" s="106">
        <v>370.93799999999999</v>
      </c>
      <c r="BZ17" s="106">
        <v>369.92099999999999</v>
      </c>
      <c r="CA17" s="106">
        <v>373.363</v>
      </c>
      <c r="CB17" s="106">
        <v>368.21199999999999</v>
      </c>
      <c r="CC17" s="106">
        <v>365.875</v>
      </c>
      <c r="CD17" s="106">
        <v>361.65100000000001</v>
      </c>
      <c r="CE17" s="106">
        <v>363.637</v>
      </c>
      <c r="CF17" s="106">
        <v>362.43</v>
      </c>
      <c r="CG17" s="106">
        <v>370.863</v>
      </c>
      <c r="CH17" s="106">
        <v>379.07400000000001</v>
      </c>
      <c r="CI17" s="106">
        <v>384.17899999999997</v>
      </c>
      <c r="CJ17" s="106">
        <v>388.89400000000001</v>
      </c>
      <c r="CK17" s="106">
        <v>382.31599999999997</v>
      </c>
      <c r="CL17" s="106">
        <v>384.96699999999998</v>
      </c>
      <c r="CM17" s="106">
        <v>371.55399999999997</v>
      </c>
      <c r="CN17" s="106">
        <v>379.32799999999997</v>
      </c>
      <c r="CO17" s="106">
        <v>378.43700000000001</v>
      </c>
      <c r="CP17" s="106"/>
      <c r="CQ17" s="106"/>
      <c r="CR17" s="106"/>
      <c r="CS17" s="106"/>
      <c r="CT17" s="106"/>
      <c r="CU17" s="106"/>
      <c r="CV17" s="106"/>
      <c r="CW17" s="106"/>
      <c r="CX17" s="106"/>
      <c r="CY17" s="106"/>
      <c r="CZ17" s="106"/>
      <c r="DA17" s="106"/>
      <c r="DB17" s="106"/>
      <c r="DC17" s="106"/>
      <c r="DD17" s="106"/>
      <c r="DE17" s="106"/>
      <c r="DF17" s="106"/>
      <c r="DG17" s="106"/>
      <c r="DH17" s="106"/>
      <c r="DI17" s="106"/>
      <c r="DJ17" s="106"/>
      <c r="DK17" s="106"/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6"/>
      <c r="FK17" s="106"/>
      <c r="FL17" s="106"/>
      <c r="FM17" s="106"/>
      <c r="FN17" s="106"/>
      <c r="FO17" s="106"/>
      <c r="FP17" s="106"/>
      <c r="FQ17" s="106"/>
      <c r="FR17" s="106"/>
      <c r="FS17" s="106"/>
      <c r="FT17" s="106"/>
      <c r="FU17" s="106"/>
      <c r="FV17" s="106"/>
      <c r="FW17" s="106"/>
      <c r="FX17" s="106"/>
      <c r="FY17" s="106"/>
      <c r="FZ17" s="106"/>
      <c r="GA17" s="106"/>
      <c r="GB17" s="106"/>
      <c r="GC17" s="106"/>
      <c r="GD17" s="106"/>
      <c r="GE17" s="106"/>
      <c r="GF17" s="106"/>
      <c r="GG17" s="106"/>
      <c r="GH17" s="106"/>
      <c r="GI17" s="106"/>
      <c r="GJ17" s="106"/>
      <c r="GK17" s="106"/>
      <c r="GL17" s="106"/>
      <c r="GM17" s="106"/>
      <c r="GN17" s="106"/>
      <c r="GO17" s="106"/>
      <c r="GP17" s="106"/>
      <c r="GQ17" s="106"/>
      <c r="GR17" s="106"/>
      <c r="GS17" s="106"/>
      <c r="GT17" s="106"/>
      <c r="GU17" s="106"/>
      <c r="GV17" s="106"/>
      <c r="GW17" s="106"/>
      <c r="GX17" s="106"/>
      <c r="GY17" s="106"/>
      <c r="GZ17" s="106"/>
      <c r="HA17" s="106"/>
      <c r="HB17" s="106"/>
      <c r="HC17" s="106"/>
      <c r="HD17" s="106"/>
      <c r="HE17" s="106"/>
      <c r="HF17" s="106"/>
      <c r="HG17" s="106"/>
      <c r="HH17" s="106"/>
      <c r="HI17" s="106"/>
      <c r="HJ17" s="106"/>
      <c r="HK17" s="106"/>
      <c r="HL17" s="106"/>
      <c r="HM17" s="106"/>
      <c r="HN17" s="106"/>
      <c r="HO17" s="106"/>
      <c r="HP17" s="106"/>
      <c r="HQ17" s="106"/>
      <c r="HR17" s="106"/>
      <c r="HS17" s="106"/>
      <c r="HT17" s="106"/>
      <c r="HU17" s="106"/>
      <c r="HV17" s="106"/>
      <c r="HW17" s="106"/>
      <c r="HX17" s="106"/>
      <c r="HY17" s="106"/>
      <c r="HZ17" s="106"/>
      <c r="IA17" s="106"/>
      <c r="IB17" s="106"/>
      <c r="IC17" s="106"/>
      <c r="ID17" s="106"/>
      <c r="IE17" s="106"/>
      <c r="IF17" s="106"/>
      <c r="IG17" s="106"/>
      <c r="IH17" s="106"/>
      <c r="II17" s="106"/>
      <c r="IJ17" s="106"/>
      <c r="IK17" s="106"/>
      <c r="IL17" s="106"/>
      <c r="IM17" s="106"/>
      <c r="IN17" s="106"/>
      <c r="IO17" s="106"/>
      <c r="IP17" s="106"/>
      <c r="IQ17" s="106"/>
      <c r="IR17" s="106"/>
      <c r="IS17" s="106"/>
      <c r="IT17" s="106"/>
      <c r="IU17" s="106"/>
      <c r="IV17" s="106"/>
      <c r="IW17" s="106"/>
      <c r="IX17" s="106"/>
      <c r="IY17" s="106"/>
      <c r="IZ17" s="106"/>
      <c r="JA17" s="106"/>
      <c r="JB17" s="106"/>
    </row>
    <row r="18" spans="1:262" x14ac:dyDescent="0.35">
      <c r="A18" s="108" t="s">
        <v>427</v>
      </c>
      <c r="B18" t="s">
        <v>927</v>
      </c>
      <c r="C18" t="s">
        <v>1665</v>
      </c>
      <c r="D18">
        <f t="shared" ref="D18:D32" ca="1" si="10">COUNTA(E18:JB18)</f>
        <v>257</v>
      </c>
      <c r="E18" s="105">
        <f ca="1">_xll.BDH(A18&amp;" corp","blp_i_sprd_mid",TODAY()-365,TODAY(),"dir=h","sort=r","fill=-", "pcs="&amp;B18, "dates=h","cols=257;rows=1")</f>
        <v>307.92099999999999</v>
      </c>
      <c r="F18" s="106">
        <v>307.94200000000001</v>
      </c>
      <c r="G18" s="106">
        <v>309.28399999999999</v>
      </c>
      <c r="H18" s="106">
        <v>311.43799999999999</v>
      </c>
      <c r="I18" s="106">
        <v>314.34500000000003</v>
      </c>
      <c r="J18" s="106">
        <v>314.83199999999999</v>
      </c>
      <c r="K18" s="106">
        <v>308.59699999999998</v>
      </c>
      <c r="L18" s="106">
        <v>306.053</v>
      </c>
      <c r="M18" s="106">
        <v>304.791</v>
      </c>
      <c r="N18" s="106">
        <v>304.26499999999999</v>
      </c>
      <c r="O18" s="106">
        <v>301.34199999999998</v>
      </c>
      <c r="P18" s="106">
        <v>294.702</v>
      </c>
      <c r="Q18" s="106">
        <v>294.34800000000001</v>
      </c>
      <c r="R18" s="106">
        <v>297.86099999999999</v>
      </c>
      <c r="S18" s="106">
        <v>303.99099999999999</v>
      </c>
      <c r="T18" s="106">
        <v>303.15800000000002</v>
      </c>
      <c r="U18" s="106">
        <v>309.63400000000001</v>
      </c>
      <c r="V18" s="106">
        <v>317.512</v>
      </c>
      <c r="W18" s="106">
        <v>319.541</v>
      </c>
      <c r="X18" s="106">
        <v>322.36799999999999</v>
      </c>
      <c r="Y18" s="106">
        <v>315.61900000000003</v>
      </c>
      <c r="Z18" s="106">
        <v>308.971</v>
      </c>
      <c r="AA18" s="106">
        <v>309.72699999999998</v>
      </c>
      <c r="AB18" s="106">
        <v>308.37</v>
      </c>
      <c r="AC18" s="106">
        <v>300.29599999999999</v>
      </c>
      <c r="AD18" s="106">
        <v>299.7</v>
      </c>
      <c r="AE18" s="106">
        <v>298.81200000000001</v>
      </c>
      <c r="AF18" s="106">
        <v>298.13600000000002</v>
      </c>
      <c r="AG18" s="106">
        <v>298.38</v>
      </c>
      <c r="AH18" s="106">
        <v>294.392</v>
      </c>
      <c r="AI18" s="106">
        <v>288.35500000000002</v>
      </c>
      <c r="AJ18" s="106">
        <v>291.42399999999998</v>
      </c>
      <c r="AK18" s="106">
        <v>291.51499999999999</v>
      </c>
      <c r="AL18" s="106">
        <v>284.91199999999998</v>
      </c>
      <c r="AM18" s="106">
        <v>284.303</v>
      </c>
      <c r="AN18" s="106">
        <v>283.84899999999999</v>
      </c>
      <c r="AO18" s="106">
        <v>282.96600000000001</v>
      </c>
      <c r="AP18" s="106">
        <v>279.774</v>
      </c>
      <c r="AQ18" s="106">
        <v>275.76900000000001</v>
      </c>
      <c r="AR18" s="106">
        <v>277.97800000000001</v>
      </c>
      <c r="AS18" s="106">
        <v>276.82100000000003</v>
      </c>
      <c r="AT18" s="106">
        <v>276.44900000000001</v>
      </c>
      <c r="AU18" s="106">
        <v>276.25099999999998</v>
      </c>
      <c r="AV18" s="106">
        <v>284.06099999999998</v>
      </c>
      <c r="AW18" s="106">
        <v>283.07499999999999</v>
      </c>
      <c r="AX18" s="106">
        <v>282.80700000000002</v>
      </c>
      <c r="AY18" s="106">
        <v>279.92</v>
      </c>
      <c r="AZ18" s="106">
        <v>279.10199999999998</v>
      </c>
      <c r="BA18" s="106">
        <v>277.94799999999998</v>
      </c>
      <c r="BB18" s="106">
        <v>271.91300000000001</v>
      </c>
      <c r="BC18" s="106">
        <v>269.25400000000002</v>
      </c>
      <c r="BD18" s="106">
        <v>273.18299999999999</v>
      </c>
      <c r="BE18" s="106">
        <v>275.99299999999999</v>
      </c>
      <c r="BF18" s="106">
        <v>286.55599999999998</v>
      </c>
      <c r="BG18" s="106">
        <v>289.459</v>
      </c>
      <c r="BH18" s="106">
        <v>294.16500000000002</v>
      </c>
      <c r="BI18" s="106">
        <v>294.32499999999999</v>
      </c>
      <c r="BJ18" s="106">
        <v>302.202</v>
      </c>
      <c r="BK18" s="106">
        <v>301.78699999999998</v>
      </c>
      <c r="BL18" s="106">
        <v>299.31700000000001</v>
      </c>
      <c r="BM18" s="106">
        <v>299.267</v>
      </c>
      <c r="BN18" s="106">
        <v>293.22699999999998</v>
      </c>
      <c r="BO18" s="106">
        <v>291.60500000000002</v>
      </c>
      <c r="BP18" s="106">
        <v>289.53899999999999</v>
      </c>
      <c r="BQ18" s="106">
        <v>286.11900000000003</v>
      </c>
      <c r="BR18" s="106">
        <v>287.53899999999999</v>
      </c>
      <c r="BS18" s="106">
        <v>290.59800000000001</v>
      </c>
      <c r="BT18" s="106">
        <v>288.233</v>
      </c>
      <c r="BU18" s="106">
        <v>299.41199999999998</v>
      </c>
      <c r="BV18" s="106">
        <v>304.303</v>
      </c>
      <c r="BW18" s="106">
        <v>307.36200000000002</v>
      </c>
      <c r="BX18" s="106">
        <v>307.81099999999998</v>
      </c>
      <c r="BY18" s="106">
        <v>311.286</v>
      </c>
      <c r="BZ18" s="106">
        <v>309.64499999999998</v>
      </c>
      <c r="CA18" s="106">
        <v>316.09899999999999</v>
      </c>
      <c r="CB18" s="106">
        <v>314.12700000000001</v>
      </c>
      <c r="CC18" s="106">
        <v>310.71600000000001</v>
      </c>
      <c r="CD18" s="106">
        <v>308.07499999999999</v>
      </c>
      <c r="CE18" s="106">
        <v>308.23399999999998</v>
      </c>
      <c r="CF18" s="106">
        <v>312.29599999999999</v>
      </c>
      <c r="CG18" s="106">
        <v>314.48599999999999</v>
      </c>
      <c r="CH18" s="106">
        <v>317.815</v>
      </c>
      <c r="CI18" s="106">
        <v>322.04000000000002</v>
      </c>
      <c r="CJ18" s="106">
        <v>322.96899999999999</v>
      </c>
      <c r="CK18" s="106">
        <v>323.01100000000002</v>
      </c>
      <c r="CL18" s="106">
        <v>322.17899999999997</v>
      </c>
      <c r="CM18" s="106">
        <v>320.78199999999998</v>
      </c>
      <c r="CN18" s="106">
        <v>316.87200000000001</v>
      </c>
      <c r="CO18" s="106">
        <v>321.38799999999998</v>
      </c>
      <c r="CP18" s="106">
        <v>315.04599999999999</v>
      </c>
      <c r="CQ18" s="106">
        <v>315.17599999999999</v>
      </c>
      <c r="CR18" s="106">
        <v>307.78300000000002</v>
      </c>
      <c r="CS18" s="106">
        <v>304.40699999999998</v>
      </c>
      <c r="CT18" s="106">
        <v>317.49299999999999</v>
      </c>
      <c r="CU18" s="106">
        <v>310.68099999999998</v>
      </c>
      <c r="CV18" s="106">
        <v>313.334</v>
      </c>
      <c r="CW18" s="106">
        <v>295.36700000000002</v>
      </c>
      <c r="CX18" s="106">
        <v>282.41399999999999</v>
      </c>
      <c r="CY18" s="106">
        <v>272.59199999999998</v>
      </c>
      <c r="CZ18" s="106">
        <v>274.58600000000001</v>
      </c>
      <c r="DA18" s="106">
        <v>299.11700000000002</v>
      </c>
      <c r="DB18" s="106">
        <v>314.351</v>
      </c>
      <c r="DC18" s="106">
        <v>328.39600000000002</v>
      </c>
      <c r="DD18" s="106">
        <v>330.553</v>
      </c>
      <c r="DE18" s="106">
        <v>336.279</v>
      </c>
      <c r="DF18" s="106">
        <v>334.35599999999999</v>
      </c>
      <c r="DG18" s="106">
        <v>338.42099999999999</v>
      </c>
      <c r="DH18" s="106">
        <v>344.93900000000002</v>
      </c>
      <c r="DI18" s="106">
        <v>350.428</v>
      </c>
      <c r="DJ18" s="106">
        <v>361.488</v>
      </c>
      <c r="DK18" s="106">
        <v>363.18599999999998</v>
      </c>
      <c r="DL18" s="106">
        <v>368.47500000000002</v>
      </c>
      <c r="DM18" s="106">
        <v>376.25</v>
      </c>
      <c r="DN18" s="106">
        <v>387.72399999999999</v>
      </c>
      <c r="DO18" s="106">
        <v>398.65499999999997</v>
      </c>
      <c r="DP18" s="106">
        <v>403.43299999999999</v>
      </c>
      <c r="DQ18" s="106">
        <v>400.2</v>
      </c>
      <c r="DR18" s="106">
        <v>399.70100000000002</v>
      </c>
      <c r="DS18" s="106">
        <v>399.05</v>
      </c>
      <c r="DT18" s="106">
        <v>397.37099999999998</v>
      </c>
      <c r="DU18" s="106">
        <v>403.38799999999998</v>
      </c>
      <c r="DV18" s="106">
        <v>402.83499999999998</v>
      </c>
      <c r="DW18" s="106">
        <v>411.08300000000003</v>
      </c>
      <c r="DX18" s="106">
        <v>413.36200000000002</v>
      </c>
      <c r="DY18" s="106">
        <v>408.37799999999999</v>
      </c>
      <c r="DZ18" s="106">
        <v>403.71600000000001</v>
      </c>
      <c r="EA18" s="106">
        <v>396.459</v>
      </c>
      <c r="EB18" s="106">
        <v>393.59800000000001</v>
      </c>
      <c r="EC18" s="106">
        <v>391.93299999999999</v>
      </c>
      <c r="ED18" s="106">
        <v>403.02300000000002</v>
      </c>
      <c r="EE18" s="106">
        <v>403.21199999999999</v>
      </c>
      <c r="EF18" s="106">
        <v>407.55099999999999</v>
      </c>
      <c r="EG18" s="106">
        <v>412.89699999999999</v>
      </c>
      <c r="EH18" s="106">
        <v>404.14100000000002</v>
      </c>
      <c r="EI18" s="106">
        <v>406.988</v>
      </c>
      <c r="EJ18" s="106">
        <v>411.03199999999998</v>
      </c>
      <c r="EK18" s="106">
        <v>397.97</v>
      </c>
      <c r="EL18" s="106">
        <v>396.30700000000002</v>
      </c>
      <c r="EM18" s="106">
        <v>416.113</v>
      </c>
      <c r="EN18" s="106">
        <v>434.64800000000002</v>
      </c>
      <c r="EO18" s="106">
        <v>447.27300000000002</v>
      </c>
      <c r="EP18" s="106">
        <v>467.58600000000001</v>
      </c>
      <c r="EQ18" s="106">
        <v>473.76100000000002</v>
      </c>
      <c r="ER18" s="106">
        <v>471.98500000000001</v>
      </c>
      <c r="ES18" s="106">
        <v>472.44299999999998</v>
      </c>
      <c r="ET18" s="106">
        <v>473.50299999999999</v>
      </c>
      <c r="EU18" s="106">
        <v>485.61799999999999</v>
      </c>
      <c r="EV18" s="106">
        <v>485.80700000000002</v>
      </c>
      <c r="EW18" s="106">
        <v>486.60500000000002</v>
      </c>
      <c r="EX18" s="106">
        <v>490.22500000000002</v>
      </c>
      <c r="EY18" s="106">
        <v>521.43899999999996</v>
      </c>
      <c r="EZ18" s="106">
        <v>526.88099999999997</v>
      </c>
      <c r="FA18" s="106">
        <v>507.15800000000002</v>
      </c>
      <c r="FB18" s="106">
        <v>506.09800000000001</v>
      </c>
      <c r="FC18" s="106">
        <v>507.53699999999998</v>
      </c>
      <c r="FD18" s="106">
        <v>466.81900000000002</v>
      </c>
      <c r="FE18" s="106">
        <v>430.35399999999998</v>
      </c>
      <c r="FF18" s="106">
        <v>371.87900000000002</v>
      </c>
      <c r="FG18" s="106">
        <v>363.83100000000002</v>
      </c>
      <c r="FH18" s="106">
        <v>329.69900000000001</v>
      </c>
      <c r="FI18" s="106">
        <v>326.73099999999999</v>
      </c>
      <c r="FJ18" s="106">
        <v>333.65600000000001</v>
      </c>
      <c r="FK18" s="106">
        <v>293.57799999999997</v>
      </c>
      <c r="FL18" s="106">
        <v>277.59800000000001</v>
      </c>
      <c r="FM18" s="106">
        <v>269.577</v>
      </c>
      <c r="FN18" s="106">
        <v>273.76100000000002</v>
      </c>
      <c r="FO18" s="106">
        <v>288.2</v>
      </c>
      <c r="FP18" s="106">
        <v>287.53100000000001</v>
      </c>
      <c r="FQ18" s="106">
        <v>264.298</v>
      </c>
      <c r="FR18" s="106">
        <v>246.11</v>
      </c>
      <c r="FS18" s="106">
        <v>245.31299999999999</v>
      </c>
      <c r="FT18" s="106">
        <v>239.709</v>
      </c>
      <c r="FU18" s="106">
        <v>227.94200000000001</v>
      </c>
      <c r="FV18" s="106">
        <v>231.595</v>
      </c>
      <c r="FW18" s="106">
        <v>231.33199999999999</v>
      </c>
      <c r="FX18" s="106">
        <v>232.78800000000001</v>
      </c>
      <c r="FY18" s="106">
        <v>231.87700000000001</v>
      </c>
      <c r="FZ18" s="106">
        <v>233.881</v>
      </c>
      <c r="GA18" s="106">
        <v>250.518</v>
      </c>
      <c r="GB18" s="106">
        <v>234.137</v>
      </c>
      <c r="GC18" s="106">
        <v>237.85400000000001</v>
      </c>
      <c r="GD18" s="106">
        <v>243.929</v>
      </c>
      <c r="GE18" s="106">
        <v>240.286</v>
      </c>
      <c r="GF18" s="106">
        <v>237.80799999999999</v>
      </c>
      <c r="GG18" s="106">
        <v>240.91499999999999</v>
      </c>
      <c r="GH18" s="106">
        <v>247.964</v>
      </c>
      <c r="GI18" s="106">
        <v>257.202</v>
      </c>
      <c r="GJ18" s="106">
        <v>257.12599999999998</v>
      </c>
      <c r="GK18" s="106">
        <v>254.315</v>
      </c>
      <c r="GL18" s="106">
        <v>251.077</v>
      </c>
      <c r="GM18" s="106">
        <v>252.96</v>
      </c>
      <c r="GN18" s="106">
        <v>258.95999999999998</v>
      </c>
      <c r="GO18" s="106">
        <v>250.399</v>
      </c>
      <c r="GP18" s="106">
        <v>246.67500000000001</v>
      </c>
      <c r="GQ18" s="106">
        <v>240.572</v>
      </c>
      <c r="GR18" s="106">
        <v>239.14699999999999</v>
      </c>
      <c r="GS18" s="106">
        <v>235.57300000000001</v>
      </c>
      <c r="GT18" s="106">
        <v>236.63300000000001</v>
      </c>
      <c r="GU18" s="106">
        <v>240.10400000000001</v>
      </c>
      <c r="GV18" s="106">
        <v>241.6</v>
      </c>
      <c r="GW18" s="106">
        <v>240.583</v>
      </c>
      <c r="GX18" s="106">
        <v>240.35300000000001</v>
      </c>
      <c r="GY18" s="106">
        <v>243.79300000000001</v>
      </c>
      <c r="GZ18" s="106">
        <v>243.37</v>
      </c>
      <c r="HA18" s="106">
        <v>248.20400000000001</v>
      </c>
      <c r="HB18" s="106">
        <v>249.26599999999999</v>
      </c>
      <c r="HC18" s="106">
        <v>247.00700000000001</v>
      </c>
      <c r="HD18" s="106">
        <v>243.798</v>
      </c>
      <c r="HE18" s="106">
        <v>239.1</v>
      </c>
      <c r="HF18" s="106">
        <v>234.46600000000001</v>
      </c>
      <c r="HG18" s="106">
        <v>234.65</v>
      </c>
      <c r="HH18" s="106">
        <v>239.59200000000001</v>
      </c>
      <c r="HI18" s="106">
        <v>239.37299999999999</v>
      </c>
      <c r="HJ18" s="106">
        <v>238.012</v>
      </c>
      <c r="HK18" s="106">
        <v>240.81100000000001</v>
      </c>
      <c r="HL18" s="106">
        <v>241.06200000000001</v>
      </c>
      <c r="HM18" s="106">
        <v>242.06200000000001</v>
      </c>
      <c r="HN18" s="106">
        <v>246.57</v>
      </c>
      <c r="HO18" s="106">
        <v>246.94300000000001</v>
      </c>
      <c r="HP18" s="106">
        <v>249.16</v>
      </c>
      <c r="HQ18" s="106">
        <v>252.41200000000001</v>
      </c>
      <c r="HR18" s="106">
        <v>255.714</v>
      </c>
      <c r="HS18" s="106">
        <v>254.11199999999999</v>
      </c>
      <c r="HT18" s="106">
        <v>255.99299999999999</v>
      </c>
      <c r="HU18" s="106">
        <v>258.04199999999997</v>
      </c>
      <c r="HV18" s="106">
        <v>262.20499999999998</v>
      </c>
      <c r="HW18" s="106">
        <v>267.33600000000001</v>
      </c>
      <c r="HX18" s="106">
        <v>270.56</v>
      </c>
      <c r="HY18" s="106">
        <v>260.69200000000001</v>
      </c>
      <c r="HZ18" s="106">
        <v>265.572</v>
      </c>
      <c r="IA18" s="106">
        <v>266.95699999999999</v>
      </c>
      <c r="IB18" s="106">
        <v>266.83300000000003</v>
      </c>
      <c r="IC18" s="106">
        <v>266.392</v>
      </c>
      <c r="ID18" s="106">
        <v>270.553</v>
      </c>
      <c r="IE18" s="106">
        <v>277.04500000000002</v>
      </c>
      <c r="IF18" s="106">
        <v>275.89100000000002</v>
      </c>
      <c r="IG18" s="106">
        <v>276.84699999999998</v>
      </c>
      <c r="IH18" s="106">
        <v>274.08800000000002</v>
      </c>
      <c r="II18" s="106">
        <v>272.887</v>
      </c>
      <c r="IJ18" s="106">
        <v>272.14800000000002</v>
      </c>
      <c r="IK18" s="106">
        <v>273.92099999999999</v>
      </c>
      <c r="IL18" s="106">
        <v>270.05500000000001</v>
      </c>
      <c r="IM18" s="106">
        <v>265.88499999999999</v>
      </c>
      <c r="IN18" s="106">
        <v>265.65699999999998</v>
      </c>
      <c r="IO18" s="106">
        <v>262.22300000000001</v>
      </c>
      <c r="IP18" s="106">
        <v>252.41200000000001</v>
      </c>
      <c r="IQ18" s="106">
        <v>247.637</v>
      </c>
      <c r="IR18" s="106">
        <v>243.27</v>
      </c>
      <c r="IS18" s="106">
        <v>248.77199999999999</v>
      </c>
      <c r="IT18" s="106">
        <v>254.81800000000001</v>
      </c>
      <c r="IU18" s="106">
        <v>256.93</v>
      </c>
      <c r="IV18" s="106">
        <v>249.90899999999999</v>
      </c>
      <c r="IW18" s="106">
        <v>244.59299999999999</v>
      </c>
      <c r="IX18" s="106">
        <v>236.10599999999999</v>
      </c>
      <c r="IY18" s="106">
        <v>238.02199999999999</v>
      </c>
      <c r="IZ18" s="106">
        <v>242.97300000000001</v>
      </c>
      <c r="JA18" s="106">
        <v>243.64</v>
      </c>
      <c r="JB18" s="106"/>
    </row>
    <row r="19" spans="1:262" x14ac:dyDescent="0.35">
      <c r="A19" s="108" t="s">
        <v>246</v>
      </c>
      <c r="B19" t="s">
        <v>927</v>
      </c>
      <c r="C19" t="s">
        <v>1666</v>
      </c>
      <c r="D19">
        <f t="shared" ca="1" si="10"/>
        <v>89</v>
      </c>
      <c r="E19" s="105">
        <f ca="1">_xll.BDH(A19&amp;" corp","blp_i_sprd_mid",TODAY()-365,TODAY(),"dir=h","sort=r","fill=-", "pcs="&amp;B19, "dates=h","cols=89;rows=1")</f>
        <v>336.55599999999998</v>
      </c>
      <c r="F19" s="106">
        <v>336.21499999999997</v>
      </c>
      <c r="G19" s="106">
        <v>339.94200000000001</v>
      </c>
      <c r="H19" s="106">
        <v>342.78399999999999</v>
      </c>
      <c r="I19" s="106">
        <v>347.88400000000001</v>
      </c>
      <c r="J19" s="106">
        <v>350.178</v>
      </c>
      <c r="K19" s="106">
        <v>344.32499999999999</v>
      </c>
      <c r="L19" s="106">
        <v>343.02</v>
      </c>
      <c r="M19" s="106">
        <v>346.1</v>
      </c>
      <c r="N19" s="106">
        <v>346.80399999999997</v>
      </c>
      <c r="O19" s="106">
        <v>344.98500000000001</v>
      </c>
      <c r="P19" s="106">
        <v>336.40600000000001</v>
      </c>
      <c r="Q19" s="106">
        <v>336.64600000000002</v>
      </c>
      <c r="R19" s="106">
        <v>343.15</v>
      </c>
      <c r="S19" s="106">
        <v>349.52300000000002</v>
      </c>
      <c r="T19" s="106">
        <v>346.48200000000003</v>
      </c>
      <c r="U19" s="106">
        <v>348.02300000000002</v>
      </c>
      <c r="V19" s="106">
        <v>353.87</v>
      </c>
      <c r="W19" s="106">
        <v>356.41399999999999</v>
      </c>
      <c r="X19" s="106">
        <v>359.03</v>
      </c>
      <c r="Y19" s="106">
        <v>351.85599999999999</v>
      </c>
      <c r="Z19" s="106">
        <v>338.63299999999998</v>
      </c>
      <c r="AA19" s="106">
        <v>338.33199999999999</v>
      </c>
      <c r="AB19" s="106">
        <v>348.202</v>
      </c>
      <c r="AC19" s="106">
        <v>326.44099999999997</v>
      </c>
      <c r="AD19" s="106">
        <v>327.66699999999997</v>
      </c>
      <c r="AE19" s="106">
        <v>330.00299999999999</v>
      </c>
      <c r="AF19" s="106">
        <v>335.053</v>
      </c>
      <c r="AG19" s="106">
        <v>336.86</v>
      </c>
      <c r="AH19" s="106">
        <v>333.67500000000001</v>
      </c>
      <c r="AI19" s="106">
        <v>326.16199999999998</v>
      </c>
      <c r="AJ19" s="106">
        <v>328.26100000000002</v>
      </c>
      <c r="AK19" s="106">
        <v>324.81299999999999</v>
      </c>
      <c r="AL19" s="106">
        <v>317.33499999999998</v>
      </c>
      <c r="AM19" s="106">
        <v>315.90800000000002</v>
      </c>
      <c r="AN19" s="106">
        <v>315.37700000000001</v>
      </c>
      <c r="AO19" s="106">
        <v>316.505</v>
      </c>
      <c r="AP19" s="106">
        <v>315.048</v>
      </c>
      <c r="AQ19" s="106">
        <v>313.73500000000001</v>
      </c>
      <c r="AR19" s="106">
        <v>315.02199999999999</v>
      </c>
      <c r="AS19" s="106">
        <v>313.07799999999997</v>
      </c>
      <c r="AT19" s="106">
        <v>307.846</v>
      </c>
      <c r="AU19" s="106">
        <v>307.02800000000002</v>
      </c>
      <c r="AV19" s="106">
        <v>314.70600000000002</v>
      </c>
      <c r="AW19" s="106">
        <v>317.98</v>
      </c>
      <c r="AX19" s="106">
        <v>317.88200000000001</v>
      </c>
      <c r="AY19" s="106">
        <v>314.09300000000002</v>
      </c>
      <c r="AZ19" s="106">
        <v>311.60000000000002</v>
      </c>
      <c r="BA19" s="106">
        <v>305.78399999999999</v>
      </c>
      <c r="BB19" s="106">
        <v>297.88400000000001</v>
      </c>
      <c r="BC19" s="106">
        <v>290.61700000000002</v>
      </c>
      <c r="BD19" s="106">
        <v>292.25</v>
      </c>
      <c r="BE19" s="106">
        <v>294.48599999999999</v>
      </c>
      <c r="BF19" s="106">
        <v>314.03199999999998</v>
      </c>
      <c r="BG19" s="106">
        <v>318.60000000000002</v>
      </c>
      <c r="BH19" s="106">
        <v>323.95699999999999</v>
      </c>
      <c r="BI19" s="106">
        <v>323.95800000000003</v>
      </c>
      <c r="BJ19" s="106">
        <v>346.57600000000002</v>
      </c>
      <c r="BK19" s="106">
        <v>356.90300000000002</v>
      </c>
      <c r="BL19" s="106">
        <v>356.20299999999997</v>
      </c>
      <c r="BM19" s="106">
        <v>352.95699999999999</v>
      </c>
      <c r="BN19" s="106">
        <v>340.87299999999999</v>
      </c>
      <c r="BO19" s="106">
        <v>341.17899999999997</v>
      </c>
      <c r="BP19" s="106">
        <v>336.31799999999998</v>
      </c>
      <c r="BQ19" s="106">
        <v>333.68400000000003</v>
      </c>
      <c r="BR19" s="106">
        <v>336.37900000000002</v>
      </c>
      <c r="BS19" s="106">
        <v>340.96100000000001</v>
      </c>
      <c r="BT19" s="106">
        <v>335.452</v>
      </c>
      <c r="BU19" s="106">
        <v>347.654</v>
      </c>
      <c r="BV19" s="106">
        <v>355.01600000000002</v>
      </c>
      <c r="BW19" s="106">
        <v>358.10500000000002</v>
      </c>
      <c r="BX19" s="106">
        <v>358.94099999999997</v>
      </c>
      <c r="BY19" s="106">
        <v>366.92500000000001</v>
      </c>
      <c r="BZ19" s="106">
        <v>364.72</v>
      </c>
      <c r="CA19" s="106">
        <v>371.14800000000002</v>
      </c>
      <c r="CB19" s="106">
        <v>365.16300000000001</v>
      </c>
      <c r="CC19" s="106">
        <v>362.291</v>
      </c>
      <c r="CD19" s="106">
        <v>356.14800000000002</v>
      </c>
      <c r="CE19" s="106">
        <v>354.73099999999999</v>
      </c>
      <c r="CF19" s="106">
        <v>358.99299999999999</v>
      </c>
      <c r="CG19" s="106">
        <v>358.47500000000002</v>
      </c>
      <c r="CH19" s="106">
        <v>363.05799999999999</v>
      </c>
      <c r="CI19" s="106">
        <v>376.12200000000001</v>
      </c>
      <c r="CJ19" s="106">
        <v>381.22199999999998</v>
      </c>
      <c r="CK19" s="106">
        <v>385.803</v>
      </c>
      <c r="CL19" s="106">
        <v>386.23200000000003</v>
      </c>
      <c r="CM19" s="106">
        <v>383.69499999999999</v>
      </c>
      <c r="CN19" s="106">
        <v>375.60199999999998</v>
      </c>
      <c r="CO19" s="106">
        <v>381.85399999999998</v>
      </c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6"/>
      <c r="FK19" s="106"/>
      <c r="FL19" s="106"/>
      <c r="FM19" s="106"/>
      <c r="FN19" s="106"/>
      <c r="FO19" s="106"/>
      <c r="FP19" s="106"/>
      <c r="FQ19" s="106"/>
      <c r="FR19" s="106"/>
      <c r="FS19" s="106"/>
      <c r="FT19" s="106"/>
      <c r="FU19" s="106"/>
      <c r="FV19" s="106"/>
      <c r="FW19" s="106"/>
      <c r="FX19" s="106"/>
      <c r="FY19" s="106"/>
      <c r="FZ19" s="106"/>
      <c r="GA19" s="106"/>
      <c r="GB19" s="106"/>
      <c r="GC19" s="106"/>
      <c r="GD19" s="106"/>
      <c r="GE19" s="106"/>
      <c r="GF19" s="106"/>
      <c r="GG19" s="106"/>
      <c r="GH19" s="106"/>
      <c r="GI19" s="106"/>
      <c r="GJ19" s="106"/>
      <c r="GK19" s="106"/>
      <c r="GL19" s="106"/>
      <c r="GM19" s="106"/>
      <c r="GN19" s="106"/>
      <c r="GO19" s="106"/>
      <c r="GP19" s="106"/>
      <c r="GQ19" s="106"/>
      <c r="GR19" s="106"/>
      <c r="GS19" s="106"/>
      <c r="GT19" s="106"/>
      <c r="GU19" s="106"/>
      <c r="GV19" s="106"/>
      <c r="GW19" s="106"/>
      <c r="GX19" s="106"/>
      <c r="GY19" s="106"/>
      <c r="GZ19" s="106"/>
      <c r="HA19" s="106"/>
      <c r="HB19" s="106"/>
      <c r="HC19" s="106"/>
      <c r="HD19" s="106"/>
      <c r="HE19" s="106"/>
      <c r="HF19" s="106"/>
      <c r="HG19" s="106"/>
      <c r="HH19" s="106"/>
      <c r="HI19" s="106"/>
      <c r="HJ19" s="106"/>
      <c r="HK19" s="106"/>
      <c r="HL19" s="106"/>
      <c r="HM19" s="106"/>
      <c r="HN19" s="106"/>
      <c r="HO19" s="106"/>
      <c r="HP19" s="106"/>
      <c r="HQ19" s="106"/>
      <c r="HR19" s="106"/>
      <c r="HS19" s="106"/>
      <c r="HT19" s="106"/>
      <c r="HU19" s="106"/>
      <c r="HV19" s="106"/>
      <c r="HW19" s="106"/>
      <c r="HX19" s="106"/>
      <c r="HY19" s="106"/>
      <c r="HZ19" s="106"/>
      <c r="IA19" s="106"/>
      <c r="IB19" s="106"/>
      <c r="IC19" s="106"/>
      <c r="ID19" s="106"/>
      <c r="IE19" s="106"/>
      <c r="IF19" s="106"/>
      <c r="IG19" s="106"/>
      <c r="IH19" s="106"/>
      <c r="II19" s="106"/>
      <c r="IJ19" s="106"/>
      <c r="IK19" s="106"/>
      <c r="IL19" s="106"/>
      <c r="IM19" s="106"/>
      <c r="IN19" s="106"/>
      <c r="IO19" s="106"/>
      <c r="IP19" s="106"/>
      <c r="IQ19" s="106"/>
      <c r="IR19" s="106"/>
      <c r="IS19" s="106"/>
      <c r="IT19" s="106"/>
      <c r="IU19" s="106"/>
      <c r="IV19" s="106"/>
      <c r="IW19" s="106"/>
      <c r="IX19" s="106"/>
      <c r="IY19" s="106"/>
      <c r="IZ19" s="106"/>
      <c r="JA19" s="106"/>
      <c r="JB19" s="106"/>
    </row>
    <row r="20" spans="1:262" x14ac:dyDescent="0.35">
      <c r="A20" s="108" t="s">
        <v>5</v>
      </c>
      <c r="B20" t="s">
        <v>927</v>
      </c>
      <c r="C20" t="s">
        <v>1667</v>
      </c>
      <c r="D20">
        <f t="shared" ca="1" si="10"/>
        <v>257</v>
      </c>
      <c r="E20" s="105">
        <f ca="1">_xll.BDH(A20&amp;" corp","blp_i_sprd_mid",TODAY()-365,TODAY(),"dir=h","sort=r","fill=-", "pcs="&amp;B20, "dates=h","cols=257;rows=1")</f>
        <v>243.428</v>
      </c>
      <c r="F20" s="106">
        <v>242.905</v>
      </c>
      <c r="G20" s="106">
        <v>244.97300000000001</v>
      </c>
      <c r="H20" s="106">
        <v>248.14599999999999</v>
      </c>
      <c r="I20" s="106">
        <v>251.61699999999999</v>
      </c>
      <c r="J20" s="106">
        <v>253.697</v>
      </c>
      <c r="K20" s="106">
        <v>247.35499999999999</v>
      </c>
      <c r="L20" s="106">
        <v>245.964</v>
      </c>
      <c r="M20" s="106">
        <v>245.43799999999999</v>
      </c>
      <c r="N20" s="106">
        <v>246.12700000000001</v>
      </c>
      <c r="O20" s="106">
        <v>245.81399999999999</v>
      </c>
      <c r="P20" s="106">
        <v>243.16800000000001</v>
      </c>
      <c r="Q20" s="106">
        <v>242.89099999999999</v>
      </c>
      <c r="R20" s="106">
        <v>248.15700000000001</v>
      </c>
      <c r="S20" s="106">
        <v>253.31700000000001</v>
      </c>
      <c r="T20" s="106">
        <v>254.31899999999999</v>
      </c>
      <c r="U20" s="106">
        <v>260.315</v>
      </c>
      <c r="V20" s="106">
        <v>265.30099999999999</v>
      </c>
      <c r="W20" s="106">
        <v>266.88900000000001</v>
      </c>
      <c r="X20" s="106">
        <v>269.517</v>
      </c>
      <c r="Y20" s="106">
        <v>263.78500000000003</v>
      </c>
      <c r="Z20" s="106">
        <v>256.02199999999999</v>
      </c>
      <c r="AA20" s="106">
        <v>257.81599999999997</v>
      </c>
      <c r="AB20" s="106">
        <v>253.45699999999999</v>
      </c>
      <c r="AC20" s="106">
        <v>243.90199999999999</v>
      </c>
      <c r="AD20" s="106">
        <v>248.23599999999999</v>
      </c>
      <c r="AE20" s="106">
        <v>251.1</v>
      </c>
      <c r="AF20" s="106">
        <v>254.559</v>
      </c>
      <c r="AG20" s="106">
        <v>255.595</v>
      </c>
      <c r="AH20" s="106">
        <v>254.74799999999999</v>
      </c>
      <c r="AI20" s="106">
        <v>250.34899999999999</v>
      </c>
      <c r="AJ20" s="106">
        <v>252.87200000000001</v>
      </c>
      <c r="AK20" s="106">
        <v>252.041</v>
      </c>
      <c r="AL20" s="106">
        <v>247.583</v>
      </c>
      <c r="AM20" s="106">
        <v>248.84</v>
      </c>
      <c r="AN20" s="106">
        <v>248.63399999999999</v>
      </c>
      <c r="AO20" s="106">
        <v>253.78299999999999</v>
      </c>
      <c r="AP20" s="106">
        <v>254.60300000000001</v>
      </c>
      <c r="AQ20" s="106">
        <v>252.47</v>
      </c>
      <c r="AR20" s="106">
        <v>256.46899999999999</v>
      </c>
      <c r="AS20" s="106">
        <v>255.30600000000001</v>
      </c>
      <c r="AT20" s="106">
        <v>252.048</v>
      </c>
      <c r="AU20" s="106">
        <v>251.01300000000001</v>
      </c>
      <c r="AV20" s="106">
        <v>255.87200000000001</v>
      </c>
      <c r="AW20" s="106">
        <v>257.34899999999999</v>
      </c>
      <c r="AX20" s="106">
        <v>257.10500000000002</v>
      </c>
      <c r="AY20" s="106">
        <v>254.851</v>
      </c>
      <c r="AZ20" s="106">
        <v>253.64599999999999</v>
      </c>
      <c r="BA20" s="106">
        <v>250.91900000000001</v>
      </c>
      <c r="BB20" s="106">
        <v>248.91200000000001</v>
      </c>
      <c r="BC20" s="106">
        <v>246.65</v>
      </c>
      <c r="BD20" s="106">
        <v>250.90100000000001</v>
      </c>
      <c r="BE20" s="106">
        <v>254.12299999999999</v>
      </c>
      <c r="BF20" s="106">
        <v>261.01</v>
      </c>
      <c r="BG20" s="106">
        <v>263.613</v>
      </c>
      <c r="BH20" s="106">
        <v>272.08</v>
      </c>
      <c r="BI20" s="106">
        <v>274.30099999999999</v>
      </c>
      <c r="BJ20" s="106">
        <v>280.13200000000001</v>
      </c>
      <c r="BK20" s="106">
        <v>279.34100000000001</v>
      </c>
      <c r="BL20" s="106">
        <v>278.98500000000001</v>
      </c>
      <c r="BM20" s="106">
        <v>280.233</v>
      </c>
      <c r="BN20" s="106">
        <v>274.73099999999999</v>
      </c>
      <c r="BO20" s="106">
        <v>274.11799999999999</v>
      </c>
      <c r="BP20" s="106">
        <v>271.82900000000001</v>
      </c>
      <c r="BQ20" s="106">
        <v>271.42700000000002</v>
      </c>
      <c r="BR20" s="106">
        <v>271.959</v>
      </c>
      <c r="BS20" s="106">
        <v>275.52199999999999</v>
      </c>
      <c r="BT20" s="106">
        <v>273.79399999999998</v>
      </c>
      <c r="BU20" s="106">
        <v>286.089</v>
      </c>
      <c r="BV20" s="106">
        <v>298.00400000000002</v>
      </c>
      <c r="BW20" s="106">
        <v>300.49599999999998</v>
      </c>
      <c r="BX20" s="106">
        <v>301.209</v>
      </c>
      <c r="BY20" s="106">
        <v>302.96100000000001</v>
      </c>
      <c r="BZ20" s="106">
        <v>302.101</v>
      </c>
      <c r="CA20" s="106">
        <v>305.70600000000002</v>
      </c>
      <c r="CB20" s="106">
        <v>302.40499999999997</v>
      </c>
      <c r="CC20" s="106">
        <v>299.60599999999999</v>
      </c>
      <c r="CD20" s="106">
        <v>296.12700000000001</v>
      </c>
      <c r="CE20" s="106">
        <v>296.74400000000003</v>
      </c>
      <c r="CF20" s="106">
        <v>302.84199999999998</v>
      </c>
      <c r="CG20" s="106">
        <v>304.95999999999998</v>
      </c>
      <c r="CH20" s="106">
        <v>307.21100000000001</v>
      </c>
      <c r="CI20" s="106">
        <v>314.20600000000002</v>
      </c>
      <c r="CJ20" s="106">
        <v>315.89299999999997</v>
      </c>
      <c r="CK20" s="106">
        <v>315.935</v>
      </c>
      <c r="CL20" s="106">
        <v>314.12099999999998</v>
      </c>
      <c r="CM20" s="106">
        <v>311.61500000000001</v>
      </c>
      <c r="CN20" s="106">
        <v>308.10899999999998</v>
      </c>
      <c r="CO20" s="106">
        <v>310.93799999999999</v>
      </c>
      <c r="CP20" s="106">
        <v>304.08699999999999</v>
      </c>
      <c r="CQ20" s="106">
        <v>303.09300000000002</v>
      </c>
      <c r="CR20" s="106">
        <v>294.27999999999997</v>
      </c>
      <c r="CS20" s="106">
        <v>287.76799999999997</v>
      </c>
      <c r="CT20" s="106">
        <v>298.56900000000002</v>
      </c>
      <c r="CU20" s="106">
        <v>294.11599999999999</v>
      </c>
      <c r="CV20" s="106">
        <v>291.52800000000002</v>
      </c>
      <c r="CW20" s="106">
        <v>268.55500000000001</v>
      </c>
      <c r="CX20" s="106">
        <v>253.65</v>
      </c>
      <c r="CY20" s="106">
        <v>248.71799999999999</v>
      </c>
      <c r="CZ20" s="106">
        <v>254.28299999999999</v>
      </c>
      <c r="DA20" s="106">
        <v>276.755</v>
      </c>
      <c r="DB20" s="106">
        <v>290.80500000000001</v>
      </c>
      <c r="DC20" s="106">
        <v>299.68700000000001</v>
      </c>
      <c r="DD20" s="106">
        <v>302.93599999999998</v>
      </c>
      <c r="DE20" s="106">
        <v>303.63900000000001</v>
      </c>
      <c r="DF20" s="106">
        <v>299.20600000000002</v>
      </c>
      <c r="DG20" s="106">
        <v>301.839</v>
      </c>
      <c r="DH20" s="106">
        <v>314.80799999999999</v>
      </c>
      <c r="DI20" s="106">
        <v>323.96300000000002</v>
      </c>
      <c r="DJ20" s="106">
        <v>334.63</v>
      </c>
      <c r="DK20" s="106">
        <v>335.55500000000001</v>
      </c>
      <c r="DL20" s="106">
        <v>340.43099999999998</v>
      </c>
      <c r="DM20" s="106">
        <v>348.50599999999997</v>
      </c>
      <c r="DN20" s="106">
        <v>358.70100000000002</v>
      </c>
      <c r="DO20" s="106">
        <v>364.98500000000001</v>
      </c>
      <c r="DP20" s="106">
        <v>366.82900000000001</v>
      </c>
      <c r="DQ20" s="106">
        <v>357.79899999999998</v>
      </c>
      <c r="DR20" s="106">
        <v>355.06299999999999</v>
      </c>
      <c r="DS20" s="106">
        <v>352.71699999999998</v>
      </c>
      <c r="DT20" s="106">
        <v>353.202</v>
      </c>
      <c r="DU20" s="106">
        <v>351.22500000000002</v>
      </c>
      <c r="DV20" s="106">
        <v>352.40899999999999</v>
      </c>
      <c r="DW20" s="106">
        <v>356.565</v>
      </c>
      <c r="DX20" s="106">
        <v>356.13499999999999</v>
      </c>
      <c r="DY20" s="106">
        <v>335.959</v>
      </c>
      <c r="DZ20" s="106">
        <v>332.73</v>
      </c>
      <c r="EA20" s="106">
        <v>324.04500000000002</v>
      </c>
      <c r="EB20" s="106">
        <v>318.52199999999999</v>
      </c>
      <c r="EC20" s="106">
        <v>315.93799999999999</v>
      </c>
      <c r="ED20" s="106">
        <v>335.904</v>
      </c>
      <c r="EE20" s="106">
        <v>336.517</v>
      </c>
      <c r="EF20" s="106">
        <v>341.06200000000001</v>
      </c>
      <c r="EG20" s="106">
        <v>345.40199999999999</v>
      </c>
      <c r="EH20" s="106">
        <v>328.06900000000002</v>
      </c>
      <c r="EI20" s="106">
        <v>323.20800000000003</v>
      </c>
      <c r="EJ20" s="106">
        <v>321.16300000000001</v>
      </c>
      <c r="EK20" s="106">
        <v>309.589</v>
      </c>
      <c r="EL20" s="106">
        <v>300.51900000000001</v>
      </c>
      <c r="EM20" s="106">
        <v>327.976</v>
      </c>
      <c r="EN20" s="106">
        <v>354.13499999999999</v>
      </c>
      <c r="EO20" s="106">
        <v>361.96199999999999</v>
      </c>
      <c r="EP20" s="106">
        <v>392.63900000000001</v>
      </c>
      <c r="EQ20" s="106">
        <v>405.68200000000002</v>
      </c>
      <c r="ER20" s="106">
        <v>409.267</v>
      </c>
      <c r="ES20" s="106">
        <v>415.74900000000002</v>
      </c>
      <c r="ET20" s="106">
        <v>426.96499999999997</v>
      </c>
      <c r="EU20" s="106">
        <v>441.69200000000001</v>
      </c>
      <c r="EV20" s="106">
        <v>447.709</v>
      </c>
      <c r="EW20" s="106">
        <v>454.096</v>
      </c>
      <c r="EX20" s="106">
        <v>464.73399999999998</v>
      </c>
      <c r="EY20" s="106">
        <v>530.64800000000002</v>
      </c>
      <c r="EZ20" s="106">
        <v>554.40099999999995</v>
      </c>
      <c r="FA20" s="106">
        <v>539.86300000000006</v>
      </c>
      <c r="FB20" s="106">
        <v>545.14400000000001</v>
      </c>
      <c r="FC20" s="106">
        <v>549.71900000000005</v>
      </c>
      <c r="FD20" s="106">
        <v>482.90899999999999</v>
      </c>
      <c r="FE20" s="106">
        <v>434.24799999999999</v>
      </c>
      <c r="FF20" s="106">
        <v>369.99799999999999</v>
      </c>
      <c r="FG20" s="106">
        <v>371.45</v>
      </c>
      <c r="FH20" s="106">
        <v>321.55900000000003</v>
      </c>
      <c r="FI20" s="106">
        <v>320.99700000000001</v>
      </c>
      <c r="FJ20" s="106">
        <v>335.10599999999999</v>
      </c>
      <c r="FK20" s="106">
        <v>267.35399999999998</v>
      </c>
      <c r="FL20" s="106">
        <v>241.33199999999999</v>
      </c>
      <c r="FM20" s="106">
        <v>235.15799999999999</v>
      </c>
      <c r="FN20" s="106">
        <v>245.053</v>
      </c>
      <c r="FO20" s="106">
        <v>259.53199999999998</v>
      </c>
      <c r="FP20" s="106">
        <v>256.77</v>
      </c>
      <c r="FQ20" s="106">
        <v>235.745</v>
      </c>
      <c r="FR20" s="106">
        <v>216.3</v>
      </c>
      <c r="FS20" s="106">
        <v>209.298</v>
      </c>
      <c r="FT20" s="106">
        <v>203.047</v>
      </c>
      <c r="FU20" s="106">
        <v>186.56899999999999</v>
      </c>
      <c r="FV20" s="106">
        <v>189.91200000000001</v>
      </c>
      <c r="FW20" s="106">
        <v>191.11799999999999</v>
      </c>
      <c r="FX20" s="106">
        <v>192.505</v>
      </c>
      <c r="FY20" s="106">
        <v>192.82900000000001</v>
      </c>
      <c r="FZ20" s="106">
        <v>194.155</v>
      </c>
      <c r="GA20" s="106">
        <v>194.92599999999999</v>
      </c>
      <c r="GB20" s="106">
        <v>194.17500000000001</v>
      </c>
      <c r="GC20" s="106">
        <v>194.82300000000001</v>
      </c>
      <c r="GD20" s="106">
        <v>196.143</v>
      </c>
      <c r="GE20" s="106">
        <v>192.79300000000001</v>
      </c>
      <c r="GF20" s="106">
        <v>189.94300000000001</v>
      </c>
      <c r="GG20" s="106">
        <v>192.31</v>
      </c>
      <c r="GH20" s="106">
        <v>198.13900000000001</v>
      </c>
      <c r="GI20" s="106">
        <v>210.57300000000001</v>
      </c>
      <c r="GJ20" s="106">
        <v>210.33600000000001</v>
      </c>
      <c r="GK20" s="106">
        <v>208.57499999999999</v>
      </c>
      <c r="GL20" s="106">
        <v>205.102</v>
      </c>
      <c r="GM20" s="106">
        <v>205.65299999999999</v>
      </c>
      <c r="GN20" s="106">
        <v>209.24100000000001</v>
      </c>
      <c r="GO20" s="106">
        <v>201.024</v>
      </c>
      <c r="GP20" s="106">
        <v>195.40700000000001</v>
      </c>
      <c r="GQ20" s="106">
        <v>191.72300000000001</v>
      </c>
      <c r="GR20" s="106">
        <v>188.80799999999999</v>
      </c>
      <c r="GS20" s="106">
        <v>186.63499999999999</v>
      </c>
      <c r="GT20" s="106">
        <v>189.334</v>
      </c>
      <c r="GU20" s="106">
        <v>194.72900000000001</v>
      </c>
      <c r="GV20" s="106">
        <v>202.929</v>
      </c>
      <c r="GW20" s="106">
        <v>203.535</v>
      </c>
      <c r="GX20" s="106">
        <v>203.63499999999999</v>
      </c>
      <c r="GY20" s="106">
        <v>207.72900000000001</v>
      </c>
      <c r="GZ20" s="106">
        <v>208.01</v>
      </c>
      <c r="HA20" s="106">
        <v>211.25800000000001</v>
      </c>
      <c r="HB20" s="106">
        <v>210.04300000000001</v>
      </c>
      <c r="HC20" s="106">
        <v>208.90600000000001</v>
      </c>
      <c r="HD20" s="106">
        <v>206.27199999999999</v>
      </c>
      <c r="HE20" s="106">
        <v>201.23099999999999</v>
      </c>
      <c r="HF20" s="106">
        <v>197.92500000000001</v>
      </c>
      <c r="HG20" s="106">
        <v>198.93799999999999</v>
      </c>
      <c r="HH20" s="106">
        <v>204.446</v>
      </c>
      <c r="HI20" s="106">
        <v>202.84200000000001</v>
      </c>
      <c r="HJ20" s="106">
        <v>203.279</v>
      </c>
      <c r="HK20" s="106">
        <v>205.328</v>
      </c>
      <c r="HL20" s="106">
        <v>205.11600000000001</v>
      </c>
      <c r="HM20" s="106">
        <v>206.57499999999999</v>
      </c>
      <c r="HN20" s="106">
        <v>210.244</v>
      </c>
      <c r="HO20" s="106">
        <v>211.62200000000001</v>
      </c>
      <c r="HP20" s="106">
        <v>212.08600000000001</v>
      </c>
      <c r="HQ20" s="106">
        <v>216.005</v>
      </c>
      <c r="HR20" s="106">
        <v>219.46100000000001</v>
      </c>
      <c r="HS20" s="106">
        <v>217.36099999999999</v>
      </c>
      <c r="HT20" s="106">
        <v>217.94900000000001</v>
      </c>
      <c r="HU20" s="106">
        <v>220.316</v>
      </c>
      <c r="HV20" s="106">
        <v>222.03</v>
      </c>
      <c r="HW20" s="106">
        <v>226.21</v>
      </c>
      <c r="HX20" s="106">
        <v>228.953</v>
      </c>
      <c r="HY20" s="106">
        <v>219.785</v>
      </c>
      <c r="HZ20" s="106">
        <v>224.86600000000001</v>
      </c>
      <c r="IA20" s="106">
        <v>226.08</v>
      </c>
      <c r="IB20" s="106">
        <v>224.506</v>
      </c>
      <c r="IC20" s="106">
        <v>223.315</v>
      </c>
      <c r="ID20" s="106">
        <v>229.37</v>
      </c>
      <c r="IE20" s="106">
        <v>239.04300000000001</v>
      </c>
      <c r="IF20" s="106">
        <v>239.09399999999999</v>
      </c>
      <c r="IG20" s="106">
        <v>240.24799999999999</v>
      </c>
      <c r="IH20" s="106">
        <v>235.80799999999999</v>
      </c>
      <c r="II20" s="106">
        <v>234.01</v>
      </c>
      <c r="IJ20" s="106">
        <v>233.822</v>
      </c>
      <c r="IK20" s="106">
        <v>234.23099999999999</v>
      </c>
      <c r="IL20" s="106">
        <v>231.55699999999999</v>
      </c>
      <c r="IM20" s="106">
        <v>228.55500000000001</v>
      </c>
      <c r="IN20" s="106">
        <v>227.49100000000001</v>
      </c>
      <c r="IO20" s="106">
        <v>221.93600000000001</v>
      </c>
      <c r="IP20" s="106">
        <v>215.11099999999999</v>
      </c>
      <c r="IQ20" s="106">
        <v>217.87200000000001</v>
      </c>
      <c r="IR20" s="106">
        <v>215.83099999999999</v>
      </c>
      <c r="IS20" s="106">
        <v>223.95500000000001</v>
      </c>
      <c r="IT20" s="106">
        <v>230.25299999999999</v>
      </c>
      <c r="IU20" s="106">
        <v>231.93799999999999</v>
      </c>
      <c r="IV20" s="106">
        <v>226.92400000000001</v>
      </c>
      <c r="IW20" s="106">
        <v>224.38</v>
      </c>
      <c r="IX20" s="106">
        <v>220.63800000000001</v>
      </c>
      <c r="IY20" s="106">
        <v>222.70099999999999</v>
      </c>
      <c r="IZ20" s="106">
        <v>227.029</v>
      </c>
      <c r="JA20" s="106">
        <v>229.50399999999999</v>
      </c>
      <c r="JB20" s="106"/>
    </row>
    <row r="21" spans="1:262" x14ac:dyDescent="0.35">
      <c r="A21" s="108" t="s">
        <v>9</v>
      </c>
      <c r="B21" t="s">
        <v>927</v>
      </c>
      <c r="C21" t="s">
        <v>1668</v>
      </c>
      <c r="D21">
        <f t="shared" ca="1" si="10"/>
        <v>257</v>
      </c>
      <c r="E21" s="105">
        <f ca="1">_xll.BDH(A21&amp;" corp","blp_i_sprd_mid",TODAY()-365,TODAY(),"dir=h","sort=r","fill=-", "pcs="&amp;B21, "dates=h","cols=257;rows=1")</f>
        <v>359.79</v>
      </c>
      <c r="F21" s="106">
        <v>359.54700000000003</v>
      </c>
      <c r="G21" s="106">
        <v>363.95800000000003</v>
      </c>
      <c r="H21" s="106">
        <v>366.96499999999997</v>
      </c>
      <c r="I21" s="106">
        <v>374.26499999999999</v>
      </c>
      <c r="J21" s="106">
        <v>379.45100000000002</v>
      </c>
      <c r="K21" s="106">
        <v>364.82499999999999</v>
      </c>
      <c r="L21" s="106">
        <v>359.61200000000002</v>
      </c>
      <c r="M21" s="106">
        <v>356.59100000000001</v>
      </c>
      <c r="N21" s="106">
        <v>355.91500000000002</v>
      </c>
      <c r="O21" s="106">
        <v>350.904</v>
      </c>
      <c r="P21" s="106">
        <v>340.34699999999998</v>
      </c>
      <c r="Q21" s="106">
        <v>339.54700000000003</v>
      </c>
      <c r="R21" s="106">
        <v>348.40300000000002</v>
      </c>
      <c r="S21" s="106">
        <v>356.99700000000001</v>
      </c>
      <c r="T21" s="106">
        <v>358.262</v>
      </c>
      <c r="U21" s="106">
        <v>367.52199999999999</v>
      </c>
      <c r="V21" s="106">
        <v>379.86900000000003</v>
      </c>
      <c r="W21" s="106">
        <v>387.154</v>
      </c>
      <c r="X21" s="106">
        <v>394.35199999999998</v>
      </c>
      <c r="Y21" s="106">
        <v>380.19600000000003</v>
      </c>
      <c r="Z21" s="106">
        <v>362.762</v>
      </c>
      <c r="AA21" s="106">
        <v>362.4</v>
      </c>
      <c r="AB21" s="106">
        <v>358.24</v>
      </c>
      <c r="AC21" s="106">
        <v>336.935</v>
      </c>
      <c r="AD21" s="106">
        <v>336.94400000000002</v>
      </c>
      <c r="AE21" s="106">
        <v>337.44499999999999</v>
      </c>
      <c r="AF21" s="106">
        <v>344.09100000000001</v>
      </c>
      <c r="AG21" s="106">
        <v>347.86799999999999</v>
      </c>
      <c r="AH21" s="106">
        <v>347.38900000000001</v>
      </c>
      <c r="AI21" s="106">
        <v>343.67200000000003</v>
      </c>
      <c r="AJ21" s="106">
        <v>348.84699999999998</v>
      </c>
      <c r="AK21" s="106">
        <v>349.44400000000002</v>
      </c>
      <c r="AL21" s="106">
        <v>346.67899999999997</v>
      </c>
      <c r="AM21" s="106">
        <v>347.45</v>
      </c>
      <c r="AN21" s="106">
        <v>344.05900000000003</v>
      </c>
      <c r="AO21" s="106">
        <v>342.85500000000002</v>
      </c>
      <c r="AP21" s="106">
        <v>350.459</v>
      </c>
      <c r="AQ21" s="106">
        <v>351.262</v>
      </c>
      <c r="AR21" s="106">
        <v>351.75200000000001</v>
      </c>
      <c r="AS21" s="106">
        <v>350.97300000000001</v>
      </c>
      <c r="AT21" s="106">
        <v>343.95499999999998</v>
      </c>
      <c r="AU21" s="106">
        <v>336.12299999999999</v>
      </c>
      <c r="AV21" s="106">
        <v>344.62799999999999</v>
      </c>
      <c r="AW21" s="106">
        <v>360.97300000000001</v>
      </c>
      <c r="AX21" s="106">
        <v>365.72500000000002</v>
      </c>
      <c r="AY21" s="106">
        <v>365.97899999999998</v>
      </c>
      <c r="AZ21" s="106">
        <v>363.37</v>
      </c>
      <c r="BA21" s="106">
        <v>360.57400000000001</v>
      </c>
      <c r="BB21" s="106">
        <v>349.97699999999998</v>
      </c>
      <c r="BC21" s="106">
        <v>342.02800000000002</v>
      </c>
      <c r="BD21" s="106">
        <v>342.68700000000001</v>
      </c>
      <c r="BE21" s="106">
        <v>344.68299999999999</v>
      </c>
      <c r="BF21" s="106">
        <v>360.34300000000002</v>
      </c>
      <c r="BG21" s="106">
        <v>368.15</v>
      </c>
      <c r="BH21" s="106">
        <v>376.529</v>
      </c>
      <c r="BI21" s="106">
        <v>379.78699999999998</v>
      </c>
      <c r="BJ21" s="106">
        <v>389.61099999999999</v>
      </c>
      <c r="BK21" s="106">
        <v>393.226</v>
      </c>
      <c r="BL21" s="106">
        <v>389.899</v>
      </c>
      <c r="BM21" s="106">
        <v>384.529</v>
      </c>
      <c r="BN21" s="106">
        <v>367.16</v>
      </c>
      <c r="BO21" s="106">
        <v>362.81299999999999</v>
      </c>
      <c r="BP21" s="106">
        <v>356.17</v>
      </c>
      <c r="BQ21" s="106">
        <v>352.28699999999998</v>
      </c>
      <c r="BR21" s="106">
        <v>354.07799999999997</v>
      </c>
      <c r="BS21" s="106">
        <v>356.03</v>
      </c>
      <c r="BT21" s="106">
        <v>353.65100000000001</v>
      </c>
      <c r="BU21" s="106">
        <v>377.69900000000001</v>
      </c>
      <c r="BV21" s="106">
        <v>388.40199999999999</v>
      </c>
      <c r="BW21" s="106">
        <v>394.72199999999998</v>
      </c>
      <c r="BX21" s="106">
        <v>394.62</v>
      </c>
      <c r="BY21" s="106">
        <v>398.13499999999999</v>
      </c>
      <c r="BZ21" s="106">
        <v>396.85899999999998</v>
      </c>
      <c r="CA21" s="106">
        <v>401.07600000000002</v>
      </c>
      <c r="CB21" s="106">
        <v>396.78699999999998</v>
      </c>
      <c r="CC21" s="106">
        <v>396.86099999999999</v>
      </c>
      <c r="CD21" s="106">
        <v>394.23399999999998</v>
      </c>
      <c r="CE21" s="106">
        <v>393.93</v>
      </c>
      <c r="CF21" s="106">
        <v>399.90499999999997</v>
      </c>
      <c r="CG21" s="106">
        <v>400.26100000000002</v>
      </c>
      <c r="CH21" s="106">
        <v>399.62</v>
      </c>
      <c r="CI21" s="106">
        <v>405.79</v>
      </c>
      <c r="CJ21" s="106">
        <v>410.37</v>
      </c>
      <c r="CK21" s="106">
        <v>412.24599999999998</v>
      </c>
      <c r="CL21" s="106">
        <v>410.23500000000001</v>
      </c>
      <c r="CM21" s="106">
        <v>406.34699999999998</v>
      </c>
      <c r="CN21" s="106">
        <v>400.71</v>
      </c>
      <c r="CO21" s="106">
        <v>409.12799999999999</v>
      </c>
      <c r="CP21" s="106">
        <v>398.303</v>
      </c>
      <c r="CQ21" s="106">
        <v>396.517</v>
      </c>
      <c r="CR21" s="106">
        <v>380.875</v>
      </c>
      <c r="CS21" s="106">
        <v>366.88499999999999</v>
      </c>
      <c r="CT21" s="106">
        <v>383.46899999999999</v>
      </c>
      <c r="CU21" s="106">
        <v>377.36399999999998</v>
      </c>
      <c r="CV21" s="106">
        <v>387.32499999999999</v>
      </c>
      <c r="CW21" s="106">
        <v>353.52600000000001</v>
      </c>
      <c r="CX21" s="106">
        <v>348.69200000000001</v>
      </c>
      <c r="CY21" s="106">
        <v>307.30700000000002</v>
      </c>
      <c r="CZ21" s="106">
        <v>323.238</v>
      </c>
      <c r="DA21" s="106">
        <v>361.66500000000002</v>
      </c>
      <c r="DB21" s="106">
        <v>375.88</v>
      </c>
      <c r="DC21" s="106">
        <v>400.161</v>
      </c>
      <c r="DD21" s="106">
        <v>407.072</v>
      </c>
      <c r="DE21" s="106">
        <v>405.53899999999999</v>
      </c>
      <c r="DF21" s="106">
        <v>397.07</v>
      </c>
      <c r="DG21" s="106">
        <v>396.68799999999999</v>
      </c>
      <c r="DH21" s="106">
        <v>409.28399999999999</v>
      </c>
      <c r="DI21" s="106">
        <v>430.61500000000001</v>
      </c>
      <c r="DJ21" s="106">
        <v>426.40199999999999</v>
      </c>
      <c r="DK21" s="106">
        <v>426.05799999999999</v>
      </c>
      <c r="DL21" s="106">
        <v>429.81099999999998</v>
      </c>
      <c r="DM21" s="106">
        <v>439.786</v>
      </c>
      <c r="DN21" s="106">
        <v>461.23899999999998</v>
      </c>
      <c r="DO21" s="106">
        <v>472.98200000000003</v>
      </c>
      <c r="DP21" s="106">
        <v>475.99</v>
      </c>
      <c r="DQ21" s="106">
        <v>468.42099999999999</v>
      </c>
      <c r="DR21" s="106">
        <v>466.125</v>
      </c>
      <c r="DS21" s="106">
        <v>468.82600000000002</v>
      </c>
      <c r="DT21" s="106">
        <v>473.072</v>
      </c>
      <c r="DU21" s="106">
        <v>480.298</v>
      </c>
      <c r="DV21" s="106">
        <v>480.93200000000002</v>
      </c>
      <c r="DW21" s="106">
        <v>487.18200000000002</v>
      </c>
      <c r="DX21" s="106">
        <v>492.28300000000002</v>
      </c>
      <c r="DY21" s="106">
        <v>463.62700000000001</v>
      </c>
      <c r="DZ21" s="106">
        <v>461.31700000000001</v>
      </c>
      <c r="EA21" s="106">
        <v>447.99799999999999</v>
      </c>
      <c r="EB21" s="106">
        <v>433.76900000000001</v>
      </c>
      <c r="EC21" s="106">
        <v>422.10199999999998</v>
      </c>
      <c r="ED21" s="106">
        <v>447.17</v>
      </c>
      <c r="EE21" s="106">
        <v>456.93099999999998</v>
      </c>
      <c r="EF21" s="106">
        <v>500.13200000000001</v>
      </c>
      <c r="EG21" s="106">
        <v>511.34199999999998</v>
      </c>
      <c r="EH21" s="106">
        <v>493.61700000000002</v>
      </c>
      <c r="EI21" s="106">
        <v>483.64400000000001</v>
      </c>
      <c r="EJ21" s="106">
        <v>474.78699999999998</v>
      </c>
      <c r="EK21" s="106">
        <v>443.387</v>
      </c>
      <c r="EL21" s="106">
        <v>423.214</v>
      </c>
      <c r="EM21" s="106">
        <v>476.81599999999997</v>
      </c>
      <c r="EN21" s="106">
        <v>529.73099999999999</v>
      </c>
      <c r="EO21" s="106">
        <v>556.31500000000005</v>
      </c>
      <c r="EP21" s="106">
        <v>617.36800000000005</v>
      </c>
      <c r="EQ21" s="106">
        <v>623.64400000000001</v>
      </c>
      <c r="ER21" s="106">
        <v>617.39400000000001</v>
      </c>
      <c r="ES21" s="106">
        <v>597.34500000000003</v>
      </c>
      <c r="ET21" s="106">
        <v>588.63300000000004</v>
      </c>
      <c r="EU21" s="106">
        <v>586.70699999999999</v>
      </c>
      <c r="EV21" s="106">
        <v>541.57000000000005</v>
      </c>
      <c r="EW21" s="106">
        <v>495.947</v>
      </c>
      <c r="EX21" s="106">
        <v>489.452</v>
      </c>
      <c r="EY21" s="106">
        <v>620.20299999999997</v>
      </c>
      <c r="EZ21" s="106">
        <v>662.12800000000004</v>
      </c>
      <c r="FA21" s="106">
        <v>647.02200000000005</v>
      </c>
      <c r="FB21" s="106">
        <v>740.28700000000003</v>
      </c>
      <c r="FC21" s="106">
        <v>746.24099999999999</v>
      </c>
      <c r="FD21" s="106">
        <v>663.82399999999996</v>
      </c>
      <c r="FE21" s="106">
        <v>565.11</v>
      </c>
      <c r="FF21" s="106">
        <v>476.40800000000002</v>
      </c>
      <c r="FG21" s="106">
        <v>464.83800000000002</v>
      </c>
      <c r="FH21" s="106">
        <v>380.06700000000001</v>
      </c>
      <c r="FI21" s="106">
        <v>370.00599999999997</v>
      </c>
      <c r="FJ21" s="106">
        <v>387.43200000000002</v>
      </c>
      <c r="FK21" s="106">
        <v>331.51499999999999</v>
      </c>
      <c r="FL21" s="106">
        <v>297.90600000000001</v>
      </c>
      <c r="FM21" s="106">
        <v>283.04000000000002</v>
      </c>
      <c r="FN21" s="106">
        <v>289.98500000000001</v>
      </c>
      <c r="FO21" s="106">
        <v>317.99299999999999</v>
      </c>
      <c r="FP21" s="106">
        <v>320.33</v>
      </c>
      <c r="FQ21" s="106">
        <v>291.154</v>
      </c>
      <c r="FR21" s="106">
        <v>270.988</v>
      </c>
      <c r="FS21" s="106">
        <v>266.91899999999998</v>
      </c>
      <c r="FT21" s="106">
        <v>262.55700000000002</v>
      </c>
      <c r="FU21" s="106">
        <v>240.90600000000001</v>
      </c>
      <c r="FV21" s="106">
        <v>242.59899999999999</v>
      </c>
      <c r="FW21" s="106">
        <v>243.19900000000001</v>
      </c>
      <c r="FX21" s="106">
        <v>245.34200000000001</v>
      </c>
      <c r="FY21" s="106">
        <v>243.53899999999999</v>
      </c>
      <c r="FZ21" s="106">
        <v>244.85599999999999</v>
      </c>
      <c r="GA21" s="106">
        <v>244.74799999999999</v>
      </c>
      <c r="GB21" s="106">
        <v>244.488</v>
      </c>
      <c r="GC21" s="106">
        <v>247.20699999999999</v>
      </c>
      <c r="GD21" s="106">
        <v>248.60900000000001</v>
      </c>
      <c r="GE21" s="106">
        <v>243.91900000000001</v>
      </c>
      <c r="GF21" s="106">
        <v>240.20599999999999</v>
      </c>
      <c r="GG21" s="106">
        <v>242.17</v>
      </c>
      <c r="GH21" s="106">
        <v>252.48099999999999</v>
      </c>
      <c r="GI21" s="106">
        <v>260.71499999999997</v>
      </c>
      <c r="GJ21" s="106">
        <v>258.29599999999999</v>
      </c>
      <c r="GK21" s="106">
        <v>254.869</v>
      </c>
      <c r="GL21" s="106">
        <v>248.78299999999999</v>
      </c>
      <c r="GM21" s="106">
        <v>250.404</v>
      </c>
      <c r="GN21" s="106">
        <v>253.619</v>
      </c>
      <c r="GO21" s="106">
        <v>242.191</v>
      </c>
      <c r="GP21" s="106">
        <v>238.15199999999999</v>
      </c>
      <c r="GQ21" s="106">
        <v>230.809</v>
      </c>
      <c r="GR21" s="106">
        <v>230.44399999999999</v>
      </c>
      <c r="GS21" s="106">
        <v>227.48699999999999</v>
      </c>
      <c r="GT21" s="106">
        <v>229.02799999999999</v>
      </c>
      <c r="GU21" s="106">
        <v>234.15899999999999</v>
      </c>
      <c r="GV21" s="106">
        <v>237.19499999999999</v>
      </c>
      <c r="GW21" s="106">
        <v>235.096</v>
      </c>
      <c r="GX21" s="106">
        <v>233.11699999999999</v>
      </c>
      <c r="GY21" s="106">
        <v>235.28200000000001</v>
      </c>
      <c r="GZ21" s="106">
        <v>234.59200000000001</v>
      </c>
      <c r="HA21" s="106">
        <v>241.738</v>
      </c>
      <c r="HB21" s="106">
        <v>238.17599999999999</v>
      </c>
      <c r="HC21" s="106">
        <v>233.55699999999999</v>
      </c>
      <c r="HD21" s="106">
        <v>229.89699999999999</v>
      </c>
      <c r="HE21" s="106">
        <v>221.791</v>
      </c>
      <c r="HF21" s="106">
        <v>221.23599999999999</v>
      </c>
      <c r="HG21" s="106">
        <v>218.477</v>
      </c>
      <c r="HH21" s="106">
        <v>222.83199999999999</v>
      </c>
      <c r="HI21" s="106">
        <v>223.02500000000001</v>
      </c>
      <c r="HJ21" s="106">
        <v>222.58199999999999</v>
      </c>
      <c r="HK21" s="106">
        <v>224.50700000000001</v>
      </c>
      <c r="HL21" s="106">
        <v>224.15600000000001</v>
      </c>
      <c r="HM21" s="106">
        <v>226.21299999999999</v>
      </c>
      <c r="HN21" s="106">
        <v>228.72300000000001</v>
      </c>
      <c r="HO21" s="106">
        <v>230.32499999999999</v>
      </c>
      <c r="HP21" s="106">
        <v>230.755</v>
      </c>
      <c r="HQ21" s="106">
        <v>233.625</v>
      </c>
      <c r="HR21" s="106">
        <v>235.28</v>
      </c>
      <c r="HS21" s="106">
        <v>232.167</v>
      </c>
      <c r="HT21" s="106">
        <v>234.75399999999999</v>
      </c>
      <c r="HU21" s="106">
        <v>240.934</v>
      </c>
      <c r="HV21" s="106">
        <v>246.63800000000001</v>
      </c>
      <c r="HW21" s="106">
        <v>255.643</v>
      </c>
      <c r="HX21" s="106">
        <v>258.279</v>
      </c>
      <c r="HY21" s="106">
        <v>250.583</v>
      </c>
      <c r="HZ21" s="106">
        <v>256.68900000000002</v>
      </c>
      <c r="IA21" s="106">
        <v>256.85000000000002</v>
      </c>
      <c r="IB21" s="106">
        <v>254.92699999999999</v>
      </c>
      <c r="IC21" s="106">
        <v>254.946</v>
      </c>
      <c r="ID21" s="106">
        <v>259.15100000000001</v>
      </c>
      <c r="IE21" s="106">
        <v>271.00299999999999</v>
      </c>
      <c r="IF21" s="106">
        <v>274.22399999999999</v>
      </c>
      <c r="IG21" s="106">
        <v>275.75700000000001</v>
      </c>
      <c r="IH21" s="106">
        <v>270.81</v>
      </c>
      <c r="II21" s="106">
        <v>270.14999999999998</v>
      </c>
      <c r="IJ21" s="106">
        <v>270.15199999999999</v>
      </c>
      <c r="IK21" s="106">
        <v>272.38299999999998</v>
      </c>
      <c r="IL21" s="106">
        <v>270.553</v>
      </c>
      <c r="IM21" s="106">
        <v>266.30900000000003</v>
      </c>
      <c r="IN21" s="106">
        <v>266.95999999999998</v>
      </c>
      <c r="IO21" s="106">
        <v>262.67500000000001</v>
      </c>
      <c r="IP21" s="106">
        <v>258.22000000000003</v>
      </c>
      <c r="IQ21" s="106">
        <v>257.935</v>
      </c>
      <c r="IR21" s="106">
        <v>253.958</v>
      </c>
      <c r="IS21" s="106">
        <v>262.88799999999998</v>
      </c>
      <c r="IT21" s="106">
        <v>276.38299999999998</v>
      </c>
      <c r="IU21" s="106">
        <v>277.83300000000003</v>
      </c>
      <c r="IV21" s="106">
        <v>274.428</v>
      </c>
      <c r="IW21" s="106">
        <v>269.95499999999998</v>
      </c>
      <c r="IX21" s="106">
        <v>265.02999999999997</v>
      </c>
      <c r="IY21" s="106">
        <v>268.14</v>
      </c>
      <c r="IZ21" s="106">
        <v>272.50200000000001</v>
      </c>
      <c r="JA21" s="106">
        <v>275.78199999999998</v>
      </c>
      <c r="JB21" s="106"/>
    </row>
    <row r="22" spans="1:262" x14ac:dyDescent="0.35">
      <c r="A22" s="108" t="s">
        <v>572</v>
      </c>
      <c r="B22" t="s">
        <v>927</v>
      </c>
      <c r="C22" t="s">
        <v>1669</v>
      </c>
      <c r="D22">
        <f t="shared" ca="1" si="10"/>
        <v>258</v>
      </c>
      <c r="E22" s="105">
        <f ca="1">_xll.BDH(A22&amp;" corp","blp_i_sprd_mid",TODAY()-365,TODAY(),"dir=h","sort=r","fill=-", "pcs="&amp;B22, "dates=h","cols=258;rows=1")</f>
        <v>216.017</v>
      </c>
      <c r="F22" s="106">
        <v>216.124</v>
      </c>
      <c r="G22" s="106">
        <v>217.23400000000001</v>
      </c>
      <c r="H22" s="106">
        <v>217.72900000000001</v>
      </c>
      <c r="I22" s="106">
        <v>219.81200000000001</v>
      </c>
      <c r="J22" s="106">
        <v>220.37799999999999</v>
      </c>
      <c r="K22" s="106">
        <v>211.50800000000001</v>
      </c>
      <c r="L22" s="106">
        <v>209.423</v>
      </c>
      <c r="M22" s="106">
        <v>207.274</v>
      </c>
      <c r="N22" s="106">
        <v>206.095</v>
      </c>
      <c r="O22" s="106">
        <v>204.51300000000001</v>
      </c>
      <c r="P22" s="106">
        <v>201.08799999999999</v>
      </c>
      <c r="Q22" s="106">
        <v>200.69300000000001</v>
      </c>
      <c r="R22" s="106">
        <v>206.142</v>
      </c>
      <c r="S22" s="106">
        <v>216.839</v>
      </c>
      <c r="T22" s="106">
        <v>210.57400000000001</v>
      </c>
      <c r="U22" s="106">
        <v>214.06700000000001</v>
      </c>
      <c r="V22" s="106">
        <v>219.30500000000001</v>
      </c>
      <c r="W22" s="106">
        <v>224.387</v>
      </c>
      <c r="X22" s="106">
        <v>226.661</v>
      </c>
      <c r="Y22" s="106">
        <v>222.59399999999999</v>
      </c>
      <c r="Z22" s="106">
        <v>214.95699999999999</v>
      </c>
      <c r="AA22" s="106">
        <v>216</v>
      </c>
      <c r="AB22" s="106">
        <v>219.33500000000001</v>
      </c>
      <c r="AC22" s="106">
        <v>211.93700000000001</v>
      </c>
      <c r="AD22" s="106">
        <v>212.71700000000001</v>
      </c>
      <c r="AE22" s="106">
        <v>212.36199999999999</v>
      </c>
      <c r="AF22" s="106">
        <v>211.34299999999999</v>
      </c>
      <c r="AG22" s="106">
        <v>214.57</v>
      </c>
      <c r="AH22" s="106">
        <v>211.47200000000001</v>
      </c>
      <c r="AI22" s="106">
        <v>202.06</v>
      </c>
      <c r="AJ22" s="106">
        <v>204.71100000000001</v>
      </c>
      <c r="AK22" s="106">
        <v>202.97900000000001</v>
      </c>
      <c r="AL22" s="106">
        <v>199.64</v>
      </c>
      <c r="AM22" s="106">
        <v>200.96100000000001</v>
      </c>
      <c r="AN22" s="106">
        <v>198.3</v>
      </c>
      <c r="AO22" s="106">
        <v>197.429</v>
      </c>
      <c r="AP22" s="106">
        <v>197.76400000000001</v>
      </c>
      <c r="AQ22" s="106">
        <v>189.774</v>
      </c>
      <c r="AR22" s="106">
        <v>197.81100000000001</v>
      </c>
      <c r="AS22" s="106">
        <v>196.43600000000001</v>
      </c>
      <c r="AT22" s="106">
        <v>192.18299999999999</v>
      </c>
      <c r="AU22" s="106">
        <v>191.14099999999999</v>
      </c>
      <c r="AV22" s="106">
        <v>193.36500000000001</v>
      </c>
      <c r="AW22" s="106">
        <v>198.02099999999999</v>
      </c>
      <c r="AX22" s="106">
        <v>199.03700000000001</v>
      </c>
      <c r="AY22" s="106">
        <v>197.196</v>
      </c>
      <c r="AZ22" s="106">
        <v>195.88399999999999</v>
      </c>
      <c r="BA22" s="106">
        <v>193.506</v>
      </c>
      <c r="BB22" s="106">
        <v>191.68199999999999</v>
      </c>
      <c r="BC22" s="106">
        <v>191.083</v>
      </c>
      <c r="BD22" s="106">
        <v>193.804</v>
      </c>
      <c r="BE22" s="106">
        <v>197.73500000000001</v>
      </c>
      <c r="BF22" s="106">
        <v>205.79300000000001</v>
      </c>
      <c r="BG22" s="106">
        <v>208.25800000000001</v>
      </c>
      <c r="BH22" s="106">
        <v>213</v>
      </c>
      <c r="BI22" s="106">
        <v>215.14699999999999</v>
      </c>
      <c r="BJ22" s="106">
        <v>221.12899999999999</v>
      </c>
      <c r="BK22" s="106">
        <v>220.839</v>
      </c>
      <c r="BL22" s="106">
        <v>220.29400000000001</v>
      </c>
      <c r="BM22" s="106">
        <v>219.44499999999999</v>
      </c>
      <c r="BN22" s="106">
        <v>214.041</v>
      </c>
      <c r="BO22" s="106">
        <v>214.46100000000001</v>
      </c>
      <c r="BP22" s="106">
        <v>211.38800000000001</v>
      </c>
      <c r="BQ22" s="106">
        <v>208.453</v>
      </c>
      <c r="BR22" s="106">
        <v>210.58199999999999</v>
      </c>
      <c r="BS22" s="106">
        <v>211.637</v>
      </c>
      <c r="BT22" s="106">
        <v>210.43100000000001</v>
      </c>
      <c r="BU22" s="106">
        <v>221.761</v>
      </c>
      <c r="BV22" s="106">
        <v>229.584</v>
      </c>
      <c r="BW22" s="106">
        <v>234.30799999999999</v>
      </c>
      <c r="BX22" s="106">
        <v>235.68700000000001</v>
      </c>
      <c r="BY22" s="106">
        <v>241.71899999999999</v>
      </c>
      <c r="BZ22" s="106">
        <v>235.209</v>
      </c>
      <c r="CA22" s="106">
        <v>231.614</v>
      </c>
      <c r="CB22" s="106">
        <v>229.57400000000001</v>
      </c>
      <c r="CC22" s="106">
        <v>223.34</v>
      </c>
      <c r="CD22" s="106">
        <v>220.02799999999999</v>
      </c>
      <c r="CE22" s="106">
        <v>219.67400000000001</v>
      </c>
      <c r="CF22" s="106">
        <v>227.51300000000001</v>
      </c>
      <c r="CG22" s="106">
        <v>229.96799999999999</v>
      </c>
      <c r="CH22" s="106">
        <v>231.84399999999999</v>
      </c>
      <c r="CI22" s="106">
        <v>236.429</v>
      </c>
      <c r="CJ22" s="106">
        <v>238.715</v>
      </c>
      <c r="CK22" s="106">
        <v>236.49700000000001</v>
      </c>
      <c r="CL22" s="106">
        <v>236.81800000000001</v>
      </c>
      <c r="CM22" s="106">
        <v>234.792</v>
      </c>
      <c r="CN22" s="106">
        <v>232.23599999999999</v>
      </c>
      <c r="CO22" s="106">
        <v>234.249</v>
      </c>
      <c r="CP22" s="106">
        <v>230.73400000000001</v>
      </c>
      <c r="CQ22" s="106">
        <v>230.56100000000001</v>
      </c>
      <c r="CR22" s="106">
        <v>221.72</v>
      </c>
      <c r="CS22" s="106">
        <v>212.51900000000001</v>
      </c>
      <c r="CT22" s="106">
        <v>235.71799999999999</v>
      </c>
      <c r="CU22" s="106">
        <v>234.82300000000001</v>
      </c>
      <c r="CV22" s="106">
        <v>229.53100000000001</v>
      </c>
      <c r="CW22" s="106">
        <v>207.31299999999999</v>
      </c>
      <c r="CX22" s="106">
        <v>196.87899999999999</v>
      </c>
      <c r="CY22" s="106">
        <v>187.10300000000001</v>
      </c>
      <c r="CZ22" s="106">
        <v>192.46899999999999</v>
      </c>
      <c r="DA22" s="106">
        <v>198.99299999999999</v>
      </c>
      <c r="DB22" s="106">
        <v>204.16399999999999</v>
      </c>
      <c r="DC22" s="106">
        <v>209.571</v>
      </c>
      <c r="DD22" s="106">
        <v>209.84700000000001</v>
      </c>
      <c r="DE22" s="106">
        <v>210.08600000000001</v>
      </c>
      <c r="DF22" s="106">
        <v>206.98400000000001</v>
      </c>
      <c r="DG22" s="106">
        <v>206.48500000000001</v>
      </c>
      <c r="DH22" s="106">
        <v>217.16200000000001</v>
      </c>
      <c r="DI22" s="106">
        <v>203.917</v>
      </c>
      <c r="DJ22" s="106">
        <v>238.59800000000001</v>
      </c>
      <c r="DK22" s="106">
        <v>244.28899999999999</v>
      </c>
      <c r="DL22" s="106">
        <v>244.947</v>
      </c>
      <c r="DM22" s="106">
        <v>253.68100000000001</v>
      </c>
      <c r="DN22" s="106">
        <v>269.38299999999998</v>
      </c>
      <c r="DO22" s="106">
        <v>274.25299999999999</v>
      </c>
      <c r="DP22" s="106">
        <v>275.27999999999997</v>
      </c>
      <c r="DQ22" s="106">
        <v>265.35599999999999</v>
      </c>
      <c r="DR22" s="106">
        <v>265.83199999999999</v>
      </c>
      <c r="DS22" s="106">
        <v>271.20400000000001</v>
      </c>
      <c r="DT22" s="106">
        <v>287.471</v>
      </c>
      <c r="DU22" s="106">
        <v>281.60000000000002</v>
      </c>
      <c r="DV22" s="106">
        <v>280.28399999999999</v>
      </c>
      <c r="DW22" s="106">
        <v>283.70600000000002</v>
      </c>
      <c r="DX22" s="106">
        <v>283.87700000000001</v>
      </c>
      <c r="DY22" s="106">
        <v>277.66500000000002</v>
      </c>
      <c r="DZ22" s="106">
        <v>272.53899999999999</v>
      </c>
      <c r="EA22" s="106">
        <v>265.00799999999998</v>
      </c>
      <c r="EB22" s="106">
        <v>259.13</v>
      </c>
      <c r="EC22" s="106">
        <v>252.11600000000001</v>
      </c>
      <c r="ED22" s="106">
        <v>262.51900000000001</v>
      </c>
      <c r="EE22" s="106">
        <v>263.85000000000002</v>
      </c>
      <c r="EF22" s="106">
        <v>271.58600000000001</v>
      </c>
      <c r="EG22" s="106">
        <v>275.35000000000002</v>
      </c>
      <c r="EH22" s="106">
        <v>271.66500000000002</v>
      </c>
      <c r="EI22" s="106">
        <v>274.81700000000001</v>
      </c>
      <c r="EJ22" s="106">
        <v>281.67</v>
      </c>
      <c r="EK22" s="106">
        <v>274.32900000000001</v>
      </c>
      <c r="EL22" s="106">
        <v>281.86900000000003</v>
      </c>
      <c r="EM22" s="106">
        <v>301.92200000000003</v>
      </c>
      <c r="EN22" s="106">
        <v>318.98500000000001</v>
      </c>
      <c r="EO22" s="106">
        <v>348.42700000000002</v>
      </c>
      <c r="EP22" s="106">
        <v>372.26600000000002</v>
      </c>
      <c r="EQ22" s="106">
        <v>399.149</v>
      </c>
      <c r="ER22" s="106">
        <v>414.98700000000002</v>
      </c>
      <c r="ES22" s="106">
        <v>411.21499999999997</v>
      </c>
      <c r="ET22" s="106">
        <v>413.82299999999998</v>
      </c>
      <c r="EU22" s="106">
        <v>417.36399999999998</v>
      </c>
      <c r="EV22" s="106">
        <v>426.84100000000001</v>
      </c>
      <c r="EW22" s="106">
        <v>426.93700000000001</v>
      </c>
      <c r="EX22" s="106">
        <v>432.53</v>
      </c>
      <c r="EY22" s="106">
        <v>435.40300000000002</v>
      </c>
      <c r="EZ22" s="106">
        <v>488.04500000000002</v>
      </c>
      <c r="FA22" s="106">
        <v>493.404</v>
      </c>
      <c r="FB22" s="106">
        <v>472.59899999999999</v>
      </c>
      <c r="FC22" s="106">
        <v>475.60500000000002</v>
      </c>
      <c r="FD22" s="106">
        <v>477.18200000000002</v>
      </c>
      <c r="FE22" s="106">
        <v>393.13299999999998</v>
      </c>
      <c r="FF22" s="106">
        <v>362.59899999999999</v>
      </c>
      <c r="FG22" s="106">
        <v>287.661</v>
      </c>
      <c r="FH22" s="106">
        <v>277.53500000000003</v>
      </c>
      <c r="FI22" s="106">
        <v>239.529</v>
      </c>
      <c r="FJ22" s="106">
        <v>237.422</v>
      </c>
      <c r="FK22" s="106">
        <v>245.58099999999999</v>
      </c>
      <c r="FL22" s="106">
        <v>203.68799999999999</v>
      </c>
      <c r="FM22" s="106">
        <v>184.93799999999999</v>
      </c>
      <c r="FN22" s="106">
        <v>175.27699999999999</v>
      </c>
      <c r="FO22" s="106">
        <v>175.83199999999999</v>
      </c>
      <c r="FP22" s="106">
        <v>190.084</v>
      </c>
      <c r="FQ22" s="106">
        <v>185</v>
      </c>
      <c r="FR22" s="106">
        <v>166.10400000000001</v>
      </c>
      <c r="FS22" s="106">
        <v>154.654</v>
      </c>
      <c r="FT22" s="106">
        <v>146.351</v>
      </c>
      <c r="FU22" s="106">
        <v>135.441</v>
      </c>
      <c r="FV22" s="106">
        <v>122.197</v>
      </c>
      <c r="FW22" s="106">
        <v>123.708</v>
      </c>
      <c r="FX22" s="106">
        <v>125.114</v>
      </c>
      <c r="FY22" s="106">
        <v>127.166</v>
      </c>
      <c r="FZ22" s="106">
        <v>127.283</v>
      </c>
      <c r="GA22" s="106">
        <v>128.68199999999999</v>
      </c>
      <c r="GB22" s="106">
        <v>129.63999999999999</v>
      </c>
      <c r="GC22" s="106">
        <v>129.292</v>
      </c>
      <c r="GD22" s="106">
        <v>131.57599999999999</v>
      </c>
      <c r="GE22" s="106">
        <v>133.66499999999999</v>
      </c>
      <c r="GF22" s="106">
        <v>130.99700000000001</v>
      </c>
      <c r="GG22" s="106">
        <v>129.292</v>
      </c>
      <c r="GH22" s="106">
        <v>130.28</v>
      </c>
      <c r="GI22" s="106">
        <v>133.018</v>
      </c>
      <c r="GJ22" s="106">
        <v>142.934</v>
      </c>
      <c r="GK22" s="106">
        <v>142.863</v>
      </c>
      <c r="GL22" s="106">
        <v>142.285</v>
      </c>
      <c r="GM22" s="106">
        <v>139.29599999999999</v>
      </c>
      <c r="GN22" s="106">
        <v>141.203</v>
      </c>
      <c r="GO22" s="106">
        <v>145.65199999999999</v>
      </c>
      <c r="GP22" s="106">
        <v>136.732</v>
      </c>
      <c r="GQ22" s="106">
        <v>133.41300000000001</v>
      </c>
      <c r="GR22" s="106">
        <v>128.37899999999999</v>
      </c>
      <c r="GS22" s="106">
        <v>127.679</v>
      </c>
      <c r="GT22" s="106">
        <v>126.53</v>
      </c>
      <c r="GU22" s="106">
        <v>126.941</v>
      </c>
      <c r="GV22" s="106">
        <v>130.91</v>
      </c>
      <c r="GW22" s="106">
        <v>134.11699999999999</v>
      </c>
      <c r="GX22" s="106">
        <v>133.84399999999999</v>
      </c>
      <c r="GY22" s="106">
        <v>134.535</v>
      </c>
      <c r="GZ22" s="106">
        <v>136.90199999999999</v>
      </c>
      <c r="HA22" s="106">
        <v>136.49</v>
      </c>
      <c r="HB22" s="106">
        <v>142.37700000000001</v>
      </c>
      <c r="HC22" s="106">
        <v>141.45699999999999</v>
      </c>
      <c r="HD22" s="106">
        <v>139.93100000000001</v>
      </c>
      <c r="HE22" s="106">
        <v>138.089</v>
      </c>
      <c r="HF22" s="106">
        <v>134.358</v>
      </c>
      <c r="HG22" s="106">
        <v>133.20500000000001</v>
      </c>
      <c r="HH22" s="106">
        <v>131.95699999999999</v>
      </c>
      <c r="HI22" s="106">
        <v>134.27199999999999</v>
      </c>
      <c r="HJ22" s="106">
        <v>135.32499999999999</v>
      </c>
      <c r="HK22" s="106">
        <v>135.726</v>
      </c>
      <c r="HL22" s="106">
        <v>137.28200000000001</v>
      </c>
      <c r="HM22" s="106">
        <v>137.917</v>
      </c>
      <c r="HN22" s="106">
        <v>139.589</v>
      </c>
      <c r="HO22" s="106">
        <v>142.68799999999999</v>
      </c>
      <c r="HP22" s="106">
        <v>142.46100000000001</v>
      </c>
      <c r="HQ22" s="106">
        <v>143.726</v>
      </c>
      <c r="HR22" s="106">
        <v>147.626</v>
      </c>
      <c r="HS22" s="106">
        <v>150.48500000000001</v>
      </c>
      <c r="HT22" s="106">
        <v>149.053</v>
      </c>
      <c r="HU22" s="106">
        <v>149.339</v>
      </c>
      <c r="HV22" s="106">
        <v>155.05699999999999</v>
      </c>
      <c r="HW22" s="106">
        <v>157.15700000000001</v>
      </c>
      <c r="HX22" s="106">
        <v>162.065</v>
      </c>
      <c r="HY22" s="106">
        <v>164.96799999999999</v>
      </c>
      <c r="HZ22" s="106">
        <v>158.47399999999999</v>
      </c>
      <c r="IA22" s="106">
        <v>161.85499999999999</v>
      </c>
      <c r="IB22" s="106">
        <v>164.52</v>
      </c>
      <c r="IC22" s="106">
        <v>163.018</v>
      </c>
      <c r="ID22" s="106">
        <v>162.20400000000001</v>
      </c>
      <c r="IE22" s="106">
        <v>163.85</v>
      </c>
      <c r="IF22" s="106">
        <v>169.72</v>
      </c>
      <c r="IG22" s="106">
        <v>170.75299999999999</v>
      </c>
      <c r="IH22" s="106">
        <v>170.708</v>
      </c>
      <c r="II22" s="106">
        <v>167.393</v>
      </c>
      <c r="IJ22" s="106">
        <v>165.98699999999999</v>
      </c>
      <c r="IK22" s="106">
        <v>166.12200000000001</v>
      </c>
      <c r="IL22" s="106">
        <v>164.929</v>
      </c>
      <c r="IM22" s="106">
        <v>161.82499999999999</v>
      </c>
      <c r="IN22" s="106">
        <v>157.596</v>
      </c>
      <c r="IO22" s="106">
        <v>158.36500000000001</v>
      </c>
      <c r="IP22" s="106">
        <v>157.09100000000001</v>
      </c>
      <c r="IQ22" s="106">
        <v>151.369</v>
      </c>
      <c r="IR22" s="106">
        <v>150.78200000000001</v>
      </c>
      <c r="IS22" s="106">
        <v>147.583</v>
      </c>
      <c r="IT22" s="106">
        <v>154.78299999999999</v>
      </c>
      <c r="IU22" s="106">
        <v>161.78100000000001</v>
      </c>
      <c r="IV22" s="106">
        <v>162.19300000000001</v>
      </c>
      <c r="IW22" s="106">
        <v>159.059</v>
      </c>
      <c r="IX22" s="106">
        <v>158.803</v>
      </c>
      <c r="IY22" s="106">
        <v>156.00800000000001</v>
      </c>
      <c r="IZ22" s="106">
        <v>157.45099999999999</v>
      </c>
      <c r="JA22" s="106">
        <v>161.19</v>
      </c>
      <c r="JB22" s="106">
        <v>160.845</v>
      </c>
    </row>
    <row r="23" spans="1:262" x14ac:dyDescent="0.35">
      <c r="A23" s="108" t="s">
        <v>1211</v>
      </c>
      <c r="B23" t="s">
        <v>927</v>
      </c>
      <c r="C23" t="s">
        <v>1670</v>
      </c>
      <c r="D23">
        <f t="shared" ca="1" si="10"/>
        <v>15</v>
      </c>
      <c r="E23" s="105">
        <f ca="1">_xll.BDH(A23&amp;" corp","blp_i_sprd_mid",TODAY()-365,TODAY(),"dir=h","sort=r","fill=-", "pcs="&amp;B23, "dates=h","cols=15;rows=1")</f>
        <v>198.83600000000001</v>
      </c>
      <c r="F23" s="106">
        <v>199.53</v>
      </c>
      <c r="G23" s="106">
        <v>204.333</v>
      </c>
      <c r="H23" s="106">
        <v>206.011</v>
      </c>
      <c r="I23" s="106">
        <v>207.63200000000001</v>
      </c>
      <c r="J23" s="106">
        <v>210.809</v>
      </c>
      <c r="K23" s="106">
        <v>195.81</v>
      </c>
      <c r="L23" s="106">
        <v>189.74700000000001</v>
      </c>
      <c r="M23" s="106">
        <v>189.88</v>
      </c>
      <c r="N23" s="106">
        <v>189.36199999999999</v>
      </c>
      <c r="O23" s="106">
        <v>192.006</v>
      </c>
      <c r="P23" s="106">
        <v>191.601</v>
      </c>
      <c r="Q23" s="106">
        <v>192.744</v>
      </c>
      <c r="R23" s="106">
        <v>195.91</v>
      </c>
      <c r="S23" s="106">
        <v>197.45099999999999</v>
      </c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  <c r="DI23" s="106"/>
      <c r="DJ23" s="106"/>
      <c r="DK23" s="106"/>
      <c r="DL23" s="106"/>
      <c r="DM23" s="106"/>
      <c r="DN23" s="106"/>
      <c r="DO23" s="106"/>
      <c r="DP23" s="106"/>
      <c r="DQ23" s="106"/>
      <c r="DR23" s="106"/>
      <c r="DS23" s="106"/>
      <c r="DT23" s="106"/>
      <c r="DU23" s="106"/>
      <c r="DV23" s="106"/>
      <c r="DW23" s="106"/>
      <c r="DX23" s="106"/>
      <c r="DY23" s="106"/>
      <c r="DZ23" s="106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6"/>
      <c r="FK23" s="106"/>
      <c r="FL23" s="106"/>
      <c r="FM23" s="106"/>
      <c r="FN23" s="106"/>
      <c r="FO23" s="106"/>
      <c r="FP23" s="106"/>
      <c r="FQ23" s="106"/>
      <c r="FR23" s="106"/>
      <c r="FS23" s="106"/>
      <c r="FT23" s="106"/>
      <c r="FU23" s="106"/>
      <c r="FV23" s="106"/>
      <c r="FW23" s="106"/>
      <c r="FX23" s="106"/>
      <c r="FY23" s="106"/>
      <c r="FZ23" s="106"/>
      <c r="GA23" s="106"/>
      <c r="GB23" s="106"/>
      <c r="GC23" s="106"/>
      <c r="GD23" s="106"/>
      <c r="GE23" s="106"/>
      <c r="GF23" s="106"/>
      <c r="GG23" s="106"/>
      <c r="GH23" s="106"/>
      <c r="GI23" s="106"/>
      <c r="GJ23" s="106"/>
      <c r="GK23" s="106"/>
      <c r="GL23" s="106"/>
      <c r="GM23" s="106"/>
      <c r="GN23" s="106"/>
      <c r="GO23" s="106"/>
      <c r="GP23" s="106"/>
      <c r="GQ23" s="106"/>
      <c r="GR23" s="106"/>
      <c r="GS23" s="106"/>
      <c r="GT23" s="106"/>
      <c r="GU23" s="106"/>
      <c r="GV23" s="106"/>
      <c r="GW23" s="106"/>
      <c r="GX23" s="106"/>
      <c r="GY23" s="106"/>
      <c r="GZ23" s="106"/>
      <c r="HA23" s="106"/>
      <c r="HB23" s="106"/>
      <c r="HC23" s="106"/>
      <c r="HD23" s="106"/>
      <c r="HE23" s="106"/>
      <c r="HF23" s="106"/>
      <c r="HG23" s="106"/>
      <c r="HH23" s="106"/>
      <c r="HI23" s="106"/>
      <c r="HJ23" s="106"/>
      <c r="HK23" s="106"/>
      <c r="HL23" s="106"/>
      <c r="HM23" s="106"/>
      <c r="HN23" s="106"/>
      <c r="HO23" s="106"/>
      <c r="HP23" s="106"/>
      <c r="HQ23" s="106"/>
      <c r="HR23" s="106"/>
      <c r="HS23" s="106"/>
      <c r="HT23" s="106"/>
      <c r="HU23" s="106"/>
      <c r="HV23" s="106"/>
      <c r="HW23" s="106"/>
      <c r="HX23" s="106"/>
      <c r="HY23" s="106"/>
      <c r="HZ23" s="106"/>
      <c r="IA23" s="106"/>
      <c r="IB23" s="106"/>
      <c r="IC23" s="106"/>
      <c r="ID23" s="106"/>
      <c r="IE23" s="106"/>
      <c r="IF23" s="106"/>
      <c r="IG23" s="106"/>
      <c r="IH23" s="106"/>
      <c r="II23" s="106"/>
      <c r="IJ23" s="106"/>
      <c r="IK23" s="106"/>
      <c r="IL23" s="106"/>
      <c r="IM23" s="106"/>
      <c r="IN23" s="106"/>
      <c r="IO23" s="106"/>
      <c r="IP23" s="106"/>
      <c r="IQ23" s="106"/>
      <c r="IR23" s="106"/>
      <c r="IS23" s="106"/>
      <c r="IT23" s="106"/>
      <c r="IU23" s="106"/>
      <c r="IV23" s="106"/>
      <c r="IW23" s="106"/>
      <c r="IX23" s="106"/>
      <c r="IY23" s="106"/>
      <c r="IZ23" s="106"/>
      <c r="JA23" s="106"/>
      <c r="JB23" s="106"/>
    </row>
    <row r="24" spans="1:262" x14ac:dyDescent="0.35">
      <c r="A24" s="108" t="s">
        <v>250</v>
      </c>
      <c r="B24" t="s">
        <v>927</v>
      </c>
      <c r="C24" t="s">
        <v>1671</v>
      </c>
      <c r="D24">
        <f t="shared" ca="1" si="10"/>
        <v>88</v>
      </c>
      <c r="E24" s="105">
        <f ca="1">_xll.BDH(A24&amp;" corp","blp_i_sprd_mid",TODAY()-365,TODAY(),"dir=h","sort=r","fill=-", "pcs="&amp;B24, "dates=h","cols=88;rows=1")</f>
        <v>303.298</v>
      </c>
      <c r="F24" s="106">
        <v>303.97800000000001</v>
      </c>
      <c r="G24" s="106">
        <v>308.10500000000002</v>
      </c>
      <c r="H24" s="106">
        <v>308.04599999999999</v>
      </c>
      <c r="I24" s="106">
        <v>309.86799999999999</v>
      </c>
      <c r="J24" s="106">
        <v>310.54300000000001</v>
      </c>
      <c r="K24" s="106">
        <v>305.65600000000001</v>
      </c>
      <c r="L24" s="106">
        <v>305.52999999999997</v>
      </c>
      <c r="M24" s="106">
        <v>303.57799999999997</v>
      </c>
      <c r="N24" s="106">
        <v>303.07499999999999</v>
      </c>
      <c r="O24" s="106">
        <v>301.70999999999998</v>
      </c>
      <c r="P24" s="106">
        <v>298.07400000000001</v>
      </c>
      <c r="Q24" s="106">
        <v>298.90699999999998</v>
      </c>
      <c r="R24" s="106">
        <v>301.44900000000001</v>
      </c>
      <c r="S24" s="106">
        <v>305.79899999999998</v>
      </c>
      <c r="T24" s="106">
        <v>305.27699999999999</v>
      </c>
      <c r="U24" s="106">
        <v>307.35599999999999</v>
      </c>
      <c r="V24" s="106">
        <v>311.06700000000001</v>
      </c>
      <c r="W24" s="106">
        <v>311.16399999999999</v>
      </c>
      <c r="X24" s="106">
        <v>313.53500000000003</v>
      </c>
      <c r="Y24" s="106">
        <v>307.923</v>
      </c>
      <c r="Z24" s="106">
        <v>299.95100000000002</v>
      </c>
      <c r="AA24" s="106">
        <v>301.20600000000002</v>
      </c>
      <c r="AB24" s="106">
        <v>304.08499999999998</v>
      </c>
      <c r="AC24" s="106">
        <v>296.512</v>
      </c>
      <c r="AD24" s="106">
        <v>298.65499999999997</v>
      </c>
      <c r="AE24" s="106">
        <v>297.32299999999998</v>
      </c>
      <c r="AF24" s="106">
        <v>298.89600000000002</v>
      </c>
      <c r="AG24" s="106">
        <v>301.642</v>
      </c>
      <c r="AH24" s="106">
        <v>301.15899999999999</v>
      </c>
      <c r="AI24" s="106">
        <v>294.26100000000002</v>
      </c>
      <c r="AJ24" s="106">
        <v>293.11799999999999</v>
      </c>
      <c r="AK24" s="106">
        <v>294.09800000000001</v>
      </c>
      <c r="AL24" s="106">
        <v>287.64999999999998</v>
      </c>
      <c r="AM24" s="106">
        <v>286.23200000000003</v>
      </c>
      <c r="AN24" s="106">
        <v>285.03699999999998</v>
      </c>
      <c r="AO24" s="106">
        <v>287.404</v>
      </c>
      <c r="AP24" s="106">
        <v>285.70800000000003</v>
      </c>
      <c r="AQ24" s="106">
        <v>285.255</v>
      </c>
      <c r="AR24" s="106">
        <v>280.94799999999998</v>
      </c>
      <c r="AS24" s="106">
        <v>280.38799999999998</v>
      </c>
      <c r="AT24" s="106">
        <v>280.541</v>
      </c>
      <c r="AU24" s="106">
        <v>285.87400000000002</v>
      </c>
      <c r="AV24" s="106">
        <v>287.41300000000001</v>
      </c>
      <c r="AW24" s="106">
        <v>287.36500000000001</v>
      </c>
      <c r="AX24" s="106">
        <v>282.55399999999997</v>
      </c>
      <c r="AY24" s="106">
        <v>283.85300000000001</v>
      </c>
      <c r="AZ24" s="106">
        <v>279.995</v>
      </c>
      <c r="BA24" s="106">
        <v>274.58100000000002</v>
      </c>
      <c r="BB24" s="106">
        <v>271.86099999999999</v>
      </c>
      <c r="BC24" s="106">
        <v>270.72699999999998</v>
      </c>
      <c r="BD24" s="106">
        <v>273.68400000000003</v>
      </c>
      <c r="BE24" s="106">
        <v>295.71300000000002</v>
      </c>
      <c r="BF24" s="106">
        <v>299.81200000000001</v>
      </c>
      <c r="BG24" s="106">
        <v>307.41199999999998</v>
      </c>
      <c r="BH24" s="106">
        <v>309.65600000000001</v>
      </c>
      <c r="BI24" s="106">
        <v>329.50700000000001</v>
      </c>
      <c r="BJ24" s="106">
        <v>336.22</v>
      </c>
      <c r="BK24" s="106">
        <v>338.46800000000002</v>
      </c>
      <c r="BL24" s="106">
        <v>336.15600000000001</v>
      </c>
      <c r="BM24" s="106">
        <v>328.38200000000001</v>
      </c>
      <c r="BN24" s="106">
        <v>329.495</v>
      </c>
      <c r="BO24" s="106">
        <v>329.51400000000001</v>
      </c>
      <c r="BP24" s="106">
        <v>327.13400000000001</v>
      </c>
      <c r="BQ24" s="106">
        <v>329.423</v>
      </c>
      <c r="BR24" s="106">
        <v>331.113</v>
      </c>
      <c r="BS24" s="106">
        <v>330.79899999999998</v>
      </c>
      <c r="BT24" s="106">
        <v>343.18299999999999</v>
      </c>
      <c r="BU24" s="106">
        <v>352.34800000000001</v>
      </c>
      <c r="BV24" s="106">
        <v>356.71699999999998</v>
      </c>
      <c r="BW24" s="106">
        <v>356.92399999999998</v>
      </c>
      <c r="BX24" s="106">
        <v>363.63600000000002</v>
      </c>
      <c r="BY24" s="106">
        <v>361.08</v>
      </c>
      <c r="BZ24" s="106">
        <v>365.86099999999999</v>
      </c>
      <c r="CA24" s="106">
        <v>360.755</v>
      </c>
      <c r="CB24" s="106">
        <v>357.88099999999997</v>
      </c>
      <c r="CC24" s="106">
        <v>352.005</v>
      </c>
      <c r="CD24" s="106">
        <v>349.76499999999999</v>
      </c>
      <c r="CE24" s="106">
        <v>356.35</v>
      </c>
      <c r="CF24" s="106">
        <v>358.464</v>
      </c>
      <c r="CG24" s="106">
        <v>366.87299999999999</v>
      </c>
      <c r="CH24" s="106">
        <v>374.73599999999999</v>
      </c>
      <c r="CI24" s="106">
        <v>385.80799999999999</v>
      </c>
      <c r="CJ24" s="106">
        <v>387.89600000000002</v>
      </c>
      <c r="CK24" s="106">
        <v>389.67500000000001</v>
      </c>
      <c r="CL24" s="106">
        <v>380.53300000000002</v>
      </c>
      <c r="CM24" s="106">
        <v>374.32499999999999</v>
      </c>
      <c r="CN24" s="106">
        <v>380.65800000000002</v>
      </c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  <c r="DI24" s="106"/>
      <c r="DJ24" s="106"/>
      <c r="DK24" s="106"/>
      <c r="DL24" s="106"/>
      <c r="DM24" s="106"/>
      <c r="DN24" s="106"/>
      <c r="DO24" s="106"/>
      <c r="DP24" s="106"/>
      <c r="DQ24" s="106"/>
      <c r="DR24" s="106"/>
      <c r="DS24" s="106"/>
      <c r="DT24" s="106"/>
      <c r="DU24" s="106"/>
      <c r="DV24" s="106"/>
      <c r="DW24" s="106"/>
      <c r="DX24" s="106"/>
      <c r="DY24" s="106"/>
      <c r="DZ24" s="106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6"/>
      <c r="FK24" s="106"/>
      <c r="FL24" s="106"/>
      <c r="FM24" s="106"/>
      <c r="FN24" s="106"/>
      <c r="FO24" s="106"/>
      <c r="FP24" s="106"/>
      <c r="FQ24" s="106"/>
      <c r="FR24" s="106"/>
      <c r="FS24" s="106"/>
      <c r="FT24" s="106"/>
      <c r="FU24" s="106"/>
      <c r="FV24" s="106"/>
      <c r="FW24" s="106"/>
      <c r="FX24" s="106"/>
      <c r="FY24" s="106"/>
      <c r="FZ24" s="106"/>
      <c r="GA24" s="106"/>
      <c r="GB24" s="106"/>
      <c r="GC24" s="106"/>
      <c r="GD24" s="106"/>
      <c r="GE24" s="106"/>
      <c r="GF24" s="106"/>
      <c r="GG24" s="106"/>
      <c r="GH24" s="106"/>
      <c r="GI24" s="106"/>
      <c r="GJ24" s="106"/>
      <c r="GK24" s="106"/>
      <c r="GL24" s="106"/>
      <c r="GM24" s="106"/>
      <c r="GN24" s="106"/>
      <c r="GO24" s="106"/>
      <c r="GP24" s="106"/>
      <c r="GQ24" s="106"/>
      <c r="GR24" s="106"/>
      <c r="GS24" s="106"/>
      <c r="GT24" s="106"/>
      <c r="GU24" s="106"/>
      <c r="GV24" s="106"/>
      <c r="GW24" s="106"/>
      <c r="GX24" s="106"/>
      <c r="GY24" s="106"/>
      <c r="GZ24" s="106"/>
      <c r="HA24" s="106"/>
      <c r="HB24" s="106"/>
      <c r="HC24" s="106"/>
      <c r="HD24" s="106"/>
      <c r="HE24" s="106"/>
      <c r="HF24" s="106"/>
      <c r="HG24" s="106"/>
      <c r="HH24" s="106"/>
      <c r="HI24" s="106"/>
      <c r="HJ24" s="106"/>
      <c r="HK24" s="106"/>
      <c r="HL24" s="106"/>
      <c r="HM24" s="106"/>
      <c r="HN24" s="106"/>
      <c r="HO24" s="106"/>
      <c r="HP24" s="106"/>
      <c r="HQ24" s="106"/>
      <c r="HR24" s="106"/>
      <c r="HS24" s="106"/>
      <c r="HT24" s="106"/>
      <c r="HU24" s="106"/>
      <c r="HV24" s="106"/>
      <c r="HW24" s="106"/>
      <c r="HX24" s="106"/>
      <c r="HY24" s="106"/>
      <c r="HZ24" s="106"/>
      <c r="IA24" s="106"/>
      <c r="IB24" s="106"/>
      <c r="IC24" s="106"/>
      <c r="ID24" s="106"/>
      <c r="IE24" s="106"/>
      <c r="IF24" s="106"/>
      <c r="IG24" s="106"/>
      <c r="IH24" s="106"/>
      <c r="II24" s="106"/>
      <c r="IJ24" s="106"/>
      <c r="IK24" s="106"/>
      <c r="IL24" s="106"/>
      <c r="IM24" s="106"/>
      <c r="IN24" s="106"/>
      <c r="IO24" s="106"/>
      <c r="IP24" s="106"/>
      <c r="IQ24" s="106"/>
      <c r="IR24" s="106"/>
      <c r="IS24" s="106"/>
      <c r="IT24" s="106"/>
      <c r="IU24" s="106"/>
      <c r="IV24" s="106"/>
      <c r="IW24" s="106"/>
      <c r="IX24" s="106"/>
      <c r="IY24" s="106"/>
      <c r="IZ24" s="106"/>
      <c r="JA24" s="106"/>
      <c r="JB24" s="106"/>
    </row>
    <row r="25" spans="1:262" x14ac:dyDescent="0.35">
      <c r="A25" s="108" t="s">
        <v>472</v>
      </c>
      <c r="B25" t="s">
        <v>927</v>
      </c>
      <c r="C25" t="s">
        <v>1672</v>
      </c>
      <c r="D25">
        <f t="shared" ca="1" si="10"/>
        <v>257</v>
      </c>
      <c r="E25" s="105">
        <f ca="1">_xll.BDH(A25&amp;" corp","blp_i_sprd_mid",TODAY()-365,TODAY(),"dir=h","sort=r","fill=-", "pcs="&amp;B25, "dates=h","cols=257;rows=1")</f>
        <v>169.934</v>
      </c>
      <c r="F25" s="106">
        <v>169.76</v>
      </c>
      <c r="G25" s="106">
        <v>171.17</v>
      </c>
      <c r="H25" s="106">
        <v>171.85499999999999</v>
      </c>
      <c r="I25" s="106">
        <v>177.78299999999999</v>
      </c>
      <c r="J25" s="106">
        <v>178.92099999999999</v>
      </c>
      <c r="K25" s="106">
        <v>170.51900000000001</v>
      </c>
      <c r="L25" s="106">
        <v>167.577</v>
      </c>
      <c r="M25" s="106">
        <v>170.977</v>
      </c>
      <c r="N25" s="106">
        <v>169.511</v>
      </c>
      <c r="O25" s="106">
        <v>169.98400000000001</v>
      </c>
      <c r="P25" s="106">
        <v>168.869</v>
      </c>
      <c r="Q25" s="106">
        <v>168.959</v>
      </c>
      <c r="R25" s="106">
        <v>175.81800000000001</v>
      </c>
      <c r="S25" s="106">
        <v>180.398</v>
      </c>
      <c r="T25" s="106">
        <v>180.33699999999999</v>
      </c>
      <c r="U25" s="106">
        <v>186.55199999999999</v>
      </c>
      <c r="V25" s="106">
        <v>193.44900000000001</v>
      </c>
      <c r="W25" s="106">
        <v>199.26900000000001</v>
      </c>
      <c r="X25" s="106">
        <v>205.77</v>
      </c>
      <c r="Y25" s="106">
        <v>204.333</v>
      </c>
      <c r="Z25" s="106">
        <v>194.15100000000001</v>
      </c>
      <c r="AA25" s="106">
        <v>196.18</v>
      </c>
      <c r="AB25" s="106">
        <v>193.53800000000001</v>
      </c>
      <c r="AC25" s="106">
        <v>180.399</v>
      </c>
      <c r="AD25" s="106">
        <v>184.53</v>
      </c>
      <c r="AE25" s="106">
        <v>187.12799999999999</v>
      </c>
      <c r="AF25" s="106">
        <v>190.029</v>
      </c>
      <c r="AG25" s="106">
        <v>191.15700000000001</v>
      </c>
      <c r="AH25" s="106">
        <v>186.85300000000001</v>
      </c>
      <c r="AI25" s="106">
        <v>180.76599999999999</v>
      </c>
      <c r="AJ25" s="106">
        <v>181.32400000000001</v>
      </c>
      <c r="AK25" s="106">
        <v>177.06200000000001</v>
      </c>
      <c r="AL25" s="106">
        <v>176.34299999999999</v>
      </c>
      <c r="AM25" s="106">
        <v>175.32599999999999</v>
      </c>
      <c r="AN25" s="106">
        <v>173.78800000000001</v>
      </c>
      <c r="AO25" s="106">
        <v>173.852</v>
      </c>
      <c r="AP25" s="106">
        <v>177.91900000000001</v>
      </c>
      <c r="AQ25" s="106">
        <v>171.58199999999999</v>
      </c>
      <c r="AR25" s="106">
        <v>178.68799999999999</v>
      </c>
      <c r="AS25" s="106">
        <v>176.88399999999999</v>
      </c>
      <c r="AT25" s="106">
        <v>168.74600000000001</v>
      </c>
      <c r="AU25" s="106">
        <v>169.405</v>
      </c>
      <c r="AV25" s="106">
        <v>172.37200000000001</v>
      </c>
      <c r="AW25" s="106">
        <v>173.11799999999999</v>
      </c>
      <c r="AX25" s="106">
        <v>174.74299999999999</v>
      </c>
      <c r="AY25" s="106">
        <v>179.226</v>
      </c>
      <c r="AZ25" s="106">
        <v>171.00299999999999</v>
      </c>
      <c r="BA25" s="106">
        <v>169.30199999999999</v>
      </c>
      <c r="BB25" s="106">
        <v>162.87100000000001</v>
      </c>
      <c r="BC25" s="106">
        <v>161.583</v>
      </c>
      <c r="BD25" s="106">
        <v>163.535</v>
      </c>
      <c r="BE25" s="106">
        <v>166.77099999999999</v>
      </c>
      <c r="BF25" s="106">
        <v>172.67599999999999</v>
      </c>
      <c r="BG25" s="106">
        <v>174.65899999999999</v>
      </c>
      <c r="BH25" s="106">
        <v>180.73400000000001</v>
      </c>
      <c r="BI25" s="106">
        <v>185.803</v>
      </c>
      <c r="BJ25" s="106">
        <v>191.24600000000001</v>
      </c>
      <c r="BK25" s="106">
        <v>196.209</v>
      </c>
      <c r="BL25" s="106">
        <v>196.238</v>
      </c>
      <c r="BM25" s="106">
        <v>197.72900000000001</v>
      </c>
      <c r="BN25" s="106">
        <v>191.43700000000001</v>
      </c>
      <c r="BO25" s="106">
        <v>189.55500000000001</v>
      </c>
      <c r="BP25" s="106">
        <v>189.83600000000001</v>
      </c>
      <c r="BQ25" s="106">
        <v>188.60400000000001</v>
      </c>
      <c r="BR25" s="106">
        <v>197.60499999999999</v>
      </c>
      <c r="BS25" s="106">
        <v>195.785</v>
      </c>
      <c r="BT25" s="106">
        <v>195.9</v>
      </c>
      <c r="BU25" s="106">
        <v>209.39500000000001</v>
      </c>
      <c r="BV25" s="106">
        <v>233.96600000000001</v>
      </c>
      <c r="BW25" s="106">
        <v>237.636</v>
      </c>
      <c r="BX25" s="106">
        <v>240.08699999999999</v>
      </c>
      <c r="BY25" s="106">
        <v>246.43600000000001</v>
      </c>
      <c r="BZ25" s="106">
        <v>248.053</v>
      </c>
      <c r="CA25" s="106">
        <v>253.93799999999999</v>
      </c>
      <c r="CB25" s="106">
        <v>251.79</v>
      </c>
      <c r="CC25" s="106">
        <v>251.298</v>
      </c>
      <c r="CD25" s="106">
        <v>253.26499999999999</v>
      </c>
      <c r="CE25" s="106">
        <v>252.79900000000001</v>
      </c>
      <c r="CF25" s="106">
        <v>262.803</v>
      </c>
      <c r="CG25" s="106">
        <v>264.64499999999998</v>
      </c>
      <c r="CH25" s="106">
        <v>267.62</v>
      </c>
      <c r="CI25" s="106">
        <v>274.53800000000001</v>
      </c>
      <c r="CJ25" s="106">
        <v>279.04399999999998</v>
      </c>
      <c r="CK25" s="106">
        <v>281.17899999999997</v>
      </c>
      <c r="CL25" s="106">
        <v>284.32600000000002</v>
      </c>
      <c r="CM25" s="106">
        <v>276.85399999999998</v>
      </c>
      <c r="CN25" s="106">
        <v>273.76</v>
      </c>
      <c r="CO25" s="106">
        <v>282.755</v>
      </c>
      <c r="CP25" s="106">
        <v>279.19600000000003</v>
      </c>
      <c r="CQ25" s="106">
        <v>281.91199999999998</v>
      </c>
      <c r="CR25" s="106">
        <v>268.14800000000002</v>
      </c>
      <c r="CS25" s="106">
        <v>259.70600000000002</v>
      </c>
      <c r="CT25" s="106">
        <v>277.85700000000003</v>
      </c>
      <c r="CU25" s="106">
        <v>278.22300000000001</v>
      </c>
      <c r="CV25" s="106">
        <v>273.81299999999999</v>
      </c>
      <c r="CW25" s="106">
        <v>246.001</v>
      </c>
      <c r="CX25" s="106">
        <v>215.18100000000001</v>
      </c>
      <c r="CY25" s="106">
        <v>205.536</v>
      </c>
      <c r="CZ25" s="106">
        <v>214.637</v>
      </c>
      <c r="DA25" s="106">
        <v>233.65799999999999</v>
      </c>
      <c r="DB25" s="106">
        <v>243.27799999999999</v>
      </c>
      <c r="DC25" s="106">
        <v>249.31299999999999</v>
      </c>
      <c r="DD25" s="106">
        <v>249.22900000000001</v>
      </c>
      <c r="DE25" s="106">
        <v>247.131</v>
      </c>
      <c r="DF25" s="106">
        <v>231.941</v>
      </c>
      <c r="DG25" s="106">
        <v>230.66200000000001</v>
      </c>
      <c r="DH25" s="106">
        <v>245.393</v>
      </c>
      <c r="DI25" s="106">
        <v>258.315</v>
      </c>
      <c r="DJ25" s="106">
        <v>254.36199999999999</v>
      </c>
      <c r="DK25" s="106">
        <v>254.16</v>
      </c>
      <c r="DL25" s="106">
        <v>257.202</v>
      </c>
      <c r="DM25" s="106">
        <v>268.80799999999999</v>
      </c>
      <c r="DN25" s="106">
        <v>282.45499999999998</v>
      </c>
      <c r="DO25" s="106">
        <v>286.94</v>
      </c>
      <c r="DP25" s="106">
        <v>287.94400000000002</v>
      </c>
      <c r="DQ25" s="106">
        <v>273.10199999999998</v>
      </c>
      <c r="DR25" s="106">
        <v>268.024</v>
      </c>
      <c r="DS25" s="106">
        <v>268.18200000000002</v>
      </c>
      <c r="DT25" s="106">
        <v>271.55</v>
      </c>
      <c r="DU25" s="106">
        <v>267.90300000000002</v>
      </c>
      <c r="DV25" s="106">
        <v>266.815</v>
      </c>
      <c r="DW25" s="106">
        <v>264.59500000000003</v>
      </c>
      <c r="DX25" s="106">
        <v>264.01499999999999</v>
      </c>
      <c r="DY25" s="106">
        <v>249.631</v>
      </c>
      <c r="DZ25" s="106">
        <v>240.43700000000001</v>
      </c>
      <c r="EA25" s="106">
        <v>227.93899999999999</v>
      </c>
      <c r="EB25" s="106">
        <v>217.44300000000001</v>
      </c>
      <c r="EC25" s="106">
        <v>196.94200000000001</v>
      </c>
      <c r="ED25" s="106">
        <v>208.898</v>
      </c>
      <c r="EE25" s="106">
        <v>210.583</v>
      </c>
      <c r="EF25" s="106">
        <v>220.34399999999999</v>
      </c>
      <c r="EG25" s="106">
        <v>223.63399999999999</v>
      </c>
      <c r="EH25" s="106">
        <v>215.12799999999999</v>
      </c>
      <c r="EI25" s="106">
        <v>214.947</v>
      </c>
      <c r="EJ25" s="106">
        <v>206.489</v>
      </c>
      <c r="EK25" s="106">
        <v>193.828</v>
      </c>
      <c r="EL25" s="106">
        <v>200.72399999999999</v>
      </c>
      <c r="EM25" s="106">
        <v>244.50299999999999</v>
      </c>
      <c r="EN25" s="106">
        <v>277.10199999999998</v>
      </c>
      <c r="EO25" s="106">
        <v>289.55200000000002</v>
      </c>
      <c r="EP25" s="106">
        <v>316.83699999999999</v>
      </c>
      <c r="EQ25" s="106">
        <v>322.26</v>
      </c>
      <c r="ER25" s="106">
        <v>318.96699999999998</v>
      </c>
      <c r="ES25" s="106">
        <v>323.56400000000002</v>
      </c>
      <c r="ET25" s="106">
        <v>347.05099999999999</v>
      </c>
      <c r="EU25" s="106">
        <v>367.589</v>
      </c>
      <c r="EV25" s="106">
        <v>374.71600000000001</v>
      </c>
      <c r="EW25" s="106">
        <v>381.75799999999998</v>
      </c>
      <c r="EX25" s="106">
        <v>389.62200000000001</v>
      </c>
      <c r="EY25" s="106">
        <v>454.45</v>
      </c>
      <c r="EZ25" s="106">
        <v>465.95800000000003</v>
      </c>
      <c r="FA25" s="106">
        <v>441.52600000000001</v>
      </c>
      <c r="FB25" s="106">
        <v>454.28</v>
      </c>
      <c r="FC25" s="106">
        <v>458.54399999999998</v>
      </c>
      <c r="FD25" s="106">
        <v>414.96199999999999</v>
      </c>
      <c r="FE25" s="106">
        <v>383.11799999999999</v>
      </c>
      <c r="FF25" s="106">
        <v>311.84100000000001</v>
      </c>
      <c r="FG25" s="106">
        <v>308.68400000000003</v>
      </c>
      <c r="FH25" s="106">
        <v>254.39599999999999</v>
      </c>
      <c r="FI25" s="106">
        <v>249.41399999999999</v>
      </c>
      <c r="FJ25" s="106">
        <v>264.02</v>
      </c>
      <c r="FK25" s="106">
        <v>198.80600000000001</v>
      </c>
      <c r="FL25" s="106">
        <v>175.64599999999999</v>
      </c>
      <c r="FM25" s="106">
        <v>169.32</v>
      </c>
      <c r="FN25" s="106">
        <v>171.34800000000001</v>
      </c>
      <c r="FO25" s="106">
        <v>192.18199999999999</v>
      </c>
      <c r="FP25" s="106">
        <v>189.66800000000001</v>
      </c>
      <c r="FQ25" s="106">
        <v>168.54499999999999</v>
      </c>
      <c r="FR25" s="106">
        <v>145.38399999999999</v>
      </c>
      <c r="FS25" s="106">
        <v>136.05500000000001</v>
      </c>
      <c r="FT25" s="106">
        <v>130.05199999999999</v>
      </c>
      <c r="FU25" s="106">
        <v>117.105</v>
      </c>
      <c r="FV25" s="106">
        <v>119.20699999999999</v>
      </c>
      <c r="FW25" s="106">
        <v>121.26600000000001</v>
      </c>
      <c r="FX25" s="106">
        <v>123.499</v>
      </c>
      <c r="FY25" s="106">
        <v>122.658</v>
      </c>
      <c r="FZ25" s="106">
        <v>124.69199999999999</v>
      </c>
      <c r="GA25" s="106">
        <v>126.105</v>
      </c>
      <c r="GB25" s="106">
        <v>125.09399999999999</v>
      </c>
      <c r="GC25" s="106">
        <v>128.381</v>
      </c>
      <c r="GD25" s="106">
        <v>128.495</v>
      </c>
      <c r="GE25" s="106">
        <v>125.934</v>
      </c>
      <c r="GF25" s="106">
        <v>123.619</v>
      </c>
      <c r="GG25" s="106">
        <v>125.35</v>
      </c>
      <c r="GH25" s="106">
        <v>127.574</v>
      </c>
      <c r="GI25" s="106">
        <v>133.024</v>
      </c>
      <c r="GJ25" s="106">
        <v>133.46600000000001</v>
      </c>
      <c r="GK25" s="106">
        <v>133.053</v>
      </c>
      <c r="GL25" s="106">
        <v>130.42599999999999</v>
      </c>
      <c r="GM25" s="106">
        <v>131.309</v>
      </c>
      <c r="GN25" s="106">
        <v>133.79599999999999</v>
      </c>
      <c r="GO25" s="106">
        <v>122.794</v>
      </c>
      <c r="GP25" s="106">
        <v>118.544</v>
      </c>
      <c r="GQ25" s="106">
        <v>113.21599999999999</v>
      </c>
      <c r="GR25" s="106">
        <v>114.089</v>
      </c>
      <c r="GS25" s="106">
        <v>112.633</v>
      </c>
      <c r="GT25" s="106">
        <v>113.97199999999999</v>
      </c>
      <c r="GU25" s="106">
        <v>119.715</v>
      </c>
      <c r="GV25" s="106">
        <v>122.831</v>
      </c>
      <c r="GW25" s="106">
        <v>122.98</v>
      </c>
      <c r="GX25" s="106">
        <v>122.818</v>
      </c>
      <c r="GY25" s="106">
        <v>124.06</v>
      </c>
      <c r="GZ25" s="106">
        <v>125.133</v>
      </c>
      <c r="HA25" s="106">
        <v>128.596</v>
      </c>
      <c r="HB25" s="106">
        <v>127.124</v>
      </c>
      <c r="HC25" s="106">
        <v>125.337</v>
      </c>
      <c r="HD25" s="106">
        <v>122.86199999999999</v>
      </c>
      <c r="HE25" s="106">
        <v>121.851</v>
      </c>
      <c r="HF25" s="106">
        <v>117.405</v>
      </c>
      <c r="HG25" s="106">
        <v>118.083</v>
      </c>
      <c r="HH25" s="106">
        <v>120.976</v>
      </c>
      <c r="HI25" s="106">
        <v>118.375</v>
      </c>
      <c r="HJ25" s="106">
        <v>120.994</v>
      </c>
      <c r="HK25" s="106">
        <v>124.041</v>
      </c>
      <c r="HL25" s="106">
        <v>125.15600000000001</v>
      </c>
      <c r="HM25" s="106">
        <v>124.524</v>
      </c>
      <c r="HN25" s="106">
        <v>127.032</v>
      </c>
      <c r="HO25" s="106">
        <v>128.73400000000001</v>
      </c>
      <c r="HP25" s="106">
        <v>129.773</v>
      </c>
      <c r="HQ25" s="106">
        <v>136.12100000000001</v>
      </c>
      <c r="HR25" s="106">
        <v>137.76900000000001</v>
      </c>
      <c r="HS25" s="106">
        <v>136.25200000000001</v>
      </c>
      <c r="HT25" s="106">
        <v>136.18700000000001</v>
      </c>
      <c r="HU25" s="106">
        <v>137.97499999999999</v>
      </c>
      <c r="HV25" s="106">
        <v>139.35599999999999</v>
      </c>
      <c r="HW25" s="106">
        <v>142.61199999999999</v>
      </c>
      <c r="HX25" s="106">
        <v>144.20699999999999</v>
      </c>
      <c r="HY25" s="106">
        <v>141.001</v>
      </c>
      <c r="HZ25" s="106">
        <v>144.047</v>
      </c>
      <c r="IA25" s="106">
        <v>146.202</v>
      </c>
      <c r="IB25" s="106">
        <v>144.12200000000001</v>
      </c>
      <c r="IC25" s="106">
        <v>144.11600000000001</v>
      </c>
      <c r="ID25" s="106">
        <v>148.79599999999999</v>
      </c>
      <c r="IE25" s="106">
        <v>152.83799999999999</v>
      </c>
      <c r="IF25" s="106">
        <v>152.80699999999999</v>
      </c>
      <c r="IG25" s="106">
        <v>149.005</v>
      </c>
      <c r="IH25" s="106">
        <v>142.70400000000001</v>
      </c>
      <c r="II25" s="106">
        <v>140.096</v>
      </c>
      <c r="IJ25" s="106">
        <v>139.149</v>
      </c>
      <c r="IK25" s="106">
        <v>138.67500000000001</v>
      </c>
      <c r="IL25" s="106">
        <v>135.251</v>
      </c>
      <c r="IM25" s="106">
        <v>134.05099999999999</v>
      </c>
      <c r="IN25" s="106">
        <v>132.71299999999999</v>
      </c>
      <c r="IO25" s="106">
        <v>129.44399999999999</v>
      </c>
      <c r="IP25" s="106">
        <v>123.86</v>
      </c>
      <c r="IQ25" s="106">
        <v>124.717</v>
      </c>
      <c r="IR25" s="106">
        <v>124.065</v>
      </c>
      <c r="IS25" s="106">
        <v>129.07900000000001</v>
      </c>
      <c r="IT25" s="106">
        <v>132.46600000000001</v>
      </c>
      <c r="IU25" s="106">
        <v>133.38999999999999</v>
      </c>
      <c r="IV25" s="106">
        <v>129.11199999999999</v>
      </c>
      <c r="IW25" s="106">
        <v>127.54300000000001</v>
      </c>
      <c r="IX25" s="106">
        <v>122.197</v>
      </c>
      <c r="IY25" s="106">
        <v>123.133</v>
      </c>
      <c r="IZ25" s="106">
        <v>125.593</v>
      </c>
      <c r="JA25" s="106">
        <v>128.26599999999999</v>
      </c>
      <c r="JB25" s="106"/>
    </row>
    <row r="26" spans="1:262" x14ac:dyDescent="0.35">
      <c r="A26" s="108" t="s">
        <v>12</v>
      </c>
      <c r="B26" t="s">
        <v>927</v>
      </c>
      <c r="C26" t="s">
        <v>1673</v>
      </c>
      <c r="D26">
        <f t="shared" ca="1" si="10"/>
        <v>95</v>
      </c>
      <c r="E26" s="105">
        <f ca="1">_xll.BDH(A26&amp;" corp","blp_i_sprd_mid",TODAY()-365,TODAY(),"dir=h","sort=r","fill=-", "pcs="&amp;B26, "dates=h","cols=95;rows=1")</f>
        <v>391.41800000000001</v>
      </c>
      <c r="F26" s="106">
        <v>391.49299999999999</v>
      </c>
      <c r="G26" s="106">
        <v>394.7</v>
      </c>
      <c r="H26" s="106">
        <v>399.33199999999999</v>
      </c>
      <c r="I26" s="106">
        <v>407.39400000000001</v>
      </c>
      <c r="J26" s="106">
        <v>413.97899999999998</v>
      </c>
      <c r="K26" s="106">
        <v>402.613</v>
      </c>
      <c r="L26" s="106">
        <v>397.60500000000002</v>
      </c>
      <c r="M26" s="106">
        <v>394.995</v>
      </c>
      <c r="N26" s="106">
        <v>394.01799999999997</v>
      </c>
      <c r="O26" s="106">
        <v>390.34800000000001</v>
      </c>
      <c r="P26" s="106">
        <v>379.61799999999999</v>
      </c>
      <c r="Q26" s="106">
        <v>379.69299999999998</v>
      </c>
      <c r="R26" s="106">
        <v>387.71199999999999</v>
      </c>
      <c r="S26" s="106">
        <v>396.24200000000002</v>
      </c>
      <c r="T26" s="106">
        <v>397.83699999999999</v>
      </c>
      <c r="U26" s="106">
        <v>405.49099999999999</v>
      </c>
      <c r="V26" s="106">
        <v>414.78699999999998</v>
      </c>
      <c r="W26" s="106">
        <v>420.09899999999999</v>
      </c>
      <c r="X26" s="106">
        <v>428.608</v>
      </c>
      <c r="Y26" s="106">
        <v>415.20800000000003</v>
      </c>
      <c r="Z26" s="106">
        <v>401.79399999999998</v>
      </c>
      <c r="AA26" s="106">
        <v>402.40600000000001</v>
      </c>
      <c r="AB26" s="106">
        <v>402.19</v>
      </c>
      <c r="AC26" s="106">
        <v>382.83199999999999</v>
      </c>
      <c r="AD26" s="106">
        <v>383.81599999999997</v>
      </c>
      <c r="AE26" s="106">
        <v>383.21499999999997</v>
      </c>
      <c r="AF26" s="106">
        <v>389.36799999999999</v>
      </c>
      <c r="AG26" s="106">
        <v>392.70800000000003</v>
      </c>
      <c r="AH26" s="106">
        <v>393.47399999999999</v>
      </c>
      <c r="AI26" s="106">
        <v>387.77600000000001</v>
      </c>
      <c r="AJ26" s="106">
        <v>391.60599999999999</v>
      </c>
      <c r="AK26" s="106">
        <v>392.41</v>
      </c>
      <c r="AL26" s="106">
        <v>386.41300000000001</v>
      </c>
      <c r="AM26" s="106">
        <v>385.87799999999999</v>
      </c>
      <c r="AN26" s="106">
        <v>383.19900000000001</v>
      </c>
      <c r="AO26" s="106">
        <v>380.53399999999999</v>
      </c>
      <c r="AP26" s="106">
        <v>385.78899999999999</v>
      </c>
      <c r="AQ26" s="106">
        <v>388.25200000000001</v>
      </c>
      <c r="AR26" s="106">
        <v>387.24799999999999</v>
      </c>
      <c r="AS26" s="106">
        <v>386.565</v>
      </c>
      <c r="AT26" s="106">
        <v>382.274</v>
      </c>
      <c r="AU26" s="106">
        <v>373.30200000000002</v>
      </c>
      <c r="AV26" s="106">
        <v>382.81299999999999</v>
      </c>
      <c r="AW26" s="106">
        <v>395.637</v>
      </c>
      <c r="AX26" s="106">
        <v>402.09</v>
      </c>
      <c r="AY26" s="106">
        <v>400.03699999999998</v>
      </c>
      <c r="AZ26" s="106">
        <v>401.93099999999998</v>
      </c>
      <c r="BA26" s="106">
        <v>400.892</v>
      </c>
      <c r="BB26" s="106">
        <v>389.46100000000001</v>
      </c>
      <c r="BC26" s="106">
        <v>381.09899999999999</v>
      </c>
      <c r="BD26" s="106">
        <v>378.90699999999998</v>
      </c>
      <c r="BE26" s="106">
        <v>381.41199999999998</v>
      </c>
      <c r="BF26" s="106">
        <v>393.94099999999997</v>
      </c>
      <c r="BG26" s="106">
        <v>399.16199999999998</v>
      </c>
      <c r="BH26" s="106">
        <v>408.714</v>
      </c>
      <c r="BI26" s="106">
        <v>411.09100000000001</v>
      </c>
      <c r="BJ26" s="106">
        <v>422.84899999999999</v>
      </c>
      <c r="BK26" s="106">
        <v>429.59199999999998</v>
      </c>
      <c r="BL26" s="106">
        <v>427.94799999999998</v>
      </c>
      <c r="BM26" s="106">
        <v>425.9</v>
      </c>
      <c r="BN26" s="106">
        <v>410.93599999999998</v>
      </c>
      <c r="BO26" s="106">
        <v>406.75599999999997</v>
      </c>
      <c r="BP26" s="106">
        <v>399.28800000000001</v>
      </c>
      <c r="BQ26" s="106">
        <v>395.22899999999998</v>
      </c>
      <c r="BR26" s="106">
        <v>393.85899999999998</v>
      </c>
      <c r="BS26" s="106">
        <v>396.29700000000003</v>
      </c>
      <c r="BT26" s="106">
        <v>390.34500000000003</v>
      </c>
      <c r="BU26" s="106">
        <v>406.46499999999997</v>
      </c>
      <c r="BV26" s="106">
        <v>414.46899999999999</v>
      </c>
      <c r="BW26" s="106">
        <v>420.8</v>
      </c>
      <c r="BX26" s="106">
        <v>420.55</v>
      </c>
      <c r="BY26" s="106">
        <v>424.45</v>
      </c>
      <c r="BZ26" s="106">
        <v>422.423</v>
      </c>
      <c r="CA26" s="106">
        <v>427.43599999999998</v>
      </c>
      <c r="CB26" s="106">
        <v>423.02199999999999</v>
      </c>
      <c r="CC26" s="106">
        <v>422.339</v>
      </c>
      <c r="CD26" s="106">
        <v>420.83499999999998</v>
      </c>
      <c r="CE26" s="106">
        <v>421.21199999999999</v>
      </c>
      <c r="CF26" s="106">
        <v>424.55099999999999</v>
      </c>
      <c r="CG26" s="106">
        <v>424.31900000000002</v>
      </c>
      <c r="CH26" s="106">
        <v>423.04599999999999</v>
      </c>
      <c r="CI26" s="106">
        <v>428.91399999999999</v>
      </c>
      <c r="CJ26" s="106">
        <v>437.43</v>
      </c>
      <c r="CK26" s="106">
        <v>440.23</v>
      </c>
      <c r="CL26" s="106">
        <v>439.00799999999998</v>
      </c>
      <c r="CM26" s="106">
        <v>436.577</v>
      </c>
      <c r="CN26" s="106">
        <v>430.80700000000002</v>
      </c>
      <c r="CO26" s="106">
        <v>442.88400000000001</v>
      </c>
      <c r="CP26" s="106">
        <v>429.81</v>
      </c>
      <c r="CQ26" s="106">
        <v>431.53199999999998</v>
      </c>
      <c r="CR26" s="106">
        <v>414.85700000000003</v>
      </c>
      <c r="CS26" s="106">
        <v>406.62400000000002</v>
      </c>
      <c r="CT26" s="106">
        <v>411.26499999999999</v>
      </c>
      <c r="CU26" s="106">
        <v>405.976</v>
      </c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6"/>
      <c r="GB26" s="106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</row>
    <row r="27" spans="1:262" x14ac:dyDescent="0.35">
      <c r="A27" s="108" t="s">
        <v>457</v>
      </c>
      <c r="B27" t="s">
        <v>927</v>
      </c>
      <c r="C27" t="s">
        <v>1674</v>
      </c>
      <c r="D27">
        <f t="shared" ca="1" si="10"/>
        <v>256</v>
      </c>
      <c r="E27" s="105">
        <f ca="1">_xll.BDH(A27&amp;" corp","blp_i_sprd_mid",TODAY()-365,TODAY(),"dir=h","sort=r","fill=-", "pcs="&amp;B27, "dates=h","cols=256;rows=1")</f>
        <v>346.06299999999999</v>
      </c>
      <c r="F27" s="106">
        <v>345.92200000000003</v>
      </c>
      <c r="G27" s="106">
        <v>347.77800000000002</v>
      </c>
      <c r="H27" s="106">
        <v>350.53199999999998</v>
      </c>
      <c r="I27" s="106">
        <v>353.18</v>
      </c>
      <c r="J27" s="106">
        <v>354.91</v>
      </c>
      <c r="K27" s="106">
        <v>348.08300000000003</v>
      </c>
      <c r="L27" s="106">
        <v>345.84800000000001</v>
      </c>
      <c r="M27" s="106">
        <v>344.339</v>
      </c>
      <c r="N27" s="106">
        <v>344.20299999999997</v>
      </c>
      <c r="O27" s="106">
        <v>342.01299999999998</v>
      </c>
      <c r="P27" s="106">
        <v>338.529</v>
      </c>
      <c r="Q27" s="106">
        <v>338.17599999999999</v>
      </c>
      <c r="R27" s="106">
        <v>341.63799999999998</v>
      </c>
      <c r="S27" s="106">
        <v>347.31299999999999</v>
      </c>
      <c r="T27" s="106">
        <v>349.089</v>
      </c>
      <c r="U27" s="106">
        <v>351.774</v>
      </c>
      <c r="V27" s="106">
        <v>356.06400000000002</v>
      </c>
      <c r="W27" s="106">
        <v>356.96499999999997</v>
      </c>
      <c r="X27" s="106">
        <v>357.61500000000001</v>
      </c>
      <c r="Y27" s="106">
        <v>351.05399999999997</v>
      </c>
      <c r="Z27" s="106">
        <v>342.27600000000001</v>
      </c>
      <c r="AA27" s="106">
        <v>342.98700000000002</v>
      </c>
      <c r="AB27" s="106">
        <v>337.88499999999999</v>
      </c>
      <c r="AC27" s="106">
        <v>326.55799999999999</v>
      </c>
      <c r="AD27" s="106">
        <v>328.94299999999998</v>
      </c>
      <c r="AE27" s="106">
        <v>328.65100000000001</v>
      </c>
      <c r="AF27" s="106">
        <v>330.46100000000001</v>
      </c>
      <c r="AG27" s="106">
        <v>332.81400000000002</v>
      </c>
      <c r="AH27" s="106">
        <v>332.10300000000001</v>
      </c>
      <c r="AI27" s="106">
        <v>325.85000000000002</v>
      </c>
      <c r="AJ27" s="106">
        <v>328.09300000000002</v>
      </c>
      <c r="AK27" s="106">
        <v>328.8</v>
      </c>
      <c r="AL27" s="106">
        <v>325.786</v>
      </c>
      <c r="AM27" s="106">
        <v>325.89</v>
      </c>
      <c r="AN27" s="106">
        <v>325.411</v>
      </c>
      <c r="AO27" s="106">
        <v>325.04500000000002</v>
      </c>
      <c r="AP27" s="106">
        <v>323.85500000000002</v>
      </c>
      <c r="AQ27" s="106">
        <v>320.298</v>
      </c>
      <c r="AR27" s="106">
        <v>322.21899999999999</v>
      </c>
      <c r="AS27" s="106">
        <v>321.43599999999998</v>
      </c>
      <c r="AT27" s="106">
        <v>322.024</v>
      </c>
      <c r="AU27" s="106">
        <v>324</v>
      </c>
      <c r="AV27" s="106">
        <v>330.00200000000001</v>
      </c>
      <c r="AW27" s="106">
        <v>333.36900000000003</v>
      </c>
      <c r="AX27" s="106">
        <v>333.78399999999999</v>
      </c>
      <c r="AY27" s="106">
        <v>330.97199999999998</v>
      </c>
      <c r="AZ27" s="106">
        <v>328.97699999999998</v>
      </c>
      <c r="BA27" s="106">
        <v>326.24</v>
      </c>
      <c r="BB27" s="106">
        <v>320.38</v>
      </c>
      <c r="BC27" s="106">
        <v>317.30099999999999</v>
      </c>
      <c r="BD27" s="106">
        <v>321.05</v>
      </c>
      <c r="BE27" s="106">
        <v>326.61799999999999</v>
      </c>
      <c r="BF27" s="106">
        <v>337.44900000000001</v>
      </c>
      <c r="BG27" s="106">
        <v>338.70400000000001</v>
      </c>
      <c r="BH27" s="106">
        <v>347.11799999999999</v>
      </c>
      <c r="BI27" s="106">
        <v>347.11900000000003</v>
      </c>
      <c r="BJ27" s="106">
        <v>351.25</v>
      </c>
      <c r="BK27" s="106">
        <v>352.99599999999998</v>
      </c>
      <c r="BL27" s="106">
        <v>351.68</v>
      </c>
      <c r="BM27" s="106">
        <v>349.9</v>
      </c>
      <c r="BN27" s="106">
        <v>339.815</v>
      </c>
      <c r="BO27" s="106">
        <v>337.55700000000002</v>
      </c>
      <c r="BP27" s="106">
        <v>335.00400000000002</v>
      </c>
      <c r="BQ27" s="106">
        <v>330.46899999999999</v>
      </c>
      <c r="BR27" s="106">
        <v>332.57100000000003</v>
      </c>
      <c r="BS27" s="106">
        <v>335.58199999999999</v>
      </c>
      <c r="BT27" s="106">
        <v>333.05200000000002</v>
      </c>
      <c r="BU27" s="106">
        <v>350.03</v>
      </c>
      <c r="BV27" s="106">
        <v>363.899</v>
      </c>
      <c r="BW27" s="106">
        <v>366.488</v>
      </c>
      <c r="BX27" s="106">
        <v>366.01600000000002</v>
      </c>
      <c r="BY27" s="106">
        <v>370.17700000000002</v>
      </c>
      <c r="BZ27" s="106">
        <v>370.995</v>
      </c>
      <c r="CA27" s="106">
        <v>376.38400000000001</v>
      </c>
      <c r="CB27" s="106">
        <v>374.23</v>
      </c>
      <c r="CC27" s="106">
        <v>370.24900000000002</v>
      </c>
      <c r="CD27" s="106">
        <v>368.95499999999998</v>
      </c>
      <c r="CE27" s="106">
        <v>371.95400000000001</v>
      </c>
      <c r="CF27" s="106">
        <v>376.726</v>
      </c>
      <c r="CG27" s="106">
        <v>378.935</v>
      </c>
      <c r="CH27" s="106">
        <v>382.548</v>
      </c>
      <c r="CI27" s="106">
        <v>392.07100000000003</v>
      </c>
      <c r="CJ27" s="106">
        <v>394.31200000000001</v>
      </c>
      <c r="CK27" s="106">
        <v>394.93099999999998</v>
      </c>
      <c r="CL27" s="106">
        <v>394.45699999999999</v>
      </c>
      <c r="CM27" s="106">
        <v>393.07499999999999</v>
      </c>
      <c r="CN27" s="106">
        <v>391.38200000000001</v>
      </c>
      <c r="CO27" s="106">
        <v>394.61099999999999</v>
      </c>
      <c r="CP27" s="106">
        <v>388.77699999999999</v>
      </c>
      <c r="CQ27" s="106">
        <v>388.839</v>
      </c>
      <c r="CR27" s="106">
        <v>379.64699999999999</v>
      </c>
      <c r="CS27" s="106">
        <v>370.79199999999997</v>
      </c>
      <c r="CT27" s="106">
        <v>388.82600000000002</v>
      </c>
      <c r="CU27" s="106">
        <v>384.41800000000001</v>
      </c>
      <c r="CV27" s="106">
        <v>384.79899999999998</v>
      </c>
      <c r="CW27" s="106">
        <v>362.74099999999999</v>
      </c>
      <c r="CX27" s="106">
        <v>344.73399999999998</v>
      </c>
      <c r="CY27" s="106">
        <v>330.86799999999999</v>
      </c>
      <c r="CZ27" s="106">
        <v>337.22300000000001</v>
      </c>
      <c r="DA27" s="106">
        <v>372.57499999999999</v>
      </c>
      <c r="DB27" s="106">
        <v>382.08800000000002</v>
      </c>
      <c r="DC27" s="106">
        <v>391.72800000000001</v>
      </c>
      <c r="DD27" s="106">
        <v>395.08499999999998</v>
      </c>
      <c r="DE27" s="106">
        <v>396.517</v>
      </c>
      <c r="DF27" s="106">
        <v>392.36900000000003</v>
      </c>
      <c r="DG27" s="106">
        <v>393.04500000000002</v>
      </c>
      <c r="DH27" s="106">
        <v>448.49099999999999</v>
      </c>
      <c r="DI27" s="106">
        <v>465.71499999999997</v>
      </c>
      <c r="DJ27" s="106">
        <v>467.91800000000001</v>
      </c>
      <c r="DK27" s="106">
        <v>474.01299999999998</v>
      </c>
      <c r="DL27" s="106">
        <v>480.11900000000003</v>
      </c>
      <c r="DM27" s="106">
        <v>496.22399999999999</v>
      </c>
      <c r="DN27" s="106">
        <v>502.75299999999999</v>
      </c>
      <c r="DO27" s="106">
        <v>503.959</v>
      </c>
      <c r="DP27" s="106">
        <v>490.06599999999997</v>
      </c>
      <c r="DQ27" s="106">
        <v>482.09199999999998</v>
      </c>
      <c r="DR27" s="106">
        <v>479.25700000000001</v>
      </c>
      <c r="DS27" s="106">
        <v>469.904</v>
      </c>
      <c r="DT27" s="106">
        <v>482.072</v>
      </c>
      <c r="DU27" s="106">
        <v>485.024</v>
      </c>
      <c r="DV27" s="106">
        <v>502.28300000000002</v>
      </c>
      <c r="DW27" s="106">
        <v>513.83199999999999</v>
      </c>
      <c r="DX27" s="106">
        <v>507.98500000000001</v>
      </c>
      <c r="DY27" s="106">
        <v>510.995</v>
      </c>
      <c r="DZ27" s="106">
        <v>502.577</v>
      </c>
      <c r="EA27" s="106">
        <v>491.36200000000002</v>
      </c>
      <c r="EB27" s="106">
        <v>487.35899999999998</v>
      </c>
      <c r="EC27" s="106">
        <v>501.95600000000002</v>
      </c>
      <c r="ED27" s="106">
        <v>505.20699999999999</v>
      </c>
      <c r="EE27" s="106">
        <v>506.642</v>
      </c>
      <c r="EF27" s="106">
        <v>503.375</v>
      </c>
      <c r="EG27" s="106">
        <v>489.161</v>
      </c>
      <c r="EH27" s="106">
        <v>489.73399999999998</v>
      </c>
      <c r="EI27" s="106">
        <v>490.70699999999999</v>
      </c>
      <c r="EJ27" s="106">
        <v>479.94499999999999</v>
      </c>
      <c r="EK27" s="106">
        <v>476.82400000000001</v>
      </c>
      <c r="EL27" s="106">
        <v>494.93700000000001</v>
      </c>
      <c r="EM27" s="106">
        <v>523.101</v>
      </c>
      <c r="EN27" s="106">
        <v>531.80200000000002</v>
      </c>
      <c r="EO27" s="106">
        <v>541.97400000000005</v>
      </c>
      <c r="EP27" s="106">
        <v>544.77599999999995</v>
      </c>
      <c r="EQ27" s="106">
        <v>544</v>
      </c>
      <c r="ER27" s="106">
        <v>542.75800000000004</v>
      </c>
      <c r="ES27" s="106">
        <v>545.40800000000002</v>
      </c>
      <c r="ET27" s="106">
        <v>550.202</v>
      </c>
      <c r="EU27" s="106">
        <v>547.98800000000006</v>
      </c>
      <c r="EV27" s="106">
        <v>552.06799999999998</v>
      </c>
      <c r="EW27" s="106">
        <v>560.62199999999996</v>
      </c>
      <c r="EX27" s="106">
        <v>614.39599999999996</v>
      </c>
      <c r="EY27" s="106">
        <v>621.47</v>
      </c>
      <c r="EZ27" s="106">
        <v>603.77300000000002</v>
      </c>
      <c r="FA27" s="106">
        <v>602.48</v>
      </c>
      <c r="FB27" s="106">
        <v>593.56299999999999</v>
      </c>
      <c r="FC27" s="106">
        <v>541.56700000000001</v>
      </c>
      <c r="FD27" s="106">
        <v>505.68200000000002</v>
      </c>
      <c r="FE27" s="106">
        <v>447.71100000000001</v>
      </c>
      <c r="FF27" s="106">
        <v>453.37700000000001</v>
      </c>
      <c r="FG27" s="106">
        <v>409.02600000000001</v>
      </c>
      <c r="FH27" s="106">
        <v>409.08800000000002</v>
      </c>
      <c r="FI27" s="106">
        <v>429.39299999999997</v>
      </c>
      <c r="FJ27" s="106">
        <v>376.93599999999998</v>
      </c>
      <c r="FK27" s="106">
        <v>348.69799999999998</v>
      </c>
      <c r="FL27" s="106">
        <v>340.54599999999999</v>
      </c>
      <c r="FM27" s="106">
        <v>346.71600000000001</v>
      </c>
      <c r="FN27" s="106">
        <v>364.81900000000002</v>
      </c>
      <c r="FO27" s="106">
        <v>364.34</v>
      </c>
      <c r="FP27" s="106">
        <v>338.47</v>
      </c>
      <c r="FQ27" s="106">
        <v>321.91899999999998</v>
      </c>
      <c r="FR27" s="106">
        <v>318.89100000000002</v>
      </c>
      <c r="FS27" s="106">
        <v>312.899</v>
      </c>
      <c r="FT27" s="106">
        <v>288.89600000000002</v>
      </c>
      <c r="FU27" s="106">
        <v>290.358</v>
      </c>
      <c r="FV27" s="106">
        <v>289.613</v>
      </c>
      <c r="FW27" s="106">
        <v>290.35399999999998</v>
      </c>
      <c r="FX27" s="106">
        <v>284.39800000000002</v>
      </c>
      <c r="FY27" s="106">
        <v>284.87</v>
      </c>
      <c r="FZ27" s="106">
        <v>283.50299999999999</v>
      </c>
      <c r="GA27" s="106">
        <v>280.86200000000002</v>
      </c>
      <c r="GB27" s="106">
        <v>283.529</v>
      </c>
      <c r="GC27" s="106">
        <v>286.71800000000002</v>
      </c>
      <c r="GD27" s="106">
        <v>281.68599999999998</v>
      </c>
      <c r="GE27" s="106">
        <v>278.887</v>
      </c>
      <c r="GF27" s="106">
        <v>281.40199999999999</v>
      </c>
      <c r="GG27" s="106">
        <v>295.47399999999999</v>
      </c>
      <c r="GH27" s="106">
        <v>302.20699999999999</v>
      </c>
      <c r="GI27" s="106">
        <v>299.58999999999997</v>
      </c>
      <c r="GJ27" s="106">
        <v>293.83300000000003</v>
      </c>
      <c r="GK27" s="106">
        <v>282.245</v>
      </c>
      <c r="GL27" s="106">
        <v>282.55399999999997</v>
      </c>
      <c r="GM27" s="106">
        <v>296.93299999999999</v>
      </c>
      <c r="GN27" s="106">
        <v>278.20699999999999</v>
      </c>
      <c r="GO27" s="106">
        <v>270.81</v>
      </c>
      <c r="GP27" s="106">
        <v>251.98</v>
      </c>
      <c r="GQ27" s="106">
        <v>252.429</v>
      </c>
      <c r="GR27" s="106">
        <v>251.297</v>
      </c>
      <c r="GS27" s="106">
        <v>262.113</v>
      </c>
      <c r="GT27" s="106">
        <v>267.91699999999997</v>
      </c>
      <c r="GU27" s="106">
        <v>275.596</v>
      </c>
      <c r="GV27" s="106">
        <v>277.76900000000001</v>
      </c>
      <c r="GW27" s="106">
        <v>279.13</v>
      </c>
      <c r="GX27" s="106">
        <v>284.14499999999998</v>
      </c>
      <c r="GY27" s="106">
        <v>283.23500000000001</v>
      </c>
      <c r="GZ27" s="106">
        <v>289.79000000000002</v>
      </c>
      <c r="HA27" s="106">
        <v>291.863</v>
      </c>
      <c r="HB27" s="106">
        <v>292.85899999999998</v>
      </c>
      <c r="HC27" s="106">
        <v>292.73500000000001</v>
      </c>
      <c r="HD27" s="106">
        <v>288.08199999999999</v>
      </c>
      <c r="HE27" s="106">
        <v>287.38900000000001</v>
      </c>
      <c r="HF27" s="106">
        <v>286.51400000000001</v>
      </c>
      <c r="HG27" s="106">
        <v>291.3</v>
      </c>
      <c r="HH27" s="106">
        <v>290.49</v>
      </c>
      <c r="HI27" s="106">
        <v>290.447</v>
      </c>
      <c r="HJ27" s="106">
        <v>294.86399999999998</v>
      </c>
      <c r="HK27" s="106">
        <v>295.15199999999999</v>
      </c>
      <c r="HL27" s="106">
        <v>298.78899999999999</v>
      </c>
      <c r="HM27" s="106">
        <v>302.99900000000002</v>
      </c>
      <c r="HN27" s="106">
        <v>305.358</v>
      </c>
      <c r="HO27" s="106">
        <v>309.24700000000001</v>
      </c>
      <c r="HP27" s="106">
        <v>316.25599999999997</v>
      </c>
      <c r="HQ27" s="106">
        <v>319.83100000000002</v>
      </c>
      <c r="HR27" s="106">
        <v>317.75200000000001</v>
      </c>
      <c r="HS27" s="106">
        <v>319.70100000000002</v>
      </c>
      <c r="HT27" s="106">
        <v>321.03399999999999</v>
      </c>
      <c r="HU27" s="106">
        <v>326.00799999999998</v>
      </c>
      <c r="HV27" s="106">
        <v>331.65600000000001</v>
      </c>
      <c r="HW27" s="106">
        <v>336.70499999999998</v>
      </c>
      <c r="HX27" s="106">
        <v>329.22399999999999</v>
      </c>
      <c r="HY27" s="106">
        <v>335.47300000000001</v>
      </c>
      <c r="HZ27" s="106">
        <v>337.05700000000002</v>
      </c>
      <c r="IA27" s="106">
        <v>336.83199999999999</v>
      </c>
      <c r="IB27" s="106">
        <v>335.64100000000002</v>
      </c>
      <c r="IC27" s="106">
        <v>342.15</v>
      </c>
      <c r="ID27" s="106">
        <v>348.78399999999999</v>
      </c>
      <c r="IE27" s="106">
        <v>349.27199999999999</v>
      </c>
      <c r="IF27" s="106">
        <v>351.416</v>
      </c>
      <c r="IG27" s="106">
        <v>348.21</v>
      </c>
      <c r="IH27" s="106">
        <v>346.55700000000002</v>
      </c>
      <c r="II27" s="106">
        <v>345.97</v>
      </c>
      <c r="IJ27" s="106">
        <v>345.91399999999999</v>
      </c>
      <c r="IK27" s="106">
        <v>341.77800000000002</v>
      </c>
      <c r="IL27" s="106">
        <v>338.13400000000001</v>
      </c>
      <c r="IM27" s="106">
        <v>344.50700000000001</v>
      </c>
      <c r="IN27" s="106">
        <v>342.38</v>
      </c>
      <c r="IO27" s="106">
        <v>335.35899999999998</v>
      </c>
      <c r="IP27" s="106">
        <v>336.87799999999999</v>
      </c>
      <c r="IQ27" s="106">
        <v>332.04199999999997</v>
      </c>
      <c r="IR27" s="106">
        <v>339.98</v>
      </c>
      <c r="IS27" s="106">
        <v>349.50700000000001</v>
      </c>
      <c r="IT27" s="106">
        <v>352.50900000000001</v>
      </c>
      <c r="IU27" s="106">
        <v>347.96899999999999</v>
      </c>
      <c r="IV27" s="106">
        <v>345.97300000000001</v>
      </c>
      <c r="IW27" s="106">
        <v>340.59</v>
      </c>
      <c r="IX27" s="106">
        <v>343.09100000000001</v>
      </c>
      <c r="IY27" s="106">
        <v>349.94200000000001</v>
      </c>
      <c r="IZ27" s="106">
        <v>354.93700000000001</v>
      </c>
      <c r="JA27" s="106"/>
      <c r="JB27" s="106"/>
    </row>
    <row r="28" spans="1:262" x14ac:dyDescent="0.35">
      <c r="A28" s="108" t="s">
        <v>406</v>
      </c>
      <c r="B28" t="s">
        <v>927</v>
      </c>
      <c r="C28" t="s">
        <v>1675</v>
      </c>
      <c r="D28">
        <f t="shared" ca="1" si="10"/>
        <v>257</v>
      </c>
      <c r="E28" s="105">
        <f ca="1">_xll.BDH(A28&amp;" corp","blp_i_sprd_mid",TODAY()-365,TODAY(),"dir=h","sort=r","fill=-", "pcs="&amp;B28, "dates=h","cols=257;rows=1")</f>
        <v>360.447</v>
      </c>
      <c r="F28" s="106">
        <v>360.96100000000001</v>
      </c>
      <c r="G28" s="106">
        <v>362.31099999999998</v>
      </c>
      <c r="H28" s="106">
        <v>364.53800000000001</v>
      </c>
      <c r="I28" s="106">
        <v>369.50700000000001</v>
      </c>
      <c r="J28" s="106">
        <v>371.173</v>
      </c>
      <c r="K28" s="106">
        <v>361.10899999999998</v>
      </c>
      <c r="L28" s="106">
        <v>357.58300000000003</v>
      </c>
      <c r="M28" s="106">
        <v>355.71699999999998</v>
      </c>
      <c r="N28" s="106">
        <v>356.23899999999998</v>
      </c>
      <c r="O28" s="106">
        <v>353.23899999999998</v>
      </c>
      <c r="P28" s="106">
        <v>349.47800000000001</v>
      </c>
      <c r="Q28" s="106">
        <v>351.70299999999997</v>
      </c>
      <c r="R28" s="106">
        <v>366.827</v>
      </c>
      <c r="S28" s="106">
        <v>375.36599999999999</v>
      </c>
      <c r="T28" s="106">
        <v>375.12900000000002</v>
      </c>
      <c r="U28" s="106">
        <v>379.46</v>
      </c>
      <c r="V28" s="106">
        <v>385.166</v>
      </c>
      <c r="W28" s="106">
        <v>389.24599999999998</v>
      </c>
      <c r="X28" s="106">
        <v>393.524</v>
      </c>
      <c r="Y28" s="106">
        <v>386.06</v>
      </c>
      <c r="Z28" s="106">
        <v>373.61599999999999</v>
      </c>
      <c r="AA28" s="106">
        <v>378.952</v>
      </c>
      <c r="AB28" s="106">
        <v>380.69099999999997</v>
      </c>
      <c r="AC28" s="106">
        <v>361.327</v>
      </c>
      <c r="AD28" s="106">
        <v>364.40800000000002</v>
      </c>
      <c r="AE28" s="106">
        <v>367.14299999999997</v>
      </c>
      <c r="AF28" s="106">
        <v>378.077</v>
      </c>
      <c r="AG28" s="106">
        <v>380.71300000000002</v>
      </c>
      <c r="AH28" s="106">
        <v>377.39800000000002</v>
      </c>
      <c r="AI28" s="106">
        <v>371.77600000000001</v>
      </c>
      <c r="AJ28" s="106">
        <v>374.303</v>
      </c>
      <c r="AK28" s="106">
        <v>372.5</v>
      </c>
      <c r="AL28" s="106">
        <v>368.98099999999999</v>
      </c>
      <c r="AM28" s="106">
        <v>370.09</v>
      </c>
      <c r="AN28" s="106">
        <v>369.13299999999998</v>
      </c>
      <c r="AO28" s="106">
        <v>369.15199999999999</v>
      </c>
      <c r="AP28" s="106">
        <v>370.44</v>
      </c>
      <c r="AQ28" s="106">
        <v>369.39699999999999</v>
      </c>
      <c r="AR28" s="106">
        <v>368.81799999999998</v>
      </c>
      <c r="AS28" s="106">
        <v>367.08699999999999</v>
      </c>
      <c r="AT28" s="106">
        <v>363.64800000000002</v>
      </c>
      <c r="AU28" s="106">
        <v>363.96600000000001</v>
      </c>
      <c r="AV28" s="106">
        <v>372.74299999999999</v>
      </c>
      <c r="AW28" s="106">
        <v>377.755</v>
      </c>
      <c r="AX28" s="106">
        <v>378.6</v>
      </c>
      <c r="AY28" s="106">
        <v>375.779</v>
      </c>
      <c r="AZ28" s="106">
        <v>374.41</v>
      </c>
      <c r="BA28" s="106">
        <v>369.69299999999998</v>
      </c>
      <c r="BB28" s="106">
        <v>366.43900000000002</v>
      </c>
      <c r="BC28" s="106">
        <v>361.48</v>
      </c>
      <c r="BD28" s="106">
        <v>364.279</v>
      </c>
      <c r="BE28" s="106">
        <v>368.63200000000001</v>
      </c>
      <c r="BF28" s="106">
        <v>379.54199999999997</v>
      </c>
      <c r="BG28" s="106">
        <v>382.238</v>
      </c>
      <c r="BH28" s="106">
        <v>388.22800000000001</v>
      </c>
      <c r="BI28" s="106">
        <v>387.53699999999998</v>
      </c>
      <c r="BJ28" s="106">
        <v>392.09</v>
      </c>
      <c r="BK28" s="106">
        <v>391.709</v>
      </c>
      <c r="BL28" s="106">
        <v>386.012</v>
      </c>
      <c r="BM28" s="106">
        <v>380.52100000000002</v>
      </c>
      <c r="BN28" s="106">
        <v>366.87099999999998</v>
      </c>
      <c r="BO28" s="106">
        <v>362.27199999999999</v>
      </c>
      <c r="BP28" s="106">
        <v>358.68599999999998</v>
      </c>
      <c r="BQ28" s="106">
        <v>356.05900000000003</v>
      </c>
      <c r="BR28" s="106">
        <v>358.17899999999997</v>
      </c>
      <c r="BS28" s="106">
        <v>360.678</v>
      </c>
      <c r="BT28" s="106">
        <v>357.97800000000001</v>
      </c>
      <c r="BU28" s="106">
        <v>381.911</v>
      </c>
      <c r="BV28" s="106">
        <v>392.08600000000001</v>
      </c>
      <c r="BW28" s="106">
        <v>394.33600000000001</v>
      </c>
      <c r="BX28" s="106">
        <v>393.96699999999998</v>
      </c>
      <c r="BY28" s="106">
        <v>398.041</v>
      </c>
      <c r="BZ28" s="106">
        <v>395.86200000000002</v>
      </c>
      <c r="CA28" s="106">
        <v>401.25900000000001</v>
      </c>
      <c r="CB28" s="106">
        <v>394.83300000000003</v>
      </c>
      <c r="CC28" s="106">
        <v>389.529</v>
      </c>
      <c r="CD28" s="106">
        <v>383.67399999999998</v>
      </c>
      <c r="CE28" s="106">
        <v>385.08499999999998</v>
      </c>
      <c r="CF28" s="106">
        <v>395.93599999999998</v>
      </c>
      <c r="CG28" s="106">
        <v>403.61099999999999</v>
      </c>
      <c r="CH28" s="106">
        <v>409.46800000000002</v>
      </c>
      <c r="CI28" s="106">
        <v>414.75700000000001</v>
      </c>
      <c r="CJ28" s="106">
        <v>414.589</v>
      </c>
      <c r="CK28" s="106">
        <v>413.76600000000002</v>
      </c>
      <c r="CL28" s="106">
        <v>411.42200000000003</v>
      </c>
      <c r="CM28" s="106">
        <v>408.09800000000001</v>
      </c>
      <c r="CN28" s="106">
        <v>404.61099999999999</v>
      </c>
      <c r="CO28" s="106">
        <v>405.57600000000002</v>
      </c>
      <c r="CP28" s="106">
        <v>390.87900000000002</v>
      </c>
      <c r="CQ28" s="106">
        <v>389.97300000000001</v>
      </c>
      <c r="CR28" s="106">
        <v>379.92</v>
      </c>
      <c r="CS28" s="106">
        <v>371.03300000000002</v>
      </c>
      <c r="CT28" s="106">
        <v>391.81</v>
      </c>
      <c r="CU28" s="106">
        <v>385.12299999999999</v>
      </c>
      <c r="CV28" s="106">
        <v>390.98</v>
      </c>
      <c r="CW28" s="106">
        <v>365.19200000000001</v>
      </c>
      <c r="CX28" s="106">
        <v>346.41399999999999</v>
      </c>
      <c r="CY28" s="106">
        <v>334.185</v>
      </c>
      <c r="CZ28" s="106">
        <v>347.46199999999999</v>
      </c>
      <c r="DA28" s="106">
        <v>370.96899999999999</v>
      </c>
      <c r="DB28" s="106">
        <v>381.45499999999998</v>
      </c>
      <c r="DC28" s="106">
        <v>401.38</v>
      </c>
      <c r="DD28" s="106">
        <v>401.20800000000003</v>
      </c>
      <c r="DE28" s="106">
        <v>403.67599999999999</v>
      </c>
      <c r="DF28" s="106">
        <v>394.40100000000001</v>
      </c>
      <c r="DG28" s="106">
        <v>391.21100000000001</v>
      </c>
      <c r="DH28" s="106">
        <v>402.8</v>
      </c>
      <c r="DI28" s="106">
        <v>425.45299999999997</v>
      </c>
      <c r="DJ28" s="106">
        <v>423.88900000000001</v>
      </c>
      <c r="DK28" s="106">
        <v>423.279</v>
      </c>
      <c r="DL28" s="106">
        <v>426.65600000000001</v>
      </c>
      <c r="DM28" s="106">
        <v>437.27600000000001</v>
      </c>
      <c r="DN28" s="106">
        <v>451.52800000000002</v>
      </c>
      <c r="DO28" s="106">
        <v>460.84</v>
      </c>
      <c r="DP28" s="106">
        <v>458.53899999999999</v>
      </c>
      <c r="DQ28" s="106">
        <v>446.40499999999997</v>
      </c>
      <c r="DR28" s="106">
        <v>436.60199999999998</v>
      </c>
      <c r="DS28" s="106">
        <v>433.93599999999998</v>
      </c>
      <c r="DT28" s="106">
        <v>439.41</v>
      </c>
      <c r="DU28" s="106">
        <v>432.46300000000002</v>
      </c>
      <c r="DV28" s="106">
        <v>452.02800000000002</v>
      </c>
      <c r="DW28" s="106">
        <v>460.60500000000002</v>
      </c>
      <c r="DX28" s="106">
        <v>461.50299999999999</v>
      </c>
      <c r="DY28" s="106">
        <v>453.59500000000003</v>
      </c>
      <c r="DZ28" s="106">
        <v>438.58800000000002</v>
      </c>
      <c r="EA28" s="106">
        <v>426.762</v>
      </c>
      <c r="EB28" s="106">
        <v>417.72800000000001</v>
      </c>
      <c r="EC28" s="106">
        <v>411.10399999999998</v>
      </c>
      <c r="ED28" s="106">
        <v>422.93099999999998</v>
      </c>
      <c r="EE28" s="106">
        <v>427.29199999999997</v>
      </c>
      <c r="EF28" s="106">
        <v>437.35399999999998</v>
      </c>
      <c r="EG28" s="106">
        <v>434.654</v>
      </c>
      <c r="EH28" s="106">
        <v>420.78899999999999</v>
      </c>
      <c r="EI28" s="106">
        <v>409.85399999999998</v>
      </c>
      <c r="EJ28" s="106">
        <v>408.64400000000001</v>
      </c>
      <c r="EK28" s="106">
        <v>386.95499999999998</v>
      </c>
      <c r="EL28" s="106">
        <v>384.46600000000001</v>
      </c>
      <c r="EM28" s="106">
        <v>421.98599999999999</v>
      </c>
      <c r="EN28" s="106">
        <v>461.072</v>
      </c>
      <c r="EO28" s="106">
        <v>483.69299999999998</v>
      </c>
      <c r="EP28" s="106">
        <v>516.37900000000002</v>
      </c>
      <c r="EQ28" s="106">
        <v>522.29</v>
      </c>
      <c r="ER28" s="106">
        <v>519.58900000000006</v>
      </c>
      <c r="ES28" s="106">
        <v>516.03599999999994</v>
      </c>
      <c r="ET28" s="106">
        <v>514.22900000000004</v>
      </c>
      <c r="EU28" s="106">
        <v>516.70399999999995</v>
      </c>
      <c r="EV28" s="106">
        <v>510.75700000000001</v>
      </c>
      <c r="EW28" s="106">
        <v>517.197</v>
      </c>
      <c r="EX28" s="106">
        <v>530.077</v>
      </c>
      <c r="EY28" s="106">
        <v>589.79700000000003</v>
      </c>
      <c r="EZ28" s="106">
        <v>627.62300000000005</v>
      </c>
      <c r="FA28" s="106">
        <v>594.38499999999999</v>
      </c>
      <c r="FB28" s="106">
        <v>626.33000000000004</v>
      </c>
      <c r="FC28" s="106">
        <v>624.726</v>
      </c>
      <c r="FD28" s="106">
        <v>542.255</v>
      </c>
      <c r="FE28" s="106">
        <v>470.24099999999999</v>
      </c>
      <c r="FF28" s="106">
        <v>403.02499999999998</v>
      </c>
      <c r="FG28" s="106">
        <v>396.71300000000002</v>
      </c>
      <c r="FH28" s="106">
        <v>340.661</v>
      </c>
      <c r="FI28" s="106">
        <v>334.46100000000001</v>
      </c>
      <c r="FJ28" s="106">
        <v>345.553</v>
      </c>
      <c r="FK28" s="106">
        <v>294.73700000000002</v>
      </c>
      <c r="FL28" s="106">
        <v>274.67099999999999</v>
      </c>
      <c r="FM28" s="106">
        <v>264.267</v>
      </c>
      <c r="FN28" s="106">
        <v>267.83</v>
      </c>
      <c r="FO28" s="106">
        <v>291.92599999999999</v>
      </c>
      <c r="FP28" s="106">
        <v>291.20299999999997</v>
      </c>
      <c r="FQ28" s="106">
        <v>271.44799999999998</v>
      </c>
      <c r="FR28" s="106">
        <v>256.62200000000001</v>
      </c>
      <c r="FS28" s="106">
        <v>256.20400000000001</v>
      </c>
      <c r="FT28" s="106">
        <v>247.89099999999999</v>
      </c>
      <c r="FU28" s="106">
        <v>231.40899999999999</v>
      </c>
      <c r="FV28" s="106">
        <v>234.251</v>
      </c>
      <c r="FW28" s="106">
        <v>235.62899999999999</v>
      </c>
      <c r="FX28" s="106">
        <v>239.44</v>
      </c>
      <c r="FY28" s="106">
        <v>239.489</v>
      </c>
      <c r="FZ28" s="106">
        <v>240.85499999999999</v>
      </c>
      <c r="GA28" s="106">
        <v>239.83799999999999</v>
      </c>
      <c r="GB28" s="106">
        <v>238.249</v>
      </c>
      <c r="GC28" s="106">
        <v>243.38399999999999</v>
      </c>
      <c r="GD28" s="106">
        <v>252.12799999999999</v>
      </c>
      <c r="GE28" s="106">
        <v>247.91900000000001</v>
      </c>
      <c r="GF28" s="106">
        <v>246.184</v>
      </c>
      <c r="GG28" s="106">
        <v>249.452</v>
      </c>
      <c r="GH28" s="106">
        <v>255.732</v>
      </c>
      <c r="GI28" s="106">
        <v>266.39999999999998</v>
      </c>
      <c r="GJ28" s="106">
        <v>266.05399999999997</v>
      </c>
      <c r="GK28" s="106">
        <v>263.20299999999997</v>
      </c>
      <c r="GL28" s="106">
        <v>255.226</v>
      </c>
      <c r="GM28" s="106">
        <v>256.12299999999999</v>
      </c>
      <c r="GN28" s="106">
        <v>268.55099999999999</v>
      </c>
      <c r="GO28" s="106">
        <v>255.023</v>
      </c>
      <c r="GP28" s="106">
        <v>249.44499999999999</v>
      </c>
      <c r="GQ28" s="106">
        <v>241.99199999999999</v>
      </c>
      <c r="GR28" s="106">
        <v>240.56100000000001</v>
      </c>
      <c r="GS28" s="106">
        <v>236.99700000000001</v>
      </c>
      <c r="GT28" s="106">
        <v>244.965</v>
      </c>
      <c r="GU28" s="106">
        <v>251.166</v>
      </c>
      <c r="GV28" s="106">
        <v>255.208</v>
      </c>
      <c r="GW28" s="106">
        <v>254.001</v>
      </c>
      <c r="GX28" s="106">
        <v>254.042</v>
      </c>
      <c r="GY28" s="106">
        <v>257.64600000000002</v>
      </c>
      <c r="GZ28" s="106">
        <v>258.05099999999999</v>
      </c>
      <c r="HA28" s="106">
        <v>267.065</v>
      </c>
      <c r="HB28" s="106">
        <v>264.69200000000001</v>
      </c>
      <c r="HC28" s="106">
        <v>255.18700000000001</v>
      </c>
      <c r="HD28" s="106">
        <v>248.66200000000001</v>
      </c>
      <c r="HE28" s="106">
        <v>241.60599999999999</v>
      </c>
      <c r="HF28" s="106">
        <v>238.374</v>
      </c>
      <c r="HG28" s="106">
        <v>236.49700000000001</v>
      </c>
      <c r="HH28" s="106">
        <v>240.99600000000001</v>
      </c>
      <c r="HI28" s="106">
        <v>242.83199999999999</v>
      </c>
      <c r="HJ28" s="106">
        <v>240.387</v>
      </c>
      <c r="HK28" s="106">
        <v>242.70099999999999</v>
      </c>
      <c r="HL28" s="106">
        <v>242.541</v>
      </c>
      <c r="HM28" s="106">
        <v>242.82599999999999</v>
      </c>
      <c r="HN28" s="106">
        <v>245.24299999999999</v>
      </c>
      <c r="HO28" s="106">
        <v>244.55600000000001</v>
      </c>
      <c r="HP28" s="106">
        <v>245.97800000000001</v>
      </c>
      <c r="HQ28" s="106">
        <v>248.01400000000001</v>
      </c>
      <c r="HR28" s="106">
        <v>250.27799999999999</v>
      </c>
      <c r="HS28" s="106">
        <v>246.67500000000001</v>
      </c>
      <c r="HT28" s="106">
        <v>250.02199999999999</v>
      </c>
      <c r="HU28" s="106">
        <v>254.96</v>
      </c>
      <c r="HV28" s="106">
        <v>262.42399999999998</v>
      </c>
      <c r="HW28" s="106">
        <v>271.89600000000002</v>
      </c>
      <c r="HX28" s="106">
        <v>276.67500000000001</v>
      </c>
      <c r="HY28" s="106">
        <v>266.447</v>
      </c>
      <c r="HZ28" s="106">
        <v>270.78100000000001</v>
      </c>
      <c r="IA28" s="106">
        <v>277.77800000000002</v>
      </c>
      <c r="IB28" s="106">
        <v>286.94499999999999</v>
      </c>
      <c r="IC28" s="106">
        <v>286.55900000000003</v>
      </c>
      <c r="ID28" s="106">
        <v>290.995</v>
      </c>
      <c r="IE28" s="106">
        <v>303.98399999999998</v>
      </c>
      <c r="IF28" s="106">
        <v>305.25299999999999</v>
      </c>
      <c r="IG28" s="106">
        <v>306.54300000000001</v>
      </c>
      <c r="IH28" s="106">
        <v>302.26900000000001</v>
      </c>
      <c r="II28" s="106">
        <v>300.11500000000001</v>
      </c>
      <c r="IJ28" s="106">
        <v>300.786</v>
      </c>
      <c r="IK28" s="106">
        <v>299.21600000000001</v>
      </c>
      <c r="IL28" s="106">
        <v>294.005</v>
      </c>
      <c r="IM28" s="106">
        <v>287.44200000000001</v>
      </c>
      <c r="IN28" s="106">
        <v>287.35199999999998</v>
      </c>
      <c r="IO28" s="106">
        <v>282.59899999999999</v>
      </c>
      <c r="IP28" s="106">
        <v>270.73099999999999</v>
      </c>
      <c r="IQ28" s="106">
        <v>272.51799999999997</v>
      </c>
      <c r="IR28" s="106">
        <v>269.435</v>
      </c>
      <c r="IS28" s="106">
        <v>279.53100000000001</v>
      </c>
      <c r="IT28" s="106">
        <v>289.58499999999998</v>
      </c>
      <c r="IU28" s="106">
        <v>291.74799999999999</v>
      </c>
      <c r="IV28" s="106">
        <v>283.95800000000003</v>
      </c>
      <c r="IW28" s="106">
        <v>279.93299999999999</v>
      </c>
      <c r="IX28" s="106">
        <v>273.91000000000003</v>
      </c>
      <c r="IY28" s="106">
        <v>275.66399999999999</v>
      </c>
      <c r="IZ28" s="106">
        <v>280.26600000000002</v>
      </c>
      <c r="JA28" s="106">
        <v>283.65600000000001</v>
      </c>
      <c r="JB28" s="106"/>
    </row>
    <row r="29" spans="1:262" x14ac:dyDescent="0.35">
      <c r="A29" s="108" t="s">
        <v>337</v>
      </c>
      <c r="B29" t="s">
        <v>927</v>
      </c>
      <c r="C29" t="s">
        <v>1676</v>
      </c>
      <c r="D29">
        <f t="shared" ca="1" si="10"/>
        <v>258</v>
      </c>
      <c r="E29" s="105">
        <f ca="1">_xll.BDH(A29&amp;" corp","blp_i_sprd_mid",TODAY()-365,TODAY(),"dir=h","sort=r","fill=-", "pcs="&amp;B29, "dates=h","cols=258;rows=1")</f>
        <v>156.96600000000001</v>
      </c>
      <c r="F29" s="106">
        <v>156.68299999999999</v>
      </c>
      <c r="G29" s="106">
        <v>159.489</v>
      </c>
      <c r="H29" s="106">
        <v>159.97499999999999</v>
      </c>
      <c r="I29" s="106">
        <v>163.18700000000001</v>
      </c>
      <c r="J29" s="106">
        <v>166.52199999999999</v>
      </c>
      <c r="K29" s="106">
        <v>157.203</v>
      </c>
      <c r="L29" s="106">
        <v>155.84899999999999</v>
      </c>
      <c r="M29" s="106">
        <v>155.12100000000001</v>
      </c>
      <c r="N29" s="106">
        <v>156.27099999999999</v>
      </c>
      <c r="O29" s="106">
        <v>150.01400000000001</v>
      </c>
      <c r="P29" s="106">
        <v>150.20400000000001</v>
      </c>
      <c r="Q29" s="106">
        <v>153.208</v>
      </c>
      <c r="R29" s="106">
        <v>168.78399999999999</v>
      </c>
      <c r="S29" s="106">
        <v>172.91399999999999</v>
      </c>
      <c r="T29" s="106">
        <v>172.715</v>
      </c>
      <c r="U29" s="106">
        <v>179.5</v>
      </c>
      <c r="V29" s="106">
        <v>190.101</v>
      </c>
      <c r="W29" s="106">
        <v>199.892</v>
      </c>
      <c r="X29" s="106">
        <v>206.53299999999999</v>
      </c>
      <c r="Y29" s="106">
        <v>196.42099999999999</v>
      </c>
      <c r="Z29" s="106">
        <v>191.328</v>
      </c>
      <c r="AA29" s="106">
        <v>193.91800000000001</v>
      </c>
      <c r="AB29" s="106">
        <v>196.17099999999999</v>
      </c>
      <c r="AC29" s="106">
        <v>181.56200000000001</v>
      </c>
      <c r="AD29" s="106">
        <v>182.82</v>
      </c>
      <c r="AE29" s="106">
        <v>184.303</v>
      </c>
      <c r="AF29" s="106">
        <v>185.79499999999999</v>
      </c>
      <c r="AG29" s="106">
        <v>190.994</v>
      </c>
      <c r="AH29" s="106">
        <v>185.69900000000001</v>
      </c>
      <c r="AI29" s="106">
        <v>177.751</v>
      </c>
      <c r="AJ29" s="106">
        <v>180.376</v>
      </c>
      <c r="AK29" s="106">
        <v>176.67699999999999</v>
      </c>
      <c r="AL29" s="106">
        <v>174.03399999999999</v>
      </c>
      <c r="AM29" s="106">
        <v>174.14099999999999</v>
      </c>
      <c r="AN29" s="106">
        <v>172.43799999999999</v>
      </c>
      <c r="AO29" s="106">
        <v>172.85</v>
      </c>
      <c r="AP29" s="106">
        <v>173.839</v>
      </c>
      <c r="AQ29" s="106">
        <v>173.202</v>
      </c>
      <c r="AR29" s="106">
        <v>174.96299999999999</v>
      </c>
      <c r="AS29" s="106">
        <v>173.726</v>
      </c>
      <c r="AT29" s="106">
        <v>164.643</v>
      </c>
      <c r="AU29" s="106">
        <v>155.547</v>
      </c>
      <c r="AV29" s="106">
        <v>158.917</v>
      </c>
      <c r="AW29" s="106">
        <v>161.80799999999999</v>
      </c>
      <c r="AX29" s="106">
        <v>162.04300000000001</v>
      </c>
      <c r="AY29" s="106">
        <v>162.32599999999999</v>
      </c>
      <c r="AZ29" s="106">
        <v>160.71899999999999</v>
      </c>
      <c r="BA29" s="106">
        <v>158.541</v>
      </c>
      <c r="BB29" s="106">
        <v>158.321</v>
      </c>
      <c r="BC29" s="106">
        <v>154.73500000000001</v>
      </c>
      <c r="BD29" s="106">
        <v>157.35400000000001</v>
      </c>
      <c r="BE29" s="106">
        <v>162.01300000000001</v>
      </c>
      <c r="BF29" s="106">
        <v>170.364</v>
      </c>
      <c r="BG29" s="106">
        <v>172.29499999999999</v>
      </c>
      <c r="BH29" s="106">
        <v>176.13399999999999</v>
      </c>
      <c r="BI29" s="106">
        <v>182.33500000000001</v>
      </c>
      <c r="BJ29" s="106">
        <v>188.245</v>
      </c>
      <c r="BK29" s="106">
        <v>192.983</v>
      </c>
      <c r="BL29" s="106">
        <v>193.29400000000001</v>
      </c>
      <c r="BM29" s="106">
        <v>193.14699999999999</v>
      </c>
      <c r="BN29" s="106">
        <v>188.94</v>
      </c>
      <c r="BO29" s="106">
        <v>187.214</v>
      </c>
      <c r="BP29" s="106">
        <v>185.22</v>
      </c>
      <c r="BQ29" s="106">
        <v>186.345</v>
      </c>
      <c r="BR29" s="106">
        <v>189.881</v>
      </c>
      <c r="BS29" s="106">
        <v>190.345</v>
      </c>
      <c r="BT29" s="106">
        <v>191.50700000000001</v>
      </c>
      <c r="BU29" s="106">
        <v>210.20500000000001</v>
      </c>
      <c r="BV29" s="106">
        <v>227.017</v>
      </c>
      <c r="BW29" s="106">
        <v>230.35300000000001</v>
      </c>
      <c r="BX29" s="106">
        <v>230.35300000000001</v>
      </c>
      <c r="BY29" s="106">
        <v>236.68</v>
      </c>
      <c r="BZ29" s="106">
        <v>236.672</v>
      </c>
      <c r="CA29" s="106">
        <v>242.61799999999999</v>
      </c>
      <c r="CB29" s="106">
        <v>240.30799999999999</v>
      </c>
      <c r="CC29" s="106">
        <v>237.34200000000001</v>
      </c>
      <c r="CD29" s="106">
        <v>230.20500000000001</v>
      </c>
      <c r="CE29" s="106">
        <v>230.17500000000001</v>
      </c>
      <c r="CF29" s="106">
        <v>238.53800000000001</v>
      </c>
      <c r="CG29" s="106">
        <v>242.167</v>
      </c>
      <c r="CH29" s="106">
        <v>248.136</v>
      </c>
      <c r="CI29" s="106">
        <v>253.23400000000001</v>
      </c>
      <c r="CJ29" s="106">
        <v>255.999</v>
      </c>
      <c r="CK29" s="106">
        <v>255.77799999999999</v>
      </c>
      <c r="CL29" s="106">
        <v>253.512</v>
      </c>
      <c r="CM29" s="106">
        <v>250.042</v>
      </c>
      <c r="CN29" s="106">
        <v>247.26300000000001</v>
      </c>
      <c r="CO29" s="106">
        <v>253.09</v>
      </c>
      <c r="CP29" s="106">
        <v>243.87200000000001</v>
      </c>
      <c r="CQ29" s="106">
        <v>247.791</v>
      </c>
      <c r="CR29" s="106">
        <v>239.78200000000001</v>
      </c>
      <c r="CS29" s="106">
        <v>232.637</v>
      </c>
      <c r="CT29" s="106">
        <v>255.19300000000001</v>
      </c>
      <c r="CU29" s="106">
        <v>255.053</v>
      </c>
      <c r="CV29" s="106">
        <v>248.643</v>
      </c>
      <c r="CW29" s="106">
        <v>213.50399999999999</v>
      </c>
      <c r="CX29" s="106">
        <v>193.571</v>
      </c>
      <c r="CY29" s="106">
        <v>180.35</v>
      </c>
      <c r="CZ29" s="106">
        <v>185.10400000000001</v>
      </c>
      <c r="DA29" s="106">
        <v>207.91200000000001</v>
      </c>
      <c r="DB29" s="106">
        <v>213.285</v>
      </c>
      <c r="DC29" s="106">
        <v>219.40700000000001</v>
      </c>
      <c r="DD29" s="106">
        <v>224.678</v>
      </c>
      <c r="DE29" s="106">
        <v>223.113</v>
      </c>
      <c r="DF29" s="106">
        <v>211.03899999999999</v>
      </c>
      <c r="DG29" s="106">
        <v>212.61699999999999</v>
      </c>
      <c r="DH29" s="106">
        <v>224.041</v>
      </c>
      <c r="DI29" s="106">
        <v>227.93600000000001</v>
      </c>
      <c r="DJ29" s="106">
        <v>237.44900000000001</v>
      </c>
      <c r="DK29" s="106">
        <v>244.58799999999999</v>
      </c>
      <c r="DL29" s="106">
        <v>252.595</v>
      </c>
      <c r="DM29" s="106">
        <v>260.80700000000002</v>
      </c>
      <c r="DN29" s="106">
        <v>275.51400000000001</v>
      </c>
      <c r="DO29" s="106">
        <v>280.803</v>
      </c>
      <c r="DP29" s="106">
        <v>278.44200000000001</v>
      </c>
      <c r="DQ29" s="106">
        <v>273.36799999999999</v>
      </c>
      <c r="DR29" s="106">
        <v>267.44</v>
      </c>
      <c r="DS29" s="106">
        <v>266.65699999999998</v>
      </c>
      <c r="DT29" s="106">
        <v>266.32299999999998</v>
      </c>
      <c r="DU29" s="106">
        <v>267.07400000000001</v>
      </c>
      <c r="DV29" s="106">
        <v>268.35599999999999</v>
      </c>
      <c r="DW29" s="106">
        <v>271.71800000000002</v>
      </c>
      <c r="DX29" s="106">
        <v>269.77199999999999</v>
      </c>
      <c r="DY29" s="106">
        <v>246.79</v>
      </c>
      <c r="DZ29" s="106">
        <v>245.631</v>
      </c>
      <c r="EA29" s="106">
        <v>238.68199999999999</v>
      </c>
      <c r="EB29" s="106">
        <v>235.70500000000001</v>
      </c>
      <c r="EC29" s="106">
        <v>229.989</v>
      </c>
      <c r="ED29" s="106">
        <v>240.24700000000001</v>
      </c>
      <c r="EE29" s="106">
        <v>244.345</v>
      </c>
      <c r="EF29" s="106">
        <v>255.429</v>
      </c>
      <c r="EG29" s="106">
        <v>262.80200000000002</v>
      </c>
      <c r="EH29" s="106">
        <v>259.62099999999998</v>
      </c>
      <c r="EI29" s="106">
        <v>265.512</v>
      </c>
      <c r="EJ29" s="106">
        <v>267.16899999999998</v>
      </c>
      <c r="EK29" s="106">
        <v>251.83</v>
      </c>
      <c r="EL29" s="106">
        <v>252.49100000000001</v>
      </c>
      <c r="EM29" s="106">
        <v>305.23200000000003</v>
      </c>
      <c r="EN29" s="106">
        <v>348.274</v>
      </c>
      <c r="EO29" s="106">
        <v>375.822</v>
      </c>
      <c r="EP29" s="106">
        <v>415.13</v>
      </c>
      <c r="EQ29" s="106">
        <v>422.596</v>
      </c>
      <c r="ER29" s="106">
        <v>425.30799999999999</v>
      </c>
      <c r="ES29" s="106">
        <v>430.79300000000001</v>
      </c>
      <c r="ET29" s="106">
        <v>431.27800000000002</v>
      </c>
      <c r="EU29" s="106">
        <v>446.29500000000002</v>
      </c>
      <c r="EV29" s="106">
        <v>452.02699999999999</v>
      </c>
      <c r="EW29" s="106">
        <v>477.154</v>
      </c>
      <c r="EX29" s="106">
        <v>492.19799999999998</v>
      </c>
      <c r="EY29" s="106">
        <v>539.74</v>
      </c>
      <c r="EZ29" s="106">
        <v>555.12</v>
      </c>
      <c r="FA29" s="106">
        <v>529.971</v>
      </c>
      <c r="FB29" s="106">
        <v>547.41200000000003</v>
      </c>
      <c r="FC29" s="106">
        <v>523.79300000000001</v>
      </c>
      <c r="FD29" s="106">
        <v>422.767</v>
      </c>
      <c r="FE29" s="106">
        <v>360.33699999999999</v>
      </c>
      <c r="FF29" s="106">
        <v>283.19299999999998</v>
      </c>
      <c r="FG29" s="106">
        <v>274.21499999999997</v>
      </c>
      <c r="FH29" s="106">
        <v>235.899</v>
      </c>
      <c r="FI29" s="106">
        <v>232.37200000000001</v>
      </c>
      <c r="FJ29" s="106">
        <v>242.58</v>
      </c>
      <c r="FK29" s="106">
        <v>195.815</v>
      </c>
      <c r="FL29" s="106">
        <v>172.357</v>
      </c>
      <c r="FM29" s="106">
        <v>164.12</v>
      </c>
      <c r="FN29" s="106">
        <v>164.959</v>
      </c>
      <c r="FO29" s="106">
        <v>177.48699999999999</v>
      </c>
      <c r="FP29" s="106">
        <v>173.589</v>
      </c>
      <c r="FQ29" s="106">
        <v>158.041</v>
      </c>
      <c r="FR29" s="106">
        <v>146.82400000000001</v>
      </c>
      <c r="FS29" s="106">
        <v>140.458</v>
      </c>
      <c r="FT29" s="106">
        <v>135.04599999999999</v>
      </c>
      <c r="FU29" s="106">
        <v>120.386</v>
      </c>
      <c r="FV29" s="106">
        <v>121.664</v>
      </c>
      <c r="FW29" s="106">
        <v>122.405</v>
      </c>
      <c r="FX29" s="106">
        <v>127.282</v>
      </c>
      <c r="FY29" s="106">
        <v>126.526</v>
      </c>
      <c r="FZ29" s="106">
        <v>128.03200000000001</v>
      </c>
      <c r="GA29" s="106">
        <v>127.95399999999999</v>
      </c>
      <c r="GB29" s="106">
        <v>128.351</v>
      </c>
      <c r="GC29" s="106">
        <v>129.21799999999999</v>
      </c>
      <c r="GD29" s="106">
        <v>131.68799999999999</v>
      </c>
      <c r="GE29" s="106">
        <v>129.583</v>
      </c>
      <c r="GF29" s="106">
        <v>127.66500000000001</v>
      </c>
      <c r="GG29" s="106">
        <v>131.083</v>
      </c>
      <c r="GH29" s="106">
        <v>134.97800000000001</v>
      </c>
      <c r="GI29" s="106">
        <v>152.01900000000001</v>
      </c>
      <c r="GJ29" s="106">
        <v>152.39599999999999</v>
      </c>
      <c r="GK29" s="106">
        <v>150.47</v>
      </c>
      <c r="GL29" s="106">
        <v>148.541</v>
      </c>
      <c r="GM29" s="106">
        <v>148.71799999999999</v>
      </c>
      <c r="GN29" s="106">
        <v>150.86500000000001</v>
      </c>
      <c r="GO29" s="106">
        <v>138.81299999999999</v>
      </c>
      <c r="GP29" s="106">
        <v>135.52099999999999</v>
      </c>
      <c r="GQ29" s="106">
        <v>132.49199999999999</v>
      </c>
      <c r="GR29" s="106">
        <v>132.50200000000001</v>
      </c>
      <c r="GS29" s="106">
        <v>132.38399999999999</v>
      </c>
      <c r="GT29" s="106">
        <v>135.27799999999999</v>
      </c>
      <c r="GU29" s="106">
        <v>140.56100000000001</v>
      </c>
      <c r="GV29" s="106">
        <v>144.72800000000001</v>
      </c>
      <c r="GW29" s="106">
        <v>145.10499999999999</v>
      </c>
      <c r="GX29" s="106">
        <v>146.17599999999999</v>
      </c>
      <c r="GY29" s="106">
        <v>148.04</v>
      </c>
      <c r="GZ29" s="106">
        <v>148.518</v>
      </c>
      <c r="HA29" s="106">
        <v>153.80500000000001</v>
      </c>
      <c r="HB29" s="106">
        <v>153.01300000000001</v>
      </c>
      <c r="HC29" s="106">
        <v>151.18299999999999</v>
      </c>
      <c r="HD29" s="106">
        <v>149.46</v>
      </c>
      <c r="HE29" s="106">
        <v>147.05500000000001</v>
      </c>
      <c r="HF29" s="106">
        <v>144.702</v>
      </c>
      <c r="HG29" s="106">
        <v>146.114</v>
      </c>
      <c r="HH29" s="106">
        <v>148.64400000000001</v>
      </c>
      <c r="HI29" s="106">
        <v>146.82499999999999</v>
      </c>
      <c r="HJ29" s="106">
        <v>147.74299999999999</v>
      </c>
      <c r="HK29" s="106">
        <v>149.977</v>
      </c>
      <c r="HL29" s="106">
        <v>151.28700000000001</v>
      </c>
      <c r="HM29" s="106">
        <v>151.02500000000001</v>
      </c>
      <c r="HN29" s="106">
        <v>152.00200000000001</v>
      </c>
      <c r="HO29" s="106">
        <v>153.72200000000001</v>
      </c>
      <c r="HP29" s="106">
        <v>154.90199999999999</v>
      </c>
      <c r="HQ29" s="106">
        <v>157.22399999999999</v>
      </c>
      <c r="HR29" s="106">
        <v>162.18199999999999</v>
      </c>
      <c r="HS29" s="106">
        <v>164.267</v>
      </c>
      <c r="HT29" s="106">
        <v>162.446</v>
      </c>
      <c r="HU29" s="106">
        <v>163.68199999999999</v>
      </c>
      <c r="HV29" s="106">
        <v>166.92699999999999</v>
      </c>
      <c r="HW29" s="106">
        <v>168.994</v>
      </c>
      <c r="HX29" s="106">
        <v>173.756</v>
      </c>
      <c r="HY29" s="106">
        <v>175.71299999999999</v>
      </c>
      <c r="HZ29" s="106">
        <v>169.61799999999999</v>
      </c>
      <c r="IA29" s="106">
        <v>172.05</v>
      </c>
      <c r="IB29" s="106">
        <v>172.114</v>
      </c>
      <c r="IC29" s="106">
        <v>170.33699999999999</v>
      </c>
      <c r="ID29" s="106">
        <v>168.035</v>
      </c>
      <c r="IE29" s="106">
        <v>170.505</v>
      </c>
      <c r="IF29" s="106">
        <v>173.59399999999999</v>
      </c>
      <c r="IG29" s="106">
        <v>174.471</v>
      </c>
      <c r="IH29" s="106">
        <v>176.09100000000001</v>
      </c>
      <c r="II29" s="106">
        <v>171.47900000000001</v>
      </c>
      <c r="IJ29" s="106">
        <v>169.63200000000001</v>
      </c>
      <c r="IK29" s="106">
        <v>169.16</v>
      </c>
      <c r="IL29" s="106">
        <v>163.08099999999999</v>
      </c>
      <c r="IM29" s="106">
        <v>157.27699999999999</v>
      </c>
      <c r="IN29" s="106">
        <v>132.601</v>
      </c>
      <c r="IO29" s="106">
        <v>130.64400000000001</v>
      </c>
      <c r="IP29" s="106">
        <v>127.17700000000001</v>
      </c>
      <c r="IQ29" s="106">
        <v>122.354</v>
      </c>
      <c r="IR29" s="106">
        <v>123.498</v>
      </c>
      <c r="IS29" s="106">
        <v>122.30200000000001</v>
      </c>
      <c r="IT29" s="106">
        <v>129.47900000000001</v>
      </c>
      <c r="IU29" s="106">
        <v>132.28800000000001</v>
      </c>
      <c r="IV29" s="106">
        <v>133.95099999999999</v>
      </c>
      <c r="IW29" s="106">
        <v>129.53700000000001</v>
      </c>
      <c r="IX29" s="106">
        <v>127.57299999999999</v>
      </c>
      <c r="IY29" s="106">
        <v>123.45399999999999</v>
      </c>
      <c r="IZ29" s="106">
        <v>124.01600000000001</v>
      </c>
      <c r="JA29" s="106">
        <v>126.71299999999999</v>
      </c>
      <c r="JB29" s="106">
        <v>129.40100000000001</v>
      </c>
    </row>
    <row r="30" spans="1:262" x14ac:dyDescent="0.35">
      <c r="A30" s="108" t="s">
        <v>118</v>
      </c>
      <c r="B30" t="s">
        <v>927</v>
      </c>
      <c r="C30" t="s">
        <v>1677</v>
      </c>
      <c r="D30">
        <f t="shared" ca="1" si="10"/>
        <v>257</v>
      </c>
      <c r="E30" s="105">
        <f ca="1">_xll.BDH(A30&amp;" corp","blp_i_sprd_mid",TODAY()-365,TODAY(),"dir=h","sort=r","fill=-", "pcs="&amp;B30, "dates=h","cols=257;rows=1")</f>
        <v>168.732</v>
      </c>
      <c r="F30" s="106">
        <v>168.43100000000001</v>
      </c>
      <c r="G30" s="106">
        <v>170.81899999999999</v>
      </c>
      <c r="H30" s="106">
        <v>173.512</v>
      </c>
      <c r="I30" s="106">
        <v>176.34399999999999</v>
      </c>
      <c r="J30" s="106">
        <v>175.51</v>
      </c>
      <c r="K30" s="106">
        <v>171.46199999999999</v>
      </c>
      <c r="L30" s="106">
        <v>170.01400000000001</v>
      </c>
      <c r="M30" s="106">
        <v>169.31200000000001</v>
      </c>
      <c r="N30" s="106">
        <v>168.108</v>
      </c>
      <c r="O30" s="106">
        <v>168.38900000000001</v>
      </c>
      <c r="P30" s="106">
        <v>165.833</v>
      </c>
      <c r="Q30" s="106">
        <v>165.798</v>
      </c>
      <c r="R30" s="106">
        <v>171.40199999999999</v>
      </c>
      <c r="S30" s="106">
        <v>175.446</v>
      </c>
      <c r="T30" s="106">
        <v>175.64699999999999</v>
      </c>
      <c r="U30" s="106">
        <v>180.42699999999999</v>
      </c>
      <c r="V30" s="106">
        <v>189.34299999999999</v>
      </c>
      <c r="W30" s="106">
        <v>189.59299999999999</v>
      </c>
      <c r="X30" s="106">
        <v>192.691</v>
      </c>
      <c r="Y30" s="106">
        <v>185.983</v>
      </c>
      <c r="Z30" s="106">
        <v>180.09800000000001</v>
      </c>
      <c r="AA30" s="106">
        <v>179.83500000000001</v>
      </c>
      <c r="AB30" s="106">
        <v>179.392</v>
      </c>
      <c r="AC30" s="106">
        <v>171.77699999999999</v>
      </c>
      <c r="AD30" s="106">
        <v>176.523</v>
      </c>
      <c r="AE30" s="106">
        <v>177.37</v>
      </c>
      <c r="AF30" s="106">
        <v>179.36199999999999</v>
      </c>
      <c r="AG30" s="106">
        <v>179.64599999999999</v>
      </c>
      <c r="AH30" s="106">
        <v>178.38800000000001</v>
      </c>
      <c r="AI30" s="106">
        <v>172.94900000000001</v>
      </c>
      <c r="AJ30" s="106">
        <v>175.82400000000001</v>
      </c>
      <c r="AK30" s="106">
        <v>176.06800000000001</v>
      </c>
      <c r="AL30" s="106">
        <v>173.74600000000001</v>
      </c>
      <c r="AM30" s="106">
        <v>174.315</v>
      </c>
      <c r="AN30" s="106">
        <v>173.745</v>
      </c>
      <c r="AO30" s="106">
        <v>171.76900000000001</v>
      </c>
      <c r="AP30" s="106">
        <v>176.864</v>
      </c>
      <c r="AQ30" s="106">
        <v>174.75700000000001</v>
      </c>
      <c r="AR30" s="106">
        <v>176.541</v>
      </c>
      <c r="AS30" s="106">
        <v>175.78200000000001</v>
      </c>
      <c r="AT30" s="106">
        <v>173.00399999999999</v>
      </c>
      <c r="AU30" s="106">
        <v>172.166</v>
      </c>
      <c r="AV30" s="106">
        <v>175.709</v>
      </c>
      <c r="AW30" s="106">
        <v>178.46799999999999</v>
      </c>
      <c r="AX30" s="106">
        <v>176.97900000000001</v>
      </c>
      <c r="AY30" s="106">
        <v>174.328</v>
      </c>
      <c r="AZ30" s="106">
        <v>172.715</v>
      </c>
      <c r="BA30" s="106">
        <v>171.322</v>
      </c>
      <c r="BB30" s="106">
        <v>166.48500000000001</v>
      </c>
      <c r="BC30" s="106">
        <v>164.673</v>
      </c>
      <c r="BD30" s="106">
        <v>165.738</v>
      </c>
      <c r="BE30" s="106">
        <v>167.68199999999999</v>
      </c>
      <c r="BF30" s="106">
        <v>174.398</v>
      </c>
      <c r="BG30" s="106">
        <v>174.471</v>
      </c>
      <c r="BH30" s="106">
        <v>178.13200000000001</v>
      </c>
      <c r="BI30" s="106">
        <v>179.43899999999999</v>
      </c>
      <c r="BJ30" s="106">
        <v>183.60900000000001</v>
      </c>
      <c r="BK30" s="106">
        <v>182.80699999999999</v>
      </c>
      <c r="BL30" s="106">
        <v>186.08199999999999</v>
      </c>
      <c r="BM30" s="106">
        <v>181.53700000000001</v>
      </c>
      <c r="BN30" s="106">
        <v>171.33799999999999</v>
      </c>
      <c r="BO30" s="106">
        <v>168.04599999999999</v>
      </c>
      <c r="BP30" s="106">
        <v>160.22200000000001</v>
      </c>
      <c r="BQ30" s="106">
        <v>159.44800000000001</v>
      </c>
      <c r="BR30" s="106">
        <v>163.042</v>
      </c>
      <c r="BS30" s="106">
        <v>163.82499999999999</v>
      </c>
      <c r="BT30" s="106">
        <v>162.511</v>
      </c>
      <c r="BU30" s="106">
        <v>169.69200000000001</v>
      </c>
      <c r="BV30" s="106">
        <v>179.92400000000001</v>
      </c>
      <c r="BW30" s="106">
        <v>182.65899999999999</v>
      </c>
      <c r="BX30" s="106">
        <v>184.614</v>
      </c>
      <c r="BY30" s="106">
        <v>188.55600000000001</v>
      </c>
      <c r="BZ30" s="106">
        <v>190.33500000000001</v>
      </c>
      <c r="CA30" s="106">
        <v>194.607</v>
      </c>
      <c r="CB30" s="106">
        <v>192.517</v>
      </c>
      <c r="CC30" s="106">
        <v>190.72399999999999</v>
      </c>
      <c r="CD30" s="106">
        <v>188.95099999999999</v>
      </c>
      <c r="CE30" s="106">
        <v>189.596</v>
      </c>
      <c r="CF30" s="106">
        <v>194.03100000000001</v>
      </c>
      <c r="CG30" s="106">
        <v>194.61</v>
      </c>
      <c r="CH30" s="106">
        <v>197.91</v>
      </c>
      <c r="CI30" s="106">
        <v>205.28800000000001</v>
      </c>
      <c r="CJ30" s="106">
        <v>207.732</v>
      </c>
      <c r="CK30" s="106">
        <v>206.73</v>
      </c>
      <c r="CL30" s="106">
        <v>206.18299999999999</v>
      </c>
      <c r="CM30" s="106">
        <v>203.339</v>
      </c>
      <c r="CN30" s="106">
        <v>199.655</v>
      </c>
      <c r="CO30" s="106">
        <v>200.13300000000001</v>
      </c>
      <c r="CP30" s="106">
        <v>192.096</v>
      </c>
      <c r="CQ30" s="106">
        <v>191.00899999999999</v>
      </c>
      <c r="CR30" s="106">
        <v>184.845</v>
      </c>
      <c r="CS30" s="106">
        <v>179.18600000000001</v>
      </c>
      <c r="CT30" s="106">
        <v>193.60900000000001</v>
      </c>
      <c r="CU30" s="106">
        <v>189.91900000000001</v>
      </c>
      <c r="CV30" s="106">
        <v>191.70500000000001</v>
      </c>
      <c r="CW30" s="106">
        <v>178.751</v>
      </c>
      <c r="CX30" s="106">
        <v>167.80699999999999</v>
      </c>
      <c r="CY30" s="106">
        <v>157.82400000000001</v>
      </c>
      <c r="CZ30" s="106">
        <v>162.87899999999999</v>
      </c>
      <c r="DA30" s="106">
        <v>177.92099999999999</v>
      </c>
      <c r="DB30" s="106">
        <v>181.86500000000001</v>
      </c>
      <c r="DC30" s="106">
        <v>191.005</v>
      </c>
      <c r="DD30" s="106">
        <v>192.73699999999999</v>
      </c>
      <c r="DE30" s="106">
        <v>193.23699999999999</v>
      </c>
      <c r="DF30" s="106">
        <v>188.18100000000001</v>
      </c>
      <c r="DG30" s="106">
        <v>189.45099999999999</v>
      </c>
      <c r="DH30" s="106">
        <v>200.142</v>
      </c>
      <c r="DI30" s="106">
        <v>202.50700000000001</v>
      </c>
      <c r="DJ30" s="106">
        <v>215.48099999999999</v>
      </c>
      <c r="DK30" s="106">
        <v>219.524</v>
      </c>
      <c r="DL30" s="106">
        <v>224.18100000000001</v>
      </c>
      <c r="DM30" s="106">
        <v>235.62700000000001</v>
      </c>
      <c r="DN30" s="106">
        <v>243.89400000000001</v>
      </c>
      <c r="DO30" s="106">
        <v>249.48</v>
      </c>
      <c r="DP30" s="106">
        <v>250.94200000000001</v>
      </c>
      <c r="DQ30" s="106">
        <v>249.63800000000001</v>
      </c>
      <c r="DR30" s="106">
        <v>246.35599999999999</v>
      </c>
      <c r="DS30" s="106">
        <v>247.33799999999999</v>
      </c>
      <c r="DT30" s="106">
        <v>245.80199999999999</v>
      </c>
      <c r="DU30" s="106">
        <v>252.75899999999999</v>
      </c>
      <c r="DV30" s="106">
        <v>255.572</v>
      </c>
      <c r="DW30" s="106">
        <v>261.81299999999999</v>
      </c>
      <c r="DX30" s="106">
        <v>262.61799999999999</v>
      </c>
      <c r="DY30" s="106">
        <v>255.57</v>
      </c>
      <c r="DZ30" s="106">
        <v>254.304</v>
      </c>
      <c r="EA30" s="106">
        <v>246.11199999999999</v>
      </c>
      <c r="EB30" s="106">
        <v>242.28</v>
      </c>
      <c r="EC30" s="106">
        <v>239.458</v>
      </c>
      <c r="ED30" s="106">
        <v>260.46199999999999</v>
      </c>
      <c r="EE30" s="106">
        <v>271.23599999999999</v>
      </c>
      <c r="EF30" s="106">
        <v>275.06299999999999</v>
      </c>
      <c r="EG30" s="106">
        <v>280.62700000000001</v>
      </c>
      <c r="EH30" s="106">
        <v>278.31700000000001</v>
      </c>
      <c r="EI30" s="106">
        <v>280.45499999999998</v>
      </c>
      <c r="EJ30" s="106">
        <v>281.875</v>
      </c>
      <c r="EK30" s="106">
        <v>277.89699999999999</v>
      </c>
      <c r="EL30" s="106">
        <v>285.89299999999997</v>
      </c>
      <c r="EM30" s="106">
        <v>318.36900000000003</v>
      </c>
      <c r="EN30" s="106">
        <v>347.07799999999997</v>
      </c>
      <c r="EO30" s="106">
        <v>363.86099999999999</v>
      </c>
      <c r="EP30" s="106">
        <v>386.40499999999997</v>
      </c>
      <c r="EQ30" s="106">
        <v>392.18099999999998</v>
      </c>
      <c r="ER30" s="106">
        <v>395.339</v>
      </c>
      <c r="ES30" s="106">
        <v>395.49799999999999</v>
      </c>
      <c r="ET30" s="106">
        <v>402.00900000000001</v>
      </c>
      <c r="EU30" s="106">
        <v>412.46499999999997</v>
      </c>
      <c r="EV30" s="106">
        <v>417.291</v>
      </c>
      <c r="EW30" s="106">
        <v>419.49299999999999</v>
      </c>
      <c r="EX30" s="106">
        <v>422.47899999999998</v>
      </c>
      <c r="EY30" s="106">
        <v>469.36099999999999</v>
      </c>
      <c r="EZ30" s="106">
        <v>487.995</v>
      </c>
      <c r="FA30" s="106">
        <v>472.57400000000001</v>
      </c>
      <c r="FB30" s="106">
        <v>474.661</v>
      </c>
      <c r="FC30" s="106">
        <v>477.017</v>
      </c>
      <c r="FD30" s="106">
        <v>399.65699999999998</v>
      </c>
      <c r="FE30" s="106">
        <v>334.94900000000001</v>
      </c>
      <c r="FF30" s="106">
        <v>268.63900000000001</v>
      </c>
      <c r="FG30" s="106">
        <v>264.28899999999999</v>
      </c>
      <c r="FH30" s="106">
        <v>233.54499999999999</v>
      </c>
      <c r="FI30" s="106">
        <v>232.09399999999999</v>
      </c>
      <c r="FJ30" s="106">
        <v>242.398</v>
      </c>
      <c r="FK30" s="106">
        <v>190.05099999999999</v>
      </c>
      <c r="FL30" s="106">
        <v>168.54400000000001</v>
      </c>
      <c r="FM30" s="106">
        <v>180.62700000000001</v>
      </c>
      <c r="FN30" s="106">
        <v>166.83600000000001</v>
      </c>
      <c r="FO30" s="106">
        <v>177.376</v>
      </c>
      <c r="FP30" s="106">
        <v>173.184</v>
      </c>
      <c r="FQ30" s="106">
        <v>157.02600000000001</v>
      </c>
      <c r="FR30" s="106">
        <v>144.154</v>
      </c>
      <c r="FS30" s="106">
        <v>141.53800000000001</v>
      </c>
      <c r="FT30" s="106">
        <v>135.244</v>
      </c>
      <c r="FU30" s="106">
        <v>117.19799999999999</v>
      </c>
      <c r="FV30" s="106">
        <v>119.92400000000001</v>
      </c>
      <c r="FW30" s="106">
        <v>121.134</v>
      </c>
      <c r="FX30" s="106">
        <v>122.93</v>
      </c>
      <c r="FY30" s="106">
        <v>121.098</v>
      </c>
      <c r="FZ30" s="106">
        <v>121.92700000000001</v>
      </c>
      <c r="GA30" s="106">
        <v>120.944</v>
      </c>
      <c r="GB30" s="106">
        <v>120.714</v>
      </c>
      <c r="GC30" s="106">
        <v>121.05500000000001</v>
      </c>
      <c r="GD30" s="106">
        <v>121.72</v>
      </c>
      <c r="GE30" s="106">
        <v>119.532</v>
      </c>
      <c r="GF30" s="106">
        <v>117.80500000000001</v>
      </c>
      <c r="GG30" s="106">
        <v>121.952</v>
      </c>
      <c r="GH30" s="106">
        <v>128.565</v>
      </c>
      <c r="GI30" s="106">
        <v>134.61799999999999</v>
      </c>
      <c r="GJ30" s="106">
        <v>134.18899999999999</v>
      </c>
      <c r="GK30" s="106">
        <v>132.53899999999999</v>
      </c>
      <c r="GL30" s="106">
        <v>128.756</v>
      </c>
      <c r="GM30" s="106">
        <v>128.70599999999999</v>
      </c>
      <c r="GN30" s="106">
        <v>131.60400000000001</v>
      </c>
      <c r="GO30" s="106">
        <v>120.437</v>
      </c>
      <c r="GP30" s="106">
        <v>116.521</v>
      </c>
      <c r="GQ30" s="106">
        <v>110.887</v>
      </c>
      <c r="GR30" s="106">
        <v>110.46299999999999</v>
      </c>
      <c r="GS30" s="106">
        <v>108.167</v>
      </c>
      <c r="GT30" s="106">
        <v>108.55</v>
      </c>
      <c r="GU30" s="106">
        <v>113.8</v>
      </c>
      <c r="GV30" s="106">
        <v>115.095</v>
      </c>
      <c r="GW30" s="106">
        <v>112.248</v>
      </c>
      <c r="GX30" s="106">
        <v>111.88200000000001</v>
      </c>
      <c r="GY30" s="106">
        <v>113.611</v>
      </c>
      <c r="GZ30" s="106">
        <v>112.08799999999999</v>
      </c>
      <c r="HA30" s="106">
        <v>115.858</v>
      </c>
      <c r="HB30" s="106">
        <v>116.113</v>
      </c>
      <c r="HC30" s="106">
        <v>112.797</v>
      </c>
      <c r="HD30" s="106">
        <v>112.129</v>
      </c>
      <c r="HE30" s="106">
        <v>109.21899999999999</v>
      </c>
      <c r="HF30" s="106">
        <v>109.758</v>
      </c>
      <c r="HG30" s="106">
        <v>106.209</v>
      </c>
      <c r="HH30" s="106">
        <v>111.163</v>
      </c>
      <c r="HI30" s="106">
        <v>110.46</v>
      </c>
      <c r="HJ30" s="106">
        <v>110.586</v>
      </c>
      <c r="HK30" s="106">
        <v>113.023</v>
      </c>
      <c r="HL30" s="106">
        <v>112.899</v>
      </c>
      <c r="HM30" s="106">
        <v>115.071</v>
      </c>
      <c r="HN30" s="106">
        <v>118.443</v>
      </c>
      <c r="HO30" s="106">
        <v>118.65600000000001</v>
      </c>
      <c r="HP30" s="106">
        <v>119.767</v>
      </c>
      <c r="HQ30" s="106">
        <v>124.447</v>
      </c>
      <c r="HR30" s="106">
        <v>127.498</v>
      </c>
      <c r="HS30" s="106">
        <v>125.71299999999999</v>
      </c>
      <c r="HT30" s="106">
        <v>128.73599999999999</v>
      </c>
      <c r="HU30" s="106">
        <v>130.94399999999999</v>
      </c>
      <c r="HV30" s="106">
        <v>134.82400000000001</v>
      </c>
      <c r="HW30" s="106">
        <v>138.33799999999999</v>
      </c>
      <c r="HX30" s="106">
        <v>141.54900000000001</v>
      </c>
      <c r="HY30" s="106">
        <v>134.875</v>
      </c>
      <c r="HZ30" s="106">
        <v>139.13999999999999</v>
      </c>
      <c r="IA30" s="106">
        <v>140.66999999999999</v>
      </c>
      <c r="IB30" s="106">
        <v>139.81200000000001</v>
      </c>
      <c r="IC30" s="106">
        <v>137.50299999999999</v>
      </c>
      <c r="ID30" s="106">
        <v>142.22800000000001</v>
      </c>
      <c r="IE30" s="106">
        <v>152.58699999999999</v>
      </c>
      <c r="IF30" s="106">
        <v>152.858</v>
      </c>
      <c r="IG30" s="106">
        <v>153.46899999999999</v>
      </c>
      <c r="IH30" s="106">
        <v>150.191</v>
      </c>
      <c r="II30" s="106">
        <v>147.05000000000001</v>
      </c>
      <c r="IJ30" s="106">
        <v>146.85</v>
      </c>
      <c r="IK30" s="106">
        <v>146.18</v>
      </c>
      <c r="IL30" s="106">
        <v>141.87299999999999</v>
      </c>
      <c r="IM30" s="106">
        <v>137.22499999999999</v>
      </c>
      <c r="IN30" s="106">
        <v>135.74700000000001</v>
      </c>
      <c r="IO30" s="106">
        <v>135.54300000000001</v>
      </c>
      <c r="IP30" s="106">
        <v>127.499</v>
      </c>
      <c r="IQ30" s="106">
        <v>132.03399999999999</v>
      </c>
      <c r="IR30" s="106">
        <v>130.67599999999999</v>
      </c>
      <c r="IS30" s="106">
        <v>134.376</v>
      </c>
      <c r="IT30" s="106">
        <v>137.946</v>
      </c>
      <c r="IU30" s="106">
        <v>138.66399999999999</v>
      </c>
      <c r="IV30" s="106">
        <v>135.11199999999999</v>
      </c>
      <c r="IW30" s="106">
        <v>134.67500000000001</v>
      </c>
      <c r="IX30" s="106">
        <v>129.761</v>
      </c>
      <c r="IY30" s="106">
        <v>131.898</v>
      </c>
      <c r="IZ30" s="106">
        <v>136.77799999999999</v>
      </c>
      <c r="JA30" s="106">
        <v>137.25700000000001</v>
      </c>
      <c r="JB30" s="106"/>
    </row>
    <row r="31" spans="1:262" x14ac:dyDescent="0.35">
      <c r="A31" s="108" t="s">
        <v>509</v>
      </c>
      <c r="B31" t="s">
        <v>927</v>
      </c>
      <c r="C31" t="s">
        <v>1678</v>
      </c>
      <c r="D31">
        <f t="shared" ca="1" si="10"/>
        <v>257</v>
      </c>
      <c r="E31" s="105">
        <f ca="1">_xll.BDH(A31&amp;" corp","blp_i_sprd_mid",TODAY()-365,TODAY(),"dir=h","sort=r","fill=-", "pcs="&amp;B31, "dates=h","cols=257;rows=1")</f>
        <v>314.83300000000003</v>
      </c>
      <c r="F31" s="106">
        <v>316.56099999999998</v>
      </c>
      <c r="G31" s="106">
        <v>319.24400000000003</v>
      </c>
      <c r="H31" s="106">
        <v>320.423</v>
      </c>
      <c r="I31" s="106">
        <v>325.30900000000003</v>
      </c>
      <c r="J31" s="106">
        <v>328.27600000000001</v>
      </c>
      <c r="K31" s="106">
        <v>313.83</v>
      </c>
      <c r="L31" s="106">
        <v>310.14499999999998</v>
      </c>
      <c r="M31" s="106">
        <v>308.58100000000002</v>
      </c>
      <c r="N31" s="106">
        <v>307.87400000000002</v>
      </c>
      <c r="O31" s="106">
        <v>305.601</v>
      </c>
      <c r="P31" s="106">
        <v>301.03800000000001</v>
      </c>
      <c r="Q31" s="106">
        <v>302.02499999999998</v>
      </c>
      <c r="R31" s="106">
        <v>309.16899999999998</v>
      </c>
      <c r="S31" s="106">
        <v>314.488</v>
      </c>
      <c r="T31" s="106">
        <v>315.911</v>
      </c>
      <c r="U31" s="106">
        <v>327.73200000000003</v>
      </c>
      <c r="V31" s="106">
        <v>344.93900000000002</v>
      </c>
      <c r="W31" s="106">
        <v>356.827</v>
      </c>
      <c r="X31" s="106">
        <v>361.28500000000003</v>
      </c>
      <c r="Y31" s="106">
        <v>351.12200000000001</v>
      </c>
      <c r="Z31" s="106">
        <v>337.93299999999999</v>
      </c>
      <c r="AA31" s="106">
        <v>339.19799999999998</v>
      </c>
      <c r="AB31" s="106">
        <v>331.77800000000002</v>
      </c>
      <c r="AC31" s="106">
        <v>315.70800000000003</v>
      </c>
      <c r="AD31" s="106">
        <v>322.08199999999999</v>
      </c>
      <c r="AE31" s="106">
        <v>327.245</v>
      </c>
      <c r="AF31" s="106">
        <v>334.88</v>
      </c>
      <c r="AG31" s="106">
        <v>337.42899999999997</v>
      </c>
      <c r="AH31" s="106">
        <v>326.73</v>
      </c>
      <c r="AI31" s="106">
        <v>321.38600000000002</v>
      </c>
      <c r="AJ31" s="106">
        <v>324.572</v>
      </c>
      <c r="AK31" s="106">
        <v>312.03899999999999</v>
      </c>
      <c r="AL31" s="106">
        <v>302.858</v>
      </c>
      <c r="AM31" s="106">
        <v>303.05900000000003</v>
      </c>
      <c r="AN31" s="106">
        <v>301.93900000000002</v>
      </c>
      <c r="AO31" s="106">
        <v>301.69900000000001</v>
      </c>
      <c r="AP31" s="106">
        <v>302.79899999999998</v>
      </c>
      <c r="AQ31" s="106">
        <v>302.39600000000002</v>
      </c>
      <c r="AR31" s="106">
        <v>302.97300000000001</v>
      </c>
      <c r="AS31" s="106">
        <v>301.07299999999998</v>
      </c>
      <c r="AT31" s="106">
        <v>298.423</v>
      </c>
      <c r="AU31" s="106">
        <v>297.52199999999999</v>
      </c>
      <c r="AV31" s="106">
        <v>301.51100000000002</v>
      </c>
      <c r="AW31" s="106">
        <v>303.964</v>
      </c>
      <c r="AX31" s="106">
        <v>303.65699999999998</v>
      </c>
      <c r="AY31" s="106">
        <v>300.50599999999997</v>
      </c>
      <c r="AZ31" s="106">
        <v>299.214</v>
      </c>
      <c r="BA31" s="106">
        <v>298.113</v>
      </c>
      <c r="BB31" s="106">
        <v>292.56700000000001</v>
      </c>
      <c r="BC31" s="106">
        <v>289.68700000000001</v>
      </c>
      <c r="BD31" s="106">
        <v>292.81200000000001</v>
      </c>
      <c r="BE31" s="106">
        <v>296.78100000000001</v>
      </c>
      <c r="BF31" s="106">
        <v>305.678</v>
      </c>
      <c r="BG31" s="106">
        <v>308.92500000000001</v>
      </c>
      <c r="BH31" s="106">
        <v>311.67</v>
      </c>
      <c r="BI31" s="106">
        <v>315.51100000000002</v>
      </c>
      <c r="BJ31" s="106">
        <v>323.15899999999999</v>
      </c>
      <c r="BK31" s="106">
        <v>326.87</v>
      </c>
      <c r="BL31" s="106">
        <v>325.63900000000001</v>
      </c>
      <c r="BM31" s="106">
        <v>325.45699999999999</v>
      </c>
      <c r="BN31" s="106">
        <v>317.48500000000001</v>
      </c>
      <c r="BO31" s="106">
        <v>314.21300000000002</v>
      </c>
      <c r="BP31" s="106">
        <v>311.947</v>
      </c>
      <c r="BQ31" s="106">
        <v>311.02499999999998</v>
      </c>
      <c r="BR31" s="106">
        <v>311.14400000000001</v>
      </c>
      <c r="BS31" s="106">
        <v>314.39800000000002</v>
      </c>
      <c r="BT31" s="106">
        <v>315.46800000000002</v>
      </c>
      <c r="BU31" s="106">
        <v>326.387</v>
      </c>
      <c r="BV31" s="106">
        <v>345.637</v>
      </c>
      <c r="BW31" s="106">
        <v>348.32299999999998</v>
      </c>
      <c r="BX31" s="106">
        <v>349.54300000000001</v>
      </c>
      <c r="BY31" s="106">
        <v>355.65300000000002</v>
      </c>
      <c r="BZ31" s="106">
        <v>355.53399999999999</v>
      </c>
      <c r="CA31" s="106">
        <v>360.03699999999998</v>
      </c>
      <c r="CB31" s="106">
        <v>351.14800000000002</v>
      </c>
      <c r="CC31" s="106">
        <v>347.69</v>
      </c>
      <c r="CD31" s="106">
        <v>336.005</v>
      </c>
      <c r="CE31" s="106">
        <v>335.87200000000001</v>
      </c>
      <c r="CF31" s="106">
        <v>347.16899999999998</v>
      </c>
      <c r="CG31" s="106">
        <v>347.89600000000002</v>
      </c>
      <c r="CH31" s="106">
        <v>359.81299999999999</v>
      </c>
      <c r="CI31" s="106">
        <v>377.14499999999998</v>
      </c>
      <c r="CJ31" s="106">
        <v>397.77499999999998</v>
      </c>
      <c r="CK31" s="106">
        <v>408.38400000000001</v>
      </c>
      <c r="CL31" s="106">
        <v>413.39800000000002</v>
      </c>
      <c r="CM31" s="106">
        <v>413.29399999999998</v>
      </c>
      <c r="CN31" s="106">
        <v>412.572</v>
      </c>
      <c r="CO31" s="106">
        <v>428.721</v>
      </c>
      <c r="CP31" s="106">
        <v>403.34899999999999</v>
      </c>
      <c r="CQ31" s="106">
        <v>403.495</v>
      </c>
      <c r="CR31" s="106">
        <v>393.20299999999997</v>
      </c>
      <c r="CS31" s="106">
        <v>379.18299999999999</v>
      </c>
      <c r="CT31" s="106">
        <v>404.04</v>
      </c>
      <c r="CU31" s="106">
        <v>395.96100000000001</v>
      </c>
      <c r="CV31" s="106">
        <v>392.75200000000001</v>
      </c>
      <c r="CW31" s="106">
        <v>365.66300000000001</v>
      </c>
      <c r="CX31" s="106">
        <v>342.31700000000001</v>
      </c>
      <c r="CY31" s="106">
        <v>319.56099999999998</v>
      </c>
      <c r="CZ31" s="106">
        <v>330.36500000000001</v>
      </c>
      <c r="DA31" s="106">
        <v>357.76499999999999</v>
      </c>
      <c r="DB31" s="106">
        <v>370.75099999999998</v>
      </c>
      <c r="DC31" s="106">
        <v>392.84699999999998</v>
      </c>
      <c r="DD31" s="106">
        <v>393.69900000000001</v>
      </c>
      <c r="DE31" s="106">
        <v>397.08199999999999</v>
      </c>
      <c r="DF31" s="106">
        <v>389.54700000000003</v>
      </c>
      <c r="DG31" s="106">
        <v>384.07900000000001</v>
      </c>
      <c r="DH31" s="106">
        <v>425.85</v>
      </c>
      <c r="DI31" s="106">
        <v>452.8</v>
      </c>
      <c r="DJ31" s="106">
        <v>458.125</v>
      </c>
      <c r="DK31" s="106">
        <v>462.20699999999999</v>
      </c>
      <c r="DL31" s="106">
        <v>478.68</v>
      </c>
      <c r="DM31" s="106">
        <v>498.91300000000001</v>
      </c>
      <c r="DN31" s="106">
        <v>521.16700000000003</v>
      </c>
      <c r="DO31" s="106">
        <v>546.29999999999995</v>
      </c>
      <c r="DP31" s="106">
        <v>553.678</v>
      </c>
      <c r="DQ31" s="106">
        <v>532.06500000000005</v>
      </c>
      <c r="DR31" s="106">
        <v>503.33600000000001</v>
      </c>
      <c r="DS31" s="106">
        <v>487.697</v>
      </c>
      <c r="DT31" s="106">
        <v>480.29300000000001</v>
      </c>
      <c r="DU31" s="106">
        <v>494.726</v>
      </c>
      <c r="DV31" s="106">
        <v>500.76</v>
      </c>
      <c r="DW31" s="106">
        <v>510.57</v>
      </c>
      <c r="DX31" s="106">
        <v>514.55100000000004</v>
      </c>
      <c r="DY31" s="106">
        <v>489.88799999999998</v>
      </c>
      <c r="DZ31" s="106">
        <v>468.36700000000002</v>
      </c>
      <c r="EA31" s="106">
        <v>446.31400000000002</v>
      </c>
      <c r="EB31" s="106">
        <v>427.42399999999998</v>
      </c>
      <c r="EC31" s="106">
        <v>403.9</v>
      </c>
      <c r="ED31" s="106">
        <v>420.80399999999997</v>
      </c>
      <c r="EE31" s="106">
        <v>423.20800000000003</v>
      </c>
      <c r="EF31" s="106">
        <v>430.596</v>
      </c>
      <c r="EG31" s="106">
        <v>428.911</v>
      </c>
      <c r="EH31" s="106">
        <v>413.77499999999998</v>
      </c>
      <c r="EI31" s="106">
        <v>394.60199999999998</v>
      </c>
      <c r="EJ31" s="106">
        <v>395.03800000000001</v>
      </c>
      <c r="EK31" s="106">
        <v>354.43799999999999</v>
      </c>
      <c r="EL31" s="106">
        <v>357.524</v>
      </c>
      <c r="EM31" s="106">
        <v>402.77699999999999</v>
      </c>
      <c r="EN31" s="106">
        <v>431.21699999999998</v>
      </c>
      <c r="EO31" s="106">
        <v>445.92500000000001</v>
      </c>
      <c r="EP31" s="106">
        <v>480.10500000000002</v>
      </c>
      <c r="EQ31" s="106">
        <v>486.12</v>
      </c>
      <c r="ER31" s="106">
        <v>485.87799999999999</v>
      </c>
      <c r="ES31" s="106">
        <v>487.38900000000001</v>
      </c>
      <c r="ET31" s="106">
        <v>500.13299999999998</v>
      </c>
      <c r="EU31" s="106">
        <v>520.51900000000001</v>
      </c>
      <c r="EV31" s="106">
        <v>525.54300000000001</v>
      </c>
      <c r="EW31" s="106">
        <v>542.274</v>
      </c>
      <c r="EX31" s="106">
        <v>578.01199999999994</v>
      </c>
      <c r="EY31" s="106">
        <v>660.745</v>
      </c>
      <c r="EZ31" s="106">
        <v>670.86300000000006</v>
      </c>
      <c r="FA31" s="106">
        <v>649.11</v>
      </c>
      <c r="FB31" s="106">
        <v>693.86599999999999</v>
      </c>
      <c r="FC31" s="106">
        <v>676.21699999999998</v>
      </c>
      <c r="FD31" s="106">
        <v>552.89200000000005</v>
      </c>
      <c r="FE31" s="106">
        <v>505.33100000000002</v>
      </c>
      <c r="FF31" s="106">
        <v>405.80500000000001</v>
      </c>
      <c r="FG31" s="106">
        <v>400.41800000000001</v>
      </c>
      <c r="FH31" s="106">
        <v>345.21699999999998</v>
      </c>
      <c r="FI31" s="106">
        <v>339.81099999999998</v>
      </c>
      <c r="FJ31" s="106">
        <v>352.483</v>
      </c>
      <c r="FK31" s="106">
        <v>283.85300000000001</v>
      </c>
      <c r="FL31" s="106">
        <v>254.476</v>
      </c>
      <c r="FM31" s="106">
        <v>244.32300000000001</v>
      </c>
      <c r="FN31" s="106">
        <v>252.386</v>
      </c>
      <c r="FO31" s="106">
        <v>268.13499999999999</v>
      </c>
      <c r="FP31" s="106">
        <v>262.90800000000002</v>
      </c>
      <c r="FQ31" s="106">
        <v>239.53700000000001</v>
      </c>
      <c r="FR31" s="106">
        <v>214.66900000000001</v>
      </c>
      <c r="FS31" s="106">
        <v>206.33</v>
      </c>
      <c r="FT31" s="106">
        <v>196.577</v>
      </c>
      <c r="FU31" s="106">
        <v>180.48599999999999</v>
      </c>
      <c r="FV31" s="106">
        <v>183.40600000000001</v>
      </c>
      <c r="FW31" s="106">
        <v>186.81299999999999</v>
      </c>
      <c r="FX31" s="106">
        <v>191.55799999999999</v>
      </c>
      <c r="FY31" s="106">
        <v>190.851</v>
      </c>
      <c r="FZ31" s="106">
        <v>195.559</v>
      </c>
      <c r="GA31" s="106">
        <v>200.56700000000001</v>
      </c>
      <c r="GB31" s="106">
        <v>199.881</v>
      </c>
      <c r="GC31" s="106">
        <v>203.28</v>
      </c>
      <c r="GD31" s="106">
        <v>204.119</v>
      </c>
      <c r="GE31" s="106">
        <v>202.22800000000001</v>
      </c>
      <c r="GF31" s="106">
        <v>199.56</v>
      </c>
      <c r="GG31" s="106">
        <v>204.23599999999999</v>
      </c>
      <c r="GH31" s="106">
        <v>207.71100000000001</v>
      </c>
      <c r="GI31" s="106">
        <v>218.68</v>
      </c>
      <c r="GJ31" s="106">
        <v>218.98400000000001</v>
      </c>
      <c r="GK31" s="106">
        <v>217.14400000000001</v>
      </c>
      <c r="GL31" s="106">
        <v>211.74799999999999</v>
      </c>
      <c r="GM31" s="106">
        <v>216.75899999999999</v>
      </c>
      <c r="GN31" s="106">
        <v>222.65899999999999</v>
      </c>
      <c r="GO31" s="106">
        <v>208.57300000000001</v>
      </c>
      <c r="GP31" s="106">
        <v>203.95500000000001</v>
      </c>
      <c r="GQ31" s="106">
        <v>198.22499999999999</v>
      </c>
      <c r="GR31" s="106">
        <v>198.881</v>
      </c>
      <c r="GS31" s="106">
        <v>196.86199999999999</v>
      </c>
      <c r="GT31" s="106">
        <v>202.733</v>
      </c>
      <c r="GU31" s="106">
        <v>216.86500000000001</v>
      </c>
      <c r="GV31" s="106">
        <v>222.261</v>
      </c>
      <c r="GW31" s="106">
        <v>220.745</v>
      </c>
      <c r="GX31" s="106">
        <v>219.72399999999999</v>
      </c>
      <c r="GY31" s="106">
        <v>222.53800000000001</v>
      </c>
      <c r="GZ31" s="106">
        <v>222.404</v>
      </c>
      <c r="HA31" s="106">
        <v>229.065</v>
      </c>
      <c r="HB31" s="106">
        <v>227.94300000000001</v>
      </c>
      <c r="HC31" s="106">
        <v>225.83699999999999</v>
      </c>
      <c r="HD31" s="106">
        <v>223.93199999999999</v>
      </c>
      <c r="HE31" s="106">
        <v>218.58099999999999</v>
      </c>
      <c r="HF31" s="106">
        <v>218.66800000000001</v>
      </c>
      <c r="HG31" s="106">
        <v>215.54599999999999</v>
      </c>
      <c r="HH31" s="106">
        <v>220.005</v>
      </c>
      <c r="HI31" s="106">
        <v>220.23400000000001</v>
      </c>
      <c r="HJ31" s="106">
        <v>219.45699999999999</v>
      </c>
      <c r="HK31" s="106">
        <v>223.07300000000001</v>
      </c>
      <c r="HL31" s="106">
        <v>222.607</v>
      </c>
      <c r="HM31" s="106">
        <v>223.91900000000001</v>
      </c>
      <c r="HN31" s="106">
        <v>226.65600000000001</v>
      </c>
      <c r="HO31" s="106">
        <v>227.209</v>
      </c>
      <c r="HP31" s="106">
        <v>229.608</v>
      </c>
      <c r="HQ31" s="106">
        <v>234.48500000000001</v>
      </c>
      <c r="HR31" s="106">
        <v>236.40299999999999</v>
      </c>
      <c r="HS31" s="106">
        <v>234.714</v>
      </c>
      <c r="HT31" s="106">
        <v>235.571</v>
      </c>
      <c r="HU31" s="106">
        <v>238.09800000000001</v>
      </c>
      <c r="HV31" s="106">
        <v>241.679</v>
      </c>
      <c r="HW31" s="106">
        <v>247.04900000000001</v>
      </c>
      <c r="HX31" s="106">
        <v>249.95</v>
      </c>
      <c r="HY31" s="106">
        <v>241.67500000000001</v>
      </c>
      <c r="HZ31" s="106">
        <v>246.98</v>
      </c>
      <c r="IA31" s="106">
        <v>249.93</v>
      </c>
      <c r="IB31" s="106">
        <v>249.47800000000001</v>
      </c>
      <c r="IC31" s="106">
        <v>248.029</v>
      </c>
      <c r="ID31" s="106">
        <v>264.89</v>
      </c>
      <c r="IE31" s="106">
        <v>275.08199999999999</v>
      </c>
      <c r="IF31" s="106">
        <v>273.73500000000001</v>
      </c>
      <c r="IG31" s="106">
        <v>275.56200000000001</v>
      </c>
      <c r="IH31" s="106">
        <v>269.39</v>
      </c>
      <c r="II31" s="106">
        <v>267.15600000000001</v>
      </c>
      <c r="IJ31" s="106">
        <v>266.50299999999999</v>
      </c>
      <c r="IK31" s="106">
        <v>264.59899999999999</v>
      </c>
      <c r="IL31" s="106">
        <v>260.86399999999998</v>
      </c>
      <c r="IM31" s="106">
        <v>254.697</v>
      </c>
      <c r="IN31" s="106">
        <v>254.459</v>
      </c>
      <c r="IO31" s="106">
        <v>250.11699999999999</v>
      </c>
      <c r="IP31" s="106">
        <v>243.49100000000001</v>
      </c>
      <c r="IQ31" s="106">
        <v>246.01400000000001</v>
      </c>
      <c r="IR31" s="106">
        <v>242.57599999999999</v>
      </c>
      <c r="IS31" s="106">
        <v>248.37700000000001</v>
      </c>
      <c r="IT31" s="106">
        <v>254.71299999999999</v>
      </c>
      <c r="IU31" s="106">
        <v>255.56</v>
      </c>
      <c r="IV31" s="106">
        <v>252.541</v>
      </c>
      <c r="IW31" s="106">
        <v>249.05199999999999</v>
      </c>
      <c r="IX31" s="106">
        <v>242.786</v>
      </c>
      <c r="IY31" s="106">
        <v>247.83500000000001</v>
      </c>
      <c r="IZ31" s="106">
        <v>252.797</v>
      </c>
      <c r="JA31" s="106">
        <v>255.15600000000001</v>
      </c>
      <c r="JB31" s="106"/>
    </row>
    <row r="32" spans="1:262" x14ac:dyDescent="0.35">
      <c r="A32" s="108" t="s">
        <v>255</v>
      </c>
      <c r="B32" t="s">
        <v>927</v>
      </c>
      <c r="C32" t="s">
        <v>1679</v>
      </c>
      <c r="D32">
        <f t="shared" ca="1" si="10"/>
        <v>88</v>
      </c>
      <c r="E32" s="105">
        <f ca="1">_xll.BDH(A32&amp;" corp","blp_i_sprd_mid",TODAY()-365,TODAY(),"dir=h","sort=r","fill=-", "pcs="&amp;B32, "dates=h","cols=88;rows=1")</f>
        <v>280.48099999999999</v>
      </c>
      <c r="F32" s="106">
        <v>282.90199999999999</v>
      </c>
      <c r="G32" s="106">
        <v>283.38</v>
      </c>
      <c r="H32" s="106">
        <v>286.05</v>
      </c>
      <c r="I32" s="106">
        <v>290.75900000000001</v>
      </c>
      <c r="J32" s="106">
        <v>282.98399999999998</v>
      </c>
      <c r="K32" s="106">
        <v>282.07900000000001</v>
      </c>
      <c r="L32" s="106">
        <v>272.81</v>
      </c>
      <c r="M32" s="106">
        <v>278.18299999999999</v>
      </c>
      <c r="N32" s="106">
        <v>277.52100000000002</v>
      </c>
      <c r="O32" s="106">
        <v>277.935</v>
      </c>
      <c r="P32" s="106">
        <v>283.51600000000002</v>
      </c>
      <c r="Q32" s="106">
        <v>290.83300000000003</v>
      </c>
      <c r="R32" s="106">
        <v>299.38799999999998</v>
      </c>
      <c r="S32" s="106">
        <v>294.387</v>
      </c>
      <c r="T32" s="106">
        <v>300.68700000000001</v>
      </c>
      <c r="U32" s="106">
        <v>311.56299999999999</v>
      </c>
      <c r="V32" s="106">
        <v>321.93200000000002</v>
      </c>
      <c r="W32" s="106">
        <v>333.01600000000002</v>
      </c>
      <c r="X32" s="106">
        <v>328.589</v>
      </c>
      <c r="Y32" s="106">
        <v>320.44900000000001</v>
      </c>
      <c r="Z32" s="106">
        <v>311.10199999999998</v>
      </c>
      <c r="AA32" s="106">
        <v>310.49</v>
      </c>
      <c r="AB32" s="106">
        <v>298.714</v>
      </c>
      <c r="AC32" s="106">
        <v>299.97899999999998</v>
      </c>
      <c r="AD32" s="106">
        <v>299.23200000000003</v>
      </c>
      <c r="AE32" s="106">
        <v>301.97699999999998</v>
      </c>
      <c r="AF32" s="106">
        <v>303.11399999999998</v>
      </c>
      <c r="AG32" s="106">
        <v>301.601</v>
      </c>
      <c r="AH32" s="106">
        <v>296.38299999999998</v>
      </c>
      <c r="AI32" s="106">
        <v>295.51799999999997</v>
      </c>
      <c r="AJ32" s="106">
        <v>292.459</v>
      </c>
      <c r="AK32" s="106">
        <v>286.529</v>
      </c>
      <c r="AL32" s="106">
        <v>285.02</v>
      </c>
      <c r="AM32" s="106">
        <v>289.57100000000003</v>
      </c>
      <c r="AN32" s="106">
        <v>284.27600000000001</v>
      </c>
      <c r="AO32" s="106">
        <v>286.22899999999998</v>
      </c>
      <c r="AP32" s="106">
        <v>288.76900000000001</v>
      </c>
      <c r="AQ32" s="106">
        <v>288.45100000000002</v>
      </c>
      <c r="AR32" s="106">
        <v>284.31700000000001</v>
      </c>
      <c r="AS32" s="106">
        <v>279.952</v>
      </c>
      <c r="AT32" s="106">
        <v>280.827</v>
      </c>
      <c r="AU32" s="106">
        <v>282.89600000000002</v>
      </c>
      <c r="AV32" s="106">
        <v>287.70499999999998</v>
      </c>
      <c r="AW32" s="106">
        <v>289.84800000000001</v>
      </c>
      <c r="AX32" s="106">
        <v>289.803</v>
      </c>
      <c r="AY32" s="106">
        <v>288.40499999999997</v>
      </c>
      <c r="AZ32" s="106">
        <v>284.17099999999999</v>
      </c>
      <c r="BA32" s="106">
        <v>282.14800000000002</v>
      </c>
      <c r="BB32" s="106">
        <v>272.45100000000002</v>
      </c>
      <c r="BC32" s="106">
        <v>271.161</v>
      </c>
      <c r="BD32" s="106">
        <v>274.678</v>
      </c>
      <c r="BE32" s="106">
        <v>280.59100000000001</v>
      </c>
      <c r="BF32" s="106">
        <v>287.08199999999999</v>
      </c>
      <c r="BG32" s="106">
        <v>291.68700000000001</v>
      </c>
      <c r="BH32" s="106">
        <v>293.96699999999998</v>
      </c>
      <c r="BI32" s="106">
        <v>306.25400000000002</v>
      </c>
      <c r="BJ32" s="106">
        <v>308.81400000000002</v>
      </c>
      <c r="BK32" s="106">
        <v>307.56099999999998</v>
      </c>
      <c r="BL32" s="106">
        <v>308.48099999999999</v>
      </c>
      <c r="BM32" s="106">
        <v>299.61700000000002</v>
      </c>
      <c r="BN32" s="106">
        <v>303.82400000000001</v>
      </c>
      <c r="BO32" s="106">
        <v>299.66699999999997</v>
      </c>
      <c r="BP32" s="106">
        <v>302.00200000000001</v>
      </c>
      <c r="BQ32" s="106">
        <v>305.53800000000001</v>
      </c>
      <c r="BR32" s="106">
        <v>309.11700000000002</v>
      </c>
      <c r="BS32" s="106">
        <v>312.08199999999999</v>
      </c>
      <c r="BT32" s="106">
        <v>320.76900000000001</v>
      </c>
      <c r="BU32" s="106">
        <v>326.786</v>
      </c>
      <c r="BV32" s="106">
        <v>334.56400000000002</v>
      </c>
      <c r="BW32" s="106">
        <v>335.37200000000001</v>
      </c>
      <c r="BX32" s="106">
        <v>344.87799999999999</v>
      </c>
      <c r="BY32" s="106">
        <v>347.29199999999997</v>
      </c>
      <c r="BZ32" s="106">
        <v>346.91300000000001</v>
      </c>
      <c r="CA32" s="106">
        <v>347.71800000000002</v>
      </c>
      <c r="CB32" s="106">
        <v>345.01799999999997</v>
      </c>
      <c r="CC32" s="106">
        <v>340.39699999999999</v>
      </c>
      <c r="CD32" s="106">
        <v>336.02699999999999</v>
      </c>
      <c r="CE32" s="106">
        <v>344.25200000000001</v>
      </c>
      <c r="CF32" s="106">
        <v>346.33600000000001</v>
      </c>
      <c r="CG32" s="106">
        <v>356.71899999999999</v>
      </c>
      <c r="CH32" s="106">
        <v>367.26100000000002</v>
      </c>
      <c r="CI32" s="106">
        <v>373.06700000000001</v>
      </c>
      <c r="CJ32" s="106">
        <v>376.26799999999997</v>
      </c>
      <c r="CK32" s="106">
        <v>375.29500000000002</v>
      </c>
      <c r="CL32" s="106">
        <v>377.65600000000001</v>
      </c>
      <c r="CM32" s="106">
        <v>356.779</v>
      </c>
      <c r="CN32" s="106">
        <v>366.154</v>
      </c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  <c r="DI32" s="106"/>
      <c r="DJ32" s="106"/>
      <c r="DK32" s="106"/>
      <c r="DL32" s="106"/>
      <c r="DM32" s="106"/>
      <c r="DN32" s="106"/>
      <c r="DO32" s="106"/>
      <c r="DP32" s="106"/>
      <c r="DQ32" s="106"/>
      <c r="DR32" s="106"/>
      <c r="DS32" s="106"/>
      <c r="DT32" s="106"/>
      <c r="DU32" s="106"/>
      <c r="DV32" s="106"/>
      <c r="DW32" s="106"/>
      <c r="DX32" s="106"/>
      <c r="DY32" s="106"/>
      <c r="DZ32" s="106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6"/>
      <c r="FK32" s="106"/>
      <c r="FL32" s="106"/>
      <c r="FM32" s="106"/>
      <c r="FN32" s="106"/>
      <c r="FO32" s="106"/>
      <c r="FP32" s="106"/>
      <c r="FQ32" s="106"/>
      <c r="FR32" s="106"/>
      <c r="FS32" s="106"/>
      <c r="FT32" s="106"/>
      <c r="FU32" s="106"/>
      <c r="FV32" s="106"/>
      <c r="FW32" s="106"/>
      <c r="FX32" s="106"/>
      <c r="FY32" s="106"/>
      <c r="FZ32" s="106"/>
      <c r="GA32" s="106"/>
      <c r="GB32" s="106"/>
      <c r="GC32" s="106"/>
      <c r="GD32" s="106"/>
      <c r="GE32" s="106"/>
      <c r="GF32" s="106"/>
      <c r="GG32" s="106"/>
      <c r="GH32" s="106"/>
      <c r="GI32" s="106"/>
      <c r="GJ32" s="106"/>
      <c r="GK32" s="106"/>
      <c r="GL32" s="106"/>
      <c r="GM32" s="106"/>
      <c r="GN32" s="106"/>
      <c r="GO32" s="106"/>
      <c r="GP32" s="106"/>
      <c r="GQ32" s="106"/>
      <c r="GR32" s="106"/>
      <c r="GS32" s="106"/>
      <c r="GT32" s="106"/>
      <c r="GU32" s="106"/>
      <c r="GV32" s="106"/>
      <c r="GW32" s="106"/>
      <c r="GX32" s="106"/>
      <c r="GY32" s="106"/>
      <c r="GZ32" s="106"/>
      <c r="HA32" s="106"/>
      <c r="HB32" s="106"/>
      <c r="HC32" s="106"/>
      <c r="HD32" s="106"/>
      <c r="HE32" s="106"/>
      <c r="HF32" s="106"/>
      <c r="HG32" s="106"/>
      <c r="HH32" s="106"/>
      <c r="HI32" s="106"/>
      <c r="HJ32" s="106"/>
      <c r="HK32" s="106"/>
      <c r="HL32" s="106"/>
      <c r="HM32" s="106"/>
      <c r="HN32" s="106"/>
      <c r="HO32" s="106"/>
      <c r="HP32" s="106"/>
      <c r="HQ32" s="106"/>
      <c r="HR32" s="106"/>
      <c r="HS32" s="106"/>
      <c r="HT32" s="106"/>
      <c r="HU32" s="106"/>
      <c r="HV32" s="106"/>
      <c r="HW32" s="106"/>
      <c r="HX32" s="106"/>
      <c r="HY32" s="106"/>
      <c r="HZ32" s="106"/>
      <c r="IA32" s="106"/>
      <c r="IB32" s="106"/>
      <c r="IC32" s="106"/>
      <c r="ID32" s="106"/>
      <c r="IE32" s="106"/>
      <c r="IF32" s="106"/>
      <c r="IG32" s="106"/>
      <c r="IH32" s="106"/>
      <c r="II32" s="106"/>
      <c r="IJ32" s="106"/>
      <c r="IK32" s="106"/>
      <c r="IL32" s="106"/>
      <c r="IM32" s="106"/>
      <c r="IN32" s="106"/>
      <c r="IO32" s="106"/>
      <c r="IP32" s="106"/>
      <c r="IQ32" s="106"/>
      <c r="IR32" s="106"/>
      <c r="IS32" s="106"/>
      <c r="IT32" s="106"/>
      <c r="IU32" s="106"/>
      <c r="IV32" s="106"/>
      <c r="IW32" s="106"/>
      <c r="IX32" s="106"/>
      <c r="IY32" s="106"/>
      <c r="IZ32" s="106"/>
      <c r="JA32" s="106"/>
      <c r="JB32" s="106"/>
    </row>
    <row r="33" spans="1:262" x14ac:dyDescent="0.35">
      <c r="A33" s="108" t="s">
        <v>423</v>
      </c>
      <c r="B33" t="s">
        <v>927</v>
      </c>
      <c r="C33" t="s">
        <v>1680</v>
      </c>
      <c r="D33">
        <f t="shared" ref="D33" ca="1" si="11">COUNTA(E33:JB33)</f>
        <v>42</v>
      </c>
      <c r="E33" s="105">
        <f ca="1">_xll.BDH(A33&amp;" corp","blp_i_sprd_mid",TODAY()-365,TODAY(),"dir=h","sort=r","fill=-", "pcs="&amp;B33, "dates=h","cols=42;rows=1")</f>
        <v>310.82900000000001</v>
      </c>
      <c r="F33" s="106">
        <v>310.93200000000002</v>
      </c>
      <c r="G33" s="106">
        <v>311.22699999999998</v>
      </c>
      <c r="H33" s="106">
        <v>312.11700000000002</v>
      </c>
      <c r="I33" s="106">
        <v>315.54700000000003</v>
      </c>
      <c r="J33" s="106">
        <v>316.58199999999999</v>
      </c>
      <c r="K33" s="106">
        <v>310.28199999999998</v>
      </c>
      <c r="L33" s="106">
        <v>307.01299999999998</v>
      </c>
      <c r="M33" s="106">
        <v>305.88200000000001</v>
      </c>
      <c r="N33" s="106">
        <v>304.85599999999999</v>
      </c>
      <c r="O33" s="106">
        <v>301.42399999999998</v>
      </c>
      <c r="P33" s="106">
        <v>295.94900000000001</v>
      </c>
      <c r="Q33" s="106">
        <v>294.83</v>
      </c>
      <c r="R33" s="106">
        <v>298.63600000000002</v>
      </c>
      <c r="S33" s="106">
        <v>304.10899999999998</v>
      </c>
      <c r="T33" s="106">
        <v>303.81900000000002</v>
      </c>
      <c r="U33" s="106">
        <v>310.11</v>
      </c>
      <c r="V33" s="106">
        <v>324.88600000000002</v>
      </c>
      <c r="W33" s="106">
        <v>331.49200000000002</v>
      </c>
      <c r="X33" s="106">
        <v>335.21</v>
      </c>
      <c r="Y33" s="106">
        <v>327.084</v>
      </c>
      <c r="Z33" s="106">
        <v>316.8</v>
      </c>
      <c r="AA33" s="106">
        <v>318.214</v>
      </c>
      <c r="AB33" s="106">
        <v>317.27300000000002</v>
      </c>
      <c r="AC33" s="106">
        <v>307.577</v>
      </c>
      <c r="AD33" s="106">
        <v>308.01499999999999</v>
      </c>
      <c r="AE33" s="106">
        <v>308.27</v>
      </c>
      <c r="AF33" s="106">
        <v>308.57799999999997</v>
      </c>
      <c r="AG33" s="106">
        <v>307.57900000000001</v>
      </c>
      <c r="AH33" s="106">
        <v>306.20400000000001</v>
      </c>
      <c r="AI33" s="106">
        <v>299.80900000000003</v>
      </c>
      <c r="AJ33" s="106">
        <v>305.72899999999998</v>
      </c>
      <c r="AK33" s="106">
        <v>307.12700000000001</v>
      </c>
      <c r="AL33" s="106">
        <v>302.01100000000002</v>
      </c>
      <c r="AM33" s="106">
        <v>301.13</v>
      </c>
      <c r="AN33" s="106">
        <v>298.90899999999999</v>
      </c>
      <c r="AO33" s="106">
        <v>296.64299999999997</v>
      </c>
      <c r="AP33" s="106">
        <v>298.11200000000002</v>
      </c>
      <c r="AQ33" s="106">
        <v>296.49900000000002</v>
      </c>
      <c r="AR33" s="106">
        <v>297.82400000000001</v>
      </c>
      <c r="AS33" s="106">
        <v>296.202</v>
      </c>
      <c r="AT33" s="106">
        <v>293.70800000000003</v>
      </c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  <c r="DI33" s="106"/>
      <c r="DJ33" s="106"/>
      <c r="DK33" s="106"/>
      <c r="DL33" s="106"/>
      <c r="DM33" s="106"/>
      <c r="DN33" s="106"/>
      <c r="DO33" s="106"/>
      <c r="DP33" s="106"/>
      <c r="DQ33" s="106"/>
      <c r="DR33" s="106"/>
      <c r="DS33" s="106"/>
      <c r="DT33" s="106"/>
      <c r="DU33" s="106"/>
      <c r="DV33" s="106"/>
      <c r="DW33" s="106"/>
      <c r="DX33" s="106"/>
      <c r="DY33" s="106"/>
      <c r="DZ33" s="106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6"/>
      <c r="FK33" s="106"/>
      <c r="FL33" s="106"/>
      <c r="FM33" s="106"/>
      <c r="FN33" s="106"/>
      <c r="FO33" s="106"/>
      <c r="FP33" s="106"/>
      <c r="FQ33" s="106"/>
      <c r="FR33" s="106"/>
      <c r="FS33" s="106"/>
      <c r="FT33" s="106"/>
      <c r="FU33" s="106"/>
      <c r="FV33" s="106"/>
      <c r="FW33" s="106"/>
      <c r="FX33" s="106"/>
      <c r="FY33" s="106"/>
      <c r="FZ33" s="106"/>
      <c r="GA33" s="106"/>
      <c r="GB33" s="106"/>
      <c r="GC33" s="106"/>
      <c r="GD33" s="106"/>
      <c r="GE33" s="106"/>
      <c r="GF33" s="106"/>
      <c r="GG33" s="106"/>
      <c r="GH33" s="106"/>
      <c r="GI33" s="106"/>
      <c r="GJ33" s="106"/>
      <c r="GK33" s="106"/>
      <c r="GL33" s="106"/>
      <c r="GM33" s="106"/>
      <c r="GN33" s="106"/>
      <c r="GO33" s="106"/>
      <c r="GP33" s="106"/>
      <c r="GQ33" s="106"/>
      <c r="GR33" s="106"/>
      <c r="GS33" s="106"/>
      <c r="GT33" s="106"/>
      <c r="GU33" s="106"/>
      <c r="GV33" s="106"/>
      <c r="GW33" s="106"/>
      <c r="GX33" s="106"/>
      <c r="GY33" s="106"/>
      <c r="GZ33" s="106"/>
      <c r="HA33" s="106"/>
      <c r="HB33" s="106"/>
      <c r="HC33" s="106"/>
      <c r="HD33" s="106"/>
      <c r="HE33" s="106"/>
      <c r="HF33" s="106"/>
      <c r="HG33" s="106"/>
      <c r="HH33" s="106"/>
      <c r="HI33" s="106"/>
      <c r="HJ33" s="106"/>
      <c r="HK33" s="106"/>
      <c r="HL33" s="106"/>
      <c r="HM33" s="106"/>
      <c r="HN33" s="106"/>
      <c r="HO33" s="106"/>
      <c r="HP33" s="106"/>
      <c r="HQ33" s="106"/>
      <c r="HR33" s="106"/>
      <c r="HS33" s="106"/>
      <c r="HT33" s="106"/>
      <c r="HU33" s="106"/>
      <c r="HV33" s="106"/>
      <c r="HW33" s="106"/>
      <c r="HX33" s="106"/>
      <c r="HY33" s="106"/>
      <c r="HZ33" s="106"/>
      <c r="IA33" s="106"/>
      <c r="IB33" s="106"/>
      <c r="IC33" s="106"/>
      <c r="ID33" s="106"/>
      <c r="IE33" s="106"/>
      <c r="IF33" s="106"/>
      <c r="IG33" s="106"/>
      <c r="IH33" s="106"/>
      <c r="II33" s="106"/>
      <c r="IJ33" s="106"/>
      <c r="IK33" s="106"/>
      <c r="IL33" s="106"/>
      <c r="IM33" s="106"/>
      <c r="IN33" s="106"/>
      <c r="IO33" s="106"/>
      <c r="IP33" s="106"/>
      <c r="IQ33" s="106"/>
      <c r="IR33" s="106"/>
      <c r="IS33" s="106"/>
      <c r="IT33" s="106"/>
      <c r="IU33" s="106"/>
      <c r="IV33" s="106"/>
      <c r="IW33" s="106"/>
      <c r="IX33" s="106"/>
      <c r="IY33" s="106"/>
      <c r="IZ33" s="106"/>
      <c r="JA33" s="106"/>
      <c r="JB33" s="106"/>
    </row>
    <row r="34" spans="1:262" x14ac:dyDescent="0.35">
      <c r="A34" s="108" t="s">
        <v>72</v>
      </c>
      <c r="B34" t="s">
        <v>927</v>
      </c>
      <c r="C34" t="s">
        <v>1681</v>
      </c>
      <c r="D34">
        <f t="shared" ref="D34:D43" ca="1" si="12">COUNTA(E34:JB34)</f>
        <v>256</v>
      </c>
      <c r="E34" s="105">
        <f ca="1">_xll.BDH(A34&amp;" corp","blp_i_sprd_mid",TODAY()-365,TODAY(),"dir=h","sort=r","fill=-", "pcs="&amp;B34, "dates=h","cols=256;rows=1")</f>
        <v>289.99599999999998</v>
      </c>
      <c r="F34" s="106">
        <v>291.089</v>
      </c>
      <c r="G34" s="106">
        <v>293.33100000000002</v>
      </c>
      <c r="H34" s="106">
        <v>295.096</v>
      </c>
      <c r="I34" s="106">
        <v>297.32600000000002</v>
      </c>
      <c r="J34" s="106">
        <v>297.63200000000001</v>
      </c>
      <c r="K34" s="106">
        <v>292.15499999999997</v>
      </c>
      <c r="L34" s="106">
        <v>291.00799999999998</v>
      </c>
      <c r="M34" s="106">
        <v>290.96100000000001</v>
      </c>
      <c r="N34" s="106">
        <v>292.017</v>
      </c>
      <c r="O34" s="106">
        <v>290.62400000000002</v>
      </c>
      <c r="P34" s="106">
        <v>288.67599999999999</v>
      </c>
      <c r="Q34" s="106">
        <v>289.36900000000003</v>
      </c>
      <c r="R34" s="106">
        <v>293.113</v>
      </c>
      <c r="S34" s="106">
        <v>295.81400000000002</v>
      </c>
      <c r="T34" s="106">
        <v>295.80200000000002</v>
      </c>
      <c r="U34" s="106">
        <v>298.63400000000001</v>
      </c>
      <c r="V34" s="106">
        <v>301.14100000000002</v>
      </c>
      <c r="W34" s="106">
        <v>304.69</v>
      </c>
      <c r="X34" s="106">
        <v>304.59399999999999</v>
      </c>
      <c r="Y34" s="106">
        <v>296.08800000000002</v>
      </c>
      <c r="Z34" s="106">
        <v>283.34199999999998</v>
      </c>
      <c r="AA34" s="106">
        <v>287.30399999999997</v>
      </c>
      <c r="AB34" s="106">
        <v>282.84199999999998</v>
      </c>
      <c r="AC34" s="106">
        <v>273.04700000000003</v>
      </c>
      <c r="AD34" s="106">
        <v>276.08300000000003</v>
      </c>
      <c r="AE34" s="106">
        <v>276.46699999999998</v>
      </c>
      <c r="AF34" s="106">
        <v>278.67599999999999</v>
      </c>
      <c r="AG34" s="106">
        <v>280.31799999999998</v>
      </c>
      <c r="AH34" s="106">
        <v>278.846</v>
      </c>
      <c r="AI34" s="106">
        <v>273.71800000000002</v>
      </c>
      <c r="AJ34" s="106">
        <v>276.125</v>
      </c>
      <c r="AK34" s="106">
        <v>275.822</v>
      </c>
      <c r="AL34" s="106">
        <v>276.964</v>
      </c>
      <c r="AM34" s="106">
        <v>276.87599999999998</v>
      </c>
      <c r="AN34" s="106">
        <v>276.38200000000001</v>
      </c>
      <c r="AO34" s="106">
        <v>278.07900000000001</v>
      </c>
      <c r="AP34" s="106">
        <v>278.80900000000003</v>
      </c>
      <c r="AQ34" s="106">
        <v>277.51799999999997</v>
      </c>
      <c r="AR34" s="106">
        <v>278.04399999999998</v>
      </c>
      <c r="AS34" s="106">
        <v>280.28199999999998</v>
      </c>
      <c r="AT34" s="106">
        <v>283.89999999999998</v>
      </c>
      <c r="AU34" s="106">
        <v>288.95400000000001</v>
      </c>
      <c r="AV34" s="106">
        <v>295.32600000000002</v>
      </c>
      <c r="AW34" s="106">
        <v>293.44799999999998</v>
      </c>
      <c r="AX34" s="106">
        <v>290.47199999999998</v>
      </c>
      <c r="AY34" s="106">
        <v>289.49</v>
      </c>
      <c r="AZ34" s="106">
        <v>287.10000000000002</v>
      </c>
      <c r="BA34" s="106">
        <v>285.52</v>
      </c>
      <c r="BB34" s="106">
        <v>286.13400000000001</v>
      </c>
      <c r="BC34" s="106">
        <v>289.43799999999999</v>
      </c>
      <c r="BD34" s="106">
        <v>291.80099999999999</v>
      </c>
      <c r="BE34" s="106">
        <v>297.85599999999999</v>
      </c>
      <c r="BF34" s="106">
        <v>300.09100000000001</v>
      </c>
      <c r="BG34" s="106">
        <v>303.83</v>
      </c>
      <c r="BH34" s="106">
        <v>305.60300000000001</v>
      </c>
      <c r="BI34" s="106">
        <v>309.04500000000002</v>
      </c>
      <c r="BJ34" s="106">
        <v>306.33499999999998</v>
      </c>
      <c r="BK34" s="106">
        <v>304.45800000000003</v>
      </c>
      <c r="BL34" s="106">
        <v>298.87099999999998</v>
      </c>
      <c r="BM34" s="106">
        <v>291.21899999999999</v>
      </c>
      <c r="BN34" s="106">
        <v>288.72899999999998</v>
      </c>
      <c r="BO34" s="106">
        <v>287.10199999999998</v>
      </c>
      <c r="BP34" s="106">
        <v>287.08800000000002</v>
      </c>
      <c r="BQ34" s="106">
        <v>290.23500000000001</v>
      </c>
      <c r="BR34" s="106">
        <v>296.08300000000003</v>
      </c>
      <c r="BS34" s="106">
        <v>296.76499999999999</v>
      </c>
      <c r="BT34" s="106">
        <v>306.81299999999999</v>
      </c>
      <c r="BU34" s="106">
        <v>318.58800000000002</v>
      </c>
      <c r="BV34" s="106">
        <v>322.233</v>
      </c>
      <c r="BW34" s="106">
        <v>325.76600000000002</v>
      </c>
      <c r="BX34" s="106">
        <v>331.01400000000001</v>
      </c>
      <c r="BY34" s="106">
        <v>331.37299999999999</v>
      </c>
      <c r="BZ34" s="106">
        <v>335.05799999999999</v>
      </c>
      <c r="CA34" s="106">
        <v>330.71199999999999</v>
      </c>
      <c r="CB34" s="106">
        <v>328.678</v>
      </c>
      <c r="CC34" s="106">
        <v>324.94299999999998</v>
      </c>
      <c r="CD34" s="106">
        <v>328.553</v>
      </c>
      <c r="CE34" s="106">
        <v>339.947</v>
      </c>
      <c r="CF34" s="106">
        <v>348.012</v>
      </c>
      <c r="CG34" s="106">
        <v>352.79500000000002</v>
      </c>
      <c r="CH34" s="106">
        <v>358.03500000000003</v>
      </c>
      <c r="CI34" s="106">
        <v>360.536</v>
      </c>
      <c r="CJ34" s="106">
        <v>360.19799999999998</v>
      </c>
      <c r="CK34" s="106">
        <v>359.38799999999998</v>
      </c>
      <c r="CL34" s="106">
        <v>356.108</v>
      </c>
      <c r="CM34" s="106">
        <v>353.608</v>
      </c>
      <c r="CN34" s="106">
        <v>355.20499999999998</v>
      </c>
      <c r="CO34" s="106">
        <v>349.685</v>
      </c>
      <c r="CP34" s="106">
        <v>349.56099999999998</v>
      </c>
      <c r="CQ34" s="106">
        <v>339.95600000000002</v>
      </c>
      <c r="CR34" s="106">
        <v>334.37799999999999</v>
      </c>
      <c r="CS34" s="106">
        <v>354.87099999999998</v>
      </c>
      <c r="CT34" s="106">
        <v>347.18099999999998</v>
      </c>
      <c r="CU34" s="106">
        <v>341.536</v>
      </c>
      <c r="CV34" s="106">
        <v>316.88</v>
      </c>
      <c r="CW34" s="106">
        <v>304.63200000000001</v>
      </c>
      <c r="CX34" s="106">
        <v>301.04700000000003</v>
      </c>
      <c r="CY34" s="106">
        <v>317.59300000000002</v>
      </c>
      <c r="CZ34" s="106">
        <v>356.41699999999997</v>
      </c>
      <c r="DA34" s="106">
        <v>371.928</v>
      </c>
      <c r="DB34" s="106">
        <v>398.63099999999997</v>
      </c>
      <c r="DC34" s="106">
        <v>400.39800000000002</v>
      </c>
      <c r="DD34" s="106">
        <v>402.03100000000001</v>
      </c>
      <c r="DE34" s="106">
        <v>397.57400000000001</v>
      </c>
      <c r="DF34" s="106">
        <v>397.52300000000002</v>
      </c>
      <c r="DG34" s="106">
        <v>420.27699999999999</v>
      </c>
      <c r="DH34" s="106">
        <v>432.572</v>
      </c>
      <c r="DI34" s="106">
        <v>443.34899999999999</v>
      </c>
      <c r="DJ34" s="106">
        <v>450.303</v>
      </c>
      <c r="DK34" s="106">
        <v>459.36900000000003</v>
      </c>
      <c r="DL34" s="106">
        <v>467.32600000000002</v>
      </c>
      <c r="DM34" s="106">
        <v>474.15499999999997</v>
      </c>
      <c r="DN34" s="106">
        <v>478.15499999999997</v>
      </c>
      <c r="DO34" s="106">
        <v>479.46100000000001</v>
      </c>
      <c r="DP34" s="106">
        <v>470.15</v>
      </c>
      <c r="DQ34" s="106">
        <v>464.947</v>
      </c>
      <c r="DR34" s="106">
        <v>458.87200000000001</v>
      </c>
      <c r="DS34" s="106">
        <v>471.34399999999999</v>
      </c>
      <c r="DT34" s="106">
        <v>458.99700000000001</v>
      </c>
      <c r="DU34" s="106">
        <v>455.387</v>
      </c>
      <c r="DV34" s="106">
        <v>454.553</v>
      </c>
      <c r="DW34" s="106">
        <v>448.49299999999999</v>
      </c>
      <c r="DX34" s="106">
        <v>425.505</v>
      </c>
      <c r="DY34" s="106">
        <v>419.00200000000001</v>
      </c>
      <c r="DZ34" s="106">
        <v>415.01499999999999</v>
      </c>
      <c r="EA34" s="106">
        <v>414.23599999999999</v>
      </c>
      <c r="EB34" s="106">
        <v>414.52499999999998</v>
      </c>
      <c r="EC34" s="106">
        <v>433.93400000000003</v>
      </c>
      <c r="ED34" s="106">
        <v>440.11799999999999</v>
      </c>
      <c r="EE34" s="106">
        <v>453.90499999999997</v>
      </c>
      <c r="EF34" s="106">
        <v>459.774</v>
      </c>
      <c r="EG34" s="106">
        <v>459.404</v>
      </c>
      <c r="EH34" s="106">
        <v>462.96199999999999</v>
      </c>
      <c r="EI34" s="106">
        <v>462.19299999999998</v>
      </c>
      <c r="EJ34" s="106">
        <v>460.83300000000003</v>
      </c>
      <c r="EK34" s="106">
        <v>471.67</v>
      </c>
      <c r="EL34" s="106">
        <v>515.19000000000005</v>
      </c>
      <c r="EM34" s="106">
        <v>533.42899999999997</v>
      </c>
      <c r="EN34" s="106">
        <v>549.75</v>
      </c>
      <c r="EO34" s="106">
        <v>563.17999999999995</v>
      </c>
      <c r="EP34" s="106">
        <v>565.90599999999995</v>
      </c>
      <c r="EQ34" s="106">
        <v>562.65700000000004</v>
      </c>
      <c r="ER34" s="106">
        <v>561.66800000000001</v>
      </c>
      <c r="ES34" s="106">
        <v>560.28499999999997</v>
      </c>
      <c r="ET34" s="106">
        <v>563.55899999999997</v>
      </c>
      <c r="EU34" s="106">
        <v>558.399</v>
      </c>
      <c r="EV34" s="106">
        <v>554.56899999999996</v>
      </c>
      <c r="EW34" s="106">
        <v>545.47</v>
      </c>
      <c r="EX34" s="106">
        <v>573.72900000000004</v>
      </c>
      <c r="EY34" s="106">
        <v>567.11300000000006</v>
      </c>
      <c r="EZ34" s="106">
        <v>545.67700000000002</v>
      </c>
      <c r="FA34" s="106">
        <v>542.06500000000005</v>
      </c>
      <c r="FB34" s="106">
        <v>535.32000000000005</v>
      </c>
      <c r="FC34" s="106">
        <v>470.72899999999998</v>
      </c>
      <c r="FD34" s="106">
        <v>413.43400000000003</v>
      </c>
      <c r="FE34" s="106">
        <v>358.01299999999998</v>
      </c>
      <c r="FF34" s="106">
        <v>349.339</v>
      </c>
      <c r="FG34" s="106">
        <v>308.67099999999999</v>
      </c>
      <c r="FH34" s="106">
        <v>298.43599999999998</v>
      </c>
      <c r="FI34" s="106">
        <v>305.30799999999999</v>
      </c>
      <c r="FJ34" s="106">
        <v>252.995</v>
      </c>
      <c r="FK34" s="106">
        <v>235.761</v>
      </c>
      <c r="FL34" s="106">
        <v>228.572</v>
      </c>
      <c r="FM34" s="106">
        <v>232.68100000000001</v>
      </c>
      <c r="FN34" s="106">
        <v>239.221</v>
      </c>
      <c r="FO34" s="106">
        <v>233.8</v>
      </c>
      <c r="FP34" s="106">
        <v>215.93299999999999</v>
      </c>
      <c r="FQ34" s="106">
        <v>201.38300000000001</v>
      </c>
      <c r="FR34" s="106">
        <v>192.42099999999999</v>
      </c>
      <c r="FS34" s="106">
        <v>183.708</v>
      </c>
      <c r="FT34" s="106">
        <v>175.232</v>
      </c>
      <c r="FU34" s="106">
        <v>175.423</v>
      </c>
      <c r="FV34" s="106">
        <v>175.78100000000001</v>
      </c>
      <c r="FW34" s="106">
        <v>176.96600000000001</v>
      </c>
      <c r="FX34" s="106">
        <v>176.036</v>
      </c>
      <c r="FY34" s="106">
        <v>176.44200000000001</v>
      </c>
      <c r="FZ34" s="106">
        <v>176.78200000000001</v>
      </c>
      <c r="GA34" s="106">
        <v>176.566</v>
      </c>
      <c r="GB34" s="106">
        <v>178.18700000000001</v>
      </c>
      <c r="GC34" s="106">
        <v>180.542</v>
      </c>
      <c r="GD34" s="106">
        <v>177.34100000000001</v>
      </c>
      <c r="GE34" s="106">
        <v>174.85400000000001</v>
      </c>
      <c r="GF34" s="106">
        <v>175.26300000000001</v>
      </c>
      <c r="GG34" s="106">
        <v>179.97900000000001</v>
      </c>
      <c r="GH34" s="106">
        <v>184.62100000000001</v>
      </c>
      <c r="GI34" s="106">
        <v>183.80199999999999</v>
      </c>
      <c r="GJ34" s="106">
        <v>178.12899999999999</v>
      </c>
      <c r="GK34" s="106">
        <v>169.72800000000001</v>
      </c>
      <c r="GL34" s="106">
        <v>168.66200000000001</v>
      </c>
      <c r="GM34" s="106">
        <v>171.43100000000001</v>
      </c>
      <c r="GN34" s="106">
        <v>160.154</v>
      </c>
      <c r="GO34" s="106">
        <v>158.50200000000001</v>
      </c>
      <c r="GP34" s="106">
        <v>154.53700000000001</v>
      </c>
      <c r="GQ34" s="106">
        <v>154.53700000000001</v>
      </c>
      <c r="GR34" s="106">
        <v>153.303</v>
      </c>
      <c r="GS34" s="106">
        <v>158.477</v>
      </c>
      <c r="GT34" s="106">
        <v>163.881</v>
      </c>
      <c r="GU34" s="106">
        <v>165.61699999999999</v>
      </c>
      <c r="GV34" s="106">
        <v>164.226</v>
      </c>
      <c r="GW34" s="106">
        <v>166.315</v>
      </c>
      <c r="GX34" s="106">
        <v>168.64</v>
      </c>
      <c r="GY34" s="106">
        <v>167.49600000000001</v>
      </c>
      <c r="GZ34" s="106">
        <v>172.14099999999999</v>
      </c>
      <c r="HA34" s="106">
        <v>174.09800000000001</v>
      </c>
      <c r="HB34" s="106">
        <v>173.49799999999999</v>
      </c>
      <c r="HC34" s="106">
        <v>171.875</v>
      </c>
      <c r="HD34" s="106">
        <v>168.51300000000001</v>
      </c>
      <c r="HE34" s="106">
        <v>166.453</v>
      </c>
      <c r="HF34" s="106">
        <v>163.22900000000001</v>
      </c>
      <c r="HG34" s="106">
        <v>169.07900000000001</v>
      </c>
      <c r="HH34" s="106">
        <v>168.27199999999999</v>
      </c>
      <c r="HI34" s="106">
        <v>168.518</v>
      </c>
      <c r="HJ34" s="106">
        <v>172.17699999999999</v>
      </c>
      <c r="HK34" s="106">
        <v>172.72900000000001</v>
      </c>
      <c r="HL34" s="106">
        <v>175.67699999999999</v>
      </c>
      <c r="HM34" s="106">
        <v>177.417</v>
      </c>
      <c r="HN34" s="106">
        <v>178.83199999999999</v>
      </c>
      <c r="HO34" s="106">
        <v>179.54900000000001</v>
      </c>
      <c r="HP34" s="106">
        <v>186.51900000000001</v>
      </c>
      <c r="HQ34" s="106">
        <v>188.91200000000001</v>
      </c>
      <c r="HR34" s="106">
        <v>187.80199999999999</v>
      </c>
      <c r="HS34" s="106">
        <v>190.70599999999999</v>
      </c>
      <c r="HT34" s="106">
        <v>194.05</v>
      </c>
      <c r="HU34" s="106">
        <v>198.624</v>
      </c>
      <c r="HV34" s="106">
        <v>202.482</v>
      </c>
      <c r="HW34" s="106">
        <v>206.02099999999999</v>
      </c>
      <c r="HX34" s="106">
        <v>201.74199999999999</v>
      </c>
      <c r="HY34" s="106">
        <v>205.43600000000001</v>
      </c>
      <c r="HZ34" s="106">
        <v>207.452</v>
      </c>
      <c r="IA34" s="106">
        <v>207.25299999999999</v>
      </c>
      <c r="IB34" s="106">
        <v>207.74299999999999</v>
      </c>
      <c r="IC34" s="106">
        <v>211.72</v>
      </c>
      <c r="ID34" s="106">
        <v>215.084</v>
      </c>
      <c r="IE34" s="106">
        <v>214.322</v>
      </c>
      <c r="IF34" s="106">
        <v>216.61500000000001</v>
      </c>
      <c r="IG34" s="106">
        <v>208.02</v>
      </c>
      <c r="IH34" s="106">
        <v>205.28399999999999</v>
      </c>
      <c r="II34" s="106">
        <v>200.81399999999999</v>
      </c>
      <c r="IJ34" s="106">
        <v>199.75200000000001</v>
      </c>
      <c r="IK34" s="106">
        <v>198.322</v>
      </c>
      <c r="IL34" s="106">
        <v>191.69900000000001</v>
      </c>
      <c r="IM34" s="106">
        <v>191.499</v>
      </c>
      <c r="IN34" s="106">
        <v>190.64599999999999</v>
      </c>
      <c r="IO34" s="106">
        <v>186.55600000000001</v>
      </c>
      <c r="IP34" s="106">
        <v>189.65</v>
      </c>
      <c r="IQ34" s="106">
        <v>188.22900000000001</v>
      </c>
      <c r="IR34" s="106">
        <v>190.80099999999999</v>
      </c>
      <c r="IS34" s="106">
        <v>193.95099999999999</v>
      </c>
      <c r="IT34" s="106">
        <v>194.83699999999999</v>
      </c>
      <c r="IU34" s="106">
        <v>191.685</v>
      </c>
      <c r="IV34" s="106">
        <v>191.58199999999999</v>
      </c>
      <c r="IW34" s="106">
        <v>187.71799999999999</v>
      </c>
      <c r="IX34" s="106">
        <v>188.785</v>
      </c>
      <c r="IY34" s="106">
        <v>192.67400000000001</v>
      </c>
      <c r="IZ34" s="106">
        <v>193.131</v>
      </c>
      <c r="JA34" s="106"/>
      <c r="JB34" s="106"/>
    </row>
    <row r="35" spans="1:262" x14ac:dyDescent="0.35">
      <c r="A35" s="108" t="s">
        <v>187</v>
      </c>
      <c r="B35" t="s">
        <v>927</v>
      </c>
      <c r="C35" t="s">
        <v>1682</v>
      </c>
      <c r="D35">
        <f t="shared" ca="1" si="12"/>
        <v>97</v>
      </c>
      <c r="E35" s="105">
        <f ca="1">_xll.BDH(A35&amp;" corp","blp_i_sprd_mid",TODAY()-365,TODAY(),"dir=h","sort=r","fill=-", "pcs="&amp;B35, "dates=h","cols=97;rows=1")</f>
        <v>152.88399999999999</v>
      </c>
      <c r="F35" s="106">
        <v>152.71899999999999</v>
      </c>
      <c r="G35" s="106">
        <v>155.857</v>
      </c>
      <c r="H35" s="106">
        <v>156.55699999999999</v>
      </c>
      <c r="I35" s="106">
        <v>156.35599999999999</v>
      </c>
      <c r="J35" s="106">
        <v>155.96</v>
      </c>
      <c r="K35" s="106">
        <v>152.745</v>
      </c>
      <c r="L35" s="106">
        <v>150.69200000000001</v>
      </c>
      <c r="M35" s="106">
        <v>150.01400000000001</v>
      </c>
      <c r="N35" s="106">
        <v>148.86000000000001</v>
      </c>
      <c r="O35" s="106">
        <v>149.184</v>
      </c>
      <c r="P35" s="106">
        <v>147.34399999999999</v>
      </c>
      <c r="Q35" s="106">
        <v>148.31399999999999</v>
      </c>
      <c r="R35" s="106">
        <v>152.30199999999999</v>
      </c>
      <c r="S35" s="106">
        <v>154.827</v>
      </c>
      <c r="T35" s="106">
        <v>154.15600000000001</v>
      </c>
      <c r="U35" s="106">
        <v>154.77000000000001</v>
      </c>
      <c r="V35" s="106">
        <v>158.04300000000001</v>
      </c>
      <c r="W35" s="106">
        <v>158.61600000000001</v>
      </c>
      <c r="X35" s="106">
        <v>159.947</v>
      </c>
      <c r="Y35" s="106">
        <v>158.965</v>
      </c>
      <c r="Z35" s="106">
        <v>156.542</v>
      </c>
      <c r="AA35" s="106">
        <v>157.053</v>
      </c>
      <c r="AB35" s="106">
        <v>156.02600000000001</v>
      </c>
      <c r="AC35" s="106">
        <v>149.46299999999999</v>
      </c>
      <c r="AD35" s="106">
        <v>149.81100000000001</v>
      </c>
      <c r="AE35" s="106">
        <v>149.33099999999999</v>
      </c>
      <c r="AF35" s="106">
        <v>150.80199999999999</v>
      </c>
      <c r="AG35" s="106">
        <v>151.4</v>
      </c>
      <c r="AH35" s="106">
        <v>150.73699999999999</v>
      </c>
      <c r="AI35" s="106">
        <v>146.62799999999999</v>
      </c>
      <c r="AJ35" s="106">
        <v>149.215</v>
      </c>
      <c r="AK35" s="106">
        <v>151.08699999999999</v>
      </c>
      <c r="AL35" s="106">
        <v>149.62</v>
      </c>
      <c r="AM35" s="106">
        <v>149.56800000000001</v>
      </c>
      <c r="AN35" s="106">
        <v>149.85400000000001</v>
      </c>
      <c r="AO35" s="106">
        <v>149.137</v>
      </c>
      <c r="AP35" s="106">
        <v>147.05799999999999</v>
      </c>
      <c r="AQ35" s="106">
        <v>144.27500000000001</v>
      </c>
      <c r="AR35" s="106">
        <v>146.304</v>
      </c>
      <c r="AS35" s="106">
        <v>145.70099999999999</v>
      </c>
      <c r="AT35" s="106">
        <v>145.98599999999999</v>
      </c>
      <c r="AU35" s="106">
        <v>146.49199999999999</v>
      </c>
      <c r="AV35" s="106">
        <v>150.96600000000001</v>
      </c>
      <c r="AW35" s="106">
        <v>152.227</v>
      </c>
      <c r="AX35" s="106">
        <v>151.941</v>
      </c>
      <c r="AY35" s="106">
        <v>149.84</v>
      </c>
      <c r="AZ35" s="106">
        <v>148.767</v>
      </c>
      <c r="BA35" s="106">
        <v>147.06299999999999</v>
      </c>
      <c r="BB35" s="106">
        <v>143.334</v>
      </c>
      <c r="BC35" s="106">
        <v>142.84299999999999</v>
      </c>
      <c r="BD35" s="106">
        <v>145.59200000000001</v>
      </c>
      <c r="BE35" s="106">
        <v>148.83799999999999</v>
      </c>
      <c r="BF35" s="106">
        <v>153.92500000000001</v>
      </c>
      <c r="BG35" s="106">
        <v>152.51499999999999</v>
      </c>
      <c r="BH35" s="106">
        <v>155.602</v>
      </c>
      <c r="BI35" s="106">
        <v>155.10900000000001</v>
      </c>
      <c r="BJ35" s="106">
        <v>159.10400000000001</v>
      </c>
      <c r="BK35" s="106">
        <v>157.63399999999999</v>
      </c>
      <c r="BL35" s="106">
        <v>157.57</v>
      </c>
      <c r="BM35" s="106">
        <v>159.285</v>
      </c>
      <c r="BN35" s="106">
        <v>153.84800000000001</v>
      </c>
      <c r="BO35" s="106">
        <v>154.75700000000001</v>
      </c>
      <c r="BP35" s="106">
        <v>153.01</v>
      </c>
      <c r="BQ35" s="106">
        <v>150.39400000000001</v>
      </c>
      <c r="BR35" s="106">
        <v>152.977</v>
      </c>
      <c r="BS35" s="106">
        <v>155.33099999999999</v>
      </c>
      <c r="BT35" s="106">
        <v>153.47399999999999</v>
      </c>
      <c r="BU35" s="106">
        <v>154.48599999999999</v>
      </c>
      <c r="BV35" s="106">
        <v>154.81700000000001</v>
      </c>
      <c r="BW35" s="106">
        <v>156.67500000000001</v>
      </c>
      <c r="BX35" s="106">
        <v>156.023</v>
      </c>
      <c r="BY35" s="106">
        <v>156.39500000000001</v>
      </c>
      <c r="BZ35" s="106">
        <v>154.34700000000001</v>
      </c>
      <c r="CA35" s="106">
        <v>158.07400000000001</v>
      </c>
      <c r="CB35" s="106">
        <v>157.01599999999999</v>
      </c>
      <c r="CC35" s="106">
        <v>155.38499999999999</v>
      </c>
      <c r="CD35" s="106">
        <v>151.88499999999999</v>
      </c>
      <c r="CE35" s="106">
        <v>151.405</v>
      </c>
      <c r="CF35" s="106">
        <v>151.86699999999999</v>
      </c>
      <c r="CG35" s="106">
        <v>152.53</v>
      </c>
      <c r="CH35" s="106">
        <v>152.006</v>
      </c>
      <c r="CI35" s="106">
        <v>155.88200000000001</v>
      </c>
      <c r="CJ35" s="106">
        <v>156.751</v>
      </c>
      <c r="CK35" s="106">
        <v>157.214</v>
      </c>
      <c r="CL35" s="106">
        <v>155.64699999999999</v>
      </c>
      <c r="CM35" s="106">
        <v>153.733</v>
      </c>
      <c r="CN35" s="106">
        <v>150.71100000000001</v>
      </c>
      <c r="CO35" s="106">
        <v>152.79900000000001</v>
      </c>
      <c r="CP35" s="106">
        <v>148.81800000000001</v>
      </c>
      <c r="CQ35" s="106">
        <v>148.39699999999999</v>
      </c>
      <c r="CR35" s="106">
        <v>146.47399999999999</v>
      </c>
      <c r="CS35" s="106">
        <v>145.69200000000001</v>
      </c>
      <c r="CT35" s="106">
        <v>151.28399999999999</v>
      </c>
      <c r="CU35" s="106">
        <v>150.56899999999999</v>
      </c>
      <c r="CV35" s="106">
        <v>149.28299999999999</v>
      </c>
      <c r="CW35" s="106">
        <v>140.99299999999999</v>
      </c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  <c r="DI35" s="106"/>
      <c r="DJ35" s="106"/>
      <c r="DK35" s="106"/>
      <c r="DL35" s="106"/>
      <c r="DM35" s="106"/>
      <c r="DN35" s="106"/>
      <c r="DO35" s="106"/>
      <c r="DP35" s="106"/>
      <c r="DQ35" s="106"/>
      <c r="DR35" s="106"/>
      <c r="DS35" s="106"/>
      <c r="DT35" s="106"/>
      <c r="DU35" s="106"/>
      <c r="DV35" s="106"/>
      <c r="DW35" s="106"/>
      <c r="DX35" s="106"/>
      <c r="DY35" s="106"/>
      <c r="DZ35" s="106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6"/>
      <c r="FK35" s="106"/>
      <c r="FL35" s="106"/>
      <c r="FM35" s="106"/>
      <c r="FN35" s="106"/>
      <c r="FO35" s="106"/>
      <c r="FP35" s="106"/>
      <c r="FQ35" s="106"/>
      <c r="FR35" s="106"/>
      <c r="FS35" s="106"/>
      <c r="FT35" s="106"/>
      <c r="FU35" s="106"/>
      <c r="FV35" s="106"/>
      <c r="FW35" s="106"/>
      <c r="FX35" s="106"/>
      <c r="FY35" s="106"/>
      <c r="FZ35" s="106"/>
      <c r="GA35" s="106"/>
      <c r="GB35" s="106"/>
      <c r="GC35" s="106"/>
      <c r="GD35" s="106"/>
      <c r="GE35" s="106"/>
      <c r="GF35" s="106"/>
      <c r="GG35" s="106"/>
      <c r="GH35" s="106"/>
      <c r="GI35" s="106"/>
      <c r="GJ35" s="106"/>
      <c r="GK35" s="106"/>
      <c r="GL35" s="106"/>
      <c r="GM35" s="106"/>
      <c r="GN35" s="106"/>
      <c r="GO35" s="106"/>
      <c r="GP35" s="106"/>
      <c r="GQ35" s="106"/>
      <c r="GR35" s="106"/>
      <c r="GS35" s="106"/>
      <c r="GT35" s="106"/>
      <c r="GU35" s="106"/>
      <c r="GV35" s="106"/>
      <c r="GW35" s="106"/>
      <c r="GX35" s="106"/>
      <c r="GY35" s="106"/>
      <c r="GZ35" s="106"/>
      <c r="HA35" s="106"/>
      <c r="HB35" s="106"/>
      <c r="HC35" s="106"/>
      <c r="HD35" s="106"/>
      <c r="HE35" s="106"/>
      <c r="HF35" s="106"/>
      <c r="HG35" s="106"/>
      <c r="HH35" s="106"/>
      <c r="HI35" s="106"/>
      <c r="HJ35" s="106"/>
      <c r="HK35" s="106"/>
      <c r="HL35" s="106"/>
      <c r="HM35" s="106"/>
      <c r="HN35" s="106"/>
      <c r="HO35" s="106"/>
      <c r="HP35" s="106"/>
      <c r="HQ35" s="106"/>
      <c r="HR35" s="106"/>
      <c r="HS35" s="106"/>
      <c r="HT35" s="106"/>
      <c r="HU35" s="106"/>
      <c r="HV35" s="106"/>
      <c r="HW35" s="106"/>
      <c r="HX35" s="106"/>
      <c r="HY35" s="106"/>
      <c r="HZ35" s="106"/>
      <c r="IA35" s="106"/>
      <c r="IB35" s="106"/>
      <c r="IC35" s="106"/>
      <c r="ID35" s="106"/>
      <c r="IE35" s="106"/>
      <c r="IF35" s="106"/>
      <c r="IG35" s="106"/>
      <c r="IH35" s="106"/>
      <c r="II35" s="106"/>
      <c r="IJ35" s="106"/>
      <c r="IK35" s="106"/>
      <c r="IL35" s="106"/>
      <c r="IM35" s="106"/>
      <c r="IN35" s="106"/>
      <c r="IO35" s="106"/>
      <c r="IP35" s="106"/>
      <c r="IQ35" s="106"/>
      <c r="IR35" s="106"/>
      <c r="IS35" s="106"/>
      <c r="IT35" s="106"/>
      <c r="IU35" s="106"/>
      <c r="IV35" s="106"/>
      <c r="IW35" s="106"/>
      <c r="IX35" s="106"/>
      <c r="IY35" s="106"/>
      <c r="IZ35" s="106"/>
      <c r="JA35" s="106"/>
      <c r="JB35" s="106"/>
    </row>
    <row r="36" spans="1:262" x14ac:dyDescent="0.35">
      <c r="A36" s="108" t="s">
        <v>98</v>
      </c>
      <c r="B36" t="s">
        <v>927</v>
      </c>
      <c r="C36" t="s">
        <v>1683</v>
      </c>
      <c r="D36">
        <f t="shared" ca="1" si="12"/>
        <v>244</v>
      </c>
      <c r="E36" s="105">
        <f ca="1">_xll.BDH(A36&amp;" corp","blp_i_sprd_mid",TODAY()-365,TODAY(),"dir=h","sort=r","fill=-", "pcs="&amp;B36, "dates=h","cols=244;rows=1")</f>
        <v>342.93</v>
      </c>
      <c r="F36" s="106">
        <v>342.15199999999999</v>
      </c>
      <c r="G36" s="106">
        <v>345.10300000000001</v>
      </c>
      <c r="H36" s="106">
        <v>347.15300000000002</v>
      </c>
      <c r="I36" s="106">
        <v>349.15899999999999</v>
      </c>
      <c r="J36" s="106">
        <v>349.803</v>
      </c>
      <c r="K36" s="106">
        <v>342.95600000000002</v>
      </c>
      <c r="L36" s="106">
        <v>340.774</v>
      </c>
      <c r="M36" s="106">
        <v>339.20699999999999</v>
      </c>
      <c r="N36" s="106">
        <v>338.798</v>
      </c>
      <c r="O36" s="106">
        <v>337.767</v>
      </c>
      <c r="P36" s="106">
        <v>335.065</v>
      </c>
      <c r="Q36" s="106">
        <v>335.67099999999999</v>
      </c>
      <c r="R36" s="106">
        <v>336.90199999999999</v>
      </c>
      <c r="S36" s="106">
        <v>338.65699999999998</v>
      </c>
      <c r="T36" s="106">
        <v>337.233</v>
      </c>
      <c r="U36" s="106">
        <v>331.27699999999999</v>
      </c>
      <c r="V36" s="106">
        <v>338.185</v>
      </c>
      <c r="W36" s="106">
        <v>340.416</v>
      </c>
      <c r="X36" s="106">
        <v>343.60500000000002</v>
      </c>
      <c r="Y36" s="106">
        <v>337.98399999999998</v>
      </c>
      <c r="Z36" s="106">
        <v>331.75299999999999</v>
      </c>
      <c r="AA36" s="106">
        <v>332.76</v>
      </c>
      <c r="AB36" s="106">
        <v>328.44400000000002</v>
      </c>
      <c r="AC36" s="106">
        <v>315.30799999999999</v>
      </c>
      <c r="AD36" s="106">
        <v>318.49</v>
      </c>
      <c r="AE36" s="106">
        <v>320.79300000000001</v>
      </c>
      <c r="AF36" s="106">
        <v>322.80399999999997</v>
      </c>
      <c r="AG36" s="106">
        <v>325.37</v>
      </c>
      <c r="AH36" s="106">
        <v>325.87400000000002</v>
      </c>
      <c r="AI36" s="106">
        <v>320.95499999999998</v>
      </c>
      <c r="AJ36" s="106">
        <v>323.68599999999998</v>
      </c>
      <c r="AK36" s="106">
        <v>324.76499999999999</v>
      </c>
      <c r="AL36" s="106">
        <v>322.21899999999999</v>
      </c>
      <c r="AM36" s="106">
        <v>323.57299999999998</v>
      </c>
      <c r="AN36" s="106">
        <v>322.654</v>
      </c>
      <c r="AO36" s="106">
        <v>322.685</v>
      </c>
      <c r="AP36" s="106">
        <v>322.46899999999999</v>
      </c>
      <c r="AQ36" s="106">
        <v>322.71100000000001</v>
      </c>
      <c r="AR36" s="106">
        <v>321.99099999999999</v>
      </c>
      <c r="AS36" s="106">
        <v>318.73200000000003</v>
      </c>
      <c r="AT36" s="106">
        <v>316.36599999999999</v>
      </c>
      <c r="AU36" s="106">
        <v>317.05099999999999</v>
      </c>
      <c r="AV36" s="106">
        <v>321.93</v>
      </c>
      <c r="AW36" s="106">
        <v>323.19</v>
      </c>
      <c r="AX36" s="106">
        <v>323.35599999999999</v>
      </c>
      <c r="AY36" s="106">
        <v>319.78300000000002</v>
      </c>
      <c r="AZ36" s="106">
        <v>316.88099999999997</v>
      </c>
      <c r="BA36" s="106">
        <v>312.87400000000002</v>
      </c>
      <c r="BB36" s="106">
        <v>311.416</v>
      </c>
      <c r="BC36" s="106">
        <v>309.19799999999998</v>
      </c>
      <c r="BD36" s="106">
        <v>312.96899999999999</v>
      </c>
      <c r="BE36" s="106">
        <v>316.18900000000002</v>
      </c>
      <c r="BF36" s="106">
        <v>328.137</v>
      </c>
      <c r="BG36" s="106">
        <v>328.476</v>
      </c>
      <c r="BH36" s="106">
        <v>332.31599999999997</v>
      </c>
      <c r="BI36" s="106">
        <v>332.11200000000002</v>
      </c>
      <c r="BJ36" s="106">
        <v>339.30599999999998</v>
      </c>
      <c r="BK36" s="106">
        <v>340.89699999999999</v>
      </c>
      <c r="BL36" s="106">
        <v>340.32900000000001</v>
      </c>
      <c r="BM36" s="106">
        <v>338.27</v>
      </c>
      <c r="BN36" s="106">
        <v>326.94900000000001</v>
      </c>
      <c r="BO36" s="106">
        <v>326.36399999999998</v>
      </c>
      <c r="BP36" s="106">
        <v>323.14100000000002</v>
      </c>
      <c r="BQ36" s="106">
        <v>320.666</v>
      </c>
      <c r="BR36" s="106">
        <v>321.70100000000002</v>
      </c>
      <c r="BS36" s="106">
        <v>325</v>
      </c>
      <c r="BT36" s="106">
        <v>323.42200000000003</v>
      </c>
      <c r="BU36" s="106">
        <v>338.31900000000002</v>
      </c>
      <c r="BV36" s="106">
        <v>346.27199999999999</v>
      </c>
      <c r="BW36" s="106">
        <v>349.59399999999999</v>
      </c>
      <c r="BX36" s="106">
        <v>349.137</v>
      </c>
      <c r="BY36" s="106">
        <v>350.935</v>
      </c>
      <c r="BZ36" s="106">
        <v>349.07600000000002</v>
      </c>
      <c r="CA36" s="106">
        <v>351.91199999999998</v>
      </c>
      <c r="CB36" s="106">
        <v>342.44600000000003</v>
      </c>
      <c r="CC36" s="106">
        <v>338.54899999999998</v>
      </c>
      <c r="CD36" s="106">
        <v>333.95100000000002</v>
      </c>
      <c r="CE36" s="106">
        <v>331.71699999999998</v>
      </c>
      <c r="CF36" s="106">
        <v>337.43599999999998</v>
      </c>
      <c r="CG36" s="106">
        <v>340.82799999999997</v>
      </c>
      <c r="CH36" s="106">
        <v>343.947</v>
      </c>
      <c r="CI36" s="106">
        <v>348.19299999999998</v>
      </c>
      <c r="CJ36" s="106">
        <v>347.37099999999998</v>
      </c>
      <c r="CK36" s="106">
        <v>345.08100000000002</v>
      </c>
      <c r="CL36" s="106">
        <v>341.75599999999997</v>
      </c>
      <c r="CM36" s="106">
        <v>338.22899999999998</v>
      </c>
      <c r="CN36" s="106">
        <v>337.30200000000002</v>
      </c>
      <c r="CO36" s="106">
        <v>350.16399999999999</v>
      </c>
      <c r="CP36" s="106">
        <v>343.92399999999998</v>
      </c>
      <c r="CQ36" s="106">
        <v>341.67500000000001</v>
      </c>
      <c r="CR36" s="106">
        <v>334.10899999999998</v>
      </c>
      <c r="CS36" s="106">
        <v>327.82499999999999</v>
      </c>
      <c r="CT36" s="106">
        <v>344.53300000000002</v>
      </c>
      <c r="CU36" s="106">
        <v>338.53100000000001</v>
      </c>
      <c r="CV36" s="106">
        <v>336.81400000000002</v>
      </c>
      <c r="CW36" s="106">
        <v>312.98899999999998</v>
      </c>
      <c r="CX36" s="106">
        <v>292.14400000000001</v>
      </c>
      <c r="CY36" s="106">
        <v>283.37599999999998</v>
      </c>
      <c r="CZ36" s="106">
        <v>287.29599999999999</v>
      </c>
      <c r="DA36" s="106">
        <v>313.24900000000002</v>
      </c>
      <c r="DB36" s="106">
        <v>320.61900000000003</v>
      </c>
      <c r="DC36" s="106">
        <v>336.077</v>
      </c>
      <c r="DD36" s="106">
        <v>337.33100000000002</v>
      </c>
      <c r="DE36" s="106">
        <v>337.77699999999999</v>
      </c>
      <c r="DF36" s="106">
        <v>329.92099999999999</v>
      </c>
      <c r="DG36" s="106">
        <v>329.56</v>
      </c>
      <c r="DH36" s="106">
        <v>350.24299999999999</v>
      </c>
      <c r="DI36" s="106">
        <v>384.49099999999999</v>
      </c>
      <c r="DJ36" s="106">
        <v>382.678</v>
      </c>
      <c r="DK36" s="106">
        <v>382.71300000000002</v>
      </c>
      <c r="DL36" s="106">
        <v>385.423</v>
      </c>
      <c r="DM36" s="106">
        <v>394.10399999999998</v>
      </c>
      <c r="DN36" s="106">
        <v>406.72500000000002</v>
      </c>
      <c r="DO36" s="106">
        <v>411.98099999999999</v>
      </c>
      <c r="DP36" s="106">
        <v>411.16</v>
      </c>
      <c r="DQ36" s="106">
        <v>404.64499999999998</v>
      </c>
      <c r="DR36" s="106">
        <v>397.59500000000003</v>
      </c>
      <c r="DS36" s="106">
        <v>395.56900000000002</v>
      </c>
      <c r="DT36" s="106">
        <v>399.70400000000001</v>
      </c>
      <c r="DU36" s="106">
        <v>397.74700000000001</v>
      </c>
      <c r="DV36" s="106">
        <v>395.964</v>
      </c>
      <c r="DW36" s="106">
        <v>397.48399999999998</v>
      </c>
      <c r="DX36" s="106">
        <v>398.60300000000001</v>
      </c>
      <c r="DY36" s="106">
        <v>381.53399999999999</v>
      </c>
      <c r="DZ36" s="106">
        <v>379.78</v>
      </c>
      <c r="EA36" s="106">
        <v>370.36900000000003</v>
      </c>
      <c r="EB36" s="106">
        <v>366.04300000000001</v>
      </c>
      <c r="EC36" s="106">
        <v>362.38900000000001</v>
      </c>
      <c r="ED36" s="106">
        <v>374.214</v>
      </c>
      <c r="EE36" s="106">
        <v>376.20100000000002</v>
      </c>
      <c r="EF36" s="106">
        <v>380.28399999999999</v>
      </c>
      <c r="EG36" s="106">
        <v>386.16300000000001</v>
      </c>
      <c r="EH36" s="106">
        <v>375.59</v>
      </c>
      <c r="EI36" s="106">
        <v>373.67</v>
      </c>
      <c r="EJ36" s="106">
        <v>375.10500000000002</v>
      </c>
      <c r="EK36" s="106">
        <v>367.86700000000002</v>
      </c>
      <c r="EL36" s="106">
        <v>364.63</v>
      </c>
      <c r="EM36" s="106">
        <v>393.94900000000001</v>
      </c>
      <c r="EN36" s="106">
        <v>414.45</v>
      </c>
      <c r="EO36" s="106">
        <v>421.185</v>
      </c>
      <c r="EP36" s="106">
        <v>436.33699999999999</v>
      </c>
      <c r="EQ36" s="106">
        <v>442.68299999999999</v>
      </c>
      <c r="ER36" s="106">
        <v>440.49200000000002</v>
      </c>
      <c r="ES36" s="106">
        <v>442.779</v>
      </c>
      <c r="ET36" s="106">
        <v>448.14499999999998</v>
      </c>
      <c r="EU36" s="106">
        <v>453.483</v>
      </c>
      <c r="EV36" s="106">
        <v>453.70600000000002</v>
      </c>
      <c r="EW36" s="106">
        <v>472.988</v>
      </c>
      <c r="EX36" s="106">
        <v>493.12799999999999</v>
      </c>
      <c r="EY36" s="106">
        <v>564.745</v>
      </c>
      <c r="EZ36" s="106">
        <v>579.90200000000004</v>
      </c>
      <c r="FA36" s="106">
        <v>559.04999999999995</v>
      </c>
      <c r="FB36" s="106">
        <v>569.84199999999998</v>
      </c>
      <c r="FC36" s="106">
        <v>564.76199999999994</v>
      </c>
      <c r="FD36" s="106">
        <v>478.57499999999999</v>
      </c>
      <c r="FE36" s="106">
        <v>426.63799999999998</v>
      </c>
      <c r="FF36" s="106">
        <v>388.50299999999999</v>
      </c>
      <c r="FG36" s="106">
        <v>391.56900000000002</v>
      </c>
      <c r="FH36" s="106">
        <v>356.42399999999998</v>
      </c>
      <c r="FI36" s="106">
        <v>354.654</v>
      </c>
      <c r="FJ36" s="106">
        <v>364.85300000000001</v>
      </c>
      <c r="FK36" s="106">
        <v>309.61500000000001</v>
      </c>
      <c r="FL36" s="106">
        <v>285.435</v>
      </c>
      <c r="FM36" s="106">
        <v>279.49599999999998</v>
      </c>
      <c r="FN36" s="106">
        <v>283.61700000000002</v>
      </c>
      <c r="FO36" s="106">
        <v>297.91699999999997</v>
      </c>
      <c r="FP36" s="106">
        <v>298.334</v>
      </c>
      <c r="FQ36" s="106">
        <v>283.51299999999998</v>
      </c>
      <c r="FR36" s="106">
        <v>266.76400000000001</v>
      </c>
      <c r="FS36" s="106">
        <v>265.01799999999997</v>
      </c>
      <c r="FT36" s="106">
        <v>256.62599999999998</v>
      </c>
      <c r="FU36" s="106">
        <v>243.55</v>
      </c>
      <c r="FV36" s="106">
        <v>247.233</v>
      </c>
      <c r="FW36" s="106">
        <v>247.84899999999999</v>
      </c>
      <c r="FX36" s="106">
        <v>249.255</v>
      </c>
      <c r="FY36" s="106">
        <v>247.96</v>
      </c>
      <c r="FZ36" s="106">
        <v>246.816</v>
      </c>
      <c r="GA36" s="106">
        <v>246.858</v>
      </c>
      <c r="GB36" s="106">
        <v>246.07400000000001</v>
      </c>
      <c r="GC36" s="106">
        <v>247.42</v>
      </c>
      <c r="GD36" s="106">
        <v>249.48</v>
      </c>
      <c r="GE36" s="106">
        <v>245.91300000000001</v>
      </c>
      <c r="GF36" s="106">
        <v>243.41</v>
      </c>
      <c r="GG36" s="106">
        <v>246.006</v>
      </c>
      <c r="GH36" s="106">
        <v>250.99299999999999</v>
      </c>
      <c r="GI36" s="106">
        <v>259.34699999999998</v>
      </c>
      <c r="GJ36" s="106">
        <v>259.51499999999999</v>
      </c>
      <c r="GK36" s="106">
        <v>256.33999999999997</v>
      </c>
      <c r="GL36" s="106">
        <v>252.286</v>
      </c>
      <c r="GM36" s="106">
        <v>253.65100000000001</v>
      </c>
      <c r="GN36" s="106">
        <v>258.10700000000003</v>
      </c>
      <c r="GO36" s="106">
        <v>245.33699999999999</v>
      </c>
      <c r="GP36" s="106">
        <v>247.96</v>
      </c>
      <c r="GQ36" s="106">
        <v>242.20500000000001</v>
      </c>
      <c r="GR36" s="106">
        <v>241.94300000000001</v>
      </c>
      <c r="GS36" s="106">
        <v>240.09299999999999</v>
      </c>
      <c r="GT36" s="106">
        <v>248.465</v>
      </c>
      <c r="GU36" s="106">
        <v>258.34100000000001</v>
      </c>
      <c r="GV36" s="106">
        <v>265.06900000000002</v>
      </c>
      <c r="GW36" s="106">
        <v>264.904</v>
      </c>
      <c r="GX36" s="106">
        <v>266.27600000000001</v>
      </c>
      <c r="GY36" s="106">
        <v>271.62</v>
      </c>
      <c r="GZ36" s="106">
        <v>273.45600000000002</v>
      </c>
      <c r="HA36" s="106">
        <v>278.91899999999998</v>
      </c>
      <c r="HB36" s="106">
        <v>280.36</v>
      </c>
      <c r="HC36" s="106">
        <v>276.66800000000001</v>
      </c>
      <c r="HD36" s="106">
        <v>274.399</v>
      </c>
      <c r="HE36" s="106">
        <v>268.50799999999998</v>
      </c>
      <c r="HF36" s="106">
        <v>266.39600000000002</v>
      </c>
      <c r="HG36" s="106">
        <v>265.84800000000001</v>
      </c>
      <c r="HH36" s="106">
        <v>270.947</v>
      </c>
      <c r="HI36" s="106">
        <v>270.38400000000001</v>
      </c>
      <c r="HJ36" s="106">
        <v>269.904</v>
      </c>
      <c r="HK36" s="106">
        <v>272.09399999999999</v>
      </c>
      <c r="HL36" s="106">
        <v>271.33</v>
      </c>
      <c r="HM36" s="106">
        <v>272.79599999999999</v>
      </c>
      <c r="HN36" s="106">
        <v>277.21300000000002</v>
      </c>
      <c r="HO36" s="106">
        <v>277.57100000000003</v>
      </c>
      <c r="HP36" s="106">
        <v>279.04899999999998</v>
      </c>
      <c r="HQ36" s="106">
        <v>281.44499999999999</v>
      </c>
      <c r="HR36" s="106">
        <v>284.51600000000002</v>
      </c>
      <c r="HS36" s="106">
        <v>281.36799999999999</v>
      </c>
      <c r="HT36" s="106">
        <v>282.82900000000001</v>
      </c>
      <c r="HU36" s="106">
        <v>285.154</v>
      </c>
      <c r="HV36" s="106">
        <v>290.709</v>
      </c>
      <c r="HW36" s="106">
        <v>293.339</v>
      </c>
      <c r="HX36" s="106">
        <v>296.98200000000003</v>
      </c>
      <c r="HY36" s="106">
        <v>289.57799999999997</v>
      </c>
      <c r="HZ36" s="106">
        <v>294.08800000000002</v>
      </c>
      <c r="IA36" s="106">
        <v>294.81900000000002</v>
      </c>
      <c r="IB36" s="106">
        <v>294.02499999999998</v>
      </c>
      <c r="IC36" s="106">
        <v>289.536</v>
      </c>
      <c r="ID36" s="106">
        <v>291.351</v>
      </c>
      <c r="IE36" s="106">
        <v>300.89699999999999</v>
      </c>
      <c r="IF36" s="106">
        <v>302.78399999999999</v>
      </c>
      <c r="IG36" s="106">
        <v>305.18</v>
      </c>
      <c r="IH36" s="106">
        <v>301.85300000000001</v>
      </c>
      <c r="II36" s="106">
        <v>300.36599999999999</v>
      </c>
      <c r="IJ36" s="106">
        <v>300.42200000000003</v>
      </c>
      <c r="IK36" s="106">
        <v>300.09100000000001</v>
      </c>
      <c r="IL36" s="106">
        <v>296.52800000000002</v>
      </c>
      <c r="IM36" s="106">
        <v>288.714</v>
      </c>
      <c r="IN36" s="106">
        <v>291.34899999999999</v>
      </c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</row>
    <row r="37" spans="1:262" x14ac:dyDescent="0.35">
      <c r="A37" s="108" t="s">
        <v>197</v>
      </c>
      <c r="B37" t="s">
        <v>927</v>
      </c>
      <c r="C37" t="s">
        <v>1684</v>
      </c>
      <c r="D37">
        <f t="shared" ca="1" si="12"/>
        <v>256</v>
      </c>
      <c r="E37" s="105">
        <f ca="1">_xll.BDH(A37&amp;" corp","blp_i_sprd_mid",TODAY()-365,TODAY(),"dir=h","sort=r","fill=-", "pcs="&amp;B37, "dates=h","cols=256;rows=1")</f>
        <v>187.691</v>
      </c>
      <c r="F37" s="106">
        <v>187.71199999999999</v>
      </c>
      <c r="G37" s="106">
        <v>189.89400000000001</v>
      </c>
      <c r="H37" s="106">
        <v>190.25800000000001</v>
      </c>
      <c r="I37" s="106">
        <v>190.614</v>
      </c>
      <c r="J37" s="106">
        <v>191.23</v>
      </c>
      <c r="K37" s="106">
        <v>186.6</v>
      </c>
      <c r="L37" s="106">
        <v>183.62700000000001</v>
      </c>
      <c r="M37" s="106">
        <v>182.756</v>
      </c>
      <c r="N37" s="106">
        <v>181.91800000000001</v>
      </c>
      <c r="O37" s="106">
        <v>182.005</v>
      </c>
      <c r="P37" s="106">
        <v>179.44900000000001</v>
      </c>
      <c r="Q37" s="106">
        <v>179.93899999999999</v>
      </c>
      <c r="R37" s="106">
        <v>182.06200000000001</v>
      </c>
      <c r="S37" s="106">
        <v>186.01</v>
      </c>
      <c r="T37" s="106">
        <v>185.358</v>
      </c>
      <c r="U37" s="106">
        <v>188.64400000000001</v>
      </c>
      <c r="V37" s="106">
        <v>191.82599999999999</v>
      </c>
      <c r="W37" s="106">
        <v>192.63300000000001</v>
      </c>
      <c r="X37" s="106">
        <v>195.011</v>
      </c>
      <c r="Y37" s="106">
        <v>190.69</v>
      </c>
      <c r="Z37" s="106">
        <v>186.352</v>
      </c>
      <c r="AA37" s="106">
        <v>187.536</v>
      </c>
      <c r="AB37" s="106">
        <v>189.16</v>
      </c>
      <c r="AC37" s="106">
        <v>181.8</v>
      </c>
      <c r="AD37" s="106">
        <v>183.017</v>
      </c>
      <c r="AE37" s="106">
        <v>182.67500000000001</v>
      </c>
      <c r="AF37" s="106">
        <v>183.428</v>
      </c>
      <c r="AG37" s="106">
        <v>184.655</v>
      </c>
      <c r="AH37" s="106">
        <v>184.548</v>
      </c>
      <c r="AI37" s="106">
        <v>178.97499999999999</v>
      </c>
      <c r="AJ37" s="106">
        <v>182.37</v>
      </c>
      <c r="AK37" s="106">
        <v>184.07499999999999</v>
      </c>
      <c r="AL37" s="106">
        <v>181.67500000000001</v>
      </c>
      <c r="AM37" s="106">
        <v>182.01599999999999</v>
      </c>
      <c r="AN37" s="106">
        <v>182.899</v>
      </c>
      <c r="AO37" s="106">
        <v>182.226</v>
      </c>
      <c r="AP37" s="106">
        <v>178.756</v>
      </c>
      <c r="AQ37" s="106">
        <v>178.22</v>
      </c>
      <c r="AR37" s="106">
        <v>178.48</v>
      </c>
      <c r="AS37" s="106">
        <v>177.69399999999999</v>
      </c>
      <c r="AT37" s="106">
        <v>177.709</v>
      </c>
      <c r="AU37" s="106">
        <v>178.71600000000001</v>
      </c>
      <c r="AV37" s="106">
        <v>184.94</v>
      </c>
      <c r="AW37" s="106">
        <v>187.19499999999999</v>
      </c>
      <c r="AX37" s="106">
        <v>187.40899999999999</v>
      </c>
      <c r="AY37" s="106">
        <v>184.79599999999999</v>
      </c>
      <c r="AZ37" s="106">
        <v>183.62200000000001</v>
      </c>
      <c r="BA37" s="106">
        <v>182.77199999999999</v>
      </c>
      <c r="BB37" s="106">
        <v>179.80799999999999</v>
      </c>
      <c r="BC37" s="106">
        <v>178.708</v>
      </c>
      <c r="BD37" s="106">
        <v>181.624</v>
      </c>
      <c r="BE37" s="106">
        <v>184.42500000000001</v>
      </c>
      <c r="BF37" s="106">
        <v>191.13300000000001</v>
      </c>
      <c r="BG37" s="106">
        <v>190.779</v>
      </c>
      <c r="BH37" s="106">
        <v>194.31299999999999</v>
      </c>
      <c r="BI37" s="106">
        <v>194.39599999999999</v>
      </c>
      <c r="BJ37" s="106">
        <v>199.114</v>
      </c>
      <c r="BK37" s="106">
        <v>198.619</v>
      </c>
      <c r="BL37" s="106">
        <v>198.57</v>
      </c>
      <c r="BM37" s="106">
        <v>200.71299999999999</v>
      </c>
      <c r="BN37" s="106">
        <v>195.892</v>
      </c>
      <c r="BO37" s="106">
        <v>196.77500000000001</v>
      </c>
      <c r="BP37" s="106">
        <v>194.31899999999999</v>
      </c>
      <c r="BQ37" s="106">
        <v>191.148</v>
      </c>
      <c r="BR37" s="106">
        <v>193.15600000000001</v>
      </c>
      <c r="BS37" s="106">
        <v>194.989</v>
      </c>
      <c r="BT37" s="106">
        <v>192.946</v>
      </c>
      <c r="BU37" s="106">
        <v>198.64</v>
      </c>
      <c r="BV37" s="106">
        <v>202.203</v>
      </c>
      <c r="BW37" s="106">
        <v>205.75200000000001</v>
      </c>
      <c r="BX37" s="106">
        <v>205.33199999999999</v>
      </c>
      <c r="BY37" s="106">
        <v>207.67599999999999</v>
      </c>
      <c r="BZ37" s="106">
        <v>206.46</v>
      </c>
      <c r="CA37" s="106">
        <v>210.21299999999999</v>
      </c>
      <c r="CB37" s="106">
        <v>208.55199999999999</v>
      </c>
      <c r="CC37" s="106">
        <v>206.71</v>
      </c>
      <c r="CD37" s="106">
        <v>204.33600000000001</v>
      </c>
      <c r="CE37" s="106">
        <v>203.92</v>
      </c>
      <c r="CF37" s="106">
        <v>206.928</v>
      </c>
      <c r="CG37" s="106">
        <v>208.87200000000001</v>
      </c>
      <c r="CH37" s="106">
        <v>208.768</v>
      </c>
      <c r="CI37" s="106">
        <v>212.89599999999999</v>
      </c>
      <c r="CJ37" s="106">
        <v>212.381</v>
      </c>
      <c r="CK37" s="106">
        <v>211.80199999999999</v>
      </c>
      <c r="CL37" s="106">
        <v>209.78700000000001</v>
      </c>
      <c r="CM37" s="106">
        <v>205.87299999999999</v>
      </c>
      <c r="CN37" s="106">
        <v>203.58699999999999</v>
      </c>
      <c r="CO37" s="106">
        <v>203.887</v>
      </c>
      <c r="CP37" s="106">
        <v>198.935</v>
      </c>
      <c r="CQ37" s="106">
        <v>198.75200000000001</v>
      </c>
      <c r="CR37" s="106">
        <v>195.10499999999999</v>
      </c>
      <c r="CS37" s="106">
        <v>192.82499999999999</v>
      </c>
      <c r="CT37" s="106">
        <v>200.74199999999999</v>
      </c>
      <c r="CU37" s="106">
        <v>200.21600000000001</v>
      </c>
      <c r="CV37" s="106">
        <v>194.93700000000001</v>
      </c>
      <c r="CW37" s="106">
        <v>179.27</v>
      </c>
      <c r="CX37" s="106">
        <v>170.083</v>
      </c>
      <c r="CY37" s="106">
        <v>163.245</v>
      </c>
      <c r="CZ37" s="106">
        <v>163.529</v>
      </c>
      <c r="DA37" s="106">
        <v>175.81800000000001</v>
      </c>
      <c r="DB37" s="106">
        <v>184.38800000000001</v>
      </c>
      <c r="DC37" s="106">
        <v>192.547</v>
      </c>
      <c r="DD37" s="106">
        <v>193.197</v>
      </c>
      <c r="DE37" s="106">
        <v>195.524</v>
      </c>
      <c r="DF37" s="106">
        <v>185.82300000000001</v>
      </c>
      <c r="DG37" s="106">
        <v>180.29300000000001</v>
      </c>
      <c r="DH37" s="106">
        <v>184.02</v>
      </c>
      <c r="DI37" s="106">
        <v>188.047</v>
      </c>
      <c r="DJ37" s="106">
        <v>192.19300000000001</v>
      </c>
      <c r="DK37" s="106">
        <v>194.41</v>
      </c>
      <c r="DL37" s="106">
        <v>194.41300000000001</v>
      </c>
      <c r="DM37" s="106">
        <v>199.833</v>
      </c>
      <c r="DN37" s="106">
        <v>203.386</v>
      </c>
      <c r="DO37" s="106">
        <v>209.50399999999999</v>
      </c>
      <c r="DP37" s="106">
        <v>208.89</v>
      </c>
      <c r="DQ37" s="106">
        <v>203.60400000000001</v>
      </c>
      <c r="DR37" s="106">
        <v>225.55199999999999</v>
      </c>
      <c r="DS37" s="106">
        <v>192.56100000000001</v>
      </c>
      <c r="DT37" s="106">
        <v>190.203</v>
      </c>
      <c r="DU37" s="106">
        <v>192.93700000000001</v>
      </c>
      <c r="DV37" s="106">
        <v>192.45699999999999</v>
      </c>
      <c r="DW37" s="106">
        <v>197.054</v>
      </c>
      <c r="DX37" s="106">
        <v>195.91399999999999</v>
      </c>
      <c r="DY37" s="106">
        <v>192.09299999999999</v>
      </c>
      <c r="DZ37" s="106">
        <v>192.63300000000001</v>
      </c>
      <c r="EA37" s="106">
        <v>184.892</v>
      </c>
      <c r="EB37" s="106">
        <v>183.34299999999999</v>
      </c>
      <c r="EC37" s="106">
        <v>182.32599999999999</v>
      </c>
      <c r="ED37" s="106">
        <v>186.65799999999999</v>
      </c>
      <c r="EE37" s="106">
        <v>185.38499999999999</v>
      </c>
      <c r="EF37" s="106">
        <v>184.19300000000001</v>
      </c>
      <c r="EG37" s="106">
        <v>191.28100000000001</v>
      </c>
      <c r="EH37" s="106">
        <v>188.51</v>
      </c>
      <c r="EI37" s="106">
        <v>191.179</v>
      </c>
      <c r="EJ37" s="106">
        <v>191.96</v>
      </c>
      <c r="EK37" s="106">
        <v>190.36600000000001</v>
      </c>
      <c r="EL37" s="106">
        <v>188.042</v>
      </c>
      <c r="EM37" s="106">
        <v>198.333</v>
      </c>
      <c r="EN37" s="106">
        <v>205.01</v>
      </c>
      <c r="EO37" s="106">
        <v>209.71199999999999</v>
      </c>
      <c r="EP37" s="106">
        <v>222.47399999999999</v>
      </c>
      <c r="EQ37" s="106">
        <v>226.21100000000001</v>
      </c>
      <c r="ER37" s="106">
        <v>225.23599999999999</v>
      </c>
      <c r="ES37" s="106">
        <v>223.91200000000001</v>
      </c>
      <c r="ET37" s="106">
        <v>225.804</v>
      </c>
      <c r="EU37" s="106">
        <v>232.661</v>
      </c>
      <c r="EV37" s="106">
        <v>239.34399999999999</v>
      </c>
      <c r="EW37" s="106">
        <v>236.36799999999999</v>
      </c>
      <c r="EX37" s="106">
        <v>240.47900000000001</v>
      </c>
      <c r="EY37" s="106">
        <v>268.79300000000001</v>
      </c>
      <c r="EZ37" s="106">
        <v>278.33800000000002</v>
      </c>
      <c r="FA37" s="106">
        <v>265.31200000000001</v>
      </c>
      <c r="FB37" s="106">
        <v>266.49900000000002</v>
      </c>
      <c r="FC37" s="106">
        <v>273.476</v>
      </c>
      <c r="FD37" s="106">
        <v>253.88</v>
      </c>
      <c r="FE37" s="106">
        <v>221.238</v>
      </c>
      <c r="FF37" s="106">
        <v>192.03</v>
      </c>
      <c r="FG37" s="106">
        <v>199.12899999999999</v>
      </c>
      <c r="FH37" s="106">
        <v>175.90199999999999</v>
      </c>
      <c r="FI37" s="106">
        <v>177.173</v>
      </c>
      <c r="FJ37" s="106">
        <v>192.39099999999999</v>
      </c>
      <c r="FK37" s="106">
        <v>165.79</v>
      </c>
      <c r="FL37" s="106">
        <v>153.233</v>
      </c>
      <c r="FM37" s="106">
        <v>149.12700000000001</v>
      </c>
      <c r="FN37" s="106">
        <v>150.227</v>
      </c>
      <c r="FO37" s="106">
        <v>157.51300000000001</v>
      </c>
      <c r="FP37" s="106">
        <v>155.87799999999999</v>
      </c>
      <c r="FQ37" s="106">
        <v>146.76300000000001</v>
      </c>
      <c r="FR37" s="106">
        <v>136.65299999999999</v>
      </c>
      <c r="FS37" s="106">
        <v>135.50299999999999</v>
      </c>
      <c r="FT37" s="106">
        <v>129.614</v>
      </c>
      <c r="FU37" s="106">
        <v>122.637</v>
      </c>
      <c r="FV37" s="106">
        <v>124.52</v>
      </c>
      <c r="FW37" s="106">
        <v>122.962</v>
      </c>
      <c r="FX37" s="106">
        <v>123.529</v>
      </c>
      <c r="FY37" s="106">
        <v>123.307</v>
      </c>
      <c r="FZ37" s="106">
        <v>125.59699999999999</v>
      </c>
      <c r="GA37" s="106">
        <v>125.61</v>
      </c>
      <c r="GB37" s="106">
        <v>124.78700000000001</v>
      </c>
      <c r="GC37" s="106">
        <v>127.11499999999999</v>
      </c>
      <c r="GD37" s="106">
        <v>129.601</v>
      </c>
      <c r="GE37" s="106">
        <v>126.708</v>
      </c>
      <c r="GF37" s="106">
        <v>124.252</v>
      </c>
      <c r="GG37" s="106">
        <v>124.684</v>
      </c>
      <c r="GH37" s="106">
        <v>129.88200000000001</v>
      </c>
      <c r="GI37" s="106">
        <v>136.108</v>
      </c>
      <c r="GJ37" s="106">
        <v>136.12</v>
      </c>
      <c r="GK37" s="106">
        <v>135.18100000000001</v>
      </c>
      <c r="GL37" s="106">
        <v>131.54400000000001</v>
      </c>
      <c r="GM37" s="106">
        <v>129.989</v>
      </c>
      <c r="GN37" s="106">
        <v>135.99700000000001</v>
      </c>
      <c r="GO37" s="106">
        <v>126.33799999999999</v>
      </c>
      <c r="GP37" s="106">
        <v>122.363</v>
      </c>
      <c r="GQ37" s="106">
        <v>117.646</v>
      </c>
      <c r="GR37" s="106">
        <v>117.214</v>
      </c>
      <c r="GS37" s="106">
        <v>114.087</v>
      </c>
      <c r="GT37" s="106">
        <v>114.55500000000001</v>
      </c>
      <c r="GU37" s="106">
        <v>117.98699999999999</v>
      </c>
      <c r="GV37" s="106">
        <v>118.26600000000001</v>
      </c>
      <c r="GW37" s="106">
        <v>116.65</v>
      </c>
      <c r="GX37" s="106">
        <v>115.46299999999999</v>
      </c>
      <c r="GY37" s="106">
        <v>118.84399999999999</v>
      </c>
      <c r="GZ37" s="106">
        <v>117.928</v>
      </c>
      <c r="HA37" s="106">
        <v>121.29</v>
      </c>
      <c r="HB37" s="106">
        <v>122.27800000000001</v>
      </c>
      <c r="HC37" s="106">
        <v>121.633</v>
      </c>
      <c r="HD37" s="106">
        <v>119.393</v>
      </c>
      <c r="HE37" s="106">
        <v>113.678</v>
      </c>
      <c r="HF37" s="106">
        <v>108.495</v>
      </c>
      <c r="HG37" s="106">
        <v>112.66800000000001</v>
      </c>
      <c r="HH37" s="106">
        <v>115.033</v>
      </c>
      <c r="HI37" s="106">
        <v>112.221</v>
      </c>
      <c r="HJ37" s="106">
        <v>113.57899999999999</v>
      </c>
      <c r="HK37" s="106">
        <v>112.866</v>
      </c>
      <c r="HL37" s="106">
        <v>113.97</v>
      </c>
      <c r="HM37" s="106">
        <v>118.271</v>
      </c>
      <c r="HN37" s="106">
        <v>118.304</v>
      </c>
      <c r="HO37" s="106">
        <v>120.84</v>
      </c>
      <c r="HP37" s="106">
        <v>120.542</v>
      </c>
      <c r="HQ37" s="106">
        <v>124.36499999999999</v>
      </c>
      <c r="HR37" s="106">
        <v>121.98399999999999</v>
      </c>
      <c r="HS37" s="106">
        <v>123.28400000000001</v>
      </c>
      <c r="HT37" s="106">
        <v>124.869</v>
      </c>
      <c r="HU37" s="106">
        <v>127.2</v>
      </c>
      <c r="HV37" s="106">
        <v>130.44999999999999</v>
      </c>
      <c r="HW37" s="106">
        <v>133.88200000000001</v>
      </c>
      <c r="HX37" s="106">
        <v>126.914</v>
      </c>
      <c r="HY37" s="106">
        <v>132.738</v>
      </c>
      <c r="HZ37" s="106">
        <v>133.482</v>
      </c>
      <c r="IA37" s="106">
        <v>133.374</v>
      </c>
      <c r="IB37" s="106">
        <v>131.77099999999999</v>
      </c>
      <c r="IC37" s="106">
        <v>136.58600000000001</v>
      </c>
      <c r="ID37" s="106">
        <v>142.05600000000001</v>
      </c>
      <c r="IE37" s="106">
        <v>140.59299999999999</v>
      </c>
      <c r="IF37" s="106">
        <v>143.66999999999999</v>
      </c>
      <c r="IG37" s="106">
        <v>140.11600000000001</v>
      </c>
      <c r="IH37" s="106">
        <v>139.08099999999999</v>
      </c>
      <c r="II37" s="106">
        <v>138.30699999999999</v>
      </c>
      <c r="IJ37" s="106">
        <v>138.91399999999999</v>
      </c>
      <c r="IK37" s="106">
        <v>135.917</v>
      </c>
      <c r="IL37" s="106">
        <v>131.70599999999999</v>
      </c>
      <c r="IM37" s="106">
        <v>130.833</v>
      </c>
      <c r="IN37" s="106">
        <v>130.34399999999999</v>
      </c>
      <c r="IO37" s="106">
        <v>127.864</v>
      </c>
      <c r="IP37" s="106">
        <v>125.733</v>
      </c>
      <c r="IQ37" s="106">
        <v>119.48099999999999</v>
      </c>
      <c r="IR37" s="106">
        <v>125.562</v>
      </c>
      <c r="IS37" s="106">
        <v>131.49199999999999</v>
      </c>
      <c r="IT37" s="106">
        <v>135.66399999999999</v>
      </c>
      <c r="IU37" s="106">
        <v>131.804</v>
      </c>
      <c r="IV37" s="106">
        <v>129.75200000000001</v>
      </c>
      <c r="IW37" s="106">
        <v>123.193</v>
      </c>
      <c r="IX37" s="106">
        <v>123.672</v>
      </c>
      <c r="IY37" s="106">
        <v>129.28399999999999</v>
      </c>
      <c r="IZ37" s="106">
        <v>131.56100000000001</v>
      </c>
      <c r="JA37" s="106"/>
      <c r="JB37" s="106"/>
    </row>
    <row r="38" spans="1:262" x14ac:dyDescent="0.35">
      <c r="A38" s="108" t="s">
        <v>135</v>
      </c>
      <c r="B38" t="s">
        <v>927</v>
      </c>
      <c r="C38" t="s">
        <v>1685</v>
      </c>
      <c r="D38">
        <f t="shared" ca="1" si="12"/>
        <v>196</v>
      </c>
      <c r="E38" s="105">
        <f ca="1">_xll.BDH(A38&amp;" corp","blp_i_sprd_mid",TODAY()-365,TODAY(),"dir=h","sort=r","fill=-", "pcs="&amp;B38, "dates=h","cols=196;rows=1")</f>
        <v>284.62599999999998</v>
      </c>
      <c r="F38" s="106">
        <v>284.31299999999999</v>
      </c>
      <c r="G38" s="106">
        <v>288.541</v>
      </c>
      <c r="H38" s="106">
        <v>289.70100000000002</v>
      </c>
      <c r="I38" s="106">
        <v>289.55599999999998</v>
      </c>
      <c r="J38" s="106">
        <v>290.72399999999999</v>
      </c>
      <c r="K38" s="106">
        <v>282.42700000000002</v>
      </c>
      <c r="L38" s="106">
        <v>279.81900000000002</v>
      </c>
      <c r="M38" s="106">
        <v>277.72800000000001</v>
      </c>
      <c r="N38" s="106">
        <v>277.024</v>
      </c>
      <c r="O38" s="106">
        <v>275.791</v>
      </c>
      <c r="P38" s="106">
        <v>272.85500000000002</v>
      </c>
      <c r="Q38" s="106">
        <v>273.22500000000002</v>
      </c>
      <c r="R38" s="106">
        <v>274.85399999999998</v>
      </c>
      <c r="S38" s="106">
        <v>278.11099999999999</v>
      </c>
      <c r="T38" s="106">
        <v>278.66800000000001</v>
      </c>
      <c r="U38" s="106">
        <v>282.43299999999999</v>
      </c>
      <c r="V38" s="106">
        <v>288.62599999999998</v>
      </c>
      <c r="W38" s="106">
        <v>290.221</v>
      </c>
      <c r="X38" s="106">
        <v>292.59800000000001</v>
      </c>
      <c r="Y38" s="106">
        <v>284.05</v>
      </c>
      <c r="Z38" s="106">
        <v>276.94</v>
      </c>
      <c r="AA38" s="106">
        <v>278.50700000000001</v>
      </c>
      <c r="AB38" s="106">
        <v>274.55799999999999</v>
      </c>
      <c r="AC38" s="106">
        <v>265.21699999999998</v>
      </c>
      <c r="AD38" s="106">
        <v>266.50400000000002</v>
      </c>
      <c r="AE38" s="106">
        <v>267.91899999999998</v>
      </c>
      <c r="AF38" s="106">
        <v>269.37099999999998</v>
      </c>
      <c r="AG38" s="106">
        <v>269.46600000000001</v>
      </c>
      <c r="AH38" s="106">
        <v>267.90899999999999</v>
      </c>
      <c r="AI38" s="106">
        <v>265.19600000000003</v>
      </c>
      <c r="AJ38" s="106">
        <v>266.05399999999997</v>
      </c>
      <c r="AK38" s="106">
        <v>265.93799999999999</v>
      </c>
      <c r="AL38" s="106">
        <v>264.05</v>
      </c>
      <c r="AM38" s="106">
        <v>264.41899999999998</v>
      </c>
      <c r="AN38" s="106">
        <v>265.12</v>
      </c>
      <c r="AO38" s="106">
        <v>267.76799999999997</v>
      </c>
      <c r="AP38" s="106">
        <v>266.75200000000001</v>
      </c>
      <c r="AQ38" s="106">
        <v>266.48399999999998</v>
      </c>
      <c r="AR38" s="106">
        <v>264.25</v>
      </c>
      <c r="AS38" s="106">
        <v>261.17099999999999</v>
      </c>
      <c r="AT38" s="106">
        <v>262.10700000000003</v>
      </c>
      <c r="AU38" s="106">
        <v>266.11900000000003</v>
      </c>
      <c r="AV38" s="106">
        <v>267.74400000000003</v>
      </c>
      <c r="AW38" s="106">
        <v>267.77800000000002</v>
      </c>
      <c r="AX38" s="106">
        <v>264.72199999999998</v>
      </c>
      <c r="AY38" s="106">
        <v>262.678</v>
      </c>
      <c r="AZ38" s="106">
        <v>260.34699999999998</v>
      </c>
      <c r="BA38" s="106">
        <v>256.14999999999998</v>
      </c>
      <c r="BB38" s="106">
        <v>254.56399999999999</v>
      </c>
      <c r="BC38" s="106">
        <v>256.67399999999998</v>
      </c>
      <c r="BD38" s="106">
        <v>258.541</v>
      </c>
      <c r="BE38" s="106">
        <v>266.37200000000001</v>
      </c>
      <c r="BF38" s="106">
        <v>265.423</v>
      </c>
      <c r="BG38" s="106">
        <v>270.75299999999999</v>
      </c>
      <c r="BH38" s="106">
        <v>270.798</v>
      </c>
      <c r="BI38" s="106">
        <v>279.10000000000002</v>
      </c>
      <c r="BJ38" s="106">
        <v>278.86200000000002</v>
      </c>
      <c r="BK38" s="106">
        <v>278.154</v>
      </c>
      <c r="BL38" s="106">
        <v>277.45</v>
      </c>
      <c r="BM38" s="106">
        <v>274.17200000000003</v>
      </c>
      <c r="BN38" s="106">
        <v>273.71800000000002</v>
      </c>
      <c r="BO38" s="106">
        <v>270.02600000000001</v>
      </c>
      <c r="BP38" s="106">
        <v>267.51400000000001</v>
      </c>
      <c r="BQ38" s="106">
        <v>271.26600000000002</v>
      </c>
      <c r="BR38" s="106">
        <v>275.39</v>
      </c>
      <c r="BS38" s="106">
        <v>273.839</v>
      </c>
      <c r="BT38" s="106">
        <v>283.85899999999998</v>
      </c>
      <c r="BU38" s="106">
        <v>288.54599999999999</v>
      </c>
      <c r="BV38" s="106">
        <v>297.59899999999999</v>
      </c>
      <c r="BW38" s="106">
        <v>297.50099999999998</v>
      </c>
      <c r="BX38" s="106">
        <v>300.23099999999999</v>
      </c>
      <c r="BY38" s="106">
        <v>299.15300000000002</v>
      </c>
      <c r="BZ38" s="106">
        <v>303.202</v>
      </c>
      <c r="CA38" s="106">
        <v>297.94900000000001</v>
      </c>
      <c r="CB38" s="106">
        <v>293.15100000000001</v>
      </c>
      <c r="CC38" s="106">
        <v>290.56599999999997</v>
      </c>
      <c r="CD38" s="106">
        <v>291.75400000000002</v>
      </c>
      <c r="CE38" s="106">
        <v>296.68799999999999</v>
      </c>
      <c r="CF38" s="106">
        <v>296.82400000000001</v>
      </c>
      <c r="CG38" s="106">
        <v>295.84399999999999</v>
      </c>
      <c r="CH38" s="106">
        <v>299.06299999999999</v>
      </c>
      <c r="CI38" s="106">
        <v>299.50099999999998</v>
      </c>
      <c r="CJ38" s="106">
        <v>299.726</v>
      </c>
      <c r="CK38" s="106">
        <v>296.67399999999998</v>
      </c>
      <c r="CL38" s="106">
        <v>294.053</v>
      </c>
      <c r="CM38" s="106">
        <v>285.59399999999999</v>
      </c>
      <c r="CN38" s="106">
        <v>290.35700000000003</v>
      </c>
      <c r="CO38" s="106">
        <v>286.43099999999998</v>
      </c>
      <c r="CP38" s="106">
        <v>287.20800000000003</v>
      </c>
      <c r="CQ38" s="106">
        <v>278.03800000000001</v>
      </c>
      <c r="CR38" s="106">
        <v>267.05</v>
      </c>
      <c r="CS38" s="106">
        <v>276.43599999999998</v>
      </c>
      <c r="CT38" s="106">
        <v>267.55799999999999</v>
      </c>
      <c r="CU38" s="106">
        <v>264.358</v>
      </c>
      <c r="CV38" s="106">
        <v>237.59700000000001</v>
      </c>
      <c r="CW38" s="106">
        <v>227.48</v>
      </c>
      <c r="CX38" s="106">
        <v>224.446</v>
      </c>
      <c r="CY38" s="106">
        <v>235.291</v>
      </c>
      <c r="CZ38" s="106">
        <v>265.87799999999999</v>
      </c>
      <c r="DA38" s="106">
        <v>289.49200000000002</v>
      </c>
      <c r="DB38" s="106">
        <v>306.43200000000002</v>
      </c>
      <c r="DC38" s="106">
        <v>309.39699999999999</v>
      </c>
      <c r="DD38" s="106">
        <v>311.33600000000001</v>
      </c>
      <c r="DE38" s="106">
        <v>308.57400000000001</v>
      </c>
      <c r="DF38" s="106">
        <v>310.60700000000003</v>
      </c>
      <c r="DG38" s="106">
        <v>330.86599999999999</v>
      </c>
      <c r="DH38" s="106">
        <v>348.80500000000001</v>
      </c>
      <c r="DI38" s="106">
        <v>352.149</v>
      </c>
      <c r="DJ38" s="106">
        <v>360.536</v>
      </c>
      <c r="DK38" s="106">
        <v>368.43400000000003</v>
      </c>
      <c r="DL38" s="106">
        <v>372.38200000000001</v>
      </c>
      <c r="DM38" s="106">
        <v>377.33699999999999</v>
      </c>
      <c r="DN38" s="106">
        <v>377.84</v>
      </c>
      <c r="DO38" s="106">
        <v>371.24900000000002</v>
      </c>
      <c r="DP38" s="106">
        <v>363.00400000000002</v>
      </c>
      <c r="DQ38" s="106">
        <v>361.99400000000003</v>
      </c>
      <c r="DR38" s="106">
        <v>362.34699999999998</v>
      </c>
      <c r="DS38" s="106">
        <v>363.815</v>
      </c>
      <c r="DT38" s="106">
        <v>367.15100000000001</v>
      </c>
      <c r="DU38" s="106">
        <v>367.72399999999999</v>
      </c>
      <c r="DV38" s="106">
        <v>357.92500000000001</v>
      </c>
      <c r="DW38" s="106">
        <v>355.41</v>
      </c>
      <c r="DX38" s="106">
        <v>348.30200000000002</v>
      </c>
      <c r="DY38" s="106">
        <v>344.733</v>
      </c>
      <c r="DZ38" s="106">
        <v>351.06799999999998</v>
      </c>
      <c r="EA38" s="106">
        <v>368.32100000000003</v>
      </c>
      <c r="EB38" s="106">
        <v>383.56</v>
      </c>
      <c r="EC38" s="106">
        <v>409.971</v>
      </c>
      <c r="ED38" s="106">
        <v>419.60700000000003</v>
      </c>
      <c r="EE38" s="106">
        <v>422.39699999999999</v>
      </c>
      <c r="EF38" s="106">
        <v>434.30900000000003</v>
      </c>
      <c r="EG38" s="106">
        <v>440.15199999999999</v>
      </c>
      <c r="EH38" s="106">
        <v>437.5</v>
      </c>
      <c r="EI38" s="106">
        <v>439.14</v>
      </c>
      <c r="EJ38" s="106">
        <v>450.988</v>
      </c>
      <c r="EK38" s="106">
        <v>481.14</v>
      </c>
      <c r="EL38" s="106">
        <v>497.27699999999999</v>
      </c>
      <c r="EM38" s="106">
        <v>520.28300000000002</v>
      </c>
      <c r="EN38" s="106">
        <v>525.07600000000002</v>
      </c>
      <c r="EO38" s="106">
        <v>522.07500000000005</v>
      </c>
      <c r="EP38" s="106">
        <v>520.25199999999995</v>
      </c>
      <c r="EQ38" s="106">
        <v>523.66600000000005</v>
      </c>
      <c r="ER38" s="106">
        <v>525.00599999999997</v>
      </c>
      <c r="ES38" s="106">
        <v>515.43299999999999</v>
      </c>
      <c r="ET38" s="106">
        <v>509.053</v>
      </c>
      <c r="EU38" s="106">
        <v>502.63600000000002</v>
      </c>
      <c r="EV38" s="106">
        <v>523.86199999999997</v>
      </c>
      <c r="EW38" s="106">
        <v>532.61</v>
      </c>
      <c r="EX38" s="106">
        <v>514.24400000000003</v>
      </c>
      <c r="EY38" s="106">
        <v>506.50299999999999</v>
      </c>
      <c r="EZ38" s="106">
        <v>509.30500000000001</v>
      </c>
      <c r="FA38" s="106">
        <v>438.00299999999999</v>
      </c>
      <c r="FB38" s="106">
        <v>405.267</v>
      </c>
      <c r="FC38" s="106">
        <v>337.81299999999999</v>
      </c>
      <c r="FD38" s="106">
        <v>337.50700000000001</v>
      </c>
      <c r="FE38" s="106">
        <v>295.09300000000002</v>
      </c>
      <c r="FF38" s="106">
        <v>289.58300000000003</v>
      </c>
      <c r="FG38" s="106">
        <v>299.81</v>
      </c>
      <c r="FH38" s="106">
        <v>244.011</v>
      </c>
      <c r="FI38" s="106">
        <v>223.73500000000001</v>
      </c>
      <c r="FJ38" s="106">
        <v>214.822</v>
      </c>
      <c r="FK38" s="106">
        <v>221.60300000000001</v>
      </c>
      <c r="FL38" s="106">
        <v>229.65299999999999</v>
      </c>
      <c r="FM38" s="106">
        <v>224.91</v>
      </c>
      <c r="FN38" s="106">
        <v>212.15600000000001</v>
      </c>
      <c r="FO38" s="106">
        <v>200.50700000000001</v>
      </c>
      <c r="FP38" s="106">
        <v>193.88399999999999</v>
      </c>
      <c r="FQ38" s="106">
        <v>187.999</v>
      </c>
      <c r="FR38" s="106">
        <v>174.27699999999999</v>
      </c>
      <c r="FS38" s="106">
        <v>176.18199999999999</v>
      </c>
      <c r="FT38" s="106">
        <v>176.32599999999999</v>
      </c>
      <c r="FU38" s="106">
        <v>177.096</v>
      </c>
      <c r="FV38" s="106">
        <v>176.30199999999999</v>
      </c>
      <c r="FW38" s="106">
        <v>177.881</v>
      </c>
      <c r="FX38" s="106">
        <v>177.756</v>
      </c>
      <c r="FY38" s="106">
        <v>177.12700000000001</v>
      </c>
      <c r="FZ38" s="106">
        <v>177.596</v>
      </c>
      <c r="GA38" s="106">
        <v>179.09200000000001</v>
      </c>
      <c r="GB38" s="106">
        <v>176.54499999999999</v>
      </c>
      <c r="GC38" s="106">
        <v>171.91499999999999</v>
      </c>
      <c r="GD38" s="106">
        <v>172.58199999999999</v>
      </c>
      <c r="GE38" s="106">
        <v>176.92400000000001</v>
      </c>
      <c r="GF38" s="106">
        <v>185.15100000000001</v>
      </c>
      <c r="GG38" s="106">
        <v>185.65600000000001</v>
      </c>
      <c r="GH38" s="106">
        <v>183.261</v>
      </c>
      <c r="GI38" s="106">
        <v>181.285</v>
      </c>
      <c r="GJ38" s="106">
        <v>182.041</v>
      </c>
      <c r="GK38" s="106">
        <v>188.209</v>
      </c>
      <c r="GL38" s="106">
        <v>175.834</v>
      </c>
      <c r="GM38" s="106">
        <v>172.40100000000001</v>
      </c>
      <c r="GN38" s="106">
        <v>166.12299999999999</v>
      </c>
      <c r="GO38" s="106">
        <v>165.20699999999999</v>
      </c>
      <c r="GP38" s="106">
        <v>161.17400000000001</v>
      </c>
      <c r="GQ38" s="106">
        <v>160.94999999999999</v>
      </c>
      <c r="GR38" s="106">
        <v>166.62200000000001</v>
      </c>
      <c r="GS38" s="106"/>
      <c r="GT38" s="106"/>
      <c r="GU38" s="106"/>
      <c r="GV38" s="106"/>
      <c r="GW38" s="106"/>
      <c r="GX38" s="106"/>
      <c r="GY38" s="106"/>
      <c r="GZ38" s="106"/>
      <c r="HA38" s="106"/>
      <c r="HB38" s="106"/>
      <c r="HC38" s="106"/>
      <c r="HD38" s="106"/>
      <c r="HE38" s="106"/>
      <c r="HF38" s="106"/>
      <c r="HG38" s="106"/>
      <c r="HH38" s="106"/>
      <c r="HI38" s="106"/>
      <c r="HJ38" s="106"/>
      <c r="HK38" s="106"/>
      <c r="HL38" s="106"/>
      <c r="HM38" s="106"/>
      <c r="HN38" s="106"/>
      <c r="HO38" s="106"/>
      <c r="HP38" s="106"/>
      <c r="HQ38" s="106"/>
      <c r="HR38" s="106"/>
      <c r="HS38" s="106"/>
      <c r="HT38" s="106"/>
      <c r="HU38" s="106"/>
      <c r="HV38" s="106"/>
      <c r="HW38" s="106"/>
      <c r="HX38" s="106"/>
      <c r="HY38" s="106"/>
      <c r="HZ38" s="106"/>
      <c r="IA38" s="106"/>
      <c r="IB38" s="106"/>
      <c r="IC38" s="106"/>
      <c r="ID38" s="106"/>
      <c r="IE38" s="106"/>
      <c r="IF38" s="106"/>
      <c r="IG38" s="106"/>
      <c r="IH38" s="106"/>
      <c r="II38" s="106"/>
      <c r="IJ38" s="106"/>
      <c r="IK38" s="106"/>
      <c r="IL38" s="106"/>
      <c r="IM38" s="106"/>
      <c r="IN38" s="106"/>
      <c r="IO38" s="106"/>
      <c r="IP38" s="106"/>
      <c r="IQ38" s="106"/>
      <c r="IR38" s="106"/>
      <c r="IS38" s="106"/>
      <c r="IT38" s="106"/>
      <c r="IU38" s="106"/>
      <c r="IV38" s="106"/>
      <c r="IW38" s="106"/>
      <c r="IX38" s="106"/>
      <c r="IY38" s="106"/>
      <c r="IZ38" s="106"/>
      <c r="JA38" s="106"/>
      <c r="JB38" s="106"/>
    </row>
    <row r="39" spans="1:262" x14ac:dyDescent="0.35">
      <c r="A39" s="108" t="s">
        <v>64</v>
      </c>
      <c r="B39" t="s">
        <v>927</v>
      </c>
      <c r="C39" t="s">
        <v>1686</v>
      </c>
      <c r="D39">
        <f t="shared" ca="1" si="12"/>
        <v>254</v>
      </c>
      <c r="E39" s="105">
        <f ca="1">_xll.BDH(A39&amp;" corp","blp_i_sprd_mid",TODAY()-365,TODAY(),"dir=h","sort=r","fill=-", "pcs="&amp;B39, "dates=h","cols=254;rows=1")</f>
        <v>281.40899999999999</v>
      </c>
      <c r="F39" s="106">
        <v>281.577</v>
      </c>
      <c r="G39" s="106">
        <v>283.03300000000002</v>
      </c>
      <c r="H39" s="106">
        <v>284.48700000000002</v>
      </c>
      <c r="I39" s="106">
        <v>286.45800000000003</v>
      </c>
      <c r="J39" s="106">
        <v>285.976</v>
      </c>
      <c r="K39" s="106">
        <v>281.38400000000001</v>
      </c>
      <c r="L39" s="106">
        <v>280.697</v>
      </c>
      <c r="M39" s="106">
        <v>281.053</v>
      </c>
      <c r="N39" s="106">
        <v>282.52499999999998</v>
      </c>
      <c r="O39" s="106">
        <v>281.04500000000002</v>
      </c>
      <c r="P39" s="106">
        <v>278.54199999999997</v>
      </c>
      <c r="Q39" s="106">
        <v>278.64</v>
      </c>
      <c r="R39" s="106">
        <v>281.56700000000001</v>
      </c>
      <c r="S39" s="106">
        <v>284.18099999999998</v>
      </c>
      <c r="T39" s="106">
        <v>285.55</v>
      </c>
      <c r="U39" s="106">
        <v>291.39299999999997</v>
      </c>
      <c r="V39" s="106">
        <v>293.38299999999998</v>
      </c>
      <c r="W39" s="106">
        <v>296.72800000000001</v>
      </c>
      <c r="X39" s="106">
        <v>296.85000000000002</v>
      </c>
      <c r="Y39" s="106">
        <v>293.55700000000002</v>
      </c>
      <c r="Z39" s="106">
        <v>283.45</v>
      </c>
      <c r="AA39" s="106">
        <v>287.09500000000003</v>
      </c>
      <c r="AB39" s="106">
        <v>282.32799999999997</v>
      </c>
      <c r="AC39" s="106">
        <v>273.15100000000001</v>
      </c>
      <c r="AD39" s="106">
        <v>272.95999999999998</v>
      </c>
      <c r="AE39" s="106">
        <v>272.82499999999999</v>
      </c>
      <c r="AF39" s="106">
        <v>274.50799999999998</v>
      </c>
      <c r="AG39" s="106">
        <v>274.55099999999999</v>
      </c>
      <c r="AH39" s="106">
        <v>272.779</v>
      </c>
      <c r="AI39" s="106">
        <v>270.45400000000001</v>
      </c>
      <c r="AJ39" s="106">
        <v>273.303</v>
      </c>
      <c r="AK39" s="106">
        <v>271.75900000000001</v>
      </c>
      <c r="AL39" s="106">
        <v>267.42</v>
      </c>
      <c r="AM39" s="106">
        <v>266.44400000000002</v>
      </c>
      <c r="AN39" s="106">
        <v>265.30700000000002</v>
      </c>
      <c r="AO39" s="106">
        <v>265.93400000000003</v>
      </c>
      <c r="AP39" s="106">
        <v>267.411</v>
      </c>
      <c r="AQ39" s="106">
        <v>266.40699999999998</v>
      </c>
      <c r="AR39" s="106">
        <v>265.96699999999998</v>
      </c>
      <c r="AS39" s="106">
        <v>261.31900000000002</v>
      </c>
      <c r="AT39" s="106">
        <v>261.80399999999997</v>
      </c>
      <c r="AU39" s="106">
        <v>261.471</v>
      </c>
      <c r="AV39" s="106">
        <v>260.88</v>
      </c>
      <c r="AW39" s="106">
        <v>259.07299999999998</v>
      </c>
      <c r="AX39" s="106">
        <v>255.14</v>
      </c>
      <c r="AY39" s="106">
        <v>252.57499999999999</v>
      </c>
      <c r="AZ39" s="106">
        <v>250.64099999999999</v>
      </c>
      <c r="BA39" s="106">
        <v>247.703</v>
      </c>
      <c r="BB39" s="106">
        <v>246.661</v>
      </c>
      <c r="BC39" s="106">
        <v>248.71799999999999</v>
      </c>
      <c r="BD39" s="106">
        <v>249.52500000000001</v>
      </c>
      <c r="BE39" s="106">
        <v>255.256</v>
      </c>
      <c r="BF39" s="106">
        <v>256.7</v>
      </c>
      <c r="BG39" s="106">
        <v>259.702</v>
      </c>
      <c r="BH39" s="106">
        <v>261.36200000000002</v>
      </c>
      <c r="BI39" s="106">
        <v>261.57400000000001</v>
      </c>
      <c r="BJ39" s="106">
        <v>262.44400000000002</v>
      </c>
      <c r="BK39" s="106">
        <v>260.87700000000001</v>
      </c>
      <c r="BL39" s="106">
        <v>258.38099999999997</v>
      </c>
      <c r="BM39" s="106">
        <v>250.54300000000001</v>
      </c>
      <c r="BN39" s="106">
        <v>245.66</v>
      </c>
      <c r="BO39" s="106">
        <v>245.11099999999999</v>
      </c>
      <c r="BP39" s="106">
        <v>245.77199999999999</v>
      </c>
      <c r="BQ39" s="106">
        <v>248.58199999999999</v>
      </c>
      <c r="BR39" s="106">
        <v>254.327</v>
      </c>
      <c r="BS39" s="106">
        <v>253.94200000000001</v>
      </c>
      <c r="BT39" s="106">
        <v>267.2</v>
      </c>
      <c r="BU39" s="106">
        <v>278.46800000000002</v>
      </c>
      <c r="BV39" s="106">
        <v>280.21499999999997</v>
      </c>
      <c r="BW39" s="106">
        <v>281.41399999999999</v>
      </c>
      <c r="BX39" s="106">
        <v>286.87400000000002</v>
      </c>
      <c r="BY39" s="106">
        <v>287.55700000000002</v>
      </c>
      <c r="BZ39" s="106">
        <v>290.15199999999999</v>
      </c>
      <c r="CA39" s="106">
        <v>287.52100000000002</v>
      </c>
      <c r="CB39" s="106">
        <v>284.673</v>
      </c>
      <c r="CC39" s="106">
        <v>284.053</v>
      </c>
      <c r="CD39" s="106">
        <v>285.387</v>
      </c>
      <c r="CE39" s="106">
        <v>297.99</v>
      </c>
      <c r="CF39" s="106">
        <v>305.69</v>
      </c>
      <c r="CG39" s="106">
        <v>309.32600000000002</v>
      </c>
      <c r="CH39" s="106">
        <v>312.47000000000003</v>
      </c>
      <c r="CI39" s="106">
        <v>314.05399999999997</v>
      </c>
      <c r="CJ39" s="106">
        <v>313.56099999999998</v>
      </c>
      <c r="CK39" s="106">
        <v>312.43700000000001</v>
      </c>
      <c r="CL39" s="106">
        <v>307.12099999999998</v>
      </c>
      <c r="CM39" s="106">
        <v>301.07900000000001</v>
      </c>
      <c r="CN39" s="106">
        <v>306.375</v>
      </c>
      <c r="CO39" s="106">
        <v>299.02100000000002</v>
      </c>
      <c r="CP39" s="106">
        <v>294.83800000000002</v>
      </c>
      <c r="CQ39" s="106">
        <v>285.28300000000002</v>
      </c>
      <c r="CR39" s="106">
        <v>281.68900000000002</v>
      </c>
      <c r="CS39" s="106">
        <v>301.03699999999998</v>
      </c>
      <c r="CT39" s="106">
        <v>295.93200000000002</v>
      </c>
      <c r="CU39" s="106">
        <v>290.483</v>
      </c>
      <c r="CV39" s="106">
        <v>265.399</v>
      </c>
      <c r="CW39" s="106">
        <v>253.53100000000001</v>
      </c>
      <c r="CX39" s="106">
        <v>249.03200000000001</v>
      </c>
      <c r="CY39" s="106">
        <v>267.16199999999998</v>
      </c>
      <c r="CZ39" s="106">
        <v>319.73099999999999</v>
      </c>
      <c r="DA39" s="106">
        <v>346.983</v>
      </c>
      <c r="DB39" s="106">
        <v>375.14699999999999</v>
      </c>
      <c r="DC39" s="106">
        <v>376.22199999999998</v>
      </c>
      <c r="DD39" s="106">
        <v>373.54399999999998</v>
      </c>
      <c r="DE39" s="106">
        <v>368.22899999999998</v>
      </c>
      <c r="DF39" s="106">
        <v>369.404</v>
      </c>
      <c r="DG39" s="106">
        <v>391.34500000000003</v>
      </c>
      <c r="DH39" s="106">
        <v>409.37599999999998</v>
      </c>
      <c r="DI39" s="106">
        <v>413.29700000000003</v>
      </c>
      <c r="DJ39" s="106">
        <v>417.089</v>
      </c>
      <c r="DK39" s="106">
        <v>428.05799999999999</v>
      </c>
      <c r="DL39" s="106">
        <v>436.22399999999999</v>
      </c>
      <c r="DM39" s="106">
        <v>437.64299999999997</v>
      </c>
      <c r="DN39" s="106">
        <v>438.29</v>
      </c>
      <c r="DO39" s="106">
        <v>429.09899999999999</v>
      </c>
      <c r="DP39" s="106">
        <v>418.98599999999999</v>
      </c>
      <c r="DQ39" s="106">
        <v>417.44299999999998</v>
      </c>
      <c r="DR39" s="106">
        <v>415.38799999999998</v>
      </c>
      <c r="DS39" s="106">
        <v>405.55399999999997</v>
      </c>
      <c r="DT39" s="106">
        <v>399.697</v>
      </c>
      <c r="DU39" s="106">
        <v>391.68799999999999</v>
      </c>
      <c r="DV39" s="106">
        <v>374.346</v>
      </c>
      <c r="DW39" s="106">
        <v>360.00099999999998</v>
      </c>
      <c r="DX39" s="106">
        <v>352.68200000000002</v>
      </c>
      <c r="DY39" s="106">
        <v>339.19099999999997</v>
      </c>
      <c r="DZ39" s="106">
        <v>338.03199999999998</v>
      </c>
      <c r="EA39" s="106">
        <v>346.74099999999999</v>
      </c>
      <c r="EB39" s="106">
        <v>351.35700000000003</v>
      </c>
      <c r="EC39" s="106">
        <v>362.35199999999998</v>
      </c>
      <c r="ED39" s="106">
        <v>359.08100000000002</v>
      </c>
      <c r="EE39" s="106">
        <v>350.923</v>
      </c>
      <c r="EF39" s="106">
        <v>352.54899999999998</v>
      </c>
      <c r="EG39" s="106">
        <v>350.82799999999997</v>
      </c>
      <c r="EH39" s="106">
        <v>344.83300000000003</v>
      </c>
      <c r="EI39" s="106">
        <v>359.755</v>
      </c>
      <c r="EJ39" s="106">
        <v>406.279</v>
      </c>
      <c r="EK39" s="106">
        <v>439.26900000000001</v>
      </c>
      <c r="EL39" s="106">
        <v>460.10599999999999</v>
      </c>
      <c r="EM39" s="106">
        <v>474.41300000000001</v>
      </c>
      <c r="EN39" s="106">
        <v>472.24599999999998</v>
      </c>
      <c r="EO39" s="106">
        <v>467.90199999999999</v>
      </c>
      <c r="EP39" s="106">
        <v>456.03300000000002</v>
      </c>
      <c r="EQ39" s="106">
        <v>450.39600000000002</v>
      </c>
      <c r="ER39" s="106">
        <v>453.22699999999998</v>
      </c>
      <c r="ES39" s="106">
        <v>443.60500000000002</v>
      </c>
      <c r="ET39" s="106">
        <v>438.08100000000002</v>
      </c>
      <c r="EU39" s="106">
        <v>428.185</v>
      </c>
      <c r="EV39" s="106">
        <v>434.01299999999998</v>
      </c>
      <c r="EW39" s="106">
        <v>439.96300000000002</v>
      </c>
      <c r="EX39" s="106">
        <v>426.69099999999997</v>
      </c>
      <c r="EY39" s="106">
        <v>427.96499999999997</v>
      </c>
      <c r="EZ39" s="106">
        <v>432.54500000000002</v>
      </c>
      <c r="FA39" s="106">
        <v>397.92500000000001</v>
      </c>
      <c r="FB39" s="106">
        <v>368.36900000000003</v>
      </c>
      <c r="FC39" s="106">
        <v>327.19299999999998</v>
      </c>
      <c r="FD39" s="106">
        <v>324.02100000000002</v>
      </c>
      <c r="FE39" s="106">
        <v>283.40600000000001</v>
      </c>
      <c r="FF39" s="106">
        <v>273.12799999999999</v>
      </c>
      <c r="FG39" s="106">
        <v>281.447</v>
      </c>
      <c r="FH39" s="106">
        <v>229.614</v>
      </c>
      <c r="FI39" s="106">
        <v>213.03299999999999</v>
      </c>
      <c r="FJ39" s="106">
        <v>207.70500000000001</v>
      </c>
      <c r="FK39" s="106">
        <v>212.315</v>
      </c>
      <c r="FL39" s="106">
        <v>215.84700000000001</v>
      </c>
      <c r="FM39" s="106">
        <v>211.089</v>
      </c>
      <c r="FN39" s="106">
        <v>191.7</v>
      </c>
      <c r="FO39" s="106">
        <v>178.47900000000001</v>
      </c>
      <c r="FP39" s="106">
        <v>174.36199999999999</v>
      </c>
      <c r="FQ39" s="106">
        <v>166.57300000000001</v>
      </c>
      <c r="FR39" s="106">
        <v>155.56800000000001</v>
      </c>
      <c r="FS39" s="106">
        <v>157.87</v>
      </c>
      <c r="FT39" s="106">
        <v>158.286</v>
      </c>
      <c r="FU39" s="106">
        <v>159.00700000000001</v>
      </c>
      <c r="FV39" s="106">
        <v>158.39400000000001</v>
      </c>
      <c r="FW39" s="106">
        <v>160.62100000000001</v>
      </c>
      <c r="FX39" s="106">
        <v>162.9</v>
      </c>
      <c r="FY39" s="106">
        <v>163.73599999999999</v>
      </c>
      <c r="FZ39" s="106">
        <v>164.13300000000001</v>
      </c>
      <c r="GA39" s="106">
        <v>166.02500000000001</v>
      </c>
      <c r="GB39" s="106">
        <v>165.11099999999999</v>
      </c>
      <c r="GC39" s="106">
        <v>162.982</v>
      </c>
      <c r="GD39" s="106">
        <v>165.398</v>
      </c>
      <c r="GE39" s="106">
        <v>168.54300000000001</v>
      </c>
      <c r="GF39" s="106">
        <v>172.94900000000001</v>
      </c>
      <c r="GG39" s="106">
        <v>173.37100000000001</v>
      </c>
      <c r="GH39" s="106">
        <v>167.108</v>
      </c>
      <c r="GI39" s="106">
        <v>160.21299999999999</v>
      </c>
      <c r="GJ39" s="106">
        <v>158.804</v>
      </c>
      <c r="GK39" s="106">
        <v>160.566</v>
      </c>
      <c r="GL39" s="106">
        <v>152.02600000000001</v>
      </c>
      <c r="GM39" s="106">
        <v>148.51300000000001</v>
      </c>
      <c r="GN39" s="106">
        <v>144.45500000000001</v>
      </c>
      <c r="GO39" s="106">
        <v>143.47200000000001</v>
      </c>
      <c r="GP39" s="106">
        <v>141.083</v>
      </c>
      <c r="GQ39" s="106">
        <v>142.988</v>
      </c>
      <c r="GR39" s="106">
        <v>146.88499999999999</v>
      </c>
      <c r="GS39" s="106">
        <v>147.59299999999999</v>
      </c>
      <c r="GT39" s="106">
        <v>145.07900000000001</v>
      </c>
      <c r="GU39" s="106">
        <v>145.566</v>
      </c>
      <c r="GV39" s="106">
        <v>148.458</v>
      </c>
      <c r="GW39" s="106">
        <v>148.08699999999999</v>
      </c>
      <c r="GX39" s="106">
        <v>152.33699999999999</v>
      </c>
      <c r="GY39" s="106">
        <v>151.74</v>
      </c>
      <c r="GZ39" s="106">
        <v>151.34200000000001</v>
      </c>
      <c r="HA39" s="106">
        <v>150.065</v>
      </c>
      <c r="HB39" s="106">
        <v>148.43299999999999</v>
      </c>
      <c r="HC39" s="106">
        <v>143.57300000000001</v>
      </c>
      <c r="HD39" s="106">
        <v>144.23599999999999</v>
      </c>
      <c r="HE39" s="106">
        <v>148.15100000000001</v>
      </c>
      <c r="HF39" s="106">
        <v>147.44800000000001</v>
      </c>
      <c r="HG39" s="106">
        <v>147.678</v>
      </c>
      <c r="HH39" s="106">
        <v>152.74299999999999</v>
      </c>
      <c r="HI39" s="106">
        <v>154.756</v>
      </c>
      <c r="HJ39" s="106">
        <v>157.34200000000001</v>
      </c>
      <c r="HK39" s="106">
        <v>159.727</v>
      </c>
      <c r="HL39" s="106">
        <v>160.34399999999999</v>
      </c>
      <c r="HM39" s="106">
        <v>161.58600000000001</v>
      </c>
      <c r="HN39" s="106">
        <v>167.06100000000001</v>
      </c>
      <c r="HO39" s="106">
        <v>170.61799999999999</v>
      </c>
      <c r="HP39" s="106">
        <v>169.136</v>
      </c>
      <c r="HQ39" s="106">
        <v>173.14400000000001</v>
      </c>
      <c r="HR39" s="106">
        <v>175.738</v>
      </c>
      <c r="HS39" s="106">
        <v>180.131</v>
      </c>
      <c r="HT39" s="106">
        <v>186.75700000000001</v>
      </c>
      <c r="HU39" s="106">
        <v>189.63399999999999</v>
      </c>
      <c r="HV39" s="106">
        <v>185.30699999999999</v>
      </c>
      <c r="HW39" s="106">
        <v>188.38499999999999</v>
      </c>
      <c r="HX39" s="106">
        <v>190.364</v>
      </c>
      <c r="HY39" s="106">
        <v>192.35900000000001</v>
      </c>
      <c r="HZ39" s="106">
        <v>192.09700000000001</v>
      </c>
      <c r="IA39" s="106">
        <v>194.619</v>
      </c>
      <c r="IB39" s="106">
        <v>199.88200000000001</v>
      </c>
      <c r="IC39" s="106">
        <v>199.28800000000001</v>
      </c>
      <c r="ID39" s="106">
        <v>200.54</v>
      </c>
      <c r="IE39" s="106">
        <v>193.041</v>
      </c>
      <c r="IF39" s="106">
        <v>187.23099999999999</v>
      </c>
      <c r="IG39" s="106">
        <v>186.36199999999999</v>
      </c>
      <c r="IH39" s="106">
        <v>188.18299999999999</v>
      </c>
      <c r="II39" s="106">
        <v>185.17</v>
      </c>
      <c r="IJ39" s="106">
        <v>180.501</v>
      </c>
      <c r="IK39" s="106">
        <v>180.15100000000001</v>
      </c>
      <c r="IL39" s="106">
        <v>180.79</v>
      </c>
      <c r="IM39" s="106">
        <v>177.172</v>
      </c>
      <c r="IN39" s="106">
        <v>178.48599999999999</v>
      </c>
      <c r="IO39" s="106">
        <v>177.46</v>
      </c>
      <c r="IP39" s="106">
        <v>180.46700000000001</v>
      </c>
      <c r="IQ39" s="106">
        <v>184.42099999999999</v>
      </c>
      <c r="IR39" s="106">
        <v>185.44800000000001</v>
      </c>
      <c r="IS39" s="106">
        <v>181.74799999999999</v>
      </c>
      <c r="IT39" s="106">
        <v>181.01</v>
      </c>
      <c r="IU39" s="106">
        <v>177.489</v>
      </c>
      <c r="IV39" s="106">
        <v>179.63</v>
      </c>
      <c r="IW39" s="106">
        <v>182.154</v>
      </c>
      <c r="IX39" s="106">
        <v>184.03800000000001</v>
      </c>
      <c r="IY39" s="106"/>
      <c r="IZ39" s="106"/>
      <c r="JA39" s="106"/>
      <c r="JB39" s="106"/>
    </row>
    <row r="40" spans="1:262" x14ac:dyDescent="0.35">
      <c r="A40" s="108" t="s">
        <v>181</v>
      </c>
      <c r="B40" t="s">
        <v>927</v>
      </c>
      <c r="C40" t="s">
        <v>1687</v>
      </c>
      <c r="D40">
        <f t="shared" ca="1" si="12"/>
        <v>257</v>
      </c>
      <c r="E40" s="105">
        <f ca="1">_xll.BDH(A40&amp;" corp","blp_i_sprd_mid",TODAY()-365,TODAY(),"dir=h","sort=r","fill=-", "pcs="&amp;B40, "dates=h","cols=257;rows=1")</f>
        <v>-133.67599999999999</v>
      </c>
      <c r="F40" s="106">
        <v>-6.4269999999999996</v>
      </c>
      <c r="G40" s="106">
        <v>93.512</v>
      </c>
      <c r="H40" s="106">
        <v>54.445</v>
      </c>
      <c r="I40" s="106">
        <v>70.194000000000003</v>
      </c>
      <c r="J40" s="106">
        <v>129.22300000000001</v>
      </c>
      <c r="K40" s="106">
        <v>-14.105</v>
      </c>
      <c r="L40" s="106">
        <v>-24.298999999999999</v>
      </c>
      <c r="M40" s="106">
        <v>-3.9210000000000003</v>
      </c>
      <c r="N40" s="106">
        <v>68.697999999999993</v>
      </c>
      <c r="O40" s="106">
        <v>28.193000000000001</v>
      </c>
      <c r="P40" s="106">
        <v>-0.13300000000000001</v>
      </c>
      <c r="Q40" s="106">
        <v>-60.475000000000001</v>
      </c>
      <c r="R40" s="106">
        <v>-29.832999999999998</v>
      </c>
      <c r="S40" s="106">
        <v>49.295999999999999</v>
      </c>
      <c r="T40" s="106">
        <v>42.411999999999999</v>
      </c>
      <c r="U40" s="106">
        <v>46.564999999999998</v>
      </c>
      <c r="V40" s="106">
        <v>87.372</v>
      </c>
      <c r="W40" s="106">
        <v>41.244999999999997</v>
      </c>
      <c r="X40" s="106">
        <v>44.250999999999998</v>
      </c>
      <c r="Y40" s="106">
        <v>46.412999999999997</v>
      </c>
      <c r="Z40" s="106">
        <v>5.7240000000000002</v>
      </c>
      <c r="AA40" s="106">
        <v>7.234</v>
      </c>
      <c r="AB40" s="106">
        <v>-103.262</v>
      </c>
      <c r="AC40" s="106">
        <v>-109.709</v>
      </c>
      <c r="AD40" s="106">
        <v>-78.025000000000006</v>
      </c>
      <c r="AE40" s="106">
        <v>-81.662999999999997</v>
      </c>
      <c r="AF40" s="106">
        <v>-70.77</v>
      </c>
      <c r="AG40" s="106">
        <v>-66.796000000000006</v>
      </c>
      <c r="AH40" s="106">
        <v>-64.674999999999997</v>
      </c>
      <c r="AI40" s="106">
        <v>-74.525000000000006</v>
      </c>
      <c r="AJ40" s="106">
        <v>-56.218000000000004</v>
      </c>
      <c r="AK40" s="106">
        <v>-80.572999999999993</v>
      </c>
      <c r="AL40" s="106">
        <v>-81.177999999999997</v>
      </c>
      <c r="AM40" s="106">
        <v>-76.632999999999996</v>
      </c>
      <c r="AN40" s="106">
        <v>-69.129000000000005</v>
      </c>
      <c r="AO40" s="106">
        <v>-59.798999999999999</v>
      </c>
      <c r="AP40" s="106">
        <v>-45.469000000000001</v>
      </c>
      <c r="AQ40" s="106">
        <v>-57.695</v>
      </c>
      <c r="AR40" s="106">
        <v>-34.707999999999998</v>
      </c>
      <c r="AS40" s="106">
        <v>-19.356999999999999</v>
      </c>
      <c r="AT40" s="106">
        <v>-24.015999999999998</v>
      </c>
      <c r="AU40" s="106">
        <v>-19.481000000000002</v>
      </c>
      <c r="AV40" s="106">
        <v>-14.598000000000001</v>
      </c>
      <c r="AW40" s="106">
        <v>-10.048</v>
      </c>
      <c r="AX40" s="106">
        <v>-8.5570000000000004</v>
      </c>
      <c r="AY40" s="106">
        <v>3.9630000000000001</v>
      </c>
      <c r="AZ40" s="106">
        <v>-14.122999999999999</v>
      </c>
      <c r="BA40" s="106">
        <v>-11.717000000000001</v>
      </c>
      <c r="BB40" s="106">
        <v>-56.646999999999998</v>
      </c>
      <c r="BC40" s="106">
        <v>-62.19</v>
      </c>
      <c r="BD40" s="106">
        <v>-53.639000000000003</v>
      </c>
      <c r="BE40" s="106">
        <v>-43.704000000000001</v>
      </c>
      <c r="BF40" s="106">
        <v>-49.957999999999998</v>
      </c>
      <c r="BG40" s="106">
        <v>-47.13</v>
      </c>
      <c r="BH40" s="106">
        <v>-30.701999999999998</v>
      </c>
      <c r="BI40" s="106">
        <v>-35.116999999999997</v>
      </c>
      <c r="BJ40" s="106">
        <v>-30.582999999999998</v>
      </c>
      <c r="BK40" s="106">
        <v>-40.646999999999998</v>
      </c>
      <c r="BL40" s="106">
        <v>-24.498000000000001</v>
      </c>
      <c r="BM40" s="106">
        <v>-30.042999999999999</v>
      </c>
      <c r="BN40" s="106">
        <v>-45.064999999999998</v>
      </c>
      <c r="BO40" s="106">
        <v>-42.466999999999999</v>
      </c>
      <c r="BP40" s="106">
        <v>-32.65</v>
      </c>
      <c r="BQ40" s="106">
        <v>-41.125999999999998</v>
      </c>
      <c r="BR40" s="106">
        <v>-38.292000000000002</v>
      </c>
      <c r="BS40" s="106">
        <v>-14.019</v>
      </c>
      <c r="BT40" s="106">
        <v>-13.435</v>
      </c>
      <c r="BU40" s="106">
        <v>-17.501000000000001</v>
      </c>
      <c r="BV40" s="106">
        <v>22.152000000000001</v>
      </c>
      <c r="BW40" s="106">
        <v>20.044</v>
      </c>
      <c r="BX40" s="106">
        <v>32.630000000000003</v>
      </c>
      <c r="BY40" s="106">
        <v>24.873999999999999</v>
      </c>
      <c r="BZ40" s="106">
        <v>37.966999999999999</v>
      </c>
      <c r="CA40" s="106">
        <v>44.265999999999998</v>
      </c>
      <c r="CB40" s="106">
        <v>39.917000000000002</v>
      </c>
      <c r="CC40" s="106">
        <v>45.015999999999998</v>
      </c>
      <c r="CD40" s="106">
        <v>41.228999999999999</v>
      </c>
      <c r="CE40" s="106">
        <v>39.826999999999998</v>
      </c>
      <c r="CF40" s="106">
        <v>49.975999999999999</v>
      </c>
      <c r="CG40" s="106">
        <v>44.283000000000001</v>
      </c>
      <c r="CH40" s="106">
        <v>48.822000000000003</v>
      </c>
      <c r="CI40" s="106">
        <v>56.753999999999998</v>
      </c>
      <c r="CJ40" s="106">
        <v>58.694000000000003</v>
      </c>
      <c r="CK40" s="106">
        <v>76.378</v>
      </c>
      <c r="CL40" s="106">
        <v>73.813000000000002</v>
      </c>
      <c r="CM40" s="106">
        <v>64.665999999999997</v>
      </c>
      <c r="CN40" s="106">
        <v>51.834000000000003</v>
      </c>
      <c r="CO40" s="106">
        <v>47.831000000000003</v>
      </c>
      <c r="CP40" s="106">
        <v>50.837000000000003</v>
      </c>
      <c r="CQ40" s="106">
        <v>41.603000000000002</v>
      </c>
      <c r="CR40" s="106">
        <v>41.354999999999997</v>
      </c>
      <c r="CS40" s="106">
        <v>40.963999999999999</v>
      </c>
      <c r="CT40" s="106">
        <v>45.984000000000002</v>
      </c>
      <c r="CU40" s="106">
        <v>44.17</v>
      </c>
      <c r="CV40" s="106">
        <v>57.793999999999997</v>
      </c>
      <c r="CW40" s="106">
        <v>44.865000000000002</v>
      </c>
      <c r="CX40" s="106">
        <v>45.228999999999999</v>
      </c>
      <c r="CY40" s="106">
        <v>54.914999999999999</v>
      </c>
      <c r="CZ40" s="106">
        <v>103.58199999999999</v>
      </c>
      <c r="DA40" s="106">
        <v>116.98699999999999</v>
      </c>
      <c r="DB40" s="106">
        <v>121.113</v>
      </c>
      <c r="DC40" s="106">
        <v>129.65199999999999</v>
      </c>
      <c r="DD40" s="106">
        <v>134.89599999999999</v>
      </c>
      <c r="DE40" s="106">
        <v>137.64099999999999</v>
      </c>
      <c r="DF40" s="106">
        <v>116.854</v>
      </c>
      <c r="DG40" s="106">
        <v>86.873000000000005</v>
      </c>
      <c r="DH40" s="106">
        <v>87.968000000000004</v>
      </c>
      <c r="DI40" s="106">
        <v>67.298000000000002</v>
      </c>
      <c r="DJ40" s="106">
        <v>101.01900000000001</v>
      </c>
      <c r="DK40" s="106">
        <v>123.09699999999999</v>
      </c>
      <c r="DL40" s="106">
        <v>126.50700000000001</v>
      </c>
      <c r="DM40" s="106">
        <v>171.25800000000001</v>
      </c>
      <c r="DN40" s="106">
        <v>193.83799999999999</v>
      </c>
      <c r="DO40" s="106">
        <v>204.71700000000001</v>
      </c>
      <c r="DP40" s="106">
        <v>210.02699999999999</v>
      </c>
      <c r="DQ40" s="106">
        <v>184.197</v>
      </c>
      <c r="DR40" s="106">
        <v>189.983</v>
      </c>
      <c r="DS40" s="106">
        <v>165.27600000000001</v>
      </c>
      <c r="DT40" s="106">
        <v>88.632000000000005</v>
      </c>
      <c r="DU40" s="106">
        <v>173.57900000000001</v>
      </c>
      <c r="DV40" s="106">
        <v>172.25700000000001</v>
      </c>
      <c r="DW40" s="106">
        <v>166.876</v>
      </c>
      <c r="DX40" s="106">
        <v>170.58600000000001</v>
      </c>
      <c r="DY40" s="106">
        <v>135.27600000000001</v>
      </c>
      <c r="DZ40" s="106">
        <v>145.96100000000001</v>
      </c>
      <c r="EA40" s="106">
        <v>132.947</v>
      </c>
      <c r="EB40" s="106">
        <v>133.27799999999999</v>
      </c>
      <c r="EC40" s="106">
        <v>137.78299999999999</v>
      </c>
      <c r="ED40" s="106">
        <v>136.68700000000001</v>
      </c>
      <c r="EE40" s="106">
        <v>154.90100000000001</v>
      </c>
      <c r="EF40" s="106">
        <v>166.53700000000001</v>
      </c>
      <c r="EG40" s="106">
        <v>183.93100000000001</v>
      </c>
      <c r="EH40" s="106">
        <v>177.149</v>
      </c>
      <c r="EI40" s="106">
        <v>168.351</v>
      </c>
      <c r="EJ40" s="106">
        <v>169.512</v>
      </c>
      <c r="EK40" s="106">
        <v>153.917</v>
      </c>
      <c r="EL40" s="106">
        <v>166.095</v>
      </c>
      <c r="EM40" s="106">
        <v>281.03399999999999</v>
      </c>
      <c r="EN40" s="106">
        <v>378.375</v>
      </c>
      <c r="EO40" s="106">
        <v>401.45800000000003</v>
      </c>
      <c r="EP40" s="106">
        <v>436.839</v>
      </c>
      <c r="EQ40" s="106">
        <v>462.73599999999999</v>
      </c>
      <c r="ER40" s="106">
        <v>452.27300000000002</v>
      </c>
      <c r="ES40" s="106">
        <v>451.65499999999997</v>
      </c>
      <c r="ET40" s="106">
        <v>464.36099999999999</v>
      </c>
      <c r="EU40" s="106">
        <v>451.67200000000003</v>
      </c>
      <c r="EV40" s="106">
        <v>458.21800000000002</v>
      </c>
      <c r="EW40" s="106">
        <v>522.73599999999999</v>
      </c>
      <c r="EX40" s="106">
        <v>561.53300000000002</v>
      </c>
      <c r="EY40" s="106">
        <v>608.86900000000003</v>
      </c>
      <c r="EZ40" s="106">
        <v>624.529</v>
      </c>
      <c r="FA40" s="106">
        <v>624.48599999999999</v>
      </c>
      <c r="FB40" s="106">
        <v>644.971</v>
      </c>
      <c r="FC40" s="106">
        <v>657.745</v>
      </c>
      <c r="FD40" s="106">
        <v>485.05200000000002</v>
      </c>
      <c r="FE40" s="106">
        <v>399.06799999999998</v>
      </c>
      <c r="FF40" s="106">
        <v>232.14599999999999</v>
      </c>
      <c r="FG40" s="106">
        <v>204.74</v>
      </c>
      <c r="FH40" s="106">
        <v>101.49</v>
      </c>
      <c r="FI40" s="106">
        <v>104.55200000000001</v>
      </c>
      <c r="FJ40" s="106">
        <v>141.108</v>
      </c>
      <c r="FK40" s="106">
        <v>97.933999999999997</v>
      </c>
      <c r="FL40" s="106">
        <v>81.242000000000004</v>
      </c>
      <c r="FM40" s="106">
        <v>68.587000000000003</v>
      </c>
      <c r="FN40" s="106">
        <v>80.822000000000003</v>
      </c>
      <c r="FO40" s="106">
        <v>89.686000000000007</v>
      </c>
      <c r="FP40" s="106">
        <v>92.554000000000002</v>
      </c>
      <c r="FQ40" s="106">
        <v>76.057000000000002</v>
      </c>
      <c r="FR40" s="106">
        <v>64.361999999999995</v>
      </c>
      <c r="FS40" s="106">
        <v>47.433</v>
      </c>
      <c r="FT40" s="106">
        <v>36.168999999999997</v>
      </c>
      <c r="FU40" s="106">
        <v>31.608000000000001</v>
      </c>
      <c r="FV40" s="106">
        <v>35.768000000000001</v>
      </c>
      <c r="FW40" s="106">
        <v>39.673000000000002</v>
      </c>
      <c r="FX40" s="106">
        <v>41.970999999999997</v>
      </c>
      <c r="FY40" s="106">
        <v>42.728000000000002</v>
      </c>
      <c r="FZ40" s="106">
        <v>47.253</v>
      </c>
      <c r="GA40" s="106">
        <v>48.005000000000003</v>
      </c>
      <c r="GB40" s="106">
        <v>46.543999999999997</v>
      </c>
      <c r="GC40" s="106">
        <v>44.042000000000002</v>
      </c>
      <c r="GD40" s="106">
        <v>43.826999999999998</v>
      </c>
      <c r="GE40" s="106">
        <v>42.411999999999999</v>
      </c>
      <c r="GF40" s="106">
        <v>44.543999999999997</v>
      </c>
      <c r="GG40" s="106">
        <v>44.398000000000003</v>
      </c>
      <c r="GH40" s="106">
        <v>44.64</v>
      </c>
      <c r="GI40" s="106">
        <v>47.281999999999996</v>
      </c>
      <c r="GJ40" s="106">
        <v>44.435000000000002</v>
      </c>
      <c r="GK40" s="106">
        <v>44.502000000000002</v>
      </c>
      <c r="GL40" s="106">
        <v>40.246000000000002</v>
      </c>
      <c r="GM40" s="106">
        <v>38.015000000000001</v>
      </c>
      <c r="GN40" s="106">
        <v>38.154000000000003</v>
      </c>
      <c r="GO40" s="106">
        <v>32.155000000000001</v>
      </c>
      <c r="GP40" s="106">
        <v>30.759</v>
      </c>
      <c r="GQ40" s="106">
        <v>29.425999999999998</v>
      </c>
      <c r="GR40" s="106">
        <v>29.975999999999999</v>
      </c>
      <c r="GS40" s="106">
        <v>24.163</v>
      </c>
      <c r="GT40" s="106">
        <v>31.186</v>
      </c>
      <c r="GU40" s="106">
        <v>32.848999999999997</v>
      </c>
      <c r="GV40" s="106">
        <v>35.198999999999998</v>
      </c>
      <c r="GW40" s="106">
        <v>33.076999999999998</v>
      </c>
      <c r="GX40" s="106">
        <v>33.613999999999997</v>
      </c>
      <c r="GY40" s="106">
        <v>35.042000000000002</v>
      </c>
      <c r="GZ40" s="106">
        <v>36.000999999999998</v>
      </c>
      <c r="HA40" s="106">
        <v>34.865000000000002</v>
      </c>
      <c r="HB40" s="106">
        <v>32.012</v>
      </c>
      <c r="HC40" s="106">
        <v>30.614000000000001</v>
      </c>
      <c r="HD40" s="106">
        <v>27.335000000000001</v>
      </c>
      <c r="HE40" s="106">
        <v>30.236000000000001</v>
      </c>
      <c r="HF40" s="106">
        <v>29.35</v>
      </c>
      <c r="HG40" s="106">
        <v>30.465</v>
      </c>
      <c r="HH40" s="106">
        <v>32.570999999999998</v>
      </c>
      <c r="HI40" s="106">
        <v>32.015999999999998</v>
      </c>
      <c r="HJ40" s="106">
        <v>36.075000000000003</v>
      </c>
      <c r="HK40" s="106">
        <v>35.784999999999997</v>
      </c>
      <c r="HL40" s="106">
        <v>35.613999999999997</v>
      </c>
      <c r="HM40" s="106">
        <v>38.326000000000001</v>
      </c>
      <c r="HN40" s="106">
        <v>37.106999999999999</v>
      </c>
      <c r="HO40" s="106">
        <v>38.018000000000001</v>
      </c>
      <c r="HP40" s="106">
        <v>37.685000000000002</v>
      </c>
      <c r="HQ40" s="106">
        <v>39.533000000000001</v>
      </c>
      <c r="HR40" s="106">
        <v>41.58</v>
      </c>
      <c r="HS40" s="106">
        <v>40.956000000000003</v>
      </c>
      <c r="HT40" s="106">
        <v>41.901000000000003</v>
      </c>
      <c r="HU40" s="106">
        <v>42.115000000000002</v>
      </c>
      <c r="HV40" s="106">
        <v>43.14</v>
      </c>
      <c r="HW40" s="106">
        <v>43.74</v>
      </c>
      <c r="HX40" s="106">
        <v>39.976999999999997</v>
      </c>
      <c r="HY40" s="106">
        <v>37.386000000000003</v>
      </c>
      <c r="HZ40" s="106">
        <v>35.896999999999998</v>
      </c>
      <c r="IA40" s="106">
        <v>38.677999999999997</v>
      </c>
      <c r="IB40" s="106">
        <v>39.164000000000001</v>
      </c>
      <c r="IC40" s="106">
        <v>41.436</v>
      </c>
      <c r="ID40" s="106">
        <v>42.066000000000003</v>
      </c>
      <c r="IE40" s="106">
        <v>45.9</v>
      </c>
      <c r="IF40" s="106">
        <v>46.444000000000003</v>
      </c>
      <c r="IG40" s="106">
        <v>46.628999999999998</v>
      </c>
      <c r="IH40" s="106">
        <v>45.143999999999998</v>
      </c>
      <c r="II40" s="106">
        <v>42.829000000000001</v>
      </c>
      <c r="IJ40" s="106">
        <v>43.555</v>
      </c>
      <c r="IK40" s="106">
        <v>42.777999999999999</v>
      </c>
      <c r="IL40" s="106">
        <v>40.008000000000003</v>
      </c>
      <c r="IM40" s="106">
        <v>37.21</v>
      </c>
      <c r="IN40" s="106">
        <v>37.997</v>
      </c>
      <c r="IO40" s="106">
        <v>35.548000000000002</v>
      </c>
      <c r="IP40" s="106">
        <v>36.118000000000002</v>
      </c>
      <c r="IQ40" s="106">
        <v>38.921999999999997</v>
      </c>
      <c r="IR40" s="106">
        <v>40.594000000000001</v>
      </c>
      <c r="IS40" s="106">
        <v>41.02</v>
      </c>
      <c r="IT40" s="106">
        <v>41.834000000000003</v>
      </c>
      <c r="IU40" s="106">
        <v>42.072000000000003</v>
      </c>
      <c r="IV40" s="106">
        <v>40.548999999999999</v>
      </c>
      <c r="IW40" s="106">
        <v>41.924999999999997</v>
      </c>
      <c r="IX40" s="106">
        <v>40.582999999999998</v>
      </c>
      <c r="IY40" s="106">
        <v>40.344000000000001</v>
      </c>
      <c r="IZ40" s="106">
        <v>42.057000000000002</v>
      </c>
      <c r="JA40" s="106">
        <v>45.558</v>
      </c>
      <c r="JB40" s="106"/>
    </row>
    <row r="41" spans="1:262" x14ac:dyDescent="0.35">
      <c r="A41" s="108" t="s">
        <v>90</v>
      </c>
      <c r="B41" t="s">
        <v>927</v>
      </c>
      <c r="C41" t="s">
        <v>1688</v>
      </c>
      <c r="D41">
        <f t="shared" ca="1" si="12"/>
        <v>257</v>
      </c>
      <c r="E41" s="105">
        <f ca="1">_xll.BDH(A41&amp;" corp","blp_i_sprd_mid",TODAY()-365,TODAY(),"dir=h","sort=r","fill=-", "pcs="&amp;B41, "dates=h","cols=257;rows=1")</f>
        <v>308.18400000000003</v>
      </c>
      <c r="F41" s="106">
        <v>307.35399999999998</v>
      </c>
      <c r="G41" s="106">
        <v>309.88900000000001</v>
      </c>
      <c r="H41" s="106">
        <v>312.553</v>
      </c>
      <c r="I41" s="106">
        <v>316.02600000000001</v>
      </c>
      <c r="J41" s="106">
        <v>317.25099999999998</v>
      </c>
      <c r="K41" s="106">
        <v>306.78500000000003</v>
      </c>
      <c r="L41" s="106">
        <v>305.23700000000002</v>
      </c>
      <c r="M41" s="106">
        <v>305.339</v>
      </c>
      <c r="N41" s="106">
        <v>305.78100000000001</v>
      </c>
      <c r="O41" s="106">
        <v>305.77199999999999</v>
      </c>
      <c r="P41" s="106">
        <v>303.99599999999998</v>
      </c>
      <c r="Q41" s="106">
        <v>303.83300000000003</v>
      </c>
      <c r="R41" s="106">
        <v>308.666</v>
      </c>
      <c r="S41" s="106">
        <v>313.76</v>
      </c>
      <c r="T41" s="106">
        <v>312.69799999999998</v>
      </c>
      <c r="U41" s="106">
        <v>305.06599999999997</v>
      </c>
      <c r="V41" s="106">
        <v>314.16699999999997</v>
      </c>
      <c r="W41" s="106">
        <v>318.00099999999998</v>
      </c>
      <c r="X41" s="106">
        <v>321.12700000000001</v>
      </c>
      <c r="Y41" s="106">
        <v>314.91300000000001</v>
      </c>
      <c r="Z41" s="106">
        <v>305.601</v>
      </c>
      <c r="AA41" s="106">
        <v>305.74</v>
      </c>
      <c r="AB41" s="106">
        <v>297.14400000000001</v>
      </c>
      <c r="AC41" s="106">
        <v>280.923</v>
      </c>
      <c r="AD41" s="106">
        <v>284.35599999999999</v>
      </c>
      <c r="AE41" s="106">
        <v>287.09899999999999</v>
      </c>
      <c r="AF41" s="106">
        <v>290.71699999999998</v>
      </c>
      <c r="AG41" s="106">
        <v>295.26100000000002</v>
      </c>
      <c r="AH41" s="106">
        <v>295.43400000000003</v>
      </c>
      <c r="AI41" s="106">
        <v>290.54500000000002</v>
      </c>
      <c r="AJ41" s="106">
        <v>295.52699999999999</v>
      </c>
      <c r="AK41" s="106">
        <v>293.733</v>
      </c>
      <c r="AL41" s="106">
        <v>290.96600000000001</v>
      </c>
      <c r="AM41" s="106">
        <v>289.43200000000002</v>
      </c>
      <c r="AN41" s="106">
        <v>288.733</v>
      </c>
      <c r="AO41" s="106">
        <v>288.46699999999998</v>
      </c>
      <c r="AP41" s="106">
        <v>291.149</v>
      </c>
      <c r="AQ41" s="106">
        <v>295.81799999999998</v>
      </c>
      <c r="AR41" s="106">
        <v>291.185</v>
      </c>
      <c r="AS41" s="106">
        <v>284.74400000000003</v>
      </c>
      <c r="AT41" s="106">
        <v>277.38299999999998</v>
      </c>
      <c r="AU41" s="106">
        <v>275.93700000000001</v>
      </c>
      <c r="AV41" s="106">
        <v>279.49200000000002</v>
      </c>
      <c r="AW41" s="106">
        <v>281.48899999999998</v>
      </c>
      <c r="AX41" s="106">
        <v>280.52199999999999</v>
      </c>
      <c r="AY41" s="106">
        <v>276.66699999999997</v>
      </c>
      <c r="AZ41" s="106">
        <v>273.435</v>
      </c>
      <c r="BA41" s="106">
        <v>268.892</v>
      </c>
      <c r="BB41" s="106">
        <v>266.74900000000002</v>
      </c>
      <c r="BC41" s="106">
        <v>261.43599999999998</v>
      </c>
      <c r="BD41" s="106">
        <v>264.27999999999997</v>
      </c>
      <c r="BE41" s="106">
        <v>267.78100000000001</v>
      </c>
      <c r="BF41" s="106">
        <v>280.14499999999998</v>
      </c>
      <c r="BG41" s="106">
        <v>280.68599999999998</v>
      </c>
      <c r="BH41" s="106">
        <v>287.84100000000001</v>
      </c>
      <c r="BI41" s="106">
        <v>289.38600000000002</v>
      </c>
      <c r="BJ41" s="106">
        <v>296.88900000000001</v>
      </c>
      <c r="BK41" s="106">
        <v>301.92599999999999</v>
      </c>
      <c r="BL41" s="106">
        <v>300.41199999999998</v>
      </c>
      <c r="BM41" s="106">
        <v>294.846</v>
      </c>
      <c r="BN41" s="106">
        <v>280.608</v>
      </c>
      <c r="BO41" s="106">
        <v>277.38400000000001</v>
      </c>
      <c r="BP41" s="106">
        <v>271.85599999999999</v>
      </c>
      <c r="BQ41" s="106">
        <v>270.17599999999999</v>
      </c>
      <c r="BR41" s="106">
        <v>270.52999999999997</v>
      </c>
      <c r="BS41" s="106">
        <v>271.61399999999998</v>
      </c>
      <c r="BT41" s="106">
        <v>269.822</v>
      </c>
      <c r="BU41" s="106">
        <v>293.19200000000001</v>
      </c>
      <c r="BV41" s="106">
        <v>303.214</v>
      </c>
      <c r="BW41" s="106">
        <v>307.21199999999999</v>
      </c>
      <c r="BX41" s="106">
        <v>306.66199999999998</v>
      </c>
      <c r="BY41" s="106">
        <v>309.26900000000001</v>
      </c>
      <c r="BZ41" s="106">
        <v>306.822</v>
      </c>
      <c r="CA41" s="106">
        <v>309.77</v>
      </c>
      <c r="CB41" s="106">
        <v>300.536</v>
      </c>
      <c r="CC41" s="106">
        <v>295.63900000000001</v>
      </c>
      <c r="CD41" s="106">
        <v>289.56799999999998</v>
      </c>
      <c r="CE41" s="106">
        <v>287.00400000000002</v>
      </c>
      <c r="CF41" s="106">
        <v>295.28399999999999</v>
      </c>
      <c r="CG41" s="106">
        <v>300.06900000000002</v>
      </c>
      <c r="CH41" s="106">
        <v>304.59800000000001</v>
      </c>
      <c r="CI41" s="106">
        <v>309.608</v>
      </c>
      <c r="CJ41" s="106">
        <v>308.22399999999999</v>
      </c>
      <c r="CK41" s="106">
        <v>303.60500000000002</v>
      </c>
      <c r="CL41" s="106">
        <v>302.56</v>
      </c>
      <c r="CM41" s="106">
        <v>296.80500000000001</v>
      </c>
      <c r="CN41" s="106">
        <v>296.15800000000002</v>
      </c>
      <c r="CO41" s="106">
        <v>313.08100000000002</v>
      </c>
      <c r="CP41" s="106">
        <v>304.54000000000002</v>
      </c>
      <c r="CQ41" s="106">
        <v>304.51799999999997</v>
      </c>
      <c r="CR41" s="106">
        <v>295.94099999999997</v>
      </c>
      <c r="CS41" s="106">
        <v>286.48700000000002</v>
      </c>
      <c r="CT41" s="106">
        <v>312.68700000000001</v>
      </c>
      <c r="CU41" s="106">
        <v>307.767</v>
      </c>
      <c r="CV41" s="106">
        <v>307.54700000000003</v>
      </c>
      <c r="CW41" s="106">
        <v>278.38900000000001</v>
      </c>
      <c r="CX41" s="106">
        <v>247.87200000000001</v>
      </c>
      <c r="CY41" s="106">
        <v>226.39</v>
      </c>
      <c r="CZ41" s="106">
        <v>233.15199999999999</v>
      </c>
      <c r="DA41" s="106">
        <v>261.67200000000003</v>
      </c>
      <c r="DB41" s="106">
        <v>271.21199999999999</v>
      </c>
      <c r="DC41" s="106">
        <v>289.59100000000001</v>
      </c>
      <c r="DD41" s="106">
        <v>287.10300000000001</v>
      </c>
      <c r="DE41" s="106">
        <v>280.72399999999999</v>
      </c>
      <c r="DF41" s="106">
        <v>270.38200000000001</v>
      </c>
      <c r="DG41" s="106">
        <v>269.36599999999999</v>
      </c>
      <c r="DH41" s="106">
        <v>292.48200000000003</v>
      </c>
      <c r="DI41" s="106">
        <v>333.29399999999998</v>
      </c>
      <c r="DJ41" s="106">
        <v>336.17700000000002</v>
      </c>
      <c r="DK41" s="106">
        <v>335.012</v>
      </c>
      <c r="DL41" s="106">
        <v>339.42500000000001</v>
      </c>
      <c r="DM41" s="106">
        <v>355.26900000000001</v>
      </c>
      <c r="DN41" s="106">
        <v>371.77699999999999</v>
      </c>
      <c r="DO41" s="106">
        <v>378.488</v>
      </c>
      <c r="DP41" s="106">
        <v>378.77300000000002</v>
      </c>
      <c r="DQ41" s="106">
        <v>369.88900000000001</v>
      </c>
      <c r="DR41" s="106">
        <v>364.37700000000001</v>
      </c>
      <c r="DS41" s="106">
        <v>360.92599999999999</v>
      </c>
      <c r="DT41" s="106">
        <v>364.25099999999998</v>
      </c>
      <c r="DU41" s="106">
        <v>362.36799999999999</v>
      </c>
      <c r="DV41" s="106">
        <v>361.80399999999997</v>
      </c>
      <c r="DW41" s="106">
        <v>362.08</v>
      </c>
      <c r="DX41" s="106">
        <v>361.14400000000001</v>
      </c>
      <c r="DY41" s="106">
        <v>340.10899999999998</v>
      </c>
      <c r="DZ41" s="106">
        <v>341.36099999999999</v>
      </c>
      <c r="EA41" s="106">
        <v>334.411</v>
      </c>
      <c r="EB41" s="106">
        <v>329.64400000000001</v>
      </c>
      <c r="EC41" s="106">
        <v>325.68700000000001</v>
      </c>
      <c r="ED41" s="106">
        <v>344.11399999999998</v>
      </c>
      <c r="EE41" s="106">
        <v>352.71199999999999</v>
      </c>
      <c r="EF41" s="106">
        <v>358.34899999999999</v>
      </c>
      <c r="EG41" s="106">
        <v>362.39299999999997</v>
      </c>
      <c r="EH41" s="106">
        <v>354.25</v>
      </c>
      <c r="EI41" s="106">
        <v>353.53199999999998</v>
      </c>
      <c r="EJ41" s="106">
        <v>357.29</v>
      </c>
      <c r="EK41" s="106">
        <v>346.209</v>
      </c>
      <c r="EL41" s="106">
        <v>346.346</v>
      </c>
      <c r="EM41" s="106">
        <v>396.84399999999999</v>
      </c>
      <c r="EN41" s="106">
        <v>429.24400000000003</v>
      </c>
      <c r="EO41" s="106">
        <v>454.40800000000002</v>
      </c>
      <c r="EP41" s="106">
        <v>498.22800000000001</v>
      </c>
      <c r="EQ41" s="106">
        <v>521.04600000000005</v>
      </c>
      <c r="ER41" s="106">
        <v>524.03499999999997</v>
      </c>
      <c r="ES41" s="106">
        <v>533.05799999999999</v>
      </c>
      <c r="ET41" s="106">
        <v>544.07000000000005</v>
      </c>
      <c r="EU41" s="106">
        <v>558.43899999999996</v>
      </c>
      <c r="EV41" s="106">
        <v>565.62900000000002</v>
      </c>
      <c r="EW41" s="106">
        <v>585.88300000000004</v>
      </c>
      <c r="EX41" s="106">
        <v>617.42600000000004</v>
      </c>
      <c r="EY41" s="106">
        <v>695.17899999999997</v>
      </c>
      <c r="EZ41" s="106">
        <v>729.84</v>
      </c>
      <c r="FA41" s="106">
        <v>703.71100000000001</v>
      </c>
      <c r="FB41" s="106">
        <v>726.87300000000005</v>
      </c>
      <c r="FC41" s="106">
        <v>713.99900000000002</v>
      </c>
      <c r="FD41" s="106">
        <v>550.11500000000001</v>
      </c>
      <c r="FE41" s="106">
        <v>465.42399999999998</v>
      </c>
      <c r="FF41" s="106">
        <v>388.69499999999999</v>
      </c>
      <c r="FG41" s="106">
        <v>374.94099999999997</v>
      </c>
      <c r="FH41" s="106">
        <v>330.21699999999998</v>
      </c>
      <c r="FI41" s="106">
        <v>317.92099999999999</v>
      </c>
      <c r="FJ41" s="106">
        <v>336.048</v>
      </c>
      <c r="FK41" s="106">
        <v>275.452</v>
      </c>
      <c r="FL41" s="106">
        <v>244.809</v>
      </c>
      <c r="FM41" s="106">
        <v>236.71199999999999</v>
      </c>
      <c r="FN41" s="106">
        <v>242.94</v>
      </c>
      <c r="FO41" s="106">
        <v>257.93400000000003</v>
      </c>
      <c r="FP41" s="106">
        <v>256.94299999999998</v>
      </c>
      <c r="FQ41" s="106">
        <v>238.77099999999999</v>
      </c>
      <c r="FR41" s="106">
        <v>215.863</v>
      </c>
      <c r="FS41" s="106">
        <v>206.357</v>
      </c>
      <c r="FT41" s="106">
        <v>200.29599999999999</v>
      </c>
      <c r="FU41" s="106">
        <v>182.17099999999999</v>
      </c>
      <c r="FV41" s="106">
        <v>183.58600000000001</v>
      </c>
      <c r="FW41" s="106">
        <v>186.89400000000001</v>
      </c>
      <c r="FX41" s="106">
        <v>189.624</v>
      </c>
      <c r="FY41" s="106">
        <v>188.37700000000001</v>
      </c>
      <c r="FZ41" s="106">
        <v>187.428</v>
      </c>
      <c r="GA41" s="106">
        <v>188.286</v>
      </c>
      <c r="GB41" s="106">
        <v>187.37</v>
      </c>
      <c r="GC41" s="106">
        <v>188.36</v>
      </c>
      <c r="GD41" s="106">
        <v>189.46199999999999</v>
      </c>
      <c r="GE41" s="106">
        <v>188.22</v>
      </c>
      <c r="GF41" s="106">
        <v>186.72900000000001</v>
      </c>
      <c r="GG41" s="106">
        <v>190.93799999999999</v>
      </c>
      <c r="GH41" s="106">
        <v>198.333</v>
      </c>
      <c r="GI41" s="106">
        <v>205.86500000000001</v>
      </c>
      <c r="GJ41" s="106">
        <v>204.69499999999999</v>
      </c>
      <c r="GK41" s="106">
        <v>203.654</v>
      </c>
      <c r="GL41" s="106">
        <v>199.80699999999999</v>
      </c>
      <c r="GM41" s="106">
        <v>198.69800000000001</v>
      </c>
      <c r="GN41" s="106">
        <v>202.49</v>
      </c>
      <c r="GO41" s="106">
        <v>190.93100000000001</v>
      </c>
      <c r="GP41" s="106">
        <v>195.49700000000001</v>
      </c>
      <c r="GQ41" s="106">
        <v>189.12899999999999</v>
      </c>
      <c r="GR41" s="106">
        <v>188.214</v>
      </c>
      <c r="GS41" s="106">
        <v>187.09</v>
      </c>
      <c r="GT41" s="106">
        <v>192.49700000000001</v>
      </c>
      <c r="GU41" s="106">
        <v>202.43799999999999</v>
      </c>
      <c r="GV41" s="106">
        <v>209.41300000000001</v>
      </c>
      <c r="GW41" s="106">
        <v>209.61699999999999</v>
      </c>
      <c r="GX41" s="106">
        <v>212.51300000000001</v>
      </c>
      <c r="GY41" s="106">
        <v>215.84800000000001</v>
      </c>
      <c r="GZ41" s="106">
        <v>216.941</v>
      </c>
      <c r="HA41" s="106">
        <v>221.887</v>
      </c>
      <c r="HB41" s="106">
        <v>216.31100000000001</v>
      </c>
      <c r="HC41" s="106">
        <v>212.43600000000001</v>
      </c>
      <c r="HD41" s="106">
        <v>211.02799999999999</v>
      </c>
      <c r="HE41" s="106">
        <v>205.791</v>
      </c>
      <c r="HF41" s="106">
        <v>206.60300000000001</v>
      </c>
      <c r="HG41" s="106">
        <v>202.483</v>
      </c>
      <c r="HH41" s="106">
        <v>207.65899999999999</v>
      </c>
      <c r="HI41" s="106">
        <v>208.65199999999999</v>
      </c>
      <c r="HJ41" s="106">
        <v>206.46299999999999</v>
      </c>
      <c r="HK41" s="106">
        <v>210.61199999999999</v>
      </c>
      <c r="HL41" s="106">
        <v>209.31899999999999</v>
      </c>
      <c r="HM41" s="106">
        <v>210.83199999999999</v>
      </c>
      <c r="HN41" s="106">
        <v>215.67500000000001</v>
      </c>
      <c r="HO41" s="106">
        <v>217.404</v>
      </c>
      <c r="HP41" s="106">
        <v>220.32300000000001</v>
      </c>
      <c r="HQ41" s="106">
        <v>227.41399999999999</v>
      </c>
      <c r="HR41" s="106">
        <v>229.52600000000001</v>
      </c>
      <c r="HS41" s="106">
        <v>228.43100000000001</v>
      </c>
      <c r="HT41" s="106">
        <v>229.09399999999999</v>
      </c>
      <c r="HU41" s="106">
        <v>231.32599999999999</v>
      </c>
      <c r="HV41" s="106">
        <v>234.5</v>
      </c>
      <c r="HW41" s="106">
        <v>240.01900000000001</v>
      </c>
      <c r="HX41" s="106">
        <v>243.333</v>
      </c>
      <c r="HY41" s="106">
        <v>235.02699999999999</v>
      </c>
      <c r="HZ41" s="106">
        <v>238.274</v>
      </c>
      <c r="IA41" s="106">
        <v>239.98</v>
      </c>
      <c r="IB41" s="106">
        <v>240.80199999999999</v>
      </c>
      <c r="IC41" s="106">
        <v>239.286</v>
      </c>
      <c r="ID41" s="106">
        <v>241.816</v>
      </c>
      <c r="IE41" s="106">
        <v>247.59399999999999</v>
      </c>
      <c r="IF41" s="106">
        <v>250.28200000000001</v>
      </c>
      <c r="IG41" s="106">
        <v>252.244</v>
      </c>
      <c r="IH41" s="106">
        <v>247.321</v>
      </c>
      <c r="II41" s="106">
        <v>244.35599999999999</v>
      </c>
      <c r="IJ41" s="106">
        <v>245.80500000000001</v>
      </c>
      <c r="IK41" s="106">
        <v>245.05199999999999</v>
      </c>
      <c r="IL41" s="106">
        <v>241.29499999999999</v>
      </c>
      <c r="IM41" s="106">
        <v>234.71</v>
      </c>
      <c r="IN41" s="106">
        <v>235.32400000000001</v>
      </c>
      <c r="IO41" s="106">
        <v>231.249</v>
      </c>
      <c r="IP41" s="106">
        <v>224.114</v>
      </c>
      <c r="IQ41" s="106">
        <v>222.90299999999999</v>
      </c>
      <c r="IR41" s="106">
        <v>211.90199999999999</v>
      </c>
      <c r="IS41" s="106">
        <v>218.102</v>
      </c>
      <c r="IT41" s="106">
        <v>229.732</v>
      </c>
      <c r="IU41" s="106">
        <v>231.732</v>
      </c>
      <c r="IV41" s="106">
        <v>228.881</v>
      </c>
      <c r="IW41" s="106">
        <v>224.798</v>
      </c>
      <c r="IX41" s="106">
        <v>221.59</v>
      </c>
      <c r="IY41" s="106">
        <v>223.93700000000001</v>
      </c>
      <c r="IZ41" s="106">
        <v>228.97900000000001</v>
      </c>
      <c r="JA41" s="106">
        <v>229.65</v>
      </c>
      <c r="JB41" s="106"/>
    </row>
    <row r="42" spans="1:262" x14ac:dyDescent="0.35">
      <c r="A42" s="108" t="s">
        <v>191</v>
      </c>
      <c r="B42" t="s">
        <v>927</v>
      </c>
      <c r="C42" t="s">
        <v>1689</v>
      </c>
      <c r="D42">
        <f t="shared" ca="1" si="12"/>
        <v>257</v>
      </c>
      <c r="E42" s="105">
        <f ca="1">_xll.BDH(A42&amp;" corp","blp_i_sprd_mid",TODAY()-365,TODAY(),"dir=h","sort=r","fill=-", "pcs="&amp;B42, "dates=h","cols=257;rows=1")</f>
        <v>165.596</v>
      </c>
      <c r="F42" s="106">
        <v>165.12299999999999</v>
      </c>
      <c r="G42" s="106">
        <v>166.58099999999999</v>
      </c>
      <c r="H42" s="106">
        <v>165.86699999999999</v>
      </c>
      <c r="I42" s="106">
        <v>167.33600000000001</v>
      </c>
      <c r="J42" s="106">
        <v>168.12700000000001</v>
      </c>
      <c r="K42" s="106">
        <v>160.321</v>
      </c>
      <c r="L42" s="106">
        <v>157.44499999999999</v>
      </c>
      <c r="M42" s="106">
        <v>156.76499999999999</v>
      </c>
      <c r="N42" s="106">
        <v>156.41999999999999</v>
      </c>
      <c r="O42" s="106">
        <v>156.923</v>
      </c>
      <c r="P42" s="106">
        <v>154.16300000000001</v>
      </c>
      <c r="Q42" s="106">
        <v>153.58099999999999</v>
      </c>
      <c r="R42" s="106">
        <v>158.048</v>
      </c>
      <c r="S42" s="106">
        <v>162.82599999999999</v>
      </c>
      <c r="T42" s="106">
        <v>163.166</v>
      </c>
      <c r="U42" s="106">
        <v>166.489</v>
      </c>
      <c r="V42" s="106">
        <v>170.83199999999999</v>
      </c>
      <c r="W42" s="106">
        <v>174.018</v>
      </c>
      <c r="X42" s="106">
        <v>178.57</v>
      </c>
      <c r="Y42" s="106">
        <v>173.14599999999999</v>
      </c>
      <c r="Z42" s="106">
        <v>162.69999999999999</v>
      </c>
      <c r="AA42" s="106">
        <v>165.00299999999999</v>
      </c>
      <c r="AB42" s="106">
        <v>164.61699999999999</v>
      </c>
      <c r="AC42" s="106">
        <v>158.86199999999999</v>
      </c>
      <c r="AD42" s="106">
        <v>160.46299999999999</v>
      </c>
      <c r="AE42" s="106">
        <v>161.18600000000001</v>
      </c>
      <c r="AF42" s="106">
        <v>161.45500000000001</v>
      </c>
      <c r="AG42" s="106">
        <v>163.16999999999999</v>
      </c>
      <c r="AH42" s="106">
        <v>163.03</v>
      </c>
      <c r="AI42" s="106">
        <v>159.708</v>
      </c>
      <c r="AJ42" s="106">
        <v>162.27500000000001</v>
      </c>
      <c r="AK42" s="106">
        <v>161.92599999999999</v>
      </c>
      <c r="AL42" s="106">
        <v>160.74299999999999</v>
      </c>
      <c r="AM42" s="106">
        <v>160.68</v>
      </c>
      <c r="AN42" s="106">
        <v>160.858</v>
      </c>
      <c r="AO42" s="106">
        <v>160.15600000000001</v>
      </c>
      <c r="AP42" s="106">
        <v>159.357</v>
      </c>
      <c r="AQ42" s="106">
        <v>155.25399999999999</v>
      </c>
      <c r="AR42" s="106">
        <v>158.655</v>
      </c>
      <c r="AS42" s="106">
        <v>156.56399999999999</v>
      </c>
      <c r="AT42" s="106">
        <v>154.798</v>
      </c>
      <c r="AU42" s="106">
        <v>155.536</v>
      </c>
      <c r="AV42" s="106">
        <v>161.631</v>
      </c>
      <c r="AW42" s="106">
        <v>164.94300000000001</v>
      </c>
      <c r="AX42" s="106">
        <v>164.79300000000001</v>
      </c>
      <c r="AY42" s="106">
        <v>163.32400000000001</v>
      </c>
      <c r="AZ42" s="106">
        <v>162.20699999999999</v>
      </c>
      <c r="BA42" s="106">
        <v>161.06399999999999</v>
      </c>
      <c r="BB42" s="106">
        <v>159.495</v>
      </c>
      <c r="BC42" s="106">
        <v>158.21899999999999</v>
      </c>
      <c r="BD42" s="106">
        <v>160.221</v>
      </c>
      <c r="BE42" s="106">
        <v>164.63399999999999</v>
      </c>
      <c r="BF42" s="106">
        <v>173.20400000000001</v>
      </c>
      <c r="BG42" s="106">
        <v>174.065</v>
      </c>
      <c r="BH42" s="106">
        <v>178.24799999999999</v>
      </c>
      <c r="BI42" s="106">
        <v>179.542</v>
      </c>
      <c r="BJ42" s="106">
        <v>184.00800000000001</v>
      </c>
      <c r="BK42" s="106">
        <v>183.72</v>
      </c>
      <c r="BL42" s="106">
        <v>184.501</v>
      </c>
      <c r="BM42" s="106">
        <v>183.523</v>
      </c>
      <c r="BN42" s="106">
        <v>177.80799999999999</v>
      </c>
      <c r="BO42" s="106">
        <v>178.75800000000001</v>
      </c>
      <c r="BP42" s="106">
        <v>176.036</v>
      </c>
      <c r="BQ42" s="106">
        <v>174.42400000000001</v>
      </c>
      <c r="BR42" s="106">
        <v>175.321</v>
      </c>
      <c r="BS42" s="106">
        <v>177.54900000000001</v>
      </c>
      <c r="BT42" s="106">
        <v>175.96899999999999</v>
      </c>
      <c r="BU42" s="106">
        <v>187.31899999999999</v>
      </c>
      <c r="BV42" s="106">
        <v>192.136</v>
      </c>
      <c r="BW42" s="106">
        <v>197.749</v>
      </c>
      <c r="BX42" s="106">
        <v>197.60499999999999</v>
      </c>
      <c r="BY42" s="106">
        <v>200.13300000000001</v>
      </c>
      <c r="BZ42" s="106">
        <v>200.49199999999999</v>
      </c>
      <c r="CA42" s="106">
        <v>204.60599999999999</v>
      </c>
      <c r="CB42" s="106">
        <v>200.971</v>
      </c>
      <c r="CC42" s="106">
        <v>199.732</v>
      </c>
      <c r="CD42" s="106">
        <v>197.06899999999999</v>
      </c>
      <c r="CE42" s="106">
        <v>197.07300000000001</v>
      </c>
      <c r="CF42" s="106">
        <v>201.12</v>
      </c>
      <c r="CG42" s="106">
        <v>204.86</v>
      </c>
      <c r="CH42" s="106">
        <v>206.76</v>
      </c>
      <c r="CI42" s="106">
        <v>210.464</v>
      </c>
      <c r="CJ42" s="106">
        <v>209.54599999999999</v>
      </c>
      <c r="CK42" s="106">
        <v>210.452</v>
      </c>
      <c r="CL42" s="106">
        <v>208.446</v>
      </c>
      <c r="CM42" s="106">
        <v>203.286</v>
      </c>
      <c r="CN42" s="106">
        <v>199.96799999999999</v>
      </c>
      <c r="CO42" s="106">
        <v>199.58199999999999</v>
      </c>
      <c r="CP42" s="106">
        <v>193.00800000000001</v>
      </c>
      <c r="CQ42" s="106">
        <v>191.01400000000001</v>
      </c>
      <c r="CR42" s="106">
        <v>186.905</v>
      </c>
      <c r="CS42" s="106">
        <v>183.678</v>
      </c>
      <c r="CT42" s="106">
        <v>194.49199999999999</v>
      </c>
      <c r="CU42" s="106">
        <v>193.196</v>
      </c>
      <c r="CV42" s="106">
        <v>185.90299999999999</v>
      </c>
      <c r="CW42" s="106">
        <v>173.40100000000001</v>
      </c>
      <c r="CX42" s="106">
        <v>161.928</v>
      </c>
      <c r="CY42" s="106">
        <v>154.69</v>
      </c>
      <c r="CZ42" s="106">
        <v>157.47900000000001</v>
      </c>
      <c r="DA42" s="106">
        <v>169.70699999999999</v>
      </c>
      <c r="DB42" s="106">
        <v>174.97800000000001</v>
      </c>
      <c r="DC42" s="106">
        <v>177.23400000000001</v>
      </c>
      <c r="DD42" s="106">
        <v>177.8</v>
      </c>
      <c r="DE42" s="106">
        <v>177.369</v>
      </c>
      <c r="DF42" s="106">
        <v>159.12899999999999</v>
      </c>
      <c r="DG42" s="106">
        <v>141.90100000000001</v>
      </c>
      <c r="DH42" s="106">
        <v>143.94300000000001</v>
      </c>
      <c r="DI42" s="106">
        <v>146.55099999999999</v>
      </c>
      <c r="DJ42" s="106">
        <v>153.23599999999999</v>
      </c>
      <c r="DK42" s="106">
        <v>156.73400000000001</v>
      </c>
      <c r="DL42" s="106">
        <v>158.029</v>
      </c>
      <c r="DM42" s="106">
        <v>167.65199999999999</v>
      </c>
      <c r="DN42" s="106">
        <v>175.02</v>
      </c>
      <c r="DO42" s="106">
        <v>182.619</v>
      </c>
      <c r="DP42" s="106">
        <v>183.24600000000001</v>
      </c>
      <c r="DQ42" s="106">
        <v>177.78899999999999</v>
      </c>
      <c r="DR42" s="106">
        <v>215.59100000000001</v>
      </c>
      <c r="DS42" s="106">
        <v>162.83699999999999</v>
      </c>
      <c r="DT42" s="106">
        <v>159.393</v>
      </c>
      <c r="DU42" s="106">
        <v>161.244</v>
      </c>
      <c r="DV42" s="106">
        <v>165.24</v>
      </c>
      <c r="DW42" s="106">
        <v>168.44300000000001</v>
      </c>
      <c r="DX42" s="106">
        <v>168.89</v>
      </c>
      <c r="DY42" s="106">
        <v>163.96199999999999</v>
      </c>
      <c r="DZ42" s="106">
        <v>161.715</v>
      </c>
      <c r="EA42" s="106">
        <v>153.691</v>
      </c>
      <c r="EB42" s="106">
        <v>149.47200000000001</v>
      </c>
      <c r="EC42" s="106">
        <v>145.929</v>
      </c>
      <c r="ED42" s="106">
        <v>151.78899999999999</v>
      </c>
      <c r="EE42" s="106">
        <v>148.79</v>
      </c>
      <c r="EF42" s="106">
        <v>151.9</v>
      </c>
      <c r="EG42" s="106">
        <v>158.58600000000001</v>
      </c>
      <c r="EH42" s="106">
        <v>154.625</v>
      </c>
      <c r="EI42" s="106">
        <v>154.98400000000001</v>
      </c>
      <c r="EJ42" s="106">
        <v>156.643</v>
      </c>
      <c r="EK42" s="106">
        <v>153.38399999999999</v>
      </c>
      <c r="EL42" s="106">
        <v>152.059</v>
      </c>
      <c r="EM42" s="106">
        <v>169.649</v>
      </c>
      <c r="EN42" s="106">
        <v>183.07300000000001</v>
      </c>
      <c r="EO42" s="106">
        <v>193.43199999999999</v>
      </c>
      <c r="EP42" s="106">
        <v>209.88200000000001</v>
      </c>
      <c r="EQ42" s="106">
        <v>215.071</v>
      </c>
      <c r="ER42" s="106">
        <v>212.27600000000001</v>
      </c>
      <c r="ES42" s="106">
        <v>211.80199999999999</v>
      </c>
      <c r="ET42" s="106">
        <v>214.63</v>
      </c>
      <c r="EU42" s="106">
        <v>226.33</v>
      </c>
      <c r="EV42" s="106">
        <v>235.08099999999999</v>
      </c>
      <c r="EW42" s="106">
        <v>242.673</v>
      </c>
      <c r="EX42" s="106">
        <v>250.7</v>
      </c>
      <c r="EY42" s="106">
        <v>295.98099999999999</v>
      </c>
      <c r="EZ42" s="106">
        <v>304.20999999999998</v>
      </c>
      <c r="FA42" s="106">
        <v>289.99299999999999</v>
      </c>
      <c r="FB42" s="106">
        <v>296.85899999999998</v>
      </c>
      <c r="FC42" s="106">
        <v>309.80500000000001</v>
      </c>
      <c r="FD42" s="106">
        <v>264.46100000000001</v>
      </c>
      <c r="FE42" s="106">
        <v>234.13200000000001</v>
      </c>
      <c r="FF42" s="106">
        <v>177.648</v>
      </c>
      <c r="FG42" s="106">
        <v>181.43799999999999</v>
      </c>
      <c r="FH42" s="106">
        <v>150.209</v>
      </c>
      <c r="FI42" s="106">
        <v>149.85300000000001</v>
      </c>
      <c r="FJ42" s="106">
        <v>172.94900000000001</v>
      </c>
      <c r="FK42" s="106">
        <v>137.80600000000001</v>
      </c>
      <c r="FL42" s="106">
        <v>127.163</v>
      </c>
      <c r="FM42" s="106">
        <v>123.22499999999999</v>
      </c>
      <c r="FN42" s="106">
        <v>126.062</v>
      </c>
      <c r="FO42" s="106">
        <v>140.28899999999999</v>
      </c>
      <c r="FP42" s="106">
        <v>140.77799999999999</v>
      </c>
      <c r="FQ42" s="106">
        <v>127.14700000000001</v>
      </c>
      <c r="FR42" s="106">
        <v>109.03700000000001</v>
      </c>
      <c r="FS42" s="106">
        <v>103.41800000000001</v>
      </c>
      <c r="FT42" s="106">
        <v>97.287000000000006</v>
      </c>
      <c r="FU42" s="106">
        <v>88.867000000000004</v>
      </c>
      <c r="FV42" s="106">
        <v>90.718999999999994</v>
      </c>
      <c r="FW42" s="106">
        <v>91.245999999999995</v>
      </c>
      <c r="FX42" s="106">
        <v>92.882000000000005</v>
      </c>
      <c r="FY42" s="106">
        <v>92.177000000000007</v>
      </c>
      <c r="FZ42" s="106">
        <v>92.307000000000002</v>
      </c>
      <c r="GA42" s="106">
        <v>92.442999999999998</v>
      </c>
      <c r="GB42" s="106">
        <v>91.869</v>
      </c>
      <c r="GC42" s="106">
        <v>95.061000000000007</v>
      </c>
      <c r="GD42" s="106">
        <v>96.432000000000002</v>
      </c>
      <c r="GE42" s="106">
        <v>93.980999999999995</v>
      </c>
      <c r="GF42" s="106">
        <v>90.012</v>
      </c>
      <c r="GG42" s="106">
        <v>93.641000000000005</v>
      </c>
      <c r="GH42" s="106">
        <v>98.906000000000006</v>
      </c>
      <c r="GI42" s="106">
        <v>107.158</v>
      </c>
      <c r="GJ42" s="106">
        <v>107.776</v>
      </c>
      <c r="GK42" s="106">
        <v>107.68899999999999</v>
      </c>
      <c r="GL42" s="106">
        <v>103.386</v>
      </c>
      <c r="GM42" s="106">
        <v>103.821</v>
      </c>
      <c r="GN42" s="106">
        <v>108.46899999999999</v>
      </c>
      <c r="GO42" s="106">
        <v>97.03</v>
      </c>
      <c r="GP42" s="106">
        <v>93.486000000000004</v>
      </c>
      <c r="GQ42" s="106">
        <v>89.384</v>
      </c>
      <c r="GR42" s="106">
        <v>89.096999999999994</v>
      </c>
      <c r="GS42" s="106">
        <v>87.194999999999993</v>
      </c>
      <c r="GT42" s="106">
        <v>86.959000000000003</v>
      </c>
      <c r="GU42" s="106">
        <v>92.325000000000003</v>
      </c>
      <c r="GV42" s="106">
        <v>95.281999999999996</v>
      </c>
      <c r="GW42" s="106">
        <v>94.549000000000007</v>
      </c>
      <c r="GX42" s="106">
        <v>94.521000000000001</v>
      </c>
      <c r="GY42" s="106">
        <v>96.135999999999996</v>
      </c>
      <c r="GZ42" s="106">
        <v>96.025000000000006</v>
      </c>
      <c r="HA42" s="106">
        <v>99.328000000000003</v>
      </c>
      <c r="HB42" s="106">
        <v>98.498999999999995</v>
      </c>
      <c r="HC42" s="106">
        <v>95.266999999999996</v>
      </c>
      <c r="HD42" s="106">
        <v>89.498999999999995</v>
      </c>
      <c r="HE42" s="106">
        <v>84.512</v>
      </c>
      <c r="HF42" s="106">
        <v>82.569000000000003</v>
      </c>
      <c r="HG42" s="106">
        <v>80.206999999999994</v>
      </c>
      <c r="HH42" s="106">
        <v>81.847999999999999</v>
      </c>
      <c r="HI42" s="106">
        <v>84.638999999999996</v>
      </c>
      <c r="HJ42" s="106">
        <v>84.167000000000002</v>
      </c>
      <c r="HK42" s="106">
        <v>85.677999999999997</v>
      </c>
      <c r="HL42" s="106">
        <v>85.233999999999995</v>
      </c>
      <c r="HM42" s="106">
        <v>85.491</v>
      </c>
      <c r="HN42" s="106">
        <v>87.608999999999995</v>
      </c>
      <c r="HO42" s="106">
        <v>88.716999999999999</v>
      </c>
      <c r="HP42" s="106">
        <v>89.613</v>
      </c>
      <c r="HQ42" s="106">
        <v>93.268000000000001</v>
      </c>
      <c r="HR42" s="106">
        <v>96.168000000000006</v>
      </c>
      <c r="HS42" s="106">
        <v>94.606999999999999</v>
      </c>
      <c r="HT42" s="106">
        <v>95.855000000000004</v>
      </c>
      <c r="HU42" s="106">
        <v>98.034999999999997</v>
      </c>
      <c r="HV42" s="106">
        <v>100.093</v>
      </c>
      <c r="HW42" s="106">
        <v>103.23699999999999</v>
      </c>
      <c r="HX42" s="106">
        <v>104.54</v>
      </c>
      <c r="HY42" s="106">
        <v>99.259</v>
      </c>
      <c r="HZ42" s="106">
        <v>104.554</v>
      </c>
      <c r="IA42" s="106">
        <v>105.929</v>
      </c>
      <c r="IB42" s="106">
        <v>105.63800000000001</v>
      </c>
      <c r="IC42" s="106">
        <v>103.771</v>
      </c>
      <c r="ID42" s="106">
        <v>110.886</v>
      </c>
      <c r="IE42" s="106">
        <v>118.462</v>
      </c>
      <c r="IF42" s="106">
        <v>118.732</v>
      </c>
      <c r="IG42" s="106">
        <v>121.726</v>
      </c>
      <c r="IH42" s="106">
        <v>118.33499999999999</v>
      </c>
      <c r="II42" s="106">
        <v>117.114</v>
      </c>
      <c r="IJ42" s="106">
        <v>116.334</v>
      </c>
      <c r="IK42" s="106">
        <v>114.297</v>
      </c>
      <c r="IL42" s="106">
        <v>109.64</v>
      </c>
      <c r="IM42" s="106">
        <v>105.761</v>
      </c>
      <c r="IN42" s="106">
        <v>106.155</v>
      </c>
      <c r="IO42" s="106">
        <v>103.96599999999999</v>
      </c>
      <c r="IP42" s="106">
        <v>101.795</v>
      </c>
      <c r="IQ42" s="106">
        <v>96.146000000000001</v>
      </c>
      <c r="IR42" s="106">
        <v>88.350999999999999</v>
      </c>
      <c r="IS42" s="106">
        <v>93.691000000000003</v>
      </c>
      <c r="IT42" s="106">
        <v>115.798</v>
      </c>
      <c r="IU42" s="106">
        <v>102.82599999999999</v>
      </c>
      <c r="IV42" s="106">
        <v>97.34</v>
      </c>
      <c r="IW42" s="106">
        <v>93.760999999999996</v>
      </c>
      <c r="IX42" s="106">
        <v>87.415000000000006</v>
      </c>
      <c r="IY42" s="106">
        <v>87.26</v>
      </c>
      <c r="IZ42" s="106">
        <v>89.814999999999998</v>
      </c>
      <c r="JA42" s="106">
        <v>90.747</v>
      </c>
      <c r="JB42" s="106"/>
    </row>
    <row r="43" spans="1:262" x14ac:dyDescent="0.35">
      <c r="A43" s="108" t="s">
        <v>131</v>
      </c>
      <c r="B43" t="s">
        <v>927</v>
      </c>
      <c r="C43" t="s">
        <v>1690</v>
      </c>
      <c r="D43">
        <f t="shared" ca="1" si="12"/>
        <v>254</v>
      </c>
      <c r="E43" s="105">
        <f ca="1">_xll.BDH(A43&amp;" corp","blp_i_sprd_mid",TODAY()-365,TODAY(),"dir=h","sort=r","fill=-", "pcs="&amp;B43, "dates=h","cols=254;rows=1")</f>
        <v>244.74600000000001</v>
      </c>
      <c r="F43" s="106">
        <v>244.99700000000001</v>
      </c>
      <c r="G43" s="106">
        <v>246.476</v>
      </c>
      <c r="H43" s="106">
        <v>247.30199999999999</v>
      </c>
      <c r="I43" s="106">
        <v>251.47499999999999</v>
      </c>
      <c r="J43" s="106">
        <v>250.65299999999999</v>
      </c>
      <c r="K43" s="106">
        <v>245.04400000000001</v>
      </c>
      <c r="L43" s="106">
        <v>243.91</v>
      </c>
      <c r="M43" s="106">
        <v>243.435</v>
      </c>
      <c r="N43" s="106">
        <v>243.749</v>
      </c>
      <c r="O43" s="106">
        <v>242.24100000000001</v>
      </c>
      <c r="P43" s="106">
        <v>241.619</v>
      </c>
      <c r="Q43" s="106">
        <v>241.22399999999999</v>
      </c>
      <c r="R43" s="106">
        <v>243.83600000000001</v>
      </c>
      <c r="S43" s="106">
        <v>246.351</v>
      </c>
      <c r="T43" s="106">
        <v>245.886</v>
      </c>
      <c r="U43" s="106">
        <v>251.73</v>
      </c>
      <c r="V43" s="106">
        <v>257.95100000000002</v>
      </c>
      <c r="W43" s="106">
        <v>259.75700000000001</v>
      </c>
      <c r="X43" s="106">
        <v>264.23500000000001</v>
      </c>
      <c r="Y43" s="106">
        <v>254.155</v>
      </c>
      <c r="Z43" s="106">
        <v>247.54499999999999</v>
      </c>
      <c r="AA43" s="106">
        <v>250.029</v>
      </c>
      <c r="AB43" s="106">
        <v>245.34100000000001</v>
      </c>
      <c r="AC43" s="106">
        <v>236.393</v>
      </c>
      <c r="AD43" s="106">
        <v>237.91399999999999</v>
      </c>
      <c r="AE43" s="106">
        <v>239.185</v>
      </c>
      <c r="AF43" s="106">
        <v>240.21199999999999</v>
      </c>
      <c r="AG43" s="106">
        <v>241.226</v>
      </c>
      <c r="AH43" s="106">
        <v>241.79900000000001</v>
      </c>
      <c r="AI43" s="106">
        <v>239.89599999999999</v>
      </c>
      <c r="AJ43" s="106">
        <v>241.67</v>
      </c>
      <c r="AK43" s="106">
        <v>239.25399999999999</v>
      </c>
      <c r="AL43" s="106">
        <v>239.35599999999999</v>
      </c>
      <c r="AM43" s="106">
        <v>242.54</v>
      </c>
      <c r="AN43" s="106">
        <v>242.911</v>
      </c>
      <c r="AO43" s="106">
        <v>249.667</v>
      </c>
      <c r="AP43" s="106">
        <v>251.21600000000001</v>
      </c>
      <c r="AQ43" s="106">
        <v>250.93100000000001</v>
      </c>
      <c r="AR43" s="106">
        <v>250.15700000000001</v>
      </c>
      <c r="AS43" s="106">
        <v>247.131</v>
      </c>
      <c r="AT43" s="106">
        <v>247.55699999999999</v>
      </c>
      <c r="AU43" s="106">
        <v>253.97</v>
      </c>
      <c r="AV43" s="106">
        <v>256.90199999999999</v>
      </c>
      <c r="AW43" s="106">
        <v>257.03399999999999</v>
      </c>
      <c r="AX43" s="106">
        <v>255.095</v>
      </c>
      <c r="AY43" s="106">
        <v>254.245</v>
      </c>
      <c r="AZ43" s="106">
        <v>252.548</v>
      </c>
      <c r="BA43" s="106">
        <v>248.32599999999999</v>
      </c>
      <c r="BB43" s="106">
        <v>246.357</v>
      </c>
      <c r="BC43" s="106">
        <v>248.035</v>
      </c>
      <c r="BD43" s="106">
        <v>249.29</v>
      </c>
      <c r="BE43" s="106">
        <v>257.02600000000001</v>
      </c>
      <c r="BF43" s="106">
        <v>256.15499999999997</v>
      </c>
      <c r="BG43" s="106">
        <v>262.5</v>
      </c>
      <c r="BH43" s="106">
        <v>264.74</v>
      </c>
      <c r="BI43" s="106">
        <v>270.49200000000002</v>
      </c>
      <c r="BJ43" s="106">
        <v>273.71800000000002</v>
      </c>
      <c r="BK43" s="106">
        <v>276.77999999999997</v>
      </c>
      <c r="BL43" s="106">
        <v>276.79500000000002</v>
      </c>
      <c r="BM43" s="106">
        <v>272.97000000000003</v>
      </c>
      <c r="BN43" s="106">
        <v>272.80700000000002</v>
      </c>
      <c r="BO43" s="106">
        <v>268.59399999999999</v>
      </c>
      <c r="BP43" s="106">
        <v>265.952</v>
      </c>
      <c r="BQ43" s="106">
        <v>269.58100000000002</v>
      </c>
      <c r="BR43" s="106">
        <v>272.697</v>
      </c>
      <c r="BS43" s="106">
        <v>271.46699999999998</v>
      </c>
      <c r="BT43" s="106">
        <v>283.70999999999998</v>
      </c>
      <c r="BU43" s="106">
        <v>293.66899999999998</v>
      </c>
      <c r="BV43" s="106">
        <v>298.76</v>
      </c>
      <c r="BW43" s="106">
        <v>301.11200000000002</v>
      </c>
      <c r="BX43" s="106">
        <v>305.90199999999999</v>
      </c>
      <c r="BY43" s="106">
        <v>304.33600000000001</v>
      </c>
      <c r="BZ43" s="106">
        <v>308.19600000000003</v>
      </c>
      <c r="CA43" s="106">
        <v>300.40899999999999</v>
      </c>
      <c r="CB43" s="106">
        <v>293.91899999999998</v>
      </c>
      <c r="CC43" s="106">
        <v>290.50099999999998</v>
      </c>
      <c r="CD43" s="106">
        <v>290.19</v>
      </c>
      <c r="CE43" s="106">
        <v>300.31599999999997</v>
      </c>
      <c r="CF43" s="106">
        <v>300.666</v>
      </c>
      <c r="CG43" s="106">
        <v>299.89699999999999</v>
      </c>
      <c r="CH43" s="106">
        <v>302.053</v>
      </c>
      <c r="CI43" s="106">
        <v>304.113</v>
      </c>
      <c r="CJ43" s="106">
        <v>301.88</v>
      </c>
      <c r="CK43" s="106">
        <v>300.34399999999999</v>
      </c>
      <c r="CL43" s="106">
        <v>296.89299999999997</v>
      </c>
      <c r="CM43" s="106">
        <v>292.17899999999997</v>
      </c>
      <c r="CN43" s="106">
        <v>299.42899999999997</v>
      </c>
      <c r="CO43" s="106">
        <v>292.53199999999998</v>
      </c>
      <c r="CP43" s="106">
        <v>295.06200000000001</v>
      </c>
      <c r="CQ43" s="106">
        <v>280.80900000000003</v>
      </c>
      <c r="CR43" s="106">
        <v>270.553</v>
      </c>
      <c r="CS43" s="106">
        <v>284.31799999999998</v>
      </c>
      <c r="CT43" s="106">
        <v>276.74799999999999</v>
      </c>
      <c r="CU43" s="106">
        <v>277.61599999999999</v>
      </c>
      <c r="CV43" s="106">
        <v>253.49700000000001</v>
      </c>
      <c r="CW43" s="106">
        <v>240.64099999999999</v>
      </c>
      <c r="CX43" s="106">
        <v>235.5</v>
      </c>
      <c r="CY43" s="106">
        <v>245.791</v>
      </c>
      <c r="CZ43" s="106">
        <v>270.70800000000003</v>
      </c>
      <c r="DA43" s="106">
        <v>295.13600000000002</v>
      </c>
      <c r="DB43" s="106">
        <v>308.161</v>
      </c>
      <c r="DC43" s="106">
        <v>315.68400000000003</v>
      </c>
      <c r="DD43" s="106">
        <v>316.16500000000002</v>
      </c>
      <c r="DE43" s="106">
        <v>311.76299999999998</v>
      </c>
      <c r="DF43" s="106">
        <v>311.06900000000002</v>
      </c>
      <c r="DG43" s="106">
        <v>332.096</v>
      </c>
      <c r="DH43" s="106">
        <v>350.85700000000003</v>
      </c>
      <c r="DI43" s="106">
        <v>353.154</v>
      </c>
      <c r="DJ43" s="106">
        <v>360.25400000000002</v>
      </c>
      <c r="DK43" s="106">
        <v>368.03899999999999</v>
      </c>
      <c r="DL43" s="106">
        <v>373.74700000000001</v>
      </c>
      <c r="DM43" s="106">
        <v>378.64</v>
      </c>
      <c r="DN43" s="106">
        <v>381.12</v>
      </c>
      <c r="DO43" s="106">
        <v>372.25599999999997</v>
      </c>
      <c r="DP43" s="106">
        <v>366.72800000000001</v>
      </c>
      <c r="DQ43" s="106">
        <v>364.42599999999999</v>
      </c>
      <c r="DR43" s="106">
        <v>361.25</v>
      </c>
      <c r="DS43" s="106">
        <v>362.214</v>
      </c>
      <c r="DT43" s="106">
        <v>364.69299999999998</v>
      </c>
      <c r="DU43" s="106">
        <v>363.92500000000001</v>
      </c>
      <c r="DV43" s="106">
        <v>358.99299999999999</v>
      </c>
      <c r="DW43" s="106">
        <v>352.64400000000001</v>
      </c>
      <c r="DX43" s="106">
        <v>344.94099999999997</v>
      </c>
      <c r="DY43" s="106">
        <v>345.75900000000001</v>
      </c>
      <c r="DZ43" s="106">
        <v>342.577</v>
      </c>
      <c r="EA43" s="106">
        <v>368.79500000000002</v>
      </c>
      <c r="EB43" s="106">
        <v>379.63299999999998</v>
      </c>
      <c r="EC43" s="106">
        <v>399.83300000000003</v>
      </c>
      <c r="ED43" s="106">
        <v>408.495</v>
      </c>
      <c r="EE43" s="106">
        <v>409.47399999999999</v>
      </c>
      <c r="EF43" s="106">
        <v>418.185</v>
      </c>
      <c r="EG43" s="106">
        <v>424.37400000000002</v>
      </c>
      <c r="EH43" s="106">
        <v>419.78</v>
      </c>
      <c r="EI43" s="106">
        <v>426.798</v>
      </c>
      <c r="EJ43" s="106">
        <v>453.45499999999998</v>
      </c>
      <c r="EK43" s="106">
        <v>490.03</v>
      </c>
      <c r="EL43" s="106">
        <v>523.28899999999999</v>
      </c>
      <c r="EM43" s="106">
        <v>562.18799999999999</v>
      </c>
      <c r="EN43" s="106">
        <v>570.08699999999999</v>
      </c>
      <c r="EO43" s="106">
        <v>565.18799999999999</v>
      </c>
      <c r="EP43" s="106">
        <v>560.87800000000004</v>
      </c>
      <c r="EQ43" s="106">
        <v>563.09100000000001</v>
      </c>
      <c r="ER43" s="106">
        <v>564.904</v>
      </c>
      <c r="ES43" s="106">
        <v>548.495</v>
      </c>
      <c r="ET43" s="106">
        <v>543.25699999999995</v>
      </c>
      <c r="EU43" s="106">
        <v>526.06399999999996</v>
      </c>
      <c r="EV43" s="106">
        <v>553.601</v>
      </c>
      <c r="EW43" s="106">
        <v>552.47900000000004</v>
      </c>
      <c r="EX43" s="106">
        <v>538.02700000000004</v>
      </c>
      <c r="EY43" s="106">
        <v>544.39499999999998</v>
      </c>
      <c r="EZ43" s="106">
        <v>542.64599999999996</v>
      </c>
      <c r="FA43" s="106">
        <v>453.45800000000003</v>
      </c>
      <c r="FB43" s="106">
        <v>405.97399999999999</v>
      </c>
      <c r="FC43" s="106">
        <v>341.71300000000002</v>
      </c>
      <c r="FD43" s="106">
        <v>328.99099999999999</v>
      </c>
      <c r="FE43" s="106">
        <v>283.315</v>
      </c>
      <c r="FF43" s="106">
        <v>277.50299999999999</v>
      </c>
      <c r="FG43" s="106">
        <v>288.36399999999998</v>
      </c>
      <c r="FH43" s="106">
        <v>227.38900000000001</v>
      </c>
      <c r="FI43" s="106">
        <v>205.482</v>
      </c>
      <c r="FJ43" s="106">
        <v>197.239</v>
      </c>
      <c r="FK43" s="106">
        <v>200.935</v>
      </c>
      <c r="FL43" s="106">
        <v>213.40299999999999</v>
      </c>
      <c r="FM43" s="106">
        <v>209.74700000000001</v>
      </c>
      <c r="FN43" s="106">
        <v>193.95</v>
      </c>
      <c r="FO43" s="106">
        <v>182.172</v>
      </c>
      <c r="FP43" s="106">
        <v>170.73</v>
      </c>
      <c r="FQ43" s="106">
        <v>164.042</v>
      </c>
      <c r="FR43" s="106">
        <v>147.10599999999999</v>
      </c>
      <c r="FS43" s="106">
        <v>148.93799999999999</v>
      </c>
      <c r="FT43" s="106">
        <v>149.637</v>
      </c>
      <c r="FU43" s="106">
        <v>150.46799999999999</v>
      </c>
      <c r="FV43" s="106">
        <v>149.62700000000001</v>
      </c>
      <c r="FW43" s="106">
        <v>150.499</v>
      </c>
      <c r="FX43" s="106">
        <v>150.45599999999999</v>
      </c>
      <c r="FY43" s="106">
        <v>149.85599999999999</v>
      </c>
      <c r="FZ43" s="106">
        <v>150.446</v>
      </c>
      <c r="GA43" s="106">
        <v>151.886</v>
      </c>
      <c r="GB43" s="106">
        <v>150.17099999999999</v>
      </c>
      <c r="GC43" s="106">
        <v>148.10400000000001</v>
      </c>
      <c r="GD43" s="106">
        <v>149.667</v>
      </c>
      <c r="GE43" s="106">
        <v>153.86199999999999</v>
      </c>
      <c r="GF43" s="106">
        <v>158.381</v>
      </c>
      <c r="GG43" s="106">
        <v>158.44900000000001</v>
      </c>
      <c r="GH43" s="106">
        <v>156.565</v>
      </c>
      <c r="GI43" s="106">
        <v>154.37100000000001</v>
      </c>
      <c r="GJ43" s="106">
        <v>153.77000000000001</v>
      </c>
      <c r="GK43" s="106">
        <v>158.28899999999999</v>
      </c>
      <c r="GL43" s="106">
        <v>148.78899999999999</v>
      </c>
      <c r="GM43" s="106">
        <v>146.89099999999999</v>
      </c>
      <c r="GN43" s="106">
        <v>142.42599999999999</v>
      </c>
      <c r="GO43" s="106">
        <v>142.018</v>
      </c>
      <c r="GP43" s="106">
        <v>140.28200000000001</v>
      </c>
      <c r="GQ43" s="106">
        <v>141.351</v>
      </c>
      <c r="GR43" s="106">
        <v>145.30099999999999</v>
      </c>
      <c r="GS43" s="106">
        <v>145.97999999999999</v>
      </c>
      <c r="GT43" s="106">
        <v>146.09100000000001</v>
      </c>
      <c r="GU43" s="106">
        <v>149.38499999999999</v>
      </c>
      <c r="GV43" s="106">
        <v>150.97499999999999</v>
      </c>
      <c r="GW43" s="106">
        <v>150.21100000000001</v>
      </c>
      <c r="GX43" s="106">
        <v>152.93299999999999</v>
      </c>
      <c r="GY43" s="106">
        <v>152.018</v>
      </c>
      <c r="GZ43" s="106">
        <v>145.65</v>
      </c>
      <c r="HA43" s="106">
        <v>140.334</v>
      </c>
      <c r="HB43" s="106">
        <v>138.851</v>
      </c>
      <c r="HC43" s="106">
        <v>139.19999999999999</v>
      </c>
      <c r="HD43" s="106">
        <v>137.048</v>
      </c>
      <c r="HE43" s="106">
        <v>139.70599999999999</v>
      </c>
      <c r="HF43" s="106">
        <v>141.68100000000001</v>
      </c>
      <c r="HG43" s="106">
        <v>141.24</v>
      </c>
      <c r="HH43" s="106">
        <v>142.857</v>
      </c>
      <c r="HI43" s="106">
        <v>144.27099999999999</v>
      </c>
      <c r="HJ43" s="106">
        <v>145.96600000000001</v>
      </c>
      <c r="HK43" s="106">
        <v>148.11099999999999</v>
      </c>
      <c r="HL43" s="106">
        <v>150.06899999999999</v>
      </c>
      <c r="HM43" s="106">
        <v>153.86099999999999</v>
      </c>
      <c r="HN43" s="106">
        <v>159.48599999999999</v>
      </c>
      <c r="HO43" s="106">
        <v>164.49799999999999</v>
      </c>
      <c r="HP43" s="106">
        <v>163.154</v>
      </c>
      <c r="HQ43" s="106">
        <v>165.583</v>
      </c>
      <c r="HR43" s="106">
        <v>170.01599999999999</v>
      </c>
      <c r="HS43" s="106">
        <v>173.62200000000001</v>
      </c>
      <c r="HT43" s="106">
        <v>179.26300000000001</v>
      </c>
      <c r="HU43" s="106">
        <v>182.21899999999999</v>
      </c>
      <c r="HV43" s="106">
        <v>178.00899999999999</v>
      </c>
      <c r="HW43" s="106">
        <v>182.285</v>
      </c>
      <c r="HX43" s="106">
        <v>183.96</v>
      </c>
      <c r="HY43" s="106">
        <v>181.899</v>
      </c>
      <c r="HZ43" s="106">
        <v>181.05500000000001</v>
      </c>
      <c r="IA43" s="106">
        <v>180.93799999999999</v>
      </c>
      <c r="IB43" s="106">
        <v>185.77500000000001</v>
      </c>
      <c r="IC43" s="106">
        <v>186.958</v>
      </c>
      <c r="ID43" s="106">
        <v>188.45599999999999</v>
      </c>
      <c r="IE43" s="106">
        <v>182.73400000000001</v>
      </c>
      <c r="IF43" s="106">
        <v>174.95</v>
      </c>
      <c r="IG43" s="106">
        <v>170.648</v>
      </c>
      <c r="IH43" s="106">
        <v>169.24</v>
      </c>
      <c r="II43" s="106">
        <v>167.102</v>
      </c>
      <c r="IJ43" s="106">
        <v>167.05500000000001</v>
      </c>
      <c r="IK43" s="106">
        <v>167.214</v>
      </c>
      <c r="IL43" s="106">
        <v>167.65799999999999</v>
      </c>
      <c r="IM43" s="106">
        <v>166.10400000000001</v>
      </c>
      <c r="IN43" s="106">
        <v>170.39500000000001</v>
      </c>
      <c r="IO43" s="106">
        <v>169.88200000000001</v>
      </c>
      <c r="IP43" s="106">
        <v>181.06800000000001</v>
      </c>
      <c r="IQ43" s="106">
        <v>184.63</v>
      </c>
      <c r="IR43" s="106">
        <v>186.31200000000001</v>
      </c>
      <c r="IS43" s="106">
        <v>184.18</v>
      </c>
      <c r="IT43" s="106">
        <v>182.459</v>
      </c>
      <c r="IU43" s="106">
        <v>179.97</v>
      </c>
      <c r="IV43" s="106">
        <v>182.28399999999999</v>
      </c>
      <c r="IW43" s="106">
        <v>187.15700000000001</v>
      </c>
      <c r="IX43" s="106">
        <v>190.11500000000001</v>
      </c>
      <c r="IY43" s="106"/>
      <c r="IZ43" s="106"/>
      <c r="JA43" s="106"/>
      <c r="JB43" s="106"/>
    </row>
    <row r="44" spans="1:262" x14ac:dyDescent="0.35">
      <c r="A44" s="108" t="s">
        <v>347</v>
      </c>
      <c r="B44" t="s">
        <v>927</v>
      </c>
      <c r="C44" t="s">
        <v>1690</v>
      </c>
      <c r="D44">
        <f t="shared" ref="D44:D52" ca="1" si="13">COUNTA(E44:JB44)</f>
        <v>254</v>
      </c>
      <c r="E44" s="105">
        <f ca="1">_xll.BDH(A44&amp;" corp","blp_i_sprd_mid",TODAY()-365,TODAY(),"dir=h","sort=r","fill=-", "pcs="&amp;B44, "dates=h","cols=254;rows=1")</f>
        <v>291.08300000000003</v>
      </c>
      <c r="F44" s="106">
        <v>293.084</v>
      </c>
      <c r="G44" s="106">
        <v>300.96899999999999</v>
      </c>
      <c r="H44" s="106">
        <v>299.40600000000001</v>
      </c>
      <c r="I44" s="106">
        <v>308.697</v>
      </c>
      <c r="J44" s="106">
        <v>312.62200000000001</v>
      </c>
      <c r="K44" s="106">
        <v>291.26</v>
      </c>
      <c r="L44" s="106">
        <v>294.02999999999997</v>
      </c>
      <c r="M44" s="106">
        <v>302.84300000000002</v>
      </c>
      <c r="N44" s="106">
        <v>302.98</v>
      </c>
      <c r="O44" s="106">
        <v>305.75799999999998</v>
      </c>
      <c r="P44" s="106">
        <v>317.166</v>
      </c>
      <c r="Q44" s="106">
        <v>330.73099999999999</v>
      </c>
      <c r="R44" s="106">
        <v>357.04700000000003</v>
      </c>
      <c r="S44" s="106">
        <v>369.512</v>
      </c>
      <c r="T44" s="106">
        <v>369.51499999999999</v>
      </c>
      <c r="U44" s="106">
        <v>375.97199999999998</v>
      </c>
      <c r="V44" s="106">
        <v>377.71</v>
      </c>
      <c r="W44" s="106">
        <v>377.59</v>
      </c>
      <c r="X44" s="106">
        <v>380.25</v>
      </c>
      <c r="Y44" s="106">
        <v>371.92099999999999</v>
      </c>
      <c r="Z44" s="106">
        <v>350.88400000000001</v>
      </c>
      <c r="AA44" s="106">
        <v>349.90899999999999</v>
      </c>
      <c r="AB44" s="106">
        <v>335.85199999999998</v>
      </c>
      <c r="AC44" s="106">
        <v>324.34100000000001</v>
      </c>
      <c r="AD44" s="106">
        <v>326.59699999999998</v>
      </c>
      <c r="AE44" s="106">
        <v>330.43299999999999</v>
      </c>
      <c r="AF44" s="106">
        <v>334.28399999999999</v>
      </c>
      <c r="AG44" s="106">
        <v>340.26400000000001</v>
      </c>
      <c r="AH44" s="106">
        <v>333.41699999999997</v>
      </c>
      <c r="AI44" s="106">
        <v>321.56400000000002</v>
      </c>
      <c r="AJ44" s="106">
        <v>320.601</v>
      </c>
      <c r="AK44" s="106">
        <v>313.47399999999999</v>
      </c>
      <c r="AL44" s="106">
        <v>303.37900000000002</v>
      </c>
      <c r="AM44" s="106">
        <v>305.29899999999998</v>
      </c>
      <c r="AN44" s="106">
        <v>306.14699999999999</v>
      </c>
      <c r="AO44" s="106">
        <v>305.12</v>
      </c>
      <c r="AP44" s="106">
        <v>313.80700000000002</v>
      </c>
      <c r="AQ44" s="106">
        <v>315.20699999999999</v>
      </c>
      <c r="AR44" s="106">
        <v>310.43900000000002</v>
      </c>
      <c r="AS44" s="106">
        <v>289.19</v>
      </c>
      <c r="AT44" s="106">
        <v>286.25599999999997</v>
      </c>
      <c r="AU44" s="106">
        <v>288.089</v>
      </c>
      <c r="AV44" s="106">
        <v>291.45800000000003</v>
      </c>
      <c r="AW44" s="106">
        <v>291.185</v>
      </c>
      <c r="AX44" s="106">
        <v>286.93099999999998</v>
      </c>
      <c r="AY44" s="106">
        <v>273.553</v>
      </c>
      <c r="AZ44" s="106">
        <v>260.36799999999999</v>
      </c>
      <c r="BA44" s="106">
        <v>249.012</v>
      </c>
      <c r="BB44" s="106">
        <v>249.62</v>
      </c>
      <c r="BC44" s="106">
        <v>254.52699999999999</v>
      </c>
      <c r="BD44" s="106">
        <v>264.49799999999999</v>
      </c>
      <c r="BE44" s="106">
        <v>291.15499999999997</v>
      </c>
      <c r="BF44" s="106">
        <v>306.79000000000002</v>
      </c>
      <c r="BG44" s="106">
        <v>328.46499999999997</v>
      </c>
      <c r="BH44" s="106">
        <v>332.858</v>
      </c>
      <c r="BI44" s="106">
        <v>332.18599999999998</v>
      </c>
      <c r="BJ44" s="106">
        <v>330.02100000000002</v>
      </c>
      <c r="BK44" s="106">
        <v>331.88499999999999</v>
      </c>
      <c r="BL44" s="106">
        <v>326.41500000000002</v>
      </c>
      <c r="BM44" s="106">
        <v>317.55200000000002</v>
      </c>
      <c r="BN44" s="106">
        <v>306.35599999999999</v>
      </c>
      <c r="BO44" s="106">
        <v>293.262</v>
      </c>
      <c r="BP44" s="106">
        <v>287.78899999999999</v>
      </c>
      <c r="BQ44" s="106">
        <v>277.93200000000002</v>
      </c>
      <c r="BR44" s="106">
        <v>274.77699999999999</v>
      </c>
      <c r="BS44" s="106">
        <v>273.68299999999999</v>
      </c>
      <c r="BT44" s="106">
        <v>293.56700000000001</v>
      </c>
      <c r="BU44" s="106">
        <v>313.12299999999999</v>
      </c>
      <c r="BV44" s="106">
        <v>314.72699999999998</v>
      </c>
      <c r="BW44" s="106">
        <v>317.00200000000001</v>
      </c>
      <c r="BX44" s="106">
        <v>326.15899999999999</v>
      </c>
      <c r="BY44" s="106">
        <v>328.08100000000002</v>
      </c>
      <c r="BZ44" s="106">
        <v>331.19900000000001</v>
      </c>
      <c r="CA44" s="106">
        <v>332.60899999999998</v>
      </c>
      <c r="CB44" s="106">
        <v>333.49200000000002</v>
      </c>
      <c r="CC44" s="106">
        <v>332.71699999999998</v>
      </c>
      <c r="CD44" s="106">
        <v>334.33100000000002</v>
      </c>
      <c r="CE44" s="106">
        <v>350.322</v>
      </c>
      <c r="CF44" s="106">
        <v>366.1</v>
      </c>
      <c r="CG44" s="106">
        <v>379.17700000000002</v>
      </c>
      <c r="CH44" s="106">
        <v>390.80599999999998</v>
      </c>
      <c r="CI44" s="106">
        <v>400.73899999999998</v>
      </c>
      <c r="CJ44" s="106">
        <v>405.2</v>
      </c>
      <c r="CK44" s="106">
        <v>404.53300000000002</v>
      </c>
      <c r="CL44" s="106">
        <v>399.11900000000003</v>
      </c>
      <c r="CM44" s="106">
        <v>403.3</v>
      </c>
      <c r="CN44" s="106">
        <v>409.7</v>
      </c>
      <c r="CO44" s="106">
        <v>392.25700000000001</v>
      </c>
      <c r="CP44" s="106">
        <v>391.12799999999999</v>
      </c>
      <c r="CQ44" s="106">
        <v>375.22699999999998</v>
      </c>
      <c r="CR44" s="106">
        <v>367.24299999999999</v>
      </c>
      <c r="CS44" s="106">
        <v>411.46800000000002</v>
      </c>
      <c r="CT44" s="106">
        <v>392.60500000000002</v>
      </c>
      <c r="CU44" s="106">
        <v>410.11399999999998</v>
      </c>
      <c r="CV44" s="106">
        <v>370.065</v>
      </c>
      <c r="CW44" s="106">
        <v>340.66300000000001</v>
      </c>
      <c r="CX44" s="106">
        <v>283.60700000000003</v>
      </c>
      <c r="CY44" s="106">
        <v>284.39999999999998</v>
      </c>
      <c r="CZ44" s="106">
        <v>361.39499999999998</v>
      </c>
      <c r="DA44" s="106">
        <v>400.99599999999998</v>
      </c>
      <c r="DB44" s="106">
        <v>437.24400000000003</v>
      </c>
      <c r="DC44" s="106">
        <v>455.92899999999997</v>
      </c>
      <c r="DD44" s="106">
        <v>455.613</v>
      </c>
      <c r="DE44" s="106">
        <v>438.93700000000001</v>
      </c>
      <c r="DF44" s="106">
        <v>449.84100000000001</v>
      </c>
      <c r="DG44" s="106">
        <v>506.85500000000002</v>
      </c>
      <c r="DH44" s="106">
        <v>539.62400000000002</v>
      </c>
      <c r="DI44" s="106">
        <v>575.02499999999998</v>
      </c>
      <c r="DJ44" s="106">
        <v>598.03899999999999</v>
      </c>
      <c r="DK44" s="106">
        <v>638.1</v>
      </c>
      <c r="DL44" s="106">
        <v>699.09900000000005</v>
      </c>
      <c r="DM44" s="106">
        <v>734.36900000000003</v>
      </c>
      <c r="DN44" s="106">
        <v>765.94</v>
      </c>
      <c r="DO44" s="106">
        <v>758.43200000000002</v>
      </c>
      <c r="DP44" s="106">
        <v>756.32799999999997</v>
      </c>
      <c r="DQ44" s="106">
        <v>764.67700000000002</v>
      </c>
      <c r="DR44" s="106">
        <v>791.81600000000003</v>
      </c>
      <c r="DS44" s="106">
        <v>848.452</v>
      </c>
      <c r="DT44" s="106">
        <v>836.60199999999998</v>
      </c>
      <c r="DU44" s="106">
        <v>817.59699999999998</v>
      </c>
      <c r="DV44" s="106">
        <v>786.96299999999997</v>
      </c>
      <c r="DW44" s="106">
        <v>735.58699999999999</v>
      </c>
      <c r="DX44" s="106">
        <v>712.197</v>
      </c>
      <c r="DY44" s="106">
        <v>649.85799999999995</v>
      </c>
      <c r="DZ44" s="106">
        <v>615.19600000000003</v>
      </c>
      <c r="EA44" s="106">
        <v>628.39</v>
      </c>
      <c r="EB44" s="106">
        <v>629.97299999999996</v>
      </c>
      <c r="EC44" s="106">
        <v>641.12400000000002</v>
      </c>
      <c r="ED44" s="106">
        <v>640.44299999999998</v>
      </c>
      <c r="EE44" s="106">
        <v>615.01400000000001</v>
      </c>
      <c r="EF44" s="106">
        <v>610.00400000000002</v>
      </c>
      <c r="EG44" s="106">
        <v>611.36500000000001</v>
      </c>
      <c r="EH44" s="106">
        <v>603.76300000000003</v>
      </c>
      <c r="EI44" s="106">
        <v>623.43799999999999</v>
      </c>
      <c r="EJ44" s="106">
        <v>800.06500000000005</v>
      </c>
      <c r="EK44" s="106">
        <v>895.25599999999997</v>
      </c>
      <c r="EL44" s="106">
        <v>922.07100000000003</v>
      </c>
      <c r="EM44" s="106">
        <v>1035.105</v>
      </c>
      <c r="EN44" s="106">
        <v>1038.723</v>
      </c>
      <c r="EO44" s="106">
        <v>1042.1210000000001</v>
      </c>
      <c r="EP44" s="106">
        <v>1028.751</v>
      </c>
      <c r="EQ44" s="106">
        <v>1033.069</v>
      </c>
      <c r="ER44" s="106">
        <v>1036.9269999999999</v>
      </c>
      <c r="ES44" s="106">
        <v>1031.1559999999999</v>
      </c>
      <c r="ET44" s="106">
        <v>1088.848</v>
      </c>
      <c r="EU44" s="106">
        <v>1087.846</v>
      </c>
      <c r="EV44" s="106">
        <v>1118.47</v>
      </c>
      <c r="EW44" s="106">
        <v>1125.2819999999999</v>
      </c>
      <c r="EX44" s="106">
        <v>1091.9000000000001</v>
      </c>
      <c r="EY44" s="106">
        <v>1039.855</v>
      </c>
      <c r="EZ44" s="106">
        <v>1014.778</v>
      </c>
      <c r="FA44" s="106">
        <v>835.83900000000006</v>
      </c>
      <c r="FB44" s="106">
        <v>702.71</v>
      </c>
      <c r="FC44" s="106">
        <v>560.19799999999998</v>
      </c>
      <c r="FD44" s="106">
        <v>507.31</v>
      </c>
      <c r="FE44" s="106">
        <v>425.834</v>
      </c>
      <c r="FF44" s="106">
        <v>411.33199999999999</v>
      </c>
      <c r="FG44" s="106">
        <v>429.262</v>
      </c>
      <c r="FH44" s="106">
        <v>346.79199999999997</v>
      </c>
      <c r="FI44" s="106">
        <v>299.56400000000002</v>
      </c>
      <c r="FJ44" s="106">
        <v>301.863</v>
      </c>
      <c r="FK44" s="106">
        <v>322.447</v>
      </c>
      <c r="FL44" s="106">
        <v>329.375</v>
      </c>
      <c r="FM44" s="106">
        <v>308.197</v>
      </c>
      <c r="FN44" s="106">
        <v>227.27</v>
      </c>
      <c r="FO44" s="106">
        <v>197.83699999999999</v>
      </c>
      <c r="FP44" s="106">
        <v>178.29300000000001</v>
      </c>
      <c r="FQ44" s="106">
        <v>163.261</v>
      </c>
      <c r="FR44" s="106">
        <v>139.91</v>
      </c>
      <c r="FS44" s="106">
        <v>140.06399999999999</v>
      </c>
      <c r="FT44" s="106">
        <v>139.63</v>
      </c>
      <c r="FU44" s="106">
        <v>143.83600000000001</v>
      </c>
      <c r="FV44" s="106">
        <v>139.06100000000001</v>
      </c>
      <c r="FW44" s="106">
        <v>137.84800000000001</v>
      </c>
      <c r="FX44" s="106">
        <v>137.67500000000001</v>
      </c>
      <c r="FY44" s="106">
        <v>137.48099999999999</v>
      </c>
      <c r="FZ44" s="106">
        <v>141.393</v>
      </c>
      <c r="GA44" s="106">
        <v>142.649</v>
      </c>
      <c r="GB44" s="106">
        <v>131.38800000000001</v>
      </c>
      <c r="GC44" s="106">
        <v>151.249</v>
      </c>
      <c r="GD44" s="106">
        <v>170.815</v>
      </c>
      <c r="GE44" s="106">
        <v>185.31100000000001</v>
      </c>
      <c r="GF44" s="106">
        <v>201.38499999999999</v>
      </c>
      <c r="GG44" s="106">
        <v>206.57300000000001</v>
      </c>
      <c r="GH44" s="106">
        <v>216.33199999999999</v>
      </c>
      <c r="GI44" s="106">
        <v>203.95400000000001</v>
      </c>
      <c r="GJ44" s="106">
        <v>188.25299999999999</v>
      </c>
      <c r="GK44" s="106">
        <v>195.084</v>
      </c>
      <c r="GL44" s="106">
        <v>175.315</v>
      </c>
      <c r="GM44" s="106">
        <v>171.458</v>
      </c>
      <c r="GN44" s="106">
        <v>175.584</v>
      </c>
      <c r="GO44" s="106">
        <v>177.46299999999999</v>
      </c>
      <c r="GP44" s="106">
        <v>174.50299999999999</v>
      </c>
      <c r="GQ44" s="106">
        <v>172.75899999999999</v>
      </c>
      <c r="GR44" s="106">
        <v>175.267</v>
      </c>
      <c r="GS44" s="106">
        <v>182.10599999999999</v>
      </c>
      <c r="GT44" s="106">
        <v>181.74199999999999</v>
      </c>
      <c r="GU44" s="106">
        <v>179.06399999999999</v>
      </c>
      <c r="GV44" s="106">
        <v>174.702</v>
      </c>
      <c r="GW44" s="106">
        <v>175.52500000000001</v>
      </c>
      <c r="GX44" s="106">
        <v>179.27600000000001</v>
      </c>
      <c r="GY44" s="106">
        <v>169.35900000000001</v>
      </c>
      <c r="GZ44" s="106">
        <v>168.149</v>
      </c>
      <c r="HA44" s="106">
        <v>161.619</v>
      </c>
      <c r="HB44" s="106">
        <v>158.64599999999999</v>
      </c>
      <c r="HC44" s="106">
        <v>156.929</v>
      </c>
      <c r="HD44" s="106">
        <v>155.666</v>
      </c>
      <c r="HE44" s="106">
        <v>161.88200000000001</v>
      </c>
      <c r="HF44" s="106">
        <v>164.45500000000001</v>
      </c>
      <c r="HG44" s="106">
        <v>160.99100000000001</v>
      </c>
      <c r="HH44" s="106">
        <v>171.72300000000001</v>
      </c>
      <c r="HI44" s="106">
        <v>170.32599999999999</v>
      </c>
      <c r="HJ44" s="106">
        <v>173.44499999999999</v>
      </c>
      <c r="HK44" s="106">
        <v>175.245</v>
      </c>
      <c r="HL44" s="106">
        <v>176.339</v>
      </c>
      <c r="HM44" s="106">
        <v>177.12700000000001</v>
      </c>
      <c r="HN44" s="106">
        <v>188.477</v>
      </c>
      <c r="HO44" s="106">
        <v>190.99799999999999</v>
      </c>
      <c r="HP44" s="106">
        <v>195.00299999999999</v>
      </c>
      <c r="HQ44" s="106">
        <v>197.77699999999999</v>
      </c>
      <c r="HR44" s="106">
        <v>202.01499999999999</v>
      </c>
      <c r="HS44" s="106">
        <v>207.47399999999999</v>
      </c>
      <c r="HT44" s="106">
        <v>213.98</v>
      </c>
      <c r="HU44" s="106">
        <v>210.99100000000001</v>
      </c>
      <c r="HV44" s="106">
        <v>205.137</v>
      </c>
      <c r="HW44" s="106">
        <v>206.76599999999999</v>
      </c>
      <c r="HX44" s="106">
        <v>210.10499999999999</v>
      </c>
      <c r="HY44" s="106">
        <v>205.31100000000001</v>
      </c>
      <c r="HZ44" s="106">
        <v>204.333</v>
      </c>
      <c r="IA44" s="106">
        <v>217.61</v>
      </c>
      <c r="IB44" s="106">
        <v>243.92099999999999</v>
      </c>
      <c r="IC44" s="106">
        <v>256.46499999999997</v>
      </c>
      <c r="ID44" s="106">
        <v>264.10399999999998</v>
      </c>
      <c r="IE44" s="106">
        <v>263.99099999999999</v>
      </c>
      <c r="IF44" s="106">
        <v>226.649</v>
      </c>
      <c r="IG44" s="106">
        <v>221.33199999999999</v>
      </c>
      <c r="IH44" s="106">
        <v>214.22300000000001</v>
      </c>
      <c r="II44" s="106">
        <v>213.52099999999999</v>
      </c>
      <c r="IJ44" s="106">
        <v>188.44499999999999</v>
      </c>
      <c r="IK44" s="106">
        <v>186.82900000000001</v>
      </c>
      <c r="IL44" s="106">
        <v>177.554</v>
      </c>
      <c r="IM44" s="106">
        <v>168.07599999999999</v>
      </c>
      <c r="IN44" s="106">
        <v>170.57300000000001</v>
      </c>
      <c r="IO44" s="106">
        <v>167.67699999999999</v>
      </c>
      <c r="IP44" s="106">
        <v>178.15199999999999</v>
      </c>
      <c r="IQ44" s="106">
        <v>181.905</v>
      </c>
      <c r="IR44" s="106">
        <v>179.32499999999999</v>
      </c>
      <c r="IS44" s="106">
        <v>174.59200000000001</v>
      </c>
      <c r="IT44" s="106">
        <v>173.83199999999999</v>
      </c>
      <c r="IU44" s="106">
        <v>166.386</v>
      </c>
      <c r="IV44" s="106">
        <v>168.149</v>
      </c>
      <c r="IW44" s="106">
        <v>173.20400000000001</v>
      </c>
      <c r="IX44" s="106">
        <v>176.55600000000001</v>
      </c>
      <c r="IY44" s="106"/>
      <c r="IZ44" s="106"/>
      <c r="JA44" s="106"/>
      <c r="JB44" s="106"/>
    </row>
    <row r="45" spans="1:262" x14ac:dyDescent="0.35">
      <c r="A45" s="108" t="s">
        <v>361</v>
      </c>
      <c r="B45" t="s">
        <v>927</v>
      </c>
      <c r="C45" t="s">
        <v>1690</v>
      </c>
      <c r="D45">
        <f t="shared" ca="1" si="13"/>
        <v>257</v>
      </c>
      <c r="E45" s="105">
        <f ca="1">_xll.BDH(A45&amp;" corp","blp_i_sprd_mid",TODAY()-365,TODAY(),"dir=h","sort=r","fill=-", "pcs="&amp;B45, "dates=h","cols=257;rows=1")</f>
        <v>168.38200000000001</v>
      </c>
      <c r="F45" s="106">
        <v>170.10300000000001</v>
      </c>
      <c r="G45" s="106">
        <v>171.821</v>
      </c>
      <c r="H45" s="106">
        <v>173.01400000000001</v>
      </c>
      <c r="I45" s="106">
        <v>176.53200000000001</v>
      </c>
      <c r="J45" s="106">
        <v>176.63</v>
      </c>
      <c r="K45" s="106">
        <v>170.52699999999999</v>
      </c>
      <c r="L45" s="106">
        <v>168.899</v>
      </c>
      <c r="M45" s="106">
        <v>168.01599999999999</v>
      </c>
      <c r="N45" s="106">
        <v>168.00299999999999</v>
      </c>
      <c r="O45" s="106">
        <v>167.196</v>
      </c>
      <c r="P45" s="106">
        <v>165.07900000000001</v>
      </c>
      <c r="Q45" s="106">
        <v>165.88800000000001</v>
      </c>
      <c r="R45" s="106">
        <v>169.75399999999999</v>
      </c>
      <c r="S45" s="106">
        <v>173.01599999999999</v>
      </c>
      <c r="T45" s="106">
        <v>172.404</v>
      </c>
      <c r="U45" s="106">
        <v>175.31899999999999</v>
      </c>
      <c r="V45" s="106">
        <v>181.55099999999999</v>
      </c>
      <c r="W45" s="106">
        <v>187.16800000000001</v>
      </c>
      <c r="X45" s="106">
        <v>190.06100000000001</v>
      </c>
      <c r="Y45" s="106">
        <v>184.89</v>
      </c>
      <c r="Z45" s="106">
        <v>178.72300000000001</v>
      </c>
      <c r="AA45" s="106">
        <v>181.452</v>
      </c>
      <c r="AB45" s="106">
        <v>183.404</v>
      </c>
      <c r="AC45" s="106">
        <v>168.822</v>
      </c>
      <c r="AD45" s="106">
        <v>170.28700000000001</v>
      </c>
      <c r="AE45" s="106">
        <v>170.90600000000001</v>
      </c>
      <c r="AF45" s="106">
        <v>173.249</v>
      </c>
      <c r="AG45" s="106">
        <v>172.81399999999999</v>
      </c>
      <c r="AH45" s="106">
        <v>172.364</v>
      </c>
      <c r="AI45" s="106">
        <v>169.215</v>
      </c>
      <c r="AJ45" s="106">
        <v>173.80099999999999</v>
      </c>
      <c r="AK45" s="106">
        <v>171.607</v>
      </c>
      <c r="AL45" s="106">
        <v>168.05</v>
      </c>
      <c r="AM45" s="106">
        <v>167.88200000000001</v>
      </c>
      <c r="AN45" s="106">
        <v>166.857</v>
      </c>
      <c r="AO45" s="106">
        <v>168.626</v>
      </c>
      <c r="AP45" s="106">
        <v>167.66499999999999</v>
      </c>
      <c r="AQ45" s="106">
        <v>166.726</v>
      </c>
      <c r="AR45" s="106">
        <v>166.196</v>
      </c>
      <c r="AS45" s="106">
        <v>165.13399999999999</v>
      </c>
      <c r="AT45" s="106">
        <v>161.239</v>
      </c>
      <c r="AU45" s="106">
        <v>159.864</v>
      </c>
      <c r="AV45" s="106">
        <v>164.21199999999999</v>
      </c>
      <c r="AW45" s="106">
        <v>162.53899999999999</v>
      </c>
      <c r="AX45" s="106">
        <v>162.07300000000001</v>
      </c>
      <c r="AY45" s="106">
        <v>159.94200000000001</v>
      </c>
      <c r="AZ45" s="106">
        <v>158.261</v>
      </c>
      <c r="BA45" s="106">
        <v>155.214</v>
      </c>
      <c r="BB45" s="106">
        <v>148.61000000000001</v>
      </c>
      <c r="BC45" s="106">
        <v>147.38200000000001</v>
      </c>
      <c r="BD45" s="106">
        <v>150.86000000000001</v>
      </c>
      <c r="BE45" s="106">
        <v>155.53399999999999</v>
      </c>
      <c r="BF45" s="106">
        <v>164.76599999999999</v>
      </c>
      <c r="BG45" s="106">
        <v>165.779</v>
      </c>
      <c r="BH45" s="106">
        <v>168.68799999999999</v>
      </c>
      <c r="BI45" s="106">
        <v>173.31</v>
      </c>
      <c r="BJ45" s="106">
        <v>178.202</v>
      </c>
      <c r="BK45" s="106">
        <v>179.32599999999999</v>
      </c>
      <c r="BL45" s="106">
        <v>178.10300000000001</v>
      </c>
      <c r="BM45" s="106">
        <v>174.636</v>
      </c>
      <c r="BN45" s="106">
        <v>169.35499999999999</v>
      </c>
      <c r="BO45" s="106">
        <v>169.471</v>
      </c>
      <c r="BP45" s="106">
        <v>165.72</v>
      </c>
      <c r="BQ45" s="106">
        <v>163.49600000000001</v>
      </c>
      <c r="BR45" s="106">
        <v>166.30600000000001</v>
      </c>
      <c r="BS45" s="106">
        <v>165.86799999999999</v>
      </c>
      <c r="BT45" s="106">
        <v>163.87299999999999</v>
      </c>
      <c r="BU45" s="106">
        <v>177.26499999999999</v>
      </c>
      <c r="BV45" s="106">
        <v>187.07</v>
      </c>
      <c r="BW45" s="106">
        <v>190.66800000000001</v>
      </c>
      <c r="BX45" s="106">
        <v>190.72200000000001</v>
      </c>
      <c r="BY45" s="106">
        <v>195.70400000000001</v>
      </c>
      <c r="BZ45" s="106">
        <v>197.08099999999999</v>
      </c>
      <c r="CA45" s="106">
        <v>202.94</v>
      </c>
      <c r="CB45" s="106">
        <v>202.202</v>
      </c>
      <c r="CC45" s="106">
        <v>202.73</v>
      </c>
      <c r="CD45" s="106">
        <v>202.68799999999999</v>
      </c>
      <c r="CE45" s="106">
        <v>204.316</v>
      </c>
      <c r="CF45" s="106">
        <v>215.477</v>
      </c>
      <c r="CG45" s="106">
        <v>217.33</v>
      </c>
      <c r="CH45" s="106">
        <v>218.94499999999999</v>
      </c>
      <c r="CI45" s="106">
        <v>223.40799999999999</v>
      </c>
      <c r="CJ45" s="106">
        <v>228.12</v>
      </c>
      <c r="CK45" s="106">
        <v>229.03700000000001</v>
      </c>
      <c r="CL45" s="106">
        <v>232.726</v>
      </c>
      <c r="CM45" s="106">
        <v>234.20099999999999</v>
      </c>
      <c r="CN45" s="106">
        <v>233.393</v>
      </c>
      <c r="CO45" s="106">
        <v>234.96100000000001</v>
      </c>
      <c r="CP45" s="106">
        <v>229.67099999999999</v>
      </c>
      <c r="CQ45" s="106">
        <v>228.148</v>
      </c>
      <c r="CR45" s="106">
        <v>220.12299999999999</v>
      </c>
      <c r="CS45" s="106">
        <v>214.066</v>
      </c>
      <c r="CT45" s="106">
        <v>238.518</v>
      </c>
      <c r="CU45" s="106">
        <v>233.233</v>
      </c>
      <c r="CV45" s="106">
        <v>235.93</v>
      </c>
      <c r="CW45" s="106">
        <v>205.285</v>
      </c>
      <c r="CX45" s="106">
        <v>183.821</v>
      </c>
      <c r="CY45" s="106">
        <v>173.453</v>
      </c>
      <c r="CZ45" s="106">
        <v>182.53800000000001</v>
      </c>
      <c r="DA45" s="106">
        <v>199.93700000000001</v>
      </c>
      <c r="DB45" s="106">
        <v>208.09100000000001</v>
      </c>
      <c r="DC45" s="106">
        <v>217.52</v>
      </c>
      <c r="DD45" s="106">
        <v>218.02500000000001</v>
      </c>
      <c r="DE45" s="106">
        <v>217.773</v>
      </c>
      <c r="DF45" s="106">
        <v>206.697</v>
      </c>
      <c r="DG45" s="106">
        <v>205.99100000000001</v>
      </c>
      <c r="DH45" s="106">
        <v>219.11099999999999</v>
      </c>
      <c r="DI45" s="106">
        <v>238.04400000000001</v>
      </c>
      <c r="DJ45" s="106">
        <v>232.51499999999999</v>
      </c>
      <c r="DK45" s="106">
        <v>234.63</v>
      </c>
      <c r="DL45" s="106">
        <v>244.75299999999999</v>
      </c>
      <c r="DM45" s="106">
        <v>251.68</v>
      </c>
      <c r="DN45" s="106">
        <v>263.74299999999999</v>
      </c>
      <c r="DO45" s="106">
        <v>271.87900000000002</v>
      </c>
      <c r="DP45" s="106">
        <v>268.21800000000002</v>
      </c>
      <c r="DQ45" s="106">
        <v>262.11200000000002</v>
      </c>
      <c r="DR45" s="106">
        <v>254.75</v>
      </c>
      <c r="DS45" s="106">
        <v>254.934</v>
      </c>
      <c r="DT45" s="106">
        <v>262.40600000000001</v>
      </c>
      <c r="DU45" s="106">
        <v>254.898</v>
      </c>
      <c r="DV45" s="106">
        <v>256.97199999999998</v>
      </c>
      <c r="DW45" s="106">
        <v>259.34899999999999</v>
      </c>
      <c r="DX45" s="106">
        <v>257.80700000000002</v>
      </c>
      <c r="DY45" s="106">
        <v>246.553</v>
      </c>
      <c r="DZ45" s="106">
        <v>235.05699999999999</v>
      </c>
      <c r="EA45" s="106">
        <v>225.755</v>
      </c>
      <c r="EB45" s="106">
        <v>219.35400000000001</v>
      </c>
      <c r="EC45" s="106">
        <v>214.89099999999999</v>
      </c>
      <c r="ED45" s="106">
        <v>222.82900000000001</v>
      </c>
      <c r="EE45" s="106">
        <v>223.53100000000001</v>
      </c>
      <c r="EF45" s="106">
        <v>231.608</v>
      </c>
      <c r="EG45" s="106">
        <v>231.749</v>
      </c>
      <c r="EH45" s="106">
        <v>222.99</v>
      </c>
      <c r="EI45" s="106">
        <v>219.89500000000001</v>
      </c>
      <c r="EJ45" s="106">
        <v>221.22</v>
      </c>
      <c r="EK45" s="106">
        <v>208.197</v>
      </c>
      <c r="EL45" s="106">
        <v>211.28</v>
      </c>
      <c r="EM45" s="106">
        <v>238.34299999999999</v>
      </c>
      <c r="EN45" s="106">
        <v>267.11799999999999</v>
      </c>
      <c r="EO45" s="106">
        <v>280.44900000000001</v>
      </c>
      <c r="EP45" s="106">
        <v>312.83499999999998</v>
      </c>
      <c r="EQ45" s="106">
        <v>317.04599999999999</v>
      </c>
      <c r="ER45" s="106">
        <v>319.19799999999998</v>
      </c>
      <c r="ES45" s="106">
        <v>320.92</v>
      </c>
      <c r="ET45" s="106">
        <v>330.07600000000002</v>
      </c>
      <c r="EU45" s="106">
        <v>345.4</v>
      </c>
      <c r="EV45" s="106">
        <v>348.185</v>
      </c>
      <c r="EW45" s="106">
        <v>358.10399999999998</v>
      </c>
      <c r="EX45" s="106">
        <v>362.13400000000001</v>
      </c>
      <c r="EY45" s="106">
        <v>412.29500000000002</v>
      </c>
      <c r="EZ45" s="106">
        <v>420.70699999999999</v>
      </c>
      <c r="FA45" s="106">
        <v>403.40100000000001</v>
      </c>
      <c r="FB45" s="106">
        <v>408.77600000000001</v>
      </c>
      <c r="FC45" s="106">
        <v>417.411</v>
      </c>
      <c r="FD45" s="106">
        <v>376.48399999999998</v>
      </c>
      <c r="FE45" s="106">
        <v>330.42200000000003</v>
      </c>
      <c r="FF45" s="106">
        <v>262.024</v>
      </c>
      <c r="FG45" s="106">
        <v>259.92599999999999</v>
      </c>
      <c r="FH45" s="106">
        <v>216.89400000000001</v>
      </c>
      <c r="FI45" s="106">
        <v>213.63800000000001</v>
      </c>
      <c r="FJ45" s="106">
        <v>226.779</v>
      </c>
      <c r="FK45" s="106">
        <v>179.732</v>
      </c>
      <c r="FL45" s="106">
        <v>160.661</v>
      </c>
      <c r="FM45" s="106">
        <v>150.99</v>
      </c>
      <c r="FN45" s="106">
        <v>157.352</v>
      </c>
      <c r="FO45" s="106">
        <v>177.154</v>
      </c>
      <c r="FP45" s="106">
        <v>174.45099999999999</v>
      </c>
      <c r="FQ45" s="106">
        <v>153.28299999999999</v>
      </c>
      <c r="FR45" s="106">
        <v>137.74299999999999</v>
      </c>
      <c r="FS45" s="106">
        <v>130.19499999999999</v>
      </c>
      <c r="FT45" s="106">
        <v>125.253</v>
      </c>
      <c r="FU45" s="106">
        <v>112.26</v>
      </c>
      <c r="FV45" s="106">
        <v>114.744</v>
      </c>
      <c r="FW45" s="106">
        <v>116.333</v>
      </c>
      <c r="FX45" s="106">
        <v>118.825</v>
      </c>
      <c r="FY45" s="106">
        <v>118.148</v>
      </c>
      <c r="FZ45" s="106">
        <v>119.705</v>
      </c>
      <c r="GA45" s="106">
        <v>119.991</v>
      </c>
      <c r="GB45" s="106">
        <v>120.29</v>
      </c>
      <c r="GC45" s="106">
        <v>121.494</v>
      </c>
      <c r="GD45" s="106">
        <v>122.465</v>
      </c>
      <c r="GE45" s="106">
        <v>120.473</v>
      </c>
      <c r="GF45" s="106">
        <v>120.25700000000001</v>
      </c>
      <c r="GG45" s="106">
        <v>121.21899999999999</v>
      </c>
      <c r="GH45" s="106">
        <v>124.90300000000001</v>
      </c>
      <c r="GI45" s="106">
        <v>132.958</v>
      </c>
      <c r="GJ45" s="106">
        <v>132.93199999999999</v>
      </c>
      <c r="GK45" s="106">
        <v>131.28700000000001</v>
      </c>
      <c r="GL45" s="106">
        <v>128.202</v>
      </c>
      <c r="GM45" s="106">
        <v>128.476</v>
      </c>
      <c r="GN45" s="106">
        <v>131.51300000000001</v>
      </c>
      <c r="GO45" s="106">
        <v>119.777</v>
      </c>
      <c r="GP45" s="106">
        <v>116.899</v>
      </c>
      <c r="GQ45" s="106">
        <v>112.446</v>
      </c>
      <c r="GR45" s="106">
        <v>111.986</v>
      </c>
      <c r="GS45" s="106">
        <v>111.05200000000001</v>
      </c>
      <c r="GT45" s="106">
        <v>110.794</v>
      </c>
      <c r="GU45" s="106">
        <v>114.63500000000001</v>
      </c>
      <c r="GV45" s="106">
        <v>118.03400000000001</v>
      </c>
      <c r="GW45" s="106">
        <v>115.842</v>
      </c>
      <c r="GX45" s="106">
        <v>115.023</v>
      </c>
      <c r="GY45" s="106">
        <v>117.05200000000001</v>
      </c>
      <c r="GZ45" s="106">
        <v>116.958</v>
      </c>
      <c r="HA45" s="106">
        <v>122.306</v>
      </c>
      <c r="HB45" s="106">
        <v>120.184</v>
      </c>
      <c r="HC45" s="106">
        <v>119.572</v>
      </c>
      <c r="HD45" s="106">
        <v>115.871</v>
      </c>
      <c r="HE45" s="106">
        <v>112.38800000000001</v>
      </c>
      <c r="HF45" s="106">
        <v>112.419</v>
      </c>
      <c r="HG45" s="106">
        <v>110.72199999999999</v>
      </c>
      <c r="HH45" s="106">
        <v>113.84</v>
      </c>
      <c r="HI45" s="106">
        <v>114.8</v>
      </c>
      <c r="HJ45" s="106">
        <v>115.242</v>
      </c>
      <c r="HK45" s="106">
        <v>117.703</v>
      </c>
      <c r="HL45" s="106">
        <v>118.005</v>
      </c>
      <c r="HM45" s="106">
        <v>119.07</v>
      </c>
      <c r="HN45" s="106">
        <v>120.876</v>
      </c>
      <c r="HO45" s="106">
        <v>120.07899999999999</v>
      </c>
      <c r="HP45" s="106">
        <v>121.376</v>
      </c>
      <c r="HQ45" s="106">
        <v>126.682</v>
      </c>
      <c r="HR45" s="106">
        <v>129.65799999999999</v>
      </c>
      <c r="HS45" s="106">
        <v>127.795</v>
      </c>
      <c r="HT45" s="106">
        <v>129.489</v>
      </c>
      <c r="HU45" s="106">
        <v>133.233</v>
      </c>
      <c r="HV45" s="106">
        <v>135.57900000000001</v>
      </c>
      <c r="HW45" s="106">
        <v>139.80199999999999</v>
      </c>
      <c r="HX45" s="106">
        <v>140.876</v>
      </c>
      <c r="HY45" s="106">
        <v>134.63300000000001</v>
      </c>
      <c r="HZ45" s="106">
        <v>138.64500000000001</v>
      </c>
      <c r="IA45" s="106">
        <v>140.05500000000001</v>
      </c>
      <c r="IB45" s="106">
        <v>140.239</v>
      </c>
      <c r="IC45" s="106">
        <v>140.035</v>
      </c>
      <c r="ID45" s="106">
        <v>144.393</v>
      </c>
      <c r="IE45" s="106">
        <v>149.88200000000001</v>
      </c>
      <c r="IF45" s="106">
        <v>150.226</v>
      </c>
      <c r="IG45" s="106">
        <v>151.45400000000001</v>
      </c>
      <c r="IH45" s="106">
        <v>146.31200000000001</v>
      </c>
      <c r="II45" s="106">
        <v>143.209</v>
      </c>
      <c r="IJ45" s="106">
        <v>142.74600000000001</v>
      </c>
      <c r="IK45" s="106">
        <v>142.88</v>
      </c>
      <c r="IL45" s="106">
        <v>141.02000000000001</v>
      </c>
      <c r="IM45" s="106">
        <v>138.238</v>
      </c>
      <c r="IN45" s="106">
        <v>137.13499999999999</v>
      </c>
      <c r="IO45" s="106">
        <v>135.578</v>
      </c>
      <c r="IP45" s="106">
        <v>132.72300000000001</v>
      </c>
      <c r="IQ45" s="106">
        <v>135.61000000000001</v>
      </c>
      <c r="IR45" s="106">
        <v>133.71600000000001</v>
      </c>
      <c r="IS45" s="106">
        <v>139.625</v>
      </c>
      <c r="IT45" s="106">
        <v>141.90199999999999</v>
      </c>
      <c r="IU45" s="106">
        <v>142.46299999999999</v>
      </c>
      <c r="IV45" s="106">
        <v>140.34</v>
      </c>
      <c r="IW45" s="106">
        <v>138.09299999999999</v>
      </c>
      <c r="IX45" s="106">
        <v>135.66399999999999</v>
      </c>
      <c r="IY45" s="106">
        <v>136.90299999999999</v>
      </c>
      <c r="IZ45" s="106">
        <v>140.17599999999999</v>
      </c>
      <c r="JA45" s="106">
        <v>143.34200000000001</v>
      </c>
      <c r="JB45" s="106"/>
    </row>
    <row r="46" spans="1:262" x14ac:dyDescent="0.35">
      <c r="A46" s="108" t="s">
        <v>23</v>
      </c>
      <c r="B46" t="s">
        <v>927</v>
      </c>
      <c r="C46" t="s">
        <v>1690</v>
      </c>
      <c r="D46">
        <f t="shared" ca="1" si="13"/>
        <v>258</v>
      </c>
      <c r="E46" s="105">
        <f ca="1">_xll.BDH(A46&amp;" corp","blp_i_sprd_mid",TODAY()-365,TODAY(),"dir=h","sort=r","fill=-", "pcs="&amp;B46, "dates=h","cols=258;rows=1")</f>
        <v>337.38400000000001</v>
      </c>
      <c r="F46" s="106">
        <v>336.60500000000002</v>
      </c>
      <c r="G46" s="106">
        <v>342.89299999999997</v>
      </c>
      <c r="H46" s="106">
        <v>346.07900000000001</v>
      </c>
      <c r="I46" s="106">
        <v>357.61900000000003</v>
      </c>
      <c r="J46" s="106">
        <v>366.96100000000001</v>
      </c>
      <c r="K46" s="106">
        <v>348.91699999999997</v>
      </c>
      <c r="L46" s="106">
        <v>344.67599999999999</v>
      </c>
      <c r="M46" s="106">
        <v>342.60199999999998</v>
      </c>
      <c r="N46" s="106">
        <v>343.69400000000002</v>
      </c>
      <c r="O46" s="106">
        <v>335.673</v>
      </c>
      <c r="P46" s="106">
        <v>321.54199999999997</v>
      </c>
      <c r="Q46" s="106">
        <v>321.21800000000002</v>
      </c>
      <c r="R46" s="106">
        <v>332.43400000000003</v>
      </c>
      <c r="S46" s="106">
        <v>343.59300000000002</v>
      </c>
      <c r="T46" s="106">
        <v>342.63299999999998</v>
      </c>
      <c r="U46" s="106">
        <v>353.36099999999999</v>
      </c>
      <c r="V46" s="106">
        <v>372.101</v>
      </c>
      <c r="W46" s="106">
        <v>379.262</v>
      </c>
      <c r="X46" s="106">
        <v>395.59800000000001</v>
      </c>
      <c r="Y46" s="106">
        <v>382.18900000000002</v>
      </c>
      <c r="Z46" s="106">
        <v>361.16800000000001</v>
      </c>
      <c r="AA46" s="106">
        <v>364.26</v>
      </c>
      <c r="AB46" s="106">
        <v>356.21499999999997</v>
      </c>
      <c r="AC46" s="106">
        <v>330.21899999999999</v>
      </c>
      <c r="AD46" s="106">
        <v>330.97300000000001</v>
      </c>
      <c r="AE46" s="106">
        <v>329.733</v>
      </c>
      <c r="AF46" s="106">
        <v>339.08699999999999</v>
      </c>
      <c r="AG46" s="106">
        <v>346.87299999999999</v>
      </c>
      <c r="AH46" s="106">
        <v>348.97899999999998</v>
      </c>
      <c r="AI46" s="106">
        <v>343.714</v>
      </c>
      <c r="AJ46" s="106">
        <v>349.81</v>
      </c>
      <c r="AK46" s="106">
        <v>345.31299999999999</v>
      </c>
      <c r="AL46" s="106">
        <v>344.17599999999999</v>
      </c>
      <c r="AM46" s="106">
        <v>343.49099999999999</v>
      </c>
      <c r="AN46" s="106">
        <v>334.76100000000002</v>
      </c>
      <c r="AO46" s="106">
        <v>333.87900000000002</v>
      </c>
      <c r="AP46" s="106">
        <v>343.93299999999999</v>
      </c>
      <c r="AQ46" s="106">
        <v>342.40300000000002</v>
      </c>
      <c r="AR46" s="106">
        <v>344.07100000000003</v>
      </c>
      <c r="AS46" s="106">
        <v>343.54300000000001</v>
      </c>
      <c r="AT46" s="106">
        <v>334.56</v>
      </c>
      <c r="AU46" s="106">
        <v>322.25400000000002</v>
      </c>
      <c r="AV46" s="106">
        <v>328.16699999999997</v>
      </c>
      <c r="AW46" s="106">
        <v>349.79500000000002</v>
      </c>
      <c r="AX46" s="106">
        <v>356.678</v>
      </c>
      <c r="AY46" s="106">
        <v>356.82100000000003</v>
      </c>
      <c r="AZ46" s="106">
        <v>355.185</v>
      </c>
      <c r="BA46" s="106">
        <v>348.89299999999997</v>
      </c>
      <c r="BB46" s="106">
        <v>330.36399999999998</v>
      </c>
      <c r="BC46" s="106">
        <v>321.71499999999997</v>
      </c>
      <c r="BD46" s="106">
        <v>322.262</v>
      </c>
      <c r="BE46" s="106">
        <v>325.77199999999999</v>
      </c>
      <c r="BF46" s="106">
        <v>345.86900000000003</v>
      </c>
      <c r="BG46" s="106">
        <v>356.80500000000001</v>
      </c>
      <c r="BH46" s="106">
        <v>365.87200000000001</v>
      </c>
      <c r="BI46" s="106">
        <v>370.48599999999999</v>
      </c>
      <c r="BJ46" s="106">
        <v>388.38299999999998</v>
      </c>
      <c r="BK46" s="106">
        <v>397.339</v>
      </c>
      <c r="BL46" s="106">
        <v>394.00900000000001</v>
      </c>
      <c r="BM46" s="106">
        <v>381.78699999999998</v>
      </c>
      <c r="BN46" s="106">
        <v>363.73500000000001</v>
      </c>
      <c r="BO46" s="106">
        <v>359.67</v>
      </c>
      <c r="BP46" s="106">
        <v>351.49900000000002</v>
      </c>
      <c r="BQ46" s="106">
        <v>346.161</v>
      </c>
      <c r="BR46" s="106">
        <v>346.14499999999998</v>
      </c>
      <c r="BS46" s="106">
        <v>347.33699999999999</v>
      </c>
      <c r="BT46" s="106">
        <v>344.327</v>
      </c>
      <c r="BU46" s="106">
        <v>372.928</v>
      </c>
      <c r="BV46" s="106">
        <v>384.09</v>
      </c>
      <c r="BW46" s="106">
        <v>390.25299999999999</v>
      </c>
      <c r="BX46" s="106">
        <v>389.98</v>
      </c>
      <c r="BY46" s="106">
        <v>393.54599999999999</v>
      </c>
      <c r="BZ46" s="106">
        <v>393.93599999999998</v>
      </c>
      <c r="CA46" s="106">
        <v>397.63099999999997</v>
      </c>
      <c r="CB46" s="106">
        <v>390.32299999999998</v>
      </c>
      <c r="CC46" s="106">
        <v>387.96</v>
      </c>
      <c r="CD46" s="106">
        <v>384.67500000000001</v>
      </c>
      <c r="CE46" s="106">
        <v>384.87299999999999</v>
      </c>
      <c r="CF46" s="106">
        <v>392.50099999999998</v>
      </c>
      <c r="CG46" s="106">
        <v>390.67500000000001</v>
      </c>
      <c r="CH46" s="106">
        <v>388.69200000000001</v>
      </c>
      <c r="CI46" s="106">
        <v>394.18799999999999</v>
      </c>
      <c r="CJ46" s="106">
        <v>398.29500000000002</v>
      </c>
      <c r="CK46" s="106">
        <v>401.80799999999999</v>
      </c>
      <c r="CL46" s="106">
        <v>402.125</v>
      </c>
      <c r="CM46" s="106">
        <v>396.524</v>
      </c>
      <c r="CN46" s="106">
        <v>391.16500000000002</v>
      </c>
      <c r="CO46" s="106">
        <v>399.25599999999997</v>
      </c>
      <c r="CP46" s="106">
        <v>388.29300000000001</v>
      </c>
      <c r="CQ46" s="106">
        <v>387.84199999999998</v>
      </c>
      <c r="CR46" s="106">
        <v>369.27</v>
      </c>
      <c r="CS46" s="106">
        <v>351.11900000000003</v>
      </c>
      <c r="CT46" s="106">
        <v>369.04599999999999</v>
      </c>
      <c r="CU46" s="106">
        <v>362.99700000000001</v>
      </c>
      <c r="CV46" s="106">
        <v>376.19900000000001</v>
      </c>
      <c r="CW46" s="106">
        <v>343.27600000000001</v>
      </c>
      <c r="CX46" s="106">
        <v>313.12</v>
      </c>
      <c r="CY46" s="106">
        <v>283.22399999999999</v>
      </c>
      <c r="CZ46" s="106">
        <v>300.81400000000002</v>
      </c>
      <c r="DA46" s="106">
        <v>359.54700000000003</v>
      </c>
      <c r="DB46" s="106">
        <v>378.06200000000001</v>
      </c>
      <c r="DC46" s="106">
        <v>405.59</v>
      </c>
      <c r="DD46" s="106">
        <v>415.81299999999999</v>
      </c>
      <c r="DE46" s="106">
        <v>411.53</v>
      </c>
      <c r="DF46" s="106">
        <v>396.53699999999998</v>
      </c>
      <c r="DG46" s="106">
        <v>393.49200000000002</v>
      </c>
      <c r="DH46" s="106">
        <v>410.09199999999998</v>
      </c>
      <c r="DI46" s="106">
        <v>435.53899999999999</v>
      </c>
      <c r="DJ46" s="106">
        <v>430.608</v>
      </c>
      <c r="DK46" s="106">
        <v>427.02600000000001</v>
      </c>
      <c r="DL46" s="106">
        <v>432.86599999999999</v>
      </c>
      <c r="DM46" s="106">
        <v>441.95800000000003</v>
      </c>
      <c r="DN46" s="106">
        <v>469.23</v>
      </c>
      <c r="DO46" s="106">
        <v>484.39</v>
      </c>
      <c r="DP46" s="106">
        <v>485.06</v>
      </c>
      <c r="DQ46" s="106">
        <v>467.05900000000003</v>
      </c>
      <c r="DR46" s="106">
        <v>464.226</v>
      </c>
      <c r="DS46" s="106">
        <v>468.5</v>
      </c>
      <c r="DT46" s="106">
        <v>472.83300000000003</v>
      </c>
      <c r="DU46" s="106">
        <v>479.93900000000002</v>
      </c>
      <c r="DV46" s="106">
        <v>480.75200000000001</v>
      </c>
      <c r="DW46" s="106">
        <v>489.94</v>
      </c>
      <c r="DX46" s="106">
        <v>496.49900000000002</v>
      </c>
      <c r="DY46" s="106">
        <v>464.13400000000001</v>
      </c>
      <c r="DZ46" s="106">
        <v>453.387</v>
      </c>
      <c r="EA46" s="106">
        <v>440.80700000000002</v>
      </c>
      <c r="EB46" s="106">
        <v>422.61</v>
      </c>
      <c r="EC46" s="106">
        <v>406.31299999999999</v>
      </c>
      <c r="ED46" s="106">
        <v>429.67500000000001</v>
      </c>
      <c r="EE46" s="106">
        <v>443.286</v>
      </c>
      <c r="EF46" s="106">
        <v>506.34899999999999</v>
      </c>
      <c r="EG46" s="106">
        <v>519.64</v>
      </c>
      <c r="EH46" s="106">
        <v>501.72</v>
      </c>
      <c r="EI46" s="106">
        <v>481.09500000000003</v>
      </c>
      <c r="EJ46" s="106">
        <v>460.697</v>
      </c>
      <c r="EK46" s="106">
        <v>426.66500000000002</v>
      </c>
      <c r="EL46" s="106">
        <v>394.37</v>
      </c>
      <c r="EM46" s="106">
        <v>449.072</v>
      </c>
      <c r="EN46" s="106">
        <v>464.43299999999999</v>
      </c>
      <c r="EO46" s="106">
        <v>547.01</v>
      </c>
      <c r="EP46" s="106">
        <v>578.43200000000002</v>
      </c>
      <c r="EQ46" s="106">
        <v>647.61300000000006</v>
      </c>
      <c r="ER46" s="106">
        <v>650.56299999999999</v>
      </c>
      <c r="ES46" s="106">
        <v>632.16</v>
      </c>
      <c r="ET46" s="106">
        <v>606.48099999999999</v>
      </c>
      <c r="EU46" s="106">
        <v>592.35699999999997</v>
      </c>
      <c r="EV46" s="106">
        <v>584.19200000000001</v>
      </c>
      <c r="EW46" s="106">
        <v>529.803</v>
      </c>
      <c r="EX46" s="106">
        <v>476.09199999999998</v>
      </c>
      <c r="EY46" s="106">
        <v>463.98700000000002</v>
      </c>
      <c r="EZ46" s="106">
        <v>615.18499999999995</v>
      </c>
      <c r="FA46" s="106">
        <v>661.35599999999999</v>
      </c>
      <c r="FB46" s="106">
        <v>641.85900000000004</v>
      </c>
      <c r="FC46" s="106">
        <v>755.15499999999997</v>
      </c>
      <c r="FD46" s="106">
        <v>770.66200000000003</v>
      </c>
      <c r="FE46" s="106">
        <v>656.60299999999995</v>
      </c>
      <c r="FF46" s="106">
        <v>555.25599999999997</v>
      </c>
      <c r="FG46" s="106">
        <v>456.33</v>
      </c>
      <c r="FH46" s="106">
        <v>449.041</v>
      </c>
      <c r="FI46" s="106">
        <v>360.899</v>
      </c>
      <c r="FJ46" s="106">
        <v>350.02699999999999</v>
      </c>
      <c r="FK46" s="106">
        <v>368.70699999999999</v>
      </c>
      <c r="FL46" s="106">
        <v>305.04399999999998</v>
      </c>
      <c r="FM46" s="106">
        <v>266.71100000000001</v>
      </c>
      <c r="FN46" s="106">
        <v>250.97200000000001</v>
      </c>
      <c r="FO46" s="106">
        <v>259.70600000000002</v>
      </c>
      <c r="FP46" s="106">
        <v>296.07499999999999</v>
      </c>
      <c r="FQ46" s="106">
        <v>297.697</v>
      </c>
      <c r="FR46" s="106">
        <v>267.14299999999997</v>
      </c>
      <c r="FS46" s="106">
        <v>242.131</v>
      </c>
      <c r="FT46" s="106">
        <v>236.68899999999999</v>
      </c>
      <c r="FU46" s="106">
        <v>227.35300000000001</v>
      </c>
      <c r="FV46" s="106">
        <v>200.76599999999999</v>
      </c>
      <c r="FW46" s="106">
        <v>201.70400000000001</v>
      </c>
      <c r="FX46" s="106">
        <v>203.965</v>
      </c>
      <c r="FY46" s="106">
        <v>204.89599999999999</v>
      </c>
      <c r="FZ46" s="106">
        <v>203.197</v>
      </c>
      <c r="GA46" s="106">
        <v>203.416</v>
      </c>
      <c r="GB46" s="106">
        <v>203.44200000000001</v>
      </c>
      <c r="GC46" s="106">
        <v>201.209</v>
      </c>
      <c r="GD46" s="106">
        <v>203.16900000000001</v>
      </c>
      <c r="GE46" s="106">
        <v>202.691</v>
      </c>
      <c r="GF46" s="106">
        <v>198.005</v>
      </c>
      <c r="GG46" s="106">
        <v>193.869</v>
      </c>
      <c r="GH46" s="106">
        <v>199.864</v>
      </c>
      <c r="GI46" s="106">
        <v>207.96899999999999</v>
      </c>
      <c r="GJ46" s="106">
        <v>218.51400000000001</v>
      </c>
      <c r="GK46" s="106">
        <v>216.58699999999999</v>
      </c>
      <c r="GL46" s="106">
        <v>213.191</v>
      </c>
      <c r="GM46" s="106">
        <v>206.73699999999999</v>
      </c>
      <c r="GN46" s="106">
        <v>209</v>
      </c>
      <c r="GO46" s="106">
        <v>213.72800000000001</v>
      </c>
      <c r="GP46" s="106">
        <v>199.73099999999999</v>
      </c>
      <c r="GQ46" s="106">
        <v>194.05099999999999</v>
      </c>
      <c r="GR46" s="106">
        <v>188.00800000000001</v>
      </c>
      <c r="GS46" s="106">
        <v>187.18</v>
      </c>
      <c r="GT46" s="106">
        <v>185.54499999999999</v>
      </c>
      <c r="GU46" s="106">
        <v>188.17400000000001</v>
      </c>
      <c r="GV46" s="106">
        <v>195.751</v>
      </c>
      <c r="GW46" s="106">
        <v>202.01400000000001</v>
      </c>
      <c r="GX46" s="106">
        <v>200.06399999999999</v>
      </c>
      <c r="GY46" s="106">
        <v>199.999</v>
      </c>
      <c r="GZ46" s="106">
        <v>202.012</v>
      </c>
      <c r="HA46" s="106">
        <v>204.66300000000001</v>
      </c>
      <c r="HB46" s="106">
        <v>214.238</v>
      </c>
      <c r="HC46" s="106">
        <v>210.702</v>
      </c>
      <c r="HD46" s="106">
        <v>207.67099999999999</v>
      </c>
      <c r="HE46" s="106">
        <v>199.77799999999999</v>
      </c>
      <c r="HF46" s="106">
        <v>191.989</v>
      </c>
      <c r="HG46" s="106">
        <v>188.923</v>
      </c>
      <c r="HH46" s="106">
        <v>187.67699999999999</v>
      </c>
      <c r="HI46" s="106">
        <v>189.76900000000001</v>
      </c>
      <c r="HJ46" s="106">
        <v>190.84800000000001</v>
      </c>
      <c r="HK46" s="106">
        <v>190.61799999999999</v>
      </c>
      <c r="HL46" s="106">
        <v>192.82599999999999</v>
      </c>
      <c r="HM46" s="106">
        <v>193.215</v>
      </c>
      <c r="HN46" s="106">
        <v>194.982</v>
      </c>
      <c r="HO46" s="106">
        <v>197.08099999999999</v>
      </c>
      <c r="HP46" s="106">
        <v>196.65600000000001</v>
      </c>
      <c r="HQ46" s="106">
        <v>198.62899999999999</v>
      </c>
      <c r="HR46" s="106">
        <v>200.458</v>
      </c>
      <c r="HS46" s="106">
        <v>201.142</v>
      </c>
      <c r="HT46" s="106">
        <v>196.947</v>
      </c>
      <c r="HU46" s="106">
        <v>195.78899999999999</v>
      </c>
      <c r="HV46" s="106">
        <v>205.935</v>
      </c>
      <c r="HW46" s="106">
        <v>214.709</v>
      </c>
      <c r="HX46" s="106">
        <v>227.60300000000001</v>
      </c>
      <c r="HY46" s="106">
        <v>229.87700000000001</v>
      </c>
      <c r="HZ46" s="106">
        <v>222.12200000000001</v>
      </c>
      <c r="IA46" s="106">
        <v>226.642</v>
      </c>
      <c r="IB46" s="106">
        <v>225.81299999999999</v>
      </c>
      <c r="IC46" s="106">
        <v>222.59399999999999</v>
      </c>
      <c r="ID46" s="106">
        <v>220.899</v>
      </c>
      <c r="IE46" s="106">
        <v>225.661</v>
      </c>
      <c r="IF46" s="106">
        <v>239.65600000000001</v>
      </c>
      <c r="IG46" s="106">
        <v>242.947</v>
      </c>
      <c r="IH46" s="106">
        <v>243.91399999999999</v>
      </c>
      <c r="II46" s="106">
        <v>236.93899999999999</v>
      </c>
      <c r="IJ46" s="106">
        <v>234.96700000000001</v>
      </c>
      <c r="IK46" s="106">
        <v>235.233</v>
      </c>
      <c r="IL46" s="106">
        <v>238.37700000000001</v>
      </c>
      <c r="IM46" s="106">
        <v>238.792</v>
      </c>
      <c r="IN46" s="106">
        <v>235.726</v>
      </c>
      <c r="IO46" s="106">
        <v>235.78700000000001</v>
      </c>
      <c r="IP46" s="106">
        <v>231.69900000000001</v>
      </c>
      <c r="IQ46" s="106">
        <v>227.41800000000001</v>
      </c>
      <c r="IR46" s="106">
        <v>225.864</v>
      </c>
      <c r="IS46" s="106">
        <v>223.357</v>
      </c>
      <c r="IT46" s="106">
        <v>235.79300000000001</v>
      </c>
      <c r="IU46" s="106">
        <v>250.21199999999999</v>
      </c>
      <c r="IV46" s="106">
        <v>252.33099999999999</v>
      </c>
      <c r="IW46" s="106">
        <v>248.68799999999999</v>
      </c>
      <c r="IX46" s="106">
        <v>234.86600000000001</v>
      </c>
      <c r="IY46" s="106">
        <v>225.56</v>
      </c>
      <c r="IZ46" s="106">
        <v>226.68199999999999</v>
      </c>
      <c r="JA46" s="106">
        <v>231.56200000000001</v>
      </c>
      <c r="JB46" s="106">
        <v>233.97800000000001</v>
      </c>
    </row>
    <row r="47" spans="1:262" x14ac:dyDescent="0.35">
      <c r="A47" s="108" t="s">
        <v>318</v>
      </c>
      <c r="B47" t="s">
        <v>927</v>
      </c>
      <c r="C47" t="s">
        <v>1690</v>
      </c>
      <c r="D47">
        <f t="shared" ca="1" si="13"/>
        <v>257</v>
      </c>
      <c r="E47" s="105">
        <f ca="1">_xll.BDH(A47&amp;" corp","blp_i_sprd_mid",TODAY()-365,TODAY(),"dir=h","sort=r","fill=-", "pcs="&amp;B47, "dates=h","cols=257;rows=1")</f>
        <v>310.81599999999997</v>
      </c>
      <c r="F47" s="106">
        <v>311.012</v>
      </c>
      <c r="G47" s="106">
        <v>312.76900000000001</v>
      </c>
      <c r="H47" s="106">
        <v>312.517</v>
      </c>
      <c r="I47" s="106">
        <v>316.98899999999998</v>
      </c>
      <c r="J47" s="106">
        <v>315.81</v>
      </c>
      <c r="K47" s="106">
        <v>298.29599999999999</v>
      </c>
      <c r="L47" s="106">
        <v>295.476</v>
      </c>
      <c r="M47" s="106">
        <v>296.096</v>
      </c>
      <c r="N47" s="106">
        <v>295.55099999999999</v>
      </c>
      <c r="O47" s="106">
        <v>296.334</v>
      </c>
      <c r="P47" s="106">
        <v>295.476</v>
      </c>
      <c r="Q47" s="106">
        <v>294.35000000000002</v>
      </c>
      <c r="R47" s="106">
        <v>303.209</v>
      </c>
      <c r="S47" s="106">
        <v>310.411</v>
      </c>
      <c r="T47" s="106">
        <v>313.084</v>
      </c>
      <c r="U47" s="106">
        <v>319.416</v>
      </c>
      <c r="V47" s="106">
        <v>325.822</v>
      </c>
      <c r="W47" s="106">
        <v>330.35500000000002</v>
      </c>
      <c r="X47" s="106">
        <v>334.12200000000001</v>
      </c>
      <c r="Y47" s="106">
        <v>325.42899999999997</v>
      </c>
      <c r="Z47" s="106">
        <v>317.54199999999997</v>
      </c>
      <c r="AA47" s="106">
        <v>317.66300000000001</v>
      </c>
      <c r="AB47" s="106">
        <v>309.50400000000002</v>
      </c>
      <c r="AC47" s="106">
        <v>294.06799999999998</v>
      </c>
      <c r="AD47" s="106">
        <v>294.27999999999997</v>
      </c>
      <c r="AE47" s="106">
        <v>292.83</v>
      </c>
      <c r="AF47" s="106">
        <v>294.74</v>
      </c>
      <c r="AG47" s="106">
        <v>294.86500000000001</v>
      </c>
      <c r="AH47" s="106">
        <v>292.00200000000001</v>
      </c>
      <c r="AI47" s="106">
        <v>284.46300000000002</v>
      </c>
      <c r="AJ47" s="106">
        <v>287.90199999999999</v>
      </c>
      <c r="AK47" s="106">
        <v>285.38600000000002</v>
      </c>
      <c r="AL47" s="106">
        <v>285.17899999999997</v>
      </c>
      <c r="AM47" s="106">
        <v>284.10500000000002</v>
      </c>
      <c r="AN47" s="106">
        <v>284.387</v>
      </c>
      <c r="AO47" s="106">
        <v>284.76900000000001</v>
      </c>
      <c r="AP47" s="106">
        <v>287.334</v>
      </c>
      <c r="AQ47" s="106">
        <v>285.55099999999999</v>
      </c>
      <c r="AR47" s="106">
        <v>286.67099999999999</v>
      </c>
      <c r="AS47" s="106">
        <v>285.90699999999998</v>
      </c>
      <c r="AT47" s="106">
        <v>284.12799999999999</v>
      </c>
      <c r="AU47" s="106">
        <v>282.22300000000001</v>
      </c>
      <c r="AV47" s="106">
        <v>285.44299999999998</v>
      </c>
      <c r="AW47" s="106">
        <v>287.52199999999999</v>
      </c>
      <c r="AX47" s="106">
        <v>285.83100000000002</v>
      </c>
      <c r="AY47" s="106">
        <v>284.154</v>
      </c>
      <c r="AZ47" s="106">
        <v>280.95800000000003</v>
      </c>
      <c r="BA47" s="106">
        <v>275.55399999999997</v>
      </c>
      <c r="BB47" s="106">
        <v>269.06200000000001</v>
      </c>
      <c r="BC47" s="106">
        <v>262.62299999999999</v>
      </c>
      <c r="BD47" s="106">
        <v>262.79899999999998</v>
      </c>
      <c r="BE47" s="106">
        <v>265.363</v>
      </c>
      <c r="BF47" s="106">
        <v>278.46899999999999</v>
      </c>
      <c r="BG47" s="106">
        <v>280.35700000000003</v>
      </c>
      <c r="BH47" s="106">
        <v>284.64800000000002</v>
      </c>
      <c r="BI47" s="106">
        <v>288.96600000000001</v>
      </c>
      <c r="BJ47" s="106">
        <v>294.13099999999997</v>
      </c>
      <c r="BK47" s="106">
        <v>294.94099999999997</v>
      </c>
      <c r="BL47" s="106">
        <v>293.95</v>
      </c>
      <c r="BM47" s="106">
        <v>278.84800000000001</v>
      </c>
      <c r="BN47" s="106">
        <v>259.66399999999999</v>
      </c>
      <c r="BO47" s="106">
        <v>256.85000000000002</v>
      </c>
      <c r="BP47" s="106">
        <v>252.04400000000001</v>
      </c>
      <c r="BQ47" s="106">
        <v>249.42599999999999</v>
      </c>
      <c r="BR47" s="106">
        <v>250.083</v>
      </c>
      <c r="BS47" s="106">
        <v>259.72500000000002</v>
      </c>
      <c r="BT47" s="106">
        <v>258.14600000000002</v>
      </c>
      <c r="BU47" s="106">
        <v>287.30700000000002</v>
      </c>
      <c r="BV47" s="106">
        <v>309.83699999999999</v>
      </c>
      <c r="BW47" s="106">
        <v>318.73899999999998</v>
      </c>
      <c r="BX47" s="106">
        <v>323.36700000000002</v>
      </c>
      <c r="BY47" s="106">
        <v>331.48200000000003</v>
      </c>
      <c r="BZ47" s="106">
        <v>330.84500000000003</v>
      </c>
      <c r="CA47" s="106">
        <v>334.221</v>
      </c>
      <c r="CB47" s="106">
        <v>332.88200000000001</v>
      </c>
      <c r="CC47" s="106">
        <v>333.39600000000002</v>
      </c>
      <c r="CD47" s="106">
        <v>331.76799999999997</v>
      </c>
      <c r="CE47" s="106">
        <v>334.34199999999998</v>
      </c>
      <c r="CF47" s="106">
        <v>349.73399999999998</v>
      </c>
      <c r="CG47" s="106">
        <v>356.31599999999997</v>
      </c>
      <c r="CH47" s="106">
        <v>370.11200000000002</v>
      </c>
      <c r="CI47" s="106">
        <v>384.63400000000001</v>
      </c>
      <c r="CJ47" s="106">
        <v>387.80900000000003</v>
      </c>
      <c r="CK47" s="106">
        <v>383.20499999999998</v>
      </c>
      <c r="CL47" s="106">
        <v>386.5</v>
      </c>
      <c r="CM47" s="106">
        <v>387.99700000000001</v>
      </c>
      <c r="CN47" s="106">
        <v>384.35399999999998</v>
      </c>
      <c r="CO47" s="106">
        <v>392.21199999999999</v>
      </c>
      <c r="CP47" s="106">
        <v>375.923</v>
      </c>
      <c r="CQ47" s="106">
        <v>380.59</v>
      </c>
      <c r="CR47" s="106">
        <v>363.05700000000002</v>
      </c>
      <c r="CS47" s="106">
        <v>354.173</v>
      </c>
      <c r="CT47" s="106">
        <v>391.67899999999997</v>
      </c>
      <c r="CU47" s="106">
        <v>387.995</v>
      </c>
      <c r="CV47" s="106">
        <v>387.03399999999999</v>
      </c>
      <c r="CW47" s="106">
        <v>354.358</v>
      </c>
      <c r="CX47" s="106">
        <v>312.98399999999998</v>
      </c>
      <c r="CY47" s="106">
        <v>294.46199999999999</v>
      </c>
      <c r="CZ47" s="106">
        <v>308.03899999999999</v>
      </c>
      <c r="DA47" s="106">
        <v>357.70600000000002</v>
      </c>
      <c r="DB47" s="106">
        <v>374.34199999999998</v>
      </c>
      <c r="DC47" s="106">
        <v>409.24</v>
      </c>
      <c r="DD47" s="106">
        <v>412.56700000000001</v>
      </c>
      <c r="DE47" s="106">
        <v>408.69900000000001</v>
      </c>
      <c r="DF47" s="106">
        <v>399.90899999999999</v>
      </c>
      <c r="DG47" s="106">
        <v>405.98</v>
      </c>
      <c r="DH47" s="106">
        <v>427.41300000000001</v>
      </c>
      <c r="DI47" s="106">
        <v>458.23500000000001</v>
      </c>
      <c r="DJ47" s="106">
        <v>453.96800000000002</v>
      </c>
      <c r="DK47" s="106">
        <v>454.66</v>
      </c>
      <c r="DL47" s="106">
        <v>458.54500000000002</v>
      </c>
      <c r="DM47" s="106">
        <v>470.61700000000002</v>
      </c>
      <c r="DN47" s="106">
        <v>479.976</v>
      </c>
      <c r="DO47" s="106">
        <v>483.54199999999997</v>
      </c>
      <c r="DP47" s="106">
        <v>479.81099999999998</v>
      </c>
      <c r="DQ47" s="106">
        <v>460.61799999999999</v>
      </c>
      <c r="DR47" s="106">
        <v>428.67200000000003</v>
      </c>
      <c r="DS47" s="106">
        <v>405.57499999999999</v>
      </c>
      <c r="DT47" s="106">
        <v>400.548</v>
      </c>
      <c r="DU47" s="106">
        <v>383.41</v>
      </c>
      <c r="DV47" s="106">
        <v>367.84100000000001</v>
      </c>
      <c r="DW47" s="106">
        <v>370.19099999999997</v>
      </c>
      <c r="DX47" s="106">
        <v>366.34800000000001</v>
      </c>
      <c r="DY47" s="106">
        <v>347.18599999999998</v>
      </c>
      <c r="DZ47" s="106">
        <v>337.77600000000001</v>
      </c>
      <c r="EA47" s="106">
        <v>332.45400000000001</v>
      </c>
      <c r="EB47" s="106">
        <v>330.79</v>
      </c>
      <c r="EC47" s="106">
        <v>331.32900000000001</v>
      </c>
      <c r="ED47" s="106">
        <v>355.20699999999999</v>
      </c>
      <c r="EE47" s="106">
        <v>363.029</v>
      </c>
      <c r="EF47" s="106">
        <v>372.49900000000002</v>
      </c>
      <c r="EG47" s="106">
        <v>375.84</v>
      </c>
      <c r="EH47" s="106">
        <v>369.71499999999997</v>
      </c>
      <c r="EI47" s="106">
        <v>373.86900000000003</v>
      </c>
      <c r="EJ47" s="106">
        <v>376.33699999999999</v>
      </c>
      <c r="EK47" s="106">
        <v>368.54500000000002</v>
      </c>
      <c r="EL47" s="106">
        <v>374.416</v>
      </c>
      <c r="EM47" s="106">
        <v>444.26299999999998</v>
      </c>
      <c r="EN47" s="106">
        <v>514.33399999999995</v>
      </c>
      <c r="EO47" s="106">
        <v>536.43200000000002</v>
      </c>
      <c r="EP47" s="106">
        <v>575.43399999999997</v>
      </c>
      <c r="EQ47" s="106">
        <v>584.34299999999996</v>
      </c>
      <c r="ER47" s="106">
        <v>583.78700000000003</v>
      </c>
      <c r="ES47" s="106">
        <v>587.14300000000003</v>
      </c>
      <c r="ET47" s="106">
        <v>597.21699999999998</v>
      </c>
      <c r="EU47" s="106">
        <v>617.50699999999995</v>
      </c>
      <c r="EV47" s="106">
        <v>616.83600000000001</v>
      </c>
      <c r="EW47" s="106">
        <v>618.13199999999995</v>
      </c>
      <c r="EX47" s="106">
        <v>619.05700000000002</v>
      </c>
      <c r="EY47" s="106">
        <v>655.90099999999995</v>
      </c>
      <c r="EZ47" s="106">
        <v>664.04600000000005</v>
      </c>
      <c r="FA47" s="106">
        <v>636.82600000000002</v>
      </c>
      <c r="FB47" s="106">
        <v>654.298</v>
      </c>
      <c r="FC47" s="106">
        <v>639.89800000000002</v>
      </c>
      <c r="FD47" s="106">
        <v>523.07100000000003</v>
      </c>
      <c r="FE47" s="106">
        <v>452.73599999999999</v>
      </c>
      <c r="FF47" s="106">
        <v>343.16199999999998</v>
      </c>
      <c r="FG47" s="106">
        <v>331.39699999999999</v>
      </c>
      <c r="FH47" s="106">
        <v>282.95699999999999</v>
      </c>
      <c r="FI47" s="106">
        <v>276.28699999999998</v>
      </c>
      <c r="FJ47" s="106">
        <v>295.02499999999998</v>
      </c>
      <c r="FK47" s="106">
        <v>228.643</v>
      </c>
      <c r="FL47" s="106">
        <v>199.154</v>
      </c>
      <c r="FM47" s="106">
        <v>186.55799999999999</v>
      </c>
      <c r="FN47" s="106">
        <v>193.423</v>
      </c>
      <c r="FO47" s="106">
        <v>213.89500000000001</v>
      </c>
      <c r="FP47" s="106">
        <v>211.24799999999999</v>
      </c>
      <c r="FQ47" s="106">
        <v>188.327</v>
      </c>
      <c r="FR47" s="106">
        <v>169.91800000000001</v>
      </c>
      <c r="FS47" s="106">
        <v>161.244</v>
      </c>
      <c r="FT47" s="106">
        <v>151.82499999999999</v>
      </c>
      <c r="FU47" s="106">
        <v>139.1</v>
      </c>
      <c r="FV47" s="106">
        <v>140.56399999999999</v>
      </c>
      <c r="FW47" s="106">
        <v>157.71700000000001</v>
      </c>
      <c r="FX47" s="106">
        <v>147.74</v>
      </c>
      <c r="FY47" s="106">
        <v>146.95099999999999</v>
      </c>
      <c r="FZ47" s="106">
        <v>148.04300000000001</v>
      </c>
      <c r="GA47" s="106">
        <v>147.56700000000001</v>
      </c>
      <c r="GB47" s="106">
        <v>148.34</v>
      </c>
      <c r="GC47" s="106">
        <v>150.417</v>
      </c>
      <c r="GD47" s="106">
        <v>150.96100000000001</v>
      </c>
      <c r="GE47" s="106">
        <v>150.511</v>
      </c>
      <c r="GF47" s="106">
        <v>148.94200000000001</v>
      </c>
      <c r="GG47" s="106">
        <v>154.46799999999999</v>
      </c>
      <c r="GH47" s="106">
        <v>158.44</v>
      </c>
      <c r="GI47" s="106">
        <v>168.72800000000001</v>
      </c>
      <c r="GJ47" s="106">
        <v>168.94399999999999</v>
      </c>
      <c r="GK47" s="106">
        <v>168.608</v>
      </c>
      <c r="GL47" s="106">
        <v>161.57</v>
      </c>
      <c r="GM47" s="106">
        <v>162.43899999999999</v>
      </c>
      <c r="GN47" s="106">
        <v>163.435</v>
      </c>
      <c r="GO47" s="106">
        <v>150.905</v>
      </c>
      <c r="GP47" s="106">
        <v>146.57900000000001</v>
      </c>
      <c r="GQ47" s="106">
        <v>142.79499999999999</v>
      </c>
      <c r="GR47" s="106">
        <v>141.363</v>
      </c>
      <c r="GS47" s="106">
        <v>139.51</v>
      </c>
      <c r="GT47" s="106">
        <v>138.816</v>
      </c>
      <c r="GU47" s="106">
        <v>142.43799999999999</v>
      </c>
      <c r="GV47" s="106">
        <v>145.48099999999999</v>
      </c>
      <c r="GW47" s="106">
        <v>146.53899999999999</v>
      </c>
      <c r="GX47" s="106">
        <v>145.56700000000001</v>
      </c>
      <c r="GY47" s="106">
        <v>146.52099999999999</v>
      </c>
      <c r="GZ47" s="106">
        <v>146.00700000000001</v>
      </c>
      <c r="HA47" s="106">
        <v>147.07900000000001</v>
      </c>
      <c r="HB47" s="106">
        <v>143.12700000000001</v>
      </c>
      <c r="HC47" s="106">
        <v>139.75200000000001</v>
      </c>
      <c r="HD47" s="106">
        <v>136.05699999999999</v>
      </c>
      <c r="HE47" s="106">
        <v>128.97499999999999</v>
      </c>
      <c r="HF47" s="106">
        <v>128.64699999999999</v>
      </c>
      <c r="HG47" s="106">
        <v>128.96600000000001</v>
      </c>
      <c r="HH47" s="106">
        <v>133.87200000000001</v>
      </c>
      <c r="HI47" s="106">
        <v>132.95400000000001</v>
      </c>
      <c r="HJ47" s="106">
        <v>133.46199999999999</v>
      </c>
      <c r="HK47" s="106">
        <v>133.29400000000001</v>
      </c>
      <c r="HL47" s="106">
        <v>131.71899999999999</v>
      </c>
      <c r="HM47" s="106">
        <v>132.697</v>
      </c>
      <c r="HN47" s="106">
        <v>134</v>
      </c>
      <c r="HO47" s="106">
        <v>135.38900000000001</v>
      </c>
      <c r="HP47" s="106">
        <v>137.52099999999999</v>
      </c>
      <c r="HQ47" s="106">
        <v>145.17099999999999</v>
      </c>
      <c r="HR47" s="106">
        <v>148.304</v>
      </c>
      <c r="HS47" s="106">
        <v>147.893</v>
      </c>
      <c r="HT47" s="106">
        <v>149.624</v>
      </c>
      <c r="HU47" s="106">
        <v>154.309</v>
      </c>
      <c r="HV47" s="106">
        <v>159.02799999999999</v>
      </c>
      <c r="HW47" s="106">
        <v>163.971</v>
      </c>
      <c r="HX47" s="106">
        <v>165.66499999999999</v>
      </c>
      <c r="HY47" s="106">
        <v>160.89699999999999</v>
      </c>
      <c r="HZ47" s="106">
        <v>166.71600000000001</v>
      </c>
      <c r="IA47" s="106">
        <v>168.92400000000001</v>
      </c>
      <c r="IB47" s="106">
        <v>168.58199999999999</v>
      </c>
      <c r="IC47" s="106">
        <v>167.131</v>
      </c>
      <c r="ID47" s="106">
        <v>169.18899999999999</v>
      </c>
      <c r="IE47" s="106">
        <v>169.34800000000001</v>
      </c>
      <c r="IF47" s="106">
        <v>168.637</v>
      </c>
      <c r="IG47" s="106">
        <v>169.363</v>
      </c>
      <c r="IH47" s="106">
        <v>163.50700000000001</v>
      </c>
      <c r="II47" s="106">
        <v>162.27000000000001</v>
      </c>
      <c r="IJ47" s="106">
        <v>160</v>
      </c>
      <c r="IK47" s="106">
        <v>157.767</v>
      </c>
      <c r="IL47" s="106">
        <v>154.69800000000001</v>
      </c>
      <c r="IM47" s="106">
        <v>149.43700000000001</v>
      </c>
      <c r="IN47" s="106">
        <v>147.47499999999999</v>
      </c>
      <c r="IO47" s="106">
        <v>143.38499999999999</v>
      </c>
      <c r="IP47" s="106">
        <v>139.583</v>
      </c>
      <c r="IQ47" s="106">
        <v>142.31700000000001</v>
      </c>
      <c r="IR47" s="106">
        <v>141.82900000000001</v>
      </c>
      <c r="IS47" s="106">
        <v>149.066</v>
      </c>
      <c r="IT47" s="106">
        <v>154.91300000000001</v>
      </c>
      <c r="IU47" s="106">
        <v>154.934</v>
      </c>
      <c r="IV47" s="106">
        <v>152.27500000000001</v>
      </c>
      <c r="IW47" s="106">
        <v>148.96899999999999</v>
      </c>
      <c r="IX47" s="106">
        <v>146.04599999999999</v>
      </c>
      <c r="IY47" s="106">
        <v>147.33199999999999</v>
      </c>
      <c r="IZ47" s="106">
        <v>150.47999999999999</v>
      </c>
      <c r="JA47" s="106">
        <v>152.97900000000001</v>
      </c>
      <c r="JB47" s="106"/>
    </row>
    <row r="48" spans="1:262" x14ac:dyDescent="0.35">
      <c r="A48" s="108" t="s">
        <v>394</v>
      </c>
      <c r="B48" t="s">
        <v>927</v>
      </c>
      <c r="C48" t="s">
        <v>1690</v>
      </c>
      <c r="D48">
        <f t="shared" ca="1" si="13"/>
        <v>258</v>
      </c>
      <c r="E48" s="105">
        <f ca="1">_xll.BDH(A48&amp;" corp","blp_i_sprd_mid",TODAY()-365,TODAY(),"dir=h","sort=r","fill=-", "pcs="&amp;B48, "dates=h","cols=258;rows=1")</f>
        <v>336.625</v>
      </c>
      <c r="F48" s="106">
        <v>336.90600000000001</v>
      </c>
      <c r="G48" s="106">
        <v>339.87599999999998</v>
      </c>
      <c r="H48" s="106">
        <v>340.53500000000003</v>
      </c>
      <c r="I48" s="106">
        <v>344.75700000000001</v>
      </c>
      <c r="J48" s="106">
        <v>350.69</v>
      </c>
      <c r="K48" s="106">
        <v>332.59399999999999</v>
      </c>
      <c r="L48" s="106">
        <v>325.56200000000001</v>
      </c>
      <c r="M48" s="106">
        <v>321.52800000000002</v>
      </c>
      <c r="N48" s="106">
        <v>325.59100000000001</v>
      </c>
      <c r="O48" s="106">
        <v>321.06900000000002</v>
      </c>
      <c r="P48" s="106">
        <v>319.23099999999999</v>
      </c>
      <c r="Q48" s="106">
        <v>320.49400000000003</v>
      </c>
      <c r="R48" s="106">
        <v>332.435</v>
      </c>
      <c r="S48" s="106">
        <v>338.73</v>
      </c>
      <c r="T48" s="106">
        <v>338.346</v>
      </c>
      <c r="U48" s="106">
        <v>347.12400000000002</v>
      </c>
      <c r="V48" s="106">
        <v>356.99400000000003</v>
      </c>
      <c r="W48" s="106">
        <v>362.47300000000001</v>
      </c>
      <c r="X48" s="106">
        <v>369.61700000000002</v>
      </c>
      <c r="Y48" s="106">
        <v>358.30399999999997</v>
      </c>
      <c r="Z48" s="106">
        <v>338.02800000000002</v>
      </c>
      <c r="AA48" s="106">
        <v>343.73700000000002</v>
      </c>
      <c r="AB48" s="106">
        <v>345.54700000000003</v>
      </c>
      <c r="AC48" s="106">
        <v>319.15100000000001</v>
      </c>
      <c r="AD48" s="106">
        <v>323.65499999999997</v>
      </c>
      <c r="AE48" s="106">
        <v>330.03199999999998</v>
      </c>
      <c r="AF48" s="106">
        <v>347.53899999999999</v>
      </c>
      <c r="AG48" s="106">
        <v>351.76100000000002</v>
      </c>
      <c r="AH48" s="106">
        <v>348.17099999999999</v>
      </c>
      <c r="AI48" s="106">
        <v>343.274</v>
      </c>
      <c r="AJ48" s="106">
        <v>346.58300000000003</v>
      </c>
      <c r="AK48" s="106">
        <v>340.84399999999999</v>
      </c>
      <c r="AL48" s="106">
        <v>337.35599999999999</v>
      </c>
      <c r="AM48" s="106">
        <v>337.63400000000001</v>
      </c>
      <c r="AN48" s="106">
        <v>333.42700000000002</v>
      </c>
      <c r="AO48" s="106">
        <v>335.69200000000001</v>
      </c>
      <c r="AP48" s="106">
        <v>341.28100000000001</v>
      </c>
      <c r="AQ48" s="106">
        <v>340.77100000000002</v>
      </c>
      <c r="AR48" s="106">
        <v>342.55900000000003</v>
      </c>
      <c r="AS48" s="106">
        <v>339.89</v>
      </c>
      <c r="AT48" s="106">
        <v>336.02199999999999</v>
      </c>
      <c r="AU48" s="106">
        <v>336.61799999999999</v>
      </c>
      <c r="AV48" s="106">
        <v>348.464</v>
      </c>
      <c r="AW48" s="106">
        <v>359.17899999999997</v>
      </c>
      <c r="AX48" s="106">
        <v>359.53800000000001</v>
      </c>
      <c r="AY48" s="106">
        <v>356.31400000000002</v>
      </c>
      <c r="AZ48" s="106">
        <v>353.46</v>
      </c>
      <c r="BA48" s="106">
        <v>350.108</v>
      </c>
      <c r="BB48" s="106">
        <v>347.96699999999998</v>
      </c>
      <c r="BC48" s="106">
        <v>344.50400000000002</v>
      </c>
      <c r="BD48" s="106">
        <v>348.7</v>
      </c>
      <c r="BE48" s="106">
        <v>350.89299999999997</v>
      </c>
      <c r="BF48" s="106">
        <v>361.82400000000001</v>
      </c>
      <c r="BG48" s="106">
        <v>366.47</v>
      </c>
      <c r="BH48" s="106">
        <v>368.11200000000002</v>
      </c>
      <c r="BI48" s="106">
        <v>368.37299999999999</v>
      </c>
      <c r="BJ48" s="106">
        <v>374.11500000000001</v>
      </c>
      <c r="BK48" s="106">
        <v>375.34800000000001</v>
      </c>
      <c r="BL48" s="106">
        <v>371.41399999999999</v>
      </c>
      <c r="BM48" s="106">
        <v>359.536</v>
      </c>
      <c r="BN48" s="106">
        <v>335.53899999999999</v>
      </c>
      <c r="BO48" s="106">
        <v>326.61099999999999</v>
      </c>
      <c r="BP48" s="106">
        <v>320.41500000000002</v>
      </c>
      <c r="BQ48" s="106">
        <v>318.11099999999999</v>
      </c>
      <c r="BR48" s="106">
        <v>318.42599999999999</v>
      </c>
      <c r="BS48" s="106">
        <v>317.471</v>
      </c>
      <c r="BT48" s="106">
        <v>313.96199999999999</v>
      </c>
      <c r="BU48" s="106">
        <v>339.50299999999999</v>
      </c>
      <c r="BV48" s="106">
        <v>353.86900000000003</v>
      </c>
      <c r="BW48" s="106">
        <v>356.786</v>
      </c>
      <c r="BX48" s="106">
        <v>359.79599999999999</v>
      </c>
      <c r="BY48" s="106">
        <v>371.75799999999998</v>
      </c>
      <c r="BZ48" s="106">
        <v>369.673</v>
      </c>
      <c r="CA48" s="106">
        <v>372.09199999999998</v>
      </c>
      <c r="CB48" s="106">
        <v>358.399</v>
      </c>
      <c r="CC48" s="106">
        <v>357.50599999999997</v>
      </c>
      <c r="CD48" s="106">
        <v>352.73200000000003</v>
      </c>
      <c r="CE48" s="106">
        <v>354.416</v>
      </c>
      <c r="CF48" s="106">
        <v>374.892</v>
      </c>
      <c r="CG48" s="106">
        <v>387.41</v>
      </c>
      <c r="CH48" s="106">
        <v>397.76100000000002</v>
      </c>
      <c r="CI48" s="106">
        <v>408.02</v>
      </c>
      <c r="CJ48" s="106">
        <v>411.06</v>
      </c>
      <c r="CK48" s="106">
        <v>409.68700000000001</v>
      </c>
      <c r="CL48" s="106">
        <v>410.99799999999999</v>
      </c>
      <c r="CM48" s="106">
        <v>407.15600000000001</v>
      </c>
      <c r="CN48" s="106">
        <v>401.44600000000003</v>
      </c>
      <c r="CO48" s="106">
        <v>410.72500000000002</v>
      </c>
      <c r="CP48" s="106">
        <v>390.404</v>
      </c>
      <c r="CQ48" s="106">
        <v>391.15</v>
      </c>
      <c r="CR48" s="106">
        <v>383.17700000000002</v>
      </c>
      <c r="CS48" s="106">
        <v>370.45299999999997</v>
      </c>
      <c r="CT48" s="106">
        <v>405.517</v>
      </c>
      <c r="CU48" s="106">
        <v>393.72899999999998</v>
      </c>
      <c r="CV48" s="106">
        <v>396.86599999999999</v>
      </c>
      <c r="CW48" s="106">
        <v>361.06</v>
      </c>
      <c r="CX48" s="106">
        <v>329.05900000000003</v>
      </c>
      <c r="CY48" s="106">
        <v>303.88299999999998</v>
      </c>
      <c r="CZ48" s="106">
        <v>320.97300000000001</v>
      </c>
      <c r="DA48" s="106">
        <v>357.19099999999997</v>
      </c>
      <c r="DB48" s="106">
        <v>365.839</v>
      </c>
      <c r="DC48" s="106">
        <v>389.96</v>
      </c>
      <c r="DD48" s="106">
        <v>392.584</v>
      </c>
      <c r="DE48" s="106">
        <v>387.50900000000001</v>
      </c>
      <c r="DF48" s="106">
        <v>365.53899999999999</v>
      </c>
      <c r="DG48" s="106">
        <v>357.68200000000002</v>
      </c>
      <c r="DH48" s="106">
        <v>372.09</v>
      </c>
      <c r="DI48" s="106">
        <v>409.03899999999999</v>
      </c>
      <c r="DJ48" s="106">
        <v>403.49599999999998</v>
      </c>
      <c r="DK48" s="106">
        <v>400.69</v>
      </c>
      <c r="DL48" s="106">
        <v>405.22300000000001</v>
      </c>
      <c r="DM48" s="106">
        <v>423.923</v>
      </c>
      <c r="DN48" s="106">
        <v>445.322</v>
      </c>
      <c r="DO48" s="106">
        <v>458.488</v>
      </c>
      <c r="DP48" s="106">
        <v>455.26299999999998</v>
      </c>
      <c r="DQ48" s="106">
        <v>435.21199999999999</v>
      </c>
      <c r="DR48" s="106">
        <v>417.67099999999999</v>
      </c>
      <c r="DS48" s="106">
        <v>410.42200000000003</v>
      </c>
      <c r="DT48" s="106">
        <v>416.37900000000002</v>
      </c>
      <c r="DU48" s="106">
        <v>408.54899999999998</v>
      </c>
      <c r="DV48" s="106">
        <v>438.07400000000001</v>
      </c>
      <c r="DW48" s="106">
        <v>449.19</v>
      </c>
      <c r="DX48" s="106">
        <v>457.05599999999998</v>
      </c>
      <c r="DY48" s="106">
        <v>446.59500000000003</v>
      </c>
      <c r="DZ48" s="106">
        <v>419.77699999999999</v>
      </c>
      <c r="EA48" s="106">
        <v>407.71899999999999</v>
      </c>
      <c r="EB48" s="106">
        <v>393.06799999999998</v>
      </c>
      <c r="EC48" s="106">
        <v>379.584</v>
      </c>
      <c r="ED48" s="106">
        <v>393.42500000000001</v>
      </c>
      <c r="EE48" s="106">
        <v>405.53199999999998</v>
      </c>
      <c r="EF48" s="106">
        <v>426.07299999999998</v>
      </c>
      <c r="EG48" s="106">
        <v>430.89800000000002</v>
      </c>
      <c r="EH48" s="106">
        <v>409.149</v>
      </c>
      <c r="EI48" s="106">
        <v>384.35599999999999</v>
      </c>
      <c r="EJ48" s="106">
        <v>385.03800000000001</v>
      </c>
      <c r="EK48" s="106">
        <v>352.101</v>
      </c>
      <c r="EL48" s="106">
        <v>333.41800000000001</v>
      </c>
      <c r="EM48" s="106">
        <v>379.43900000000002</v>
      </c>
      <c r="EN48" s="106">
        <v>393.11</v>
      </c>
      <c r="EO48" s="106">
        <v>447.322</v>
      </c>
      <c r="EP48" s="106">
        <v>484.25200000000001</v>
      </c>
      <c r="EQ48" s="106">
        <v>535.58100000000002</v>
      </c>
      <c r="ER48" s="106">
        <v>550.28899999999999</v>
      </c>
      <c r="ES48" s="106">
        <v>544.12099999999998</v>
      </c>
      <c r="ET48" s="106">
        <v>545.90300000000002</v>
      </c>
      <c r="EU48" s="106">
        <v>545.31500000000005</v>
      </c>
      <c r="EV48" s="106">
        <v>544.22400000000005</v>
      </c>
      <c r="EW48" s="106">
        <v>540.55799999999999</v>
      </c>
      <c r="EX48" s="106">
        <v>565.33199999999999</v>
      </c>
      <c r="EY48" s="106">
        <v>601.67200000000003</v>
      </c>
      <c r="EZ48" s="106">
        <v>725.226</v>
      </c>
      <c r="FA48" s="106">
        <v>768.50199999999995</v>
      </c>
      <c r="FB48" s="106">
        <v>736.55600000000004</v>
      </c>
      <c r="FC48" s="106">
        <v>781.548</v>
      </c>
      <c r="FD48" s="106">
        <v>788.798</v>
      </c>
      <c r="FE48" s="106">
        <v>654.67700000000002</v>
      </c>
      <c r="FF48" s="106">
        <v>573.25599999999997</v>
      </c>
      <c r="FG48" s="106">
        <v>466.721</v>
      </c>
      <c r="FH48" s="106">
        <v>447.34</v>
      </c>
      <c r="FI48" s="106">
        <v>346.49400000000003</v>
      </c>
      <c r="FJ48" s="106">
        <v>333.322</v>
      </c>
      <c r="FK48" s="106">
        <v>350.18099999999998</v>
      </c>
      <c r="FL48" s="106">
        <v>286.149</v>
      </c>
      <c r="FM48" s="106">
        <v>247.327</v>
      </c>
      <c r="FN48" s="106">
        <v>230.21199999999999</v>
      </c>
      <c r="FO48" s="106">
        <v>234.90100000000001</v>
      </c>
      <c r="FP48" s="106">
        <v>267.09899999999999</v>
      </c>
      <c r="FQ48" s="106">
        <v>273.11900000000003</v>
      </c>
      <c r="FR48" s="106">
        <v>240.827</v>
      </c>
      <c r="FS48" s="106">
        <v>221.458</v>
      </c>
      <c r="FT48" s="106">
        <v>216.179</v>
      </c>
      <c r="FU48" s="106">
        <v>204.88900000000001</v>
      </c>
      <c r="FV48" s="106">
        <v>181.89699999999999</v>
      </c>
      <c r="FW48" s="106">
        <v>184.387</v>
      </c>
      <c r="FX48" s="106">
        <v>187.114</v>
      </c>
      <c r="FY48" s="106">
        <v>191.54</v>
      </c>
      <c r="FZ48" s="106">
        <v>190.26599999999999</v>
      </c>
      <c r="GA48" s="106">
        <v>191.227</v>
      </c>
      <c r="GB48" s="106">
        <v>192.08199999999999</v>
      </c>
      <c r="GC48" s="106">
        <v>186.24</v>
      </c>
      <c r="GD48" s="106">
        <v>191.16399999999999</v>
      </c>
      <c r="GE48" s="106">
        <v>195.87799999999999</v>
      </c>
      <c r="GF48" s="106">
        <v>192.26300000000001</v>
      </c>
      <c r="GG48" s="106">
        <v>190.14599999999999</v>
      </c>
      <c r="GH48" s="106">
        <v>194.87799999999999</v>
      </c>
      <c r="GI48" s="106">
        <v>202.46299999999999</v>
      </c>
      <c r="GJ48" s="106">
        <v>212.85599999999999</v>
      </c>
      <c r="GK48" s="106">
        <v>214.649</v>
      </c>
      <c r="GL48" s="106">
        <v>213.24299999999999</v>
      </c>
      <c r="GM48" s="106">
        <v>207.04499999999999</v>
      </c>
      <c r="GN48" s="106">
        <v>213.29900000000001</v>
      </c>
      <c r="GO48" s="106">
        <v>227.541</v>
      </c>
      <c r="GP48" s="106">
        <v>207.77</v>
      </c>
      <c r="GQ48" s="106">
        <v>200.065</v>
      </c>
      <c r="GR48" s="106">
        <v>187.66</v>
      </c>
      <c r="GS48" s="106">
        <v>182.363</v>
      </c>
      <c r="GT48" s="106">
        <v>178.85599999999999</v>
      </c>
      <c r="GU48" s="106">
        <v>187.77799999999999</v>
      </c>
      <c r="GV48" s="106">
        <v>195.744</v>
      </c>
      <c r="GW48" s="106">
        <v>199.68100000000001</v>
      </c>
      <c r="GX48" s="106">
        <v>198.7</v>
      </c>
      <c r="GY48" s="106">
        <v>198.184</v>
      </c>
      <c r="GZ48" s="106">
        <v>200.68199999999999</v>
      </c>
      <c r="HA48" s="106">
        <v>201.29300000000001</v>
      </c>
      <c r="HB48" s="106">
        <v>208.755</v>
      </c>
      <c r="HC48" s="106">
        <v>202.435</v>
      </c>
      <c r="HD48" s="106">
        <v>197.304</v>
      </c>
      <c r="HE48" s="106">
        <v>188.36199999999999</v>
      </c>
      <c r="HF48" s="106">
        <v>184.02500000000001</v>
      </c>
      <c r="HG48" s="106">
        <v>182.18799999999999</v>
      </c>
      <c r="HH48" s="106">
        <v>181.54</v>
      </c>
      <c r="HI48" s="106">
        <v>185.476</v>
      </c>
      <c r="HJ48" s="106">
        <v>186.05799999999999</v>
      </c>
      <c r="HK48" s="106">
        <v>184.47900000000001</v>
      </c>
      <c r="HL48" s="106">
        <v>187.08799999999999</v>
      </c>
      <c r="HM48" s="106">
        <v>186.172</v>
      </c>
      <c r="HN48" s="106">
        <v>185.256</v>
      </c>
      <c r="HO48" s="106">
        <v>186.65299999999999</v>
      </c>
      <c r="HP48" s="106">
        <v>185.876</v>
      </c>
      <c r="HQ48" s="106">
        <v>186.30699999999999</v>
      </c>
      <c r="HR48" s="106">
        <v>190.79300000000001</v>
      </c>
      <c r="HS48" s="106">
        <v>192.37899999999999</v>
      </c>
      <c r="HT48" s="106">
        <v>188.649</v>
      </c>
      <c r="HU48" s="106">
        <v>194.82</v>
      </c>
      <c r="HV48" s="106">
        <v>202.66200000000001</v>
      </c>
      <c r="HW48" s="106">
        <v>209.50800000000001</v>
      </c>
      <c r="HX48" s="106">
        <v>221.92699999999999</v>
      </c>
      <c r="HY48" s="106">
        <v>224.84800000000001</v>
      </c>
      <c r="HZ48" s="106">
        <v>210.678</v>
      </c>
      <c r="IA48" s="106">
        <v>214.07599999999999</v>
      </c>
      <c r="IB48" s="106">
        <v>218.20500000000001</v>
      </c>
      <c r="IC48" s="106">
        <v>226.43100000000001</v>
      </c>
      <c r="ID48" s="106">
        <v>227.964</v>
      </c>
      <c r="IE48" s="106">
        <v>238.083</v>
      </c>
      <c r="IF48" s="106">
        <v>260.29399999999998</v>
      </c>
      <c r="IG48" s="106">
        <v>265.80700000000002</v>
      </c>
      <c r="IH48" s="106">
        <v>266.92899999999997</v>
      </c>
      <c r="II48" s="106">
        <v>259.07799999999997</v>
      </c>
      <c r="IJ48" s="106">
        <v>256.77699999999999</v>
      </c>
      <c r="IK48" s="106">
        <v>259.089</v>
      </c>
      <c r="IL48" s="106">
        <v>258.24599999999998</v>
      </c>
      <c r="IM48" s="106">
        <v>253.39599999999999</v>
      </c>
      <c r="IN48" s="106">
        <v>245.84700000000001</v>
      </c>
      <c r="IO48" s="106">
        <v>247.11699999999999</v>
      </c>
      <c r="IP48" s="106">
        <v>241.08799999999999</v>
      </c>
      <c r="IQ48" s="106">
        <v>224.84700000000001</v>
      </c>
      <c r="IR48" s="106">
        <v>222.946</v>
      </c>
      <c r="IS48" s="106">
        <v>220.31800000000001</v>
      </c>
      <c r="IT48" s="106">
        <v>230.16900000000001</v>
      </c>
      <c r="IU48" s="106">
        <v>239.554</v>
      </c>
      <c r="IV48" s="106">
        <v>240.98699999999999</v>
      </c>
      <c r="IW48" s="106">
        <v>235.054</v>
      </c>
      <c r="IX48" s="106">
        <v>229.19200000000001</v>
      </c>
      <c r="IY48" s="106">
        <v>221.422</v>
      </c>
      <c r="IZ48" s="106">
        <v>222.31200000000001</v>
      </c>
      <c r="JA48" s="106">
        <v>224.762</v>
      </c>
      <c r="JB48" s="106">
        <v>234.096</v>
      </c>
    </row>
    <row r="49" spans="1:262" x14ac:dyDescent="0.35">
      <c r="A49" s="108" t="s">
        <v>418</v>
      </c>
      <c r="B49" t="s">
        <v>927</v>
      </c>
      <c r="C49" t="s">
        <v>1690</v>
      </c>
      <c r="D49">
        <f t="shared" ca="1" si="13"/>
        <v>257</v>
      </c>
      <c r="E49" s="105">
        <f ca="1">_xll.BDH(A49&amp;" corp","blp_i_sprd_mid",TODAY()-365,TODAY(),"dir=h","sort=r","fill=-", "pcs="&amp;B49, "dates=h","cols=257;rows=1")</f>
        <v>288.54500000000002</v>
      </c>
      <c r="F49" s="106">
        <v>288.16000000000003</v>
      </c>
      <c r="G49" s="106">
        <v>289.31200000000001</v>
      </c>
      <c r="H49" s="106">
        <v>289.34899999999999</v>
      </c>
      <c r="I49" s="106">
        <v>294.93900000000002</v>
      </c>
      <c r="J49" s="106">
        <v>293.82</v>
      </c>
      <c r="K49" s="106">
        <v>289.36099999999999</v>
      </c>
      <c r="L49" s="106">
        <v>286.96600000000001</v>
      </c>
      <c r="M49" s="106">
        <v>286.86099999999999</v>
      </c>
      <c r="N49" s="106">
        <v>288.43700000000001</v>
      </c>
      <c r="O49" s="106">
        <v>283.02999999999997</v>
      </c>
      <c r="P49" s="106">
        <v>275.947</v>
      </c>
      <c r="Q49" s="106">
        <v>274.93400000000003</v>
      </c>
      <c r="R49" s="106">
        <v>278.04000000000002</v>
      </c>
      <c r="S49" s="106">
        <v>281.75599999999997</v>
      </c>
      <c r="T49" s="106">
        <v>279.08800000000002</v>
      </c>
      <c r="U49" s="106">
        <v>291.14299999999997</v>
      </c>
      <c r="V49" s="106">
        <v>308.14999999999998</v>
      </c>
      <c r="W49" s="106">
        <v>318.00599999999997</v>
      </c>
      <c r="X49" s="106">
        <v>327.85599999999999</v>
      </c>
      <c r="Y49" s="106">
        <v>315.041</v>
      </c>
      <c r="Z49" s="106">
        <v>299.13</v>
      </c>
      <c r="AA49" s="106">
        <v>301.31299999999999</v>
      </c>
      <c r="AB49" s="106">
        <v>296.41199999999998</v>
      </c>
      <c r="AC49" s="106">
        <v>283.524</v>
      </c>
      <c r="AD49" s="106">
        <v>287.34899999999999</v>
      </c>
      <c r="AE49" s="106">
        <v>293.42099999999999</v>
      </c>
      <c r="AF49" s="106">
        <v>295.98700000000002</v>
      </c>
      <c r="AG49" s="106">
        <v>297.608</v>
      </c>
      <c r="AH49" s="106">
        <v>288.68900000000002</v>
      </c>
      <c r="AI49" s="106">
        <v>276.97500000000002</v>
      </c>
      <c r="AJ49" s="106">
        <v>283.02199999999999</v>
      </c>
      <c r="AK49" s="106">
        <v>276.78300000000002</v>
      </c>
      <c r="AL49" s="106">
        <v>267.38400000000001</v>
      </c>
      <c r="AM49" s="106">
        <v>266.05</v>
      </c>
      <c r="AN49" s="106">
        <v>263.202</v>
      </c>
      <c r="AO49" s="106">
        <v>261.709</v>
      </c>
      <c r="AP49" s="106">
        <v>259.24599999999998</v>
      </c>
      <c r="AQ49" s="106">
        <v>258.05099999999999</v>
      </c>
      <c r="AR49" s="106">
        <v>258.06799999999998</v>
      </c>
      <c r="AS49" s="106">
        <v>256.452</v>
      </c>
      <c r="AT49" s="106">
        <v>256.59699999999998</v>
      </c>
      <c r="AU49" s="106">
        <v>254.15799999999999</v>
      </c>
      <c r="AV49" s="106">
        <v>263.52</v>
      </c>
      <c r="AW49" s="106">
        <v>287.58699999999999</v>
      </c>
      <c r="AX49" s="106">
        <v>287.09199999999998</v>
      </c>
      <c r="AY49" s="106">
        <v>283.68</v>
      </c>
      <c r="AZ49" s="106">
        <v>283.69299999999998</v>
      </c>
      <c r="BA49" s="106">
        <v>279.63900000000001</v>
      </c>
      <c r="BB49" s="106">
        <v>262.798</v>
      </c>
      <c r="BC49" s="106">
        <v>255.071</v>
      </c>
      <c r="BD49" s="106">
        <v>253.97399999999999</v>
      </c>
      <c r="BE49" s="106">
        <v>256.24799999999999</v>
      </c>
      <c r="BF49" s="106">
        <v>266.97800000000001</v>
      </c>
      <c r="BG49" s="106">
        <v>272.35199999999998</v>
      </c>
      <c r="BH49" s="106">
        <v>278.41899999999998</v>
      </c>
      <c r="BI49" s="106">
        <v>280.86099999999999</v>
      </c>
      <c r="BJ49" s="106">
        <v>288.81799999999998</v>
      </c>
      <c r="BK49" s="106">
        <v>299.37</v>
      </c>
      <c r="BL49" s="106">
        <v>295.05399999999997</v>
      </c>
      <c r="BM49" s="106">
        <v>288.52199999999999</v>
      </c>
      <c r="BN49" s="106">
        <v>277.375</v>
      </c>
      <c r="BO49" s="106">
        <v>273.06799999999998</v>
      </c>
      <c r="BP49" s="106">
        <v>264.47199999999998</v>
      </c>
      <c r="BQ49" s="106">
        <v>259.911</v>
      </c>
      <c r="BR49" s="106">
        <v>252.185</v>
      </c>
      <c r="BS49" s="106">
        <v>254.36600000000001</v>
      </c>
      <c r="BT49" s="106">
        <v>247.25</v>
      </c>
      <c r="BU49" s="106">
        <v>267.82499999999999</v>
      </c>
      <c r="BV49" s="106">
        <v>279.57299999999998</v>
      </c>
      <c r="BW49" s="106">
        <v>283.55900000000003</v>
      </c>
      <c r="BX49" s="106">
        <v>287.06099999999998</v>
      </c>
      <c r="BY49" s="106">
        <v>296.315</v>
      </c>
      <c r="BZ49" s="106">
        <v>296.077</v>
      </c>
      <c r="CA49" s="106">
        <v>303.26799999999997</v>
      </c>
      <c r="CB49" s="106">
        <v>302.36799999999999</v>
      </c>
      <c r="CC49" s="106">
        <v>304.762</v>
      </c>
      <c r="CD49" s="106">
        <v>297.74200000000002</v>
      </c>
      <c r="CE49" s="106">
        <v>297.85399999999998</v>
      </c>
      <c r="CF49" s="106">
        <v>312.43400000000003</v>
      </c>
      <c r="CG49" s="106">
        <v>315.42500000000001</v>
      </c>
      <c r="CH49" s="106">
        <v>326.99400000000003</v>
      </c>
      <c r="CI49" s="106">
        <v>336.59800000000001</v>
      </c>
      <c r="CJ49" s="106">
        <v>343.71</v>
      </c>
      <c r="CK49" s="106">
        <v>343.928</v>
      </c>
      <c r="CL49" s="106">
        <v>345.87099999999998</v>
      </c>
      <c r="CM49" s="106">
        <v>339.23599999999999</v>
      </c>
      <c r="CN49" s="106">
        <v>333.44900000000001</v>
      </c>
      <c r="CO49" s="106">
        <v>325.85700000000003</v>
      </c>
      <c r="CP49" s="106">
        <v>313.88</v>
      </c>
      <c r="CQ49" s="106">
        <v>310.16899999999998</v>
      </c>
      <c r="CR49" s="106">
        <v>298.40899999999999</v>
      </c>
      <c r="CS49" s="106">
        <v>290.18799999999999</v>
      </c>
      <c r="CT49" s="106">
        <v>308.892</v>
      </c>
      <c r="CU49" s="106">
        <v>302.733</v>
      </c>
      <c r="CV49" s="106">
        <v>311.08699999999999</v>
      </c>
      <c r="CW49" s="106">
        <v>292.18099999999998</v>
      </c>
      <c r="CX49" s="106">
        <v>273.78500000000003</v>
      </c>
      <c r="CY49" s="106">
        <v>251.005</v>
      </c>
      <c r="CZ49" s="106">
        <v>253.23699999999999</v>
      </c>
      <c r="DA49" s="106">
        <v>275.654</v>
      </c>
      <c r="DB49" s="106">
        <v>291.87700000000001</v>
      </c>
      <c r="DC49" s="106">
        <v>311.16199999999998</v>
      </c>
      <c r="DD49" s="106">
        <v>315.63200000000001</v>
      </c>
      <c r="DE49" s="106">
        <v>316.55599999999998</v>
      </c>
      <c r="DF49" s="106">
        <v>303.91500000000002</v>
      </c>
      <c r="DG49" s="106">
        <v>299.25</v>
      </c>
      <c r="DH49" s="106">
        <v>316.202</v>
      </c>
      <c r="DI49" s="106">
        <v>340.20600000000002</v>
      </c>
      <c r="DJ49" s="106">
        <v>341.74799999999999</v>
      </c>
      <c r="DK49" s="106">
        <v>345.536</v>
      </c>
      <c r="DL49" s="106">
        <v>355.05099999999999</v>
      </c>
      <c r="DM49" s="106">
        <v>372.26</v>
      </c>
      <c r="DN49" s="106">
        <v>389.66800000000001</v>
      </c>
      <c r="DO49" s="106">
        <v>407.98599999999999</v>
      </c>
      <c r="DP49" s="106">
        <v>411.55500000000001</v>
      </c>
      <c r="DQ49" s="106">
        <v>401.7</v>
      </c>
      <c r="DR49" s="106">
        <v>402.096</v>
      </c>
      <c r="DS49" s="106">
        <v>402.40100000000001</v>
      </c>
      <c r="DT49" s="106">
        <v>400.94499999999999</v>
      </c>
      <c r="DU49" s="106">
        <v>405.096</v>
      </c>
      <c r="DV49" s="106">
        <v>401.512</v>
      </c>
      <c r="DW49" s="106">
        <v>410.654</v>
      </c>
      <c r="DX49" s="106">
        <v>414.58199999999999</v>
      </c>
      <c r="DY49" s="106">
        <v>384.15499999999997</v>
      </c>
      <c r="DZ49" s="106">
        <v>371.39800000000002</v>
      </c>
      <c r="EA49" s="106">
        <v>361.66500000000002</v>
      </c>
      <c r="EB49" s="106">
        <v>349.327</v>
      </c>
      <c r="EC49" s="106">
        <v>348.76</v>
      </c>
      <c r="ED49" s="106">
        <v>376.12799999999999</v>
      </c>
      <c r="EE49" s="106">
        <v>377.14699999999999</v>
      </c>
      <c r="EF49" s="106">
        <v>392.12299999999999</v>
      </c>
      <c r="EG49" s="106">
        <v>393.80599999999998</v>
      </c>
      <c r="EH49" s="106">
        <v>365.99299999999999</v>
      </c>
      <c r="EI49" s="106">
        <v>355.423</v>
      </c>
      <c r="EJ49" s="106">
        <v>362.24799999999999</v>
      </c>
      <c r="EK49" s="106">
        <v>333.36399999999998</v>
      </c>
      <c r="EL49" s="106">
        <v>322.85399999999998</v>
      </c>
      <c r="EM49" s="106">
        <v>356.16399999999999</v>
      </c>
      <c r="EN49" s="106">
        <v>396.964</v>
      </c>
      <c r="EO49" s="106">
        <v>416.221</v>
      </c>
      <c r="EP49" s="106">
        <v>449.26499999999999</v>
      </c>
      <c r="EQ49" s="106">
        <v>454.25900000000001</v>
      </c>
      <c r="ER49" s="106">
        <v>448.35899999999998</v>
      </c>
      <c r="ES49" s="106">
        <v>445.89499999999998</v>
      </c>
      <c r="ET49" s="106">
        <v>444.41199999999998</v>
      </c>
      <c r="EU49" s="106">
        <v>444.435</v>
      </c>
      <c r="EV49" s="106">
        <v>437.97300000000001</v>
      </c>
      <c r="EW49" s="106">
        <v>460.20400000000001</v>
      </c>
      <c r="EX49" s="106">
        <v>483.30599999999998</v>
      </c>
      <c r="EY49" s="106">
        <v>581.24400000000003</v>
      </c>
      <c r="EZ49" s="106">
        <v>604.80100000000004</v>
      </c>
      <c r="FA49" s="106">
        <v>577.14599999999996</v>
      </c>
      <c r="FB49" s="106">
        <v>627.80999999999995</v>
      </c>
      <c r="FC49" s="106">
        <v>634.38699999999994</v>
      </c>
      <c r="FD49" s="106">
        <v>497.40800000000002</v>
      </c>
      <c r="FE49" s="106">
        <v>469.625</v>
      </c>
      <c r="FF49" s="106">
        <v>393.05900000000003</v>
      </c>
      <c r="FG49" s="106">
        <v>380.79700000000003</v>
      </c>
      <c r="FH49" s="106">
        <v>315.32100000000003</v>
      </c>
      <c r="FI49" s="106">
        <v>302.17599999999999</v>
      </c>
      <c r="FJ49" s="106">
        <v>316.80200000000002</v>
      </c>
      <c r="FK49" s="106">
        <v>261.06299999999999</v>
      </c>
      <c r="FL49" s="106">
        <v>232.24</v>
      </c>
      <c r="FM49" s="106">
        <v>216.77</v>
      </c>
      <c r="FN49" s="106">
        <v>224.37</v>
      </c>
      <c r="FO49" s="106">
        <v>253.25200000000001</v>
      </c>
      <c r="FP49" s="106">
        <v>256.62299999999999</v>
      </c>
      <c r="FQ49" s="106">
        <v>223.33</v>
      </c>
      <c r="FR49" s="106">
        <v>207.93600000000001</v>
      </c>
      <c r="FS49" s="106">
        <v>209.87100000000001</v>
      </c>
      <c r="FT49" s="106">
        <v>200.09299999999999</v>
      </c>
      <c r="FU49" s="106">
        <v>178.739</v>
      </c>
      <c r="FV49" s="106">
        <v>172.74600000000001</v>
      </c>
      <c r="FW49" s="106">
        <v>172.39400000000001</v>
      </c>
      <c r="FX49" s="106">
        <v>170.20400000000001</v>
      </c>
      <c r="FY49" s="106">
        <v>168.01</v>
      </c>
      <c r="FZ49" s="106">
        <v>169.10499999999999</v>
      </c>
      <c r="GA49" s="106">
        <v>171.636</v>
      </c>
      <c r="GB49" s="106">
        <v>170.70500000000001</v>
      </c>
      <c r="GC49" s="106">
        <v>177.49</v>
      </c>
      <c r="GD49" s="106">
        <v>186.64400000000001</v>
      </c>
      <c r="GE49" s="106">
        <v>181.62299999999999</v>
      </c>
      <c r="GF49" s="106">
        <v>178.31</v>
      </c>
      <c r="GG49" s="106">
        <v>181.411</v>
      </c>
      <c r="GH49" s="106">
        <v>186.82400000000001</v>
      </c>
      <c r="GI49" s="106">
        <v>201.79599999999999</v>
      </c>
      <c r="GJ49" s="106">
        <v>202.08</v>
      </c>
      <c r="GK49" s="106">
        <v>201.048</v>
      </c>
      <c r="GL49" s="106">
        <v>197.21299999999999</v>
      </c>
      <c r="GM49" s="106">
        <v>204.58600000000001</v>
      </c>
      <c r="GN49" s="106">
        <v>217.017</v>
      </c>
      <c r="GO49" s="106">
        <v>204.64099999999999</v>
      </c>
      <c r="GP49" s="106">
        <v>198.99299999999999</v>
      </c>
      <c r="GQ49" s="106">
        <v>189.904</v>
      </c>
      <c r="GR49" s="106">
        <v>186.489</v>
      </c>
      <c r="GS49" s="106">
        <v>183.55099999999999</v>
      </c>
      <c r="GT49" s="106">
        <v>185.54900000000001</v>
      </c>
      <c r="GU49" s="106">
        <v>189.31100000000001</v>
      </c>
      <c r="GV49" s="106">
        <v>195.59800000000001</v>
      </c>
      <c r="GW49" s="106">
        <v>197.21100000000001</v>
      </c>
      <c r="GX49" s="106">
        <v>196.81899999999999</v>
      </c>
      <c r="GY49" s="106">
        <v>194.99799999999999</v>
      </c>
      <c r="GZ49" s="106">
        <v>195.006</v>
      </c>
      <c r="HA49" s="106">
        <v>202.99100000000001</v>
      </c>
      <c r="HB49" s="106">
        <v>199.31200000000001</v>
      </c>
      <c r="HC49" s="106">
        <v>193.54400000000001</v>
      </c>
      <c r="HD49" s="106">
        <v>189.09399999999999</v>
      </c>
      <c r="HE49" s="106">
        <v>184.86</v>
      </c>
      <c r="HF49" s="106">
        <v>183.22900000000001</v>
      </c>
      <c r="HG49" s="106">
        <v>182.03700000000001</v>
      </c>
      <c r="HH49" s="106">
        <v>184.99100000000001</v>
      </c>
      <c r="HI49" s="106">
        <v>186.119</v>
      </c>
      <c r="HJ49" s="106">
        <v>184.209</v>
      </c>
      <c r="HK49" s="106">
        <v>186.417</v>
      </c>
      <c r="HL49" s="106">
        <v>186.14599999999999</v>
      </c>
      <c r="HM49" s="106">
        <v>188.45500000000001</v>
      </c>
      <c r="HN49" s="106">
        <v>189.982</v>
      </c>
      <c r="HO49" s="106">
        <v>190.542</v>
      </c>
      <c r="HP49" s="106">
        <v>191.09299999999999</v>
      </c>
      <c r="HQ49" s="106">
        <v>202.24700000000001</v>
      </c>
      <c r="HR49" s="106">
        <v>204.48400000000001</v>
      </c>
      <c r="HS49" s="106">
        <v>201.73500000000001</v>
      </c>
      <c r="HT49" s="106">
        <v>203.303</v>
      </c>
      <c r="HU49" s="106">
        <v>207.197</v>
      </c>
      <c r="HV49" s="106">
        <v>211.49700000000001</v>
      </c>
      <c r="HW49" s="106">
        <v>219.625</v>
      </c>
      <c r="HX49" s="106">
        <v>224.14400000000001</v>
      </c>
      <c r="HY49" s="106">
        <v>211.072</v>
      </c>
      <c r="HZ49" s="106">
        <v>214.82599999999999</v>
      </c>
      <c r="IA49" s="106">
        <v>215.63300000000001</v>
      </c>
      <c r="IB49" s="106">
        <v>214.709</v>
      </c>
      <c r="IC49" s="106">
        <v>211.91200000000001</v>
      </c>
      <c r="ID49" s="106">
        <v>213.995</v>
      </c>
      <c r="IE49" s="106">
        <v>219.81</v>
      </c>
      <c r="IF49" s="106">
        <v>221.6</v>
      </c>
      <c r="IG49" s="106">
        <v>222.48500000000001</v>
      </c>
      <c r="IH49" s="106">
        <v>218.78299999999999</v>
      </c>
      <c r="II49" s="106">
        <v>216.98099999999999</v>
      </c>
      <c r="IJ49" s="106">
        <v>217.55799999999999</v>
      </c>
      <c r="IK49" s="106">
        <v>217.42</v>
      </c>
      <c r="IL49" s="106">
        <v>215.524</v>
      </c>
      <c r="IM49" s="106">
        <v>211.52199999999999</v>
      </c>
      <c r="IN49" s="106">
        <v>213.06299999999999</v>
      </c>
      <c r="IO49" s="106">
        <v>207.08099999999999</v>
      </c>
      <c r="IP49" s="106">
        <v>201.072</v>
      </c>
      <c r="IQ49" s="106">
        <v>198.57300000000001</v>
      </c>
      <c r="IR49" s="106">
        <v>195.23599999999999</v>
      </c>
      <c r="IS49" s="106">
        <v>201.17099999999999</v>
      </c>
      <c r="IT49" s="106">
        <v>210.84299999999999</v>
      </c>
      <c r="IU49" s="106">
        <v>212.89400000000001</v>
      </c>
      <c r="IV49" s="106">
        <v>205.83799999999999</v>
      </c>
      <c r="IW49" s="106">
        <v>197.202</v>
      </c>
      <c r="IX49" s="106">
        <v>188.99299999999999</v>
      </c>
      <c r="IY49" s="106">
        <v>189.53700000000001</v>
      </c>
      <c r="IZ49" s="106">
        <v>192.18899999999999</v>
      </c>
      <c r="JA49" s="106">
        <v>192.107</v>
      </c>
      <c r="JB49" s="106"/>
    </row>
    <row r="50" spans="1:262" x14ac:dyDescent="0.35">
      <c r="A50" s="108" t="s">
        <v>352</v>
      </c>
      <c r="B50" t="s">
        <v>927</v>
      </c>
      <c r="C50" t="s">
        <v>1690</v>
      </c>
      <c r="D50">
        <f t="shared" ca="1" si="13"/>
        <v>256</v>
      </c>
      <c r="E50" s="105">
        <f ca="1">_xll.BDH(A50&amp;" corp","blp_i_sprd_mid",TODAY()-365,TODAY(),"dir=h","sort=r","fill=-", "pcs="&amp;B50, "dates=h","cols=256;rows=1")</f>
        <v>359.20699999999999</v>
      </c>
      <c r="F50" s="106">
        <v>361.08600000000001</v>
      </c>
      <c r="G50" s="106">
        <v>363.709</v>
      </c>
      <c r="H50" s="106">
        <v>365.637</v>
      </c>
      <c r="I50" s="106">
        <v>369.49700000000001</v>
      </c>
      <c r="J50" s="106">
        <v>371.27</v>
      </c>
      <c r="K50" s="106">
        <v>364.89800000000002</v>
      </c>
      <c r="L50" s="106">
        <v>365.05700000000002</v>
      </c>
      <c r="M50" s="106">
        <v>368.50799999999998</v>
      </c>
      <c r="N50" s="106">
        <v>367.53100000000001</v>
      </c>
      <c r="O50" s="106">
        <v>367.89499999999998</v>
      </c>
      <c r="P50" s="106">
        <v>372.48200000000003</v>
      </c>
      <c r="Q50" s="106">
        <v>384.18299999999999</v>
      </c>
      <c r="R50" s="106">
        <v>397.005</v>
      </c>
      <c r="S50" s="106">
        <v>402.51900000000001</v>
      </c>
      <c r="T50" s="106">
        <v>404.565</v>
      </c>
      <c r="U50" s="106">
        <v>408.95400000000001</v>
      </c>
      <c r="V50" s="106">
        <v>412.30399999999997</v>
      </c>
      <c r="W50" s="106">
        <v>412.47800000000001</v>
      </c>
      <c r="X50" s="106">
        <v>412.72199999999998</v>
      </c>
      <c r="Y50" s="106">
        <v>406.642</v>
      </c>
      <c r="Z50" s="106">
        <v>392.78500000000003</v>
      </c>
      <c r="AA50" s="106">
        <v>395.26400000000001</v>
      </c>
      <c r="AB50" s="106">
        <v>385.79700000000003</v>
      </c>
      <c r="AC50" s="106">
        <v>372.637</v>
      </c>
      <c r="AD50" s="106">
        <v>375.83199999999999</v>
      </c>
      <c r="AE50" s="106">
        <v>376.315</v>
      </c>
      <c r="AF50" s="106">
        <v>378.649</v>
      </c>
      <c r="AG50" s="106">
        <v>379.887</v>
      </c>
      <c r="AH50" s="106">
        <v>378.65600000000001</v>
      </c>
      <c r="AI50" s="106">
        <v>371.34800000000001</v>
      </c>
      <c r="AJ50" s="106">
        <v>374.488</v>
      </c>
      <c r="AK50" s="106">
        <v>373.76400000000001</v>
      </c>
      <c r="AL50" s="106">
        <v>371.00200000000001</v>
      </c>
      <c r="AM50" s="106">
        <v>372.82</v>
      </c>
      <c r="AN50" s="106">
        <v>371.95699999999999</v>
      </c>
      <c r="AO50" s="106">
        <v>372.01900000000001</v>
      </c>
      <c r="AP50" s="106">
        <v>373.05900000000003</v>
      </c>
      <c r="AQ50" s="106">
        <v>367.24200000000002</v>
      </c>
      <c r="AR50" s="106">
        <v>372.51400000000001</v>
      </c>
      <c r="AS50" s="106">
        <v>374.70499999999998</v>
      </c>
      <c r="AT50" s="106">
        <v>365.041</v>
      </c>
      <c r="AU50" s="106">
        <v>362.56900000000002</v>
      </c>
      <c r="AV50" s="106">
        <v>365.505</v>
      </c>
      <c r="AW50" s="106">
        <v>366.93799999999999</v>
      </c>
      <c r="AX50" s="106">
        <v>363.83199999999999</v>
      </c>
      <c r="AY50" s="106">
        <v>360.96</v>
      </c>
      <c r="AZ50" s="106">
        <v>347.41199999999998</v>
      </c>
      <c r="BA50" s="106">
        <v>317.57499999999999</v>
      </c>
      <c r="BB50" s="106">
        <v>313.74299999999999</v>
      </c>
      <c r="BC50" s="106">
        <v>309.31299999999999</v>
      </c>
      <c r="BD50" s="106">
        <v>314.524</v>
      </c>
      <c r="BE50" s="106">
        <v>328</v>
      </c>
      <c r="BF50" s="106">
        <v>346.21</v>
      </c>
      <c r="BG50" s="106">
        <v>355.49200000000002</v>
      </c>
      <c r="BH50" s="106">
        <v>369.29500000000002</v>
      </c>
      <c r="BI50" s="106">
        <v>372.18599999999998</v>
      </c>
      <c r="BJ50" s="106">
        <v>374.226</v>
      </c>
      <c r="BK50" s="106">
        <v>376.03399999999999</v>
      </c>
      <c r="BL50" s="106">
        <v>375.61099999999999</v>
      </c>
      <c r="BM50" s="106">
        <v>370.93400000000003</v>
      </c>
      <c r="BN50" s="106">
        <v>363.69900000000001</v>
      </c>
      <c r="BO50" s="106">
        <v>361.779</v>
      </c>
      <c r="BP50" s="106">
        <v>361.49599999999998</v>
      </c>
      <c r="BQ50" s="106">
        <v>358.60300000000001</v>
      </c>
      <c r="BR50" s="106">
        <v>359.96899999999999</v>
      </c>
      <c r="BS50" s="106">
        <v>367.67500000000001</v>
      </c>
      <c r="BT50" s="106">
        <v>366.23200000000003</v>
      </c>
      <c r="BU50" s="106">
        <v>393.11099999999999</v>
      </c>
      <c r="BV50" s="106">
        <v>423.10899999999998</v>
      </c>
      <c r="BW50" s="106">
        <v>427.66199999999998</v>
      </c>
      <c r="BX50" s="106">
        <v>429.553</v>
      </c>
      <c r="BY50" s="106">
        <v>437.06900000000002</v>
      </c>
      <c r="BZ50" s="106">
        <v>438.23099999999999</v>
      </c>
      <c r="CA50" s="106">
        <v>443.483</v>
      </c>
      <c r="CB50" s="106">
        <v>444.94499999999999</v>
      </c>
      <c r="CC50" s="106">
        <v>442.98099999999999</v>
      </c>
      <c r="CD50" s="106">
        <v>444.68</v>
      </c>
      <c r="CE50" s="106">
        <v>447.62799999999999</v>
      </c>
      <c r="CF50" s="106">
        <v>463.45800000000003</v>
      </c>
      <c r="CG50" s="106">
        <v>477.447</v>
      </c>
      <c r="CH50" s="106">
        <v>488.56599999999997</v>
      </c>
      <c r="CI50" s="106">
        <v>501.76799999999997</v>
      </c>
      <c r="CJ50" s="106">
        <v>510.017</v>
      </c>
      <c r="CK50" s="106">
        <v>510.84699999999998</v>
      </c>
      <c r="CL50" s="106">
        <v>511.84800000000001</v>
      </c>
      <c r="CM50" s="106">
        <v>513.12099999999998</v>
      </c>
      <c r="CN50" s="106">
        <v>511.09899999999999</v>
      </c>
      <c r="CO50" s="106">
        <v>513.96199999999999</v>
      </c>
      <c r="CP50" s="106">
        <v>510.803</v>
      </c>
      <c r="CQ50" s="106">
        <v>513.46699999999998</v>
      </c>
      <c r="CR50" s="106">
        <v>502.94200000000001</v>
      </c>
      <c r="CS50" s="106">
        <v>493.05700000000002</v>
      </c>
      <c r="CT50" s="106">
        <v>517.01099999999997</v>
      </c>
      <c r="CU50" s="106">
        <v>496.04700000000003</v>
      </c>
      <c r="CV50" s="106">
        <v>492.42399999999998</v>
      </c>
      <c r="CW50" s="106">
        <v>469.55399999999997</v>
      </c>
      <c r="CX50" s="106">
        <v>454.71899999999999</v>
      </c>
      <c r="CY50" s="106">
        <v>436.76400000000001</v>
      </c>
      <c r="CZ50" s="106">
        <v>451.80099999999999</v>
      </c>
      <c r="DA50" s="106">
        <v>496.62599999999998</v>
      </c>
      <c r="DB50" s="106">
        <v>523.82899999999995</v>
      </c>
      <c r="DC50" s="106">
        <v>547.47</v>
      </c>
      <c r="DD50" s="106">
        <v>561.74599999999998</v>
      </c>
      <c r="DE50" s="106">
        <v>563.04200000000003</v>
      </c>
      <c r="DF50" s="106">
        <v>557.97900000000004</v>
      </c>
      <c r="DG50" s="106">
        <v>561.16999999999996</v>
      </c>
      <c r="DH50" s="106">
        <v>591.00800000000004</v>
      </c>
      <c r="DI50" s="106">
        <v>611.66</v>
      </c>
      <c r="DJ50" s="106">
        <v>624.92899999999997</v>
      </c>
      <c r="DK50" s="106">
        <v>633.98599999999999</v>
      </c>
      <c r="DL50" s="106">
        <v>648.06500000000005</v>
      </c>
      <c r="DM50" s="106">
        <v>671.01900000000001</v>
      </c>
      <c r="DN50" s="106">
        <v>685.37599999999998</v>
      </c>
      <c r="DO50" s="106">
        <v>696.71600000000001</v>
      </c>
      <c r="DP50" s="106">
        <v>690.43299999999999</v>
      </c>
      <c r="DQ50" s="106">
        <v>687.53899999999999</v>
      </c>
      <c r="DR50" s="106">
        <v>691.90899999999999</v>
      </c>
      <c r="DS50" s="106">
        <v>691.14300000000003</v>
      </c>
      <c r="DT50" s="106">
        <v>710.9</v>
      </c>
      <c r="DU50" s="106">
        <v>730.74800000000005</v>
      </c>
      <c r="DV50" s="106">
        <v>723.93399999999997</v>
      </c>
      <c r="DW50" s="106">
        <v>712.80100000000004</v>
      </c>
      <c r="DX50" s="106">
        <v>676.84799999999996</v>
      </c>
      <c r="DY50" s="106">
        <v>664.84799999999996</v>
      </c>
      <c r="DZ50" s="106">
        <v>657.14499999999998</v>
      </c>
      <c r="EA50" s="106">
        <v>626.80499999999995</v>
      </c>
      <c r="EB50" s="106">
        <v>607.04899999999998</v>
      </c>
      <c r="EC50" s="106">
        <v>622.81299999999999</v>
      </c>
      <c r="ED50" s="106">
        <v>620.84</v>
      </c>
      <c r="EE50" s="106">
        <v>626.79</v>
      </c>
      <c r="EF50" s="106">
        <v>628.17100000000005</v>
      </c>
      <c r="EG50" s="106">
        <v>616.55100000000004</v>
      </c>
      <c r="EH50" s="106">
        <v>614.399</v>
      </c>
      <c r="EI50" s="106">
        <v>614.25599999999997</v>
      </c>
      <c r="EJ50" s="106">
        <v>606.96699999999998</v>
      </c>
      <c r="EK50" s="106">
        <v>613.36</v>
      </c>
      <c r="EL50" s="106">
        <v>690.26300000000003</v>
      </c>
      <c r="EM50" s="106">
        <v>730.327</v>
      </c>
      <c r="EN50" s="106">
        <v>744.40200000000004</v>
      </c>
      <c r="EO50" s="106">
        <v>793.49099999999999</v>
      </c>
      <c r="EP50" s="106">
        <v>796.26199999999994</v>
      </c>
      <c r="EQ50" s="106">
        <v>795.05</v>
      </c>
      <c r="ER50" s="106">
        <v>795.05799999999999</v>
      </c>
      <c r="ES50" s="106">
        <v>797.55499999999995</v>
      </c>
      <c r="ET50" s="106">
        <v>802.85500000000002</v>
      </c>
      <c r="EU50" s="106">
        <v>798.197</v>
      </c>
      <c r="EV50" s="106">
        <v>810.13900000000001</v>
      </c>
      <c r="EW50" s="106">
        <v>806.97699999999998</v>
      </c>
      <c r="EX50" s="106">
        <v>849.67600000000004</v>
      </c>
      <c r="EY50" s="106">
        <v>843.41899999999998</v>
      </c>
      <c r="EZ50" s="106">
        <v>816.23500000000001</v>
      </c>
      <c r="FA50" s="106">
        <v>793.10500000000002</v>
      </c>
      <c r="FB50" s="106">
        <v>790.78</v>
      </c>
      <c r="FC50" s="106">
        <v>693.80499999999995</v>
      </c>
      <c r="FD50" s="106">
        <v>590.12699999999995</v>
      </c>
      <c r="FE50" s="106">
        <v>527.06600000000003</v>
      </c>
      <c r="FF50" s="106">
        <v>514.42999999999995</v>
      </c>
      <c r="FG50" s="106">
        <v>455.44900000000001</v>
      </c>
      <c r="FH50" s="106">
        <v>443.16</v>
      </c>
      <c r="FI50" s="106">
        <v>450.56099999999998</v>
      </c>
      <c r="FJ50" s="106">
        <v>374.77699999999999</v>
      </c>
      <c r="FK50" s="106">
        <v>348.03800000000001</v>
      </c>
      <c r="FL50" s="106">
        <v>343.67599999999999</v>
      </c>
      <c r="FM50" s="106">
        <v>351.07</v>
      </c>
      <c r="FN50" s="106">
        <v>357.52100000000002</v>
      </c>
      <c r="FO50" s="106">
        <v>325.00900000000001</v>
      </c>
      <c r="FP50" s="106">
        <v>290.714</v>
      </c>
      <c r="FQ50" s="106">
        <v>272.52</v>
      </c>
      <c r="FR50" s="106">
        <v>263.911</v>
      </c>
      <c r="FS50" s="106">
        <v>252.49</v>
      </c>
      <c r="FT50" s="106">
        <v>236.268</v>
      </c>
      <c r="FU50" s="106">
        <v>236.798</v>
      </c>
      <c r="FV50" s="106">
        <v>236.69200000000001</v>
      </c>
      <c r="FW50" s="106">
        <v>238.86099999999999</v>
      </c>
      <c r="FX50" s="106">
        <v>235.66200000000001</v>
      </c>
      <c r="FY50" s="106">
        <v>236.441</v>
      </c>
      <c r="FZ50" s="106">
        <v>237.238</v>
      </c>
      <c r="GA50" s="106">
        <v>233.52099999999999</v>
      </c>
      <c r="GB50" s="106">
        <v>233.90600000000001</v>
      </c>
      <c r="GC50" s="106">
        <v>236.209</v>
      </c>
      <c r="GD50" s="106">
        <v>228.749</v>
      </c>
      <c r="GE50" s="106">
        <v>250.255</v>
      </c>
      <c r="GF50" s="106">
        <v>271.50200000000001</v>
      </c>
      <c r="GG50" s="106">
        <v>284.87200000000001</v>
      </c>
      <c r="GH50" s="106">
        <v>296.721</v>
      </c>
      <c r="GI50" s="106">
        <v>298.19200000000001</v>
      </c>
      <c r="GJ50" s="106">
        <v>298.64400000000001</v>
      </c>
      <c r="GK50" s="106">
        <v>284.88299999999998</v>
      </c>
      <c r="GL50" s="106">
        <v>266.71600000000001</v>
      </c>
      <c r="GM50" s="106">
        <v>274.70400000000001</v>
      </c>
      <c r="GN50" s="106">
        <v>262.77199999999999</v>
      </c>
      <c r="GO50" s="106">
        <v>260.49299999999999</v>
      </c>
      <c r="GP50" s="106">
        <v>257.89699999999999</v>
      </c>
      <c r="GQ50" s="106">
        <v>258.95800000000003</v>
      </c>
      <c r="GR50" s="106">
        <v>253.41</v>
      </c>
      <c r="GS50" s="106">
        <v>255.53700000000001</v>
      </c>
      <c r="GT50" s="106">
        <v>259.59899999999999</v>
      </c>
      <c r="GU50" s="106">
        <v>265.44299999999998</v>
      </c>
      <c r="GV50" s="106">
        <v>263.82499999999999</v>
      </c>
      <c r="GW50" s="106">
        <v>264.52699999999999</v>
      </c>
      <c r="GX50" s="106">
        <v>262.072</v>
      </c>
      <c r="GY50" s="106">
        <v>261.74299999999999</v>
      </c>
      <c r="GZ50" s="106">
        <v>267.24599999999998</v>
      </c>
      <c r="HA50" s="106">
        <v>266.69099999999997</v>
      </c>
      <c r="HB50" s="106">
        <v>267.80399999999997</v>
      </c>
      <c r="HC50" s="106">
        <v>261.33</v>
      </c>
      <c r="HD50" s="106">
        <v>256.50200000000001</v>
      </c>
      <c r="HE50" s="106">
        <v>256.33</v>
      </c>
      <c r="HF50" s="106">
        <v>255.24600000000001</v>
      </c>
      <c r="HG50" s="106">
        <v>259.52999999999997</v>
      </c>
      <c r="HH50" s="106">
        <v>260</v>
      </c>
      <c r="HI50" s="106">
        <v>258.17200000000003</v>
      </c>
      <c r="HJ50" s="106">
        <v>261.14400000000001</v>
      </c>
      <c r="HK50" s="106">
        <v>260.98500000000001</v>
      </c>
      <c r="HL50" s="106">
        <v>263.363</v>
      </c>
      <c r="HM50" s="106">
        <v>266.06200000000001</v>
      </c>
      <c r="HN50" s="106">
        <v>267.50299999999999</v>
      </c>
      <c r="HO50" s="106">
        <v>270.51299999999998</v>
      </c>
      <c r="HP50" s="106">
        <v>274.86099999999999</v>
      </c>
      <c r="HQ50" s="106">
        <v>277.89299999999997</v>
      </c>
      <c r="HR50" s="106">
        <v>279.21699999999998</v>
      </c>
      <c r="HS50" s="106">
        <v>280.31099999999998</v>
      </c>
      <c r="HT50" s="106">
        <v>281.38200000000001</v>
      </c>
      <c r="HU50" s="106">
        <v>284.19</v>
      </c>
      <c r="HV50" s="106">
        <v>288.38900000000001</v>
      </c>
      <c r="HW50" s="106">
        <v>290.37299999999999</v>
      </c>
      <c r="HX50" s="106">
        <v>278.31599999999997</v>
      </c>
      <c r="HY50" s="106">
        <v>282.91800000000001</v>
      </c>
      <c r="HZ50" s="106">
        <v>283.82499999999999</v>
      </c>
      <c r="IA50" s="106">
        <v>282.40899999999999</v>
      </c>
      <c r="IB50" s="106">
        <v>281.66300000000001</v>
      </c>
      <c r="IC50" s="106">
        <v>288.11200000000002</v>
      </c>
      <c r="ID50" s="106">
        <v>301.93200000000002</v>
      </c>
      <c r="IE50" s="106">
        <v>310.59399999999999</v>
      </c>
      <c r="IF50" s="106">
        <v>315.85199999999998</v>
      </c>
      <c r="IG50" s="106">
        <v>319.40699999999998</v>
      </c>
      <c r="IH50" s="106">
        <v>281.04599999999999</v>
      </c>
      <c r="II50" s="106">
        <v>277.495</v>
      </c>
      <c r="IJ50" s="106">
        <v>273.63</v>
      </c>
      <c r="IK50" s="106">
        <v>271.82100000000003</v>
      </c>
      <c r="IL50" s="106">
        <v>241.208</v>
      </c>
      <c r="IM50" s="106">
        <v>239.70099999999999</v>
      </c>
      <c r="IN50" s="106">
        <v>230.25200000000001</v>
      </c>
      <c r="IO50" s="106">
        <v>226.078</v>
      </c>
      <c r="IP50" s="106">
        <v>230.107</v>
      </c>
      <c r="IQ50" s="106">
        <v>228.50899999999999</v>
      </c>
      <c r="IR50" s="106">
        <v>236.47800000000001</v>
      </c>
      <c r="IS50" s="106">
        <v>242.22200000000001</v>
      </c>
      <c r="IT50" s="106">
        <v>243.429</v>
      </c>
      <c r="IU50" s="106">
        <v>241.76599999999999</v>
      </c>
      <c r="IV50" s="106">
        <v>241.85900000000001</v>
      </c>
      <c r="IW50" s="106">
        <v>241.02699999999999</v>
      </c>
      <c r="IX50" s="106">
        <v>243.75299999999999</v>
      </c>
      <c r="IY50" s="106">
        <v>249.22499999999999</v>
      </c>
      <c r="IZ50" s="106">
        <v>255.11699999999999</v>
      </c>
      <c r="JA50" s="106"/>
      <c r="JB50" s="106"/>
    </row>
    <row r="51" spans="1:262" x14ac:dyDescent="0.35">
      <c r="A51" s="108" t="s">
        <v>369</v>
      </c>
      <c r="B51" t="s">
        <v>927</v>
      </c>
      <c r="C51" t="s">
        <v>1690</v>
      </c>
      <c r="D51">
        <f t="shared" ca="1" si="13"/>
        <v>257</v>
      </c>
      <c r="E51" s="105">
        <f ca="1">_xll.BDH(A51&amp;" corp","blp_i_sprd_mid",TODAY()-365,TODAY(),"dir=h","sort=r","fill=-", "pcs="&amp;B51, "dates=h","cols=257;rows=1")</f>
        <v>204.429</v>
      </c>
      <c r="F51" s="106">
        <v>203.768</v>
      </c>
      <c r="G51" s="106">
        <v>206.87899999999999</v>
      </c>
      <c r="H51" s="106">
        <v>209.40899999999999</v>
      </c>
      <c r="I51" s="106">
        <v>211.279</v>
      </c>
      <c r="J51" s="106">
        <v>211.74</v>
      </c>
      <c r="K51" s="106">
        <v>204.929</v>
      </c>
      <c r="L51" s="106">
        <v>202.94300000000001</v>
      </c>
      <c r="M51" s="106">
        <v>202.84</v>
      </c>
      <c r="N51" s="106">
        <v>202.005</v>
      </c>
      <c r="O51" s="106">
        <v>201.40700000000001</v>
      </c>
      <c r="P51" s="106">
        <v>200.88499999999999</v>
      </c>
      <c r="Q51" s="106">
        <v>202.999</v>
      </c>
      <c r="R51" s="106">
        <v>206.684</v>
      </c>
      <c r="S51" s="106">
        <v>210.96600000000001</v>
      </c>
      <c r="T51" s="106">
        <v>210.47</v>
      </c>
      <c r="U51" s="106">
        <v>213.35499999999999</v>
      </c>
      <c r="V51" s="106">
        <v>220.77199999999999</v>
      </c>
      <c r="W51" s="106">
        <v>223.65299999999999</v>
      </c>
      <c r="X51" s="106">
        <v>227.44900000000001</v>
      </c>
      <c r="Y51" s="106">
        <v>223.26400000000001</v>
      </c>
      <c r="Z51" s="106">
        <v>216.59800000000001</v>
      </c>
      <c r="AA51" s="106">
        <v>218.761</v>
      </c>
      <c r="AB51" s="106">
        <v>220.54</v>
      </c>
      <c r="AC51" s="106">
        <v>205.68100000000001</v>
      </c>
      <c r="AD51" s="106">
        <v>208.21</v>
      </c>
      <c r="AE51" s="106">
        <v>208.75299999999999</v>
      </c>
      <c r="AF51" s="106">
        <v>210.33799999999999</v>
      </c>
      <c r="AG51" s="106">
        <v>210.262</v>
      </c>
      <c r="AH51" s="106">
        <v>207.227</v>
      </c>
      <c r="AI51" s="106">
        <v>202.792</v>
      </c>
      <c r="AJ51" s="106">
        <v>205.48599999999999</v>
      </c>
      <c r="AK51" s="106">
        <v>204.417</v>
      </c>
      <c r="AL51" s="106">
        <v>201.113</v>
      </c>
      <c r="AM51" s="106">
        <v>200.303</v>
      </c>
      <c r="AN51" s="106">
        <v>200.68100000000001</v>
      </c>
      <c r="AO51" s="106">
        <v>200.709</v>
      </c>
      <c r="AP51" s="106">
        <v>200.518</v>
      </c>
      <c r="AQ51" s="106">
        <v>202.59899999999999</v>
      </c>
      <c r="AR51" s="106">
        <v>198.08600000000001</v>
      </c>
      <c r="AS51" s="106">
        <v>197.41300000000001</v>
      </c>
      <c r="AT51" s="106">
        <v>192.5</v>
      </c>
      <c r="AU51" s="106">
        <v>191.53200000000001</v>
      </c>
      <c r="AV51" s="106">
        <v>195.08500000000001</v>
      </c>
      <c r="AW51" s="106">
        <v>195.732</v>
      </c>
      <c r="AX51" s="106">
        <v>194.76</v>
      </c>
      <c r="AY51" s="106">
        <v>193.33600000000001</v>
      </c>
      <c r="AZ51" s="106">
        <v>190.99</v>
      </c>
      <c r="BA51" s="106">
        <v>186.84399999999999</v>
      </c>
      <c r="BB51" s="106">
        <v>181.51300000000001</v>
      </c>
      <c r="BC51" s="106">
        <v>178.83799999999999</v>
      </c>
      <c r="BD51" s="106">
        <v>181.25</v>
      </c>
      <c r="BE51" s="106">
        <v>183.91499999999999</v>
      </c>
      <c r="BF51" s="106">
        <v>195.036</v>
      </c>
      <c r="BG51" s="106">
        <v>195.93600000000001</v>
      </c>
      <c r="BH51" s="106">
        <v>204.71899999999999</v>
      </c>
      <c r="BI51" s="106">
        <v>205.86600000000001</v>
      </c>
      <c r="BJ51" s="106">
        <v>211.26900000000001</v>
      </c>
      <c r="BK51" s="106">
        <v>212.31200000000001</v>
      </c>
      <c r="BL51" s="106">
        <v>210.35499999999999</v>
      </c>
      <c r="BM51" s="106">
        <v>208.85300000000001</v>
      </c>
      <c r="BN51" s="106">
        <v>202.13200000000001</v>
      </c>
      <c r="BO51" s="106">
        <v>202.137</v>
      </c>
      <c r="BP51" s="106">
        <v>198.10300000000001</v>
      </c>
      <c r="BQ51" s="106">
        <v>192.63300000000001</v>
      </c>
      <c r="BR51" s="106">
        <v>195.154</v>
      </c>
      <c r="BS51" s="106">
        <v>196.95400000000001</v>
      </c>
      <c r="BT51" s="106">
        <v>194.809</v>
      </c>
      <c r="BU51" s="106">
        <v>206.53</v>
      </c>
      <c r="BV51" s="106">
        <v>219.24700000000001</v>
      </c>
      <c r="BW51" s="106">
        <v>222.59200000000001</v>
      </c>
      <c r="BX51" s="106">
        <v>222.565</v>
      </c>
      <c r="BY51" s="106">
        <v>228.57499999999999</v>
      </c>
      <c r="BZ51" s="106">
        <v>229.815</v>
      </c>
      <c r="CA51" s="106">
        <v>237.727</v>
      </c>
      <c r="CB51" s="106">
        <v>238.255</v>
      </c>
      <c r="CC51" s="106">
        <v>237.358</v>
      </c>
      <c r="CD51" s="106">
        <v>236.51</v>
      </c>
      <c r="CE51" s="106">
        <v>237.7</v>
      </c>
      <c r="CF51" s="106">
        <v>244.03899999999999</v>
      </c>
      <c r="CG51" s="106">
        <v>246.1</v>
      </c>
      <c r="CH51" s="106">
        <v>246.416</v>
      </c>
      <c r="CI51" s="106">
        <v>251.96799999999999</v>
      </c>
      <c r="CJ51" s="106">
        <v>257.964</v>
      </c>
      <c r="CK51" s="106">
        <v>257.67599999999999</v>
      </c>
      <c r="CL51" s="106">
        <v>257.904</v>
      </c>
      <c r="CM51" s="106">
        <v>257.12</v>
      </c>
      <c r="CN51" s="106">
        <v>255.91300000000001</v>
      </c>
      <c r="CO51" s="106">
        <v>258.33699999999999</v>
      </c>
      <c r="CP51" s="106">
        <v>251.32499999999999</v>
      </c>
      <c r="CQ51" s="106">
        <v>250.959</v>
      </c>
      <c r="CR51" s="106">
        <v>241.99600000000001</v>
      </c>
      <c r="CS51" s="106">
        <v>235.489</v>
      </c>
      <c r="CT51" s="106">
        <v>253.136</v>
      </c>
      <c r="CU51" s="106">
        <v>248.72200000000001</v>
      </c>
      <c r="CV51" s="106">
        <v>244.61199999999999</v>
      </c>
      <c r="CW51" s="106">
        <v>216.476</v>
      </c>
      <c r="CX51" s="106">
        <v>201.91900000000001</v>
      </c>
      <c r="CY51" s="106">
        <v>195.87200000000001</v>
      </c>
      <c r="CZ51" s="106">
        <v>206.953</v>
      </c>
      <c r="DA51" s="106">
        <v>228.76900000000001</v>
      </c>
      <c r="DB51" s="106">
        <v>240.36199999999999</v>
      </c>
      <c r="DC51" s="106">
        <v>252.08500000000001</v>
      </c>
      <c r="DD51" s="106">
        <v>252.25399999999999</v>
      </c>
      <c r="DE51" s="106">
        <v>253.298</v>
      </c>
      <c r="DF51" s="106">
        <v>245.03200000000001</v>
      </c>
      <c r="DG51" s="106">
        <v>244.76400000000001</v>
      </c>
      <c r="DH51" s="106">
        <v>256.63600000000002</v>
      </c>
      <c r="DI51" s="106">
        <v>267.99599999999998</v>
      </c>
      <c r="DJ51" s="106">
        <v>269.64</v>
      </c>
      <c r="DK51" s="106">
        <v>272.291</v>
      </c>
      <c r="DL51" s="106">
        <v>276.488</v>
      </c>
      <c r="DM51" s="106">
        <v>282.17899999999997</v>
      </c>
      <c r="DN51" s="106">
        <v>288.18900000000002</v>
      </c>
      <c r="DO51" s="106">
        <v>291.40800000000002</v>
      </c>
      <c r="DP51" s="106">
        <v>291.38600000000002</v>
      </c>
      <c r="DQ51" s="106">
        <v>286.95400000000001</v>
      </c>
      <c r="DR51" s="106">
        <v>281.75299999999999</v>
      </c>
      <c r="DS51" s="106">
        <v>280.952</v>
      </c>
      <c r="DT51" s="106">
        <v>280.49700000000001</v>
      </c>
      <c r="DU51" s="106">
        <v>281.70600000000002</v>
      </c>
      <c r="DV51" s="106">
        <v>282.53699999999998</v>
      </c>
      <c r="DW51" s="106">
        <v>288.29700000000003</v>
      </c>
      <c r="DX51" s="106">
        <v>288.11900000000003</v>
      </c>
      <c r="DY51" s="106">
        <v>282.57799999999997</v>
      </c>
      <c r="DZ51" s="106">
        <v>275.79300000000001</v>
      </c>
      <c r="EA51" s="106">
        <v>264.68</v>
      </c>
      <c r="EB51" s="106">
        <v>259.38900000000001</v>
      </c>
      <c r="EC51" s="106">
        <v>251.34800000000001</v>
      </c>
      <c r="ED51" s="106">
        <v>256.30799999999999</v>
      </c>
      <c r="EE51" s="106">
        <v>252.83600000000001</v>
      </c>
      <c r="EF51" s="106">
        <v>262.71600000000001</v>
      </c>
      <c r="EG51" s="106">
        <v>267.29599999999999</v>
      </c>
      <c r="EH51" s="106">
        <v>254.15899999999999</v>
      </c>
      <c r="EI51" s="106">
        <v>246.501</v>
      </c>
      <c r="EJ51" s="106">
        <v>247.43299999999999</v>
      </c>
      <c r="EK51" s="106">
        <v>240.89699999999999</v>
      </c>
      <c r="EL51" s="106">
        <v>235.87899999999999</v>
      </c>
      <c r="EM51" s="106">
        <v>264.762</v>
      </c>
      <c r="EN51" s="106">
        <v>286.25799999999998</v>
      </c>
      <c r="EO51" s="106">
        <v>298.40899999999999</v>
      </c>
      <c r="EP51" s="106">
        <v>319.22800000000001</v>
      </c>
      <c r="EQ51" s="106">
        <v>327.98700000000002</v>
      </c>
      <c r="ER51" s="106">
        <v>328.19600000000003</v>
      </c>
      <c r="ES51" s="106">
        <v>336.786</v>
      </c>
      <c r="ET51" s="106">
        <v>347.97300000000001</v>
      </c>
      <c r="EU51" s="106">
        <v>360.58100000000002</v>
      </c>
      <c r="EV51" s="106">
        <v>364.37200000000001</v>
      </c>
      <c r="EW51" s="106">
        <v>370.642</v>
      </c>
      <c r="EX51" s="106">
        <v>374.95</v>
      </c>
      <c r="EY51" s="106">
        <v>416.40800000000002</v>
      </c>
      <c r="EZ51" s="106">
        <v>434.90600000000001</v>
      </c>
      <c r="FA51" s="106">
        <v>422.14</v>
      </c>
      <c r="FB51" s="106">
        <v>427.65100000000001</v>
      </c>
      <c r="FC51" s="106">
        <v>430.35300000000001</v>
      </c>
      <c r="FD51" s="106">
        <v>391.77699999999999</v>
      </c>
      <c r="FE51" s="106">
        <v>348.99400000000003</v>
      </c>
      <c r="FF51" s="106">
        <v>278.56900000000002</v>
      </c>
      <c r="FG51" s="106">
        <v>284.76600000000002</v>
      </c>
      <c r="FH51" s="106">
        <v>239.73699999999999</v>
      </c>
      <c r="FI51" s="106">
        <v>236.93100000000001</v>
      </c>
      <c r="FJ51" s="106">
        <v>248.852</v>
      </c>
      <c r="FK51" s="106">
        <v>206.494</v>
      </c>
      <c r="FL51" s="106">
        <v>185.26499999999999</v>
      </c>
      <c r="FM51" s="106">
        <v>175.989</v>
      </c>
      <c r="FN51" s="106">
        <v>181.49700000000001</v>
      </c>
      <c r="FO51" s="106">
        <v>194.619</v>
      </c>
      <c r="FP51" s="106">
        <v>192.77</v>
      </c>
      <c r="FQ51" s="106">
        <v>176.34100000000001</v>
      </c>
      <c r="FR51" s="106">
        <v>166.26</v>
      </c>
      <c r="FS51" s="106">
        <v>162.56200000000001</v>
      </c>
      <c r="FT51" s="106">
        <v>158.33600000000001</v>
      </c>
      <c r="FU51" s="106">
        <v>147.57</v>
      </c>
      <c r="FV51" s="106">
        <v>150.465</v>
      </c>
      <c r="FW51" s="106">
        <v>151.494</v>
      </c>
      <c r="FX51" s="106">
        <v>154.69</v>
      </c>
      <c r="FY51" s="106">
        <v>155.703</v>
      </c>
      <c r="FZ51" s="106">
        <v>157.90600000000001</v>
      </c>
      <c r="GA51" s="106">
        <v>159.02799999999999</v>
      </c>
      <c r="GB51" s="106">
        <v>159.56399999999999</v>
      </c>
      <c r="GC51" s="106">
        <v>161.24199999999999</v>
      </c>
      <c r="GD51" s="106">
        <v>162.77199999999999</v>
      </c>
      <c r="GE51" s="106">
        <v>160.441</v>
      </c>
      <c r="GF51" s="106">
        <v>158.696</v>
      </c>
      <c r="GG51" s="106">
        <v>160.63200000000001</v>
      </c>
      <c r="GH51" s="106">
        <v>165.71199999999999</v>
      </c>
      <c r="GI51" s="106">
        <v>173.56200000000001</v>
      </c>
      <c r="GJ51" s="106">
        <v>173.92699999999999</v>
      </c>
      <c r="GK51" s="106">
        <v>171.142</v>
      </c>
      <c r="GL51" s="106">
        <v>168.191</v>
      </c>
      <c r="GM51" s="106">
        <v>167.39400000000001</v>
      </c>
      <c r="GN51" s="106">
        <v>171.059</v>
      </c>
      <c r="GO51" s="106">
        <v>160.29599999999999</v>
      </c>
      <c r="GP51" s="106">
        <v>156.38200000000001</v>
      </c>
      <c r="GQ51" s="106">
        <v>152.39699999999999</v>
      </c>
      <c r="GR51" s="106">
        <v>151.255</v>
      </c>
      <c r="GS51" s="106">
        <v>149.32499999999999</v>
      </c>
      <c r="GT51" s="106">
        <v>151.95699999999999</v>
      </c>
      <c r="GU51" s="106">
        <v>156.989</v>
      </c>
      <c r="GV51" s="106">
        <v>160.11099999999999</v>
      </c>
      <c r="GW51" s="106">
        <v>158.57599999999999</v>
      </c>
      <c r="GX51" s="106">
        <v>158.54300000000001</v>
      </c>
      <c r="GY51" s="106">
        <v>161.37799999999999</v>
      </c>
      <c r="GZ51" s="106">
        <v>161.21100000000001</v>
      </c>
      <c r="HA51" s="106">
        <v>165.89699999999999</v>
      </c>
      <c r="HB51" s="106">
        <v>165.566</v>
      </c>
      <c r="HC51" s="106">
        <v>164.565</v>
      </c>
      <c r="HD51" s="106">
        <v>161.72900000000001</v>
      </c>
      <c r="HE51" s="106">
        <v>157.376</v>
      </c>
      <c r="HF51" s="106">
        <v>152.78100000000001</v>
      </c>
      <c r="HG51" s="106">
        <v>154.24199999999999</v>
      </c>
      <c r="HH51" s="106">
        <v>159.06800000000001</v>
      </c>
      <c r="HI51" s="106">
        <v>155.809</v>
      </c>
      <c r="HJ51" s="106">
        <v>158.86099999999999</v>
      </c>
      <c r="HK51" s="106">
        <v>160.65100000000001</v>
      </c>
      <c r="HL51" s="106">
        <v>160.49700000000001</v>
      </c>
      <c r="HM51" s="106">
        <v>162.75399999999999</v>
      </c>
      <c r="HN51" s="106">
        <v>166.21299999999999</v>
      </c>
      <c r="HO51" s="106">
        <v>167.09399999999999</v>
      </c>
      <c r="HP51" s="106">
        <v>169.005</v>
      </c>
      <c r="HQ51" s="106">
        <v>173.28800000000001</v>
      </c>
      <c r="HR51" s="106">
        <v>177.81800000000001</v>
      </c>
      <c r="HS51" s="106">
        <v>175.18299999999999</v>
      </c>
      <c r="HT51" s="106">
        <v>178.47300000000001</v>
      </c>
      <c r="HU51" s="106">
        <v>181.70099999999999</v>
      </c>
      <c r="HV51" s="106">
        <v>184.702</v>
      </c>
      <c r="HW51" s="106">
        <v>189.67099999999999</v>
      </c>
      <c r="HX51" s="106">
        <v>191.28800000000001</v>
      </c>
      <c r="HY51" s="106">
        <v>184.40299999999999</v>
      </c>
      <c r="HZ51" s="106">
        <v>191.23</v>
      </c>
      <c r="IA51" s="106">
        <v>192.75800000000001</v>
      </c>
      <c r="IB51" s="106">
        <v>192.44</v>
      </c>
      <c r="IC51" s="106">
        <v>189.553</v>
      </c>
      <c r="ID51" s="106">
        <v>192.97399999999999</v>
      </c>
      <c r="IE51" s="106">
        <v>199.679</v>
      </c>
      <c r="IF51" s="106">
        <v>199.05500000000001</v>
      </c>
      <c r="IG51" s="106">
        <v>200.31899999999999</v>
      </c>
      <c r="IH51" s="106">
        <v>194.27099999999999</v>
      </c>
      <c r="II51" s="106">
        <v>191.00800000000001</v>
      </c>
      <c r="IJ51" s="106">
        <v>190.964</v>
      </c>
      <c r="IK51" s="106">
        <v>190.488</v>
      </c>
      <c r="IL51" s="106">
        <v>187.24299999999999</v>
      </c>
      <c r="IM51" s="106">
        <v>183.01900000000001</v>
      </c>
      <c r="IN51" s="106">
        <v>182.39599999999999</v>
      </c>
      <c r="IO51" s="106">
        <v>182.108</v>
      </c>
      <c r="IP51" s="106">
        <v>176.304</v>
      </c>
      <c r="IQ51" s="106">
        <v>178.58099999999999</v>
      </c>
      <c r="IR51" s="106">
        <v>175.06100000000001</v>
      </c>
      <c r="IS51" s="106">
        <v>180.85499999999999</v>
      </c>
      <c r="IT51" s="106">
        <v>187.56</v>
      </c>
      <c r="IU51" s="106">
        <v>189.29400000000001</v>
      </c>
      <c r="IV51" s="106">
        <v>185.66800000000001</v>
      </c>
      <c r="IW51" s="106">
        <v>182.70500000000001</v>
      </c>
      <c r="IX51" s="106">
        <v>178.48699999999999</v>
      </c>
      <c r="IY51" s="106">
        <v>180.202</v>
      </c>
      <c r="IZ51" s="106">
        <v>184.40100000000001</v>
      </c>
      <c r="JA51" s="106">
        <v>186.166</v>
      </c>
      <c r="JB51" s="106"/>
    </row>
    <row r="52" spans="1:262" x14ac:dyDescent="0.35">
      <c r="A52" s="108" t="s">
        <v>323</v>
      </c>
      <c r="B52" t="s">
        <v>927</v>
      </c>
      <c r="C52" t="s">
        <v>1690</v>
      </c>
      <c r="D52">
        <f t="shared" ca="1" si="13"/>
        <v>257</v>
      </c>
      <c r="E52" s="105">
        <f ca="1">_xll.BDH(A52&amp;" corp","blp_i_sprd_mid",TODAY()-365,TODAY(),"dir=h","sort=r","fill=-", "pcs="&amp;B52, "dates=h","cols=257;rows=1")</f>
        <v>353.92599999999999</v>
      </c>
      <c r="F52" s="106">
        <v>353.733</v>
      </c>
      <c r="G52" s="106">
        <v>354.29</v>
      </c>
      <c r="H52" s="106">
        <v>356.589</v>
      </c>
      <c r="I52" s="106">
        <v>357.67500000000001</v>
      </c>
      <c r="J52" s="106">
        <v>356.95600000000002</v>
      </c>
      <c r="K52" s="106">
        <v>347.90699999999998</v>
      </c>
      <c r="L52" s="106">
        <v>344.90199999999999</v>
      </c>
      <c r="M52" s="106">
        <v>344.32</v>
      </c>
      <c r="N52" s="106">
        <v>342.464</v>
      </c>
      <c r="O52" s="106">
        <v>342.97199999999998</v>
      </c>
      <c r="P52" s="106">
        <v>341.709</v>
      </c>
      <c r="Q52" s="106">
        <v>342.32299999999998</v>
      </c>
      <c r="R52" s="106">
        <v>347.03100000000001</v>
      </c>
      <c r="S52" s="106">
        <v>351.99900000000002</v>
      </c>
      <c r="T52" s="106">
        <v>351.85199999999998</v>
      </c>
      <c r="U52" s="106">
        <v>353.71300000000002</v>
      </c>
      <c r="V52" s="106">
        <v>359.279</v>
      </c>
      <c r="W52" s="106">
        <v>359.80799999999999</v>
      </c>
      <c r="X52" s="106">
        <v>361.72399999999999</v>
      </c>
      <c r="Y52" s="106">
        <v>353.399</v>
      </c>
      <c r="Z52" s="106">
        <v>347.72399999999999</v>
      </c>
      <c r="AA52" s="106">
        <v>347.19900000000001</v>
      </c>
      <c r="AB52" s="106">
        <v>342.19799999999998</v>
      </c>
      <c r="AC52" s="106">
        <v>332.774</v>
      </c>
      <c r="AD52" s="106">
        <v>332.73599999999999</v>
      </c>
      <c r="AE52" s="106">
        <v>331.76499999999999</v>
      </c>
      <c r="AF52" s="106">
        <v>331.18700000000001</v>
      </c>
      <c r="AG52" s="106">
        <v>331.28399999999999</v>
      </c>
      <c r="AH52" s="106">
        <v>330.45</v>
      </c>
      <c r="AI52" s="106">
        <v>323.07400000000001</v>
      </c>
      <c r="AJ52" s="106">
        <v>325.65800000000002</v>
      </c>
      <c r="AK52" s="106">
        <v>326.11</v>
      </c>
      <c r="AL52" s="106">
        <v>323.65899999999999</v>
      </c>
      <c r="AM52" s="106">
        <v>323.15699999999998</v>
      </c>
      <c r="AN52" s="106">
        <v>323.774</v>
      </c>
      <c r="AO52" s="106">
        <v>322.86599999999999</v>
      </c>
      <c r="AP52" s="106">
        <v>319.82799999999997</v>
      </c>
      <c r="AQ52" s="106">
        <v>321.649</v>
      </c>
      <c r="AR52" s="106">
        <v>318.32799999999997</v>
      </c>
      <c r="AS52" s="106">
        <v>316.964</v>
      </c>
      <c r="AT52" s="106">
        <v>316.048</v>
      </c>
      <c r="AU52" s="106">
        <v>315.09100000000001</v>
      </c>
      <c r="AV52" s="106">
        <v>319.32499999999999</v>
      </c>
      <c r="AW52" s="106">
        <v>320.84199999999998</v>
      </c>
      <c r="AX52" s="106">
        <v>320.14999999999998</v>
      </c>
      <c r="AY52" s="106">
        <v>317.13</v>
      </c>
      <c r="AZ52" s="106">
        <v>317.16000000000003</v>
      </c>
      <c r="BA52" s="106">
        <v>315.81</v>
      </c>
      <c r="BB52" s="106">
        <v>312.29700000000003</v>
      </c>
      <c r="BC52" s="106">
        <v>310.72500000000002</v>
      </c>
      <c r="BD52" s="106">
        <v>315.86200000000002</v>
      </c>
      <c r="BE52" s="106">
        <v>318.49200000000002</v>
      </c>
      <c r="BF52" s="106">
        <v>326.19</v>
      </c>
      <c r="BG52" s="106">
        <v>326.88600000000002</v>
      </c>
      <c r="BH52" s="106">
        <v>330.62700000000001</v>
      </c>
      <c r="BI52" s="106">
        <v>330.99900000000002</v>
      </c>
      <c r="BJ52" s="106">
        <v>336.33100000000002</v>
      </c>
      <c r="BK52" s="106">
        <v>336.07299999999998</v>
      </c>
      <c r="BL52" s="106">
        <v>335.392</v>
      </c>
      <c r="BM52" s="106">
        <v>332.53399999999999</v>
      </c>
      <c r="BN52" s="106">
        <v>323.23500000000001</v>
      </c>
      <c r="BO52" s="106">
        <v>322.52600000000001</v>
      </c>
      <c r="BP52" s="106">
        <v>321.07400000000001</v>
      </c>
      <c r="BQ52" s="106">
        <v>319.18400000000003</v>
      </c>
      <c r="BR52" s="106">
        <v>323.95400000000001</v>
      </c>
      <c r="BS52" s="106">
        <v>333.137</v>
      </c>
      <c r="BT52" s="106">
        <v>336.65899999999999</v>
      </c>
      <c r="BU52" s="106">
        <v>351.363</v>
      </c>
      <c r="BV52" s="106">
        <v>358.99799999999999</v>
      </c>
      <c r="BW52" s="106">
        <v>362.18299999999999</v>
      </c>
      <c r="BX52" s="106">
        <v>363.90800000000002</v>
      </c>
      <c r="BY52" s="106">
        <v>367.33699999999999</v>
      </c>
      <c r="BZ52" s="106">
        <v>364.69099999999997</v>
      </c>
      <c r="CA52" s="106">
        <v>369.22800000000001</v>
      </c>
      <c r="CB52" s="106">
        <v>368.01</v>
      </c>
      <c r="CC52" s="106">
        <v>365.53199999999998</v>
      </c>
      <c r="CD52" s="106">
        <v>364.339</v>
      </c>
      <c r="CE52" s="106">
        <v>364.71100000000001</v>
      </c>
      <c r="CF52" s="106">
        <v>370.11099999999999</v>
      </c>
      <c r="CG52" s="106">
        <v>373.13200000000001</v>
      </c>
      <c r="CH52" s="106">
        <v>376.25200000000001</v>
      </c>
      <c r="CI52" s="106">
        <v>383.78500000000003</v>
      </c>
      <c r="CJ52" s="106">
        <v>386.35399999999998</v>
      </c>
      <c r="CK52" s="106">
        <v>383.59699999999998</v>
      </c>
      <c r="CL52" s="106">
        <v>383.91899999999998</v>
      </c>
      <c r="CM52" s="106">
        <v>382.93599999999998</v>
      </c>
      <c r="CN52" s="106">
        <v>380.572</v>
      </c>
      <c r="CO52" s="106">
        <v>385.02199999999999</v>
      </c>
      <c r="CP52" s="106">
        <v>376.58499999999998</v>
      </c>
      <c r="CQ52" s="106">
        <v>377.94299999999998</v>
      </c>
      <c r="CR52" s="106">
        <v>371.12700000000001</v>
      </c>
      <c r="CS52" s="106">
        <v>364.89699999999999</v>
      </c>
      <c r="CT52" s="106">
        <v>385.01799999999997</v>
      </c>
      <c r="CU52" s="106">
        <v>382.20800000000003</v>
      </c>
      <c r="CV52" s="106">
        <v>377.17099999999999</v>
      </c>
      <c r="CW52" s="106">
        <v>357.88499999999999</v>
      </c>
      <c r="CX52" s="106">
        <v>335.27699999999999</v>
      </c>
      <c r="CY52" s="106">
        <v>327.45100000000002</v>
      </c>
      <c r="CZ52" s="106">
        <v>333.97899999999998</v>
      </c>
      <c r="DA52" s="106">
        <v>363.88799999999998</v>
      </c>
      <c r="DB52" s="106">
        <v>371.86399999999998</v>
      </c>
      <c r="DC52" s="106">
        <v>392.73700000000002</v>
      </c>
      <c r="DD52" s="106">
        <v>395.21800000000002</v>
      </c>
      <c r="DE52" s="106">
        <v>396.09</v>
      </c>
      <c r="DF52" s="106">
        <v>390.589</v>
      </c>
      <c r="DG52" s="106">
        <v>392.62900000000002</v>
      </c>
      <c r="DH52" s="106">
        <v>402.697</v>
      </c>
      <c r="DI52" s="106">
        <v>419.447</v>
      </c>
      <c r="DJ52" s="106">
        <v>416.77100000000002</v>
      </c>
      <c r="DK52" s="106">
        <v>419.25700000000001</v>
      </c>
      <c r="DL52" s="106">
        <v>419.92899999999997</v>
      </c>
      <c r="DM52" s="106">
        <v>425.49400000000003</v>
      </c>
      <c r="DN52" s="106">
        <v>431.46100000000001</v>
      </c>
      <c r="DO52" s="106">
        <v>434.68400000000003</v>
      </c>
      <c r="DP52" s="106">
        <v>435.13200000000001</v>
      </c>
      <c r="DQ52" s="106">
        <v>424.49299999999999</v>
      </c>
      <c r="DR52" s="106">
        <v>411.87599999999998</v>
      </c>
      <c r="DS52" s="106">
        <v>397.50299999999999</v>
      </c>
      <c r="DT52" s="106">
        <v>389.98899999999998</v>
      </c>
      <c r="DU52" s="106">
        <v>389.774</v>
      </c>
      <c r="DV52" s="106">
        <v>386.36599999999999</v>
      </c>
      <c r="DW52" s="106">
        <v>391.71899999999999</v>
      </c>
      <c r="DX52" s="106">
        <v>390.875</v>
      </c>
      <c r="DY52" s="106">
        <v>381.59199999999998</v>
      </c>
      <c r="DZ52" s="106">
        <v>380.05399999999997</v>
      </c>
      <c r="EA52" s="106">
        <v>371.5</v>
      </c>
      <c r="EB52" s="106">
        <v>370.24099999999999</v>
      </c>
      <c r="EC52" s="106">
        <v>369.73599999999999</v>
      </c>
      <c r="ED52" s="106">
        <v>382.19799999999998</v>
      </c>
      <c r="EE52" s="106">
        <v>384.63799999999998</v>
      </c>
      <c r="EF52" s="106">
        <v>387.49099999999999</v>
      </c>
      <c r="EG52" s="106">
        <v>396.43200000000002</v>
      </c>
      <c r="EH52" s="106">
        <v>394.90499999999997</v>
      </c>
      <c r="EI52" s="106">
        <v>398.77</v>
      </c>
      <c r="EJ52" s="106">
        <v>403.10899999999998</v>
      </c>
      <c r="EK52" s="106">
        <v>398.16399999999999</v>
      </c>
      <c r="EL52" s="106">
        <v>401.245</v>
      </c>
      <c r="EM52" s="106">
        <v>429.04199999999997</v>
      </c>
      <c r="EN52" s="106">
        <v>454.43400000000003</v>
      </c>
      <c r="EO52" s="106">
        <v>462.89699999999999</v>
      </c>
      <c r="EP52" s="106">
        <v>484.34199999999998</v>
      </c>
      <c r="EQ52" s="106">
        <v>489.322</v>
      </c>
      <c r="ER52" s="106">
        <v>488.964</v>
      </c>
      <c r="ES52" s="106">
        <v>489.07400000000001</v>
      </c>
      <c r="ET52" s="106">
        <v>497.94600000000003</v>
      </c>
      <c r="EU52" s="106">
        <v>504.089</v>
      </c>
      <c r="EV52" s="106">
        <v>503.78899999999999</v>
      </c>
      <c r="EW52" s="106">
        <v>505.8</v>
      </c>
      <c r="EX52" s="106">
        <v>508.83600000000001</v>
      </c>
      <c r="EY52" s="106">
        <v>543.83199999999999</v>
      </c>
      <c r="EZ52" s="106">
        <v>555.29999999999995</v>
      </c>
      <c r="FA52" s="106">
        <v>527.81399999999996</v>
      </c>
      <c r="FB52" s="106">
        <v>531.99800000000005</v>
      </c>
      <c r="FC52" s="106">
        <v>534.59199999999998</v>
      </c>
      <c r="FD52" s="106">
        <v>449.63299999999998</v>
      </c>
      <c r="FE52" s="106">
        <v>402.44099999999997</v>
      </c>
      <c r="FF52" s="106">
        <v>334.399</v>
      </c>
      <c r="FG52" s="106">
        <v>336.87099999999998</v>
      </c>
      <c r="FH52" s="106">
        <v>307.19</v>
      </c>
      <c r="FI52" s="106">
        <v>304.56400000000002</v>
      </c>
      <c r="FJ52" s="106">
        <v>319.83</v>
      </c>
      <c r="FK52" s="106">
        <v>268.71300000000002</v>
      </c>
      <c r="FL52" s="106">
        <v>247.29400000000001</v>
      </c>
      <c r="FM52" s="106">
        <v>237.429</v>
      </c>
      <c r="FN52" s="106">
        <v>239.65100000000001</v>
      </c>
      <c r="FO52" s="106">
        <v>248.64</v>
      </c>
      <c r="FP52" s="106">
        <v>245.643</v>
      </c>
      <c r="FQ52" s="106">
        <v>226.256</v>
      </c>
      <c r="FR52" s="106">
        <v>210.316</v>
      </c>
      <c r="FS52" s="106">
        <v>205.67599999999999</v>
      </c>
      <c r="FT52" s="106">
        <v>198.80199999999999</v>
      </c>
      <c r="FU52" s="106">
        <v>190.251</v>
      </c>
      <c r="FV52" s="106">
        <v>192.05099999999999</v>
      </c>
      <c r="FW52" s="106">
        <v>192.31200000000001</v>
      </c>
      <c r="FX52" s="106">
        <v>192.75200000000001</v>
      </c>
      <c r="FY52" s="106">
        <v>191.60400000000001</v>
      </c>
      <c r="FZ52" s="106">
        <v>192.55500000000001</v>
      </c>
      <c r="GA52" s="106">
        <v>192.43199999999999</v>
      </c>
      <c r="GB52" s="106">
        <v>191.72399999999999</v>
      </c>
      <c r="GC52" s="106">
        <v>192.999</v>
      </c>
      <c r="GD52" s="106">
        <v>195.102</v>
      </c>
      <c r="GE52" s="106">
        <v>193.114</v>
      </c>
      <c r="GF52" s="106">
        <v>190.43899999999999</v>
      </c>
      <c r="GG52" s="106">
        <v>193.15700000000001</v>
      </c>
      <c r="GH52" s="106">
        <v>198.22</v>
      </c>
      <c r="GI52" s="106">
        <v>208.19200000000001</v>
      </c>
      <c r="GJ52" s="106">
        <v>208.29300000000001</v>
      </c>
      <c r="GK52" s="106">
        <v>205.86799999999999</v>
      </c>
      <c r="GL52" s="106">
        <v>201.1</v>
      </c>
      <c r="GM52" s="106">
        <v>200.51</v>
      </c>
      <c r="GN52" s="106">
        <v>204.947</v>
      </c>
      <c r="GO52" s="106">
        <v>195.51300000000001</v>
      </c>
      <c r="GP52" s="106">
        <v>190.81100000000001</v>
      </c>
      <c r="GQ52" s="106">
        <v>186.33099999999999</v>
      </c>
      <c r="GR52" s="106">
        <v>185.595</v>
      </c>
      <c r="GS52" s="106">
        <v>183.124</v>
      </c>
      <c r="GT52" s="106">
        <v>183.13800000000001</v>
      </c>
      <c r="GU52" s="106">
        <v>185.80099999999999</v>
      </c>
      <c r="GV52" s="106">
        <v>186.88200000000001</v>
      </c>
      <c r="GW52" s="106">
        <v>184.90700000000001</v>
      </c>
      <c r="GX52" s="106">
        <v>185.001</v>
      </c>
      <c r="GY52" s="106">
        <v>188.27199999999999</v>
      </c>
      <c r="GZ52" s="106">
        <v>187.666</v>
      </c>
      <c r="HA52" s="106">
        <v>190.673</v>
      </c>
      <c r="HB52" s="106">
        <v>190.59200000000001</v>
      </c>
      <c r="HC52" s="106">
        <v>188.41499999999999</v>
      </c>
      <c r="HD52" s="106">
        <v>185.714</v>
      </c>
      <c r="HE52" s="106">
        <v>180.09399999999999</v>
      </c>
      <c r="HF52" s="106">
        <v>176.876</v>
      </c>
      <c r="HG52" s="106">
        <v>177.12799999999999</v>
      </c>
      <c r="HH52" s="106">
        <v>182.672</v>
      </c>
      <c r="HI52" s="106">
        <v>181.25700000000001</v>
      </c>
      <c r="HJ52" s="106">
        <v>181.50700000000001</v>
      </c>
      <c r="HK52" s="106">
        <v>181.976</v>
      </c>
      <c r="HL52" s="106">
        <v>180.83099999999999</v>
      </c>
      <c r="HM52" s="106">
        <v>181.672</v>
      </c>
      <c r="HN52" s="106">
        <v>184.82900000000001</v>
      </c>
      <c r="HO52" s="106">
        <v>186.31800000000001</v>
      </c>
      <c r="HP52" s="106">
        <v>187.71600000000001</v>
      </c>
      <c r="HQ52" s="106">
        <v>189.81</v>
      </c>
      <c r="HR52" s="106">
        <v>194.96</v>
      </c>
      <c r="HS52" s="106">
        <v>192.75299999999999</v>
      </c>
      <c r="HT52" s="106">
        <v>194.292</v>
      </c>
      <c r="HU52" s="106">
        <v>196.90199999999999</v>
      </c>
      <c r="HV52" s="106">
        <v>200.18299999999999</v>
      </c>
      <c r="HW52" s="106">
        <v>204.31</v>
      </c>
      <c r="HX52" s="106">
        <v>207.857</v>
      </c>
      <c r="HY52" s="106">
        <v>200.88300000000001</v>
      </c>
      <c r="HZ52" s="106">
        <v>207.69300000000001</v>
      </c>
      <c r="IA52" s="106">
        <v>208.553</v>
      </c>
      <c r="IB52" s="106">
        <v>209.27799999999999</v>
      </c>
      <c r="IC52" s="106">
        <v>207.864</v>
      </c>
      <c r="ID52" s="106">
        <v>209.94</v>
      </c>
      <c r="IE52" s="106">
        <v>213.012</v>
      </c>
      <c r="IF52" s="106">
        <v>212.483</v>
      </c>
      <c r="IG52" s="106">
        <v>213.364</v>
      </c>
      <c r="IH52" s="106">
        <v>209.75399999999999</v>
      </c>
      <c r="II52" s="106">
        <v>208.98099999999999</v>
      </c>
      <c r="IJ52" s="106">
        <v>206.911</v>
      </c>
      <c r="IK52" s="106">
        <v>204.92</v>
      </c>
      <c r="IL52" s="106">
        <v>201.00399999999999</v>
      </c>
      <c r="IM52" s="106">
        <v>195.83699999999999</v>
      </c>
      <c r="IN52" s="106">
        <v>194.36600000000001</v>
      </c>
      <c r="IO52" s="106">
        <v>193.571</v>
      </c>
      <c r="IP52" s="106">
        <v>190.47300000000001</v>
      </c>
      <c r="IQ52" s="106">
        <v>195.43899999999999</v>
      </c>
      <c r="IR52" s="106">
        <v>194.16</v>
      </c>
      <c r="IS52" s="106">
        <v>198.84800000000001</v>
      </c>
      <c r="IT52" s="106">
        <v>203.297</v>
      </c>
      <c r="IU52" s="106">
        <v>204.49600000000001</v>
      </c>
      <c r="IV52" s="106">
        <v>200.31899999999999</v>
      </c>
      <c r="IW52" s="106">
        <v>199.90199999999999</v>
      </c>
      <c r="IX52" s="106">
        <v>196.51599999999999</v>
      </c>
      <c r="IY52" s="106">
        <v>199.17699999999999</v>
      </c>
      <c r="IZ52" s="106">
        <v>204.351</v>
      </c>
      <c r="JA52" s="106">
        <v>207.226</v>
      </c>
      <c r="JB52" s="106"/>
    </row>
    <row r="53" spans="1:262" x14ac:dyDescent="0.35">
      <c r="A53" s="108" t="s">
        <v>850</v>
      </c>
      <c r="B53" t="s">
        <v>927</v>
      </c>
      <c r="C53" t="s">
        <v>1690</v>
      </c>
      <c r="D53">
        <f t="shared" ref="D53:D64" ca="1" si="14">COUNTA(E53:JB53)</f>
        <v>254</v>
      </c>
      <c r="E53" s="105">
        <f ca="1">_xll.BDH(A53&amp;" corp","blp_i_sprd_mid",TODAY()-365,TODAY(),"dir=h","sort=r","fill=-", "pcs="&amp;B53, "dates=h","cols=254;rows=1")</f>
        <v>266.786</v>
      </c>
      <c r="F53" s="106">
        <v>266.923</v>
      </c>
      <c r="G53" s="106">
        <v>274.78800000000001</v>
      </c>
      <c r="H53" s="106">
        <v>274.00400000000002</v>
      </c>
      <c r="I53" s="106">
        <v>277.63499999999999</v>
      </c>
      <c r="J53" s="106">
        <v>277.12099999999998</v>
      </c>
      <c r="K53" s="106">
        <v>273.24</v>
      </c>
      <c r="L53" s="106">
        <v>274.23399999999998</v>
      </c>
      <c r="M53" s="106">
        <v>273.57299999999998</v>
      </c>
      <c r="N53" s="106">
        <v>273.02699999999999</v>
      </c>
      <c r="O53" s="106">
        <v>273.02100000000002</v>
      </c>
      <c r="P53" s="106">
        <v>271.62599999999998</v>
      </c>
      <c r="Q53" s="106">
        <v>271.2</v>
      </c>
      <c r="R53" s="106">
        <v>272.827</v>
      </c>
      <c r="S53" s="106">
        <v>275.18299999999999</v>
      </c>
      <c r="T53" s="106">
        <v>274.06200000000001</v>
      </c>
      <c r="U53" s="106">
        <v>278.22500000000002</v>
      </c>
      <c r="V53" s="106">
        <v>281.30599999999998</v>
      </c>
      <c r="W53" s="106">
        <v>281.68200000000002</v>
      </c>
      <c r="X53" s="106">
        <v>283.16399999999999</v>
      </c>
      <c r="Y53" s="106">
        <v>279.45600000000002</v>
      </c>
      <c r="Z53" s="106">
        <v>274.22199999999998</v>
      </c>
      <c r="AA53" s="106">
        <v>276.84899999999999</v>
      </c>
      <c r="AB53" s="106">
        <v>277.78899999999999</v>
      </c>
      <c r="AC53" s="106">
        <v>270.291</v>
      </c>
      <c r="AD53" s="106">
        <v>270.76799999999997</v>
      </c>
      <c r="AE53" s="106">
        <v>272.75200000000001</v>
      </c>
      <c r="AF53" s="106">
        <v>274.28500000000003</v>
      </c>
      <c r="AG53" s="106">
        <v>274.36500000000001</v>
      </c>
      <c r="AH53" s="106">
        <v>272.39100000000002</v>
      </c>
      <c r="AI53" s="106">
        <v>271.64299999999997</v>
      </c>
      <c r="AJ53" s="106">
        <v>273.75900000000001</v>
      </c>
      <c r="AK53" s="106">
        <v>277.226</v>
      </c>
      <c r="AL53" s="106">
        <v>276.21800000000002</v>
      </c>
      <c r="AM53" s="106">
        <v>277.20600000000002</v>
      </c>
      <c r="AN53" s="106">
        <v>276.971</v>
      </c>
      <c r="AO53" s="106">
        <v>276.99200000000002</v>
      </c>
      <c r="AP53" s="106">
        <v>276.11399999999998</v>
      </c>
      <c r="AQ53" s="106">
        <v>274.65499999999997</v>
      </c>
      <c r="AR53" s="106">
        <v>274.94200000000001</v>
      </c>
      <c r="AS53" s="106">
        <v>274.53100000000001</v>
      </c>
      <c r="AT53" s="106">
        <v>275.233</v>
      </c>
      <c r="AU53" s="106">
        <v>277.25400000000002</v>
      </c>
      <c r="AV53" s="106">
        <v>278.755</v>
      </c>
      <c r="AW53" s="106">
        <v>277.57299999999998</v>
      </c>
      <c r="AX53" s="106">
        <v>276.53199999999998</v>
      </c>
      <c r="AY53" s="106">
        <v>275.99799999999999</v>
      </c>
      <c r="AZ53" s="106">
        <v>277.55799999999999</v>
      </c>
      <c r="BA53" s="106">
        <v>276.88499999999999</v>
      </c>
      <c r="BB53" s="106">
        <v>275.17899999999997</v>
      </c>
      <c r="BC53" s="106">
        <v>276.40300000000002</v>
      </c>
      <c r="BD53" s="106">
        <v>278.53899999999999</v>
      </c>
      <c r="BE53" s="106">
        <v>284.19900000000001</v>
      </c>
      <c r="BF53" s="106">
        <v>285.67200000000003</v>
      </c>
      <c r="BG53" s="106">
        <v>287.93</v>
      </c>
      <c r="BH53" s="106">
        <v>289.92899999999997</v>
      </c>
      <c r="BI53" s="106">
        <v>293.971</v>
      </c>
      <c r="BJ53" s="106">
        <v>296.15899999999999</v>
      </c>
      <c r="BK53" s="106">
        <v>296.56599999999997</v>
      </c>
      <c r="BL53" s="106">
        <v>295.08</v>
      </c>
      <c r="BM53" s="106">
        <v>291.99</v>
      </c>
      <c r="BN53" s="106">
        <v>292.36900000000003</v>
      </c>
      <c r="BO53" s="106">
        <v>290.37299999999999</v>
      </c>
      <c r="BP53" s="106">
        <v>291.22800000000001</v>
      </c>
      <c r="BQ53" s="106">
        <v>292.54199999999997</v>
      </c>
      <c r="BR53" s="106">
        <v>299.36200000000002</v>
      </c>
      <c r="BS53" s="106">
        <v>298.32799999999997</v>
      </c>
      <c r="BT53" s="106">
        <v>308.53800000000001</v>
      </c>
      <c r="BU53" s="106">
        <v>319.13400000000001</v>
      </c>
      <c r="BV53" s="106">
        <v>318.73200000000003</v>
      </c>
      <c r="BW53" s="106">
        <v>318.709</v>
      </c>
      <c r="BX53" s="106">
        <v>320.83199999999999</v>
      </c>
      <c r="BY53" s="106">
        <v>321.07</v>
      </c>
      <c r="BZ53" s="106">
        <v>324.25200000000001</v>
      </c>
      <c r="CA53" s="106">
        <v>322.56</v>
      </c>
      <c r="CB53" s="106">
        <v>321.48599999999999</v>
      </c>
      <c r="CC53" s="106">
        <v>322.59699999999998</v>
      </c>
      <c r="CD53" s="106">
        <v>324.01900000000001</v>
      </c>
      <c r="CE53" s="106">
        <v>330.75599999999997</v>
      </c>
      <c r="CF53" s="106">
        <v>331.24799999999999</v>
      </c>
      <c r="CG53" s="106">
        <v>332.041</v>
      </c>
      <c r="CH53" s="106">
        <v>336.02100000000002</v>
      </c>
      <c r="CI53" s="106">
        <v>336.53699999999998</v>
      </c>
      <c r="CJ53" s="106">
        <v>334.59500000000003</v>
      </c>
      <c r="CK53" s="106">
        <v>335.57299999999998</v>
      </c>
      <c r="CL53" s="106">
        <v>331.24599999999998</v>
      </c>
      <c r="CM53" s="106">
        <v>329.05900000000003</v>
      </c>
      <c r="CN53" s="106">
        <v>327.68599999999998</v>
      </c>
      <c r="CO53" s="106">
        <v>323.76299999999998</v>
      </c>
      <c r="CP53" s="106">
        <v>322.471</v>
      </c>
      <c r="CQ53" s="106">
        <v>315.51299999999998</v>
      </c>
      <c r="CR53" s="106">
        <v>312.81900000000002</v>
      </c>
      <c r="CS53" s="106">
        <v>324.846</v>
      </c>
      <c r="CT53" s="106">
        <v>315.29399999999998</v>
      </c>
      <c r="CU53" s="106">
        <v>317.72199999999998</v>
      </c>
      <c r="CV53" s="106">
        <v>305.74</v>
      </c>
      <c r="CW53" s="106">
        <v>299.81099999999998</v>
      </c>
      <c r="CX53" s="106">
        <v>291.22899999999998</v>
      </c>
      <c r="CY53" s="106">
        <v>305.16300000000001</v>
      </c>
      <c r="CZ53" s="106">
        <v>327.92</v>
      </c>
      <c r="DA53" s="106">
        <v>343.06299999999999</v>
      </c>
      <c r="DB53" s="106">
        <v>351.553</v>
      </c>
      <c r="DC53" s="106">
        <v>353.94299999999998</v>
      </c>
      <c r="DD53" s="106">
        <v>356.11099999999999</v>
      </c>
      <c r="DE53" s="106">
        <v>355.68200000000002</v>
      </c>
      <c r="DF53" s="106">
        <v>354.37</v>
      </c>
      <c r="DG53" s="106">
        <v>379.089</v>
      </c>
      <c r="DH53" s="106">
        <v>401.30599999999998</v>
      </c>
      <c r="DI53" s="106">
        <v>406.61500000000001</v>
      </c>
      <c r="DJ53" s="106">
        <v>415.25700000000001</v>
      </c>
      <c r="DK53" s="106">
        <v>425.52300000000002</v>
      </c>
      <c r="DL53" s="106">
        <v>430.82600000000002</v>
      </c>
      <c r="DM53" s="106">
        <v>437.233</v>
      </c>
      <c r="DN53" s="106">
        <v>437.23399999999998</v>
      </c>
      <c r="DO53" s="106">
        <v>435.35199999999998</v>
      </c>
      <c r="DP53" s="106">
        <v>433.78199999999998</v>
      </c>
      <c r="DQ53" s="106">
        <v>434.38200000000001</v>
      </c>
      <c r="DR53" s="106">
        <v>435.59</v>
      </c>
      <c r="DS53" s="106">
        <v>437.78800000000001</v>
      </c>
      <c r="DT53" s="106">
        <v>443.56299999999999</v>
      </c>
      <c r="DU53" s="106">
        <v>451.94099999999997</v>
      </c>
      <c r="DV53" s="106">
        <v>441.78899999999999</v>
      </c>
      <c r="DW53" s="106">
        <v>439.58600000000001</v>
      </c>
      <c r="DX53" s="106">
        <v>436.31900000000002</v>
      </c>
      <c r="DY53" s="106">
        <v>434.85</v>
      </c>
      <c r="DZ53" s="106">
        <v>434.762</v>
      </c>
      <c r="EA53" s="106">
        <v>449.34800000000001</v>
      </c>
      <c r="EB53" s="106">
        <v>454.83100000000002</v>
      </c>
      <c r="EC53" s="106">
        <v>461.51900000000001</v>
      </c>
      <c r="ED53" s="106">
        <v>466.14800000000002</v>
      </c>
      <c r="EE53" s="106">
        <v>464.04899999999998</v>
      </c>
      <c r="EF53" s="106">
        <v>467.43900000000002</v>
      </c>
      <c r="EG53" s="106">
        <v>471.27300000000002</v>
      </c>
      <c r="EH53" s="106">
        <v>467.84899999999999</v>
      </c>
      <c r="EI53" s="106">
        <v>469.404</v>
      </c>
      <c r="EJ53" s="106">
        <v>504.54599999999999</v>
      </c>
      <c r="EK53" s="106">
        <v>525.09500000000003</v>
      </c>
      <c r="EL53" s="106">
        <v>535.92100000000005</v>
      </c>
      <c r="EM53" s="106">
        <v>542.52099999999996</v>
      </c>
      <c r="EN53" s="106">
        <v>543.08600000000001</v>
      </c>
      <c r="EO53" s="106">
        <v>538.54100000000005</v>
      </c>
      <c r="EP53" s="106">
        <v>533.75199999999995</v>
      </c>
      <c r="EQ53" s="106">
        <v>535.06700000000001</v>
      </c>
      <c r="ER53" s="106">
        <v>531.62</v>
      </c>
      <c r="ES53" s="106">
        <v>527.649</v>
      </c>
      <c r="ET53" s="106">
        <v>529.76700000000005</v>
      </c>
      <c r="EU53" s="106">
        <v>519.89</v>
      </c>
      <c r="EV53" s="106">
        <v>549.45600000000002</v>
      </c>
      <c r="EW53" s="106">
        <v>543.14800000000002</v>
      </c>
      <c r="EX53" s="106">
        <v>517.70299999999997</v>
      </c>
      <c r="EY53" s="106">
        <v>528.60900000000004</v>
      </c>
      <c r="EZ53" s="106">
        <v>510.22</v>
      </c>
      <c r="FA53" s="106">
        <v>434.12599999999998</v>
      </c>
      <c r="FB53" s="106">
        <v>392.15199999999999</v>
      </c>
      <c r="FC53" s="106">
        <v>318.654</v>
      </c>
      <c r="FD53" s="106">
        <v>312.274</v>
      </c>
      <c r="FE53" s="106">
        <v>272.25599999999997</v>
      </c>
      <c r="FF53" s="106">
        <v>267.084</v>
      </c>
      <c r="FG53" s="106">
        <v>272.40199999999999</v>
      </c>
      <c r="FH53" s="106">
        <v>210.35</v>
      </c>
      <c r="FI53" s="106">
        <v>193.215</v>
      </c>
      <c r="FJ53" s="106">
        <v>188.37700000000001</v>
      </c>
      <c r="FK53" s="106">
        <v>188.67599999999999</v>
      </c>
      <c r="FL53" s="106">
        <v>194.977</v>
      </c>
      <c r="FM53" s="106">
        <v>191.16499999999999</v>
      </c>
      <c r="FN53" s="106">
        <v>168.995</v>
      </c>
      <c r="FO53" s="106">
        <v>156.82900000000001</v>
      </c>
      <c r="FP53" s="106">
        <v>149.893</v>
      </c>
      <c r="FQ53" s="106">
        <v>145.05799999999999</v>
      </c>
      <c r="FR53" s="106">
        <v>138.83199999999999</v>
      </c>
      <c r="FS53" s="106">
        <v>142.88200000000001</v>
      </c>
      <c r="FT53" s="106">
        <v>143.84800000000001</v>
      </c>
      <c r="FU53" s="106">
        <v>147.95500000000001</v>
      </c>
      <c r="FV53" s="106">
        <v>150.44300000000001</v>
      </c>
      <c r="FW53" s="106">
        <v>154.06899999999999</v>
      </c>
      <c r="FX53" s="106">
        <v>153.988</v>
      </c>
      <c r="FY53" s="106">
        <v>154.577</v>
      </c>
      <c r="FZ53" s="106">
        <v>157.49199999999999</v>
      </c>
      <c r="GA53" s="106">
        <v>157.98699999999999</v>
      </c>
      <c r="GB53" s="106">
        <v>156.88300000000001</v>
      </c>
      <c r="GC53" s="106">
        <v>154.834</v>
      </c>
      <c r="GD53" s="106">
        <v>157.483</v>
      </c>
      <c r="GE53" s="106">
        <v>161.54900000000001</v>
      </c>
      <c r="GF53" s="106">
        <v>168.20400000000001</v>
      </c>
      <c r="GG53" s="106">
        <v>168.58600000000001</v>
      </c>
      <c r="GH53" s="106">
        <v>166.78</v>
      </c>
      <c r="GI53" s="106">
        <v>165.49600000000001</v>
      </c>
      <c r="GJ53" s="106">
        <v>164.49600000000001</v>
      </c>
      <c r="GK53" s="106">
        <v>167.423</v>
      </c>
      <c r="GL53" s="106">
        <v>159.80799999999999</v>
      </c>
      <c r="GM53" s="106">
        <v>157.50800000000001</v>
      </c>
      <c r="GN53" s="106">
        <v>156.03899999999999</v>
      </c>
      <c r="GO53" s="106">
        <v>156.398</v>
      </c>
      <c r="GP53" s="106">
        <v>154.34</v>
      </c>
      <c r="GQ53" s="106">
        <v>157.602</v>
      </c>
      <c r="GR53" s="106">
        <v>163.10499999999999</v>
      </c>
      <c r="GS53" s="106">
        <v>165.899</v>
      </c>
      <c r="GT53" s="106">
        <v>166.90299999999999</v>
      </c>
      <c r="GU53" s="106">
        <v>166.85300000000001</v>
      </c>
      <c r="GV53" s="106">
        <v>169.827</v>
      </c>
      <c r="GW53" s="106">
        <v>169.536</v>
      </c>
      <c r="GX53" s="106">
        <v>173.94499999999999</v>
      </c>
      <c r="GY53" s="106">
        <v>170.13800000000001</v>
      </c>
      <c r="GZ53" s="106">
        <v>169.82499999999999</v>
      </c>
      <c r="HA53" s="106">
        <v>168.77199999999999</v>
      </c>
      <c r="HB53" s="106">
        <v>167.95</v>
      </c>
      <c r="HC53" s="106">
        <v>167.73099999999999</v>
      </c>
      <c r="HD53" s="106">
        <v>162.47800000000001</v>
      </c>
      <c r="HE53" s="106">
        <v>164.60300000000001</v>
      </c>
      <c r="HF53" s="106">
        <v>162.381</v>
      </c>
      <c r="HG53" s="106">
        <v>164.90600000000001</v>
      </c>
      <c r="HH53" s="106">
        <v>169.559</v>
      </c>
      <c r="HI53" s="106">
        <v>170.49</v>
      </c>
      <c r="HJ53" s="106">
        <v>172.03</v>
      </c>
      <c r="HK53" s="106">
        <v>172.81399999999999</v>
      </c>
      <c r="HL53" s="106">
        <v>172.74799999999999</v>
      </c>
      <c r="HM53" s="106">
        <v>173.01400000000001</v>
      </c>
      <c r="HN53" s="106">
        <v>179.983</v>
      </c>
      <c r="HO53" s="106">
        <v>182.68199999999999</v>
      </c>
      <c r="HP53" s="106">
        <v>183.78</v>
      </c>
      <c r="HQ53" s="106">
        <v>188.82599999999999</v>
      </c>
      <c r="HR53" s="106">
        <v>191.01599999999999</v>
      </c>
      <c r="HS53" s="106">
        <v>195.91499999999999</v>
      </c>
      <c r="HT53" s="106">
        <v>203.90100000000001</v>
      </c>
      <c r="HU53" s="106">
        <v>204.41</v>
      </c>
      <c r="HV53" s="106">
        <v>202.18700000000001</v>
      </c>
      <c r="HW53" s="106">
        <v>206.268</v>
      </c>
      <c r="HX53" s="106">
        <v>206.83600000000001</v>
      </c>
      <c r="HY53" s="106">
        <v>207.624</v>
      </c>
      <c r="HZ53" s="106">
        <v>207.23</v>
      </c>
      <c r="IA53" s="106">
        <v>211.88499999999999</v>
      </c>
      <c r="IB53" s="106">
        <v>214.26599999999999</v>
      </c>
      <c r="IC53" s="106">
        <v>213.315</v>
      </c>
      <c r="ID53" s="106">
        <v>214.45599999999999</v>
      </c>
      <c r="IE53" s="106">
        <v>211.25200000000001</v>
      </c>
      <c r="IF53" s="106">
        <v>210.81800000000001</v>
      </c>
      <c r="IG53" s="106">
        <v>211.273</v>
      </c>
      <c r="IH53" s="106">
        <v>211.452</v>
      </c>
      <c r="II53" s="106">
        <v>210.56700000000001</v>
      </c>
      <c r="IJ53" s="106">
        <v>207.83600000000001</v>
      </c>
      <c r="IK53" s="106">
        <v>207.71100000000001</v>
      </c>
      <c r="IL53" s="106">
        <v>207.173</v>
      </c>
      <c r="IM53" s="106">
        <v>203.17099999999999</v>
      </c>
      <c r="IN53" s="106">
        <v>207.41399999999999</v>
      </c>
      <c r="IO53" s="106">
        <v>206.17500000000001</v>
      </c>
      <c r="IP53" s="106">
        <v>213.114</v>
      </c>
      <c r="IQ53" s="106">
        <v>216.304</v>
      </c>
      <c r="IR53" s="106">
        <v>217.821</v>
      </c>
      <c r="IS53" s="106">
        <v>215.89</v>
      </c>
      <c r="IT53" s="106">
        <v>215.76300000000001</v>
      </c>
      <c r="IU53" s="106">
        <v>216.81</v>
      </c>
      <c r="IV53" s="106">
        <v>218.72800000000001</v>
      </c>
      <c r="IW53" s="106">
        <v>222.809</v>
      </c>
      <c r="IX53" s="106">
        <v>222.92500000000001</v>
      </c>
      <c r="IY53" s="106"/>
      <c r="IZ53" s="106"/>
      <c r="JA53" s="106"/>
      <c r="JB53" s="106"/>
    </row>
    <row r="54" spans="1:262" x14ac:dyDescent="0.35">
      <c r="A54" s="108" t="s">
        <v>754</v>
      </c>
      <c r="B54" t="s">
        <v>927</v>
      </c>
      <c r="C54" t="s">
        <v>1690</v>
      </c>
      <c r="D54">
        <f t="shared" ca="1" si="14"/>
        <v>253</v>
      </c>
      <c r="E54" s="105">
        <f ca="1">_xll.BDH(A54&amp;" corp","blp_i_sprd_mid",TODAY()-365,TODAY(),"dir=h","sort=r","fill=-", "pcs="&amp;B54, "dates=h","cols=253;rows=1")</f>
        <v>753.98699999999997</v>
      </c>
      <c r="F54" s="106">
        <v>752.75800000000004</v>
      </c>
      <c r="G54" s="106">
        <v>752.15099999999995</v>
      </c>
      <c r="H54" s="106">
        <v>746.51800000000003</v>
      </c>
      <c r="I54" s="106">
        <v>747.71500000000003</v>
      </c>
      <c r="J54" s="106">
        <v>748.46600000000001</v>
      </c>
      <c r="K54" s="106">
        <v>687.84</v>
      </c>
      <c r="L54" s="106">
        <v>678.43399999999997</v>
      </c>
      <c r="M54" s="106">
        <v>676.98500000000001</v>
      </c>
      <c r="N54" s="106">
        <v>670.66099999999994</v>
      </c>
      <c r="O54" s="106">
        <v>661.22900000000004</v>
      </c>
      <c r="P54" s="106">
        <v>659.06700000000001</v>
      </c>
      <c r="Q54" s="106">
        <v>663.32799999999997</v>
      </c>
      <c r="R54" s="106">
        <v>680.476</v>
      </c>
      <c r="S54" s="106">
        <v>690.69299999999998</v>
      </c>
      <c r="T54" s="106">
        <v>693.81899999999996</v>
      </c>
      <c r="U54" s="106">
        <v>712.04499999999996</v>
      </c>
      <c r="V54" s="106">
        <v>730.90899999999999</v>
      </c>
      <c r="W54" s="106">
        <v>747.053</v>
      </c>
      <c r="X54" s="106">
        <v>766.17499999999995</v>
      </c>
      <c r="Y54" s="106">
        <v>775.08</v>
      </c>
      <c r="Z54" s="106">
        <v>686.98900000000003</v>
      </c>
      <c r="AA54" s="106">
        <v>679.202</v>
      </c>
      <c r="AB54" s="106">
        <v>648.58000000000004</v>
      </c>
      <c r="AC54" s="106">
        <v>611.06700000000001</v>
      </c>
      <c r="AD54" s="106">
        <v>612.66899999999998</v>
      </c>
      <c r="AE54" s="106">
        <v>614.55899999999997</v>
      </c>
      <c r="AF54" s="106">
        <v>616.15499999999997</v>
      </c>
      <c r="AG54" s="106">
        <v>623.95000000000005</v>
      </c>
      <c r="AH54" s="106">
        <v>635.92200000000003</v>
      </c>
      <c r="AI54" s="106">
        <v>639.08299999999997</v>
      </c>
      <c r="AJ54" s="106">
        <v>647.15899999999999</v>
      </c>
      <c r="AK54" s="106">
        <v>646.08600000000001</v>
      </c>
      <c r="AL54" s="106">
        <v>643.37199999999996</v>
      </c>
      <c r="AM54" s="106">
        <v>640.84500000000003</v>
      </c>
      <c r="AN54" s="106">
        <v>637.37400000000002</v>
      </c>
      <c r="AO54" s="106">
        <v>631.62599999999998</v>
      </c>
      <c r="AP54" s="106">
        <v>618.91499999999996</v>
      </c>
      <c r="AQ54" s="106">
        <v>614.98099999999999</v>
      </c>
      <c r="AR54" s="106">
        <v>612.63400000000001</v>
      </c>
      <c r="AS54" s="106">
        <v>602.19399999999996</v>
      </c>
      <c r="AT54" s="106">
        <v>602.14</v>
      </c>
      <c r="AU54" s="106">
        <v>619.33900000000006</v>
      </c>
      <c r="AV54" s="106">
        <v>637.03</v>
      </c>
      <c r="AW54" s="106">
        <v>639.95000000000005</v>
      </c>
      <c r="AX54" s="106">
        <v>703.42399999999998</v>
      </c>
      <c r="AY54" s="106">
        <v>707.40800000000002</v>
      </c>
      <c r="AZ54" s="106">
        <v>689.10699999999997</v>
      </c>
      <c r="BA54" s="106">
        <v>675.64</v>
      </c>
      <c r="BB54" s="106">
        <v>671.55600000000004</v>
      </c>
      <c r="BC54" s="106">
        <v>674.64</v>
      </c>
      <c r="BD54" s="106">
        <v>676.76300000000003</v>
      </c>
      <c r="BE54" s="106">
        <v>688.93299999999999</v>
      </c>
      <c r="BF54" s="106">
        <v>682.84400000000005</v>
      </c>
      <c r="BG54" s="106">
        <v>682.60199999999998</v>
      </c>
      <c r="BH54" s="106">
        <v>678.82399999999996</v>
      </c>
      <c r="BI54" s="106">
        <v>672.10199999999998</v>
      </c>
      <c r="BJ54" s="106">
        <v>633.30999999999995</v>
      </c>
      <c r="BK54" s="106">
        <v>611.23</v>
      </c>
      <c r="BL54" s="106">
        <v>606.82000000000005</v>
      </c>
      <c r="BM54" s="106">
        <v>591.99099999999999</v>
      </c>
      <c r="BN54" s="106">
        <v>586.52</v>
      </c>
      <c r="BO54" s="106">
        <v>572.93399999999997</v>
      </c>
      <c r="BP54" s="106">
        <v>571.08799999999997</v>
      </c>
      <c r="BQ54" s="106">
        <v>578.46900000000005</v>
      </c>
      <c r="BR54" s="106">
        <v>599.18499999999995</v>
      </c>
      <c r="BS54" s="106">
        <v>598.91</v>
      </c>
      <c r="BT54" s="106">
        <v>632.92899999999997</v>
      </c>
      <c r="BU54" s="106">
        <v>646.01700000000005</v>
      </c>
      <c r="BV54" s="106">
        <v>663.71500000000003</v>
      </c>
      <c r="BW54" s="106">
        <v>677.31</v>
      </c>
      <c r="BX54" s="106">
        <v>690.94500000000005</v>
      </c>
      <c r="BY54" s="106">
        <v>698.84900000000005</v>
      </c>
      <c r="BZ54" s="106">
        <v>707.399</v>
      </c>
      <c r="CA54" s="106">
        <v>709.25699999999995</v>
      </c>
      <c r="CB54" s="106">
        <v>711.43</v>
      </c>
      <c r="CC54" s="106">
        <v>717.37800000000004</v>
      </c>
      <c r="CD54" s="106">
        <v>727.005</v>
      </c>
      <c r="CE54" s="106">
        <v>737.77099999999996</v>
      </c>
      <c r="CF54" s="106">
        <v>741.56399999999996</v>
      </c>
      <c r="CG54" s="106">
        <v>754</v>
      </c>
      <c r="CH54" s="106">
        <v>764.02300000000002</v>
      </c>
      <c r="CI54" s="106">
        <v>784.95399999999995</v>
      </c>
      <c r="CJ54" s="106">
        <v>783.03499999999997</v>
      </c>
      <c r="CK54" s="106">
        <v>778.053</v>
      </c>
      <c r="CL54" s="106">
        <v>756.41800000000001</v>
      </c>
      <c r="CM54" s="106">
        <v>746.75900000000001</v>
      </c>
      <c r="CN54" s="106">
        <v>744.89099999999996</v>
      </c>
      <c r="CO54" s="106">
        <v>735.60199999999998</v>
      </c>
      <c r="CP54" s="106">
        <v>733.529</v>
      </c>
      <c r="CQ54" s="106">
        <v>722.04499999999996</v>
      </c>
      <c r="CR54" s="106">
        <v>718.63400000000001</v>
      </c>
      <c r="CS54" s="106">
        <v>773.46100000000001</v>
      </c>
      <c r="CT54" s="106">
        <v>746.32100000000003</v>
      </c>
      <c r="CU54" s="106">
        <v>743.86</v>
      </c>
      <c r="CV54" s="106">
        <v>703.20899999999995</v>
      </c>
      <c r="CW54" s="106">
        <v>654.19399999999996</v>
      </c>
      <c r="CX54" s="106">
        <v>608.10199999999998</v>
      </c>
      <c r="CY54" s="106">
        <v>629.11400000000003</v>
      </c>
      <c r="CZ54" s="106">
        <v>669.22</v>
      </c>
      <c r="DA54" s="106">
        <v>636.11900000000003</v>
      </c>
      <c r="DB54" s="106">
        <v>664.13800000000003</v>
      </c>
      <c r="DC54" s="106">
        <v>676.51900000000001</v>
      </c>
      <c r="DD54" s="106">
        <v>675.84299999999996</v>
      </c>
      <c r="DE54" s="106">
        <v>665.78399999999999</v>
      </c>
      <c r="DF54" s="106">
        <v>650.42499999999995</v>
      </c>
      <c r="DG54" s="106">
        <v>743.45899999999995</v>
      </c>
      <c r="DH54" s="106">
        <v>840.15700000000004</v>
      </c>
      <c r="DI54" s="106">
        <v>850.15599999999995</v>
      </c>
      <c r="DJ54" s="106">
        <v>866.09400000000005</v>
      </c>
      <c r="DK54" s="106">
        <v>902.404</v>
      </c>
      <c r="DL54" s="106">
        <v>937.83600000000001</v>
      </c>
      <c r="DM54" s="106">
        <v>946.18499999999995</v>
      </c>
      <c r="DN54" s="106">
        <v>930.87699999999995</v>
      </c>
      <c r="DO54" s="106">
        <v>874.62</v>
      </c>
      <c r="DP54" s="106">
        <v>800.21699999999998</v>
      </c>
      <c r="DQ54" s="106">
        <v>781.66899999999998</v>
      </c>
      <c r="DR54" s="106">
        <v>771.08699999999999</v>
      </c>
      <c r="DS54" s="106">
        <v>769.74199999999996</v>
      </c>
      <c r="DT54" s="106">
        <v>768.774</v>
      </c>
      <c r="DU54" s="106">
        <v>778.95399999999995</v>
      </c>
      <c r="DV54" s="106">
        <v>761.86699999999996</v>
      </c>
      <c r="DW54" s="106">
        <v>713.96100000000001</v>
      </c>
      <c r="DX54" s="106">
        <v>706.04499999999996</v>
      </c>
      <c r="DY54" s="106">
        <v>697.495</v>
      </c>
      <c r="DZ54" s="106">
        <v>682.59299999999996</v>
      </c>
      <c r="EA54" s="106">
        <v>673.89800000000002</v>
      </c>
      <c r="EB54" s="106">
        <v>697.49900000000002</v>
      </c>
      <c r="EC54" s="106">
        <v>707.98199999999997</v>
      </c>
      <c r="ED54" s="106">
        <v>715.25400000000002</v>
      </c>
      <c r="EE54" s="106">
        <v>723.66099999999994</v>
      </c>
      <c r="EF54" s="106">
        <v>708.50699999999995</v>
      </c>
      <c r="EG54" s="106">
        <v>702.64300000000003</v>
      </c>
      <c r="EH54" s="106">
        <v>723.12400000000002</v>
      </c>
      <c r="EI54" s="106">
        <v>598.64400000000001</v>
      </c>
      <c r="EJ54" s="106">
        <v>593.94899999999996</v>
      </c>
      <c r="EK54" s="106">
        <v>661.37400000000002</v>
      </c>
      <c r="EL54" s="106">
        <v>720.10699999999997</v>
      </c>
      <c r="EM54" s="106">
        <v>736.88800000000003</v>
      </c>
      <c r="EN54" s="106">
        <v>767.40700000000004</v>
      </c>
      <c r="EO54" s="106">
        <v>768.06</v>
      </c>
      <c r="EP54" s="106">
        <v>743.57299999999998</v>
      </c>
      <c r="EQ54" s="106">
        <v>736.86</v>
      </c>
      <c r="ER54" s="106">
        <v>748.61099999999999</v>
      </c>
      <c r="ES54" s="106">
        <v>760.83699999999999</v>
      </c>
      <c r="ET54" s="106">
        <v>772.28099999999995</v>
      </c>
      <c r="EU54" s="106">
        <v>783.39499999999998</v>
      </c>
      <c r="EV54" s="106">
        <v>783.56200000000001</v>
      </c>
      <c r="EW54" s="106">
        <v>937.03800000000001</v>
      </c>
      <c r="EX54" s="106">
        <v>954.32500000000005</v>
      </c>
      <c r="EY54" s="106">
        <v>936.755</v>
      </c>
      <c r="EZ54" s="106">
        <v>949.30899999999997</v>
      </c>
      <c r="FA54" s="106">
        <v>936.88499999999999</v>
      </c>
      <c r="FB54" s="106">
        <v>850.35199999999998</v>
      </c>
      <c r="FC54" s="106">
        <v>784.61400000000003</v>
      </c>
      <c r="FD54" s="106">
        <v>646.58600000000001</v>
      </c>
      <c r="FE54" s="106">
        <v>646.70899999999995</v>
      </c>
      <c r="FF54" s="106">
        <v>523.74199999999996</v>
      </c>
      <c r="FG54" s="106">
        <v>513.38800000000003</v>
      </c>
      <c r="FH54" s="106">
        <v>551.75400000000002</v>
      </c>
      <c r="FI54" s="106">
        <v>448.279</v>
      </c>
      <c r="FJ54" s="106">
        <v>401.137</v>
      </c>
      <c r="FK54" s="106">
        <v>370.54700000000003</v>
      </c>
      <c r="FL54" s="106">
        <v>378.03500000000003</v>
      </c>
      <c r="FM54" s="106">
        <v>404.74799999999999</v>
      </c>
      <c r="FN54" s="106">
        <v>406.565</v>
      </c>
      <c r="FO54" s="106">
        <v>338.32400000000001</v>
      </c>
      <c r="FP54" s="106">
        <v>312.12599999999998</v>
      </c>
      <c r="FQ54" s="106">
        <v>305.613</v>
      </c>
      <c r="FR54" s="106">
        <v>294.94799999999998</v>
      </c>
      <c r="FS54" s="106">
        <v>255.70500000000001</v>
      </c>
      <c r="FT54" s="106">
        <v>257.00900000000001</v>
      </c>
      <c r="FU54" s="106">
        <v>265.29300000000001</v>
      </c>
      <c r="FV54" s="106">
        <v>267.67200000000003</v>
      </c>
      <c r="FW54" s="106">
        <v>265.178</v>
      </c>
      <c r="FX54" s="106">
        <v>267.34800000000001</v>
      </c>
      <c r="FY54" s="106">
        <v>266.02999999999997</v>
      </c>
      <c r="FZ54" s="106">
        <v>262.678</v>
      </c>
      <c r="GA54" s="106">
        <v>264.92599999999999</v>
      </c>
      <c r="GB54" s="106">
        <v>263.96699999999998</v>
      </c>
      <c r="GC54" s="106">
        <v>258.33300000000003</v>
      </c>
      <c r="GD54" s="106">
        <v>253.74</v>
      </c>
      <c r="GE54" s="106">
        <v>257.13200000000001</v>
      </c>
      <c r="GF54" s="106">
        <v>264.92099999999999</v>
      </c>
      <c r="GG54" s="106">
        <v>285.678</v>
      </c>
      <c r="GH54" s="106">
        <v>285.923</v>
      </c>
      <c r="GI54" s="106">
        <v>280.226</v>
      </c>
      <c r="GJ54" s="106">
        <v>259.45400000000001</v>
      </c>
      <c r="GK54" s="106">
        <v>256.33800000000002</v>
      </c>
      <c r="GL54" s="106">
        <v>282.16399999999999</v>
      </c>
      <c r="GM54" s="106">
        <v>256.99400000000003</v>
      </c>
      <c r="GN54" s="106">
        <v>247.30799999999999</v>
      </c>
      <c r="GO54" s="106">
        <v>225.96700000000001</v>
      </c>
      <c r="GP54" s="106">
        <v>223.84399999999999</v>
      </c>
      <c r="GQ54" s="106">
        <v>219.11699999999999</v>
      </c>
      <c r="GR54" s="106">
        <v>219.76900000000001</v>
      </c>
      <c r="GS54" s="106">
        <v>226.54499999999999</v>
      </c>
      <c r="GT54" s="106">
        <v>229.917</v>
      </c>
      <c r="GU54" s="106">
        <v>229.57300000000001</v>
      </c>
      <c r="GV54" s="106">
        <v>230.066</v>
      </c>
      <c r="GW54" s="106">
        <v>232.48099999999999</v>
      </c>
      <c r="GX54" s="106">
        <v>231.501</v>
      </c>
      <c r="GY54" s="106">
        <v>236.78299999999999</v>
      </c>
      <c r="GZ54" s="106">
        <v>236.68</v>
      </c>
      <c r="HA54" s="106">
        <v>235.571</v>
      </c>
      <c r="HB54" s="106">
        <v>235.55500000000001</v>
      </c>
      <c r="HC54" s="106">
        <v>230.703</v>
      </c>
      <c r="HD54" s="106">
        <v>234.524</v>
      </c>
      <c r="HE54" s="106">
        <v>231.697</v>
      </c>
      <c r="HF54" s="106">
        <v>236.36099999999999</v>
      </c>
      <c r="HG54" s="106">
        <v>233.05199999999999</v>
      </c>
      <c r="HH54" s="106">
        <v>236.06299999999999</v>
      </c>
      <c r="HI54" s="106">
        <v>237.40600000000001</v>
      </c>
      <c r="HJ54" s="106">
        <v>238.624</v>
      </c>
      <c r="HK54" s="106">
        <v>245.114</v>
      </c>
      <c r="HL54" s="106">
        <v>252.10400000000001</v>
      </c>
      <c r="HM54" s="106">
        <v>253.00399999999999</v>
      </c>
      <c r="HN54" s="106">
        <v>253.53800000000001</v>
      </c>
      <c r="HO54" s="106">
        <v>260.85500000000002</v>
      </c>
      <c r="HP54" s="106">
        <v>262.50400000000002</v>
      </c>
      <c r="HQ54" s="106">
        <v>261.66899999999998</v>
      </c>
      <c r="HR54" s="106">
        <v>264.23599999999999</v>
      </c>
      <c r="HS54" s="106">
        <v>267.93299999999999</v>
      </c>
      <c r="HT54" s="106">
        <v>272.47899999999998</v>
      </c>
      <c r="HU54" s="106">
        <v>275.49400000000003</v>
      </c>
      <c r="HV54" s="106">
        <v>278.66699999999997</v>
      </c>
      <c r="HW54" s="106">
        <v>270.43700000000001</v>
      </c>
      <c r="HX54" s="106">
        <v>276.62900000000002</v>
      </c>
      <c r="HY54" s="106">
        <v>280.88799999999998</v>
      </c>
      <c r="HZ54" s="106">
        <v>280.30200000000002</v>
      </c>
      <c r="IA54" s="106">
        <v>280.69799999999998</v>
      </c>
      <c r="IB54" s="106">
        <v>282.72899999999998</v>
      </c>
      <c r="IC54" s="106">
        <v>287.74299999999999</v>
      </c>
      <c r="ID54" s="106">
        <v>289.959</v>
      </c>
      <c r="IE54" s="106">
        <v>291.30599999999998</v>
      </c>
      <c r="IF54" s="106">
        <v>287.87900000000002</v>
      </c>
      <c r="IG54" s="106">
        <v>287.32499999999999</v>
      </c>
      <c r="IH54" s="106">
        <v>287.08300000000003</v>
      </c>
      <c r="II54" s="106">
        <v>288.65100000000001</v>
      </c>
      <c r="IJ54" s="106">
        <v>286.39800000000002</v>
      </c>
      <c r="IK54" s="106">
        <v>280.14999999999998</v>
      </c>
      <c r="IL54" s="106">
        <v>280.33100000000002</v>
      </c>
      <c r="IM54" s="106">
        <v>278.65199999999999</v>
      </c>
      <c r="IN54" s="106">
        <v>274.35399999999998</v>
      </c>
      <c r="IO54" s="106">
        <v>278.20499999999998</v>
      </c>
      <c r="IP54" s="106">
        <v>275.137</v>
      </c>
      <c r="IQ54" s="106">
        <v>279.20800000000003</v>
      </c>
      <c r="IR54" s="106">
        <v>289.48399999999998</v>
      </c>
      <c r="IS54" s="106">
        <v>292.435</v>
      </c>
      <c r="IT54" s="106">
        <v>285.25099999999998</v>
      </c>
      <c r="IU54" s="106">
        <v>282.29599999999999</v>
      </c>
      <c r="IV54" s="106">
        <v>277.10199999999998</v>
      </c>
      <c r="IW54" s="106">
        <v>278.57400000000001</v>
      </c>
      <c r="IX54" s="106"/>
      <c r="IY54" s="106"/>
      <c r="IZ54" s="106"/>
      <c r="JA54" s="106"/>
      <c r="JB54" s="106"/>
    </row>
    <row r="55" spans="1:262" x14ac:dyDescent="0.35">
      <c r="A55" s="108" t="s">
        <v>792</v>
      </c>
      <c r="B55" t="s">
        <v>927</v>
      </c>
      <c r="C55" t="s">
        <v>1690</v>
      </c>
      <c r="D55">
        <f t="shared" ca="1" si="14"/>
        <v>180</v>
      </c>
      <c r="E55" s="105">
        <f ca="1">_xll.BDH(A55&amp;" corp","blp_i_sprd_mid",TODAY()-365,TODAY(),"dir=h","sort=r","fill=-", "pcs="&amp;B55, "dates=h","cols=180;rows=1")</f>
        <v>361.87</v>
      </c>
      <c r="F55" s="106">
        <v>361.32400000000001</v>
      </c>
      <c r="G55" s="106">
        <v>362.77800000000002</v>
      </c>
      <c r="H55" s="106">
        <v>363.99099999999999</v>
      </c>
      <c r="I55" s="106">
        <v>365.91500000000002</v>
      </c>
      <c r="J55" s="106">
        <v>366.12</v>
      </c>
      <c r="K55" s="106">
        <v>360.71499999999997</v>
      </c>
      <c r="L55" s="106">
        <v>358.69299999999998</v>
      </c>
      <c r="M55" s="106">
        <v>357.65</v>
      </c>
      <c r="N55" s="106">
        <v>357.66399999999999</v>
      </c>
      <c r="O55" s="106">
        <v>356.964</v>
      </c>
      <c r="P55" s="106">
        <v>353.64499999999998</v>
      </c>
      <c r="Q55" s="106">
        <v>354.15300000000002</v>
      </c>
      <c r="R55" s="106">
        <v>357.74299999999999</v>
      </c>
      <c r="S55" s="106">
        <v>360.15699999999998</v>
      </c>
      <c r="T55" s="106">
        <v>360.221</v>
      </c>
      <c r="U55" s="106">
        <v>363.90100000000001</v>
      </c>
      <c r="V55" s="106">
        <v>368.685</v>
      </c>
      <c r="W55" s="106">
        <v>370.32</v>
      </c>
      <c r="X55" s="106">
        <v>372.05599999999998</v>
      </c>
      <c r="Y55" s="106">
        <v>366.03800000000001</v>
      </c>
      <c r="Z55" s="106">
        <v>362.27199999999999</v>
      </c>
      <c r="AA55" s="106">
        <v>364.11500000000001</v>
      </c>
      <c r="AB55" s="106">
        <v>363.46899999999999</v>
      </c>
      <c r="AC55" s="106">
        <v>352.74200000000002</v>
      </c>
      <c r="AD55" s="106">
        <v>353.14100000000002</v>
      </c>
      <c r="AE55" s="106">
        <v>353.791</v>
      </c>
      <c r="AF55" s="106">
        <v>357.86900000000003</v>
      </c>
      <c r="AG55" s="106">
        <v>360.529</v>
      </c>
      <c r="AH55" s="106">
        <v>362.20499999999998</v>
      </c>
      <c r="AI55" s="106">
        <v>357.28</v>
      </c>
      <c r="AJ55" s="106">
        <v>359.52600000000001</v>
      </c>
      <c r="AK55" s="106">
        <v>360.27699999999999</v>
      </c>
      <c r="AL55" s="106">
        <v>359.226</v>
      </c>
      <c r="AM55" s="106">
        <v>363.31599999999997</v>
      </c>
      <c r="AN55" s="106">
        <v>365.65800000000002</v>
      </c>
      <c r="AO55" s="106">
        <v>380.06400000000002</v>
      </c>
      <c r="AP55" s="106">
        <v>378.86399999999998</v>
      </c>
      <c r="AQ55" s="106">
        <v>373.00700000000001</v>
      </c>
      <c r="AR55" s="106">
        <v>378.709</v>
      </c>
      <c r="AS55" s="106">
        <v>377.40600000000001</v>
      </c>
      <c r="AT55" s="106">
        <v>375.76900000000001</v>
      </c>
      <c r="AU55" s="106">
        <v>376.25099999999998</v>
      </c>
      <c r="AV55" s="106">
        <v>381.72199999999998</v>
      </c>
      <c r="AW55" s="106">
        <v>385.96699999999998</v>
      </c>
      <c r="AX55" s="106">
        <v>387.762</v>
      </c>
      <c r="AY55" s="106">
        <v>386.92500000000001</v>
      </c>
      <c r="AZ55" s="106">
        <v>389.12799999999999</v>
      </c>
      <c r="BA55" s="106">
        <v>391.97399999999999</v>
      </c>
      <c r="BB55" s="106">
        <v>389.24200000000002</v>
      </c>
      <c r="BC55" s="106">
        <v>388.601</v>
      </c>
      <c r="BD55" s="106">
        <v>392.17599999999999</v>
      </c>
      <c r="BE55" s="106">
        <v>394.952</v>
      </c>
      <c r="BF55" s="106">
        <v>403.48200000000003</v>
      </c>
      <c r="BG55" s="106">
        <v>402.55900000000003</v>
      </c>
      <c r="BH55" s="106">
        <v>406.40600000000001</v>
      </c>
      <c r="BI55" s="106">
        <v>408.70400000000001</v>
      </c>
      <c r="BJ55" s="106">
        <v>412.70699999999999</v>
      </c>
      <c r="BK55" s="106">
        <v>412.07100000000003</v>
      </c>
      <c r="BL55" s="106">
        <v>410.00700000000001</v>
      </c>
      <c r="BM55" s="106">
        <v>409.00099999999998</v>
      </c>
      <c r="BN55" s="106">
        <v>402.12400000000002</v>
      </c>
      <c r="BO55" s="106">
        <v>402.52300000000002</v>
      </c>
      <c r="BP55" s="106">
        <v>400.29199999999997</v>
      </c>
      <c r="BQ55" s="106">
        <v>399.01100000000002</v>
      </c>
      <c r="BR55" s="106">
        <v>400.95400000000001</v>
      </c>
      <c r="BS55" s="106">
        <v>404.03899999999999</v>
      </c>
      <c r="BT55" s="106">
        <v>401.12599999999998</v>
      </c>
      <c r="BU55" s="106">
        <v>410.63799999999998</v>
      </c>
      <c r="BV55" s="106">
        <v>414.54500000000002</v>
      </c>
      <c r="BW55" s="106">
        <v>421.14</v>
      </c>
      <c r="BX55" s="106">
        <v>422.17599999999999</v>
      </c>
      <c r="BY55" s="106">
        <v>423.798</v>
      </c>
      <c r="BZ55" s="106">
        <v>421.98700000000002</v>
      </c>
      <c r="CA55" s="106">
        <v>425.34100000000001</v>
      </c>
      <c r="CB55" s="106">
        <v>422.64600000000002</v>
      </c>
      <c r="CC55" s="106">
        <v>420.1</v>
      </c>
      <c r="CD55" s="106">
        <v>418.44900000000001</v>
      </c>
      <c r="CE55" s="106">
        <v>419.42099999999999</v>
      </c>
      <c r="CF55" s="106">
        <v>426.01900000000001</v>
      </c>
      <c r="CG55" s="106">
        <v>426.58699999999999</v>
      </c>
      <c r="CH55" s="106">
        <v>426.40800000000002</v>
      </c>
      <c r="CI55" s="106">
        <v>429.13099999999997</v>
      </c>
      <c r="CJ55" s="106">
        <v>428.43299999999999</v>
      </c>
      <c r="CK55" s="106">
        <v>428.32</v>
      </c>
      <c r="CL55" s="106">
        <v>426.53100000000001</v>
      </c>
      <c r="CM55" s="106">
        <v>422.63200000000001</v>
      </c>
      <c r="CN55" s="106">
        <v>421.072</v>
      </c>
      <c r="CO55" s="106">
        <v>422.37099999999998</v>
      </c>
      <c r="CP55" s="106">
        <v>416.04500000000002</v>
      </c>
      <c r="CQ55" s="106">
        <v>416.2</v>
      </c>
      <c r="CR55" s="106">
        <v>407.94900000000001</v>
      </c>
      <c r="CS55" s="106">
        <v>399.07799999999997</v>
      </c>
      <c r="CT55" s="106">
        <v>413.75299999999999</v>
      </c>
      <c r="CU55" s="106">
        <v>409.85599999999999</v>
      </c>
      <c r="CV55" s="106">
        <v>408.16</v>
      </c>
      <c r="CW55" s="106">
        <v>392.34800000000001</v>
      </c>
      <c r="CX55" s="106">
        <v>382.03</v>
      </c>
      <c r="CY55" s="106">
        <v>377.25700000000001</v>
      </c>
      <c r="CZ55" s="106">
        <v>385.84</v>
      </c>
      <c r="DA55" s="106">
        <v>419.00299999999999</v>
      </c>
      <c r="DB55" s="106">
        <v>429.99599999999998</v>
      </c>
      <c r="DC55" s="106">
        <v>443.75799999999998</v>
      </c>
      <c r="DD55" s="106">
        <v>447.43400000000003</v>
      </c>
      <c r="DE55" s="106">
        <v>448.07400000000001</v>
      </c>
      <c r="DF55" s="106">
        <v>438.14400000000001</v>
      </c>
      <c r="DG55" s="106">
        <v>435.57499999999999</v>
      </c>
      <c r="DH55" s="106">
        <v>451.47500000000002</v>
      </c>
      <c r="DI55" s="106">
        <v>477.58199999999999</v>
      </c>
      <c r="DJ55" s="106">
        <v>465.267</v>
      </c>
      <c r="DK55" s="106">
        <v>467.19299999999998</v>
      </c>
      <c r="DL55" s="106">
        <v>470.19499999999999</v>
      </c>
      <c r="DM55" s="106">
        <v>474.608</v>
      </c>
      <c r="DN55" s="106">
        <v>476.56799999999998</v>
      </c>
      <c r="DO55" s="106">
        <v>479.81599999999997</v>
      </c>
      <c r="DP55" s="106">
        <v>480.339</v>
      </c>
      <c r="DQ55" s="106">
        <v>470.02699999999999</v>
      </c>
      <c r="DR55" s="106">
        <v>467.82600000000002</v>
      </c>
      <c r="DS55" s="106">
        <v>465.73399999999998</v>
      </c>
      <c r="DT55" s="106">
        <v>469.21100000000001</v>
      </c>
      <c r="DU55" s="106">
        <v>464.928</v>
      </c>
      <c r="DV55" s="106">
        <v>461.75599999999997</v>
      </c>
      <c r="DW55" s="106">
        <v>463.80599999999998</v>
      </c>
      <c r="DX55" s="106">
        <v>464.42599999999999</v>
      </c>
      <c r="DY55" s="106">
        <v>457.86399999999998</v>
      </c>
      <c r="DZ55" s="106">
        <v>452.959</v>
      </c>
      <c r="EA55" s="106">
        <v>443.76900000000001</v>
      </c>
      <c r="EB55" s="106">
        <v>441.19600000000003</v>
      </c>
      <c r="EC55" s="106">
        <v>443.54899999999998</v>
      </c>
      <c r="ED55" s="106">
        <v>459.911</v>
      </c>
      <c r="EE55" s="106">
        <v>461.87900000000002</v>
      </c>
      <c r="EF55" s="106">
        <v>473.43299999999999</v>
      </c>
      <c r="EG55" s="106">
        <v>480.63299999999998</v>
      </c>
      <c r="EH55" s="106">
        <v>477.755</v>
      </c>
      <c r="EI55" s="106">
        <v>483.29599999999999</v>
      </c>
      <c r="EJ55" s="106">
        <v>486.79899999999998</v>
      </c>
      <c r="EK55" s="106">
        <v>485.88600000000002</v>
      </c>
      <c r="EL55" s="106">
        <v>491.21</v>
      </c>
      <c r="EM55" s="106">
        <v>524.08399999999995</v>
      </c>
      <c r="EN55" s="106">
        <v>561.36099999999999</v>
      </c>
      <c r="EO55" s="106">
        <v>584.79600000000005</v>
      </c>
      <c r="EP55" s="106">
        <v>609.65099999999995</v>
      </c>
      <c r="EQ55" s="106">
        <v>608.80999999999995</v>
      </c>
      <c r="ER55" s="106">
        <v>605.68499999999995</v>
      </c>
      <c r="ES55" s="106">
        <v>600.44899999999996</v>
      </c>
      <c r="ET55" s="106">
        <v>597.69200000000001</v>
      </c>
      <c r="EU55" s="106">
        <v>599.827</v>
      </c>
      <c r="EV55" s="106">
        <v>595.82799999999997</v>
      </c>
      <c r="EW55" s="106">
        <v>597.43299999999999</v>
      </c>
      <c r="EX55" s="106">
        <v>598.64200000000005</v>
      </c>
      <c r="EY55" s="106">
        <v>641.476</v>
      </c>
      <c r="EZ55" s="106">
        <v>652.09</v>
      </c>
      <c r="FA55" s="106">
        <v>625.19500000000005</v>
      </c>
      <c r="FB55" s="106">
        <v>631.50699999999995</v>
      </c>
      <c r="FC55" s="106">
        <v>623.67499999999995</v>
      </c>
      <c r="FD55" s="106">
        <v>578.52599999999995</v>
      </c>
      <c r="FE55" s="106">
        <v>539.91099999999994</v>
      </c>
      <c r="FF55" s="106">
        <v>464.40600000000001</v>
      </c>
      <c r="FG55" s="106">
        <v>447.33</v>
      </c>
      <c r="FH55" s="106">
        <v>384.99</v>
      </c>
      <c r="FI55" s="106">
        <v>373.67399999999998</v>
      </c>
      <c r="FJ55" s="106">
        <v>386.67</v>
      </c>
      <c r="FK55" s="106">
        <v>325.315</v>
      </c>
      <c r="FL55" s="106">
        <v>300.99799999999999</v>
      </c>
      <c r="FM55" s="106">
        <v>286.24099999999999</v>
      </c>
      <c r="FN55" s="106">
        <v>291</v>
      </c>
      <c r="FO55" s="106">
        <v>307.32900000000001</v>
      </c>
      <c r="FP55" s="106">
        <v>302.45800000000003</v>
      </c>
      <c r="FQ55" s="106">
        <v>281.58100000000002</v>
      </c>
      <c r="FR55" s="106">
        <v>266.84399999999999</v>
      </c>
      <c r="FS55" s="106">
        <v>260.04500000000002</v>
      </c>
      <c r="FT55" s="106">
        <v>256.00599999999997</v>
      </c>
      <c r="FU55" s="106">
        <v>241.34700000000001</v>
      </c>
      <c r="FV55" s="106">
        <v>242.292</v>
      </c>
      <c r="FW55" s="106">
        <v>242.87200000000001</v>
      </c>
      <c r="FX55" s="106">
        <v>244.066</v>
      </c>
      <c r="FY55" s="106">
        <v>242.46799999999999</v>
      </c>
      <c r="FZ55" s="106">
        <v>243.57400000000001</v>
      </c>
      <c r="GA55" s="106">
        <v>243.887</v>
      </c>
      <c r="GB55" s="106">
        <v>240.45</v>
      </c>
      <c r="GC55" s="106"/>
      <c r="GD55" s="106"/>
      <c r="GE55" s="106"/>
      <c r="GF55" s="106"/>
      <c r="GG55" s="106"/>
      <c r="GH55" s="106"/>
      <c r="GI55" s="106"/>
      <c r="GJ55" s="106"/>
      <c r="GK55" s="106"/>
      <c r="GL55" s="106"/>
      <c r="GM55" s="106"/>
      <c r="GN55" s="106"/>
      <c r="GO55" s="106"/>
      <c r="GP55" s="106"/>
      <c r="GQ55" s="106"/>
      <c r="GR55" s="106"/>
      <c r="GS55" s="106"/>
      <c r="GT55" s="106"/>
      <c r="GU55" s="106"/>
      <c r="GV55" s="106"/>
      <c r="GW55" s="106"/>
      <c r="GX55" s="106"/>
      <c r="GY55" s="106"/>
      <c r="GZ55" s="106"/>
      <c r="HA55" s="106"/>
      <c r="HB55" s="106"/>
      <c r="HC55" s="106"/>
      <c r="HD55" s="106"/>
      <c r="HE55" s="106"/>
      <c r="HF55" s="106"/>
      <c r="HG55" s="106"/>
      <c r="HH55" s="106"/>
      <c r="HI55" s="106"/>
      <c r="HJ55" s="106"/>
      <c r="HK55" s="106"/>
      <c r="HL55" s="106"/>
      <c r="HM55" s="106"/>
      <c r="HN55" s="106"/>
      <c r="HO55" s="106"/>
      <c r="HP55" s="106"/>
      <c r="HQ55" s="106"/>
      <c r="HR55" s="106"/>
      <c r="HS55" s="106"/>
      <c r="HT55" s="106"/>
      <c r="HU55" s="106"/>
      <c r="HV55" s="106"/>
      <c r="HW55" s="106"/>
      <c r="HX55" s="106"/>
      <c r="HY55" s="106"/>
      <c r="HZ55" s="106"/>
      <c r="IA55" s="106"/>
      <c r="IB55" s="106"/>
      <c r="IC55" s="106"/>
      <c r="ID55" s="106"/>
      <c r="IE55" s="106"/>
      <c r="IF55" s="106"/>
      <c r="IG55" s="106"/>
      <c r="IH55" s="106"/>
      <c r="II55" s="106"/>
      <c r="IJ55" s="106"/>
      <c r="IK55" s="106"/>
      <c r="IL55" s="106"/>
      <c r="IM55" s="106"/>
      <c r="IN55" s="106"/>
      <c r="IO55" s="106"/>
      <c r="IP55" s="106"/>
      <c r="IQ55" s="106"/>
      <c r="IR55" s="106"/>
      <c r="IS55" s="106"/>
      <c r="IT55" s="106"/>
      <c r="IU55" s="106"/>
      <c r="IV55" s="106"/>
      <c r="IW55" s="106"/>
      <c r="IX55" s="106"/>
      <c r="IY55" s="106"/>
      <c r="IZ55" s="106"/>
      <c r="JA55" s="106"/>
      <c r="JB55" s="106"/>
    </row>
    <row r="56" spans="1:262" x14ac:dyDescent="0.35">
      <c r="A56" s="108" t="s">
        <v>817</v>
      </c>
      <c r="B56" t="s">
        <v>927</v>
      </c>
      <c r="C56" t="s">
        <v>1690</v>
      </c>
      <c r="D56">
        <f t="shared" ca="1" si="14"/>
        <v>191</v>
      </c>
      <c r="E56" s="105">
        <f ca="1">_xll.BDH(A56&amp;" corp","blp_i_sprd_mid",TODAY()-365,TODAY(),"dir=h","sort=r","fill=-", "pcs="&amp;B56, "dates=h","cols=191;rows=1")</f>
        <v>419.59199999999998</v>
      </c>
      <c r="F56" s="106">
        <v>419.00400000000002</v>
      </c>
      <c r="G56" s="106">
        <v>420.46800000000002</v>
      </c>
      <c r="H56" s="106">
        <v>420.90899999999999</v>
      </c>
      <c r="I56" s="106">
        <v>421.88400000000001</v>
      </c>
      <c r="J56" s="106">
        <v>421.37900000000002</v>
      </c>
      <c r="K56" s="106">
        <v>413.53399999999999</v>
      </c>
      <c r="L56" s="106">
        <v>412.46100000000001</v>
      </c>
      <c r="M56" s="106">
        <v>412.28199999999998</v>
      </c>
      <c r="N56" s="106">
        <v>410.411</v>
      </c>
      <c r="O56" s="106">
        <v>412.12700000000001</v>
      </c>
      <c r="P56" s="106">
        <v>408.13</v>
      </c>
      <c r="Q56" s="106">
        <v>408.49099999999999</v>
      </c>
      <c r="R56" s="106">
        <v>413.142</v>
      </c>
      <c r="S56" s="106">
        <v>417.26299999999998</v>
      </c>
      <c r="T56" s="106">
        <v>417.10700000000003</v>
      </c>
      <c r="U56" s="106">
        <v>418.96899999999999</v>
      </c>
      <c r="V56" s="106">
        <v>423.29399999999998</v>
      </c>
      <c r="W56" s="106">
        <v>424.96100000000001</v>
      </c>
      <c r="X56" s="106">
        <v>425.93599999999998</v>
      </c>
      <c r="Y56" s="106">
        <v>418.983</v>
      </c>
      <c r="Z56" s="106">
        <v>414.786</v>
      </c>
      <c r="AA56" s="106">
        <v>415.964</v>
      </c>
      <c r="AB56" s="106">
        <v>416.97800000000001</v>
      </c>
      <c r="AC56" s="106">
        <v>411.05700000000002</v>
      </c>
      <c r="AD56" s="106">
        <v>413.87</v>
      </c>
      <c r="AE56" s="106">
        <v>414.88499999999999</v>
      </c>
      <c r="AF56" s="106">
        <v>421.88600000000002</v>
      </c>
      <c r="AG56" s="106">
        <v>424.42500000000001</v>
      </c>
      <c r="AH56" s="106">
        <v>424.70800000000003</v>
      </c>
      <c r="AI56" s="106">
        <v>423.25700000000001</v>
      </c>
      <c r="AJ56" s="106">
        <v>425.18599999999998</v>
      </c>
      <c r="AK56" s="106">
        <v>429.50799999999998</v>
      </c>
      <c r="AL56" s="106">
        <v>431.34</v>
      </c>
      <c r="AM56" s="106">
        <v>435.19200000000001</v>
      </c>
      <c r="AN56" s="106">
        <v>443.30599999999998</v>
      </c>
      <c r="AO56" s="106">
        <v>443.90100000000001</v>
      </c>
      <c r="AP56" s="106">
        <v>441.25</v>
      </c>
      <c r="AQ56" s="106">
        <v>435.05799999999999</v>
      </c>
      <c r="AR56" s="106">
        <v>438.971</v>
      </c>
      <c r="AS56" s="106">
        <v>435.87900000000002</v>
      </c>
      <c r="AT56" s="106">
        <v>435.95400000000001</v>
      </c>
      <c r="AU56" s="106">
        <v>439.20699999999999</v>
      </c>
      <c r="AV56" s="106">
        <v>441.846</v>
      </c>
      <c r="AW56" s="106">
        <v>444.62</v>
      </c>
      <c r="AX56" s="106">
        <v>442.07100000000003</v>
      </c>
      <c r="AY56" s="106">
        <v>441.10599999999999</v>
      </c>
      <c r="AZ56" s="106">
        <v>439.363</v>
      </c>
      <c r="BA56" s="106">
        <v>436.58699999999999</v>
      </c>
      <c r="BB56" s="106">
        <v>433.92200000000003</v>
      </c>
      <c r="BC56" s="106">
        <v>431.73399999999998</v>
      </c>
      <c r="BD56" s="106">
        <v>435.78500000000003</v>
      </c>
      <c r="BE56" s="106">
        <v>437.767</v>
      </c>
      <c r="BF56" s="106">
        <v>442.363</v>
      </c>
      <c r="BG56" s="106">
        <v>442.78699999999998</v>
      </c>
      <c r="BH56" s="106">
        <v>446.43200000000002</v>
      </c>
      <c r="BI56" s="106">
        <v>451.35300000000001</v>
      </c>
      <c r="BJ56" s="106">
        <v>454.86500000000001</v>
      </c>
      <c r="BK56" s="106">
        <v>450.78300000000002</v>
      </c>
      <c r="BL56" s="106">
        <v>450.08600000000001</v>
      </c>
      <c r="BM56" s="106">
        <v>446.74700000000001</v>
      </c>
      <c r="BN56" s="106">
        <v>441.77800000000002</v>
      </c>
      <c r="BO56" s="106">
        <v>437.584</v>
      </c>
      <c r="BP56" s="106">
        <v>436.226</v>
      </c>
      <c r="BQ56" s="106">
        <v>437.80500000000001</v>
      </c>
      <c r="BR56" s="106">
        <v>442.13900000000001</v>
      </c>
      <c r="BS56" s="106">
        <v>446.76</v>
      </c>
      <c r="BT56" s="106">
        <v>447.98500000000001</v>
      </c>
      <c r="BU56" s="106">
        <v>459.40600000000001</v>
      </c>
      <c r="BV56" s="106">
        <v>472.11799999999999</v>
      </c>
      <c r="BW56" s="106">
        <v>495.32600000000002</v>
      </c>
      <c r="BX56" s="106">
        <v>493.87799999999999</v>
      </c>
      <c r="BY56" s="106">
        <v>493.33600000000001</v>
      </c>
      <c r="BZ56" s="106">
        <v>495.50200000000001</v>
      </c>
      <c r="CA56" s="106">
        <v>495.947</v>
      </c>
      <c r="CB56" s="106">
        <v>494.80700000000002</v>
      </c>
      <c r="CC56" s="106">
        <v>492.93099999999998</v>
      </c>
      <c r="CD56" s="106">
        <v>484.69</v>
      </c>
      <c r="CE56" s="106">
        <v>484.92500000000001</v>
      </c>
      <c r="CF56" s="106">
        <v>485.46199999999999</v>
      </c>
      <c r="CG56" s="106">
        <v>487.351</v>
      </c>
      <c r="CH56" s="106">
        <v>485.74</v>
      </c>
      <c r="CI56" s="106">
        <v>489.13200000000001</v>
      </c>
      <c r="CJ56" s="106">
        <v>487.41800000000001</v>
      </c>
      <c r="CK56" s="106">
        <v>475.226</v>
      </c>
      <c r="CL56" s="106">
        <v>476.66899999999998</v>
      </c>
      <c r="CM56" s="106">
        <v>469.41899999999998</v>
      </c>
      <c r="CN56" s="106">
        <v>472.78699999999998</v>
      </c>
      <c r="CO56" s="106">
        <v>470.245</v>
      </c>
      <c r="CP56" s="106">
        <v>464.27499999999998</v>
      </c>
      <c r="CQ56" s="106">
        <v>466.77699999999999</v>
      </c>
      <c r="CR56" s="106">
        <v>462.404</v>
      </c>
      <c r="CS56" s="106">
        <v>472.80799999999999</v>
      </c>
      <c r="CT56" s="106">
        <v>518.15599999999995</v>
      </c>
      <c r="CU56" s="106">
        <v>513.65599999999995</v>
      </c>
      <c r="CV56" s="106">
        <v>518.94200000000001</v>
      </c>
      <c r="CW56" s="106">
        <v>514.48199999999997</v>
      </c>
      <c r="CX56" s="106">
        <v>513.101</v>
      </c>
      <c r="CY56" s="106">
        <v>506.73099999999999</v>
      </c>
      <c r="CZ56" s="106">
        <v>521.10599999999999</v>
      </c>
      <c r="DA56" s="106">
        <v>556.62400000000002</v>
      </c>
      <c r="DB56" s="106">
        <v>584.47699999999998</v>
      </c>
      <c r="DC56" s="106">
        <v>606.37599999999998</v>
      </c>
      <c r="DD56" s="106">
        <v>621.31799999999998</v>
      </c>
      <c r="DE56" s="106">
        <v>623.19000000000005</v>
      </c>
      <c r="DF56" s="106">
        <v>617.13800000000003</v>
      </c>
      <c r="DG56" s="106">
        <v>606.90499999999997</v>
      </c>
      <c r="DH56" s="106">
        <v>640.91200000000003</v>
      </c>
      <c r="DI56" s="106">
        <v>652.36199999999997</v>
      </c>
      <c r="DJ56" s="106">
        <v>655.04899999999998</v>
      </c>
      <c r="DK56" s="106">
        <v>629.96</v>
      </c>
      <c r="DL56" s="106">
        <v>648.99400000000003</v>
      </c>
      <c r="DM56" s="106">
        <v>965.303</v>
      </c>
      <c r="DN56" s="106">
        <v>1053.1510000000001</v>
      </c>
      <c r="DO56" s="106">
        <v>1045.021</v>
      </c>
      <c r="DP56" s="106">
        <v>932.78300000000002</v>
      </c>
      <c r="DQ56" s="106">
        <v>875.82100000000003</v>
      </c>
      <c r="DR56" s="106">
        <v>836.58900000000006</v>
      </c>
      <c r="DS56" s="106">
        <v>759.84799999999996</v>
      </c>
      <c r="DT56" s="106">
        <v>681.18899999999996</v>
      </c>
      <c r="DU56" s="106">
        <v>673.48400000000004</v>
      </c>
      <c r="DV56" s="106">
        <v>841.89800000000002</v>
      </c>
      <c r="DW56" s="106">
        <v>610.10900000000004</v>
      </c>
      <c r="DX56" s="106">
        <v>536.98</v>
      </c>
      <c r="DY56" s="106">
        <v>546.99800000000005</v>
      </c>
      <c r="DZ56" s="106">
        <v>536.53300000000002</v>
      </c>
      <c r="EA56" s="106">
        <v>534.75699999999995</v>
      </c>
      <c r="EB56" s="106">
        <v>592.29</v>
      </c>
      <c r="EC56" s="106">
        <v>622.96400000000006</v>
      </c>
      <c r="ED56" s="106">
        <v>627.16099999999994</v>
      </c>
      <c r="EE56" s="106">
        <v>636.25099999999998</v>
      </c>
      <c r="EF56" s="106">
        <v>644.43700000000001</v>
      </c>
      <c r="EG56" s="106">
        <v>631.06500000000005</v>
      </c>
      <c r="EH56" s="106">
        <v>628.30600000000004</v>
      </c>
      <c r="EI56" s="106">
        <v>635.995</v>
      </c>
      <c r="EJ56" s="106">
        <v>632.35900000000004</v>
      </c>
      <c r="EK56" s="106">
        <v>620.17399999999998</v>
      </c>
      <c r="EL56" s="106">
        <v>675.21400000000006</v>
      </c>
      <c r="EM56" s="106">
        <v>703.64</v>
      </c>
      <c r="EN56" s="106">
        <v>741.97400000000005</v>
      </c>
      <c r="EO56" s="106">
        <v>789.48299999999995</v>
      </c>
      <c r="EP56" s="106">
        <v>745.70500000000004</v>
      </c>
      <c r="EQ56" s="106">
        <v>643.85500000000002</v>
      </c>
      <c r="ER56" s="106">
        <v>626.21799999999996</v>
      </c>
      <c r="ES56" s="106">
        <v>601.38900000000001</v>
      </c>
      <c r="ET56" s="106">
        <v>605.58799999999997</v>
      </c>
      <c r="EU56" s="106">
        <v>598.65899999999999</v>
      </c>
      <c r="EV56" s="106">
        <v>600.94899999999996</v>
      </c>
      <c r="EW56" s="106">
        <v>589.548</v>
      </c>
      <c r="EX56" s="106">
        <v>642.66300000000001</v>
      </c>
      <c r="EY56" s="106">
        <v>628.69299999999998</v>
      </c>
      <c r="EZ56" s="106">
        <v>605.29300000000001</v>
      </c>
      <c r="FA56" s="106">
        <v>605.36900000000003</v>
      </c>
      <c r="FB56" s="106">
        <v>592.85599999999999</v>
      </c>
      <c r="FC56" s="106">
        <v>514.59100000000001</v>
      </c>
      <c r="FD56" s="106">
        <v>487.21499999999997</v>
      </c>
      <c r="FE56" s="106">
        <v>400.98899999999998</v>
      </c>
      <c r="FF56" s="106">
        <v>386.43200000000002</v>
      </c>
      <c r="FG56" s="106">
        <v>359.12799999999999</v>
      </c>
      <c r="FH56" s="106">
        <v>356.76499999999999</v>
      </c>
      <c r="FI56" s="106">
        <v>369.733</v>
      </c>
      <c r="FJ56" s="106">
        <v>316.976</v>
      </c>
      <c r="FK56" s="106">
        <v>307.14400000000001</v>
      </c>
      <c r="FL56" s="106">
        <v>299.63799999999998</v>
      </c>
      <c r="FM56" s="106">
        <v>300.89299999999997</v>
      </c>
      <c r="FN56" s="106">
        <v>310.10500000000002</v>
      </c>
      <c r="FO56" s="106">
        <v>307.601</v>
      </c>
      <c r="FP56" s="106">
        <v>291.07400000000001</v>
      </c>
      <c r="FQ56" s="106">
        <v>273.49400000000003</v>
      </c>
      <c r="FR56" s="106">
        <v>266.22000000000003</v>
      </c>
      <c r="FS56" s="106">
        <v>255.61799999999999</v>
      </c>
      <c r="FT56" s="106">
        <v>244.786</v>
      </c>
      <c r="FU56" s="106">
        <v>246.61199999999999</v>
      </c>
      <c r="FV56" s="106">
        <v>250.60499999999999</v>
      </c>
      <c r="FW56" s="106">
        <v>257.827</v>
      </c>
      <c r="FX56" s="106">
        <v>257.24599999999998</v>
      </c>
      <c r="FY56" s="106">
        <v>261.846</v>
      </c>
      <c r="FZ56" s="106">
        <v>264.65899999999999</v>
      </c>
      <c r="GA56" s="106">
        <v>263.79899999999998</v>
      </c>
      <c r="GB56" s="106">
        <v>265.76299999999998</v>
      </c>
      <c r="GC56" s="106">
        <v>265.23399999999998</v>
      </c>
      <c r="GD56" s="106">
        <v>262.346</v>
      </c>
      <c r="GE56" s="106">
        <v>260.61</v>
      </c>
      <c r="GF56" s="106">
        <v>265.82600000000002</v>
      </c>
      <c r="GG56" s="106">
        <v>273.29300000000001</v>
      </c>
      <c r="GH56" s="106">
        <v>283.04399999999998</v>
      </c>
      <c r="GI56" s="106">
        <v>282.60899999999998</v>
      </c>
      <c r="GJ56" s="106">
        <v>280.36900000000003</v>
      </c>
      <c r="GK56" s="106">
        <v>271.05900000000003</v>
      </c>
      <c r="GL56" s="106">
        <v>274.19799999999998</v>
      </c>
      <c r="GM56" s="106">
        <v>284.99299999999999</v>
      </c>
      <c r="GN56" s="106"/>
      <c r="GO56" s="106"/>
      <c r="GP56" s="106"/>
      <c r="GQ56" s="106"/>
      <c r="GR56" s="106"/>
      <c r="GS56" s="106"/>
      <c r="GT56" s="106"/>
      <c r="GU56" s="106"/>
      <c r="GV56" s="106"/>
      <c r="GW56" s="106"/>
      <c r="GX56" s="106"/>
      <c r="GY56" s="106"/>
      <c r="GZ56" s="106"/>
      <c r="HA56" s="106"/>
      <c r="HB56" s="106"/>
      <c r="HC56" s="106"/>
      <c r="HD56" s="106"/>
      <c r="HE56" s="106"/>
      <c r="HF56" s="106"/>
      <c r="HG56" s="106"/>
      <c r="HH56" s="106"/>
      <c r="HI56" s="106"/>
      <c r="HJ56" s="106"/>
      <c r="HK56" s="106"/>
      <c r="HL56" s="106"/>
      <c r="HM56" s="106"/>
      <c r="HN56" s="106"/>
      <c r="HO56" s="106"/>
      <c r="HP56" s="106"/>
      <c r="HQ56" s="106"/>
      <c r="HR56" s="106"/>
      <c r="HS56" s="106"/>
      <c r="HT56" s="106"/>
      <c r="HU56" s="106"/>
      <c r="HV56" s="106"/>
      <c r="HW56" s="106"/>
      <c r="HX56" s="106"/>
      <c r="HY56" s="106"/>
      <c r="HZ56" s="106"/>
      <c r="IA56" s="106"/>
      <c r="IB56" s="106"/>
      <c r="IC56" s="106"/>
      <c r="ID56" s="106"/>
      <c r="IE56" s="106"/>
      <c r="IF56" s="106"/>
      <c r="IG56" s="106"/>
      <c r="IH56" s="106"/>
      <c r="II56" s="106"/>
      <c r="IJ56" s="106"/>
      <c r="IK56" s="106"/>
      <c r="IL56" s="106"/>
      <c r="IM56" s="106"/>
      <c r="IN56" s="106"/>
      <c r="IO56" s="106"/>
      <c r="IP56" s="106"/>
      <c r="IQ56" s="106"/>
      <c r="IR56" s="106"/>
      <c r="IS56" s="106"/>
      <c r="IT56" s="106"/>
      <c r="IU56" s="106"/>
      <c r="IV56" s="106"/>
      <c r="IW56" s="106"/>
      <c r="IX56" s="106"/>
      <c r="IY56" s="106"/>
      <c r="IZ56" s="106"/>
      <c r="JA56" s="106"/>
      <c r="JB56" s="106"/>
    </row>
    <row r="57" spans="1:262" x14ac:dyDescent="0.35">
      <c r="A57" s="108" t="s">
        <v>859</v>
      </c>
      <c r="B57" t="s">
        <v>927</v>
      </c>
      <c r="C57" t="s">
        <v>1690</v>
      </c>
      <c r="D57">
        <f t="shared" ca="1" si="14"/>
        <v>254</v>
      </c>
      <c r="E57" s="105">
        <f ca="1">_xll.BDH(A57&amp;" corp","blp_i_sprd_mid",TODAY()-365,TODAY(),"dir=h","sort=r","fill=-", "pcs="&amp;B57, "dates=h","cols=254;rows=1")</f>
        <v>583.70600000000002</v>
      </c>
      <c r="F57" s="106">
        <v>583.90800000000002</v>
      </c>
      <c r="G57" s="106">
        <v>584.25599999999997</v>
      </c>
      <c r="H57" s="106">
        <v>586.37900000000002</v>
      </c>
      <c r="I57" s="106">
        <v>586.61599999999999</v>
      </c>
      <c r="J57" s="106">
        <v>585.44299999999998</v>
      </c>
      <c r="K57" s="106">
        <v>576.19000000000005</v>
      </c>
      <c r="L57" s="106">
        <v>572.48900000000003</v>
      </c>
      <c r="M57" s="106">
        <v>572.10599999999999</v>
      </c>
      <c r="N57" s="106">
        <v>572.61800000000005</v>
      </c>
      <c r="O57" s="106">
        <v>570.66899999999998</v>
      </c>
      <c r="P57" s="106">
        <v>566.96600000000001</v>
      </c>
      <c r="Q57" s="106">
        <v>568.94200000000001</v>
      </c>
      <c r="R57" s="106">
        <v>572.08000000000004</v>
      </c>
      <c r="S57" s="106">
        <v>575.846</v>
      </c>
      <c r="T57" s="106">
        <v>574.31899999999996</v>
      </c>
      <c r="U57" s="106">
        <v>574.73099999999999</v>
      </c>
      <c r="V57" s="106">
        <v>577.58900000000006</v>
      </c>
      <c r="W57" s="106">
        <v>573.51900000000001</v>
      </c>
      <c r="X57" s="106">
        <v>570.42899999999997</v>
      </c>
      <c r="Y57" s="106">
        <v>563.59900000000005</v>
      </c>
      <c r="Z57" s="106">
        <v>552.17100000000005</v>
      </c>
      <c r="AA57" s="106">
        <v>552.45500000000004</v>
      </c>
      <c r="AB57" s="106">
        <v>549.18700000000001</v>
      </c>
      <c r="AC57" s="106">
        <v>543.827</v>
      </c>
      <c r="AD57" s="106">
        <v>544.19299999999998</v>
      </c>
      <c r="AE57" s="106">
        <v>543.70899999999995</v>
      </c>
      <c r="AF57" s="106">
        <v>546.73099999999999</v>
      </c>
      <c r="AG57" s="106">
        <v>546.34900000000005</v>
      </c>
      <c r="AH57" s="106">
        <v>546.59199999999998</v>
      </c>
      <c r="AI57" s="106">
        <v>539.17600000000004</v>
      </c>
      <c r="AJ57" s="106">
        <v>540.99900000000002</v>
      </c>
      <c r="AK57" s="106">
        <v>541.85599999999999</v>
      </c>
      <c r="AL57" s="106">
        <v>542.07100000000003</v>
      </c>
      <c r="AM57" s="106">
        <v>567.76</v>
      </c>
      <c r="AN57" s="106">
        <v>571.36</v>
      </c>
      <c r="AO57" s="106">
        <v>573.45899999999995</v>
      </c>
      <c r="AP57" s="106">
        <v>576.62599999999998</v>
      </c>
      <c r="AQ57" s="106">
        <v>577.94600000000003</v>
      </c>
      <c r="AR57" s="106">
        <v>574.43799999999999</v>
      </c>
      <c r="AS57" s="106">
        <v>571.42499999999995</v>
      </c>
      <c r="AT57" s="106">
        <v>570.60799999999995</v>
      </c>
      <c r="AU57" s="106">
        <v>573.77700000000004</v>
      </c>
      <c r="AV57" s="106">
        <v>574.58399999999995</v>
      </c>
      <c r="AW57" s="106">
        <v>573.82000000000005</v>
      </c>
      <c r="AX57" s="106">
        <v>571.60900000000004</v>
      </c>
      <c r="AY57" s="106">
        <v>568.02499999999998</v>
      </c>
      <c r="AZ57" s="106">
        <v>564.173</v>
      </c>
      <c r="BA57" s="106">
        <v>560.15899999999999</v>
      </c>
      <c r="BB57" s="106">
        <v>559.85299999999995</v>
      </c>
      <c r="BC57" s="106">
        <v>561.31799999999998</v>
      </c>
      <c r="BD57" s="106">
        <v>560.92600000000004</v>
      </c>
      <c r="BE57" s="106">
        <v>563.35799999999995</v>
      </c>
      <c r="BF57" s="106">
        <v>561.09500000000003</v>
      </c>
      <c r="BG57" s="106">
        <v>559.98</v>
      </c>
      <c r="BH57" s="106">
        <v>558.41200000000003</v>
      </c>
      <c r="BI57" s="106">
        <v>557.00099999999998</v>
      </c>
      <c r="BJ57" s="106">
        <v>550.98900000000003</v>
      </c>
      <c r="BK57" s="106">
        <v>548.78399999999999</v>
      </c>
      <c r="BL57" s="106">
        <v>547.94000000000005</v>
      </c>
      <c r="BM57" s="106">
        <v>541.029</v>
      </c>
      <c r="BN57" s="106">
        <v>539.68899999999996</v>
      </c>
      <c r="BO57" s="106">
        <v>536.37599999999998</v>
      </c>
      <c r="BP57" s="106">
        <v>534.23099999999999</v>
      </c>
      <c r="BQ57" s="106">
        <v>536.48500000000001</v>
      </c>
      <c r="BR57" s="106">
        <v>540.91499999999996</v>
      </c>
      <c r="BS57" s="106">
        <v>542.71799999999996</v>
      </c>
      <c r="BT57" s="106">
        <v>551.38499999999999</v>
      </c>
      <c r="BU57" s="106">
        <v>553.89200000000005</v>
      </c>
      <c r="BV57" s="106">
        <v>557.30799999999999</v>
      </c>
      <c r="BW57" s="106">
        <v>551.87800000000004</v>
      </c>
      <c r="BX57" s="106">
        <v>552.70100000000002</v>
      </c>
      <c r="BY57" s="106">
        <v>551.60900000000004</v>
      </c>
      <c r="BZ57" s="106">
        <v>555.92100000000005</v>
      </c>
      <c r="CA57" s="106">
        <v>552.76300000000003</v>
      </c>
      <c r="CB57" s="106">
        <v>549.85699999999997</v>
      </c>
      <c r="CC57" s="106">
        <v>547.572</v>
      </c>
      <c r="CD57" s="106">
        <v>550.92999999999995</v>
      </c>
      <c r="CE57" s="106">
        <v>556.41899999999998</v>
      </c>
      <c r="CF57" s="106">
        <v>557.10599999999999</v>
      </c>
      <c r="CG57" s="106">
        <v>555.21100000000001</v>
      </c>
      <c r="CH57" s="106">
        <v>556.81799999999998</v>
      </c>
      <c r="CI57" s="106">
        <v>560.38</v>
      </c>
      <c r="CJ57" s="106">
        <v>554.91800000000001</v>
      </c>
      <c r="CK57" s="106">
        <v>553.10799999999995</v>
      </c>
      <c r="CL57" s="106">
        <v>549.72199999999998</v>
      </c>
      <c r="CM57" s="106">
        <v>548.899</v>
      </c>
      <c r="CN57" s="106">
        <v>552.81100000000004</v>
      </c>
      <c r="CO57" s="106">
        <v>549.36599999999999</v>
      </c>
      <c r="CP57" s="106">
        <v>549.83199999999999</v>
      </c>
      <c r="CQ57" s="106">
        <v>546.08299999999997</v>
      </c>
      <c r="CR57" s="106">
        <v>544.22900000000004</v>
      </c>
      <c r="CS57" s="106">
        <v>575.26400000000001</v>
      </c>
      <c r="CT57" s="106">
        <v>574.93100000000004</v>
      </c>
      <c r="CU57" s="106">
        <v>575.25599999999997</v>
      </c>
      <c r="CV57" s="106">
        <v>563.49599999999998</v>
      </c>
      <c r="CW57" s="106">
        <v>560.78599999999994</v>
      </c>
      <c r="CX57" s="106">
        <v>562.5</v>
      </c>
      <c r="CY57" s="106">
        <v>573.4</v>
      </c>
      <c r="CZ57" s="106">
        <v>599.21699999999998</v>
      </c>
      <c r="DA57" s="106">
        <v>617.34699999999998</v>
      </c>
      <c r="DB57" s="106">
        <v>639.80700000000002</v>
      </c>
      <c r="DC57" s="106">
        <v>656.09199999999998</v>
      </c>
      <c r="DD57" s="106">
        <v>656.91399999999999</v>
      </c>
      <c r="DE57" s="106">
        <v>655.87</v>
      </c>
      <c r="DF57" s="106">
        <v>659.73900000000003</v>
      </c>
      <c r="DG57" s="106">
        <v>673.42600000000004</v>
      </c>
      <c r="DH57" s="106">
        <v>693.89499999999998</v>
      </c>
      <c r="DI57" s="106">
        <v>701.20600000000002</v>
      </c>
      <c r="DJ57" s="106">
        <v>715.59699999999998</v>
      </c>
      <c r="DK57" s="106">
        <v>720.64300000000003</v>
      </c>
      <c r="DL57" s="106">
        <v>728.06799999999998</v>
      </c>
      <c r="DM57" s="106">
        <v>736.471</v>
      </c>
      <c r="DN57" s="106">
        <v>735.827</v>
      </c>
      <c r="DO57" s="106">
        <v>729.01900000000001</v>
      </c>
      <c r="DP57" s="106">
        <v>726.43</v>
      </c>
      <c r="DQ57" s="106">
        <v>725.92700000000002</v>
      </c>
      <c r="DR57" s="106">
        <v>727.26400000000001</v>
      </c>
      <c r="DS57" s="106">
        <v>728.78</v>
      </c>
      <c r="DT57" s="106">
        <v>734.82500000000005</v>
      </c>
      <c r="DU57" s="106">
        <v>736.08600000000001</v>
      </c>
      <c r="DV57" s="106">
        <v>727.30700000000002</v>
      </c>
      <c r="DW57" s="106">
        <v>731.29</v>
      </c>
      <c r="DX57" s="106">
        <v>724.15499999999997</v>
      </c>
      <c r="DY57" s="106">
        <v>730.197</v>
      </c>
      <c r="DZ57" s="106">
        <v>731.36900000000003</v>
      </c>
      <c r="EA57" s="106">
        <v>746.92</v>
      </c>
      <c r="EB57" s="106">
        <v>759.68399999999997</v>
      </c>
      <c r="EC57" s="106">
        <v>768.46400000000006</v>
      </c>
      <c r="ED57" s="106">
        <v>772.06200000000001</v>
      </c>
      <c r="EE57" s="106">
        <v>769.22500000000002</v>
      </c>
      <c r="EF57" s="106">
        <v>773.24699999999996</v>
      </c>
      <c r="EG57" s="106">
        <v>780.01099999999997</v>
      </c>
      <c r="EH57" s="106">
        <v>758.04399999999998</v>
      </c>
      <c r="EI57" s="106">
        <v>775.19100000000003</v>
      </c>
      <c r="EJ57" s="106">
        <v>829.86300000000006</v>
      </c>
      <c r="EK57" s="106">
        <v>858.63499999999999</v>
      </c>
      <c r="EL57" s="106">
        <v>916.71100000000001</v>
      </c>
      <c r="EM57" s="106">
        <v>940.48900000000003</v>
      </c>
      <c r="EN57" s="106">
        <v>883.74400000000003</v>
      </c>
      <c r="EO57" s="106">
        <v>761.423</v>
      </c>
      <c r="EP57" s="106">
        <v>758.76</v>
      </c>
      <c r="EQ57" s="106">
        <v>755.53700000000003</v>
      </c>
      <c r="ER57" s="106">
        <v>756.81299999999999</v>
      </c>
      <c r="ES57" s="106">
        <v>749.22799999999995</v>
      </c>
      <c r="ET57" s="106">
        <v>740.24300000000005</v>
      </c>
      <c r="EU57" s="106">
        <v>724.36900000000003</v>
      </c>
      <c r="EV57" s="106">
        <v>737.32600000000002</v>
      </c>
      <c r="EW57" s="106">
        <v>736.57299999999998</v>
      </c>
      <c r="EX57" s="106">
        <v>723.36199999999997</v>
      </c>
      <c r="EY57" s="106">
        <v>720.31200000000001</v>
      </c>
      <c r="EZ57" s="106">
        <v>723.73099999999999</v>
      </c>
      <c r="FA57" s="106">
        <v>654.20899999999995</v>
      </c>
      <c r="FB57" s="106">
        <v>607.58299999999997</v>
      </c>
      <c r="FC57" s="106">
        <v>554.58100000000002</v>
      </c>
      <c r="FD57" s="106">
        <v>549.73299999999995</v>
      </c>
      <c r="FE57" s="106">
        <v>510.274</v>
      </c>
      <c r="FF57" s="106">
        <v>496.41300000000001</v>
      </c>
      <c r="FG57" s="106">
        <v>515.48</v>
      </c>
      <c r="FH57" s="106">
        <v>437.55099999999999</v>
      </c>
      <c r="FI57" s="106">
        <v>410.399</v>
      </c>
      <c r="FJ57" s="106">
        <v>402.92599999999999</v>
      </c>
      <c r="FK57" s="106">
        <v>403.697</v>
      </c>
      <c r="FL57" s="106">
        <v>415.89</v>
      </c>
      <c r="FM57" s="106">
        <v>408.64800000000002</v>
      </c>
      <c r="FN57" s="106">
        <v>386.28800000000001</v>
      </c>
      <c r="FO57" s="106">
        <v>375.07</v>
      </c>
      <c r="FP57" s="106">
        <v>367.76100000000002</v>
      </c>
      <c r="FQ57" s="106">
        <v>358.358</v>
      </c>
      <c r="FR57" s="106">
        <v>347.12700000000001</v>
      </c>
      <c r="FS57" s="106">
        <v>350.089</v>
      </c>
      <c r="FT57" s="106">
        <v>350.57799999999997</v>
      </c>
      <c r="FU57" s="106">
        <v>351.20499999999998</v>
      </c>
      <c r="FV57" s="106">
        <v>350.47399999999999</v>
      </c>
      <c r="FW57" s="106">
        <v>353.38299999999998</v>
      </c>
      <c r="FX57" s="106">
        <v>353.27499999999998</v>
      </c>
      <c r="FY57" s="106">
        <v>352.82799999999997</v>
      </c>
      <c r="FZ57" s="106">
        <v>355.29399999999998</v>
      </c>
      <c r="GA57" s="106">
        <v>356.00200000000001</v>
      </c>
      <c r="GB57" s="106">
        <v>354.65699999999998</v>
      </c>
      <c r="GC57" s="106">
        <v>354.60500000000002</v>
      </c>
      <c r="GD57" s="106">
        <v>357.077</v>
      </c>
      <c r="GE57" s="106">
        <v>361.815</v>
      </c>
      <c r="GF57" s="106">
        <v>367.91399999999999</v>
      </c>
      <c r="GG57" s="106">
        <v>371.524</v>
      </c>
      <c r="GH57" s="106">
        <v>370.32</v>
      </c>
      <c r="GI57" s="106">
        <v>368.50599999999997</v>
      </c>
      <c r="GJ57" s="106">
        <v>369.73</v>
      </c>
      <c r="GK57" s="106">
        <v>374.56200000000001</v>
      </c>
      <c r="GL57" s="106">
        <v>366.67099999999999</v>
      </c>
      <c r="GM57" s="106">
        <v>367.41800000000001</v>
      </c>
      <c r="GN57" s="106">
        <v>365.84500000000003</v>
      </c>
      <c r="GO57" s="106">
        <v>367.77499999999998</v>
      </c>
      <c r="GP57" s="106">
        <v>366.36399999999998</v>
      </c>
      <c r="GQ57" s="106">
        <v>370.61900000000003</v>
      </c>
      <c r="GR57" s="106">
        <v>379.89699999999999</v>
      </c>
      <c r="GS57" s="106">
        <v>384.52199999999999</v>
      </c>
      <c r="GT57" s="106">
        <v>387.49700000000001</v>
      </c>
      <c r="GU57" s="106">
        <v>388.61099999999999</v>
      </c>
      <c r="GV57" s="106">
        <v>391.29700000000003</v>
      </c>
      <c r="GW57" s="106">
        <v>396.03800000000001</v>
      </c>
      <c r="GX57" s="106">
        <v>403.26499999999999</v>
      </c>
      <c r="GY57" s="106">
        <v>406.20299999999997</v>
      </c>
      <c r="GZ57" s="106">
        <v>406.10399999999998</v>
      </c>
      <c r="HA57" s="106">
        <v>405.28100000000001</v>
      </c>
      <c r="HB57" s="106">
        <v>401.75599999999997</v>
      </c>
      <c r="HC57" s="106">
        <v>400.02199999999999</v>
      </c>
      <c r="HD57" s="106">
        <v>400.09699999999998</v>
      </c>
      <c r="HE57" s="106">
        <v>403.755</v>
      </c>
      <c r="HF57" s="106">
        <v>400.99700000000001</v>
      </c>
      <c r="HG57" s="106">
        <v>403.524</v>
      </c>
      <c r="HH57" s="106">
        <v>405.101</v>
      </c>
      <c r="HI57" s="106">
        <v>405.29</v>
      </c>
      <c r="HJ57" s="106">
        <v>406.976</v>
      </c>
      <c r="HK57" s="106">
        <v>410.13600000000002</v>
      </c>
      <c r="HL57" s="106">
        <v>412.88200000000001</v>
      </c>
      <c r="HM57" s="106">
        <v>417.95</v>
      </c>
      <c r="HN57" s="106">
        <v>423.21</v>
      </c>
      <c r="HO57" s="106">
        <v>428.43</v>
      </c>
      <c r="HP57" s="106">
        <v>425.67500000000001</v>
      </c>
      <c r="HQ57" s="106">
        <v>426.85899999999998</v>
      </c>
      <c r="HR57" s="106">
        <v>429.74799999999999</v>
      </c>
      <c r="HS57" s="106">
        <v>433.38099999999997</v>
      </c>
      <c r="HT57" s="106">
        <v>436.68</v>
      </c>
      <c r="HU57" s="106">
        <v>438.81700000000001</v>
      </c>
      <c r="HV57" s="106">
        <v>433.76600000000002</v>
      </c>
      <c r="HW57" s="106">
        <v>438.71499999999997</v>
      </c>
      <c r="HX57" s="106">
        <v>438.98200000000003</v>
      </c>
      <c r="HY57" s="106">
        <v>439.101</v>
      </c>
      <c r="HZ57" s="106">
        <v>437.51400000000001</v>
      </c>
      <c r="IA57" s="106">
        <v>439.59399999999999</v>
      </c>
      <c r="IB57" s="106">
        <v>439.28800000000001</v>
      </c>
      <c r="IC57" s="106">
        <v>436.74</v>
      </c>
      <c r="ID57" s="106">
        <v>436.4</v>
      </c>
      <c r="IE57" s="106">
        <v>432.35700000000003</v>
      </c>
      <c r="IF57" s="106">
        <v>429.37200000000001</v>
      </c>
      <c r="IG57" s="106">
        <v>427.58600000000001</v>
      </c>
      <c r="IH57" s="106">
        <v>424.01400000000001</v>
      </c>
      <c r="II57" s="106">
        <v>419.04700000000003</v>
      </c>
      <c r="IJ57" s="106">
        <v>412.44499999999999</v>
      </c>
      <c r="IK57" s="106">
        <v>410.07</v>
      </c>
      <c r="IL57" s="106">
        <v>408.03399999999999</v>
      </c>
      <c r="IM57" s="106">
        <v>404.98500000000001</v>
      </c>
      <c r="IN57" s="106">
        <v>411.24400000000003</v>
      </c>
      <c r="IO57" s="106">
        <v>409.92</v>
      </c>
      <c r="IP57" s="106">
        <v>416.48200000000003</v>
      </c>
      <c r="IQ57" s="106">
        <v>423.29</v>
      </c>
      <c r="IR57" s="106">
        <v>424.46800000000002</v>
      </c>
      <c r="IS57" s="106">
        <v>421.779</v>
      </c>
      <c r="IT57" s="106">
        <v>418.017</v>
      </c>
      <c r="IU57" s="106">
        <v>418.803</v>
      </c>
      <c r="IV57" s="106">
        <v>420.38</v>
      </c>
      <c r="IW57" s="106">
        <v>424.61500000000001</v>
      </c>
      <c r="IX57" s="106">
        <v>425.90600000000001</v>
      </c>
      <c r="IY57" s="106"/>
      <c r="IZ57" s="106"/>
      <c r="JA57" s="106"/>
      <c r="JB57" s="106"/>
    </row>
    <row r="58" spans="1:262" x14ac:dyDescent="0.35">
      <c r="A58" s="108" t="s">
        <v>783</v>
      </c>
      <c r="B58" t="s">
        <v>927</v>
      </c>
      <c r="C58" t="s">
        <v>1690</v>
      </c>
      <c r="D58">
        <f t="shared" ca="1" si="14"/>
        <v>254</v>
      </c>
      <c r="E58" s="105">
        <f ca="1">_xll.BDH(A58&amp;" corp","blp_i_sprd_mid",TODAY()-365,TODAY(),"dir=h","sort=r","fill=-", "pcs="&amp;B58, "dates=h","cols=254;rows=1")</f>
        <v>597.82299999999998</v>
      </c>
      <c r="F58" s="106">
        <v>594.572</v>
      </c>
      <c r="G58" s="106">
        <v>598.04</v>
      </c>
      <c r="H58" s="106">
        <v>594.73</v>
      </c>
      <c r="I58" s="106">
        <v>596.58100000000002</v>
      </c>
      <c r="J58" s="106">
        <v>596.12800000000004</v>
      </c>
      <c r="K58" s="106">
        <v>555.44399999999996</v>
      </c>
      <c r="L58" s="106">
        <v>556.49099999999999</v>
      </c>
      <c r="M58" s="106">
        <v>562.70399999999995</v>
      </c>
      <c r="N58" s="106">
        <v>564.33199999999999</v>
      </c>
      <c r="O58" s="106">
        <v>562.64300000000003</v>
      </c>
      <c r="P58" s="106">
        <v>564.79399999999998</v>
      </c>
      <c r="Q58" s="106">
        <v>571.25099999999998</v>
      </c>
      <c r="R58" s="106">
        <v>586.84799999999996</v>
      </c>
      <c r="S58" s="106">
        <v>594.00599999999997</v>
      </c>
      <c r="T58" s="106">
        <v>597.05499999999995</v>
      </c>
      <c r="U58" s="106">
        <v>597.33299999999997</v>
      </c>
      <c r="V58" s="106">
        <v>600.19000000000005</v>
      </c>
      <c r="W58" s="106">
        <v>603.56100000000004</v>
      </c>
      <c r="X58" s="106">
        <v>608.54899999999998</v>
      </c>
      <c r="Y58" s="106">
        <v>592.31799999999998</v>
      </c>
      <c r="Z58" s="106">
        <v>555.71299999999997</v>
      </c>
      <c r="AA58" s="106">
        <v>566.01400000000001</v>
      </c>
      <c r="AB58" s="106">
        <v>558.30200000000002</v>
      </c>
      <c r="AC58" s="106">
        <v>502.95100000000002</v>
      </c>
      <c r="AD58" s="106">
        <v>513.27</v>
      </c>
      <c r="AE58" s="106">
        <v>604.07399999999996</v>
      </c>
      <c r="AF58" s="106">
        <v>608.46600000000001</v>
      </c>
      <c r="AG58" s="106">
        <v>615.29399999999998</v>
      </c>
      <c r="AH58" s="106">
        <v>610.65899999999999</v>
      </c>
      <c r="AI58" s="106">
        <v>604.30499999999995</v>
      </c>
      <c r="AJ58" s="106">
        <v>606.09799999999996</v>
      </c>
      <c r="AK58" s="106">
        <v>599.80899999999997</v>
      </c>
      <c r="AL58" s="106">
        <v>598.15499999999997</v>
      </c>
      <c r="AM58" s="106">
        <v>593.97900000000004</v>
      </c>
      <c r="AN58" s="106">
        <v>589.20399999999995</v>
      </c>
      <c r="AO58" s="106">
        <v>586.53899999999999</v>
      </c>
      <c r="AP58" s="106">
        <v>583.24099999999999</v>
      </c>
      <c r="AQ58" s="106">
        <v>580.78300000000002</v>
      </c>
      <c r="AR58" s="106">
        <v>577.31200000000001</v>
      </c>
      <c r="AS58" s="106">
        <v>573.44399999999996</v>
      </c>
      <c r="AT58" s="106">
        <v>573.29499999999996</v>
      </c>
      <c r="AU58" s="106">
        <v>584.96400000000006</v>
      </c>
      <c r="AV58" s="106">
        <v>589.91300000000001</v>
      </c>
      <c r="AW58" s="106">
        <v>590.9</v>
      </c>
      <c r="AX58" s="106">
        <v>588.83100000000002</v>
      </c>
      <c r="AY58" s="106">
        <v>591.428</v>
      </c>
      <c r="AZ58" s="106">
        <v>586.33399999999995</v>
      </c>
      <c r="BA58" s="106">
        <v>625.31899999999996</v>
      </c>
      <c r="BB58" s="106">
        <v>615.55899999999997</v>
      </c>
      <c r="BC58" s="106">
        <v>615.779</v>
      </c>
      <c r="BD58" s="106">
        <v>621.12800000000004</v>
      </c>
      <c r="BE58" s="106">
        <v>629.12599999999998</v>
      </c>
      <c r="BF58" s="106">
        <v>630.53</v>
      </c>
      <c r="BG58" s="106">
        <v>630.21500000000003</v>
      </c>
      <c r="BH58" s="106">
        <v>629.17200000000003</v>
      </c>
      <c r="BI58" s="106">
        <v>634.51599999999996</v>
      </c>
      <c r="BJ58" s="106">
        <v>630.47299999999996</v>
      </c>
      <c r="BK58" s="106">
        <v>612.80200000000002</v>
      </c>
      <c r="BL58" s="106">
        <v>609.37099999999998</v>
      </c>
      <c r="BM58" s="106">
        <v>575.73</v>
      </c>
      <c r="BN58" s="106">
        <v>558.61699999999996</v>
      </c>
      <c r="BO58" s="106">
        <v>539.62599999999998</v>
      </c>
      <c r="BP58" s="106">
        <v>527.51099999999997</v>
      </c>
      <c r="BQ58" s="106">
        <v>527.41399999999999</v>
      </c>
      <c r="BR58" s="106">
        <v>529.17200000000003</v>
      </c>
      <c r="BS58" s="106">
        <v>525.202</v>
      </c>
      <c r="BT58" s="106">
        <v>531.21500000000003</v>
      </c>
      <c r="BU58" s="106">
        <v>534.02800000000002</v>
      </c>
      <c r="BV58" s="106">
        <v>543.47199999999998</v>
      </c>
      <c r="BW58" s="106">
        <v>545.48800000000006</v>
      </c>
      <c r="BX58" s="106">
        <v>548.91</v>
      </c>
      <c r="BY58" s="106">
        <v>544.322</v>
      </c>
      <c r="BZ58" s="106">
        <v>550.29</v>
      </c>
      <c r="CA58" s="106">
        <v>546.34900000000005</v>
      </c>
      <c r="CB58" s="106">
        <v>544.09900000000005</v>
      </c>
      <c r="CC58" s="106">
        <v>542.452</v>
      </c>
      <c r="CD58" s="106">
        <v>548.16600000000005</v>
      </c>
      <c r="CE58" s="106">
        <v>556.24099999999999</v>
      </c>
      <c r="CF58" s="106">
        <v>556.27700000000004</v>
      </c>
      <c r="CG58" s="106">
        <v>557.63</v>
      </c>
      <c r="CH58" s="106">
        <v>559.63</v>
      </c>
      <c r="CI58" s="106">
        <v>559.298</v>
      </c>
      <c r="CJ58" s="106">
        <v>553.74400000000003</v>
      </c>
      <c r="CK58" s="106">
        <v>555.072</v>
      </c>
      <c r="CL58" s="106">
        <v>544.21100000000001</v>
      </c>
      <c r="CM58" s="106">
        <v>539.79399999999998</v>
      </c>
      <c r="CN58" s="106">
        <v>548.20100000000002</v>
      </c>
      <c r="CO58" s="106">
        <v>528.64300000000003</v>
      </c>
      <c r="CP58" s="106">
        <v>527.846</v>
      </c>
      <c r="CQ58" s="106">
        <v>505.41800000000001</v>
      </c>
      <c r="CR58" s="106">
        <v>489.59699999999998</v>
      </c>
      <c r="CS58" s="106">
        <v>541.66600000000005</v>
      </c>
      <c r="CT58" s="106">
        <v>524.85900000000004</v>
      </c>
      <c r="CU58" s="106">
        <v>579.11300000000006</v>
      </c>
      <c r="CV58" s="106">
        <v>539.86699999999996</v>
      </c>
      <c r="CW58" s="106">
        <v>476.04300000000001</v>
      </c>
      <c r="CX58" s="106">
        <v>423.416</v>
      </c>
      <c r="CY58" s="106">
        <v>445.81700000000001</v>
      </c>
      <c r="CZ58" s="106">
        <v>489.95499999999998</v>
      </c>
      <c r="DA58" s="106">
        <v>499.32499999999999</v>
      </c>
      <c r="DB58" s="106">
        <v>560.48099999999999</v>
      </c>
      <c r="DC58" s="106">
        <v>601.15499999999997</v>
      </c>
      <c r="DD58" s="106">
        <v>594.03099999999995</v>
      </c>
      <c r="DE58" s="106">
        <v>563.98</v>
      </c>
      <c r="DF58" s="106">
        <v>544.23</v>
      </c>
      <c r="DG58" s="106">
        <v>613.86800000000005</v>
      </c>
      <c r="DH58" s="106">
        <v>666.85</v>
      </c>
      <c r="DI58" s="106">
        <v>667.96600000000001</v>
      </c>
      <c r="DJ58" s="106">
        <v>687.19500000000005</v>
      </c>
      <c r="DK58" s="106">
        <v>714.65599999999995</v>
      </c>
      <c r="DL58" s="106">
        <v>750.03499999999997</v>
      </c>
      <c r="DM58" s="106">
        <v>764.95399999999995</v>
      </c>
      <c r="DN58" s="106">
        <v>785.75400000000002</v>
      </c>
      <c r="DO58" s="106">
        <v>748.76900000000001</v>
      </c>
      <c r="DP58" s="106">
        <v>724.73400000000004</v>
      </c>
      <c r="DQ58" s="106">
        <v>714.65200000000004</v>
      </c>
      <c r="DR58" s="106">
        <v>708.803</v>
      </c>
      <c r="DS58" s="106">
        <v>705.01199999999994</v>
      </c>
      <c r="DT58" s="106">
        <v>721.60500000000002</v>
      </c>
      <c r="DU58" s="106">
        <v>727.61099999999999</v>
      </c>
      <c r="DV58" s="106">
        <v>719.11</v>
      </c>
      <c r="DW58" s="106">
        <v>674.66</v>
      </c>
      <c r="DX58" s="106">
        <v>625.86500000000001</v>
      </c>
      <c r="DY58" s="106">
        <v>590.024</v>
      </c>
      <c r="DZ58" s="106">
        <v>581.346</v>
      </c>
      <c r="EA58" s="106">
        <v>596.56100000000004</v>
      </c>
      <c r="EB58" s="106">
        <v>614.44000000000005</v>
      </c>
      <c r="EC58" s="106">
        <v>670.346</v>
      </c>
      <c r="ED58" s="106">
        <v>718.17499999999995</v>
      </c>
      <c r="EE58" s="106">
        <v>638.31799999999998</v>
      </c>
      <c r="EF58" s="106">
        <v>626.75</v>
      </c>
      <c r="EG58" s="106">
        <v>613.11400000000003</v>
      </c>
      <c r="EH58" s="106">
        <v>565.24699999999996</v>
      </c>
      <c r="EI58" s="106">
        <v>554.61199999999997</v>
      </c>
      <c r="EJ58" s="106">
        <v>593.49199999999996</v>
      </c>
      <c r="EK58" s="106">
        <v>654.73199999999997</v>
      </c>
      <c r="EL58" s="106">
        <v>762.19200000000001</v>
      </c>
      <c r="EM58" s="106">
        <v>795.70699999999999</v>
      </c>
      <c r="EN58" s="106">
        <v>797.59500000000003</v>
      </c>
      <c r="EO58" s="106">
        <v>703.08199999999999</v>
      </c>
      <c r="EP58" s="106">
        <v>657.48400000000004</v>
      </c>
      <c r="EQ58" s="106">
        <v>642.12199999999996</v>
      </c>
      <c r="ER58" s="106">
        <v>632.46799999999996</v>
      </c>
      <c r="ES58" s="106">
        <v>625.13099999999997</v>
      </c>
      <c r="ET58" s="106">
        <v>633.173</v>
      </c>
      <c r="EU58" s="106">
        <v>639.87400000000002</v>
      </c>
      <c r="EV58" s="106">
        <v>751.31700000000001</v>
      </c>
      <c r="EW58" s="106">
        <v>756.67200000000003</v>
      </c>
      <c r="EX58" s="106">
        <v>621.48299999999995</v>
      </c>
      <c r="EY58" s="106">
        <v>649.48699999999997</v>
      </c>
      <c r="EZ58" s="106">
        <v>644.98900000000003</v>
      </c>
      <c r="FA58" s="106">
        <v>555.77300000000002</v>
      </c>
      <c r="FB58" s="106">
        <v>473.29500000000002</v>
      </c>
      <c r="FC58" s="106">
        <v>386.70600000000002</v>
      </c>
      <c r="FD58" s="106">
        <v>383.76600000000002</v>
      </c>
      <c r="FE58" s="106">
        <v>317.41899999999998</v>
      </c>
      <c r="FF58" s="106">
        <v>316.18</v>
      </c>
      <c r="FG58" s="106">
        <v>343.654</v>
      </c>
      <c r="FH58" s="106">
        <v>266.00599999999997</v>
      </c>
      <c r="FI58" s="106">
        <v>235.06700000000001</v>
      </c>
      <c r="FJ58" s="106">
        <v>213.07900000000001</v>
      </c>
      <c r="FK58" s="106">
        <v>213.33799999999999</v>
      </c>
      <c r="FL58" s="106">
        <v>242.68199999999999</v>
      </c>
      <c r="FM58" s="106">
        <v>246.74799999999999</v>
      </c>
      <c r="FN58" s="106">
        <v>226.92599999999999</v>
      </c>
      <c r="FO58" s="106">
        <v>197.971</v>
      </c>
      <c r="FP58" s="106">
        <v>190.029</v>
      </c>
      <c r="FQ58" s="106">
        <v>178.74299999999999</v>
      </c>
      <c r="FR58" s="106">
        <v>160.54599999999999</v>
      </c>
      <c r="FS58" s="106">
        <v>164.81899999999999</v>
      </c>
      <c r="FT58" s="106">
        <v>165.66300000000001</v>
      </c>
      <c r="FU58" s="106">
        <v>168.608</v>
      </c>
      <c r="FV58" s="106">
        <v>168.541</v>
      </c>
      <c r="FW58" s="106">
        <v>169.98500000000001</v>
      </c>
      <c r="FX58" s="106">
        <v>171.505</v>
      </c>
      <c r="FY58" s="106">
        <v>170.70500000000001</v>
      </c>
      <c r="FZ58" s="106">
        <v>171.87200000000001</v>
      </c>
      <c r="GA58" s="106">
        <v>174.114</v>
      </c>
      <c r="GB58" s="106">
        <v>171.74100000000001</v>
      </c>
      <c r="GC58" s="106">
        <v>169.27099999999999</v>
      </c>
      <c r="GD58" s="106">
        <v>171.13399999999999</v>
      </c>
      <c r="GE58" s="106">
        <v>180.16200000000001</v>
      </c>
      <c r="GF58" s="106">
        <v>192.06700000000001</v>
      </c>
      <c r="GG58" s="106">
        <v>192.88800000000001</v>
      </c>
      <c r="GH58" s="106">
        <v>192.29400000000001</v>
      </c>
      <c r="GI58" s="106">
        <v>187.52799999999999</v>
      </c>
      <c r="GJ58" s="106">
        <v>188.44200000000001</v>
      </c>
      <c r="GK58" s="106">
        <v>194.80600000000001</v>
      </c>
      <c r="GL58" s="106">
        <v>180.18</v>
      </c>
      <c r="GM58" s="106">
        <v>175.97800000000001</v>
      </c>
      <c r="GN58" s="106">
        <v>169.762</v>
      </c>
      <c r="GO58" s="106">
        <v>169.38</v>
      </c>
      <c r="GP58" s="106">
        <v>166.28899999999999</v>
      </c>
      <c r="GQ58" s="106">
        <v>168.589</v>
      </c>
      <c r="GR58" s="106">
        <v>176.226</v>
      </c>
      <c r="GS58" s="106">
        <v>182.08699999999999</v>
      </c>
      <c r="GT58" s="106">
        <v>185.16800000000001</v>
      </c>
      <c r="GU58" s="106">
        <v>185.48400000000001</v>
      </c>
      <c r="GV58" s="106">
        <v>187.46700000000001</v>
      </c>
      <c r="GW58" s="106">
        <v>187.405</v>
      </c>
      <c r="GX58" s="106">
        <v>192.54400000000001</v>
      </c>
      <c r="GY58" s="106">
        <v>192.03200000000001</v>
      </c>
      <c r="GZ58" s="106">
        <v>189.607</v>
      </c>
      <c r="HA58" s="106">
        <v>187.625</v>
      </c>
      <c r="HB58" s="106">
        <v>183.22499999999999</v>
      </c>
      <c r="HC58" s="106">
        <v>179.583</v>
      </c>
      <c r="HD58" s="106">
        <v>178.95599999999999</v>
      </c>
      <c r="HE58" s="106">
        <v>182.88800000000001</v>
      </c>
      <c r="HF58" s="106">
        <v>182.97900000000001</v>
      </c>
      <c r="HG58" s="106">
        <v>183.328</v>
      </c>
      <c r="HH58" s="106">
        <v>184.87299999999999</v>
      </c>
      <c r="HI58" s="106">
        <v>185.18799999999999</v>
      </c>
      <c r="HJ58" s="106">
        <v>186.34100000000001</v>
      </c>
      <c r="HK58" s="106">
        <v>189.02</v>
      </c>
      <c r="HL58" s="106">
        <v>190.214</v>
      </c>
      <c r="HM58" s="106">
        <v>190.96</v>
      </c>
      <c r="HN58" s="106">
        <v>194.965</v>
      </c>
      <c r="HO58" s="106">
        <v>198.59299999999999</v>
      </c>
      <c r="HP58" s="106">
        <v>197.28800000000001</v>
      </c>
      <c r="HQ58" s="106">
        <v>198.571</v>
      </c>
      <c r="HR58" s="106">
        <v>199.84800000000001</v>
      </c>
      <c r="HS58" s="106">
        <v>203.10599999999999</v>
      </c>
      <c r="HT58" s="106">
        <v>209.51499999999999</v>
      </c>
      <c r="HU58" s="106">
        <v>212.81800000000001</v>
      </c>
      <c r="HV58" s="106">
        <v>205.417</v>
      </c>
      <c r="HW58" s="106">
        <v>210.33099999999999</v>
      </c>
      <c r="HX58" s="106">
        <v>211.25899999999999</v>
      </c>
      <c r="HY58" s="106">
        <v>211.065</v>
      </c>
      <c r="HZ58" s="106">
        <v>212.08</v>
      </c>
      <c r="IA58" s="106">
        <v>215.79</v>
      </c>
      <c r="IB58" s="106">
        <v>226.875</v>
      </c>
      <c r="IC58" s="106">
        <v>226.83500000000001</v>
      </c>
      <c r="ID58" s="106">
        <v>227.803</v>
      </c>
      <c r="IE58" s="106">
        <v>220.30099999999999</v>
      </c>
      <c r="IF58" s="106">
        <v>235.39</v>
      </c>
      <c r="IG58" s="106">
        <v>215.74100000000001</v>
      </c>
      <c r="IH58" s="106">
        <v>214.18100000000001</v>
      </c>
      <c r="II58" s="106">
        <v>210.976</v>
      </c>
      <c r="IJ58" s="106">
        <v>203.81</v>
      </c>
      <c r="IK58" s="106">
        <v>201.75899999999999</v>
      </c>
      <c r="IL58" s="106">
        <v>198.92</v>
      </c>
      <c r="IM58" s="106">
        <v>191.053</v>
      </c>
      <c r="IN58" s="106">
        <v>191.58500000000001</v>
      </c>
      <c r="IO58" s="106">
        <v>187.672</v>
      </c>
      <c r="IP58" s="106">
        <v>192.69300000000001</v>
      </c>
      <c r="IQ58" s="106">
        <v>197.459</v>
      </c>
      <c r="IR58" s="106">
        <v>198.37799999999999</v>
      </c>
      <c r="IS58" s="106">
        <v>194.13300000000001</v>
      </c>
      <c r="IT58" s="106">
        <v>192.94800000000001</v>
      </c>
      <c r="IU58" s="106">
        <v>190.666</v>
      </c>
      <c r="IV58" s="106">
        <v>192.81200000000001</v>
      </c>
      <c r="IW58" s="106">
        <v>196.351</v>
      </c>
      <c r="IX58" s="106">
        <v>196.80699999999999</v>
      </c>
      <c r="IY58" s="106"/>
      <c r="IZ58" s="106"/>
      <c r="JA58" s="106"/>
      <c r="JB58" s="106"/>
    </row>
    <row r="59" spans="1:262" x14ac:dyDescent="0.35">
      <c r="A59" s="108" t="s">
        <v>841</v>
      </c>
      <c r="B59" t="s">
        <v>927</v>
      </c>
      <c r="C59" t="s">
        <v>1690</v>
      </c>
      <c r="D59">
        <f t="shared" ca="1" si="14"/>
        <v>254</v>
      </c>
      <c r="E59" s="105">
        <f ca="1">_xll.BDH(A59&amp;" corp","blp_i_sprd_mid",TODAY()-365,TODAY(),"dir=h","sort=r","fill=-", "pcs="&amp;B59, "dates=h","cols=254;rows=1")</f>
        <v>158.065</v>
      </c>
      <c r="F59" s="106">
        <v>159.68899999999999</v>
      </c>
      <c r="G59" s="106">
        <v>160.369</v>
      </c>
      <c r="H59" s="106">
        <v>160.97499999999999</v>
      </c>
      <c r="I59" s="106">
        <v>162.84</v>
      </c>
      <c r="J59" s="106">
        <v>154.54</v>
      </c>
      <c r="K59" s="106">
        <v>153.39699999999999</v>
      </c>
      <c r="L59" s="106">
        <v>159.22200000000001</v>
      </c>
      <c r="M59" s="106">
        <v>159.792</v>
      </c>
      <c r="N59" s="106">
        <v>160.35400000000001</v>
      </c>
      <c r="O59" s="106">
        <v>160.584</v>
      </c>
      <c r="P59" s="106">
        <v>164.715</v>
      </c>
      <c r="Q59" s="106">
        <v>164.73099999999999</v>
      </c>
      <c r="R59" s="106">
        <v>167.50800000000001</v>
      </c>
      <c r="S59" s="106">
        <v>167.99799999999999</v>
      </c>
      <c r="T59" s="106">
        <v>168.30099999999999</v>
      </c>
      <c r="U59" s="106">
        <v>172.94399999999999</v>
      </c>
      <c r="V59" s="106">
        <v>175.12100000000001</v>
      </c>
      <c r="W59" s="106">
        <v>177.10499999999999</v>
      </c>
      <c r="X59" s="106">
        <v>179.91300000000001</v>
      </c>
      <c r="Y59" s="106">
        <v>176.309</v>
      </c>
      <c r="Z59" s="106">
        <v>166.21600000000001</v>
      </c>
      <c r="AA59" s="106">
        <v>171.59399999999999</v>
      </c>
      <c r="AB59" s="106">
        <v>172.20599999999999</v>
      </c>
      <c r="AC59" s="106">
        <v>166.13300000000001</v>
      </c>
      <c r="AD59" s="106">
        <v>170.398</v>
      </c>
      <c r="AE59" s="106">
        <v>171.149</v>
      </c>
      <c r="AF59" s="106">
        <v>175.274</v>
      </c>
      <c r="AG59" s="106">
        <v>176.16300000000001</v>
      </c>
      <c r="AH59" s="106">
        <v>176.244</v>
      </c>
      <c r="AI59" s="106">
        <v>176.30500000000001</v>
      </c>
      <c r="AJ59" s="106">
        <v>178.80600000000001</v>
      </c>
      <c r="AK59" s="106">
        <v>178.42599999999999</v>
      </c>
      <c r="AL59" s="106">
        <v>179.393</v>
      </c>
      <c r="AM59" s="106">
        <v>179.797</v>
      </c>
      <c r="AN59" s="106">
        <v>178.50899999999999</v>
      </c>
      <c r="AO59" s="106">
        <v>183.84399999999999</v>
      </c>
      <c r="AP59" s="106">
        <v>184.941</v>
      </c>
      <c r="AQ59" s="106">
        <v>185.57499999999999</v>
      </c>
      <c r="AR59" s="106">
        <v>187.351</v>
      </c>
      <c r="AS59" s="106">
        <v>188.45</v>
      </c>
      <c r="AT59" s="106">
        <v>190.327</v>
      </c>
      <c r="AU59" s="106">
        <v>192.20699999999999</v>
      </c>
      <c r="AV59" s="106">
        <v>193.99700000000001</v>
      </c>
      <c r="AW59" s="106">
        <v>194.619</v>
      </c>
      <c r="AX59" s="106">
        <v>191.16499999999999</v>
      </c>
      <c r="AY59" s="106">
        <v>194.49799999999999</v>
      </c>
      <c r="AZ59" s="106">
        <v>194.846</v>
      </c>
      <c r="BA59" s="106">
        <v>195.119</v>
      </c>
      <c r="BB59" s="106">
        <v>194.49100000000001</v>
      </c>
      <c r="BC59" s="106">
        <v>196.178</v>
      </c>
      <c r="BD59" s="106">
        <v>198.036</v>
      </c>
      <c r="BE59" s="106">
        <v>212.95500000000001</v>
      </c>
      <c r="BF59" s="106">
        <v>215.19</v>
      </c>
      <c r="BG59" s="106">
        <v>220.51599999999999</v>
      </c>
      <c r="BH59" s="106">
        <v>222.941</v>
      </c>
      <c r="BI59" s="106">
        <v>225.447</v>
      </c>
      <c r="BJ59" s="106">
        <v>228.15</v>
      </c>
      <c r="BK59" s="106">
        <v>229.25</v>
      </c>
      <c r="BL59" s="106">
        <v>226.566</v>
      </c>
      <c r="BM59" s="106">
        <v>225.084</v>
      </c>
      <c r="BN59" s="106">
        <v>224.548</v>
      </c>
      <c r="BO59" s="106">
        <v>227.017</v>
      </c>
      <c r="BP59" s="106">
        <v>221.33099999999999</v>
      </c>
      <c r="BQ59" s="106">
        <v>223.58199999999999</v>
      </c>
      <c r="BR59" s="106">
        <v>229.11099999999999</v>
      </c>
      <c r="BS59" s="106">
        <v>228.41900000000001</v>
      </c>
      <c r="BT59" s="106">
        <v>239.69300000000001</v>
      </c>
      <c r="BU59" s="106">
        <v>251.59299999999999</v>
      </c>
      <c r="BV59" s="106">
        <v>251.405</v>
      </c>
      <c r="BW59" s="106">
        <v>249.357</v>
      </c>
      <c r="BX59" s="106">
        <v>249.58</v>
      </c>
      <c r="BY59" s="106">
        <v>250.01300000000001</v>
      </c>
      <c r="BZ59" s="106">
        <v>256.63900000000001</v>
      </c>
      <c r="CA59" s="106">
        <v>252.31200000000001</v>
      </c>
      <c r="CB59" s="106">
        <v>253.56100000000001</v>
      </c>
      <c r="CC59" s="106">
        <v>251.524</v>
      </c>
      <c r="CD59" s="106">
        <v>253.28299999999999</v>
      </c>
      <c r="CE59" s="106">
        <v>260.74599999999998</v>
      </c>
      <c r="CF59" s="106">
        <v>261.20400000000001</v>
      </c>
      <c r="CG59" s="106">
        <v>263.56099999999998</v>
      </c>
      <c r="CH59" s="106">
        <v>268.08</v>
      </c>
      <c r="CI59" s="106">
        <v>265.85500000000002</v>
      </c>
      <c r="CJ59" s="106">
        <v>267.42500000000001</v>
      </c>
      <c r="CK59" s="106">
        <v>269.43900000000002</v>
      </c>
      <c r="CL59" s="106">
        <v>263.31299999999999</v>
      </c>
      <c r="CM59" s="106">
        <v>256.12299999999999</v>
      </c>
      <c r="CN59" s="106">
        <v>254.93299999999999</v>
      </c>
      <c r="CO59" s="106">
        <v>247.614</v>
      </c>
      <c r="CP59" s="106">
        <v>248.886</v>
      </c>
      <c r="CQ59" s="106">
        <v>239.619</v>
      </c>
      <c r="CR59" s="106">
        <v>239.661</v>
      </c>
      <c r="CS59" s="106">
        <v>243.44</v>
      </c>
      <c r="CT59" s="106">
        <v>234.48699999999999</v>
      </c>
      <c r="CU59" s="106">
        <v>238.51900000000001</v>
      </c>
      <c r="CV59" s="106">
        <v>219.166</v>
      </c>
      <c r="CW59" s="106">
        <v>210.619</v>
      </c>
      <c r="CX59" s="106">
        <v>193.078</v>
      </c>
      <c r="CY59" s="106">
        <v>208.733</v>
      </c>
      <c r="CZ59" s="106">
        <v>244.3</v>
      </c>
      <c r="DA59" s="106">
        <v>268.29899999999998</v>
      </c>
      <c r="DB59" s="106">
        <v>285.25799999999998</v>
      </c>
      <c r="DC59" s="106">
        <v>287.20400000000001</v>
      </c>
      <c r="DD59" s="106">
        <v>287.608</v>
      </c>
      <c r="DE59" s="106">
        <v>289.30099999999999</v>
      </c>
      <c r="DF59" s="106">
        <v>291.77600000000001</v>
      </c>
      <c r="DG59" s="106">
        <v>310.52100000000002</v>
      </c>
      <c r="DH59" s="106">
        <v>330.9</v>
      </c>
      <c r="DI59" s="106">
        <v>339.82400000000001</v>
      </c>
      <c r="DJ59" s="106">
        <v>349.04500000000002</v>
      </c>
      <c r="DK59" s="106">
        <v>366.22399999999999</v>
      </c>
      <c r="DL59" s="106">
        <v>379.92399999999998</v>
      </c>
      <c r="DM59" s="106">
        <v>386.726</v>
      </c>
      <c r="DN59" s="106">
        <v>385.79899999999998</v>
      </c>
      <c r="DO59" s="106">
        <v>386.89</v>
      </c>
      <c r="DP59" s="106">
        <v>385.83800000000002</v>
      </c>
      <c r="DQ59" s="106">
        <v>388.17</v>
      </c>
      <c r="DR59" s="106">
        <v>392.65600000000001</v>
      </c>
      <c r="DS59" s="106">
        <v>393.21499999999997</v>
      </c>
      <c r="DT59" s="106">
        <v>402.48500000000001</v>
      </c>
      <c r="DU59" s="106">
        <v>409.19</v>
      </c>
      <c r="DV59" s="106">
        <v>405.387</v>
      </c>
      <c r="DW59" s="106">
        <v>401.50200000000001</v>
      </c>
      <c r="DX59" s="106">
        <v>398.976</v>
      </c>
      <c r="DY59" s="106">
        <v>398.625</v>
      </c>
      <c r="DZ59" s="106">
        <v>397.05900000000003</v>
      </c>
      <c r="EA59" s="106">
        <v>415.72199999999998</v>
      </c>
      <c r="EB59" s="106">
        <v>424.93</v>
      </c>
      <c r="EC59" s="106">
        <v>436.41399999999999</v>
      </c>
      <c r="ED59" s="106">
        <v>440.07400000000001</v>
      </c>
      <c r="EE59" s="106">
        <v>436.98099999999999</v>
      </c>
      <c r="EF59" s="106">
        <v>438.45600000000002</v>
      </c>
      <c r="EG59" s="106">
        <v>439.435</v>
      </c>
      <c r="EH59" s="106">
        <v>443.221</v>
      </c>
      <c r="EI59" s="106">
        <v>469.65699999999998</v>
      </c>
      <c r="EJ59" s="106">
        <v>528.52499999999998</v>
      </c>
      <c r="EK59" s="106">
        <v>601.79</v>
      </c>
      <c r="EL59" s="106">
        <v>636.149</v>
      </c>
      <c r="EM59" s="106">
        <v>643.596</v>
      </c>
      <c r="EN59" s="106">
        <v>636.97299999999996</v>
      </c>
      <c r="EO59" s="106">
        <v>639.41200000000003</v>
      </c>
      <c r="EP59" s="106">
        <v>644.98299999999995</v>
      </c>
      <c r="EQ59" s="106">
        <v>640.01099999999997</v>
      </c>
      <c r="ER59" s="106">
        <v>638.98099999999999</v>
      </c>
      <c r="ES59" s="106">
        <v>647.33199999999999</v>
      </c>
      <c r="ET59" s="106">
        <v>673.88800000000003</v>
      </c>
      <c r="EU59" s="106">
        <v>674.16899999999998</v>
      </c>
      <c r="EV59" s="106">
        <v>746.03099999999995</v>
      </c>
      <c r="EW59" s="106">
        <v>770.13099999999997</v>
      </c>
      <c r="EX59" s="106">
        <v>711.27099999999996</v>
      </c>
      <c r="EY59" s="106">
        <v>737.68499999999995</v>
      </c>
      <c r="EZ59" s="106">
        <v>733.29600000000005</v>
      </c>
      <c r="FA59" s="106">
        <v>581.86</v>
      </c>
      <c r="FB59" s="106">
        <v>447.64</v>
      </c>
      <c r="FC59" s="106">
        <v>339.762</v>
      </c>
      <c r="FD59" s="106">
        <v>311.608</v>
      </c>
      <c r="FE59" s="106">
        <v>274.80200000000002</v>
      </c>
      <c r="FF59" s="106">
        <v>271.32100000000003</v>
      </c>
      <c r="FG59" s="106">
        <v>274.06799999999998</v>
      </c>
      <c r="FH59" s="106">
        <v>198.71899999999999</v>
      </c>
      <c r="FI59" s="106">
        <v>166.49700000000001</v>
      </c>
      <c r="FJ59" s="106">
        <v>158.94900000000001</v>
      </c>
      <c r="FK59" s="106">
        <v>164.381</v>
      </c>
      <c r="FL59" s="106">
        <v>176.06399999999999</v>
      </c>
      <c r="FM59" s="106">
        <v>172.37200000000001</v>
      </c>
      <c r="FN59" s="106">
        <v>141.58699999999999</v>
      </c>
      <c r="FO59" s="106">
        <v>118.36</v>
      </c>
      <c r="FP59" s="106">
        <v>101.349</v>
      </c>
      <c r="FQ59" s="106">
        <v>95.227999999999994</v>
      </c>
      <c r="FR59" s="106">
        <v>88.174000000000007</v>
      </c>
      <c r="FS59" s="106">
        <v>88.739000000000004</v>
      </c>
      <c r="FT59" s="106">
        <v>90.79</v>
      </c>
      <c r="FU59" s="106">
        <v>92.772999999999996</v>
      </c>
      <c r="FV59" s="106">
        <v>91.387</v>
      </c>
      <c r="FW59" s="106">
        <v>91.753</v>
      </c>
      <c r="FX59" s="106">
        <v>91.533000000000001</v>
      </c>
      <c r="FY59" s="106">
        <v>90.831999999999994</v>
      </c>
      <c r="FZ59" s="106">
        <v>91.054000000000002</v>
      </c>
      <c r="GA59" s="106">
        <v>90.527000000000001</v>
      </c>
      <c r="GB59" s="106">
        <v>89.823999999999998</v>
      </c>
      <c r="GC59" s="106">
        <v>89.385000000000005</v>
      </c>
      <c r="GD59" s="106">
        <v>92.153000000000006</v>
      </c>
      <c r="GE59" s="106">
        <v>94.158000000000001</v>
      </c>
      <c r="GF59" s="106">
        <v>98.65</v>
      </c>
      <c r="GG59" s="106">
        <v>100.04600000000001</v>
      </c>
      <c r="GH59" s="106">
        <v>100.76300000000001</v>
      </c>
      <c r="GI59" s="106">
        <v>99.917000000000002</v>
      </c>
      <c r="GJ59" s="106">
        <v>100.22799999999999</v>
      </c>
      <c r="GK59" s="106">
        <v>102.176</v>
      </c>
      <c r="GL59" s="106">
        <v>97.843000000000004</v>
      </c>
      <c r="GM59" s="106">
        <v>96.322999999999993</v>
      </c>
      <c r="GN59" s="106">
        <v>91.331999999999994</v>
      </c>
      <c r="GO59" s="106">
        <v>89.802999999999997</v>
      </c>
      <c r="GP59" s="106">
        <v>91.415999999999997</v>
      </c>
      <c r="GQ59" s="106">
        <v>93.328999999999994</v>
      </c>
      <c r="GR59" s="106">
        <v>95.85</v>
      </c>
      <c r="GS59" s="106">
        <v>99.950999999999993</v>
      </c>
      <c r="GT59" s="106">
        <v>99.563000000000002</v>
      </c>
      <c r="GU59" s="106">
        <v>95.98</v>
      </c>
      <c r="GV59" s="106">
        <v>99.105000000000004</v>
      </c>
      <c r="GW59" s="106">
        <v>98.042000000000002</v>
      </c>
      <c r="GX59" s="106">
        <v>102.191</v>
      </c>
      <c r="GY59" s="106">
        <v>100.167</v>
      </c>
      <c r="GZ59" s="106">
        <v>98.013000000000005</v>
      </c>
      <c r="HA59" s="106">
        <v>94.403999999999996</v>
      </c>
      <c r="HB59" s="106">
        <v>93.373999999999995</v>
      </c>
      <c r="HC59" s="106">
        <v>95.97</v>
      </c>
      <c r="HD59" s="106">
        <v>91.491</v>
      </c>
      <c r="HE59" s="106">
        <v>94.707999999999998</v>
      </c>
      <c r="HF59" s="106">
        <v>95.478999999999999</v>
      </c>
      <c r="HG59" s="106">
        <v>97.394999999999996</v>
      </c>
      <c r="HH59" s="106">
        <v>99.326999999999998</v>
      </c>
      <c r="HI59" s="106">
        <v>101.63800000000001</v>
      </c>
      <c r="HJ59" s="106">
        <v>104.315</v>
      </c>
      <c r="HK59" s="106">
        <v>105.977</v>
      </c>
      <c r="HL59" s="106">
        <v>108.13800000000001</v>
      </c>
      <c r="HM59" s="106">
        <v>107.77</v>
      </c>
      <c r="HN59" s="106">
        <v>111.798</v>
      </c>
      <c r="HO59" s="106">
        <v>114.07599999999999</v>
      </c>
      <c r="HP59" s="106">
        <v>113.98</v>
      </c>
      <c r="HQ59" s="106">
        <v>115.765</v>
      </c>
      <c r="HR59" s="106">
        <v>118.239</v>
      </c>
      <c r="HS59" s="106">
        <v>120.80800000000001</v>
      </c>
      <c r="HT59" s="106">
        <v>127.00700000000001</v>
      </c>
      <c r="HU59" s="106">
        <v>129.249</v>
      </c>
      <c r="HV59" s="106">
        <v>127.325</v>
      </c>
      <c r="HW59" s="106">
        <v>129.15600000000001</v>
      </c>
      <c r="HX59" s="106">
        <v>130.27099999999999</v>
      </c>
      <c r="HY59" s="106">
        <v>130.86699999999999</v>
      </c>
      <c r="HZ59" s="106">
        <v>131.65600000000001</v>
      </c>
      <c r="IA59" s="106">
        <v>135.435</v>
      </c>
      <c r="IB59" s="106">
        <v>139.11500000000001</v>
      </c>
      <c r="IC59" s="106">
        <v>138.69900000000001</v>
      </c>
      <c r="ID59" s="106">
        <v>140.36600000000001</v>
      </c>
      <c r="IE59" s="106">
        <v>133.666</v>
      </c>
      <c r="IF59" s="106">
        <v>132.28899999999999</v>
      </c>
      <c r="IG59" s="106">
        <v>133.56200000000001</v>
      </c>
      <c r="IH59" s="106">
        <v>129.48599999999999</v>
      </c>
      <c r="II59" s="106">
        <v>130.65</v>
      </c>
      <c r="IJ59" s="106">
        <v>124.67100000000001</v>
      </c>
      <c r="IK59" s="106">
        <v>125.117</v>
      </c>
      <c r="IL59" s="106">
        <v>122.15</v>
      </c>
      <c r="IM59" s="106">
        <v>120.65300000000001</v>
      </c>
      <c r="IN59" s="106">
        <v>120.01600000000001</v>
      </c>
      <c r="IO59" s="106">
        <v>118.73699999999999</v>
      </c>
      <c r="IP59" s="106">
        <v>125.03</v>
      </c>
      <c r="IQ59" s="106">
        <v>126.4</v>
      </c>
      <c r="IR59" s="106">
        <v>126.896</v>
      </c>
      <c r="IS59" s="106">
        <v>125.092</v>
      </c>
      <c r="IT59" s="106">
        <v>121.32</v>
      </c>
      <c r="IU59" s="106">
        <v>118.78100000000001</v>
      </c>
      <c r="IV59" s="106">
        <v>120.914</v>
      </c>
      <c r="IW59" s="106">
        <v>122.87</v>
      </c>
      <c r="IX59" s="106">
        <v>123.39100000000001</v>
      </c>
      <c r="IY59" s="106"/>
      <c r="IZ59" s="106"/>
      <c r="JA59" s="106"/>
      <c r="JB59" s="106"/>
    </row>
    <row r="60" spans="1:262" x14ac:dyDescent="0.35">
      <c r="A60" s="108" t="s">
        <v>748</v>
      </c>
      <c r="B60" t="s">
        <v>927</v>
      </c>
      <c r="C60" t="s">
        <v>1690</v>
      </c>
      <c r="D60">
        <f t="shared" ca="1" si="14"/>
        <v>255</v>
      </c>
      <c r="E60" s="105">
        <f ca="1">_xll.BDH(A60&amp;" corp","blp_i_sprd_mid",TODAY()-365,TODAY(),"dir=h","sort=r","fill=-", "pcs="&amp;B60, "dates=h","cols=255;rows=1")</f>
        <v>742.01599999999996</v>
      </c>
      <c r="F60" s="106">
        <v>740.97400000000005</v>
      </c>
      <c r="G60" s="106">
        <v>738.952</v>
      </c>
      <c r="H60" s="106">
        <v>732.755</v>
      </c>
      <c r="I60" s="106">
        <v>733.72500000000002</v>
      </c>
      <c r="J60" s="106">
        <v>739.23199999999997</v>
      </c>
      <c r="K60" s="106">
        <v>663.65700000000004</v>
      </c>
      <c r="L60" s="106">
        <v>654.73299999999995</v>
      </c>
      <c r="M60" s="106">
        <v>651.89599999999996</v>
      </c>
      <c r="N60" s="106">
        <v>649.73099999999999</v>
      </c>
      <c r="O60" s="106">
        <v>639.36900000000003</v>
      </c>
      <c r="P60" s="106">
        <v>636.40599999999995</v>
      </c>
      <c r="Q60" s="106">
        <v>640.92399999999998</v>
      </c>
      <c r="R60" s="106">
        <v>670.36099999999999</v>
      </c>
      <c r="S60" s="106">
        <v>680.74699999999996</v>
      </c>
      <c r="T60" s="106">
        <v>684.77599999999995</v>
      </c>
      <c r="U60" s="106">
        <v>702.60199999999998</v>
      </c>
      <c r="V60" s="106">
        <v>722.46500000000003</v>
      </c>
      <c r="W60" s="106">
        <v>737.86099999999999</v>
      </c>
      <c r="X60" s="106">
        <v>765.56299999999999</v>
      </c>
      <c r="Y60" s="106">
        <v>801.66499999999996</v>
      </c>
      <c r="Z60" s="106">
        <v>695.63699999999994</v>
      </c>
      <c r="AA60" s="106">
        <v>686.23299999999995</v>
      </c>
      <c r="AB60" s="106">
        <v>629.54100000000005</v>
      </c>
      <c r="AC60" s="106">
        <v>580.72699999999998</v>
      </c>
      <c r="AD60" s="106">
        <v>584.83900000000006</v>
      </c>
      <c r="AE60" s="106">
        <v>589.19100000000003</v>
      </c>
      <c r="AF60" s="106">
        <v>593.46400000000006</v>
      </c>
      <c r="AG60" s="106">
        <v>602.26599999999996</v>
      </c>
      <c r="AH60" s="106">
        <v>622.351</v>
      </c>
      <c r="AI60" s="106">
        <v>626.91200000000003</v>
      </c>
      <c r="AJ60" s="106">
        <v>638.77599999999995</v>
      </c>
      <c r="AK60" s="106">
        <v>637.09</v>
      </c>
      <c r="AL60" s="106">
        <v>639.03300000000002</v>
      </c>
      <c r="AM60" s="106">
        <v>640.90200000000004</v>
      </c>
      <c r="AN60" s="106">
        <v>637.721</v>
      </c>
      <c r="AO60" s="106">
        <v>639.44100000000003</v>
      </c>
      <c r="AP60" s="106">
        <v>633.63599999999997</v>
      </c>
      <c r="AQ60" s="106">
        <v>623.61699999999996</v>
      </c>
      <c r="AR60" s="106">
        <v>620.71</v>
      </c>
      <c r="AS60" s="106">
        <v>606.52300000000002</v>
      </c>
      <c r="AT60" s="106">
        <v>603.77300000000002</v>
      </c>
      <c r="AU60" s="106">
        <v>626.58600000000001</v>
      </c>
      <c r="AV60" s="106">
        <v>654.89499999999998</v>
      </c>
      <c r="AW60" s="106">
        <v>664.17399999999998</v>
      </c>
      <c r="AX60" s="106">
        <v>741.44799999999998</v>
      </c>
      <c r="AY60" s="106">
        <v>745.43200000000002</v>
      </c>
      <c r="AZ60" s="106">
        <v>738.70399999999995</v>
      </c>
      <c r="BA60" s="106">
        <v>723.14</v>
      </c>
      <c r="BB60" s="106">
        <v>718.51300000000003</v>
      </c>
      <c r="BC60" s="106">
        <v>713.83699999999999</v>
      </c>
      <c r="BD60" s="106">
        <v>715.54899999999998</v>
      </c>
      <c r="BE60" s="106">
        <v>712.428</v>
      </c>
      <c r="BF60" s="106">
        <v>693.596</v>
      </c>
      <c r="BG60" s="106">
        <v>690.10400000000004</v>
      </c>
      <c r="BH60" s="106">
        <v>684.71199999999999</v>
      </c>
      <c r="BI60" s="106">
        <v>679.04899999999998</v>
      </c>
      <c r="BJ60" s="106">
        <v>632.47</v>
      </c>
      <c r="BK60" s="106">
        <v>609.73900000000003</v>
      </c>
      <c r="BL60" s="106">
        <v>607.65800000000002</v>
      </c>
      <c r="BM60" s="106">
        <v>589.00699999999995</v>
      </c>
      <c r="BN60" s="106">
        <v>584.91399999999999</v>
      </c>
      <c r="BO60" s="106">
        <v>563.64300000000003</v>
      </c>
      <c r="BP60" s="106">
        <v>555.93299999999999</v>
      </c>
      <c r="BQ60" s="106">
        <v>563.35</v>
      </c>
      <c r="BR60" s="106">
        <v>578.39599999999996</v>
      </c>
      <c r="BS60" s="106">
        <v>582.096</v>
      </c>
      <c r="BT60" s="106">
        <v>601.56700000000001</v>
      </c>
      <c r="BU60" s="106">
        <v>618.952</v>
      </c>
      <c r="BV60" s="106">
        <v>641.41600000000005</v>
      </c>
      <c r="BW60" s="106">
        <v>649.62800000000004</v>
      </c>
      <c r="BX60" s="106">
        <v>661.72900000000004</v>
      </c>
      <c r="BY60" s="106">
        <v>666.74099999999999</v>
      </c>
      <c r="BZ60" s="106">
        <v>675.50599999999997</v>
      </c>
      <c r="CA60" s="106">
        <v>676.25</v>
      </c>
      <c r="CB60" s="106">
        <v>681.53200000000004</v>
      </c>
      <c r="CC60" s="106">
        <v>685.53800000000001</v>
      </c>
      <c r="CD60" s="106">
        <v>690.99900000000002</v>
      </c>
      <c r="CE60" s="106">
        <v>703.61800000000005</v>
      </c>
      <c r="CF60" s="106">
        <v>716.01400000000001</v>
      </c>
      <c r="CG60" s="106">
        <v>734.01199999999994</v>
      </c>
      <c r="CH60" s="106">
        <v>748.10299999999995</v>
      </c>
      <c r="CI60" s="106">
        <v>767.22900000000004</v>
      </c>
      <c r="CJ60" s="106">
        <v>763.94600000000003</v>
      </c>
      <c r="CK60" s="106">
        <v>758.125</v>
      </c>
      <c r="CL60" s="106">
        <v>742.904</v>
      </c>
      <c r="CM60" s="106">
        <v>738.16200000000003</v>
      </c>
      <c r="CN60" s="106">
        <v>738.70899999999995</v>
      </c>
      <c r="CO60" s="106">
        <v>728.45699999999999</v>
      </c>
      <c r="CP60" s="106">
        <v>729.14099999999996</v>
      </c>
      <c r="CQ60" s="106">
        <v>720.14200000000005</v>
      </c>
      <c r="CR60" s="106">
        <v>722.88099999999997</v>
      </c>
      <c r="CS60" s="106">
        <v>780.11699999999996</v>
      </c>
      <c r="CT60" s="106">
        <v>758.00300000000004</v>
      </c>
      <c r="CU60" s="106">
        <v>758.38400000000001</v>
      </c>
      <c r="CV60" s="106">
        <v>712.41800000000001</v>
      </c>
      <c r="CW60" s="106">
        <v>641.14700000000005</v>
      </c>
      <c r="CX60" s="106">
        <v>568.66800000000001</v>
      </c>
      <c r="CY60" s="106">
        <v>604.774</v>
      </c>
      <c r="CZ60" s="106">
        <v>634.18700000000001</v>
      </c>
      <c r="DA60" s="106">
        <v>620.49300000000005</v>
      </c>
      <c r="DB60" s="106">
        <v>652.69500000000005</v>
      </c>
      <c r="DC60" s="106">
        <v>657.01400000000001</v>
      </c>
      <c r="DD60" s="106">
        <v>657.37699999999995</v>
      </c>
      <c r="DE60" s="106">
        <v>646.76900000000001</v>
      </c>
      <c r="DF60" s="106">
        <v>632.25</v>
      </c>
      <c r="DG60" s="106">
        <v>712.06</v>
      </c>
      <c r="DH60" s="106">
        <v>825.28499999999997</v>
      </c>
      <c r="DI60" s="106">
        <v>831.21699999999998</v>
      </c>
      <c r="DJ60" s="106">
        <v>848.95</v>
      </c>
      <c r="DK60" s="106">
        <v>879.80200000000002</v>
      </c>
      <c r="DL60" s="106">
        <v>983.24599999999998</v>
      </c>
      <c r="DM60" s="106">
        <v>1026.181</v>
      </c>
      <c r="DN60" s="106">
        <v>1042.8889999999999</v>
      </c>
      <c r="DO60" s="106">
        <v>993.78899999999999</v>
      </c>
      <c r="DP60" s="106">
        <v>916.15899999999999</v>
      </c>
      <c r="DQ60" s="106">
        <v>889.64400000000001</v>
      </c>
      <c r="DR60" s="106">
        <v>864.09</v>
      </c>
      <c r="DS60" s="106">
        <v>864.976</v>
      </c>
      <c r="DT60" s="106">
        <v>864.9</v>
      </c>
      <c r="DU60" s="106">
        <v>878.048</v>
      </c>
      <c r="DV60" s="106">
        <v>870.452</v>
      </c>
      <c r="DW60" s="106">
        <v>793.18700000000001</v>
      </c>
      <c r="DX60" s="106">
        <v>776.83900000000006</v>
      </c>
      <c r="DY60" s="106">
        <v>765.08199999999999</v>
      </c>
      <c r="DZ60" s="106">
        <v>747.38</v>
      </c>
      <c r="EA60" s="106">
        <v>729.81700000000001</v>
      </c>
      <c r="EB60" s="106">
        <v>758.678</v>
      </c>
      <c r="EC60" s="106">
        <v>773.86300000000006</v>
      </c>
      <c r="ED60" s="106">
        <v>797.95799999999997</v>
      </c>
      <c r="EE60" s="106">
        <v>803.79100000000005</v>
      </c>
      <c r="EF60" s="106">
        <v>789.60500000000002</v>
      </c>
      <c r="EG60" s="106">
        <v>777.41899999999998</v>
      </c>
      <c r="EH60" s="106">
        <v>807.98500000000001</v>
      </c>
      <c r="EI60" s="106">
        <v>684.46699999999998</v>
      </c>
      <c r="EJ60" s="106">
        <v>689.40099999999995</v>
      </c>
      <c r="EK60" s="106">
        <v>795.07399999999996</v>
      </c>
      <c r="EL60" s="106">
        <v>909.54399999999998</v>
      </c>
      <c r="EM60" s="106">
        <v>943.774</v>
      </c>
      <c r="EN60" s="106">
        <v>1005.623</v>
      </c>
      <c r="EO60" s="106">
        <v>1016.84</v>
      </c>
      <c r="EP60" s="106">
        <v>1034.4949999999999</v>
      </c>
      <c r="EQ60" s="106">
        <v>1054.72</v>
      </c>
      <c r="ER60" s="106">
        <v>1089.58</v>
      </c>
      <c r="ES60" s="106">
        <v>1118.933</v>
      </c>
      <c r="ET60" s="106">
        <v>1126.9649999999999</v>
      </c>
      <c r="EU60" s="106">
        <v>1162.5809999999999</v>
      </c>
      <c r="EV60" s="106">
        <v>1185.932</v>
      </c>
      <c r="EW60" s="106">
        <v>1336.6569999999999</v>
      </c>
      <c r="EX60" s="106">
        <v>1355.85</v>
      </c>
      <c r="EY60" s="106">
        <v>1319.4390000000001</v>
      </c>
      <c r="EZ60" s="106">
        <v>1312.5920000000001</v>
      </c>
      <c r="FA60" s="106">
        <v>1324.779</v>
      </c>
      <c r="FB60" s="106">
        <v>1168.4590000000001</v>
      </c>
      <c r="FC60" s="106">
        <v>1018.32</v>
      </c>
      <c r="FD60" s="106">
        <v>784.16399999999999</v>
      </c>
      <c r="FE60" s="106">
        <v>742.21199999999999</v>
      </c>
      <c r="FF60" s="106">
        <v>563.322</v>
      </c>
      <c r="FG60" s="106">
        <v>553.14700000000005</v>
      </c>
      <c r="FH60" s="106">
        <v>610.06600000000003</v>
      </c>
      <c r="FI60" s="106">
        <v>445.298</v>
      </c>
      <c r="FJ60" s="106">
        <v>391.35899999999998</v>
      </c>
      <c r="FK60" s="106">
        <v>369.19600000000003</v>
      </c>
      <c r="FL60" s="106">
        <v>379.512</v>
      </c>
      <c r="FM60" s="106">
        <v>404.404</v>
      </c>
      <c r="FN60" s="106">
        <v>406.49700000000001</v>
      </c>
      <c r="FO60" s="106">
        <v>326.78800000000001</v>
      </c>
      <c r="FP60" s="106">
        <v>297.5</v>
      </c>
      <c r="FQ60" s="106">
        <v>291.54399999999998</v>
      </c>
      <c r="FR60" s="106">
        <v>281.79500000000002</v>
      </c>
      <c r="FS60" s="106">
        <v>234.41</v>
      </c>
      <c r="FT60" s="106">
        <v>234.43100000000001</v>
      </c>
      <c r="FU60" s="106">
        <v>242.036</v>
      </c>
      <c r="FV60" s="106">
        <v>243.91900000000001</v>
      </c>
      <c r="FW60" s="106">
        <v>242.37799999999999</v>
      </c>
      <c r="FX60" s="106">
        <v>246.31</v>
      </c>
      <c r="FY60" s="106">
        <v>246.38</v>
      </c>
      <c r="FZ60" s="106">
        <v>244.47200000000001</v>
      </c>
      <c r="GA60" s="106">
        <v>249.81200000000001</v>
      </c>
      <c r="GB60" s="106">
        <v>249.58600000000001</v>
      </c>
      <c r="GC60" s="106">
        <v>244.27199999999999</v>
      </c>
      <c r="GD60" s="106">
        <v>239.19900000000001</v>
      </c>
      <c r="GE60" s="106">
        <v>243.51599999999999</v>
      </c>
      <c r="GF60" s="106">
        <v>252.92</v>
      </c>
      <c r="GG60" s="106">
        <v>277.81599999999997</v>
      </c>
      <c r="GH60" s="106">
        <v>278.29899999999998</v>
      </c>
      <c r="GI60" s="106">
        <v>272.62299999999999</v>
      </c>
      <c r="GJ60" s="106">
        <v>247.87299999999999</v>
      </c>
      <c r="GK60" s="106">
        <v>245.19800000000001</v>
      </c>
      <c r="GL60" s="106">
        <v>279.97899999999998</v>
      </c>
      <c r="GM60" s="106">
        <v>248.107</v>
      </c>
      <c r="GN60" s="106">
        <v>237.56700000000001</v>
      </c>
      <c r="GO60" s="106">
        <v>214.79499999999999</v>
      </c>
      <c r="GP60" s="106">
        <v>211.64</v>
      </c>
      <c r="GQ60" s="106">
        <v>207.40799999999999</v>
      </c>
      <c r="GR60" s="106">
        <v>208.88</v>
      </c>
      <c r="GS60" s="106">
        <v>215.31800000000001</v>
      </c>
      <c r="GT60" s="106">
        <v>219.279</v>
      </c>
      <c r="GU60" s="106">
        <v>217.988</v>
      </c>
      <c r="GV60" s="106">
        <v>217.76</v>
      </c>
      <c r="GW60" s="106">
        <v>218.83099999999999</v>
      </c>
      <c r="GX60" s="106">
        <v>218.79</v>
      </c>
      <c r="GY60" s="106">
        <v>223.27</v>
      </c>
      <c r="GZ60" s="106">
        <v>221.59800000000001</v>
      </c>
      <c r="HA60" s="106">
        <v>221.08799999999999</v>
      </c>
      <c r="HB60" s="106">
        <v>218.03899999999999</v>
      </c>
      <c r="HC60" s="106">
        <v>214.697</v>
      </c>
      <c r="HD60" s="106">
        <v>216.22499999999999</v>
      </c>
      <c r="HE60" s="106">
        <v>214.08</v>
      </c>
      <c r="HF60" s="106">
        <v>218.38399999999999</v>
      </c>
      <c r="HG60" s="106">
        <v>218.101</v>
      </c>
      <c r="HH60" s="106">
        <v>217.46100000000001</v>
      </c>
      <c r="HI60" s="106">
        <v>220.304</v>
      </c>
      <c r="HJ60" s="106">
        <v>223.12700000000001</v>
      </c>
      <c r="HK60" s="106">
        <v>224.459</v>
      </c>
      <c r="HL60" s="106">
        <v>227.91</v>
      </c>
      <c r="HM60" s="106">
        <v>226.52</v>
      </c>
      <c r="HN60" s="106">
        <v>228.21199999999999</v>
      </c>
      <c r="HO60" s="106">
        <v>237.49299999999999</v>
      </c>
      <c r="HP60" s="106">
        <v>242.749</v>
      </c>
      <c r="HQ60" s="106">
        <v>242.08099999999999</v>
      </c>
      <c r="HR60" s="106">
        <v>243.77600000000001</v>
      </c>
      <c r="HS60" s="106">
        <v>247.82900000000001</v>
      </c>
      <c r="HT60" s="106">
        <v>252.761</v>
      </c>
      <c r="HU60" s="106">
        <v>255.55699999999999</v>
      </c>
      <c r="HV60" s="106">
        <v>257.15899999999999</v>
      </c>
      <c r="HW60" s="106">
        <v>251.779</v>
      </c>
      <c r="HX60" s="106">
        <v>255.76499999999999</v>
      </c>
      <c r="HY60" s="106">
        <v>258.91300000000001</v>
      </c>
      <c r="HZ60" s="106">
        <v>258.44299999999998</v>
      </c>
      <c r="IA60" s="106">
        <v>257.97800000000001</v>
      </c>
      <c r="IB60" s="106">
        <v>261.14699999999999</v>
      </c>
      <c r="IC60" s="106">
        <v>266.53800000000001</v>
      </c>
      <c r="ID60" s="106">
        <v>268.23700000000002</v>
      </c>
      <c r="IE60" s="106">
        <v>270.14299999999997</v>
      </c>
      <c r="IF60" s="106">
        <v>266.685</v>
      </c>
      <c r="IG60" s="106">
        <v>265.24400000000003</v>
      </c>
      <c r="IH60" s="106">
        <v>265.46899999999999</v>
      </c>
      <c r="II60" s="106">
        <v>267.13200000000001</v>
      </c>
      <c r="IJ60" s="106">
        <v>264.02600000000001</v>
      </c>
      <c r="IK60" s="106">
        <v>261.98200000000003</v>
      </c>
      <c r="IL60" s="106">
        <v>260.26600000000002</v>
      </c>
      <c r="IM60" s="106">
        <v>260.93099999999998</v>
      </c>
      <c r="IN60" s="106">
        <v>253.45</v>
      </c>
      <c r="IO60" s="106">
        <v>255.554</v>
      </c>
      <c r="IP60" s="106">
        <v>253.05199999999999</v>
      </c>
      <c r="IQ60" s="106">
        <v>260.96100000000001</v>
      </c>
      <c r="IR60" s="106">
        <v>270.77499999999998</v>
      </c>
      <c r="IS60" s="106">
        <v>273.07499999999999</v>
      </c>
      <c r="IT60" s="106">
        <v>267.548</v>
      </c>
      <c r="IU60" s="106">
        <v>261.95400000000001</v>
      </c>
      <c r="IV60" s="106">
        <v>254.83199999999999</v>
      </c>
      <c r="IW60" s="106">
        <v>255.25</v>
      </c>
      <c r="IX60" s="106">
        <v>258.85300000000001</v>
      </c>
      <c r="IY60" s="106">
        <v>267.31900000000002</v>
      </c>
      <c r="IZ60" s="106"/>
      <c r="JA60" s="106"/>
      <c r="JB60" s="106"/>
    </row>
    <row r="61" spans="1:262" x14ac:dyDescent="0.35">
      <c r="A61" s="108" t="s">
        <v>787</v>
      </c>
      <c r="B61" t="s">
        <v>927</v>
      </c>
      <c r="C61" t="s">
        <v>1690</v>
      </c>
      <c r="D61">
        <f t="shared" ca="1" si="14"/>
        <v>257</v>
      </c>
      <c r="E61" s="105">
        <f ca="1">_xll.BDH(A61&amp;" corp","blp_i_sprd_mid",TODAY()-365,TODAY(),"dir=h","sort=r","fill=-", "pcs="&amp;B61, "dates=h","cols=257;rows=1")</f>
        <v>302.01</v>
      </c>
      <c r="F61" s="106">
        <v>302.72500000000002</v>
      </c>
      <c r="G61" s="106">
        <v>305.57299999999998</v>
      </c>
      <c r="H61" s="106">
        <v>305.83199999999999</v>
      </c>
      <c r="I61" s="106">
        <v>308.863</v>
      </c>
      <c r="J61" s="106">
        <v>308.34800000000001</v>
      </c>
      <c r="K61" s="106">
        <v>300.54599999999999</v>
      </c>
      <c r="L61" s="106">
        <v>298.57600000000002</v>
      </c>
      <c r="M61" s="106">
        <v>298.26</v>
      </c>
      <c r="N61" s="106">
        <v>299.93200000000002</v>
      </c>
      <c r="O61" s="106">
        <v>299.50700000000001</v>
      </c>
      <c r="P61" s="106">
        <v>297.00200000000001</v>
      </c>
      <c r="Q61" s="106">
        <v>297.62299999999999</v>
      </c>
      <c r="R61" s="106">
        <v>302.09699999999998</v>
      </c>
      <c r="S61" s="106">
        <v>306.565</v>
      </c>
      <c r="T61" s="106">
        <v>306.185</v>
      </c>
      <c r="U61" s="106">
        <v>313.38099999999997</v>
      </c>
      <c r="V61" s="106">
        <v>316.983</v>
      </c>
      <c r="W61" s="106">
        <v>320.29000000000002</v>
      </c>
      <c r="X61" s="106">
        <v>324.88299999999998</v>
      </c>
      <c r="Y61" s="106">
        <v>317.52100000000002</v>
      </c>
      <c r="Z61" s="106">
        <v>311.15600000000001</v>
      </c>
      <c r="AA61" s="106">
        <v>313.89999999999998</v>
      </c>
      <c r="AB61" s="106">
        <v>308.23200000000003</v>
      </c>
      <c r="AC61" s="106">
        <v>297.27</v>
      </c>
      <c r="AD61" s="106">
        <v>297.50900000000001</v>
      </c>
      <c r="AE61" s="106">
        <v>301.101</v>
      </c>
      <c r="AF61" s="106">
        <v>304.09199999999998</v>
      </c>
      <c r="AG61" s="106">
        <v>307.88</v>
      </c>
      <c r="AH61" s="106">
        <v>308.08600000000001</v>
      </c>
      <c r="AI61" s="106">
        <v>304.80700000000002</v>
      </c>
      <c r="AJ61" s="106">
        <v>307.66000000000003</v>
      </c>
      <c r="AK61" s="106">
        <v>305.685</v>
      </c>
      <c r="AL61" s="106">
        <v>304.62200000000001</v>
      </c>
      <c r="AM61" s="106">
        <v>308.26799999999997</v>
      </c>
      <c r="AN61" s="106">
        <v>312.471</v>
      </c>
      <c r="AO61" s="106">
        <v>331.44600000000003</v>
      </c>
      <c r="AP61" s="106">
        <v>333.96100000000001</v>
      </c>
      <c r="AQ61" s="106">
        <v>325.75400000000002</v>
      </c>
      <c r="AR61" s="106">
        <v>334.00200000000001</v>
      </c>
      <c r="AS61" s="106">
        <v>332.09699999999998</v>
      </c>
      <c r="AT61" s="106">
        <v>330.149</v>
      </c>
      <c r="AU61" s="106">
        <v>330.03399999999999</v>
      </c>
      <c r="AV61" s="106">
        <v>335.05200000000002</v>
      </c>
      <c r="AW61" s="106">
        <v>340.46100000000001</v>
      </c>
      <c r="AX61" s="106">
        <v>339.99700000000001</v>
      </c>
      <c r="AY61" s="106">
        <v>339.66300000000001</v>
      </c>
      <c r="AZ61" s="106">
        <v>338.26100000000002</v>
      </c>
      <c r="BA61" s="106">
        <v>337.70499999999998</v>
      </c>
      <c r="BB61" s="106">
        <v>337.387</v>
      </c>
      <c r="BC61" s="106">
        <v>331.30099999999999</v>
      </c>
      <c r="BD61" s="106">
        <v>333.48899999999998</v>
      </c>
      <c r="BE61" s="106">
        <v>338.89699999999999</v>
      </c>
      <c r="BF61" s="106">
        <v>351.30099999999999</v>
      </c>
      <c r="BG61" s="106">
        <v>353.08699999999999</v>
      </c>
      <c r="BH61" s="106">
        <v>355.024</v>
      </c>
      <c r="BI61" s="106">
        <v>358.149</v>
      </c>
      <c r="BJ61" s="106">
        <v>361.024</v>
      </c>
      <c r="BK61" s="106">
        <v>362.47399999999999</v>
      </c>
      <c r="BL61" s="106">
        <v>362.32499999999999</v>
      </c>
      <c r="BM61" s="106">
        <v>362.79700000000003</v>
      </c>
      <c r="BN61" s="106">
        <v>358.31099999999998</v>
      </c>
      <c r="BO61" s="106">
        <v>357.483</v>
      </c>
      <c r="BP61" s="106">
        <v>354.69299999999998</v>
      </c>
      <c r="BQ61" s="106">
        <v>354.26299999999998</v>
      </c>
      <c r="BR61" s="106">
        <v>356.85300000000001</v>
      </c>
      <c r="BS61" s="106">
        <v>361.17599999999999</v>
      </c>
      <c r="BT61" s="106">
        <v>360.52499999999998</v>
      </c>
      <c r="BU61" s="106">
        <v>371.19099999999997</v>
      </c>
      <c r="BV61" s="106">
        <v>378.45</v>
      </c>
      <c r="BW61" s="106">
        <v>387.57400000000001</v>
      </c>
      <c r="BX61" s="106">
        <v>388.53100000000001</v>
      </c>
      <c r="BY61" s="106">
        <v>391.60599999999999</v>
      </c>
      <c r="BZ61" s="106">
        <v>391.42399999999998</v>
      </c>
      <c r="CA61" s="106">
        <v>394.45699999999999</v>
      </c>
      <c r="CB61" s="106">
        <v>391.77199999999999</v>
      </c>
      <c r="CC61" s="106">
        <v>389.452</v>
      </c>
      <c r="CD61" s="106">
        <v>388.858</v>
      </c>
      <c r="CE61" s="106">
        <v>389.43299999999999</v>
      </c>
      <c r="CF61" s="106">
        <v>397.40100000000001</v>
      </c>
      <c r="CG61" s="106">
        <v>397.904</v>
      </c>
      <c r="CH61" s="106">
        <v>398.75299999999999</v>
      </c>
      <c r="CI61" s="106">
        <v>400.779</v>
      </c>
      <c r="CJ61" s="106">
        <v>401.23200000000003</v>
      </c>
      <c r="CK61" s="106">
        <v>402.15499999999997</v>
      </c>
      <c r="CL61" s="106">
        <v>400.83800000000002</v>
      </c>
      <c r="CM61" s="106">
        <v>398.94600000000003</v>
      </c>
      <c r="CN61" s="106">
        <v>398.685</v>
      </c>
      <c r="CO61" s="106">
        <v>400.80399999999997</v>
      </c>
      <c r="CP61" s="106">
        <v>393.89400000000001</v>
      </c>
      <c r="CQ61" s="106">
        <v>393.387</v>
      </c>
      <c r="CR61" s="106">
        <v>382.77600000000001</v>
      </c>
      <c r="CS61" s="106">
        <v>372.74700000000001</v>
      </c>
      <c r="CT61" s="106">
        <v>387.56200000000001</v>
      </c>
      <c r="CU61" s="106">
        <v>383.67399999999998</v>
      </c>
      <c r="CV61" s="106">
        <v>382.29599999999999</v>
      </c>
      <c r="CW61" s="106">
        <v>363.69600000000003</v>
      </c>
      <c r="CX61" s="106">
        <v>348.37700000000001</v>
      </c>
      <c r="CY61" s="106">
        <v>342.16899999999998</v>
      </c>
      <c r="CZ61" s="106">
        <v>356.57499999999999</v>
      </c>
      <c r="DA61" s="106">
        <v>391.52600000000001</v>
      </c>
      <c r="DB61" s="106">
        <v>398.983</v>
      </c>
      <c r="DC61" s="106">
        <v>414.00900000000001</v>
      </c>
      <c r="DD61" s="106">
        <v>421.56799999999998</v>
      </c>
      <c r="DE61" s="106">
        <v>425.9</v>
      </c>
      <c r="DF61" s="106">
        <v>410.601</v>
      </c>
      <c r="DG61" s="106">
        <v>410.10300000000001</v>
      </c>
      <c r="DH61" s="106">
        <v>432.81299999999999</v>
      </c>
      <c r="DI61" s="106">
        <v>450.67399999999998</v>
      </c>
      <c r="DJ61" s="106">
        <v>451.33199999999999</v>
      </c>
      <c r="DK61" s="106">
        <v>457.78899999999999</v>
      </c>
      <c r="DL61" s="106">
        <v>459.96</v>
      </c>
      <c r="DM61" s="106">
        <v>464.58</v>
      </c>
      <c r="DN61" s="106">
        <v>468.63</v>
      </c>
      <c r="DO61" s="106">
        <v>468.75700000000001</v>
      </c>
      <c r="DP61" s="106">
        <v>469.233</v>
      </c>
      <c r="DQ61" s="106">
        <v>456.13</v>
      </c>
      <c r="DR61" s="106">
        <v>452.97300000000001</v>
      </c>
      <c r="DS61" s="106">
        <v>448.95699999999999</v>
      </c>
      <c r="DT61" s="106">
        <v>444.84899999999999</v>
      </c>
      <c r="DU61" s="106">
        <v>447.92200000000003</v>
      </c>
      <c r="DV61" s="106">
        <v>446.05700000000002</v>
      </c>
      <c r="DW61" s="106">
        <v>448.88499999999999</v>
      </c>
      <c r="DX61" s="106">
        <v>449.33199999999999</v>
      </c>
      <c r="DY61" s="106">
        <v>435.11799999999999</v>
      </c>
      <c r="DZ61" s="106">
        <v>434.32900000000001</v>
      </c>
      <c r="EA61" s="106">
        <v>430.43400000000003</v>
      </c>
      <c r="EB61" s="106">
        <v>425.00599999999997</v>
      </c>
      <c r="EC61" s="106">
        <v>424.92200000000003</v>
      </c>
      <c r="ED61" s="106">
        <v>442.14100000000002</v>
      </c>
      <c r="EE61" s="106">
        <v>450.601</v>
      </c>
      <c r="EF61" s="106">
        <v>471.721</v>
      </c>
      <c r="EG61" s="106">
        <v>481.947</v>
      </c>
      <c r="EH61" s="106">
        <v>482.637</v>
      </c>
      <c r="EI61" s="106">
        <v>487.80099999999999</v>
      </c>
      <c r="EJ61" s="106">
        <v>498.87</v>
      </c>
      <c r="EK61" s="106">
        <v>501.33800000000002</v>
      </c>
      <c r="EL61" s="106">
        <v>511.18400000000003</v>
      </c>
      <c r="EM61" s="106">
        <v>584.46500000000003</v>
      </c>
      <c r="EN61" s="106">
        <v>633.10199999999998</v>
      </c>
      <c r="EO61" s="106">
        <v>699.51</v>
      </c>
      <c r="EP61" s="106">
        <v>737.40700000000004</v>
      </c>
      <c r="EQ61" s="106">
        <v>741.58500000000004</v>
      </c>
      <c r="ER61" s="106">
        <v>732.01800000000003</v>
      </c>
      <c r="ES61" s="106">
        <v>738.50300000000004</v>
      </c>
      <c r="ET61" s="106">
        <v>746.20600000000002</v>
      </c>
      <c r="EU61" s="106">
        <v>749.75199999999995</v>
      </c>
      <c r="EV61" s="106">
        <v>758.48699999999997</v>
      </c>
      <c r="EW61" s="106">
        <v>771.245</v>
      </c>
      <c r="EX61" s="106">
        <v>745.327</v>
      </c>
      <c r="EY61" s="106">
        <v>850.34900000000005</v>
      </c>
      <c r="EZ61" s="106">
        <v>850.76800000000003</v>
      </c>
      <c r="FA61" s="106">
        <v>827.03300000000002</v>
      </c>
      <c r="FB61" s="106">
        <v>845.64700000000005</v>
      </c>
      <c r="FC61" s="106">
        <v>848.37099999999998</v>
      </c>
      <c r="FD61" s="106">
        <v>701.75300000000004</v>
      </c>
      <c r="FE61" s="106">
        <v>615.85199999999998</v>
      </c>
      <c r="FF61" s="106">
        <v>499.63900000000001</v>
      </c>
      <c r="FG61" s="106">
        <v>470.846</v>
      </c>
      <c r="FH61" s="106">
        <v>390.82499999999999</v>
      </c>
      <c r="FI61" s="106">
        <v>386.65199999999999</v>
      </c>
      <c r="FJ61" s="106">
        <v>404.00700000000001</v>
      </c>
      <c r="FK61" s="106">
        <v>304.88299999999998</v>
      </c>
      <c r="FL61" s="106">
        <v>264.76400000000001</v>
      </c>
      <c r="FM61" s="106">
        <v>252.78899999999999</v>
      </c>
      <c r="FN61" s="106">
        <v>258.89400000000001</v>
      </c>
      <c r="FO61" s="106">
        <v>281.56400000000002</v>
      </c>
      <c r="FP61" s="106">
        <v>277.995</v>
      </c>
      <c r="FQ61" s="106">
        <v>240.976</v>
      </c>
      <c r="FR61" s="106">
        <v>218.50200000000001</v>
      </c>
      <c r="FS61" s="106">
        <v>209.851</v>
      </c>
      <c r="FT61" s="106">
        <v>199.477</v>
      </c>
      <c r="FU61" s="106">
        <v>181.245</v>
      </c>
      <c r="FV61" s="106">
        <v>182.70699999999999</v>
      </c>
      <c r="FW61" s="106">
        <v>184.751</v>
      </c>
      <c r="FX61" s="106">
        <v>185.702</v>
      </c>
      <c r="FY61" s="106">
        <v>185.19499999999999</v>
      </c>
      <c r="FZ61" s="106">
        <v>186.285</v>
      </c>
      <c r="GA61" s="106">
        <v>186.643</v>
      </c>
      <c r="GB61" s="106">
        <v>187.34800000000001</v>
      </c>
      <c r="GC61" s="106">
        <v>188.83799999999999</v>
      </c>
      <c r="GD61" s="106">
        <v>194.19</v>
      </c>
      <c r="GE61" s="106">
        <v>205.26499999999999</v>
      </c>
      <c r="GF61" s="106">
        <v>204.08600000000001</v>
      </c>
      <c r="GG61" s="106">
        <v>208.71199999999999</v>
      </c>
      <c r="GH61" s="106">
        <v>212.21199999999999</v>
      </c>
      <c r="GI61" s="106">
        <v>220.15199999999999</v>
      </c>
      <c r="GJ61" s="106">
        <v>220.89500000000001</v>
      </c>
      <c r="GK61" s="106">
        <v>219.88300000000001</v>
      </c>
      <c r="GL61" s="106">
        <v>213.90700000000001</v>
      </c>
      <c r="GM61" s="106">
        <v>215.28100000000001</v>
      </c>
      <c r="GN61" s="106">
        <v>215.82499999999999</v>
      </c>
      <c r="GO61" s="106">
        <v>205.333</v>
      </c>
      <c r="GP61" s="106">
        <v>203.33799999999999</v>
      </c>
      <c r="GQ61" s="106">
        <v>199.68</v>
      </c>
      <c r="GR61" s="106">
        <v>198.55500000000001</v>
      </c>
      <c r="GS61" s="106">
        <v>199.89400000000001</v>
      </c>
      <c r="GT61" s="106">
        <v>199.96700000000001</v>
      </c>
      <c r="GU61" s="106">
        <v>214.49199999999999</v>
      </c>
      <c r="GV61" s="106">
        <v>225.565</v>
      </c>
      <c r="GW61" s="106">
        <v>228.25899999999999</v>
      </c>
      <c r="GX61" s="106">
        <v>228.983</v>
      </c>
      <c r="GY61" s="106">
        <v>230.959</v>
      </c>
      <c r="GZ61" s="106">
        <v>230.441</v>
      </c>
      <c r="HA61" s="106">
        <v>235.89400000000001</v>
      </c>
      <c r="HB61" s="106">
        <v>230.386</v>
      </c>
      <c r="HC61" s="106">
        <v>228.28399999999999</v>
      </c>
      <c r="HD61" s="106">
        <v>227.4</v>
      </c>
      <c r="HE61" s="106">
        <v>221.73699999999999</v>
      </c>
      <c r="HF61" s="106">
        <v>220.464</v>
      </c>
      <c r="HG61" s="106">
        <v>219.41800000000001</v>
      </c>
      <c r="HH61" s="106">
        <v>221.214</v>
      </c>
      <c r="HI61" s="106">
        <v>222.50899999999999</v>
      </c>
      <c r="HJ61" s="106">
        <v>221.96700000000001</v>
      </c>
      <c r="HK61" s="106">
        <v>225.10300000000001</v>
      </c>
      <c r="HL61" s="106">
        <v>225.01499999999999</v>
      </c>
      <c r="HM61" s="106">
        <v>226.83</v>
      </c>
      <c r="HN61" s="106">
        <v>228.47900000000001</v>
      </c>
      <c r="HO61" s="106">
        <v>228.87100000000001</v>
      </c>
      <c r="HP61" s="106">
        <v>229.68600000000001</v>
      </c>
      <c r="HQ61" s="106">
        <v>238.761</v>
      </c>
      <c r="HR61" s="106">
        <v>239.7</v>
      </c>
      <c r="HS61" s="106">
        <v>236.232</v>
      </c>
      <c r="HT61" s="106">
        <v>235.511</v>
      </c>
      <c r="HU61" s="106">
        <v>242.39599999999999</v>
      </c>
      <c r="HV61" s="106">
        <v>246.96899999999999</v>
      </c>
      <c r="HW61" s="106">
        <v>251.41800000000001</v>
      </c>
      <c r="HX61" s="106">
        <v>250.47399999999999</v>
      </c>
      <c r="HY61" s="106">
        <v>243.00700000000001</v>
      </c>
      <c r="HZ61" s="106">
        <v>246.42500000000001</v>
      </c>
      <c r="IA61" s="106">
        <v>247.626</v>
      </c>
      <c r="IB61" s="106">
        <v>246.68199999999999</v>
      </c>
      <c r="IC61" s="106">
        <v>244.12200000000001</v>
      </c>
      <c r="ID61" s="106">
        <v>246.364</v>
      </c>
      <c r="IE61" s="106">
        <v>251.982</v>
      </c>
      <c r="IF61" s="106">
        <v>252.816</v>
      </c>
      <c r="IG61" s="106">
        <v>251.99</v>
      </c>
      <c r="IH61" s="106">
        <v>246.506</v>
      </c>
      <c r="II61" s="106">
        <v>244.178</v>
      </c>
      <c r="IJ61" s="106">
        <v>242.02600000000001</v>
      </c>
      <c r="IK61" s="106">
        <v>233.87</v>
      </c>
      <c r="IL61" s="106">
        <v>228.11699999999999</v>
      </c>
      <c r="IM61" s="106">
        <v>223.965</v>
      </c>
      <c r="IN61" s="106">
        <v>217.393</v>
      </c>
      <c r="IO61" s="106">
        <v>209.49299999999999</v>
      </c>
      <c r="IP61" s="106">
        <v>201.61199999999999</v>
      </c>
      <c r="IQ61" s="106">
        <v>204.38200000000001</v>
      </c>
      <c r="IR61" s="106">
        <v>203.71600000000001</v>
      </c>
      <c r="IS61" s="106">
        <v>209.88399999999999</v>
      </c>
      <c r="IT61" s="106">
        <v>213.04900000000001</v>
      </c>
      <c r="IU61" s="106">
        <v>214.60499999999999</v>
      </c>
      <c r="IV61" s="106">
        <v>211.791</v>
      </c>
      <c r="IW61" s="106">
        <v>210.11500000000001</v>
      </c>
      <c r="IX61" s="106">
        <v>208.661</v>
      </c>
      <c r="IY61" s="106">
        <v>208.54599999999999</v>
      </c>
      <c r="IZ61" s="106">
        <v>210.20699999999999</v>
      </c>
      <c r="JA61" s="106">
        <v>213.11500000000001</v>
      </c>
      <c r="JB61" s="106"/>
    </row>
    <row r="62" spans="1:262" x14ac:dyDescent="0.35">
      <c r="A62" s="108" t="s">
        <v>812</v>
      </c>
      <c r="B62" t="s">
        <v>927</v>
      </c>
      <c r="C62" t="s">
        <v>1690</v>
      </c>
      <c r="D62">
        <f t="shared" ca="1" si="14"/>
        <v>250</v>
      </c>
      <c r="E62" s="105">
        <f ca="1">_xll.BDH(A62&amp;" corp","blp_i_sprd_mid",TODAY()-365,TODAY(),"dir=h","sort=r","fill=-", "pcs="&amp;B62, "dates=h","cols=250;rows=1")</f>
        <v>393.65100000000001</v>
      </c>
      <c r="F62" s="106">
        <v>394.43900000000002</v>
      </c>
      <c r="G62" s="106">
        <v>396.10700000000003</v>
      </c>
      <c r="H62" s="106">
        <v>398.53300000000002</v>
      </c>
      <c r="I62" s="106">
        <v>399.05700000000002</v>
      </c>
      <c r="J62" s="106">
        <v>398.69200000000001</v>
      </c>
      <c r="K62" s="106">
        <v>389.423</v>
      </c>
      <c r="L62" s="106">
        <v>389.14699999999999</v>
      </c>
      <c r="M62" s="106">
        <v>389.23399999999998</v>
      </c>
      <c r="N62" s="106">
        <v>386.846</v>
      </c>
      <c r="O62" s="106">
        <v>390.13200000000001</v>
      </c>
      <c r="P62" s="106">
        <v>388.93299999999999</v>
      </c>
      <c r="Q62" s="106">
        <v>388.851</v>
      </c>
      <c r="R62" s="106">
        <v>392.62700000000001</v>
      </c>
      <c r="S62" s="106">
        <v>398.08600000000001</v>
      </c>
      <c r="T62" s="106">
        <v>399.02199999999999</v>
      </c>
      <c r="U62" s="106">
        <v>400.27600000000001</v>
      </c>
      <c r="V62" s="106">
        <v>405.12</v>
      </c>
      <c r="W62" s="106">
        <v>408.64600000000002</v>
      </c>
      <c r="X62" s="106">
        <v>410.66899999999998</v>
      </c>
      <c r="Y62" s="106">
        <v>403.76100000000002</v>
      </c>
      <c r="Z62" s="106">
        <v>398.053</v>
      </c>
      <c r="AA62" s="106">
        <v>398.22300000000001</v>
      </c>
      <c r="AB62" s="106">
        <v>395.04700000000003</v>
      </c>
      <c r="AC62" s="106">
        <v>393.20600000000002</v>
      </c>
      <c r="AD62" s="106">
        <v>393.47800000000001</v>
      </c>
      <c r="AE62" s="106">
        <v>395.346</v>
      </c>
      <c r="AF62" s="106">
        <v>403.77699999999999</v>
      </c>
      <c r="AG62" s="106">
        <v>408.05599999999998</v>
      </c>
      <c r="AH62" s="106">
        <v>407.71300000000002</v>
      </c>
      <c r="AI62" s="106">
        <v>407.447</v>
      </c>
      <c r="AJ62" s="106">
        <v>410.709</v>
      </c>
      <c r="AK62" s="106">
        <v>412.75200000000001</v>
      </c>
      <c r="AL62" s="106">
        <v>415.34899999999999</v>
      </c>
      <c r="AM62" s="106">
        <v>419.35399999999998</v>
      </c>
      <c r="AN62" s="106">
        <v>424.012</v>
      </c>
      <c r="AO62" s="106">
        <v>425.88099999999997</v>
      </c>
      <c r="AP62" s="106">
        <v>422.97899999999998</v>
      </c>
      <c r="AQ62" s="106">
        <v>422.46300000000002</v>
      </c>
      <c r="AR62" s="106">
        <v>421.88799999999998</v>
      </c>
      <c r="AS62" s="106">
        <v>420.80599999999998</v>
      </c>
      <c r="AT62" s="106">
        <v>424.18599999999998</v>
      </c>
      <c r="AU62" s="106">
        <v>427.52100000000002</v>
      </c>
      <c r="AV62" s="106">
        <v>430.197</v>
      </c>
      <c r="AW62" s="106">
        <v>428.666</v>
      </c>
      <c r="AX62" s="106">
        <v>426.13200000000001</v>
      </c>
      <c r="AY62" s="106">
        <v>426.90300000000002</v>
      </c>
      <c r="AZ62" s="106">
        <v>427.173</v>
      </c>
      <c r="BA62" s="106">
        <v>427.94299999999998</v>
      </c>
      <c r="BB62" s="106">
        <v>426.18700000000001</v>
      </c>
      <c r="BC62" s="106">
        <v>433.83699999999999</v>
      </c>
      <c r="BD62" s="106">
        <v>435.19600000000003</v>
      </c>
      <c r="BE62" s="106">
        <v>433.214</v>
      </c>
      <c r="BF62" s="106">
        <v>427.92500000000001</v>
      </c>
      <c r="BG62" s="106">
        <v>431.27699999999999</v>
      </c>
      <c r="BH62" s="106">
        <v>432.60399999999998</v>
      </c>
      <c r="BI62" s="106">
        <v>435.28100000000001</v>
      </c>
      <c r="BJ62" s="106">
        <v>434.03500000000003</v>
      </c>
      <c r="BK62" s="106">
        <v>434.06</v>
      </c>
      <c r="BL62" s="106">
        <v>432.202</v>
      </c>
      <c r="BM62" s="106">
        <v>428.02800000000002</v>
      </c>
      <c r="BN62" s="106">
        <v>423.584</v>
      </c>
      <c r="BO62" s="106">
        <v>421.226</v>
      </c>
      <c r="BP62" s="106">
        <v>423.28399999999999</v>
      </c>
      <c r="BQ62" s="106">
        <v>427.20100000000002</v>
      </c>
      <c r="BR62" s="106">
        <v>432.21899999999999</v>
      </c>
      <c r="BS62" s="106">
        <v>434.24700000000001</v>
      </c>
      <c r="BT62" s="106">
        <v>442.53800000000001</v>
      </c>
      <c r="BU62" s="106">
        <v>455.54599999999999</v>
      </c>
      <c r="BV62" s="106">
        <v>474.72800000000001</v>
      </c>
      <c r="BW62" s="106">
        <v>476.21100000000001</v>
      </c>
      <c r="BX62" s="106">
        <v>481.06700000000001</v>
      </c>
      <c r="BY62" s="106">
        <v>478.24900000000002</v>
      </c>
      <c r="BZ62" s="106">
        <v>480.05500000000001</v>
      </c>
      <c r="CA62" s="106">
        <v>476.654</v>
      </c>
      <c r="CB62" s="106">
        <v>475.80200000000002</v>
      </c>
      <c r="CC62" s="106">
        <v>472.19</v>
      </c>
      <c r="CD62" s="106">
        <v>471.61900000000003</v>
      </c>
      <c r="CE62" s="106">
        <v>477.40300000000002</v>
      </c>
      <c r="CF62" s="106">
        <v>473.26900000000001</v>
      </c>
      <c r="CG62" s="106">
        <v>473.52699999999999</v>
      </c>
      <c r="CH62" s="106">
        <v>475.524</v>
      </c>
      <c r="CI62" s="106">
        <v>476.476</v>
      </c>
      <c r="CJ62" s="106">
        <v>467.512</v>
      </c>
      <c r="CK62" s="106">
        <v>470.315</v>
      </c>
      <c r="CL62" s="106">
        <v>461.55500000000001</v>
      </c>
      <c r="CM62" s="106">
        <v>457.48099999999999</v>
      </c>
      <c r="CN62" s="106">
        <v>462.53500000000003</v>
      </c>
      <c r="CO62" s="106">
        <v>455.32900000000001</v>
      </c>
      <c r="CP62" s="106">
        <v>458.27</v>
      </c>
      <c r="CQ62" s="106">
        <v>456.83699999999999</v>
      </c>
      <c r="CR62" s="106">
        <v>453.66800000000001</v>
      </c>
      <c r="CS62" s="106">
        <v>497.14600000000002</v>
      </c>
      <c r="CT62" s="106">
        <v>502.79399999999998</v>
      </c>
      <c r="CU62" s="106">
        <v>548.52599999999995</v>
      </c>
      <c r="CV62" s="106">
        <v>548.63199999999995</v>
      </c>
      <c r="CW62" s="106">
        <v>535.928</v>
      </c>
      <c r="CX62" s="106">
        <v>529.64400000000001</v>
      </c>
      <c r="CY62" s="106">
        <v>569.05100000000004</v>
      </c>
      <c r="CZ62" s="106">
        <v>588.11599999999999</v>
      </c>
      <c r="DA62" s="106">
        <v>640.37099999999998</v>
      </c>
      <c r="DB62" s="106">
        <v>650.52499999999998</v>
      </c>
      <c r="DC62" s="106">
        <v>666.36099999999999</v>
      </c>
      <c r="DD62" s="106">
        <v>670.14599999999996</v>
      </c>
      <c r="DE62" s="106">
        <v>670.08799999999997</v>
      </c>
      <c r="DF62" s="106">
        <v>673.20299999999997</v>
      </c>
      <c r="DG62" s="106">
        <v>685.71100000000001</v>
      </c>
      <c r="DH62" s="106">
        <v>1135.934</v>
      </c>
      <c r="DI62" s="106">
        <v>1079.1089999999999</v>
      </c>
      <c r="DJ62" s="106">
        <v>978.61599999999999</v>
      </c>
      <c r="DK62" s="106">
        <v>885.96900000000005</v>
      </c>
      <c r="DL62" s="106">
        <v>848.61400000000003</v>
      </c>
      <c r="DM62" s="106">
        <v>743.66700000000003</v>
      </c>
      <c r="DN62" s="106">
        <v>651.04499999999996</v>
      </c>
      <c r="DO62" s="106">
        <v>657.78700000000003</v>
      </c>
      <c r="DP62" s="106">
        <v>848.25300000000004</v>
      </c>
      <c r="DQ62" s="106">
        <v>565.58199999999999</v>
      </c>
      <c r="DR62" s="106">
        <v>554.24699999999996</v>
      </c>
      <c r="DS62" s="106">
        <v>556.73599999999999</v>
      </c>
      <c r="DT62" s="106">
        <v>548.92999999999995</v>
      </c>
      <c r="DU62" s="106">
        <v>544.73699999999997</v>
      </c>
      <c r="DV62" s="106">
        <v>557.59699999999998</v>
      </c>
      <c r="DW62" s="106">
        <v>584.08100000000002</v>
      </c>
      <c r="DX62" s="106">
        <v>595.399</v>
      </c>
      <c r="DY62" s="106">
        <v>610.55200000000002</v>
      </c>
      <c r="DZ62" s="106">
        <v>612.74599999999998</v>
      </c>
      <c r="EA62" s="106">
        <v>607.14700000000005</v>
      </c>
      <c r="EB62" s="106">
        <v>607.71500000000003</v>
      </c>
      <c r="EC62" s="106">
        <v>625.08100000000002</v>
      </c>
      <c r="ED62" s="106">
        <v>619.37099999999998</v>
      </c>
      <c r="EE62" s="106">
        <v>610.85699999999997</v>
      </c>
      <c r="EF62" s="106">
        <v>648.79999999999995</v>
      </c>
      <c r="EG62" s="106">
        <v>687.495</v>
      </c>
      <c r="EH62" s="106">
        <v>706.05100000000004</v>
      </c>
      <c r="EI62" s="106">
        <v>766.46900000000005</v>
      </c>
      <c r="EJ62" s="106">
        <v>706.73099999999999</v>
      </c>
      <c r="EK62" s="106">
        <v>593.37</v>
      </c>
      <c r="EL62" s="106">
        <v>588.70299999999997</v>
      </c>
      <c r="EM62" s="106">
        <v>576.17999999999995</v>
      </c>
      <c r="EN62" s="106">
        <v>581.44600000000003</v>
      </c>
      <c r="EO62" s="106">
        <v>579.71799999999996</v>
      </c>
      <c r="EP62" s="106">
        <v>572.17700000000002</v>
      </c>
      <c r="EQ62" s="106">
        <v>563.60299999999995</v>
      </c>
      <c r="ER62" s="106">
        <v>623.35199999999998</v>
      </c>
      <c r="ES62" s="106">
        <v>616.774</v>
      </c>
      <c r="ET62" s="106">
        <v>601.654</v>
      </c>
      <c r="EU62" s="106">
        <v>605.505</v>
      </c>
      <c r="EV62" s="106">
        <v>598.96100000000001</v>
      </c>
      <c r="EW62" s="106">
        <v>498.54599999999999</v>
      </c>
      <c r="EX62" s="106">
        <v>466.73200000000003</v>
      </c>
      <c r="EY62" s="106">
        <v>386.37900000000002</v>
      </c>
      <c r="EZ62" s="106">
        <v>369.40899999999999</v>
      </c>
      <c r="FA62" s="106">
        <v>334.524</v>
      </c>
      <c r="FB62" s="106">
        <v>330.24200000000002</v>
      </c>
      <c r="FC62" s="106">
        <v>339.90199999999999</v>
      </c>
      <c r="FD62" s="106">
        <v>286.93400000000003</v>
      </c>
      <c r="FE62" s="106">
        <v>274.08600000000001</v>
      </c>
      <c r="FF62" s="106">
        <v>268.20100000000002</v>
      </c>
      <c r="FG62" s="106">
        <v>268.74200000000002</v>
      </c>
      <c r="FH62" s="106">
        <v>277.923</v>
      </c>
      <c r="FI62" s="106">
        <v>276.79500000000002</v>
      </c>
      <c r="FJ62" s="106">
        <v>259.02999999999997</v>
      </c>
      <c r="FK62" s="106">
        <v>248.30500000000001</v>
      </c>
      <c r="FL62" s="106">
        <v>243.65</v>
      </c>
      <c r="FM62" s="106">
        <v>237.93700000000001</v>
      </c>
      <c r="FN62" s="106">
        <v>228.94900000000001</v>
      </c>
      <c r="FO62" s="106">
        <v>229.06200000000001</v>
      </c>
      <c r="FP62" s="106">
        <v>232.03700000000001</v>
      </c>
      <c r="FQ62" s="106">
        <v>234.98</v>
      </c>
      <c r="FR62" s="106">
        <v>234.47900000000001</v>
      </c>
      <c r="FS62" s="106">
        <v>237.82300000000001</v>
      </c>
      <c r="FT62" s="106">
        <v>241.07900000000001</v>
      </c>
      <c r="FU62" s="106">
        <v>239.93</v>
      </c>
      <c r="FV62" s="106">
        <v>240.46600000000001</v>
      </c>
      <c r="FW62" s="106">
        <v>239.85599999999999</v>
      </c>
      <c r="FX62" s="106">
        <v>237.94</v>
      </c>
      <c r="FY62" s="106">
        <v>238.10400000000001</v>
      </c>
      <c r="FZ62" s="106">
        <v>240.94900000000001</v>
      </c>
      <c r="GA62" s="106">
        <v>245.958</v>
      </c>
      <c r="GB62" s="106">
        <v>251.57300000000001</v>
      </c>
      <c r="GC62" s="106">
        <v>250.197</v>
      </c>
      <c r="GD62" s="106">
        <v>248.15899999999999</v>
      </c>
      <c r="GE62" s="106">
        <v>243.68199999999999</v>
      </c>
      <c r="GF62" s="106">
        <v>245.10300000000001</v>
      </c>
      <c r="GG62" s="106">
        <v>249.732</v>
      </c>
      <c r="GH62" s="106">
        <v>238.649</v>
      </c>
      <c r="GI62" s="106">
        <v>257.40100000000001</v>
      </c>
      <c r="GJ62" s="106">
        <v>271.78199999999998</v>
      </c>
      <c r="GK62" s="106">
        <v>273.39999999999998</v>
      </c>
      <c r="GL62" s="106">
        <v>279.95800000000003</v>
      </c>
      <c r="GM62" s="106">
        <v>287.351</v>
      </c>
      <c r="GN62" s="106">
        <v>303.88299999999998</v>
      </c>
      <c r="GO62" s="106">
        <v>309.65100000000001</v>
      </c>
      <c r="GP62" s="106">
        <v>311.50700000000001</v>
      </c>
      <c r="GQ62" s="106">
        <v>312.47300000000001</v>
      </c>
      <c r="GR62" s="106">
        <v>313.202</v>
      </c>
      <c r="GS62" s="106">
        <v>312.54700000000003</v>
      </c>
      <c r="GT62" s="106">
        <v>315.39499999999998</v>
      </c>
      <c r="GU62" s="106">
        <v>315.17099999999999</v>
      </c>
      <c r="GV62" s="106">
        <v>311.24099999999999</v>
      </c>
      <c r="GW62" s="106">
        <v>310.07100000000003</v>
      </c>
      <c r="GX62" s="106">
        <v>306.47800000000001</v>
      </c>
      <c r="GY62" s="106">
        <v>301.09100000000001</v>
      </c>
      <c r="GZ62" s="106">
        <v>298.339</v>
      </c>
      <c r="HA62" s="106">
        <v>303.51</v>
      </c>
      <c r="HB62" s="106">
        <v>300.76900000000001</v>
      </c>
      <c r="HC62" s="106">
        <v>302.28800000000001</v>
      </c>
      <c r="HD62" s="106">
        <v>308.11200000000002</v>
      </c>
      <c r="HE62" s="106">
        <v>308.18299999999999</v>
      </c>
      <c r="HF62" s="106">
        <v>309.32299999999998</v>
      </c>
      <c r="HG62" s="106">
        <v>311.77100000000002</v>
      </c>
      <c r="HH62" s="106">
        <v>311.31200000000001</v>
      </c>
      <c r="HI62" s="106">
        <v>313.14</v>
      </c>
      <c r="HJ62" s="106">
        <v>316.92</v>
      </c>
      <c r="HK62" s="106">
        <v>321.31</v>
      </c>
      <c r="HL62" s="106">
        <v>320.72000000000003</v>
      </c>
      <c r="HM62" s="106">
        <v>323.06900000000002</v>
      </c>
      <c r="HN62" s="106">
        <v>326.04899999999998</v>
      </c>
      <c r="HO62" s="106">
        <v>328.35399999999998</v>
      </c>
      <c r="HP62" s="106">
        <v>339.25200000000001</v>
      </c>
      <c r="HQ62" s="106">
        <v>341.79</v>
      </c>
      <c r="HR62" s="106">
        <v>335.12599999999998</v>
      </c>
      <c r="HS62" s="106">
        <v>338.31700000000001</v>
      </c>
      <c r="HT62" s="106">
        <v>341.13799999999998</v>
      </c>
      <c r="HU62" s="106">
        <v>342.26799999999997</v>
      </c>
      <c r="HV62" s="106">
        <v>342.798</v>
      </c>
      <c r="HW62" s="106">
        <v>344.57400000000001</v>
      </c>
      <c r="HX62" s="106">
        <v>345.70499999999998</v>
      </c>
      <c r="HY62" s="106">
        <v>345.22699999999998</v>
      </c>
      <c r="HZ62" s="106">
        <v>347.22899999999998</v>
      </c>
      <c r="IA62" s="106">
        <v>341.94200000000001</v>
      </c>
      <c r="IB62" s="106">
        <v>337.85399999999998</v>
      </c>
      <c r="IC62" s="106">
        <v>337.024</v>
      </c>
      <c r="ID62" s="106">
        <v>319.78500000000003</v>
      </c>
      <c r="IE62" s="106">
        <v>316.404</v>
      </c>
      <c r="IF62" s="106">
        <v>308.34899999999999</v>
      </c>
      <c r="IG62" s="106">
        <v>299.09800000000001</v>
      </c>
      <c r="IH62" s="106">
        <v>299.95999999999998</v>
      </c>
      <c r="II62" s="106">
        <v>295.53500000000003</v>
      </c>
      <c r="IJ62" s="106">
        <v>298.791</v>
      </c>
      <c r="IK62" s="106">
        <v>296.226</v>
      </c>
      <c r="IL62" s="106">
        <v>300.21300000000002</v>
      </c>
      <c r="IM62" s="106">
        <v>304.351</v>
      </c>
      <c r="IN62" s="106">
        <v>305.589</v>
      </c>
      <c r="IO62" s="106">
        <v>302.10599999999999</v>
      </c>
      <c r="IP62" s="106">
        <v>301.67099999999999</v>
      </c>
      <c r="IQ62" s="106">
        <v>300.41300000000001</v>
      </c>
      <c r="IR62" s="106">
        <v>302.03899999999999</v>
      </c>
      <c r="IS62" s="106">
        <v>306.10700000000003</v>
      </c>
      <c r="IT62" s="106">
        <v>307.63099999999997</v>
      </c>
      <c r="IU62" s="106"/>
      <c r="IV62" s="106"/>
      <c r="IW62" s="106"/>
      <c r="IX62" s="106"/>
      <c r="IY62" s="106"/>
      <c r="IZ62" s="106"/>
      <c r="JA62" s="106"/>
      <c r="JB62" s="106"/>
    </row>
    <row r="63" spans="1:262" x14ac:dyDescent="0.35">
      <c r="A63" s="108" t="s">
        <v>854</v>
      </c>
      <c r="B63" t="s">
        <v>927</v>
      </c>
      <c r="C63" t="s">
        <v>1690</v>
      </c>
      <c r="D63">
        <f t="shared" ca="1" si="14"/>
        <v>253</v>
      </c>
      <c r="E63" s="105">
        <f ca="1">_xll.BDH(A63&amp;" corp","blp_i_sprd_mid",TODAY()-365,TODAY(),"dir=h","sort=r","fill=-", "pcs="&amp;B63, "dates=h","cols=253;rows=1")</f>
        <v>543.81500000000005</v>
      </c>
      <c r="F63" s="106">
        <v>544.57299999999998</v>
      </c>
      <c r="G63" s="106">
        <v>545.05700000000002</v>
      </c>
      <c r="H63" s="106">
        <v>545.29499999999996</v>
      </c>
      <c r="I63" s="106">
        <v>551.36300000000006</v>
      </c>
      <c r="J63" s="106">
        <v>544.94299999999998</v>
      </c>
      <c r="K63" s="106">
        <v>536.26199999999994</v>
      </c>
      <c r="L63" s="106">
        <v>527.35299999999995</v>
      </c>
      <c r="M63" s="106">
        <v>526.66200000000003</v>
      </c>
      <c r="N63" s="106">
        <v>528.029</v>
      </c>
      <c r="O63" s="106">
        <v>525.322</v>
      </c>
      <c r="P63" s="106">
        <v>522.30700000000002</v>
      </c>
      <c r="Q63" s="106">
        <v>520.88400000000001</v>
      </c>
      <c r="R63" s="106">
        <v>523.77700000000004</v>
      </c>
      <c r="S63" s="106">
        <v>525.62800000000004</v>
      </c>
      <c r="T63" s="106">
        <v>524.38099999999997</v>
      </c>
      <c r="U63" s="106">
        <v>525.23599999999999</v>
      </c>
      <c r="V63" s="106">
        <v>525.64099999999996</v>
      </c>
      <c r="W63" s="106">
        <v>523.96400000000006</v>
      </c>
      <c r="X63" s="106">
        <v>519.10699999999997</v>
      </c>
      <c r="Y63" s="106">
        <v>504.54199999999997</v>
      </c>
      <c r="Z63" s="106">
        <v>486.762</v>
      </c>
      <c r="AA63" s="106">
        <v>487.21499999999997</v>
      </c>
      <c r="AB63" s="106">
        <v>481.7</v>
      </c>
      <c r="AC63" s="106">
        <v>467.08800000000002</v>
      </c>
      <c r="AD63" s="106">
        <v>468.06200000000001</v>
      </c>
      <c r="AE63" s="106">
        <v>465.69299999999998</v>
      </c>
      <c r="AF63" s="106">
        <v>466.702</v>
      </c>
      <c r="AG63" s="106">
        <v>468.75799999999998</v>
      </c>
      <c r="AH63" s="106">
        <v>466.57299999999998</v>
      </c>
      <c r="AI63" s="106">
        <v>463.44299999999998</v>
      </c>
      <c r="AJ63" s="106">
        <v>471.94299999999998</v>
      </c>
      <c r="AK63" s="106">
        <v>476.08699999999999</v>
      </c>
      <c r="AL63" s="106">
        <v>534.678</v>
      </c>
      <c r="AM63" s="106">
        <v>570.18799999999999</v>
      </c>
      <c r="AN63" s="106">
        <v>573.572</v>
      </c>
      <c r="AO63" s="106">
        <v>575.46799999999996</v>
      </c>
      <c r="AP63" s="106">
        <v>581.52800000000002</v>
      </c>
      <c r="AQ63" s="106">
        <v>584.77</v>
      </c>
      <c r="AR63" s="106">
        <v>580.76099999999997</v>
      </c>
      <c r="AS63" s="106">
        <v>578.51400000000001</v>
      </c>
      <c r="AT63" s="106">
        <v>576.23599999999999</v>
      </c>
      <c r="AU63" s="106">
        <v>577.50199999999995</v>
      </c>
      <c r="AV63" s="106">
        <v>575.61199999999997</v>
      </c>
      <c r="AW63" s="106">
        <v>575.19799999999998</v>
      </c>
      <c r="AX63" s="106">
        <v>569.96400000000006</v>
      </c>
      <c r="AY63" s="106">
        <v>564.86900000000003</v>
      </c>
      <c r="AZ63" s="106">
        <v>558.57600000000002</v>
      </c>
      <c r="BA63" s="106">
        <v>555.27</v>
      </c>
      <c r="BB63" s="106">
        <v>551.08699999999999</v>
      </c>
      <c r="BC63" s="106">
        <v>547.28099999999995</v>
      </c>
      <c r="BD63" s="106">
        <v>545.38699999999994</v>
      </c>
      <c r="BE63" s="106">
        <v>550.80999999999995</v>
      </c>
      <c r="BF63" s="106">
        <v>541.97</v>
      </c>
      <c r="BG63" s="106">
        <v>541.75</v>
      </c>
      <c r="BH63" s="106">
        <v>537.08600000000001</v>
      </c>
      <c r="BI63" s="106">
        <v>539.53899999999999</v>
      </c>
      <c r="BJ63" s="106">
        <v>530.98800000000006</v>
      </c>
      <c r="BK63" s="106">
        <v>528.74300000000005</v>
      </c>
      <c r="BL63" s="106">
        <v>528.72799999999995</v>
      </c>
      <c r="BM63" s="106">
        <v>520.94200000000001</v>
      </c>
      <c r="BN63" s="106">
        <v>518.49</v>
      </c>
      <c r="BO63" s="106">
        <v>514.053</v>
      </c>
      <c r="BP63" s="106">
        <v>506.95699999999999</v>
      </c>
      <c r="BQ63" s="106">
        <v>507.315</v>
      </c>
      <c r="BR63" s="106">
        <v>511.13600000000002</v>
      </c>
      <c r="BS63" s="106">
        <v>510.06</v>
      </c>
      <c r="BT63" s="106">
        <v>531.08299999999997</v>
      </c>
      <c r="BU63" s="106">
        <v>535.99199999999996</v>
      </c>
      <c r="BV63" s="106">
        <v>538.65099999999995</v>
      </c>
      <c r="BW63" s="106">
        <v>538.22199999999998</v>
      </c>
      <c r="BX63" s="106">
        <v>539.22</v>
      </c>
      <c r="BY63" s="106">
        <v>538.23</v>
      </c>
      <c r="BZ63" s="106">
        <v>543.09199999999998</v>
      </c>
      <c r="CA63" s="106">
        <v>538.62599999999998</v>
      </c>
      <c r="CB63" s="106">
        <v>536.85400000000004</v>
      </c>
      <c r="CC63" s="106">
        <v>532.971</v>
      </c>
      <c r="CD63" s="106">
        <v>537.63300000000004</v>
      </c>
      <c r="CE63" s="106">
        <v>548.99400000000003</v>
      </c>
      <c r="CF63" s="106">
        <v>548.41499999999996</v>
      </c>
      <c r="CG63" s="106">
        <v>548.59699999999998</v>
      </c>
      <c r="CH63" s="106">
        <v>548.072</v>
      </c>
      <c r="CI63" s="106">
        <v>548.93399999999997</v>
      </c>
      <c r="CJ63" s="106">
        <v>526.65300000000002</v>
      </c>
      <c r="CK63" s="106">
        <v>521.49699999999996</v>
      </c>
      <c r="CL63" s="106">
        <v>517.58900000000006</v>
      </c>
      <c r="CM63" s="106">
        <v>516.48699999999997</v>
      </c>
      <c r="CN63" s="106">
        <v>522.68399999999997</v>
      </c>
      <c r="CO63" s="106">
        <v>519.75</v>
      </c>
      <c r="CP63" s="106">
        <v>518.28499999999997</v>
      </c>
      <c r="CQ63" s="106">
        <v>509.82400000000001</v>
      </c>
      <c r="CR63" s="106">
        <v>501.51</v>
      </c>
      <c r="CS63" s="106">
        <v>554.15599999999995</v>
      </c>
      <c r="CT63" s="106">
        <v>552.42399999999998</v>
      </c>
      <c r="CU63" s="106">
        <v>551.62300000000005</v>
      </c>
      <c r="CV63" s="106">
        <v>541.80600000000004</v>
      </c>
      <c r="CW63" s="106">
        <v>530.96199999999999</v>
      </c>
      <c r="CX63" s="106">
        <v>520.68499999999995</v>
      </c>
      <c r="CY63" s="106">
        <v>540.798</v>
      </c>
      <c r="CZ63" s="106">
        <v>578.46299999999997</v>
      </c>
      <c r="DA63" s="106">
        <v>604.58100000000002</v>
      </c>
      <c r="DB63" s="106">
        <v>624.63099999999997</v>
      </c>
      <c r="DC63" s="106">
        <v>645.601</v>
      </c>
      <c r="DD63" s="106">
        <v>647.154</v>
      </c>
      <c r="DE63" s="106">
        <v>649.17700000000002</v>
      </c>
      <c r="DF63" s="106">
        <v>646.25599999999997</v>
      </c>
      <c r="DG63" s="106">
        <v>664.29300000000001</v>
      </c>
      <c r="DH63" s="106">
        <v>687.54499999999996</v>
      </c>
      <c r="DI63" s="106">
        <v>710.346</v>
      </c>
      <c r="DJ63" s="106">
        <v>726.76400000000001</v>
      </c>
      <c r="DK63" s="106">
        <v>745.76400000000001</v>
      </c>
      <c r="DL63" s="106">
        <v>759.346</v>
      </c>
      <c r="DM63" s="106">
        <v>769.91099999999994</v>
      </c>
      <c r="DN63" s="106">
        <v>768.23599999999999</v>
      </c>
      <c r="DO63" s="106">
        <v>749.50199999999995</v>
      </c>
      <c r="DP63" s="106">
        <v>750.8</v>
      </c>
      <c r="DQ63" s="106">
        <v>752.16700000000003</v>
      </c>
      <c r="DR63" s="106">
        <v>757.81799999999998</v>
      </c>
      <c r="DS63" s="106">
        <v>762.11500000000001</v>
      </c>
      <c r="DT63" s="106">
        <v>767.75900000000001</v>
      </c>
      <c r="DU63" s="106">
        <v>772.56299999999999</v>
      </c>
      <c r="DV63" s="106">
        <v>764.10699999999997</v>
      </c>
      <c r="DW63" s="106">
        <v>760.58699999999999</v>
      </c>
      <c r="DX63" s="106">
        <v>754.923</v>
      </c>
      <c r="DY63" s="106">
        <v>748.56299999999999</v>
      </c>
      <c r="DZ63" s="106">
        <v>752.60299999999995</v>
      </c>
      <c r="EA63" s="106">
        <v>780.29600000000005</v>
      </c>
      <c r="EB63" s="106">
        <v>780.47900000000004</v>
      </c>
      <c r="EC63" s="106">
        <v>791.76</v>
      </c>
      <c r="ED63" s="106">
        <v>802.03800000000001</v>
      </c>
      <c r="EE63" s="106">
        <v>799.74400000000003</v>
      </c>
      <c r="EF63" s="106">
        <v>801.16399999999999</v>
      </c>
      <c r="EG63" s="106">
        <v>800.18399999999997</v>
      </c>
      <c r="EH63" s="106">
        <v>780.04300000000001</v>
      </c>
      <c r="EI63" s="106">
        <v>803.15599999999995</v>
      </c>
      <c r="EJ63" s="106">
        <v>860.36400000000003</v>
      </c>
      <c r="EK63" s="106">
        <v>894.26199999999994</v>
      </c>
      <c r="EL63" s="106">
        <v>932.697</v>
      </c>
      <c r="EM63" s="106">
        <v>964.84500000000003</v>
      </c>
      <c r="EN63" s="106">
        <v>825.44799999999998</v>
      </c>
      <c r="EO63" s="106">
        <v>698.58900000000006</v>
      </c>
      <c r="EP63" s="106">
        <v>688.10500000000002</v>
      </c>
      <c r="EQ63" s="106">
        <v>686.32600000000002</v>
      </c>
      <c r="ER63" s="106">
        <v>686.697</v>
      </c>
      <c r="ES63" s="106">
        <v>675.67899999999997</v>
      </c>
      <c r="ET63" s="106">
        <v>680.75199999999995</v>
      </c>
      <c r="EU63" s="106">
        <v>653.16899999999998</v>
      </c>
      <c r="EV63" s="106">
        <v>679.779</v>
      </c>
      <c r="EW63" s="106">
        <v>665.947</v>
      </c>
      <c r="EX63" s="106">
        <v>655.173</v>
      </c>
      <c r="EY63" s="106">
        <v>667.83199999999999</v>
      </c>
      <c r="EZ63" s="106">
        <v>648.86300000000006</v>
      </c>
      <c r="FA63" s="106">
        <v>621.01400000000001</v>
      </c>
      <c r="FB63" s="106">
        <v>589.50099999999998</v>
      </c>
      <c r="FC63" s="106">
        <v>526.56200000000001</v>
      </c>
      <c r="FD63" s="106">
        <v>513.33799999999997</v>
      </c>
      <c r="FE63" s="106">
        <v>471.96100000000001</v>
      </c>
      <c r="FF63" s="106">
        <v>460.14100000000002</v>
      </c>
      <c r="FG63" s="106">
        <v>473.51400000000001</v>
      </c>
      <c r="FH63" s="106">
        <v>383.31799999999998</v>
      </c>
      <c r="FI63" s="106">
        <v>350.74799999999999</v>
      </c>
      <c r="FJ63" s="106">
        <v>341.94200000000001</v>
      </c>
      <c r="FK63" s="106">
        <v>347.75099999999998</v>
      </c>
      <c r="FL63" s="106">
        <v>366.541</v>
      </c>
      <c r="FM63" s="106">
        <v>358.35199999999998</v>
      </c>
      <c r="FN63" s="106">
        <v>337.29</v>
      </c>
      <c r="FO63" s="106">
        <v>325.66500000000002</v>
      </c>
      <c r="FP63" s="106">
        <v>304.16500000000002</v>
      </c>
      <c r="FQ63" s="106">
        <v>289.39699999999999</v>
      </c>
      <c r="FR63" s="106">
        <v>270.79599999999999</v>
      </c>
      <c r="FS63" s="106">
        <v>271.85500000000002</v>
      </c>
      <c r="FT63" s="106">
        <v>274.822</v>
      </c>
      <c r="FU63" s="106">
        <v>276.505</v>
      </c>
      <c r="FV63" s="106">
        <v>276.25</v>
      </c>
      <c r="FW63" s="106">
        <v>279.79700000000003</v>
      </c>
      <c r="FX63" s="106">
        <v>280.00900000000001</v>
      </c>
      <c r="FY63" s="106">
        <v>280.553</v>
      </c>
      <c r="FZ63" s="106">
        <v>281.56900000000002</v>
      </c>
      <c r="GA63" s="106">
        <v>282.99099999999999</v>
      </c>
      <c r="GB63" s="106">
        <v>281.35000000000002</v>
      </c>
      <c r="GC63" s="106">
        <v>279.88299999999998</v>
      </c>
      <c r="GD63" s="106">
        <v>286.416</v>
      </c>
      <c r="GE63" s="106">
        <v>290.82900000000001</v>
      </c>
      <c r="GF63" s="106">
        <v>295.17399999999998</v>
      </c>
      <c r="GG63" s="106">
        <v>297.15699999999998</v>
      </c>
      <c r="GH63" s="106">
        <v>296.49799999999999</v>
      </c>
      <c r="GI63" s="106">
        <v>294.185</v>
      </c>
      <c r="GJ63" s="106">
        <v>296.072</v>
      </c>
      <c r="GK63" s="106">
        <v>299.32100000000003</v>
      </c>
      <c r="GL63" s="106">
        <v>292.72000000000003</v>
      </c>
      <c r="GM63" s="106">
        <v>288.66800000000001</v>
      </c>
      <c r="GN63" s="106">
        <v>287.745</v>
      </c>
      <c r="GO63" s="106">
        <v>289.96499999999997</v>
      </c>
      <c r="GP63" s="106">
        <v>288.24099999999999</v>
      </c>
      <c r="GQ63" s="106">
        <v>292.315</v>
      </c>
      <c r="GR63" s="106">
        <v>301.37599999999998</v>
      </c>
      <c r="GS63" s="106">
        <v>307.23899999999998</v>
      </c>
      <c r="GT63" s="106">
        <v>309.48899999999998</v>
      </c>
      <c r="GU63" s="106">
        <v>309.834</v>
      </c>
      <c r="GV63" s="106">
        <v>312.12</v>
      </c>
      <c r="GW63" s="106">
        <v>314.72000000000003</v>
      </c>
      <c r="GX63" s="106">
        <v>320.83699999999999</v>
      </c>
      <c r="GY63" s="106">
        <v>323.65899999999999</v>
      </c>
      <c r="GZ63" s="106">
        <v>322.51799999999997</v>
      </c>
      <c r="HA63" s="106">
        <v>323.18599999999998</v>
      </c>
      <c r="HB63" s="106">
        <v>320.47699999999998</v>
      </c>
      <c r="HC63" s="106">
        <v>321.85500000000002</v>
      </c>
      <c r="HD63" s="106">
        <v>321.21300000000002</v>
      </c>
      <c r="HE63" s="106">
        <v>323.35899999999998</v>
      </c>
      <c r="HF63" s="106">
        <v>324.37400000000002</v>
      </c>
      <c r="HG63" s="106">
        <v>326.666</v>
      </c>
      <c r="HH63" s="106">
        <v>327.04700000000003</v>
      </c>
      <c r="HI63" s="106">
        <v>330.404</v>
      </c>
      <c r="HJ63" s="106">
        <v>332.11599999999999</v>
      </c>
      <c r="HK63" s="106">
        <v>336.24200000000002</v>
      </c>
      <c r="HL63" s="106">
        <v>338.75200000000001</v>
      </c>
      <c r="HM63" s="106">
        <v>351.459</v>
      </c>
      <c r="HN63" s="106">
        <v>355.62</v>
      </c>
      <c r="HO63" s="106">
        <v>352.00099999999998</v>
      </c>
      <c r="HP63" s="106">
        <v>353.45299999999997</v>
      </c>
      <c r="HQ63" s="106">
        <v>360.084</v>
      </c>
      <c r="HR63" s="106">
        <v>364.55099999999999</v>
      </c>
      <c r="HS63" s="106">
        <v>371.47699999999998</v>
      </c>
      <c r="HT63" s="106">
        <v>372.66300000000001</v>
      </c>
      <c r="HU63" s="106">
        <v>367.19099999999997</v>
      </c>
      <c r="HV63" s="106">
        <v>372.25299999999999</v>
      </c>
      <c r="HW63" s="106">
        <v>373.565</v>
      </c>
      <c r="HX63" s="106">
        <v>371.774</v>
      </c>
      <c r="HY63" s="106">
        <v>368.67500000000001</v>
      </c>
      <c r="HZ63" s="106">
        <v>375.38799999999998</v>
      </c>
      <c r="IA63" s="106">
        <v>376.06799999999998</v>
      </c>
      <c r="IB63" s="106">
        <v>375.714</v>
      </c>
      <c r="IC63" s="106">
        <v>375.91199999999998</v>
      </c>
      <c r="ID63" s="106">
        <v>368.53899999999999</v>
      </c>
      <c r="IE63" s="106">
        <v>365.38600000000002</v>
      </c>
      <c r="IF63" s="106">
        <v>363.899</v>
      </c>
      <c r="IG63" s="106">
        <v>362.28199999999998</v>
      </c>
      <c r="IH63" s="106">
        <v>358.28100000000001</v>
      </c>
      <c r="II63" s="106">
        <v>352.93099999999998</v>
      </c>
      <c r="IJ63" s="106">
        <v>352.42500000000001</v>
      </c>
      <c r="IK63" s="106">
        <v>349.87</v>
      </c>
      <c r="IL63" s="106">
        <v>346.23700000000002</v>
      </c>
      <c r="IM63" s="106">
        <v>349.14400000000001</v>
      </c>
      <c r="IN63" s="106">
        <v>349.53</v>
      </c>
      <c r="IO63" s="106">
        <v>359.34800000000001</v>
      </c>
      <c r="IP63" s="106">
        <v>366.85</v>
      </c>
      <c r="IQ63" s="106">
        <v>365.66399999999999</v>
      </c>
      <c r="IR63" s="106">
        <v>365.62</v>
      </c>
      <c r="IS63" s="106">
        <v>364.75099999999998</v>
      </c>
      <c r="IT63" s="106">
        <v>364.762</v>
      </c>
      <c r="IU63" s="106">
        <v>366.70800000000003</v>
      </c>
      <c r="IV63" s="106">
        <v>370.935</v>
      </c>
      <c r="IW63" s="106">
        <v>374.42700000000002</v>
      </c>
      <c r="IX63" s="106"/>
      <c r="IY63" s="106"/>
      <c r="IZ63" s="106"/>
      <c r="JA63" s="106"/>
      <c r="JB63" s="106"/>
    </row>
    <row r="64" spans="1:262" x14ac:dyDescent="0.35">
      <c r="A64" s="108" t="s">
        <v>778</v>
      </c>
      <c r="B64" t="s">
        <v>927</v>
      </c>
      <c r="C64" t="s">
        <v>1690</v>
      </c>
      <c r="D64">
        <f t="shared" ca="1" si="14"/>
        <v>254</v>
      </c>
      <c r="E64" s="105">
        <f ca="1">_xll.BDH(A64&amp;" corp","blp_i_sprd_mid",TODAY()-365,TODAY(),"dir=h","sort=r","fill=-", "pcs="&amp;B64, "dates=h","cols=254;rows=1")</f>
        <v>627.005</v>
      </c>
      <c r="F64" s="106">
        <v>623.48900000000003</v>
      </c>
      <c r="G64" s="106">
        <v>625.14700000000005</v>
      </c>
      <c r="H64" s="106">
        <v>621.89499999999998</v>
      </c>
      <c r="I64" s="106">
        <v>626.60299999999995</v>
      </c>
      <c r="J64" s="106">
        <v>632.14599999999996</v>
      </c>
      <c r="K64" s="106">
        <v>560.37300000000005</v>
      </c>
      <c r="L64" s="106">
        <v>562.23500000000001</v>
      </c>
      <c r="M64" s="106">
        <v>579.97400000000005</v>
      </c>
      <c r="N64" s="106">
        <v>583.01599999999996</v>
      </c>
      <c r="O64" s="106">
        <v>586.69299999999998</v>
      </c>
      <c r="P64" s="106">
        <v>595.80899999999997</v>
      </c>
      <c r="Q64" s="106">
        <v>611.75</v>
      </c>
      <c r="R64" s="106">
        <v>648.63199999999995</v>
      </c>
      <c r="S64" s="106">
        <v>666.83399999999995</v>
      </c>
      <c r="T64" s="106">
        <v>668.86900000000003</v>
      </c>
      <c r="U64" s="106">
        <v>672.66899999999998</v>
      </c>
      <c r="V64" s="106">
        <v>677.59400000000005</v>
      </c>
      <c r="W64" s="106">
        <v>685.28300000000002</v>
      </c>
      <c r="X64" s="106">
        <v>691.37199999999996</v>
      </c>
      <c r="Y64" s="106">
        <v>659.73199999999997</v>
      </c>
      <c r="Z64" s="106">
        <v>610.37800000000004</v>
      </c>
      <c r="AA64" s="106">
        <v>636.47</v>
      </c>
      <c r="AB64" s="106">
        <v>619.01199999999994</v>
      </c>
      <c r="AC64" s="106">
        <v>516.60199999999998</v>
      </c>
      <c r="AD64" s="106">
        <v>522.20299999999997</v>
      </c>
      <c r="AE64" s="106">
        <v>673.14499999999998</v>
      </c>
      <c r="AF64" s="106">
        <v>685.70299999999997</v>
      </c>
      <c r="AG64" s="106">
        <v>689.40200000000004</v>
      </c>
      <c r="AH64" s="106">
        <v>683.654</v>
      </c>
      <c r="AI64" s="106">
        <v>678.50699999999995</v>
      </c>
      <c r="AJ64" s="106">
        <v>680.20699999999999</v>
      </c>
      <c r="AK64" s="106">
        <v>671.84100000000001</v>
      </c>
      <c r="AL64" s="106">
        <v>672.71100000000001</v>
      </c>
      <c r="AM64" s="106">
        <v>665.50400000000002</v>
      </c>
      <c r="AN64" s="106">
        <v>658.35799999999995</v>
      </c>
      <c r="AO64" s="106">
        <v>658.952</v>
      </c>
      <c r="AP64" s="106">
        <v>666.5</v>
      </c>
      <c r="AQ64" s="106">
        <v>661.03</v>
      </c>
      <c r="AR64" s="106">
        <v>658.18700000000001</v>
      </c>
      <c r="AS64" s="106">
        <v>649.97299999999996</v>
      </c>
      <c r="AT64" s="106">
        <v>653.69100000000003</v>
      </c>
      <c r="AU64" s="106">
        <v>666.41</v>
      </c>
      <c r="AV64" s="106">
        <v>685.68899999999996</v>
      </c>
      <c r="AW64" s="106">
        <v>699.93700000000001</v>
      </c>
      <c r="AX64" s="106">
        <v>703.65</v>
      </c>
      <c r="AY64" s="106">
        <v>719.178</v>
      </c>
      <c r="AZ64" s="106">
        <v>706.58299999999997</v>
      </c>
      <c r="BA64" s="106">
        <v>796.86099999999999</v>
      </c>
      <c r="BB64" s="106">
        <v>769.53099999999995</v>
      </c>
      <c r="BC64" s="106">
        <v>776.40800000000002</v>
      </c>
      <c r="BD64" s="106">
        <v>783.096</v>
      </c>
      <c r="BE64" s="106">
        <v>792.70899999999995</v>
      </c>
      <c r="BF64" s="106">
        <v>797.827</v>
      </c>
      <c r="BG64" s="106">
        <v>795.28700000000003</v>
      </c>
      <c r="BH64" s="106">
        <v>794.41399999999999</v>
      </c>
      <c r="BI64" s="106">
        <v>801.375</v>
      </c>
      <c r="BJ64" s="106">
        <v>788.71199999999999</v>
      </c>
      <c r="BK64" s="106">
        <v>762.81399999999996</v>
      </c>
      <c r="BL64" s="106">
        <v>747.33900000000006</v>
      </c>
      <c r="BM64" s="106">
        <v>694.64</v>
      </c>
      <c r="BN64" s="106">
        <v>654.62800000000004</v>
      </c>
      <c r="BO64" s="106">
        <v>616.33799999999997</v>
      </c>
      <c r="BP64" s="106">
        <v>604.89099999999996</v>
      </c>
      <c r="BQ64" s="106">
        <v>605.42899999999997</v>
      </c>
      <c r="BR64" s="106">
        <v>604.577</v>
      </c>
      <c r="BS64" s="106">
        <v>605.14300000000003</v>
      </c>
      <c r="BT64" s="106">
        <v>614.67499999999995</v>
      </c>
      <c r="BU64" s="106">
        <v>631.42200000000003</v>
      </c>
      <c r="BV64" s="106">
        <v>645.61900000000003</v>
      </c>
      <c r="BW64" s="106">
        <v>647.05200000000002</v>
      </c>
      <c r="BX64" s="106">
        <v>653.31100000000004</v>
      </c>
      <c r="BY64" s="106">
        <v>644.88499999999999</v>
      </c>
      <c r="BZ64" s="106">
        <v>649.23</v>
      </c>
      <c r="CA64" s="106">
        <v>640.53800000000001</v>
      </c>
      <c r="CB64" s="106">
        <v>638.88199999999995</v>
      </c>
      <c r="CC64" s="106">
        <v>637.66499999999996</v>
      </c>
      <c r="CD64" s="106">
        <v>686.25800000000004</v>
      </c>
      <c r="CE64" s="106">
        <v>703.47</v>
      </c>
      <c r="CF64" s="106">
        <v>706.14300000000003</v>
      </c>
      <c r="CG64" s="106">
        <v>709.52099999999996</v>
      </c>
      <c r="CH64" s="106">
        <v>709.63499999999999</v>
      </c>
      <c r="CI64" s="106">
        <v>697.30399999999997</v>
      </c>
      <c r="CJ64" s="106">
        <v>685.99400000000003</v>
      </c>
      <c r="CK64" s="106">
        <v>679.39800000000002</v>
      </c>
      <c r="CL64" s="106">
        <v>654.15899999999999</v>
      </c>
      <c r="CM64" s="106">
        <v>638.68200000000002</v>
      </c>
      <c r="CN64" s="106">
        <v>642.73500000000001</v>
      </c>
      <c r="CO64" s="106">
        <v>614.77800000000002</v>
      </c>
      <c r="CP64" s="106">
        <v>620.43700000000001</v>
      </c>
      <c r="CQ64" s="106">
        <v>584.26</v>
      </c>
      <c r="CR64" s="106">
        <v>552.66899999999998</v>
      </c>
      <c r="CS64" s="106">
        <v>655.85900000000004</v>
      </c>
      <c r="CT64" s="106">
        <v>626.12800000000004</v>
      </c>
      <c r="CU64" s="106">
        <v>721.14400000000001</v>
      </c>
      <c r="CV64" s="106">
        <v>646.34199999999998</v>
      </c>
      <c r="CW64" s="106">
        <v>523.63099999999997</v>
      </c>
      <c r="CX64" s="106">
        <v>430.346</v>
      </c>
      <c r="CY64" s="106">
        <v>471.77199999999999</v>
      </c>
      <c r="CZ64" s="106">
        <v>551.43100000000004</v>
      </c>
      <c r="DA64" s="106">
        <v>572.83600000000001</v>
      </c>
      <c r="DB64" s="106">
        <v>673.32299999999998</v>
      </c>
      <c r="DC64" s="106">
        <v>753.125</v>
      </c>
      <c r="DD64" s="106">
        <v>735.26800000000003</v>
      </c>
      <c r="DE64" s="106">
        <v>669.27</v>
      </c>
      <c r="DF64" s="106">
        <v>617.96400000000006</v>
      </c>
      <c r="DG64" s="106">
        <v>727.67399999999998</v>
      </c>
      <c r="DH64" s="106">
        <v>819.32299999999998</v>
      </c>
      <c r="DI64" s="106">
        <v>829.56600000000003</v>
      </c>
      <c r="DJ64" s="106">
        <v>859.84299999999996</v>
      </c>
      <c r="DK64" s="106">
        <v>914.202</v>
      </c>
      <c r="DL64" s="106">
        <v>981.55100000000004</v>
      </c>
      <c r="DM64" s="106">
        <v>1003.1559999999999</v>
      </c>
      <c r="DN64" s="106">
        <v>1008.5549999999999</v>
      </c>
      <c r="DO64" s="106">
        <v>909.06299999999999</v>
      </c>
      <c r="DP64" s="106">
        <v>862.29300000000001</v>
      </c>
      <c r="DQ64" s="106">
        <v>858.85799999999995</v>
      </c>
      <c r="DR64" s="106">
        <v>850.42100000000005</v>
      </c>
      <c r="DS64" s="106">
        <v>851.04899999999998</v>
      </c>
      <c r="DT64" s="106">
        <v>866.45299999999997</v>
      </c>
      <c r="DU64" s="106">
        <v>873.875</v>
      </c>
      <c r="DV64" s="106">
        <v>854.97900000000004</v>
      </c>
      <c r="DW64" s="106">
        <v>820.553</v>
      </c>
      <c r="DX64" s="106">
        <v>760.81399999999996</v>
      </c>
      <c r="DY64" s="106">
        <v>679.68299999999999</v>
      </c>
      <c r="DZ64" s="106">
        <v>654.26599999999996</v>
      </c>
      <c r="EA64" s="106">
        <v>665.54100000000005</v>
      </c>
      <c r="EB64" s="106">
        <v>703.29899999999998</v>
      </c>
      <c r="EC64" s="106">
        <v>784.46500000000003</v>
      </c>
      <c r="ED64" s="106">
        <v>830.70699999999999</v>
      </c>
      <c r="EE64" s="106">
        <v>690.76900000000001</v>
      </c>
      <c r="EF64" s="106">
        <v>646.96500000000003</v>
      </c>
      <c r="EG64" s="106">
        <v>626.68899999999996</v>
      </c>
      <c r="EH64" s="106">
        <v>515.36099999999999</v>
      </c>
      <c r="EI64" s="106">
        <v>485.87299999999999</v>
      </c>
      <c r="EJ64" s="106">
        <v>567.11800000000005</v>
      </c>
      <c r="EK64" s="106">
        <v>645.63699999999994</v>
      </c>
      <c r="EL64" s="106">
        <v>811.68700000000001</v>
      </c>
      <c r="EM64" s="106">
        <v>866.05499999999995</v>
      </c>
      <c r="EN64" s="106">
        <v>868.89599999999996</v>
      </c>
      <c r="EO64" s="106">
        <v>692.38800000000003</v>
      </c>
      <c r="EP64" s="106">
        <v>655.12800000000004</v>
      </c>
      <c r="EQ64" s="106">
        <v>632.41999999999996</v>
      </c>
      <c r="ER64" s="106">
        <v>609.41499999999996</v>
      </c>
      <c r="ES64" s="106">
        <v>601.44899999999996</v>
      </c>
      <c r="ET64" s="106">
        <v>605.73699999999997</v>
      </c>
      <c r="EU64" s="106">
        <v>620.61300000000006</v>
      </c>
      <c r="EV64" s="106">
        <v>796.30799999999999</v>
      </c>
      <c r="EW64" s="106">
        <v>788.65099999999995</v>
      </c>
      <c r="EX64" s="106">
        <v>684.33100000000002</v>
      </c>
      <c r="EY64" s="106">
        <v>721.80799999999999</v>
      </c>
      <c r="EZ64" s="106">
        <v>729.27099999999996</v>
      </c>
      <c r="FA64" s="106">
        <v>576.85900000000004</v>
      </c>
      <c r="FB64" s="106">
        <v>499.03100000000001</v>
      </c>
      <c r="FC64" s="106">
        <v>391.03199999999998</v>
      </c>
      <c r="FD64" s="106">
        <v>381.10300000000001</v>
      </c>
      <c r="FE64" s="106">
        <v>288.90199999999999</v>
      </c>
      <c r="FF64" s="106">
        <v>284.92399999999998</v>
      </c>
      <c r="FG64" s="106">
        <v>321.89800000000002</v>
      </c>
      <c r="FH64" s="106">
        <v>238.251</v>
      </c>
      <c r="FI64" s="106">
        <v>198.202</v>
      </c>
      <c r="FJ64" s="106">
        <v>165.39</v>
      </c>
      <c r="FK64" s="106">
        <v>165.41300000000001</v>
      </c>
      <c r="FL64" s="106">
        <v>205.53399999999999</v>
      </c>
      <c r="FM64" s="106">
        <v>223.05099999999999</v>
      </c>
      <c r="FN64" s="106">
        <v>194.286</v>
      </c>
      <c r="FO64" s="106">
        <v>160.28899999999999</v>
      </c>
      <c r="FP64" s="106">
        <v>149.268</v>
      </c>
      <c r="FQ64" s="106">
        <v>134.577</v>
      </c>
      <c r="FR64" s="106">
        <v>111.41</v>
      </c>
      <c r="FS64" s="106">
        <v>114.999</v>
      </c>
      <c r="FT64" s="106">
        <v>120.235</v>
      </c>
      <c r="FU64" s="106">
        <v>124.571</v>
      </c>
      <c r="FV64" s="106">
        <v>125.056</v>
      </c>
      <c r="FW64" s="106">
        <v>127.74299999999999</v>
      </c>
      <c r="FX64" s="106">
        <v>130.24</v>
      </c>
      <c r="FY64" s="106">
        <v>128.93899999999999</v>
      </c>
      <c r="FZ64" s="106">
        <v>130.857</v>
      </c>
      <c r="GA64" s="106">
        <v>131.357</v>
      </c>
      <c r="GB64" s="106">
        <v>128.20599999999999</v>
      </c>
      <c r="GC64" s="106">
        <v>125.40300000000001</v>
      </c>
      <c r="GD64" s="106">
        <v>130.137</v>
      </c>
      <c r="GE64" s="106">
        <v>139.071</v>
      </c>
      <c r="GF64" s="106">
        <v>154.56899999999999</v>
      </c>
      <c r="GG64" s="106">
        <v>155.56700000000001</v>
      </c>
      <c r="GH64" s="106">
        <v>154.62899999999999</v>
      </c>
      <c r="GI64" s="106">
        <v>150.583</v>
      </c>
      <c r="GJ64" s="106">
        <v>158.45099999999999</v>
      </c>
      <c r="GK64" s="106">
        <v>164.69800000000001</v>
      </c>
      <c r="GL64" s="106">
        <v>149.67099999999999</v>
      </c>
      <c r="GM64" s="106">
        <v>143.44</v>
      </c>
      <c r="GN64" s="106">
        <v>136.75200000000001</v>
      </c>
      <c r="GO64" s="106">
        <v>134.477</v>
      </c>
      <c r="GP64" s="106">
        <v>130.09200000000001</v>
      </c>
      <c r="GQ64" s="106">
        <v>132.58699999999999</v>
      </c>
      <c r="GR64" s="106">
        <v>141.52699999999999</v>
      </c>
      <c r="GS64" s="106">
        <v>153.48500000000001</v>
      </c>
      <c r="GT64" s="106">
        <v>161.464</v>
      </c>
      <c r="GU64" s="106">
        <v>162.352</v>
      </c>
      <c r="GV64" s="106">
        <v>162.422</v>
      </c>
      <c r="GW64" s="106">
        <v>164.77099999999999</v>
      </c>
      <c r="GX64" s="106">
        <v>168.99700000000001</v>
      </c>
      <c r="GY64" s="106">
        <v>164.29</v>
      </c>
      <c r="GZ64" s="106">
        <v>160.404</v>
      </c>
      <c r="HA64" s="106">
        <v>155.66200000000001</v>
      </c>
      <c r="HB64" s="106">
        <v>153.125</v>
      </c>
      <c r="HC64" s="106">
        <v>152.065</v>
      </c>
      <c r="HD64" s="106">
        <v>150.79300000000001</v>
      </c>
      <c r="HE64" s="106">
        <v>152.96199999999999</v>
      </c>
      <c r="HF64" s="106">
        <v>154.87899999999999</v>
      </c>
      <c r="HG64" s="106">
        <v>154.958</v>
      </c>
      <c r="HH64" s="106">
        <v>155.51</v>
      </c>
      <c r="HI64" s="106">
        <v>157.13300000000001</v>
      </c>
      <c r="HJ64" s="106">
        <v>158.113</v>
      </c>
      <c r="HK64" s="106">
        <v>159.75899999999999</v>
      </c>
      <c r="HL64" s="106">
        <v>159.959</v>
      </c>
      <c r="HM64" s="106">
        <v>161.636</v>
      </c>
      <c r="HN64" s="106">
        <v>166.137</v>
      </c>
      <c r="HO64" s="106">
        <v>167.39599999999999</v>
      </c>
      <c r="HP64" s="106">
        <v>165.89599999999999</v>
      </c>
      <c r="HQ64" s="106">
        <v>165.42699999999999</v>
      </c>
      <c r="HR64" s="106">
        <v>169.541</v>
      </c>
      <c r="HS64" s="106">
        <v>172.375</v>
      </c>
      <c r="HT64" s="106">
        <v>180.02600000000001</v>
      </c>
      <c r="HU64" s="106">
        <v>180.82499999999999</v>
      </c>
      <c r="HV64" s="106">
        <v>175.21100000000001</v>
      </c>
      <c r="HW64" s="106">
        <v>179.363</v>
      </c>
      <c r="HX64" s="106">
        <v>179.517</v>
      </c>
      <c r="HY64" s="106">
        <v>177.32599999999999</v>
      </c>
      <c r="HZ64" s="106">
        <v>179.566</v>
      </c>
      <c r="IA64" s="106">
        <v>184.64599999999999</v>
      </c>
      <c r="IB64" s="106">
        <v>198.6</v>
      </c>
      <c r="IC64" s="106">
        <v>199.41499999999999</v>
      </c>
      <c r="ID64" s="106">
        <v>200.11199999999999</v>
      </c>
      <c r="IE64" s="106">
        <v>191.143</v>
      </c>
      <c r="IF64" s="106">
        <v>187.17699999999999</v>
      </c>
      <c r="IG64" s="106">
        <v>184.91300000000001</v>
      </c>
      <c r="IH64" s="106">
        <v>183.30699999999999</v>
      </c>
      <c r="II64" s="106">
        <v>179.62299999999999</v>
      </c>
      <c r="IJ64" s="106">
        <v>174.62799999999999</v>
      </c>
      <c r="IK64" s="106">
        <v>174.184</v>
      </c>
      <c r="IL64" s="106">
        <v>171.89099999999999</v>
      </c>
      <c r="IM64" s="106">
        <v>165.37799999999999</v>
      </c>
      <c r="IN64" s="106">
        <v>163.428</v>
      </c>
      <c r="IO64" s="106">
        <v>161.5</v>
      </c>
      <c r="IP64" s="106">
        <v>166.73599999999999</v>
      </c>
      <c r="IQ64" s="106">
        <v>172.68700000000001</v>
      </c>
      <c r="IR64" s="106">
        <v>171.62200000000001</v>
      </c>
      <c r="IS64" s="106">
        <v>168.215</v>
      </c>
      <c r="IT64" s="106">
        <v>165.88300000000001</v>
      </c>
      <c r="IU64" s="106">
        <v>161.94399999999999</v>
      </c>
      <c r="IV64" s="106">
        <v>161.62</v>
      </c>
      <c r="IW64" s="106">
        <v>164.589</v>
      </c>
      <c r="IX64" s="106">
        <v>168.90899999999999</v>
      </c>
      <c r="IY64" s="106"/>
      <c r="IZ64" s="106"/>
      <c r="JA64" s="106"/>
      <c r="JB64" s="106"/>
    </row>
    <row r="65" spans="1:262" x14ac:dyDescent="0.35">
      <c r="A65" s="108" t="s">
        <v>232</v>
      </c>
      <c r="B65" t="s">
        <v>927</v>
      </c>
      <c r="C65" t="s">
        <v>1690</v>
      </c>
      <c r="D65">
        <f t="shared" ref="D65:D66" ca="1" si="15">COUNTA(E65:JB65)</f>
        <v>101</v>
      </c>
      <c r="E65" s="105">
        <f ca="1">_xll.BDH(A65&amp;" corp","blp_i_sprd_mid",TODAY()-365,TODAY(),"dir=h","sort=r","fill=-", "pcs="&amp;B65, "dates=h","cols=101;rows=1")</f>
        <v>383.93799999999999</v>
      </c>
      <c r="F65" s="106">
        <v>384.154</v>
      </c>
      <c r="G65" s="106">
        <v>385.58499999999998</v>
      </c>
      <c r="H65" s="106">
        <v>388.05</v>
      </c>
      <c r="I65" s="106">
        <v>394.37400000000002</v>
      </c>
      <c r="J65" s="106">
        <v>395.98599999999999</v>
      </c>
      <c r="K65" s="106">
        <v>386.95</v>
      </c>
      <c r="L65" s="106">
        <v>384.358</v>
      </c>
      <c r="M65" s="106">
        <v>383.64400000000001</v>
      </c>
      <c r="N65" s="106">
        <v>384.40499999999997</v>
      </c>
      <c r="O65" s="106">
        <v>382.36599999999999</v>
      </c>
      <c r="P65" s="106">
        <v>377.00900000000001</v>
      </c>
      <c r="Q65" s="106">
        <v>378.73599999999999</v>
      </c>
      <c r="R65" s="106">
        <v>389.99200000000002</v>
      </c>
      <c r="S65" s="106">
        <v>394.536</v>
      </c>
      <c r="T65" s="106">
        <v>391.88099999999997</v>
      </c>
      <c r="U65" s="106">
        <v>397.50099999999998</v>
      </c>
      <c r="V65" s="106">
        <v>400.77499999999998</v>
      </c>
      <c r="W65" s="106">
        <v>401.16699999999997</v>
      </c>
      <c r="X65" s="106">
        <v>405.51100000000002</v>
      </c>
      <c r="Y65" s="106">
        <v>397.99099999999999</v>
      </c>
      <c r="Z65" s="106">
        <v>389.50099999999998</v>
      </c>
      <c r="AA65" s="106">
        <v>391.83800000000002</v>
      </c>
      <c r="AB65" s="106">
        <v>390.57900000000001</v>
      </c>
      <c r="AC65" s="106">
        <v>372.78199999999998</v>
      </c>
      <c r="AD65" s="106">
        <v>372.14699999999999</v>
      </c>
      <c r="AE65" s="106">
        <v>372.262</v>
      </c>
      <c r="AF65" s="106">
        <v>375.166</v>
      </c>
      <c r="AG65" s="106">
        <v>374.964</v>
      </c>
      <c r="AH65" s="106">
        <v>370.97399999999999</v>
      </c>
      <c r="AI65" s="106">
        <v>364.96899999999999</v>
      </c>
      <c r="AJ65" s="106">
        <v>367.79500000000002</v>
      </c>
      <c r="AK65" s="106">
        <v>363.73099999999999</v>
      </c>
      <c r="AL65" s="106">
        <v>352.76400000000001</v>
      </c>
      <c r="AM65" s="106">
        <v>351.00700000000001</v>
      </c>
      <c r="AN65" s="106">
        <v>349.142</v>
      </c>
      <c r="AO65" s="106">
        <v>348.96899999999999</v>
      </c>
      <c r="AP65" s="106">
        <v>351.75900000000001</v>
      </c>
      <c r="AQ65" s="106">
        <v>350.58699999999999</v>
      </c>
      <c r="AR65" s="106">
        <v>351.55200000000002</v>
      </c>
      <c r="AS65" s="106">
        <v>350.178</v>
      </c>
      <c r="AT65" s="106">
        <v>351.495</v>
      </c>
      <c r="AU65" s="106">
        <v>351.92599999999999</v>
      </c>
      <c r="AV65" s="106">
        <v>358.46699999999998</v>
      </c>
      <c r="AW65" s="106">
        <v>365.18900000000002</v>
      </c>
      <c r="AX65" s="106">
        <v>365.786</v>
      </c>
      <c r="AY65" s="106">
        <v>363.47199999999998</v>
      </c>
      <c r="AZ65" s="106">
        <v>362.17899999999997</v>
      </c>
      <c r="BA65" s="106">
        <v>357.14</v>
      </c>
      <c r="BB65" s="106">
        <v>350.80099999999999</v>
      </c>
      <c r="BC65" s="106">
        <v>345.80399999999997</v>
      </c>
      <c r="BD65" s="106">
        <v>350.34100000000001</v>
      </c>
      <c r="BE65" s="106">
        <v>358.61399999999998</v>
      </c>
      <c r="BF65" s="106">
        <v>373.41899999999998</v>
      </c>
      <c r="BG65" s="106">
        <v>380.61799999999999</v>
      </c>
      <c r="BH65" s="106">
        <v>386.935</v>
      </c>
      <c r="BI65" s="106">
        <v>392.39299999999997</v>
      </c>
      <c r="BJ65" s="106">
        <v>403.32299999999998</v>
      </c>
      <c r="BK65" s="106">
        <v>404.18799999999999</v>
      </c>
      <c r="BL65" s="106">
        <v>403.029</v>
      </c>
      <c r="BM65" s="106">
        <v>402.23599999999999</v>
      </c>
      <c r="BN65" s="106">
        <v>389.39699999999999</v>
      </c>
      <c r="BO65" s="106">
        <v>388.34899999999999</v>
      </c>
      <c r="BP65" s="106">
        <v>382.31599999999997</v>
      </c>
      <c r="BQ65" s="106">
        <v>377.435</v>
      </c>
      <c r="BR65" s="106">
        <v>378.70299999999997</v>
      </c>
      <c r="BS65" s="106">
        <v>378.07400000000001</v>
      </c>
      <c r="BT65" s="106">
        <v>371.95600000000002</v>
      </c>
      <c r="BU65" s="106">
        <v>383.565</v>
      </c>
      <c r="BV65" s="106">
        <v>394.00900000000001</v>
      </c>
      <c r="BW65" s="106">
        <v>397.47699999999998</v>
      </c>
      <c r="BX65" s="106">
        <v>399.40100000000001</v>
      </c>
      <c r="BY65" s="106">
        <v>405.62400000000002</v>
      </c>
      <c r="BZ65" s="106">
        <v>403.74099999999999</v>
      </c>
      <c r="CA65" s="106">
        <v>406.02600000000001</v>
      </c>
      <c r="CB65" s="106">
        <v>396.71499999999997</v>
      </c>
      <c r="CC65" s="106">
        <v>390.26900000000001</v>
      </c>
      <c r="CD65" s="106">
        <v>382.24599999999998</v>
      </c>
      <c r="CE65" s="106">
        <v>382.46300000000002</v>
      </c>
      <c r="CF65" s="106">
        <v>386.75200000000001</v>
      </c>
      <c r="CG65" s="106">
        <v>390.21</v>
      </c>
      <c r="CH65" s="106">
        <v>403.61700000000002</v>
      </c>
      <c r="CI65" s="106">
        <v>413.62599999999998</v>
      </c>
      <c r="CJ65" s="106">
        <v>414.9</v>
      </c>
      <c r="CK65" s="106">
        <v>413.27300000000002</v>
      </c>
      <c r="CL65" s="106">
        <v>411.81299999999999</v>
      </c>
      <c r="CM65" s="106">
        <v>409.08699999999999</v>
      </c>
      <c r="CN65" s="106">
        <v>407.06200000000001</v>
      </c>
      <c r="CO65" s="106">
        <v>411.464</v>
      </c>
      <c r="CP65" s="106">
        <v>404.03899999999999</v>
      </c>
      <c r="CQ65" s="106">
        <v>403.04399999999998</v>
      </c>
      <c r="CR65" s="106">
        <v>390.31200000000001</v>
      </c>
      <c r="CS65" s="106">
        <v>375.238</v>
      </c>
      <c r="CT65" s="106">
        <v>390.74900000000002</v>
      </c>
      <c r="CU65" s="106">
        <v>383.392</v>
      </c>
      <c r="CV65" s="106">
        <v>385.27600000000001</v>
      </c>
      <c r="CW65" s="106">
        <v>366.96800000000002</v>
      </c>
      <c r="CX65" s="106">
        <v>354.834</v>
      </c>
      <c r="CY65" s="106">
        <v>331.05900000000003</v>
      </c>
      <c r="CZ65" s="106">
        <v>331.39800000000002</v>
      </c>
      <c r="DA65" s="106">
        <v>362.78699999999998</v>
      </c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  <c r="DT65" s="106"/>
      <c r="DU65" s="106"/>
      <c r="DV65" s="106"/>
      <c r="DW65" s="106"/>
      <c r="DX65" s="106"/>
      <c r="DY65" s="106"/>
      <c r="DZ65" s="106"/>
      <c r="EA65" s="106"/>
      <c r="EB65" s="106"/>
      <c r="EC65" s="106"/>
      <c r="ED65" s="106"/>
      <c r="EE65" s="106"/>
      <c r="EF65" s="106"/>
      <c r="EG65" s="106"/>
      <c r="EH65" s="106"/>
      <c r="EI65" s="106"/>
      <c r="EJ65" s="106"/>
      <c r="EK65" s="106"/>
      <c r="EL65" s="106"/>
      <c r="EM65" s="106"/>
      <c r="EN65" s="106"/>
      <c r="EO65" s="106"/>
      <c r="EP65" s="106"/>
      <c r="EQ65" s="106"/>
      <c r="ER65" s="106"/>
      <c r="ES65" s="106"/>
      <c r="ET65" s="106"/>
      <c r="EU65" s="106"/>
      <c r="EV65" s="106"/>
      <c r="EW65" s="106"/>
      <c r="EX65" s="106"/>
      <c r="EY65" s="106"/>
      <c r="EZ65" s="106"/>
      <c r="FA65" s="106"/>
      <c r="FB65" s="106"/>
      <c r="FC65" s="106"/>
      <c r="FD65" s="106"/>
      <c r="FE65" s="106"/>
      <c r="FF65" s="106"/>
      <c r="FG65" s="106"/>
      <c r="FH65" s="106"/>
      <c r="FI65" s="106"/>
      <c r="FJ65" s="106"/>
      <c r="FK65" s="106"/>
      <c r="FL65" s="106"/>
      <c r="FM65" s="106"/>
      <c r="FN65" s="106"/>
      <c r="FO65" s="106"/>
      <c r="FP65" s="106"/>
      <c r="FQ65" s="106"/>
      <c r="FR65" s="106"/>
      <c r="FS65" s="106"/>
      <c r="FT65" s="106"/>
      <c r="FU65" s="106"/>
      <c r="FV65" s="106"/>
      <c r="FW65" s="106"/>
      <c r="FX65" s="106"/>
      <c r="FY65" s="106"/>
      <c r="FZ65" s="106"/>
      <c r="GA65" s="106"/>
      <c r="GB65" s="106"/>
      <c r="GC65" s="106"/>
      <c r="GD65" s="106"/>
      <c r="GE65" s="106"/>
      <c r="GF65" s="106"/>
      <c r="GG65" s="106"/>
      <c r="GH65" s="106"/>
      <c r="GI65" s="106"/>
      <c r="GJ65" s="106"/>
      <c r="GK65" s="106"/>
      <c r="GL65" s="106"/>
      <c r="GM65" s="106"/>
      <c r="GN65" s="106"/>
      <c r="GO65" s="106"/>
      <c r="GP65" s="106"/>
      <c r="GQ65" s="106"/>
      <c r="GR65" s="106"/>
      <c r="GS65" s="106"/>
      <c r="GT65" s="106"/>
      <c r="GU65" s="106"/>
      <c r="GV65" s="106"/>
      <c r="GW65" s="106"/>
      <c r="GX65" s="106"/>
      <c r="GY65" s="106"/>
      <c r="GZ65" s="106"/>
      <c r="HA65" s="106"/>
      <c r="HB65" s="106"/>
      <c r="HC65" s="106"/>
      <c r="HD65" s="106"/>
      <c r="HE65" s="106"/>
      <c r="HF65" s="106"/>
      <c r="HG65" s="106"/>
      <c r="HH65" s="106"/>
      <c r="HI65" s="106"/>
      <c r="HJ65" s="106"/>
      <c r="HK65" s="106"/>
      <c r="HL65" s="106"/>
      <c r="HM65" s="106"/>
      <c r="HN65" s="106"/>
      <c r="HO65" s="106"/>
      <c r="HP65" s="106"/>
      <c r="HQ65" s="106"/>
      <c r="HR65" s="106"/>
      <c r="HS65" s="106"/>
      <c r="HT65" s="106"/>
      <c r="HU65" s="106"/>
      <c r="HV65" s="106"/>
      <c r="HW65" s="106"/>
      <c r="HX65" s="106"/>
      <c r="HY65" s="106"/>
      <c r="HZ65" s="106"/>
      <c r="IA65" s="106"/>
      <c r="IB65" s="106"/>
      <c r="IC65" s="106"/>
      <c r="ID65" s="106"/>
      <c r="IE65" s="106"/>
      <c r="IF65" s="106"/>
      <c r="IG65" s="106"/>
      <c r="IH65" s="106"/>
      <c r="II65" s="106"/>
      <c r="IJ65" s="106"/>
      <c r="IK65" s="106"/>
      <c r="IL65" s="106"/>
      <c r="IM65" s="106"/>
      <c r="IN65" s="106"/>
      <c r="IO65" s="106"/>
      <c r="IP65" s="106"/>
      <c r="IQ65" s="106"/>
      <c r="IR65" s="106"/>
      <c r="IS65" s="106"/>
      <c r="IT65" s="106"/>
      <c r="IU65" s="106"/>
      <c r="IV65" s="106"/>
      <c r="IW65" s="106"/>
      <c r="IX65" s="106"/>
      <c r="IY65" s="106"/>
      <c r="IZ65" s="106"/>
      <c r="JA65" s="106"/>
      <c r="JB65" s="106"/>
    </row>
    <row r="66" spans="1:262" x14ac:dyDescent="0.35">
      <c r="A66" s="108" t="s">
        <v>212</v>
      </c>
      <c r="B66" t="s">
        <v>927</v>
      </c>
      <c r="C66" t="s">
        <v>1690</v>
      </c>
      <c r="D66">
        <f t="shared" ca="1" si="15"/>
        <v>256</v>
      </c>
      <c r="E66" s="105">
        <f ca="1">_xll.BDH(A66&amp;" corp","blp_i_sprd_mid",TODAY()-365,TODAY(),"dir=h","sort=r","fill=-", "pcs="&amp;B66, "dates=h","cols=256;rows=1")</f>
        <v>283.62</v>
      </c>
      <c r="F66" s="106">
        <v>283.52600000000001</v>
      </c>
      <c r="G66" s="106">
        <v>286.697</v>
      </c>
      <c r="H66" s="106">
        <v>288.971</v>
      </c>
      <c r="I66" s="106">
        <v>290.988</v>
      </c>
      <c r="J66" s="106">
        <v>292.02600000000001</v>
      </c>
      <c r="K66" s="106">
        <v>287.55700000000002</v>
      </c>
      <c r="L66" s="106">
        <v>286.51100000000002</v>
      </c>
      <c r="M66" s="106">
        <v>286.59199999999998</v>
      </c>
      <c r="N66" s="106">
        <v>286.31599999999997</v>
      </c>
      <c r="O66" s="106">
        <v>286.62799999999999</v>
      </c>
      <c r="P66" s="106">
        <v>284.88400000000001</v>
      </c>
      <c r="Q66" s="106">
        <v>285.065</v>
      </c>
      <c r="R66" s="106">
        <v>289.17</v>
      </c>
      <c r="S66" s="106">
        <v>292.35399999999998</v>
      </c>
      <c r="T66" s="106">
        <v>291.779</v>
      </c>
      <c r="U66" s="106">
        <v>295.10300000000001</v>
      </c>
      <c r="V66" s="106">
        <v>298.512</v>
      </c>
      <c r="W66" s="106">
        <v>299.63400000000001</v>
      </c>
      <c r="X66" s="106">
        <v>302.87400000000002</v>
      </c>
      <c r="Y66" s="106">
        <v>292.55200000000002</v>
      </c>
      <c r="Z66" s="106">
        <v>287.3</v>
      </c>
      <c r="AA66" s="106">
        <v>289.55799999999999</v>
      </c>
      <c r="AB66" s="106">
        <v>289.58499999999998</v>
      </c>
      <c r="AC66" s="106">
        <v>279.70699999999999</v>
      </c>
      <c r="AD66" s="106">
        <v>281.06299999999999</v>
      </c>
      <c r="AE66" s="106">
        <v>282.84800000000001</v>
      </c>
      <c r="AF66" s="106">
        <v>285.03300000000002</v>
      </c>
      <c r="AG66" s="106">
        <v>285.62700000000001</v>
      </c>
      <c r="AH66" s="106">
        <v>284.202</v>
      </c>
      <c r="AI66" s="106">
        <v>279.21199999999999</v>
      </c>
      <c r="AJ66" s="106">
        <v>281.39699999999999</v>
      </c>
      <c r="AK66" s="106">
        <v>278.08699999999999</v>
      </c>
      <c r="AL66" s="106">
        <v>270.26499999999999</v>
      </c>
      <c r="AM66" s="106">
        <v>269.11200000000002</v>
      </c>
      <c r="AN66" s="106">
        <v>268.40899999999999</v>
      </c>
      <c r="AO66" s="106">
        <v>271.35599999999999</v>
      </c>
      <c r="AP66" s="106">
        <v>272.10599999999999</v>
      </c>
      <c r="AQ66" s="106">
        <v>272.74700000000001</v>
      </c>
      <c r="AR66" s="106">
        <v>272.733</v>
      </c>
      <c r="AS66" s="106">
        <v>269.62900000000002</v>
      </c>
      <c r="AT66" s="106">
        <v>268.62299999999999</v>
      </c>
      <c r="AU66" s="106">
        <v>267.51100000000002</v>
      </c>
      <c r="AV66" s="106">
        <v>273.33199999999999</v>
      </c>
      <c r="AW66" s="106">
        <v>274.98500000000001</v>
      </c>
      <c r="AX66" s="106">
        <v>273.75900000000001</v>
      </c>
      <c r="AY66" s="106">
        <v>270.82</v>
      </c>
      <c r="AZ66" s="106">
        <v>269.73099999999999</v>
      </c>
      <c r="BA66" s="106">
        <v>268.80099999999999</v>
      </c>
      <c r="BB66" s="106">
        <v>268.49400000000003</v>
      </c>
      <c r="BC66" s="106">
        <v>266.15300000000002</v>
      </c>
      <c r="BD66" s="106">
        <v>268.93700000000001</v>
      </c>
      <c r="BE66" s="106">
        <v>271.98599999999999</v>
      </c>
      <c r="BF66" s="106">
        <v>276.45100000000002</v>
      </c>
      <c r="BG66" s="106">
        <v>276.315</v>
      </c>
      <c r="BH66" s="106">
        <v>278.75</v>
      </c>
      <c r="BI66" s="106">
        <v>279.642</v>
      </c>
      <c r="BJ66" s="106">
        <v>283.495</v>
      </c>
      <c r="BK66" s="106">
        <v>283.06099999999998</v>
      </c>
      <c r="BL66" s="106">
        <v>282.26799999999997</v>
      </c>
      <c r="BM66" s="106">
        <v>282.685</v>
      </c>
      <c r="BN66" s="106">
        <v>275.78399999999999</v>
      </c>
      <c r="BO66" s="106">
        <v>273.87700000000001</v>
      </c>
      <c r="BP66" s="106">
        <v>264.03399999999999</v>
      </c>
      <c r="BQ66" s="106">
        <v>261.767</v>
      </c>
      <c r="BR66" s="106">
        <v>266.82499999999999</v>
      </c>
      <c r="BS66" s="106">
        <v>270.31700000000001</v>
      </c>
      <c r="BT66" s="106">
        <v>269.88099999999997</v>
      </c>
      <c r="BU66" s="106">
        <v>278.49799999999999</v>
      </c>
      <c r="BV66" s="106">
        <v>285.82400000000001</v>
      </c>
      <c r="BW66" s="106">
        <v>287.93799999999999</v>
      </c>
      <c r="BX66" s="106">
        <v>288.27199999999999</v>
      </c>
      <c r="BY66" s="106">
        <v>290.62200000000001</v>
      </c>
      <c r="BZ66" s="106">
        <v>290.10199999999998</v>
      </c>
      <c r="CA66" s="106">
        <v>294.26799999999997</v>
      </c>
      <c r="CB66" s="106">
        <v>293.49599999999998</v>
      </c>
      <c r="CC66" s="106">
        <v>291.971</v>
      </c>
      <c r="CD66" s="106">
        <v>290.52800000000002</v>
      </c>
      <c r="CE66" s="106">
        <v>290.94200000000001</v>
      </c>
      <c r="CF66" s="106">
        <v>297.99099999999999</v>
      </c>
      <c r="CG66" s="106">
        <v>299.14</v>
      </c>
      <c r="CH66" s="106">
        <v>298.91199999999998</v>
      </c>
      <c r="CI66" s="106">
        <v>305.59899999999999</v>
      </c>
      <c r="CJ66" s="106">
        <v>311.23599999999999</v>
      </c>
      <c r="CK66" s="106">
        <v>310.81400000000002</v>
      </c>
      <c r="CL66" s="106">
        <v>311.52</v>
      </c>
      <c r="CM66" s="106">
        <v>310.67500000000001</v>
      </c>
      <c r="CN66" s="106">
        <v>309.62900000000002</v>
      </c>
      <c r="CO66" s="106">
        <v>312.34699999999998</v>
      </c>
      <c r="CP66" s="106">
        <v>305.66000000000003</v>
      </c>
      <c r="CQ66" s="106">
        <v>306.09899999999999</v>
      </c>
      <c r="CR66" s="106">
        <v>296.65300000000002</v>
      </c>
      <c r="CS66" s="106">
        <v>289.39800000000002</v>
      </c>
      <c r="CT66" s="106">
        <v>300.02100000000002</v>
      </c>
      <c r="CU66" s="106">
        <v>297.15699999999998</v>
      </c>
      <c r="CV66" s="106">
        <v>292.15300000000002</v>
      </c>
      <c r="CW66" s="106">
        <v>277.65499999999997</v>
      </c>
      <c r="CX66" s="106">
        <v>266.505</v>
      </c>
      <c r="CY66" s="106">
        <v>263.32</v>
      </c>
      <c r="CZ66" s="106">
        <v>273.85700000000003</v>
      </c>
      <c r="DA66" s="106">
        <v>293.73399999999998</v>
      </c>
      <c r="DB66" s="106">
        <v>301.17399999999998</v>
      </c>
      <c r="DC66" s="106">
        <v>313.36799999999999</v>
      </c>
      <c r="DD66" s="106">
        <v>318.697</v>
      </c>
      <c r="DE66" s="106">
        <v>319.495</v>
      </c>
      <c r="DF66" s="106">
        <v>318.08199999999999</v>
      </c>
      <c r="DG66" s="106">
        <v>321.09100000000001</v>
      </c>
      <c r="DH66" s="106">
        <v>334.428</v>
      </c>
      <c r="DI66" s="106">
        <v>349.77699999999999</v>
      </c>
      <c r="DJ66" s="106">
        <v>355.673</v>
      </c>
      <c r="DK66" s="106">
        <v>362.697</v>
      </c>
      <c r="DL66" s="106">
        <v>373.988</v>
      </c>
      <c r="DM66" s="106">
        <v>384.34800000000001</v>
      </c>
      <c r="DN66" s="106">
        <v>394.90499999999997</v>
      </c>
      <c r="DO66" s="106">
        <v>396.95699999999999</v>
      </c>
      <c r="DP66" s="106">
        <v>394.238</v>
      </c>
      <c r="DQ66" s="106">
        <v>394.12200000000001</v>
      </c>
      <c r="DR66" s="106">
        <v>394.01499999999999</v>
      </c>
      <c r="DS66" s="106">
        <v>393.94600000000003</v>
      </c>
      <c r="DT66" s="106">
        <v>396.57600000000002</v>
      </c>
      <c r="DU66" s="106">
        <v>397.34100000000001</v>
      </c>
      <c r="DV66" s="106">
        <v>404.11200000000002</v>
      </c>
      <c r="DW66" s="106">
        <v>404.58699999999999</v>
      </c>
      <c r="DX66" s="106">
        <v>400.17</v>
      </c>
      <c r="DY66" s="106">
        <v>399.24400000000003</v>
      </c>
      <c r="DZ66" s="106">
        <v>393.76799999999997</v>
      </c>
      <c r="EA66" s="106">
        <v>393.476</v>
      </c>
      <c r="EB66" s="106">
        <v>391.05399999999997</v>
      </c>
      <c r="EC66" s="106">
        <v>400.471</v>
      </c>
      <c r="ED66" s="106">
        <v>403.06</v>
      </c>
      <c r="EE66" s="106">
        <v>409.93200000000002</v>
      </c>
      <c r="EF66" s="106">
        <v>414.18099999999998</v>
      </c>
      <c r="EG66" s="106">
        <v>389.66899999999998</v>
      </c>
      <c r="EH66" s="106">
        <v>389.3</v>
      </c>
      <c r="EI66" s="106">
        <v>390.07400000000001</v>
      </c>
      <c r="EJ66" s="106">
        <v>380.50700000000001</v>
      </c>
      <c r="EK66" s="106">
        <v>387.32799999999997</v>
      </c>
      <c r="EL66" s="106">
        <v>411.87900000000002</v>
      </c>
      <c r="EM66" s="106">
        <v>432.90699999999998</v>
      </c>
      <c r="EN66" s="106">
        <v>442.18700000000001</v>
      </c>
      <c r="EO66" s="106">
        <v>463.74799999999999</v>
      </c>
      <c r="EP66" s="106">
        <v>477.6</v>
      </c>
      <c r="EQ66" s="106">
        <v>477.1</v>
      </c>
      <c r="ER66" s="106">
        <v>476.02800000000002</v>
      </c>
      <c r="ES66" s="106">
        <v>475.21800000000002</v>
      </c>
      <c r="ET66" s="106">
        <v>480.32</v>
      </c>
      <c r="EU66" s="106">
        <v>476.53399999999999</v>
      </c>
      <c r="EV66" s="106">
        <v>477.29500000000002</v>
      </c>
      <c r="EW66" s="106">
        <v>481.04</v>
      </c>
      <c r="EX66" s="106">
        <v>513.51400000000001</v>
      </c>
      <c r="EY66" s="106">
        <v>526.23</v>
      </c>
      <c r="EZ66" s="106">
        <v>492.887</v>
      </c>
      <c r="FA66" s="106">
        <v>482.95800000000003</v>
      </c>
      <c r="FB66" s="106">
        <v>475.38799999999998</v>
      </c>
      <c r="FC66" s="106">
        <v>427.46800000000002</v>
      </c>
      <c r="FD66" s="106">
        <v>385.42899999999997</v>
      </c>
      <c r="FE66" s="106">
        <v>331.31</v>
      </c>
      <c r="FF66" s="106">
        <v>327.767</v>
      </c>
      <c r="FG66" s="106">
        <v>299.18599999999998</v>
      </c>
      <c r="FH66" s="106">
        <v>295.36500000000001</v>
      </c>
      <c r="FI66" s="106">
        <v>301.72000000000003</v>
      </c>
      <c r="FJ66" s="106">
        <v>221.904</v>
      </c>
      <c r="FK66" s="106">
        <v>208.273</v>
      </c>
      <c r="FL66" s="106">
        <v>204.92699999999999</v>
      </c>
      <c r="FM66" s="106">
        <v>206.458</v>
      </c>
      <c r="FN66" s="106">
        <v>215.07900000000001</v>
      </c>
      <c r="FO66" s="106">
        <v>212.893</v>
      </c>
      <c r="FP66" s="106">
        <v>195.227</v>
      </c>
      <c r="FQ66" s="106">
        <v>180.87</v>
      </c>
      <c r="FR66" s="106">
        <v>176.15199999999999</v>
      </c>
      <c r="FS66" s="106">
        <v>167.86699999999999</v>
      </c>
      <c r="FT66" s="106">
        <v>151.87200000000001</v>
      </c>
      <c r="FU66" s="106">
        <v>153.97200000000001</v>
      </c>
      <c r="FV66" s="106">
        <v>154.62899999999999</v>
      </c>
      <c r="FW66" s="106">
        <v>155.65100000000001</v>
      </c>
      <c r="FX66" s="106">
        <v>155.238</v>
      </c>
      <c r="FY66" s="106">
        <v>156.46600000000001</v>
      </c>
      <c r="FZ66" s="106">
        <v>156.75899999999999</v>
      </c>
      <c r="GA66" s="106">
        <v>156.511</v>
      </c>
      <c r="GB66" s="106">
        <v>158.33500000000001</v>
      </c>
      <c r="GC66" s="106">
        <v>159.87700000000001</v>
      </c>
      <c r="GD66" s="106">
        <v>157.9</v>
      </c>
      <c r="GE66" s="106">
        <v>156.60900000000001</v>
      </c>
      <c r="GF66" s="106">
        <v>159.797</v>
      </c>
      <c r="GG66" s="106">
        <v>163.209</v>
      </c>
      <c r="GH66" s="106">
        <v>170.24600000000001</v>
      </c>
      <c r="GI66" s="106">
        <v>169.733</v>
      </c>
      <c r="GJ66" s="106">
        <v>168.108</v>
      </c>
      <c r="GK66" s="106">
        <v>164.52799999999999</v>
      </c>
      <c r="GL66" s="106">
        <v>165.59800000000001</v>
      </c>
      <c r="GM66" s="106">
        <v>165.786</v>
      </c>
      <c r="GN66" s="106">
        <v>151.43700000000001</v>
      </c>
      <c r="GO66" s="106">
        <v>149.05600000000001</v>
      </c>
      <c r="GP66" s="106">
        <v>145.185</v>
      </c>
      <c r="GQ66" s="106">
        <v>143.994</v>
      </c>
      <c r="GR66" s="106">
        <v>140.05000000000001</v>
      </c>
      <c r="GS66" s="106">
        <v>140.56200000000001</v>
      </c>
      <c r="GT66" s="106">
        <v>144.55699999999999</v>
      </c>
      <c r="GU66" s="106">
        <v>146.018</v>
      </c>
      <c r="GV66" s="106">
        <v>144.012</v>
      </c>
      <c r="GW66" s="106">
        <v>143.03399999999999</v>
      </c>
      <c r="GX66" s="106">
        <v>145.482</v>
      </c>
      <c r="GY66" s="106">
        <v>145.244</v>
      </c>
      <c r="GZ66" s="106">
        <v>149.035</v>
      </c>
      <c r="HA66" s="106">
        <v>149.99799999999999</v>
      </c>
      <c r="HB66" s="106">
        <v>148.92699999999999</v>
      </c>
      <c r="HC66" s="106">
        <v>147.82499999999999</v>
      </c>
      <c r="HD66" s="106">
        <v>143.57499999999999</v>
      </c>
      <c r="HE66" s="106">
        <v>141.80199999999999</v>
      </c>
      <c r="HF66" s="106">
        <v>140.38999999999999</v>
      </c>
      <c r="HG66" s="106">
        <v>145.14599999999999</v>
      </c>
      <c r="HH66" s="106">
        <v>143.501</v>
      </c>
      <c r="HI66" s="106">
        <v>145.29300000000001</v>
      </c>
      <c r="HJ66" s="106">
        <v>147.245</v>
      </c>
      <c r="HK66" s="106">
        <v>147.08799999999999</v>
      </c>
      <c r="HL66" s="106">
        <v>149.41200000000001</v>
      </c>
      <c r="HM66" s="106">
        <v>152.28299999999999</v>
      </c>
      <c r="HN66" s="106">
        <v>153.00299999999999</v>
      </c>
      <c r="HO66" s="106">
        <v>154.488</v>
      </c>
      <c r="HP66" s="106">
        <v>155.66</v>
      </c>
      <c r="HQ66" s="106">
        <v>159.6</v>
      </c>
      <c r="HR66" s="106">
        <v>157.535</v>
      </c>
      <c r="HS66" s="106">
        <v>159.50299999999999</v>
      </c>
      <c r="HT66" s="106">
        <v>160.929</v>
      </c>
      <c r="HU66" s="106">
        <v>162.54</v>
      </c>
      <c r="HV66" s="106">
        <v>165.59399999999999</v>
      </c>
      <c r="HW66" s="106">
        <v>168.321</v>
      </c>
      <c r="HX66" s="106">
        <v>161.07599999999999</v>
      </c>
      <c r="HY66" s="106">
        <v>164.62100000000001</v>
      </c>
      <c r="HZ66" s="106">
        <v>167.11600000000001</v>
      </c>
      <c r="IA66" s="106">
        <v>167.465</v>
      </c>
      <c r="IB66" s="106">
        <v>166.35499999999999</v>
      </c>
      <c r="IC66" s="106">
        <v>167.839</v>
      </c>
      <c r="ID66" s="106">
        <v>172.62200000000001</v>
      </c>
      <c r="IE66" s="106">
        <v>171.316</v>
      </c>
      <c r="IF66" s="106">
        <v>171.49700000000001</v>
      </c>
      <c r="IG66" s="106">
        <v>166.886</v>
      </c>
      <c r="IH66" s="106">
        <v>164.999</v>
      </c>
      <c r="II66" s="106">
        <v>164.16900000000001</v>
      </c>
      <c r="IJ66" s="106">
        <v>165.19</v>
      </c>
      <c r="IK66" s="106">
        <v>163.251</v>
      </c>
      <c r="IL66" s="106">
        <v>159.37899999999999</v>
      </c>
      <c r="IM66" s="106">
        <v>157.79900000000001</v>
      </c>
      <c r="IN66" s="106">
        <v>157.69800000000001</v>
      </c>
      <c r="IO66" s="106">
        <v>153.63399999999999</v>
      </c>
      <c r="IP66" s="106">
        <v>157.267</v>
      </c>
      <c r="IQ66" s="106">
        <v>154.166</v>
      </c>
      <c r="IR66" s="106">
        <v>159.30600000000001</v>
      </c>
      <c r="IS66" s="106">
        <v>165.28299999999999</v>
      </c>
      <c r="IT66" s="106">
        <v>166.982</v>
      </c>
      <c r="IU66" s="106">
        <v>163.70400000000001</v>
      </c>
      <c r="IV66" s="106">
        <v>161.94200000000001</v>
      </c>
      <c r="IW66" s="106">
        <v>159.256</v>
      </c>
      <c r="IX66" s="106">
        <v>161.965</v>
      </c>
      <c r="IY66" s="106">
        <v>166.851</v>
      </c>
      <c r="IZ66" s="106">
        <v>169.923</v>
      </c>
      <c r="JA66" s="106"/>
      <c r="JB66" s="106"/>
    </row>
    <row r="67" spans="1:262" x14ac:dyDescent="0.35">
      <c r="A67" s="108" t="s">
        <v>228</v>
      </c>
      <c r="B67" t="s">
        <v>927</v>
      </c>
      <c r="C67" t="s">
        <v>1690</v>
      </c>
      <c r="D67">
        <f t="shared" ref="D67:D69" ca="1" si="16">COUNTA(E67:JB67)</f>
        <v>257</v>
      </c>
      <c r="E67" s="105">
        <f ca="1">_xll.BDH(A67&amp;" corp","blp_i_sprd_mid",TODAY()-365,TODAY(),"dir=h","sort=r","fill=-", "pcs="&amp;B67, "dates=h","cols=257;rows=1")</f>
        <v>367.291</v>
      </c>
      <c r="F67" s="106">
        <v>367.02300000000002</v>
      </c>
      <c r="G67" s="106">
        <v>367.86500000000001</v>
      </c>
      <c r="H67" s="106">
        <v>369.029</v>
      </c>
      <c r="I67" s="106">
        <v>370.14100000000002</v>
      </c>
      <c r="J67" s="106">
        <v>371.625</v>
      </c>
      <c r="K67" s="106">
        <v>363.584</v>
      </c>
      <c r="L67" s="106">
        <v>361.55</v>
      </c>
      <c r="M67" s="106">
        <v>361.11900000000003</v>
      </c>
      <c r="N67" s="106">
        <v>363.245</v>
      </c>
      <c r="O67" s="106">
        <v>357.404</v>
      </c>
      <c r="P67" s="106">
        <v>350.649</v>
      </c>
      <c r="Q67" s="106">
        <v>351.82</v>
      </c>
      <c r="R67" s="106">
        <v>357.95699999999999</v>
      </c>
      <c r="S67" s="106">
        <v>360.83699999999999</v>
      </c>
      <c r="T67" s="106">
        <v>358.262</v>
      </c>
      <c r="U67" s="106">
        <v>360.505</v>
      </c>
      <c r="V67" s="106">
        <v>364.81200000000001</v>
      </c>
      <c r="W67" s="106">
        <v>366.02100000000002</v>
      </c>
      <c r="X67" s="106">
        <v>370.35</v>
      </c>
      <c r="Y67" s="106">
        <v>364.59300000000002</v>
      </c>
      <c r="Z67" s="106">
        <v>355.584</v>
      </c>
      <c r="AA67" s="106">
        <v>357.82100000000003</v>
      </c>
      <c r="AB67" s="106">
        <v>356.964</v>
      </c>
      <c r="AC67" s="106">
        <v>340.68099999999998</v>
      </c>
      <c r="AD67" s="106">
        <v>340.36900000000003</v>
      </c>
      <c r="AE67" s="106">
        <v>341.20800000000003</v>
      </c>
      <c r="AF67" s="106">
        <v>344.20499999999998</v>
      </c>
      <c r="AG67" s="106">
        <v>344.99900000000002</v>
      </c>
      <c r="AH67" s="106">
        <v>342.48200000000003</v>
      </c>
      <c r="AI67" s="106">
        <v>334.44900000000001</v>
      </c>
      <c r="AJ67" s="106">
        <v>338.911</v>
      </c>
      <c r="AK67" s="106">
        <v>335.21600000000001</v>
      </c>
      <c r="AL67" s="106">
        <v>327.81299999999999</v>
      </c>
      <c r="AM67" s="106">
        <v>328.125</v>
      </c>
      <c r="AN67" s="106">
        <v>325.43799999999999</v>
      </c>
      <c r="AO67" s="106">
        <v>327.05200000000002</v>
      </c>
      <c r="AP67" s="106">
        <v>331.75900000000001</v>
      </c>
      <c r="AQ67" s="106">
        <v>331.726</v>
      </c>
      <c r="AR67" s="106">
        <v>332.10300000000001</v>
      </c>
      <c r="AS67" s="106">
        <v>330.077</v>
      </c>
      <c r="AT67" s="106">
        <v>326.63299999999998</v>
      </c>
      <c r="AU67" s="106">
        <v>325.73099999999999</v>
      </c>
      <c r="AV67" s="106">
        <v>333.81599999999997</v>
      </c>
      <c r="AW67" s="106">
        <v>338.678</v>
      </c>
      <c r="AX67" s="106">
        <v>340.95100000000002</v>
      </c>
      <c r="AY67" s="106">
        <v>338.476</v>
      </c>
      <c r="AZ67" s="106">
        <v>337.12700000000001</v>
      </c>
      <c r="BA67" s="106">
        <v>331.786</v>
      </c>
      <c r="BB67" s="106">
        <v>326.47000000000003</v>
      </c>
      <c r="BC67" s="106">
        <v>326.255</v>
      </c>
      <c r="BD67" s="106">
        <v>331.19099999999997</v>
      </c>
      <c r="BE67" s="106">
        <v>341.06099999999998</v>
      </c>
      <c r="BF67" s="106">
        <v>359.21499999999997</v>
      </c>
      <c r="BG67" s="106">
        <v>363.93700000000001</v>
      </c>
      <c r="BH67" s="106">
        <v>369.74799999999999</v>
      </c>
      <c r="BI67" s="106">
        <v>374.637</v>
      </c>
      <c r="BJ67" s="106">
        <v>383.40199999999999</v>
      </c>
      <c r="BK67" s="106">
        <v>383.49099999999999</v>
      </c>
      <c r="BL67" s="106">
        <v>384.64100000000002</v>
      </c>
      <c r="BM67" s="106">
        <v>383.10700000000003</v>
      </c>
      <c r="BN67" s="106">
        <v>373.93599999999998</v>
      </c>
      <c r="BO67" s="106">
        <v>371.428</v>
      </c>
      <c r="BP67" s="106">
        <v>367.05399999999997</v>
      </c>
      <c r="BQ67" s="106">
        <v>364.91500000000002</v>
      </c>
      <c r="BR67" s="106">
        <v>367.00799999999998</v>
      </c>
      <c r="BS67" s="106">
        <v>367.90699999999998</v>
      </c>
      <c r="BT67" s="106">
        <v>362.88499999999999</v>
      </c>
      <c r="BU67" s="106">
        <v>371.154</v>
      </c>
      <c r="BV67" s="106">
        <v>377.05700000000002</v>
      </c>
      <c r="BW67" s="106">
        <v>379.55500000000001</v>
      </c>
      <c r="BX67" s="106">
        <v>379.47899999999998</v>
      </c>
      <c r="BY67" s="106">
        <v>382.44600000000003</v>
      </c>
      <c r="BZ67" s="106">
        <v>380.73399999999998</v>
      </c>
      <c r="CA67" s="106">
        <v>382.84699999999998</v>
      </c>
      <c r="CB67" s="106">
        <v>374.21499999999997</v>
      </c>
      <c r="CC67" s="106">
        <v>368.40800000000002</v>
      </c>
      <c r="CD67" s="106">
        <v>364.12799999999999</v>
      </c>
      <c r="CE67" s="106">
        <v>364.22800000000001</v>
      </c>
      <c r="CF67" s="106">
        <v>368.84100000000001</v>
      </c>
      <c r="CG67" s="106">
        <v>373.43400000000003</v>
      </c>
      <c r="CH67" s="106">
        <v>378.49400000000003</v>
      </c>
      <c r="CI67" s="106">
        <v>386.33</v>
      </c>
      <c r="CJ67" s="106">
        <v>387.28199999999998</v>
      </c>
      <c r="CK67" s="106">
        <v>385.86399999999998</v>
      </c>
      <c r="CL67" s="106">
        <v>383.56599999999997</v>
      </c>
      <c r="CM67" s="106">
        <v>379.85599999999999</v>
      </c>
      <c r="CN67" s="106">
        <v>378.43599999999998</v>
      </c>
      <c r="CO67" s="106">
        <v>380.79899999999998</v>
      </c>
      <c r="CP67" s="106">
        <v>374.50400000000002</v>
      </c>
      <c r="CQ67" s="106">
        <v>370.69099999999997</v>
      </c>
      <c r="CR67" s="106">
        <v>359.59800000000001</v>
      </c>
      <c r="CS67" s="106">
        <v>353.57400000000001</v>
      </c>
      <c r="CT67" s="106">
        <v>368.15600000000001</v>
      </c>
      <c r="CU67" s="106">
        <v>363.49700000000001</v>
      </c>
      <c r="CV67" s="106">
        <v>357.779</v>
      </c>
      <c r="CW67" s="106">
        <v>339.02800000000002</v>
      </c>
      <c r="CX67" s="106">
        <v>323.58800000000002</v>
      </c>
      <c r="CY67" s="106">
        <v>300.983</v>
      </c>
      <c r="CZ67" s="106">
        <v>302.96800000000002</v>
      </c>
      <c r="DA67" s="106">
        <v>329.37</v>
      </c>
      <c r="DB67" s="106">
        <v>343.40199999999999</v>
      </c>
      <c r="DC67" s="106">
        <v>362.79399999999998</v>
      </c>
      <c r="DD67" s="106">
        <v>372.02499999999998</v>
      </c>
      <c r="DE67" s="106">
        <v>372.53899999999999</v>
      </c>
      <c r="DF67" s="106">
        <v>369.71</v>
      </c>
      <c r="DG67" s="106">
        <v>370.23500000000001</v>
      </c>
      <c r="DH67" s="106">
        <v>389.48200000000003</v>
      </c>
      <c r="DI67" s="106">
        <v>394.07400000000001</v>
      </c>
      <c r="DJ67" s="106">
        <v>412.572</v>
      </c>
      <c r="DK67" s="106">
        <v>419.30700000000002</v>
      </c>
      <c r="DL67" s="106">
        <v>429.3</v>
      </c>
      <c r="DM67" s="106">
        <v>442.25299999999999</v>
      </c>
      <c r="DN67" s="106">
        <v>461.58</v>
      </c>
      <c r="DO67" s="106">
        <v>479.68799999999999</v>
      </c>
      <c r="DP67" s="106">
        <v>481.21300000000002</v>
      </c>
      <c r="DQ67" s="106">
        <v>474.67599999999999</v>
      </c>
      <c r="DR67" s="106">
        <v>473.02199999999999</v>
      </c>
      <c r="DS67" s="106">
        <v>476.61500000000001</v>
      </c>
      <c r="DT67" s="106">
        <v>464.02</v>
      </c>
      <c r="DU67" s="106">
        <v>484.00099999999998</v>
      </c>
      <c r="DV67" s="106">
        <v>491.30700000000002</v>
      </c>
      <c r="DW67" s="106">
        <v>497.90899999999999</v>
      </c>
      <c r="DX67" s="106">
        <v>501.01100000000002</v>
      </c>
      <c r="DY67" s="106">
        <v>487.274</v>
      </c>
      <c r="DZ67" s="106">
        <v>491.06299999999999</v>
      </c>
      <c r="EA67" s="106">
        <v>487.56799999999998</v>
      </c>
      <c r="EB67" s="106">
        <v>484.58499999999998</v>
      </c>
      <c r="EC67" s="106">
        <v>481.71</v>
      </c>
      <c r="ED67" s="106">
        <v>498.178</v>
      </c>
      <c r="EE67" s="106">
        <v>503.57900000000001</v>
      </c>
      <c r="EF67" s="106">
        <v>526.39499999999998</v>
      </c>
      <c r="EG67" s="106">
        <v>530.50300000000004</v>
      </c>
      <c r="EH67" s="106">
        <v>474.11599999999999</v>
      </c>
      <c r="EI67" s="106">
        <v>448.464</v>
      </c>
      <c r="EJ67" s="106">
        <v>449.30099999999999</v>
      </c>
      <c r="EK67" s="106">
        <v>436.34</v>
      </c>
      <c r="EL67" s="106">
        <v>434.00700000000001</v>
      </c>
      <c r="EM67" s="106">
        <v>472.89699999999999</v>
      </c>
      <c r="EN67" s="106">
        <v>503.76499999999999</v>
      </c>
      <c r="EO67" s="106">
        <v>516.34</v>
      </c>
      <c r="EP67" s="106">
        <v>538.072</v>
      </c>
      <c r="EQ67" s="106">
        <v>542.41499999999996</v>
      </c>
      <c r="ER67" s="106">
        <v>531.46699999999998</v>
      </c>
      <c r="ES67" s="106">
        <v>531.29700000000003</v>
      </c>
      <c r="ET67" s="106">
        <v>530.05100000000004</v>
      </c>
      <c r="EU67" s="106">
        <v>535.48299999999995</v>
      </c>
      <c r="EV67" s="106">
        <v>527.096</v>
      </c>
      <c r="EW67" s="106">
        <v>541.11199999999997</v>
      </c>
      <c r="EX67" s="106">
        <v>555.20899999999995</v>
      </c>
      <c r="EY67" s="106">
        <v>621.79700000000003</v>
      </c>
      <c r="EZ67" s="106">
        <v>627.55799999999999</v>
      </c>
      <c r="FA67" s="106">
        <v>618.58799999999997</v>
      </c>
      <c r="FB67" s="106">
        <v>621.94000000000005</v>
      </c>
      <c r="FC67" s="106">
        <v>587.11199999999997</v>
      </c>
      <c r="FD67" s="106">
        <v>528.11699999999996</v>
      </c>
      <c r="FE67" s="106">
        <v>501.24700000000001</v>
      </c>
      <c r="FF67" s="106">
        <v>443.41</v>
      </c>
      <c r="FG67" s="106">
        <v>429.983</v>
      </c>
      <c r="FH67" s="106">
        <v>352.98500000000001</v>
      </c>
      <c r="FI67" s="106">
        <v>353.00200000000001</v>
      </c>
      <c r="FJ67" s="106">
        <v>408.90199999999999</v>
      </c>
      <c r="FK67" s="106">
        <v>267.06099999999998</v>
      </c>
      <c r="FL67" s="106">
        <v>230.21899999999999</v>
      </c>
      <c r="FM67" s="106">
        <v>221.24799999999999</v>
      </c>
      <c r="FN67" s="106">
        <v>223.22</v>
      </c>
      <c r="FO67" s="106">
        <v>242.57300000000001</v>
      </c>
      <c r="FP67" s="106">
        <v>235.15299999999999</v>
      </c>
      <c r="FQ67" s="106">
        <v>212.131</v>
      </c>
      <c r="FR67" s="106">
        <v>196.06</v>
      </c>
      <c r="FS67" s="106">
        <v>190.10300000000001</v>
      </c>
      <c r="FT67" s="106">
        <v>181.84</v>
      </c>
      <c r="FU67" s="106">
        <v>161.185</v>
      </c>
      <c r="FV67" s="106">
        <v>163.24700000000001</v>
      </c>
      <c r="FW67" s="106">
        <v>162.453</v>
      </c>
      <c r="FX67" s="106">
        <v>163.78299999999999</v>
      </c>
      <c r="FY67" s="106">
        <v>162.422</v>
      </c>
      <c r="FZ67" s="106">
        <v>164.60400000000001</v>
      </c>
      <c r="GA67" s="106">
        <v>163.935</v>
      </c>
      <c r="GB67" s="106">
        <v>163.95500000000001</v>
      </c>
      <c r="GC67" s="106">
        <v>165.53200000000001</v>
      </c>
      <c r="GD67" s="106">
        <v>167.262</v>
      </c>
      <c r="GE67" s="106">
        <v>164.98500000000001</v>
      </c>
      <c r="GF67" s="106">
        <v>163.72800000000001</v>
      </c>
      <c r="GG67" s="106">
        <v>167.4</v>
      </c>
      <c r="GH67" s="106">
        <v>175.762</v>
      </c>
      <c r="GI67" s="106">
        <v>186.36199999999999</v>
      </c>
      <c r="GJ67" s="106">
        <v>185.75700000000001</v>
      </c>
      <c r="GK67" s="106">
        <v>183.81800000000001</v>
      </c>
      <c r="GL67" s="106">
        <v>179.60499999999999</v>
      </c>
      <c r="GM67" s="106">
        <v>182.012</v>
      </c>
      <c r="GN67" s="106">
        <v>187.70500000000001</v>
      </c>
      <c r="GO67" s="106">
        <v>173.11099999999999</v>
      </c>
      <c r="GP67" s="106">
        <v>160.239</v>
      </c>
      <c r="GQ67" s="106">
        <v>153.81399999999999</v>
      </c>
      <c r="GR67" s="106">
        <v>150.53</v>
      </c>
      <c r="GS67" s="106">
        <v>148.012</v>
      </c>
      <c r="GT67" s="106">
        <v>149.28100000000001</v>
      </c>
      <c r="GU67" s="106">
        <v>153.05799999999999</v>
      </c>
      <c r="GV67" s="106">
        <v>153.72800000000001</v>
      </c>
      <c r="GW67" s="106">
        <v>151.72900000000001</v>
      </c>
      <c r="GX67" s="106">
        <v>149.75299999999999</v>
      </c>
      <c r="GY67" s="106">
        <v>152.74700000000001</v>
      </c>
      <c r="GZ67" s="106">
        <v>152.619</v>
      </c>
      <c r="HA67" s="106">
        <v>156.65899999999999</v>
      </c>
      <c r="HB67" s="106">
        <v>156.69800000000001</v>
      </c>
      <c r="HC67" s="106">
        <v>156.488</v>
      </c>
      <c r="HD67" s="106">
        <v>154.964</v>
      </c>
      <c r="HE67" s="106">
        <v>151.42599999999999</v>
      </c>
      <c r="HF67" s="106">
        <v>151.9</v>
      </c>
      <c r="HG67" s="106">
        <v>147.232</v>
      </c>
      <c r="HH67" s="106">
        <v>153.83799999999999</v>
      </c>
      <c r="HI67" s="106">
        <v>153.39099999999999</v>
      </c>
      <c r="HJ67" s="106">
        <v>153.452</v>
      </c>
      <c r="HK67" s="106">
        <v>155.83000000000001</v>
      </c>
      <c r="HL67" s="106">
        <v>155.68299999999999</v>
      </c>
      <c r="HM67" s="106">
        <v>158.91399999999999</v>
      </c>
      <c r="HN67" s="106">
        <v>162.292</v>
      </c>
      <c r="HO67" s="106">
        <v>162.72999999999999</v>
      </c>
      <c r="HP67" s="106">
        <v>164.37299999999999</v>
      </c>
      <c r="HQ67" s="106">
        <v>167.85</v>
      </c>
      <c r="HR67" s="106">
        <v>172.67</v>
      </c>
      <c r="HS67" s="106">
        <v>171.22900000000001</v>
      </c>
      <c r="HT67" s="106">
        <v>174.036</v>
      </c>
      <c r="HU67" s="106">
        <v>176.95699999999999</v>
      </c>
      <c r="HV67" s="106">
        <v>180.57400000000001</v>
      </c>
      <c r="HW67" s="106">
        <v>188.524</v>
      </c>
      <c r="HX67" s="106">
        <v>191.28899999999999</v>
      </c>
      <c r="HY67" s="106">
        <v>180.76499999999999</v>
      </c>
      <c r="HZ67" s="106">
        <v>184.21799999999999</v>
      </c>
      <c r="IA67" s="106">
        <v>186.79</v>
      </c>
      <c r="IB67" s="106">
        <v>187.113</v>
      </c>
      <c r="IC67" s="106">
        <v>184.95099999999999</v>
      </c>
      <c r="ID67" s="106">
        <v>189.48599999999999</v>
      </c>
      <c r="IE67" s="106">
        <v>199.495</v>
      </c>
      <c r="IF67" s="106">
        <v>199.73</v>
      </c>
      <c r="IG67" s="106">
        <v>201.69200000000001</v>
      </c>
      <c r="IH67" s="106">
        <v>196.13499999999999</v>
      </c>
      <c r="II67" s="106">
        <v>194.613</v>
      </c>
      <c r="IJ67" s="106">
        <v>196.68700000000001</v>
      </c>
      <c r="IK67" s="106">
        <v>196.797</v>
      </c>
      <c r="IL67" s="106">
        <v>192.26300000000001</v>
      </c>
      <c r="IM67" s="106">
        <v>186.066</v>
      </c>
      <c r="IN67" s="106">
        <v>184.21199999999999</v>
      </c>
      <c r="IO67" s="106">
        <v>180.36699999999999</v>
      </c>
      <c r="IP67" s="106">
        <v>169.911</v>
      </c>
      <c r="IQ67" s="106">
        <v>170.65899999999999</v>
      </c>
      <c r="IR67" s="106">
        <v>167.381</v>
      </c>
      <c r="IS67" s="106">
        <v>171.99600000000001</v>
      </c>
      <c r="IT67" s="106">
        <v>177.804</v>
      </c>
      <c r="IU67" s="106">
        <v>179.70599999999999</v>
      </c>
      <c r="IV67" s="106">
        <v>173.714</v>
      </c>
      <c r="IW67" s="106">
        <v>169.11699999999999</v>
      </c>
      <c r="IX67" s="106">
        <v>163.34700000000001</v>
      </c>
      <c r="IY67" s="106">
        <v>165.35</v>
      </c>
      <c r="IZ67" s="106">
        <v>170.49199999999999</v>
      </c>
      <c r="JA67" s="106">
        <v>174.149</v>
      </c>
      <c r="JB67" s="106"/>
    </row>
    <row r="68" spans="1:262" x14ac:dyDescent="0.35">
      <c r="A68" s="108" t="s">
        <v>274</v>
      </c>
      <c r="B68" t="s">
        <v>927</v>
      </c>
      <c r="C68" t="s">
        <v>1690</v>
      </c>
      <c r="D68">
        <f t="shared" ca="1" si="16"/>
        <v>258</v>
      </c>
      <c r="E68" s="105">
        <f ca="1">_xll.BDH(A68&amp;" corp","blp_i_sprd_mid",TODAY()-365,TODAY(),"dir=h","sort=r","fill=-", "pcs="&amp;B68, "dates=h","cols=258;rows=1")</f>
        <v>168.98</v>
      </c>
      <c r="F68" s="106">
        <v>169.22399999999999</v>
      </c>
      <c r="G68" s="106">
        <v>171.761</v>
      </c>
      <c r="H68" s="106">
        <v>172.61099999999999</v>
      </c>
      <c r="I68" s="106">
        <v>178.15</v>
      </c>
      <c r="J68" s="106">
        <v>180.851</v>
      </c>
      <c r="K68" s="106">
        <v>168.262</v>
      </c>
      <c r="L68" s="106">
        <v>166.75</v>
      </c>
      <c r="M68" s="106">
        <v>167.376</v>
      </c>
      <c r="N68" s="106">
        <v>168.69300000000001</v>
      </c>
      <c r="O68" s="106">
        <v>165.15</v>
      </c>
      <c r="P68" s="106">
        <v>160.21700000000001</v>
      </c>
      <c r="Q68" s="106">
        <v>158.584</v>
      </c>
      <c r="R68" s="106">
        <v>164.86600000000001</v>
      </c>
      <c r="S68" s="106">
        <v>169.84100000000001</v>
      </c>
      <c r="T68" s="106">
        <v>168.00700000000001</v>
      </c>
      <c r="U68" s="106">
        <v>174.18</v>
      </c>
      <c r="V68" s="106">
        <v>177.07499999999999</v>
      </c>
      <c r="W68" s="106">
        <v>178.928</v>
      </c>
      <c r="X68" s="106">
        <v>180.41399999999999</v>
      </c>
      <c r="Y68" s="106">
        <v>176.49700000000001</v>
      </c>
      <c r="Z68" s="106">
        <v>167.40899999999999</v>
      </c>
      <c r="AA68" s="106">
        <v>169.083</v>
      </c>
      <c r="AB68" s="106">
        <v>164.92599999999999</v>
      </c>
      <c r="AC68" s="106">
        <v>155.73099999999999</v>
      </c>
      <c r="AD68" s="106">
        <v>157.40799999999999</v>
      </c>
      <c r="AE68" s="106">
        <v>158.608</v>
      </c>
      <c r="AF68" s="106">
        <v>161.68199999999999</v>
      </c>
      <c r="AG68" s="106">
        <v>162.43100000000001</v>
      </c>
      <c r="AH68" s="106">
        <v>161.08500000000001</v>
      </c>
      <c r="AI68" s="106">
        <v>156.756</v>
      </c>
      <c r="AJ68" s="106">
        <v>160.30500000000001</v>
      </c>
      <c r="AK68" s="106">
        <v>153.892</v>
      </c>
      <c r="AL68" s="106">
        <v>147.108</v>
      </c>
      <c r="AM68" s="106">
        <v>146.84299999999999</v>
      </c>
      <c r="AN68" s="106">
        <v>144.22</v>
      </c>
      <c r="AO68" s="106">
        <v>145.84100000000001</v>
      </c>
      <c r="AP68" s="106">
        <v>150.631</v>
      </c>
      <c r="AQ68" s="106">
        <v>149.98599999999999</v>
      </c>
      <c r="AR68" s="106">
        <v>150.49199999999999</v>
      </c>
      <c r="AS68" s="106">
        <v>149.477</v>
      </c>
      <c r="AT68" s="106">
        <v>141.50899999999999</v>
      </c>
      <c r="AU68" s="106">
        <v>140.36799999999999</v>
      </c>
      <c r="AV68" s="106">
        <v>142.36500000000001</v>
      </c>
      <c r="AW68" s="106">
        <v>144.6</v>
      </c>
      <c r="AX68" s="106">
        <v>143.524</v>
      </c>
      <c r="AY68" s="106">
        <v>141.88300000000001</v>
      </c>
      <c r="AZ68" s="106">
        <v>139.85499999999999</v>
      </c>
      <c r="BA68" s="106">
        <v>136.792</v>
      </c>
      <c r="BB68" s="106">
        <v>137.65100000000001</v>
      </c>
      <c r="BC68" s="106">
        <v>134.10400000000001</v>
      </c>
      <c r="BD68" s="106">
        <v>136.02199999999999</v>
      </c>
      <c r="BE68" s="106">
        <v>141.05699999999999</v>
      </c>
      <c r="BF68" s="106">
        <v>153.887</v>
      </c>
      <c r="BG68" s="106">
        <v>159.97999999999999</v>
      </c>
      <c r="BH68" s="106">
        <v>171.096</v>
      </c>
      <c r="BI68" s="106">
        <v>174.55</v>
      </c>
      <c r="BJ68" s="106">
        <v>183.41499999999999</v>
      </c>
      <c r="BK68" s="106">
        <v>186.34299999999999</v>
      </c>
      <c r="BL68" s="106">
        <v>186.44399999999999</v>
      </c>
      <c r="BM68" s="106">
        <v>185.58600000000001</v>
      </c>
      <c r="BN68" s="106">
        <v>176.971</v>
      </c>
      <c r="BO68" s="106">
        <v>176.31399999999999</v>
      </c>
      <c r="BP68" s="106">
        <v>170.875</v>
      </c>
      <c r="BQ68" s="106">
        <v>167.27</v>
      </c>
      <c r="BR68" s="106">
        <v>169.63399999999999</v>
      </c>
      <c r="BS68" s="106">
        <v>174.19900000000001</v>
      </c>
      <c r="BT68" s="106">
        <v>171.36699999999999</v>
      </c>
      <c r="BU68" s="106">
        <v>187.63300000000001</v>
      </c>
      <c r="BV68" s="106">
        <v>205.48400000000001</v>
      </c>
      <c r="BW68" s="106">
        <v>208.68700000000001</v>
      </c>
      <c r="BX68" s="106">
        <v>214.67599999999999</v>
      </c>
      <c r="BY68" s="106">
        <v>221.03800000000001</v>
      </c>
      <c r="BZ68" s="106">
        <v>222.096</v>
      </c>
      <c r="CA68" s="106">
        <v>227.03899999999999</v>
      </c>
      <c r="CB68" s="106">
        <v>212.358</v>
      </c>
      <c r="CC68" s="106">
        <v>208.327</v>
      </c>
      <c r="CD68" s="106">
        <v>204.63200000000001</v>
      </c>
      <c r="CE68" s="106">
        <v>205.023</v>
      </c>
      <c r="CF68" s="106">
        <v>212.381</v>
      </c>
      <c r="CG68" s="106">
        <v>215.012</v>
      </c>
      <c r="CH68" s="106">
        <v>220.69800000000001</v>
      </c>
      <c r="CI68" s="106">
        <v>235.078</v>
      </c>
      <c r="CJ68" s="106">
        <v>247.054</v>
      </c>
      <c r="CK68" s="106">
        <v>246.52799999999999</v>
      </c>
      <c r="CL68" s="106">
        <v>251.27</v>
      </c>
      <c r="CM68" s="106">
        <v>245.64699999999999</v>
      </c>
      <c r="CN68" s="106">
        <v>240.70099999999999</v>
      </c>
      <c r="CO68" s="106">
        <v>247.422</v>
      </c>
      <c r="CP68" s="106">
        <v>235.91499999999999</v>
      </c>
      <c r="CQ68" s="106">
        <v>232.87100000000001</v>
      </c>
      <c r="CR68" s="106">
        <v>209.755</v>
      </c>
      <c r="CS68" s="106">
        <v>179.565</v>
      </c>
      <c r="CT68" s="106">
        <v>203.30199999999999</v>
      </c>
      <c r="CU68" s="106">
        <v>201.75800000000001</v>
      </c>
      <c r="CV68" s="106">
        <v>197.45599999999999</v>
      </c>
      <c r="CW68" s="106">
        <v>175.27600000000001</v>
      </c>
      <c r="CX68" s="106">
        <v>157.251</v>
      </c>
      <c r="CY68" s="106">
        <v>135.84899999999999</v>
      </c>
      <c r="CZ68" s="106">
        <v>146.30500000000001</v>
      </c>
      <c r="DA68" s="106">
        <v>165.482</v>
      </c>
      <c r="DB68" s="106">
        <v>179.096</v>
      </c>
      <c r="DC68" s="106">
        <v>192.90199999999999</v>
      </c>
      <c r="DD68" s="106">
        <v>193.768</v>
      </c>
      <c r="DE68" s="106">
        <v>192.48099999999999</v>
      </c>
      <c r="DF68" s="106">
        <v>184.87799999999999</v>
      </c>
      <c r="DG68" s="106">
        <v>182.821</v>
      </c>
      <c r="DH68" s="106">
        <v>198.417</v>
      </c>
      <c r="DI68" s="106">
        <v>211.40700000000001</v>
      </c>
      <c r="DJ68" s="106">
        <v>221.779</v>
      </c>
      <c r="DK68" s="106">
        <v>224.29</v>
      </c>
      <c r="DL68" s="106">
        <v>239.08699999999999</v>
      </c>
      <c r="DM68" s="106">
        <v>253.36199999999999</v>
      </c>
      <c r="DN68" s="106">
        <v>282.08999999999997</v>
      </c>
      <c r="DO68" s="106">
        <v>301.59800000000001</v>
      </c>
      <c r="DP68" s="106">
        <v>306.28899999999999</v>
      </c>
      <c r="DQ68" s="106">
        <v>297.09399999999999</v>
      </c>
      <c r="DR68" s="106">
        <v>291.73599999999999</v>
      </c>
      <c r="DS68" s="106">
        <v>292.971</v>
      </c>
      <c r="DT68" s="106">
        <v>295.47199999999998</v>
      </c>
      <c r="DU68" s="106">
        <v>298.48700000000002</v>
      </c>
      <c r="DV68" s="106">
        <v>307.55399999999997</v>
      </c>
      <c r="DW68" s="106">
        <v>319.03199999999998</v>
      </c>
      <c r="DX68" s="106">
        <v>325.48500000000001</v>
      </c>
      <c r="DY68" s="106">
        <v>307.95</v>
      </c>
      <c r="DZ68" s="106">
        <v>294.74</v>
      </c>
      <c r="EA68" s="106">
        <v>288.39299999999997</v>
      </c>
      <c r="EB68" s="106">
        <v>267.36799999999999</v>
      </c>
      <c r="EC68" s="106">
        <v>245.148</v>
      </c>
      <c r="ED68" s="106">
        <v>268.005</v>
      </c>
      <c r="EE68" s="106">
        <v>278.02300000000002</v>
      </c>
      <c r="EF68" s="106">
        <v>321.44099999999997</v>
      </c>
      <c r="EG68" s="106">
        <v>338.06599999999997</v>
      </c>
      <c r="EH68" s="106">
        <v>269.47199999999998</v>
      </c>
      <c r="EI68" s="106">
        <v>245.04599999999999</v>
      </c>
      <c r="EJ68" s="106">
        <v>246.15299999999999</v>
      </c>
      <c r="EK68" s="106">
        <v>228.55500000000001</v>
      </c>
      <c r="EL68" s="106">
        <v>230.87899999999999</v>
      </c>
      <c r="EM68" s="106">
        <v>254.679</v>
      </c>
      <c r="EN68" s="106">
        <v>273.11799999999999</v>
      </c>
      <c r="EO68" s="106">
        <v>296.625</v>
      </c>
      <c r="EP68" s="106">
        <v>309.51900000000001</v>
      </c>
      <c r="EQ68" s="106">
        <v>331.65600000000001</v>
      </c>
      <c r="ER68" s="106">
        <v>340.077</v>
      </c>
      <c r="ES68" s="106">
        <v>335.70499999999998</v>
      </c>
      <c r="ET68" s="106">
        <v>337.58699999999999</v>
      </c>
      <c r="EU68" s="106">
        <v>337.34800000000001</v>
      </c>
      <c r="EV68" s="106">
        <v>342.06700000000001</v>
      </c>
      <c r="EW68" s="106">
        <v>334.69600000000003</v>
      </c>
      <c r="EX68" s="106">
        <v>349.96899999999999</v>
      </c>
      <c r="EY68" s="106">
        <v>379.26499999999999</v>
      </c>
      <c r="EZ68" s="106">
        <v>487.16899999999998</v>
      </c>
      <c r="FA68" s="106">
        <v>514.92899999999997</v>
      </c>
      <c r="FB68" s="106">
        <v>499.09100000000001</v>
      </c>
      <c r="FC68" s="106">
        <v>537.59500000000003</v>
      </c>
      <c r="FD68" s="106">
        <v>537.01900000000001</v>
      </c>
      <c r="FE68" s="106">
        <v>444.82</v>
      </c>
      <c r="FF68" s="106">
        <v>365.89699999999999</v>
      </c>
      <c r="FG68" s="106">
        <v>280.16899999999998</v>
      </c>
      <c r="FH68" s="106">
        <v>273.649</v>
      </c>
      <c r="FI68" s="106">
        <v>223.46799999999999</v>
      </c>
      <c r="FJ68" s="106">
        <v>217.72800000000001</v>
      </c>
      <c r="FK68" s="106">
        <v>238.78899999999999</v>
      </c>
      <c r="FL68" s="106">
        <v>150.351</v>
      </c>
      <c r="FM68" s="106">
        <v>123.88500000000001</v>
      </c>
      <c r="FN68" s="106">
        <v>115.54900000000001</v>
      </c>
      <c r="FO68" s="106">
        <v>118.893</v>
      </c>
      <c r="FP68" s="106">
        <v>142.66300000000001</v>
      </c>
      <c r="FQ68" s="106">
        <v>147.20500000000001</v>
      </c>
      <c r="FR68" s="106">
        <v>125.154</v>
      </c>
      <c r="FS68" s="106">
        <v>115.878</v>
      </c>
      <c r="FT68" s="106">
        <v>111.792</v>
      </c>
      <c r="FU68" s="106">
        <v>103.70399999999999</v>
      </c>
      <c r="FV68" s="106">
        <v>88.185000000000002</v>
      </c>
      <c r="FW68" s="106">
        <v>88.718000000000004</v>
      </c>
      <c r="FX68" s="106">
        <v>89.858000000000004</v>
      </c>
      <c r="FY68" s="106">
        <v>91.870999999999995</v>
      </c>
      <c r="FZ68" s="106">
        <v>90.587000000000003</v>
      </c>
      <c r="GA68" s="106">
        <v>91.108999999999995</v>
      </c>
      <c r="GB68" s="106">
        <v>91.575000000000003</v>
      </c>
      <c r="GC68" s="106">
        <v>90.828999999999994</v>
      </c>
      <c r="GD68" s="106">
        <v>91.725999999999999</v>
      </c>
      <c r="GE68" s="106">
        <v>92.378</v>
      </c>
      <c r="GF68" s="106">
        <v>89.358000000000004</v>
      </c>
      <c r="GG68" s="106">
        <v>87.980999999999995</v>
      </c>
      <c r="GH68" s="106">
        <v>89.832999999999998</v>
      </c>
      <c r="GI68" s="106">
        <v>92.867999999999995</v>
      </c>
      <c r="GJ68" s="106">
        <v>105.652</v>
      </c>
      <c r="GK68" s="106">
        <v>105.351</v>
      </c>
      <c r="GL68" s="106">
        <v>103.626</v>
      </c>
      <c r="GM68" s="106">
        <v>101.176</v>
      </c>
      <c r="GN68" s="106">
        <v>103.721</v>
      </c>
      <c r="GO68" s="106">
        <v>108.15</v>
      </c>
      <c r="GP68" s="106">
        <v>95.144999999999996</v>
      </c>
      <c r="GQ68" s="106">
        <v>89.801000000000002</v>
      </c>
      <c r="GR68" s="106">
        <v>83.22</v>
      </c>
      <c r="GS68" s="106">
        <v>82.061000000000007</v>
      </c>
      <c r="GT68" s="106">
        <v>80.153999999999996</v>
      </c>
      <c r="GU68" s="106">
        <v>81.501999999999995</v>
      </c>
      <c r="GV68" s="106">
        <v>83.835999999999999</v>
      </c>
      <c r="GW68" s="106">
        <v>88.403999999999996</v>
      </c>
      <c r="GX68" s="106">
        <v>87.076999999999998</v>
      </c>
      <c r="GY68" s="106">
        <v>86.433000000000007</v>
      </c>
      <c r="GZ68" s="106">
        <v>87.528000000000006</v>
      </c>
      <c r="HA68" s="106">
        <v>88.906999999999996</v>
      </c>
      <c r="HB68" s="106">
        <v>93.918000000000006</v>
      </c>
      <c r="HC68" s="106">
        <v>92.391000000000005</v>
      </c>
      <c r="HD68" s="106">
        <v>90.391999999999996</v>
      </c>
      <c r="HE68" s="106">
        <v>86.441999999999993</v>
      </c>
      <c r="HF68" s="106">
        <v>82.584000000000003</v>
      </c>
      <c r="HG68" s="106">
        <v>81.501000000000005</v>
      </c>
      <c r="HH68" s="106">
        <v>80.628</v>
      </c>
      <c r="HI68" s="106">
        <v>82.334000000000003</v>
      </c>
      <c r="HJ68" s="106">
        <v>83.584999999999994</v>
      </c>
      <c r="HK68" s="106">
        <v>85.018000000000001</v>
      </c>
      <c r="HL68" s="106">
        <v>84.870999999999995</v>
      </c>
      <c r="HM68" s="106">
        <v>85.468000000000004</v>
      </c>
      <c r="HN68" s="106">
        <v>86.533000000000001</v>
      </c>
      <c r="HO68" s="106">
        <v>87.238</v>
      </c>
      <c r="HP68" s="106">
        <v>87.42</v>
      </c>
      <c r="HQ68" s="106">
        <v>87.727999999999994</v>
      </c>
      <c r="HR68" s="106">
        <v>89.997</v>
      </c>
      <c r="HS68" s="106">
        <v>92.364999999999995</v>
      </c>
      <c r="HT68" s="106">
        <v>91.034000000000006</v>
      </c>
      <c r="HU68" s="106">
        <v>92.233999999999995</v>
      </c>
      <c r="HV68" s="106">
        <v>95.293999999999997</v>
      </c>
      <c r="HW68" s="106">
        <v>100.012</v>
      </c>
      <c r="HX68" s="106">
        <v>105.24</v>
      </c>
      <c r="HY68" s="106">
        <v>104.91200000000001</v>
      </c>
      <c r="HZ68" s="106">
        <v>98.44</v>
      </c>
      <c r="IA68" s="106">
        <v>101.044</v>
      </c>
      <c r="IB68" s="106">
        <v>101.577</v>
      </c>
      <c r="IC68" s="106">
        <v>100.68300000000001</v>
      </c>
      <c r="ID68" s="106">
        <v>97.442999999999998</v>
      </c>
      <c r="IE68" s="106">
        <v>104.258</v>
      </c>
      <c r="IF68" s="106">
        <v>120.571</v>
      </c>
      <c r="IG68" s="106">
        <v>122.679</v>
      </c>
      <c r="IH68" s="106">
        <v>123.336</v>
      </c>
      <c r="II68" s="106">
        <v>114.813</v>
      </c>
      <c r="IJ68" s="106">
        <v>111.72199999999999</v>
      </c>
      <c r="IK68" s="106">
        <v>110.44</v>
      </c>
      <c r="IL68" s="106">
        <v>109.94</v>
      </c>
      <c r="IM68" s="106">
        <v>106.545</v>
      </c>
      <c r="IN68" s="106">
        <v>103.06100000000001</v>
      </c>
      <c r="IO68" s="106">
        <v>103.166</v>
      </c>
      <c r="IP68" s="106">
        <v>98.506</v>
      </c>
      <c r="IQ68" s="106">
        <v>93.009</v>
      </c>
      <c r="IR68" s="106">
        <v>93.751000000000005</v>
      </c>
      <c r="IS68" s="106">
        <v>92.036000000000001</v>
      </c>
      <c r="IT68" s="106">
        <v>94.37</v>
      </c>
      <c r="IU68" s="106">
        <v>98.363</v>
      </c>
      <c r="IV68" s="106">
        <v>98.373000000000005</v>
      </c>
      <c r="IW68" s="106">
        <v>92.887</v>
      </c>
      <c r="IX68" s="106">
        <v>88.963999999999999</v>
      </c>
      <c r="IY68" s="106">
        <v>85.177999999999997</v>
      </c>
      <c r="IZ68" s="106">
        <v>85.665999999999997</v>
      </c>
      <c r="JA68" s="106">
        <v>88.021000000000001</v>
      </c>
      <c r="JB68" s="106">
        <v>91.82</v>
      </c>
    </row>
    <row r="69" spans="1:262" x14ac:dyDescent="0.35">
      <c r="A69" s="108" t="s">
        <v>208</v>
      </c>
      <c r="B69" t="s">
        <v>1109</v>
      </c>
      <c r="C69" t="s">
        <v>1690</v>
      </c>
      <c r="D69">
        <f t="shared" ca="1" si="16"/>
        <v>255</v>
      </c>
      <c r="E69" s="105">
        <f ca="1">_xll.BDH(A69&amp;" corp","blp_i_sprd_mid",TODAY()-365,TODAY(),"dir=h","sort=r","fill=-", "pcs="&amp;B69, "dates=h","cols=255;rows=1")</f>
        <v>269.60700000000003</v>
      </c>
      <c r="F69" s="106">
        <v>271.02499999999998</v>
      </c>
      <c r="G69" s="106">
        <v>272.45</v>
      </c>
      <c r="H69" s="106">
        <v>274.98899999999998</v>
      </c>
      <c r="I69" s="106">
        <v>275.68900000000002</v>
      </c>
      <c r="J69" s="106">
        <v>271.58300000000003</v>
      </c>
      <c r="K69" s="106">
        <v>269.964</v>
      </c>
      <c r="L69" s="106">
        <v>269.77800000000002</v>
      </c>
      <c r="M69" s="106">
        <v>271.02699999999999</v>
      </c>
      <c r="N69" s="106">
        <v>269.96800000000002</v>
      </c>
      <c r="O69" s="106">
        <v>269.89299999999997</v>
      </c>
      <c r="P69" s="106">
        <v>269.59300000000002</v>
      </c>
      <c r="Q69" s="106">
        <v>276.09500000000003</v>
      </c>
      <c r="R69" s="106">
        <v>277.75200000000001</v>
      </c>
      <c r="S69" s="106">
        <v>274.53800000000001</v>
      </c>
      <c r="T69" s="106">
        <v>278.21699999999998</v>
      </c>
      <c r="U69" s="106">
        <v>282.36700000000002</v>
      </c>
      <c r="V69" s="106">
        <v>283.56</v>
      </c>
      <c r="W69" s="106">
        <v>286.45400000000001</v>
      </c>
      <c r="X69" s="106">
        <v>277.98899999999998</v>
      </c>
      <c r="Y69" s="106">
        <v>273.34100000000001</v>
      </c>
      <c r="Z69" s="106">
        <v>272.52300000000002</v>
      </c>
      <c r="AA69" s="106">
        <v>271.84199999999998</v>
      </c>
      <c r="AB69" s="106">
        <v>262.72800000000001</v>
      </c>
      <c r="AC69" s="106">
        <v>264.59899999999999</v>
      </c>
      <c r="AD69" s="106">
        <v>264.56599999999997</v>
      </c>
      <c r="AE69" s="106">
        <v>265.25400000000002</v>
      </c>
      <c r="AF69" s="106">
        <v>266.86500000000001</v>
      </c>
      <c r="AG69" s="106">
        <v>263.56400000000002</v>
      </c>
      <c r="AH69" s="106">
        <v>259.13200000000001</v>
      </c>
      <c r="AI69" s="106">
        <v>262.14499999999998</v>
      </c>
      <c r="AJ69" s="106">
        <v>260.91800000000001</v>
      </c>
      <c r="AK69" s="106">
        <v>255.857</v>
      </c>
      <c r="AL69" s="106">
        <v>254.398</v>
      </c>
      <c r="AM69" s="106">
        <v>252.32599999999999</v>
      </c>
      <c r="AN69" s="106">
        <v>254.77</v>
      </c>
      <c r="AO69" s="106">
        <v>256.87799999999999</v>
      </c>
      <c r="AP69" s="106">
        <v>256.64999999999998</v>
      </c>
      <c r="AQ69" s="106">
        <v>256.899</v>
      </c>
      <c r="AR69" s="106">
        <v>256.30799999999999</v>
      </c>
      <c r="AS69" s="106">
        <v>254.24600000000001</v>
      </c>
      <c r="AT69" s="106">
        <v>253.929</v>
      </c>
      <c r="AU69" s="106">
        <v>259.52100000000002</v>
      </c>
      <c r="AV69" s="106">
        <v>260.31400000000002</v>
      </c>
      <c r="AW69" s="106">
        <v>257.40199999999999</v>
      </c>
      <c r="AX69" s="106">
        <v>252.96</v>
      </c>
      <c r="AY69" s="106">
        <v>251.03700000000001</v>
      </c>
      <c r="AZ69" s="106">
        <v>249.21600000000001</v>
      </c>
      <c r="BA69" s="106">
        <v>247.92099999999999</v>
      </c>
      <c r="BB69" s="106">
        <v>246.48599999999999</v>
      </c>
      <c r="BC69" s="106">
        <v>248.99100000000001</v>
      </c>
      <c r="BD69" s="106">
        <v>251.68899999999999</v>
      </c>
      <c r="BE69" s="106">
        <v>256.08199999999999</v>
      </c>
      <c r="BF69" s="106">
        <v>257</v>
      </c>
      <c r="BG69" s="106">
        <v>258.74700000000001</v>
      </c>
      <c r="BH69" s="106">
        <v>259.95999999999998</v>
      </c>
      <c r="BI69" s="106">
        <v>263.05500000000001</v>
      </c>
      <c r="BJ69" s="106">
        <v>261.70400000000001</v>
      </c>
      <c r="BK69" s="106">
        <v>262.661</v>
      </c>
      <c r="BL69" s="106">
        <v>260.92899999999997</v>
      </c>
      <c r="BM69" s="106">
        <v>252.87799999999999</v>
      </c>
      <c r="BN69" s="106">
        <v>246.17500000000001</v>
      </c>
      <c r="BO69" s="106">
        <v>236.19499999999999</v>
      </c>
      <c r="BP69" s="106">
        <v>237.167</v>
      </c>
      <c r="BQ69" s="106">
        <v>240.136</v>
      </c>
      <c r="BR69" s="106">
        <v>244.87100000000001</v>
      </c>
      <c r="BS69" s="106">
        <v>243.64400000000001</v>
      </c>
      <c r="BT69" s="106">
        <v>262.25</v>
      </c>
      <c r="BU69" s="106">
        <v>276.39299999999997</v>
      </c>
      <c r="BV69" s="106">
        <v>278.74299999999999</v>
      </c>
      <c r="BW69" s="106">
        <v>279.69299999999998</v>
      </c>
      <c r="BX69" s="106">
        <v>283.09199999999998</v>
      </c>
      <c r="BY69" s="106">
        <v>284.20299999999997</v>
      </c>
      <c r="BZ69" s="106">
        <v>288.15300000000002</v>
      </c>
      <c r="CA69" s="106">
        <v>287.63400000000001</v>
      </c>
      <c r="CB69" s="106">
        <v>285.61099999999999</v>
      </c>
      <c r="CC69" s="106">
        <v>284.19799999999998</v>
      </c>
      <c r="CD69" s="106">
        <v>284.37099999999998</v>
      </c>
      <c r="CE69" s="106">
        <v>293.51799999999997</v>
      </c>
      <c r="CF69" s="106">
        <v>294.13299999999998</v>
      </c>
      <c r="CG69" s="106">
        <v>297.62900000000002</v>
      </c>
      <c r="CH69" s="106">
        <v>319.26499999999999</v>
      </c>
      <c r="CI69" s="106">
        <v>309.06799999999998</v>
      </c>
      <c r="CJ69" s="106">
        <v>309.13</v>
      </c>
      <c r="CK69" s="106">
        <v>308.86900000000003</v>
      </c>
      <c r="CL69" s="106">
        <v>306.25</v>
      </c>
      <c r="CM69" s="106">
        <v>304.47399999999999</v>
      </c>
      <c r="CN69" s="106">
        <v>306.60300000000001</v>
      </c>
      <c r="CO69" s="106">
        <v>299.89499999999998</v>
      </c>
      <c r="CP69" s="106">
        <v>301.52199999999999</v>
      </c>
      <c r="CQ69" s="106">
        <v>289.78500000000003</v>
      </c>
      <c r="CR69" s="106">
        <v>281.14400000000001</v>
      </c>
      <c r="CS69" s="106">
        <v>303.78199999999998</v>
      </c>
      <c r="CT69" s="106">
        <v>296.13400000000001</v>
      </c>
      <c r="CU69" s="106">
        <v>293.22000000000003</v>
      </c>
      <c r="CV69" s="106">
        <v>277.23</v>
      </c>
      <c r="CW69" s="106">
        <v>261.11500000000001</v>
      </c>
      <c r="CX69" s="106">
        <v>251.44499999999999</v>
      </c>
      <c r="CY69" s="106">
        <v>259.85199999999998</v>
      </c>
      <c r="CZ69" s="106">
        <v>275.18</v>
      </c>
      <c r="DA69" s="106">
        <v>286.738</v>
      </c>
      <c r="DB69" s="106">
        <v>296.45800000000003</v>
      </c>
      <c r="DC69" s="106">
        <v>301.279</v>
      </c>
      <c r="DD69" s="106">
        <v>300.786</v>
      </c>
      <c r="DE69" s="106">
        <v>298.75400000000002</v>
      </c>
      <c r="DF69" s="106">
        <v>301.50799999999998</v>
      </c>
      <c r="DG69" s="106">
        <v>317.16500000000002</v>
      </c>
      <c r="DH69" s="106">
        <v>334.209</v>
      </c>
      <c r="DI69" s="106">
        <v>342.12299999999999</v>
      </c>
      <c r="DJ69" s="106">
        <v>349.346</v>
      </c>
      <c r="DK69" s="106">
        <v>359.99700000000001</v>
      </c>
      <c r="DL69" s="106">
        <v>386.87400000000002</v>
      </c>
      <c r="DM69" s="106">
        <v>400.83800000000002</v>
      </c>
      <c r="DN69" s="106">
        <v>409.65</v>
      </c>
      <c r="DO69" s="106">
        <v>409.96</v>
      </c>
      <c r="DP69" s="106">
        <v>408.58600000000001</v>
      </c>
      <c r="DQ69" s="106">
        <v>405.71499999999997</v>
      </c>
      <c r="DR69" s="106">
        <v>407.66800000000001</v>
      </c>
      <c r="DS69" s="106">
        <v>409.15800000000002</v>
      </c>
      <c r="DT69" s="106">
        <v>409.976</v>
      </c>
      <c r="DU69" s="106">
        <v>412.41399999999999</v>
      </c>
      <c r="DV69" s="106">
        <v>421.50400000000002</v>
      </c>
      <c r="DW69" s="106">
        <v>420.03899999999999</v>
      </c>
      <c r="DX69" s="106">
        <v>410.08499999999998</v>
      </c>
      <c r="DY69" s="106">
        <v>404.99599999999998</v>
      </c>
      <c r="DZ69" s="106">
        <v>404.52300000000002</v>
      </c>
      <c r="EA69" s="106">
        <v>405.53</v>
      </c>
      <c r="EB69" s="106">
        <v>419.31700000000001</v>
      </c>
      <c r="EC69" s="106">
        <v>422.053</v>
      </c>
      <c r="ED69" s="106">
        <v>424.40699999999998</v>
      </c>
      <c r="EE69" s="106">
        <v>413.31</v>
      </c>
      <c r="EF69" s="106">
        <v>384.822</v>
      </c>
      <c r="EG69" s="106">
        <v>379.70600000000002</v>
      </c>
      <c r="EH69" s="106">
        <v>382.23700000000002</v>
      </c>
      <c r="EI69" s="106">
        <v>371.31599999999997</v>
      </c>
      <c r="EJ69" s="106">
        <v>369.29599999999999</v>
      </c>
      <c r="EK69" s="106">
        <v>403.71</v>
      </c>
      <c r="EL69" s="106">
        <v>432.99400000000003</v>
      </c>
      <c r="EM69" s="106">
        <v>448.274</v>
      </c>
      <c r="EN69" s="106">
        <v>473.27300000000002</v>
      </c>
      <c r="EO69" s="106">
        <v>483.94400000000002</v>
      </c>
      <c r="EP69" s="106">
        <v>479.78699999999998</v>
      </c>
      <c r="EQ69" s="106">
        <v>480.17200000000003</v>
      </c>
      <c r="ER69" s="106">
        <v>479.084</v>
      </c>
      <c r="ES69" s="106">
        <v>481.89600000000002</v>
      </c>
      <c r="ET69" s="106">
        <v>478.37</v>
      </c>
      <c r="EU69" s="106">
        <v>482.72300000000001</v>
      </c>
      <c r="EV69" s="106">
        <v>498.09199999999998</v>
      </c>
      <c r="EW69" s="106">
        <v>528.09100000000001</v>
      </c>
      <c r="EX69" s="106">
        <v>532.85400000000004</v>
      </c>
      <c r="EY69" s="106">
        <v>508.82499999999999</v>
      </c>
      <c r="EZ69" s="106">
        <v>498.452</v>
      </c>
      <c r="FA69" s="106">
        <v>494.46899999999999</v>
      </c>
      <c r="FB69" s="106">
        <v>436.786</v>
      </c>
      <c r="FC69" s="106">
        <v>389.45800000000003</v>
      </c>
      <c r="FD69" s="106">
        <v>318.78199999999998</v>
      </c>
      <c r="FE69" s="106">
        <v>310.00299999999999</v>
      </c>
      <c r="FF69" s="106">
        <v>264.86799999999999</v>
      </c>
      <c r="FG69" s="106">
        <v>256.87</v>
      </c>
      <c r="FH69" s="106">
        <v>259.11500000000001</v>
      </c>
      <c r="FI69" s="106">
        <v>184.82400000000001</v>
      </c>
      <c r="FJ69" s="106">
        <v>168.398</v>
      </c>
      <c r="FK69" s="106">
        <v>163.16900000000001</v>
      </c>
      <c r="FL69" s="106">
        <v>170.797</v>
      </c>
      <c r="FM69" s="106">
        <v>181.595</v>
      </c>
      <c r="FN69" s="106">
        <v>177.22499999999999</v>
      </c>
      <c r="FO69" s="106">
        <v>159.24299999999999</v>
      </c>
      <c r="FP69" s="106">
        <v>143.16399999999999</v>
      </c>
      <c r="FQ69" s="106">
        <v>136.83799999999999</v>
      </c>
      <c r="FR69" s="106">
        <v>130.297</v>
      </c>
      <c r="FS69" s="106">
        <v>118.084</v>
      </c>
      <c r="FT69" s="106">
        <v>119.533</v>
      </c>
      <c r="FU69" s="106">
        <v>119.849</v>
      </c>
      <c r="FV69" s="106">
        <v>121.182</v>
      </c>
      <c r="FW69" s="106">
        <v>120.949</v>
      </c>
      <c r="FX69" s="106">
        <v>121.80500000000001</v>
      </c>
      <c r="FY69" s="106">
        <v>121.502</v>
      </c>
      <c r="FZ69" s="106">
        <v>121.021</v>
      </c>
      <c r="GA69" s="106">
        <v>122.55200000000001</v>
      </c>
      <c r="GB69" s="106">
        <v>123.693</v>
      </c>
      <c r="GC69" s="106">
        <v>122.34399999999999</v>
      </c>
      <c r="GD69" s="106">
        <v>121.11799999999999</v>
      </c>
      <c r="GE69" s="106">
        <v>123.748</v>
      </c>
      <c r="GF69" s="106">
        <v>126.678</v>
      </c>
      <c r="GG69" s="106">
        <v>133.37</v>
      </c>
      <c r="GH69" s="106">
        <v>132.66200000000001</v>
      </c>
      <c r="GI69" s="106">
        <v>130.83000000000001</v>
      </c>
      <c r="GJ69" s="106">
        <v>128.09700000000001</v>
      </c>
      <c r="GK69" s="106">
        <v>129</v>
      </c>
      <c r="GL69" s="106">
        <v>129.667</v>
      </c>
      <c r="GM69" s="106">
        <v>118.081</v>
      </c>
      <c r="GN69" s="106">
        <v>116.24</v>
      </c>
      <c r="GO69" s="106">
        <v>113.04900000000001</v>
      </c>
      <c r="GP69" s="106">
        <v>111.245</v>
      </c>
      <c r="GQ69" s="106">
        <v>110.63500000000001</v>
      </c>
      <c r="GR69" s="106">
        <v>110.82299999999999</v>
      </c>
      <c r="GS69" s="106">
        <v>115.551</v>
      </c>
      <c r="GT69" s="106">
        <v>117.893</v>
      </c>
      <c r="GU69" s="106">
        <v>117.041</v>
      </c>
      <c r="GV69" s="106">
        <v>115.89700000000001</v>
      </c>
      <c r="GW69" s="106">
        <v>117.80200000000001</v>
      </c>
      <c r="GX69" s="106">
        <v>117.849</v>
      </c>
      <c r="GY69" s="106">
        <v>121.896</v>
      </c>
      <c r="GZ69" s="106">
        <v>121.339</v>
      </c>
      <c r="HA69" s="106">
        <v>120.035</v>
      </c>
      <c r="HB69" s="106">
        <v>118.483</v>
      </c>
      <c r="HC69" s="106">
        <v>116.18300000000001</v>
      </c>
      <c r="HD69" s="106">
        <v>115.12</v>
      </c>
      <c r="HE69" s="106">
        <v>114.133</v>
      </c>
      <c r="HF69" s="106">
        <v>117.285</v>
      </c>
      <c r="HG69" s="106">
        <v>117.986</v>
      </c>
      <c r="HH69" s="106">
        <v>118.836</v>
      </c>
      <c r="HI69" s="106">
        <v>118.779</v>
      </c>
      <c r="HJ69" s="106">
        <v>119.07299999999999</v>
      </c>
      <c r="HK69" s="106">
        <v>121.911</v>
      </c>
      <c r="HL69" s="106">
        <v>123.262</v>
      </c>
      <c r="HM69" s="106">
        <v>123.36199999999999</v>
      </c>
      <c r="HN69" s="106">
        <v>124.69199999999999</v>
      </c>
      <c r="HO69" s="106">
        <v>128.74</v>
      </c>
      <c r="HP69" s="106">
        <v>131.916</v>
      </c>
      <c r="HQ69" s="106">
        <v>130.86799999999999</v>
      </c>
      <c r="HR69" s="106">
        <v>133.23400000000001</v>
      </c>
      <c r="HS69" s="106">
        <v>138.946</v>
      </c>
      <c r="HT69" s="106">
        <v>141.542</v>
      </c>
      <c r="HU69" s="106">
        <v>146.999</v>
      </c>
      <c r="HV69" s="106">
        <v>149.273</v>
      </c>
      <c r="HW69" s="106">
        <v>144.79499999999999</v>
      </c>
      <c r="HX69" s="106">
        <v>146.80799999999999</v>
      </c>
      <c r="HY69" s="106">
        <v>149.59800000000001</v>
      </c>
      <c r="HZ69" s="106">
        <v>149.25200000000001</v>
      </c>
      <c r="IA69" s="106">
        <v>149.01900000000001</v>
      </c>
      <c r="IB69" s="106">
        <v>150.61799999999999</v>
      </c>
      <c r="IC69" s="106">
        <v>154.61199999999999</v>
      </c>
      <c r="ID69" s="106">
        <v>153.804</v>
      </c>
      <c r="IE69" s="106">
        <v>155.006</v>
      </c>
      <c r="IF69" s="106">
        <v>150.101</v>
      </c>
      <c r="IG69" s="106">
        <v>148.50399999999999</v>
      </c>
      <c r="IH69" s="106">
        <v>148.696</v>
      </c>
      <c r="II69" s="106">
        <v>148.47499999999999</v>
      </c>
      <c r="IJ69" s="106">
        <v>147.369</v>
      </c>
      <c r="IK69" s="106">
        <v>144.428</v>
      </c>
      <c r="IL69" s="106">
        <v>143.87299999999999</v>
      </c>
      <c r="IM69" s="106">
        <v>141.642</v>
      </c>
      <c r="IN69" s="106">
        <v>137.84399999999999</v>
      </c>
      <c r="IO69" s="106">
        <v>140.756</v>
      </c>
      <c r="IP69" s="106">
        <v>138.60300000000001</v>
      </c>
      <c r="IQ69" s="106">
        <v>141.739</v>
      </c>
      <c r="IR69" s="106">
        <v>144.86600000000001</v>
      </c>
      <c r="IS69" s="106">
        <v>144.363</v>
      </c>
      <c r="IT69" s="106">
        <v>139.00299999999999</v>
      </c>
      <c r="IU69" s="106">
        <v>136.50299999999999</v>
      </c>
      <c r="IV69" s="106">
        <v>134.06</v>
      </c>
      <c r="IW69" s="106">
        <v>135.71700000000001</v>
      </c>
      <c r="IX69" s="106">
        <v>137.845</v>
      </c>
      <c r="IY69" s="106">
        <v>140.33799999999999</v>
      </c>
      <c r="IZ69" s="106"/>
      <c r="JA69" s="106"/>
      <c r="JB69" s="106"/>
    </row>
    <row r="70" spans="1:262" x14ac:dyDescent="0.35">
      <c r="A70" s="108" t="s">
        <v>696</v>
      </c>
      <c r="B70" t="s">
        <v>927</v>
      </c>
      <c r="C70" t="s">
        <v>1690</v>
      </c>
      <c r="D70">
        <f t="shared" ref="D70:D85" ca="1" si="17">COUNTA(E70:JB70)</f>
        <v>200</v>
      </c>
      <c r="E70" s="105">
        <f ca="1">_xll.BDH(A70&amp;" corp","blp_i_sprd_mid",TODAY()-365,TODAY(),"dir=h","sort=r","fill=-", "pcs="&amp;B70, "dates=h","cols=200;rows=1")</f>
        <v>267.67099999999999</v>
      </c>
      <c r="F70" s="106">
        <v>267.69299999999998</v>
      </c>
      <c r="G70" s="106">
        <v>271.27199999999999</v>
      </c>
      <c r="H70" s="106">
        <v>272.60399999999998</v>
      </c>
      <c r="I70" s="106">
        <v>283.8</v>
      </c>
      <c r="J70" s="106">
        <v>286.16800000000001</v>
      </c>
      <c r="K70" s="106">
        <v>272.35700000000003</v>
      </c>
      <c r="L70" s="106">
        <v>266.88600000000002</v>
      </c>
      <c r="M70" s="106">
        <v>267.11</v>
      </c>
      <c r="N70" s="106">
        <v>267.202</v>
      </c>
      <c r="O70" s="106">
        <v>266.726</v>
      </c>
      <c r="P70" s="106">
        <v>263.33100000000002</v>
      </c>
      <c r="Q70" s="106">
        <v>264.74200000000002</v>
      </c>
      <c r="R70" s="106">
        <v>277.90499999999997</v>
      </c>
      <c r="S70" s="106">
        <v>290.79199999999997</v>
      </c>
      <c r="T70" s="106">
        <v>289.274</v>
      </c>
      <c r="U70" s="106">
        <v>295.93200000000002</v>
      </c>
      <c r="V70" s="106">
        <v>302.54599999999999</v>
      </c>
      <c r="W70" s="106">
        <v>308.99700000000001</v>
      </c>
      <c r="X70" s="106">
        <v>312.95499999999998</v>
      </c>
      <c r="Y70" s="106">
        <v>301.41800000000001</v>
      </c>
      <c r="Z70" s="106">
        <v>287.31299999999999</v>
      </c>
      <c r="AA70" s="106">
        <v>289.79700000000003</v>
      </c>
      <c r="AB70" s="106">
        <v>288.3</v>
      </c>
      <c r="AC70" s="106">
        <v>271.03899999999999</v>
      </c>
      <c r="AD70" s="106">
        <v>274.72800000000001</v>
      </c>
      <c r="AE70" s="106">
        <v>277.27499999999998</v>
      </c>
      <c r="AF70" s="106">
        <v>287.96199999999999</v>
      </c>
      <c r="AG70" s="106">
        <v>291.91800000000001</v>
      </c>
      <c r="AH70" s="106">
        <v>290.61200000000002</v>
      </c>
      <c r="AI70" s="106">
        <v>283.28899999999999</v>
      </c>
      <c r="AJ70" s="106">
        <v>285.64699999999999</v>
      </c>
      <c r="AK70" s="106">
        <v>286.33699999999999</v>
      </c>
      <c r="AL70" s="106">
        <v>285.32600000000002</v>
      </c>
      <c r="AM70" s="106">
        <v>285.24900000000002</v>
      </c>
      <c r="AN70" s="106">
        <v>285.274</v>
      </c>
      <c r="AO70" s="106">
        <v>286.738</v>
      </c>
      <c r="AP70" s="106">
        <v>285.435</v>
      </c>
      <c r="AQ70" s="106">
        <v>282.92200000000003</v>
      </c>
      <c r="AR70" s="106">
        <v>283.60300000000001</v>
      </c>
      <c r="AS70" s="106">
        <v>280.33100000000002</v>
      </c>
      <c r="AT70" s="106">
        <v>274.21499999999997</v>
      </c>
      <c r="AU70" s="106">
        <v>273.16000000000003</v>
      </c>
      <c r="AV70" s="106">
        <v>278.57299999999998</v>
      </c>
      <c r="AW70" s="106">
        <v>280.572</v>
      </c>
      <c r="AX70" s="106">
        <v>280.423</v>
      </c>
      <c r="AY70" s="106">
        <v>276.56700000000001</v>
      </c>
      <c r="AZ70" s="106">
        <v>274.46100000000001</v>
      </c>
      <c r="BA70" s="106">
        <v>273.18400000000003</v>
      </c>
      <c r="BB70" s="106">
        <v>269.64499999999998</v>
      </c>
      <c r="BC70" s="106">
        <v>264.78800000000001</v>
      </c>
      <c r="BD70" s="106">
        <v>266.733</v>
      </c>
      <c r="BE70" s="106">
        <v>270.79599999999999</v>
      </c>
      <c r="BF70" s="106">
        <v>278.54199999999997</v>
      </c>
      <c r="BG70" s="106">
        <v>281.315</v>
      </c>
      <c r="BH70" s="106">
        <v>287.84899999999999</v>
      </c>
      <c r="BI70" s="106">
        <v>288.57900000000001</v>
      </c>
      <c r="BJ70" s="106">
        <v>297.92700000000002</v>
      </c>
      <c r="BK70" s="106">
        <v>300.762</v>
      </c>
      <c r="BL70" s="106">
        <v>299.95400000000001</v>
      </c>
      <c r="BM70" s="106">
        <v>296.529</v>
      </c>
      <c r="BN70" s="106">
        <v>286.24099999999999</v>
      </c>
      <c r="BO70" s="106">
        <v>283.41399999999999</v>
      </c>
      <c r="BP70" s="106">
        <v>278.27699999999999</v>
      </c>
      <c r="BQ70" s="106">
        <v>275.69299999999998</v>
      </c>
      <c r="BR70" s="106">
        <v>275.15199999999999</v>
      </c>
      <c r="BS70" s="106">
        <v>282.05</v>
      </c>
      <c r="BT70" s="106">
        <v>266.87099999999998</v>
      </c>
      <c r="BU70" s="106">
        <v>289.48500000000001</v>
      </c>
      <c r="BV70" s="106">
        <v>314.11599999999999</v>
      </c>
      <c r="BW70" s="106">
        <v>318.54000000000002</v>
      </c>
      <c r="BX70" s="106">
        <v>341.65300000000002</v>
      </c>
      <c r="BY70" s="106">
        <v>348.36399999999998</v>
      </c>
      <c r="BZ70" s="106">
        <v>345.47399999999999</v>
      </c>
      <c r="CA70" s="106">
        <v>350.98599999999999</v>
      </c>
      <c r="CB70" s="106">
        <v>348.17099999999999</v>
      </c>
      <c r="CC70" s="106">
        <v>344.02300000000002</v>
      </c>
      <c r="CD70" s="106">
        <v>340.80099999999999</v>
      </c>
      <c r="CE70" s="106">
        <v>331.96800000000002</v>
      </c>
      <c r="CF70" s="106">
        <v>329.45</v>
      </c>
      <c r="CG70" s="106">
        <v>335.54300000000001</v>
      </c>
      <c r="CH70" s="106">
        <v>336.82</v>
      </c>
      <c r="CI70" s="106">
        <v>344.37099999999998</v>
      </c>
      <c r="CJ70" s="106">
        <v>345.565</v>
      </c>
      <c r="CK70" s="106">
        <v>344.06599999999997</v>
      </c>
      <c r="CL70" s="106">
        <v>343.34899999999999</v>
      </c>
      <c r="CM70" s="106">
        <v>336.995</v>
      </c>
      <c r="CN70" s="106">
        <v>327.19499999999999</v>
      </c>
      <c r="CO70" s="106">
        <v>329.84899999999999</v>
      </c>
      <c r="CP70" s="106">
        <v>320.14600000000002</v>
      </c>
      <c r="CQ70" s="106">
        <v>320.85399999999998</v>
      </c>
      <c r="CR70" s="106">
        <v>312.99</v>
      </c>
      <c r="CS70" s="106">
        <v>308.48700000000002</v>
      </c>
      <c r="CT70" s="106">
        <v>340.84399999999999</v>
      </c>
      <c r="CU70" s="106">
        <v>337.05700000000002</v>
      </c>
      <c r="CV70" s="106">
        <v>336.13</v>
      </c>
      <c r="CW70" s="106">
        <v>324.262</v>
      </c>
      <c r="CX70" s="106">
        <v>311.12400000000002</v>
      </c>
      <c r="CY70" s="106">
        <v>301.84399999999999</v>
      </c>
      <c r="CZ70" s="106">
        <v>324.42500000000001</v>
      </c>
      <c r="DA70" s="106">
        <v>345.702</v>
      </c>
      <c r="DB70" s="106">
        <v>356.36</v>
      </c>
      <c r="DC70" s="106">
        <v>372.09</v>
      </c>
      <c r="DD70" s="106">
        <v>375.95400000000001</v>
      </c>
      <c r="DE70" s="106">
        <v>379.38299999999998</v>
      </c>
      <c r="DF70" s="106">
        <v>378.29500000000002</v>
      </c>
      <c r="DG70" s="106">
        <v>376.76799999999997</v>
      </c>
      <c r="DH70" s="106">
        <v>390.27800000000002</v>
      </c>
      <c r="DI70" s="106">
        <v>414.13400000000001</v>
      </c>
      <c r="DJ70" s="106">
        <v>417.13099999999997</v>
      </c>
      <c r="DK70" s="106">
        <v>417.262</v>
      </c>
      <c r="DL70" s="106">
        <v>428.23899999999998</v>
      </c>
      <c r="DM70" s="106">
        <v>443.41899999999998</v>
      </c>
      <c r="DN70" s="106">
        <v>450.363</v>
      </c>
      <c r="DO70" s="106">
        <v>459.09899999999999</v>
      </c>
      <c r="DP70" s="106">
        <v>460.154</v>
      </c>
      <c r="DQ70" s="106">
        <v>440.26400000000001</v>
      </c>
      <c r="DR70" s="106">
        <v>437.07499999999999</v>
      </c>
      <c r="DS70" s="106">
        <v>436.22300000000001</v>
      </c>
      <c r="DT70" s="106">
        <v>439.59800000000001</v>
      </c>
      <c r="DU70" s="106">
        <v>433.27300000000002</v>
      </c>
      <c r="DV70" s="106">
        <v>428.59800000000001</v>
      </c>
      <c r="DW70" s="106">
        <v>429.565</v>
      </c>
      <c r="DX70" s="106">
        <v>423.39499999999998</v>
      </c>
      <c r="DY70" s="106">
        <v>400.05399999999997</v>
      </c>
      <c r="DZ70" s="106">
        <v>397.06700000000001</v>
      </c>
      <c r="EA70" s="106">
        <v>389.27</v>
      </c>
      <c r="EB70" s="106">
        <v>382.892</v>
      </c>
      <c r="EC70" s="106">
        <v>378.50200000000001</v>
      </c>
      <c r="ED70" s="106">
        <v>390.23899999999998</v>
      </c>
      <c r="EE70" s="106">
        <v>387.21800000000002</v>
      </c>
      <c r="EF70" s="106">
        <v>383.79399999999998</v>
      </c>
      <c r="EG70" s="106">
        <v>376.43900000000002</v>
      </c>
      <c r="EH70" s="106">
        <v>360.09199999999998</v>
      </c>
      <c r="EI70" s="106">
        <v>345.62299999999999</v>
      </c>
      <c r="EJ70" s="106">
        <v>344.99200000000002</v>
      </c>
      <c r="EK70" s="106">
        <v>323.726</v>
      </c>
      <c r="EL70" s="106">
        <v>317.50900000000001</v>
      </c>
      <c r="EM70" s="106">
        <v>356.71800000000002</v>
      </c>
      <c r="EN70" s="106">
        <v>396.029</v>
      </c>
      <c r="EO70" s="106">
        <v>419.779</v>
      </c>
      <c r="EP70" s="106">
        <v>441.02499999999998</v>
      </c>
      <c r="EQ70" s="106">
        <v>444.78399999999999</v>
      </c>
      <c r="ER70" s="106">
        <v>440.46</v>
      </c>
      <c r="ES70" s="106">
        <v>434.58100000000002</v>
      </c>
      <c r="ET70" s="106">
        <v>430.839</v>
      </c>
      <c r="EU70" s="106">
        <v>455.62400000000002</v>
      </c>
      <c r="EV70" s="106">
        <v>429.37299999999999</v>
      </c>
      <c r="EW70" s="106">
        <v>432.72300000000001</v>
      </c>
      <c r="EX70" s="106">
        <v>440.94200000000001</v>
      </c>
      <c r="EY70" s="106">
        <v>504.05200000000002</v>
      </c>
      <c r="EZ70" s="106">
        <v>518.82899999999995</v>
      </c>
      <c r="FA70" s="106">
        <v>502.03</v>
      </c>
      <c r="FB70" s="106">
        <v>504.44499999999999</v>
      </c>
      <c r="FC70" s="106">
        <v>497.76</v>
      </c>
      <c r="FD70" s="106">
        <v>462.56799999999998</v>
      </c>
      <c r="FE70" s="106">
        <v>427.74200000000002</v>
      </c>
      <c r="FF70" s="106">
        <v>373.351</v>
      </c>
      <c r="FG70" s="106">
        <v>365.17599999999999</v>
      </c>
      <c r="FH70" s="106">
        <v>316.738</v>
      </c>
      <c r="FI70" s="106">
        <v>311.13900000000001</v>
      </c>
      <c r="FJ70" s="106">
        <v>318.67099999999999</v>
      </c>
      <c r="FK70" s="106">
        <v>261.31099999999998</v>
      </c>
      <c r="FL70" s="106">
        <v>236.602</v>
      </c>
      <c r="FM70" s="106">
        <v>228.661</v>
      </c>
      <c r="FN70" s="106">
        <v>233.99199999999999</v>
      </c>
      <c r="FO70" s="106">
        <v>250.898</v>
      </c>
      <c r="FP70" s="106">
        <v>248.19900000000001</v>
      </c>
      <c r="FQ70" s="106">
        <v>230.435</v>
      </c>
      <c r="FR70" s="106">
        <v>215.01900000000001</v>
      </c>
      <c r="FS70" s="106">
        <v>211.93100000000001</v>
      </c>
      <c r="FT70" s="106">
        <v>202.893</v>
      </c>
      <c r="FU70" s="106">
        <v>186.262</v>
      </c>
      <c r="FV70" s="106">
        <v>187.15199999999999</v>
      </c>
      <c r="FW70" s="106">
        <v>189.15299999999999</v>
      </c>
      <c r="FX70" s="106">
        <v>191.76599999999999</v>
      </c>
      <c r="FY70" s="106">
        <v>190.71799999999999</v>
      </c>
      <c r="FZ70" s="106">
        <v>191.816</v>
      </c>
      <c r="GA70" s="106">
        <v>193.18299999999999</v>
      </c>
      <c r="GB70" s="106">
        <v>191.66499999999999</v>
      </c>
      <c r="GC70" s="106">
        <v>197.114</v>
      </c>
      <c r="GD70" s="106">
        <v>201.804</v>
      </c>
      <c r="GE70" s="106">
        <v>195.84700000000001</v>
      </c>
      <c r="GF70" s="106">
        <v>190.27199999999999</v>
      </c>
      <c r="GG70" s="106">
        <v>190.61500000000001</v>
      </c>
      <c r="GH70" s="106">
        <v>197.11600000000001</v>
      </c>
      <c r="GI70" s="106">
        <v>206.84399999999999</v>
      </c>
      <c r="GJ70" s="106">
        <v>207</v>
      </c>
      <c r="GK70" s="106">
        <v>205.852</v>
      </c>
      <c r="GL70" s="106">
        <v>199.172</v>
      </c>
      <c r="GM70" s="106">
        <v>201.36</v>
      </c>
      <c r="GN70" s="106">
        <v>206.66499999999999</v>
      </c>
      <c r="GO70" s="106">
        <v>193.393</v>
      </c>
      <c r="GP70" s="106">
        <v>188.22800000000001</v>
      </c>
      <c r="GQ70" s="106">
        <v>180.399</v>
      </c>
      <c r="GR70" s="106">
        <v>180.37100000000001</v>
      </c>
      <c r="GS70" s="106">
        <v>175.67599999999999</v>
      </c>
      <c r="GT70" s="106">
        <v>175.68299999999999</v>
      </c>
      <c r="GU70" s="106">
        <v>181.02099999999999</v>
      </c>
      <c r="GV70" s="106">
        <v>184.86799999999999</v>
      </c>
      <c r="GW70" s="106"/>
      <c r="GX70" s="106"/>
      <c r="GY70" s="106"/>
      <c r="GZ70" s="106"/>
      <c r="HA70" s="106"/>
      <c r="HB70" s="106"/>
      <c r="HC70" s="106"/>
      <c r="HD70" s="106"/>
      <c r="HE70" s="106"/>
      <c r="HF70" s="106"/>
      <c r="HG70" s="106"/>
      <c r="HH70" s="106"/>
      <c r="HI70" s="106"/>
      <c r="HJ70" s="106"/>
      <c r="HK70" s="106"/>
      <c r="HL70" s="106"/>
      <c r="HM70" s="106"/>
      <c r="HN70" s="106"/>
      <c r="HO70" s="106"/>
      <c r="HP70" s="106"/>
      <c r="HQ70" s="106"/>
      <c r="HR70" s="106"/>
      <c r="HS70" s="106"/>
      <c r="HT70" s="106"/>
      <c r="HU70" s="106"/>
      <c r="HV70" s="106"/>
      <c r="HW70" s="106"/>
      <c r="HX70" s="106"/>
      <c r="HY70" s="106"/>
      <c r="HZ70" s="106"/>
      <c r="IA70" s="106"/>
      <c r="IB70" s="106"/>
      <c r="IC70" s="106"/>
      <c r="ID70" s="106"/>
      <c r="IE70" s="106"/>
      <c r="IF70" s="106"/>
      <c r="IG70" s="106"/>
      <c r="IH70" s="106"/>
      <c r="II70" s="106"/>
      <c r="IJ70" s="106"/>
      <c r="IK70" s="106"/>
      <c r="IL70" s="106"/>
      <c r="IM70" s="106"/>
      <c r="IN70" s="106"/>
      <c r="IO70" s="106"/>
      <c r="IP70" s="106"/>
      <c r="IQ70" s="106"/>
      <c r="IR70" s="106"/>
      <c r="IS70" s="106"/>
      <c r="IT70" s="106"/>
      <c r="IU70" s="106"/>
      <c r="IV70" s="106"/>
      <c r="IW70" s="106"/>
      <c r="IX70" s="106"/>
      <c r="IY70" s="106"/>
      <c r="IZ70" s="106"/>
      <c r="JA70" s="106"/>
      <c r="JB70" s="106"/>
    </row>
    <row r="71" spans="1:262" x14ac:dyDescent="0.35">
      <c r="A71" s="108" t="s">
        <v>4</v>
      </c>
      <c r="B71" t="s">
        <v>927</v>
      </c>
      <c r="C71" t="s">
        <v>1690</v>
      </c>
      <c r="D71">
        <f t="shared" ca="1" si="17"/>
        <v>257</v>
      </c>
      <c r="E71" s="105">
        <f ca="1">_xll.BDH(A71&amp;" corp","blp_i_sprd_mid",TODAY()-365,TODAY(),"dir=h","sort=r","fill=-", "pcs="&amp;B71, "dates=h","cols=257;rows=1")</f>
        <v>279.74799999999999</v>
      </c>
      <c r="F71" s="106">
        <v>280.53100000000001</v>
      </c>
      <c r="G71" s="106">
        <v>284.17</v>
      </c>
      <c r="H71" s="106">
        <v>286.58</v>
      </c>
      <c r="I71" s="106">
        <v>292.851</v>
      </c>
      <c r="J71" s="106">
        <v>294.36700000000002</v>
      </c>
      <c r="K71" s="106">
        <v>288.90199999999999</v>
      </c>
      <c r="L71" s="106">
        <v>289.51</v>
      </c>
      <c r="M71" s="106">
        <v>288.66399999999999</v>
      </c>
      <c r="N71" s="106">
        <v>287.709</v>
      </c>
      <c r="O71" s="106">
        <v>286.31200000000001</v>
      </c>
      <c r="P71" s="106">
        <v>281.70800000000003</v>
      </c>
      <c r="Q71" s="106">
        <v>281.47500000000002</v>
      </c>
      <c r="R71" s="106">
        <v>285.79399999999998</v>
      </c>
      <c r="S71" s="106">
        <v>291.48399999999998</v>
      </c>
      <c r="T71" s="106">
        <v>291.21499999999997</v>
      </c>
      <c r="U71" s="106">
        <v>301.85599999999999</v>
      </c>
      <c r="V71" s="106">
        <v>307.25900000000001</v>
      </c>
      <c r="W71" s="106">
        <v>307.67700000000002</v>
      </c>
      <c r="X71" s="106">
        <v>311.851</v>
      </c>
      <c r="Y71" s="106">
        <v>297.685</v>
      </c>
      <c r="Z71" s="106">
        <v>289.947</v>
      </c>
      <c r="AA71" s="106">
        <v>291.52199999999999</v>
      </c>
      <c r="AB71" s="106">
        <v>287.00200000000001</v>
      </c>
      <c r="AC71" s="106">
        <v>274.68299999999999</v>
      </c>
      <c r="AD71" s="106">
        <v>275.02600000000001</v>
      </c>
      <c r="AE71" s="106">
        <v>276.75799999999998</v>
      </c>
      <c r="AF71" s="106">
        <v>279.68599999999998</v>
      </c>
      <c r="AG71" s="106">
        <v>280.767</v>
      </c>
      <c r="AH71" s="106">
        <v>280.29300000000001</v>
      </c>
      <c r="AI71" s="106">
        <v>277.75599999999997</v>
      </c>
      <c r="AJ71" s="106">
        <v>280.01799999999997</v>
      </c>
      <c r="AK71" s="106">
        <v>279.74299999999999</v>
      </c>
      <c r="AL71" s="106">
        <v>278.18299999999999</v>
      </c>
      <c r="AM71" s="106">
        <v>278.21600000000001</v>
      </c>
      <c r="AN71" s="106">
        <v>277.73599999999999</v>
      </c>
      <c r="AO71" s="106">
        <v>277.73</v>
      </c>
      <c r="AP71" s="106">
        <v>277.12900000000002</v>
      </c>
      <c r="AQ71" s="106">
        <v>275.69400000000002</v>
      </c>
      <c r="AR71" s="106">
        <v>276.99400000000003</v>
      </c>
      <c r="AS71" s="106">
        <v>275.94400000000002</v>
      </c>
      <c r="AT71" s="106">
        <v>275.55200000000002</v>
      </c>
      <c r="AU71" s="106">
        <v>275.36799999999999</v>
      </c>
      <c r="AV71" s="106">
        <v>278.774</v>
      </c>
      <c r="AW71" s="106">
        <v>279.88</v>
      </c>
      <c r="AX71" s="106">
        <v>278.49</v>
      </c>
      <c r="AY71" s="106">
        <v>276.77499999999998</v>
      </c>
      <c r="AZ71" s="106">
        <v>275.45100000000002</v>
      </c>
      <c r="BA71" s="106">
        <v>273.85000000000002</v>
      </c>
      <c r="BB71" s="106">
        <v>271.24799999999999</v>
      </c>
      <c r="BC71" s="106">
        <v>269.89100000000002</v>
      </c>
      <c r="BD71" s="106">
        <v>272.66199999999998</v>
      </c>
      <c r="BE71" s="106">
        <v>276.00799999999998</v>
      </c>
      <c r="BF71" s="106">
        <v>284.61500000000001</v>
      </c>
      <c r="BG71" s="106">
        <v>285.529</v>
      </c>
      <c r="BH71" s="106">
        <v>287.911</v>
      </c>
      <c r="BI71" s="106">
        <v>289.90199999999999</v>
      </c>
      <c r="BJ71" s="106">
        <v>294.916</v>
      </c>
      <c r="BK71" s="106">
        <v>297.84199999999998</v>
      </c>
      <c r="BL71" s="106">
        <v>298.85000000000002</v>
      </c>
      <c r="BM71" s="106">
        <v>297.84300000000002</v>
      </c>
      <c r="BN71" s="106">
        <v>293.38900000000001</v>
      </c>
      <c r="BO71" s="106">
        <v>292.74599999999998</v>
      </c>
      <c r="BP71" s="106">
        <v>290.74099999999999</v>
      </c>
      <c r="BQ71" s="106">
        <v>290.22300000000001</v>
      </c>
      <c r="BR71" s="106">
        <v>293</v>
      </c>
      <c r="BS71" s="106">
        <v>296.64499999999998</v>
      </c>
      <c r="BT71" s="106">
        <v>294.16399999999999</v>
      </c>
      <c r="BU71" s="106">
        <v>308.88400000000001</v>
      </c>
      <c r="BV71" s="106">
        <v>321.49299999999999</v>
      </c>
      <c r="BW71" s="106">
        <v>325.48099999999999</v>
      </c>
      <c r="BX71" s="106">
        <v>326.10199999999998</v>
      </c>
      <c r="BY71" s="106">
        <v>333.90800000000002</v>
      </c>
      <c r="BZ71" s="106">
        <v>333.83</v>
      </c>
      <c r="CA71" s="106">
        <v>336.84899999999999</v>
      </c>
      <c r="CB71" s="106">
        <v>334.12099999999998</v>
      </c>
      <c r="CC71" s="106">
        <v>330.12400000000002</v>
      </c>
      <c r="CD71" s="106">
        <v>331.517</v>
      </c>
      <c r="CE71" s="106">
        <v>333.36700000000002</v>
      </c>
      <c r="CF71" s="106">
        <v>341.62900000000002</v>
      </c>
      <c r="CG71" s="106">
        <v>344.87200000000001</v>
      </c>
      <c r="CH71" s="106">
        <v>348.77800000000002</v>
      </c>
      <c r="CI71" s="106">
        <v>353.96800000000002</v>
      </c>
      <c r="CJ71" s="106">
        <v>358.07799999999997</v>
      </c>
      <c r="CK71" s="106">
        <v>359.51799999999997</v>
      </c>
      <c r="CL71" s="106">
        <v>357.221</v>
      </c>
      <c r="CM71" s="106">
        <v>353.80900000000003</v>
      </c>
      <c r="CN71" s="106">
        <v>352.05900000000003</v>
      </c>
      <c r="CO71" s="106">
        <v>353.90499999999997</v>
      </c>
      <c r="CP71" s="106">
        <v>346.20400000000001</v>
      </c>
      <c r="CQ71" s="106">
        <v>344.25700000000001</v>
      </c>
      <c r="CR71" s="106">
        <v>333.81200000000001</v>
      </c>
      <c r="CS71" s="106">
        <v>323.459</v>
      </c>
      <c r="CT71" s="106">
        <v>340.50400000000002</v>
      </c>
      <c r="CU71" s="106">
        <v>333.04700000000003</v>
      </c>
      <c r="CV71" s="106">
        <v>332.42099999999999</v>
      </c>
      <c r="CW71" s="106">
        <v>317.77999999999997</v>
      </c>
      <c r="CX71" s="106">
        <v>309.09500000000003</v>
      </c>
      <c r="CY71" s="106">
        <v>299.79500000000002</v>
      </c>
      <c r="CZ71" s="106">
        <v>307.04300000000001</v>
      </c>
      <c r="DA71" s="106">
        <v>330.38099999999997</v>
      </c>
      <c r="DB71" s="106">
        <v>342.767</v>
      </c>
      <c r="DC71" s="106">
        <v>356.37200000000001</v>
      </c>
      <c r="DD71" s="106">
        <v>357.47800000000001</v>
      </c>
      <c r="DE71" s="106">
        <v>357.089</v>
      </c>
      <c r="DF71" s="106">
        <v>352.49299999999999</v>
      </c>
      <c r="DG71" s="106">
        <v>352.69799999999998</v>
      </c>
      <c r="DH71" s="106">
        <v>373.26</v>
      </c>
      <c r="DI71" s="106">
        <v>382.38600000000002</v>
      </c>
      <c r="DJ71" s="106">
        <v>385.40800000000002</v>
      </c>
      <c r="DK71" s="106">
        <v>386.447</v>
      </c>
      <c r="DL71" s="106">
        <v>390.45699999999999</v>
      </c>
      <c r="DM71" s="106">
        <v>393.82100000000003</v>
      </c>
      <c r="DN71" s="106">
        <v>403.14699999999999</v>
      </c>
      <c r="DO71" s="106">
        <v>407.19499999999999</v>
      </c>
      <c r="DP71" s="106">
        <v>408.98500000000001</v>
      </c>
      <c r="DQ71" s="106">
        <v>400.524</v>
      </c>
      <c r="DR71" s="106">
        <v>396.61</v>
      </c>
      <c r="DS71" s="106">
        <v>396.8</v>
      </c>
      <c r="DT71" s="106">
        <v>399.72800000000001</v>
      </c>
      <c r="DU71" s="106">
        <v>396.60300000000001</v>
      </c>
      <c r="DV71" s="106">
        <v>396.60399999999998</v>
      </c>
      <c r="DW71" s="106">
        <v>399.21</v>
      </c>
      <c r="DX71" s="106">
        <v>393.46</v>
      </c>
      <c r="DY71" s="106">
        <v>382.79199999999997</v>
      </c>
      <c r="DZ71" s="106">
        <v>371.916</v>
      </c>
      <c r="EA71" s="106">
        <v>360.34699999999998</v>
      </c>
      <c r="EB71" s="106">
        <v>357.66500000000002</v>
      </c>
      <c r="EC71" s="106">
        <v>358.46499999999997</v>
      </c>
      <c r="ED71" s="106">
        <v>370.44099999999997</v>
      </c>
      <c r="EE71" s="106">
        <v>372.95600000000002</v>
      </c>
      <c r="EF71" s="106">
        <v>374.15199999999999</v>
      </c>
      <c r="EG71" s="106">
        <v>374.93299999999999</v>
      </c>
      <c r="EH71" s="106">
        <v>360.14499999999998</v>
      </c>
      <c r="EI71" s="106">
        <v>356.97300000000001</v>
      </c>
      <c r="EJ71" s="106">
        <v>358.26900000000001</v>
      </c>
      <c r="EK71" s="106">
        <v>354.19600000000003</v>
      </c>
      <c r="EL71" s="106">
        <v>356.74599999999998</v>
      </c>
      <c r="EM71" s="106">
        <v>385.25</v>
      </c>
      <c r="EN71" s="106">
        <v>414.50700000000001</v>
      </c>
      <c r="EO71" s="106">
        <v>427.93</v>
      </c>
      <c r="EP71" s="106">
        <v>449.12799999999999</v>
      </c>
      <c r="EQ71" s="106">
        <v>458.06200000000001</v>
      </c>
      <c r="ER71" s="106">
        <v>457.60599999999999</v>
      </c>
      <c r="ES71" s="106">
        <v>457.43700000000001</v>
      </c>
      <c r="ET71" s="106">
        <v>459.93</v>
      </c>
      <c r="EU71" s="106">
        <v>461.31</v>
      </c>
      <c r="EV71" s="106">
        <v>459.666</v>
      </c>
      <c r="EW71" s="106">
        <v>460.31700000000001</v>
      </c>
      <c r="EX71" s="106">
        <v>456.96300000000002</v>
      </c>
      <c r="EY71" s="106">
        <v>498.35500000000002</v>
      </c>
      <c r="EZ71" s="106">
        <v>507.15</v>
      </c>
      <c r="FA71" s="106">
        <v>491.85500000000002</v>
      </c>
      <c r="FB71" s="106">
        <v>487.48500000000001</v>
      </c>
      <c r="FC71" s="106">
        <v>492.75200000000001</v>
      </c>
      <c r="FD71" s="106">
        <v>451.12700000000001</v>
      </c>
      <c r="FE71" s="106">
        <v>415.71100000000001</v>
      </c>
      <c r="FF71" s="106">
        <v>371.596</v>
      </c>
      <c r="FG71" s="106">
        <v>360.08499999999998</v>
      </c>
      <c r="FH71" s="106">
        <v>308.32100000000003</v>
      </c>
      <c r="FI71" s="106">
        <v>305.78399999999999</v>
      </c>
      <c r="FJ71" s="106">
        <v>313.69900000000001</v>
      </c>
      <c r="FK71" s="106">
        <v>254.17</v>
      </c>
      <c r="FL71" s="106">
        <v>223.50200000000001</v>
      </c>
      <c r="FM71" s="106">
        <v>216.14099999999999</v>
      </c>
      <c r="FN71" s="106">
        <v>219.51300000000001</v>
      </c>
      <c r="FO71" s="106">
        <v>225.71100000000001</v>
      </c>
      <c r="FP71" s="106">
        <v>223.946</v>
      </c>
      <c r="FQ71" s="106">
        <v>204.85300000000001</v>
      </c>
      <c r="FR71" s="106">
        <v>193.108</v>
      </c>
      <c r="FS71" s="106">
        <v>184.196</v>
      </c>
      <c r="FT71" s="106">
        <v>179.227</v>
      </c>
      <c r="FU71" s="106">
        <v>169.65799999999999</v>
      </c>
      <c r="FV71" s="106">
        <v>171.45599999999999</v>
      </c>
      <c r="FW71" s="106">
        <v>172.971</v>
      </c>
      <c r="FX71" s="106">
        <v>175.31800000000001</v>
      </c>
      <c r="FY71" s="106">
        <v>173.584</v>
      </c>
      <c r="FZ71" s="106">
        <v>174.09800000000001</v>
      </c>
      <c r="GA71" s="106">
        <v>174.376</v>
      </c>
      <c r="GB71" s="106">
        <v>174.221</v>
      </c>
      <c r="GC71" s="106">
        <v>176.107</v>
      </c>
      <c r="GD71" s="106">
        <v>177.89</v>
      </c>
      <c r="GE71" s="106">
        <v>174.863</v>
      </c>
      <c r="GF71" s="106">
        <v>171.72</v>
      </c>
      <c r="GG71" s="106">
        <v>177.33</v>
      </c>
      <c r="GH71" s="106">
        <v>181.17699999999999</v>
      </c>
      <c r="GI71" s="106">
        <v>187.381</v>
      </c>
      <c r="GJ71" s="106">
        <v>186.708</v>
      </c>
      <c r="GK71" s="106">
        <v>185.61</v>
      </c>
      <c r="GL71" s="106">
        <v>182.322</v>
      </c>
      <c r="GM71" s="106">
        <v>183.10400000000001</v>
      </c>
      <c r="GN71" s="106">
        <v>186.48099999999999</v>
      </c>
      <c r="GO71" s="106">
        <v>174.91900000000001</v>
      </c>
      <c r="GP71" s="106">
        <v>170.911</v>
      </c>
      <c r="GQ71" s="106">
        <v>167.44</v>
      </c>
      <c r="GR71" s="106">
        <v>167.33199999999999</v>
      </c>
      <c r="GS71" s="106">
        <v>165.50700000000001</v>
      </c>
      <c r="GT71" s="106">
        <v>167.97800000000001</v>
      </c>
      <c r="GU71" s="106">
        <v>173.59200000000001</v>
      </c>
      <c r="GV71" s="106">
        <v>175.864</v>
      </c>
      <c r="GW71" s="106">
        <v>173.982</v>
      </c>
      <c r="GX71" s="106">
        <v>173.88399999999999</v>
      </c>
      <c r="GY71" s="106">
        <v>176.762</v>
      </c>
      <c r="GZ71" s="106">
        <v>174.869</v>
      </c>
      <c r="HA71" s="106">
        <v>180.3</v>
      </c>
      <c r="HB71" s="106">
        <v>179.19900000000001</v>
      </c>
      <c r="HC71" s="106">
        <v>177.749</v>
      </c>
      <c r="HD71" s="106">
        <v>175.685</v>
      </c>
      <c r="HE71" s="106">
        <v>172.34399999999999</v>
      </c>
      <c r="HF71" s="106">
        <v>172.24199999999999</v>
      </c>
      <c r="HG71" s="106">
        <v>169.25899999999999</v>
      </c>
      <c r="HH71" s="106">
        <v>172.501</v>
      </c>
      <c r="HI71" s="106">
        <v>170.82400000000001</v>
      </c>
      <c r="HJ71" s="106">
        <v>173.38200000000001</v>
      </c>
      <c r="HK71" s="106">
        <v>174.309</v>
      </c>
      <c r="HL71" s="106">
        <v>174.63200000000001</v>
      </c>
      <c r="HM71" s="106">
        <v>175.55799999999999</v>
      </c>
      <c r="HN71" s="106">
        <v>178.649</v>
      </c>
      <c r="HO71" s="106">
        <v>179.12700000000001</v>
      </c>
      <c r="HP71" s="106">
        <v>180.26</v>
      </c>
      <c r="HQ71" s="106">
        <v>184.42599999999999</v>
      </c>
      <c r="HR71" s="106">
        <v>187.173</v>
      </c>
      <c r="HS71" s="106">
        <v>185.3</v>
      </c>
      <c r="HT71" s="106">
        <v>186.79599999999999</v>
      </c>
      <c r="HU71" s="106">
        <v>188.542</v>
      </c>
      <c r="HV71" s="106">
        <v>191.81700000000001</v>
      </c>
      <c r="HW71" s="106">
        <v>196.09</v>
      </c>
      <c r="HX71" s="106">
        <v>198.102</v>
      </c>
      <c r="HY71" s="106">
        <v>192.81899999999999</v>
      </c>
      <c r="HZ71" s="106">
        <v>197.65799999999999</v>
      </c>
      <c r="IA71" s="106">
        <v>199.578</v>
      </c>
      <c r="IB71" s="106">
        <v>199.095</v>
      </c>
      <c r="IC71" s="106">
        <v>198.68299999999999</v>
      </c>
      <c r="ID71" s="106">
        <v>202.31700000000001</v>
      </c>
      <c r="IE71" s="106">
        <v>212.47200000000001</v>
      </c>
      <c r="IF71" s="106">
        <v>210.68700000000001</v>
      </c>
      <c r="IG71" s="106">
        <v>211.501</v>
      </c>
      <c r="IH71" s="106">
        <v>205.60499999999999</v>
      </c>
      <c r="II71" s="106">
        <v>203.96100000000001</v>
      </c>
      <c r="IJ71" s="106">
        <v>202.84899999999999</v>
      </c>
      <c r="IK71" s="106">
        <v>203.84</v>
      </c>
      <c r="IL71" s="106">
        <v>202.61799999999999</v>
      </c>
      <c r="IM71" s="106">
        <v>198.791</v>
      </c>
      <c r="IN71" s="106">
        <v>198.52099999999999</v>
      </c>
      <c r="IO71" s="106">
        <v>197.29900000000001</v>
      </c>
      <c r="IP71" s="106">
        <v>191.71100000000001</v>
      </c>
      <c r="IQ71" s="106">
        <v>193.30199999999999</v>
      </c>
      <c r="IR71" s="106">
        <v>189.26300000000001</v>
      </c>
      <c r="IS71" s="106">
        <v>194.05699999999999</v>
      </c>
      <c r="IT71" s="106">
        <v>195.661</v>
      </c>
      <c r="IU71" s="106">
        <v>198.298</v>
      </c>
      <c r="IV71" s="106">
        <v>191.93799999999999</v>
      </c>
      <c r="IW71" s="106">
        <v>190.916</v>
      </c>
      <c r="IX71" s="106">
        <v>188.06899999999999</v>
      </c>
      <c r="IY71" s="106">
        <v>190.005</v>
      </c>
      <c r="IZ71" s="106">
        <v>193.649</v>
      </c>
      <c r="JA71" s="106">
        <v>195.15</v>
      </c>
      <c r="JB71" s="106"/>
    </row>
    <row r="72" spans="1:262" x14ac:dyDescent="0.35">
      <c r="A72" s="108" t="s">
        <v>513</v>
      </c>
      <c r="B72" t="s">
        <v>927</v>
      </c>
      <c r="C72" t="s">
        <v>1690</v>
      </c>
      <c r="D72">
        <f t="shared" ca="1" si="17"/>
        <v>257</v>
      </c>
      <c r="E72" s="105">
        <f ca="1">_xll.BDH(A72&amp;" corp","blp_i_sprd_mid",TODAY()-365,TODAY(),"dir=h","sort=r","fill=-", "pcs="&amp;B72, "dates=h","cols=257;rows=1")</f>
        <v>336.63799999999998</v>
      </c>
      <c r="F72" s="106">
        <v>336.36500000000001</v>
      </c>
      <c r="G72" s="106">
        <v>339.84899999999999</v>
      </c>
      <c r="H72" s="106">
        <v>342.09399999999999</v>
      </c>
      <c r="I72" s="106">
        <v>345.976</v>
      </c>
      <c r="J72" s="106">
        <v>348.03</v>
      </c>
      <c r="K72" s="106">
        <v>337.05799999999999</v>
      </c>
      <c r="L72" s="106">
        <v>332.07600000000002</v>
      </c>
      <c r="M72" s="106">
        <v>330.512</v>
      </c>
      <c r="N72" s="106">
        <v>329.32100000000003</v>
      </c>
      <c r="O72" s="106">
        <v>325.90600000000001</v>
      </c>
      <c r="P72" s="106">
        <v>321.08499999999998</v>
      </c>
      <c r="Q72" s="106">
        <v>320.89299999999997</v>
      </c>
      <c r="R72" s="106">
        <v>325.67599999999999</v>
      </c>
      <c r="S72" s="106">
        <v>332.18700000000001</v>
      </c>
      <c r="T72" s="106">
        <v>334.81099999999998</v>
      </c>
      <c r="U72" s="106">
        <v>347.84300000000002</v>
      </c>
      <c r="V72" s="106">
        <v>359.62299999999999</v>
      </c>
      <c r="W72" s="106">
        <v>367.49299999999999</v>
      </c>
      <c r="X72" s="106">
        <v>369.78199999999998</v>
      </c>
      <c r="Y72" s="106">
        <v>361.86599999999999</v>
      </c>
      <c r="Z72" s="106">
        <v>345.78300000000002</v>
      </c>
      <c r="AA72" s="106">
        <v>346.13900000000001</v>
      </c>
      <c r="AB72" s="106">
        <v>341.60399999999998</v>
      </c>
      <c r="AC72" s="106">
        <v>327.75099999999998</v>
      </c>
      <c r="AD72" s="106">
        <v>333.90800000000002</v>
      </c>
      <c r="AE72" s="106">
        <v>335.30500000000001</v>
      </c>
      <c r="AF72" s="106">
        <v>340.75799999999998</v>
      </c>
      <c r="AG72" s="106">
        <v>341.94600000000003</v>
      </c>
      <c r="AH72" s="106">
        <v>333.46600000000001</v>
      </c>
      <c r="AI72" s="106">
        <v>327.29599999999999</v>
      </c>
      <c r="AJ72" s="106">
        <v>330.77699999999999</v>
      </c>
      <c r="AK72" s="106">
        <v>318.90100000000001</v>
      </c>
      <c r="AL72" s="106">
        <v>308.53699999999998</v>
      </c>
      <c r="AM72" s="106">
        <v>307.52199999999999</v>
      </c>
      <c r="AN72" s="106">
        <v>307.125</v>
      </c>
      <c r="AO72" s="106">
        <v>308.173</v>
      </c>
      <c r="AP72" s="106">
        <v>308.43700000000001</v>
      </c>
      <c r="AQ72" s="106">
        <v>306.76900000000001</v>
      </c>
      <c r="AR72" s="106">
        <v>307.50099999999998</v>
      </c>
      <c r="AS72" s="106">
        <v>306.69900000000001</v>
      </c>
      <c r="AT72" s="106">
        <v>303.52199999999999</v>
      </c>
      <c r="AU72" s="106">
        <v>303.23700000000002</v>
      </c>
      <c r="AV72" s="106">
        <v>307.40199999999999</v>
      </c>
      <c r="AW72" s="106">
        <v>309.99200000000002</v>
      </c>
      <c r="AX72" s="106">
        <v>309.27800000000002</v>
      </c>
      <c r="AY72" s="106">
        <v>306.38099999999997</v>
      </c>
      <c r="AZ72" s="106">
        <v>303.18700000000001</v>
      </c>
      <c r="BA72" s="106">
        <v>302.77</v>
      </c>
      <c r="BB72" s="106">
        <v>299.62099999999998</v>
      </c>
      <c r="BC72" s="106">
        <v>295.334</v>
      </c>
      <c r="BD72" s="106">
        <v>297.72699999999998</v>
      </c>
      <c r="BE72" s="106">
        <v>301.488</v>
      </c>
      <c r="BF72" s="106">
        <v>311.64499999999998</v>
      </c>
      <c r="BG72" s="106">
        <v>313.76299999999998</v>
      </c>
      <c r="BH72" s="106">
        <v>317.68400000000003</v>
      </c>
      <c r="BI72" s="106">
        <v>320.68700000000001</v>
      </c>
      <c r="BJ72" s="106">
        <v>329.19299999999998</v>
      </c>
      <c r="BK72" s="106">
        <v>333.09</v>
      </c>
      <c r="BL72" s="106">
        <v>333.69400000000002</v>
      </c>
      <c r="BM72" s="106">
        <v>333.52600000000001</v>
      </c>
      <c r="BN72" s="106">
        <v>323.39</v>
      </c>
      <c r="BO72" s="106">
        <v>321.34199999999998</v>
      </c>
      <c r="BP72" s="106">
        <v>319.49799999999999</v>
      </c>
      <c r="BQ72" s="106">
        <v>318.15199999999999</v>
      </c>
      <c r="BR72" s="106">
        <v>318.947</v>
      </c>
      <c r="BS72" s="106">
        <v>323.62799999999999</v>
      </c>
      <c r="BT72" s="106">
        <v>321.32499999999999</v>
      </c>
      <c r="BU72" s="106">
        <v>337.51299999999998</v>
      </c>
      <c r="BV72" s="106">
        <v>354.97899999999998</v>
      </c>
      <c r="BW72" s="106">
        <v>360.87799999999999</v>
      </c>
      <c r="BX72" s="106">
        <v>361.82799999999997</v>
      </c>
      <c r="BY72" s="106">
        <v>368.59399999999999</v>
      </c>
      <c r="BZ72" s="106">
        <v>369.49099999999999</v>
      </c>
      <c r="CA72" s="106">
        <v>374.68599999999998</v>
      </c>
      <c r="CB72" s="106">
        <v>367.49</v>
      </c>
      <c r="CC72" s="106">
        <v>361.49099999999999</v>
      </c>
      <c r="CD72" s="106">
        <v>345.154</v>
      </c>
      <c r="CE72" s="106">
        <v>344.90600000000001</v>
      </c>
      <c r="CF72" s="106">
        <v>355.709</v>
      </c>
      <c r="CG72" s="106">
        <v>360.13400000000001</v>
      </c>
      <c r="CH72" s="106">
        <v>373.99700000000001</v>
      </c>
      <c r="CI72" s="106">
        <v>390.24099999999999</v>
      </c>
      <c r="CJ72" s="106">
        <v>408.16899999999998</v>
      </c>
      <c r="CK72" s="106">
        <v>417.03500000000003</v>
      </c>
      <c r="CL72" s="106">
        <v>419.983</v>
      </c>
      <c r="CM72" s="106">
        <v>418.74400000000003</v>
      </c>
      <c r="CN72" s="106">
        <v>416.375</v>
      </c>
      <c r="CO72" s="106">
        <v>433.41</v>
      </c>
      <c r="CP72" s="106">
        <v>409.19099999999997</v>
      </c>
      <c r="CQ72" s="106">
        <v>408.5</v>
      </c>
      <c r="CR72" s="106">
        <v>396.315</v>
      </c>
      <c r="CS72" s="106">
        <v>384.92599999999999</v>
      </c>
      <c r="CT72" s="106">
        <v>405.28399999999999</v>
      </c>
      <c r="CU72" s="106">
        <v>399.24299999999999</v>
      </c>
      <c r="CV72" s="106">
        <v>396.04300000000001</v>
      </c>
      <c r="CW72" s="106">
        <v>370.65</v>
      </c>
      <c r="CX72" s="106">
        <v>352.57100000000003</v>
      </c>
      <c r="CY72" s="106">
        <v>333.79199999999997</v>
      </c>
      <c r="CZ72" s="106">
        <v>342.875</v>
      </c>
      <c r="DA72" s="106">
        <v>366.62299999999999</v>
      </c>
      <c r="DB72" s="106">
        <v>377.28399999999999</v>
      </c>
      <c r="DC72" s="106">
        <v>396.77499999999998</v>
      </c>
      <c r="DD72" s="106">
        <v>399.04300000000001</v>
      </c>
      <c r="DE72" s="106">
        <v>401.887</v>
      </c>
      <c r="DF72" s="106">
        <v>392.31900000000002</v>
      </c>
      <c r="DG72" s="106">
        <v>391.56299999999999</v>
      </c>
      <c r="DH72" s="106">
        <v>427.67500000000001</v>
      </c>
      <c r="DI72" s="106">
        <v>459.40499999999997</v>
      </c>
      <c r="DJ72" s="106">
        <v>461.20600000000002</v>
      </c>
      <c r="DK72" s="106">
        <v>465.30099999999999</v>
      </c>
      <c r="DL72" s="106">
        <v>478.31900000000002</v>
      </c>
      <c r="DM72" s="106">
        <v>496.077</v>
      </c>
      <c r="DN72" s="106">
        <v>516.64099999999996</v>
      </c>
      <c r="DO72" s="106">
        <v>539.01700000000005</v>
      </c>
      <c r="DP72" s="106">
        <v>545.99</v>
      </c>
      <c r="DQ72" s="106">
        <v>523.44399999999996</v>
      </c>
      <c r="DR72" s="106">
        <v>501.221</v>
      </c>
      <c r="DS72" s="106">
        <v>487.73399999999998</v>
      </c>
      <c r="DT72" s="106">
        <v>483.69900000000001</v>
      </c>
      <c r="DU72" s="106">
        <v>491.56</v>
      </c>
      <c r="DV72" s="106">
        <v>493.928</v>
      </c>
      <c r="DW72" s="106">
        <v>508.83199999999999</v>
      </c>
      <c r="DX72" s="106">
        <v>509.72300000000001</v>
      </c>
      <c r="DY72" s="106">
        <v>485.42500000000001</v>
      </c>
      <c r="DZ72" s="106">
        <v>466.79199999999997</v>
      </c>
      <c r="EA72" s="106">
        <v>449.774</v>
      </c>
      <c r="EB72" s="106">
        <v>430.70499999999998</v>
      </c>
      <c r="EC72" s="106">
        <v>408.37</v>
      </c>
      <c r="ED72" s="106">
        <v>421.97399999999999</v>
      </c>
      <c r="EE72" s="106">
        <v>424.34199999999998</v>
      </c>
      <c r="EF72" s="106">
        <v>427.97500000000002</v>
      </c>
      <c r="EG72" s="106">
        <v>429.57799999999997</v>
      </c>
      <c r="EH72" s="106">
        <v>416.892</v>
      </c>
      <c r="EI72" s="106">
        <v>397.161</v>
      </c>
      <c r="EJ72" s="106">
        <v>396.90199999999999</v>
      </c>
      <c r="EK72" s="106">
        <v>363.64699999999999</v>
      </c>
      <c r="EL72" s="106">
        <v>361.38299999999998</v>
      </c>
      <c r="EM72" s="106">
        <v>394.42500000000001</v>
      </c>
      <c r="EN72" s="106">
        <v>415.315</v>
      </c>
      <c r="EO72" s="106">
        <v>433.65100000000001</v>
      </c>
      <c r="EP72" s="106">
        <v>465.24099999999999</v>
      </c>
      <c r="EQ72" s="106">
        <v>470.80099999999999</v>
      </c>
      <c r="ER72" s="106">
        <v>470.09500000000003</v>
      </c>
      <c r="ES72" s="106">
        <v>471.87099999999998</v>
      </c>
      <c r="ET72" s="106">
        <v>479.334</v>
      </c>
      <c r="EU72" s="106">
        <v>494.15199999999999</v>
      </c>
      <c r="EV72" s="106">
        <v>495.53500000000003</v>
      </c>
      <c r="EW72" s="106">
        <v>505.03699999999998</v>
      </c>
      <c r="EX72" s="106">
        <v>536.04499999999996</v>
      </c>
      <c r="EY72" s="106">
        <v>599.46600000000001</v>
      </c>
      <c r="EZ72" s="106">
        <v>608.91200000000003</v>
      </c>
      <c r="FA72" s="106">
        <v>588.81100000000004</v>
      </c>
      <c r="FB72" s="106">
        <v>606.22199999999998</v>
      </c>
      <c r="FC72" s="106">
        <v>603.31600000000003</v>
      </c>
      <c r="FD72" s="106">
        <v>529.30700000000002</v>
      </c>
      <c r="FE72" s="106">
        <v>487.678</v>
      </c>
      <c r="FF72" s="106">
        <v>404.34899999999999</v>
      </c>
      <c r="FG72" s="106">
        <v>398.10300000000001</v>
      </c>
      <c r="FH72" s="106">
        <v>350.96800000000002</v>
      </c>
      <c r="FI72" s="106">
        <v>349.69200000000001</v>
      </c>
      <c r="FJ72" s="106">
        <v>360.959</v>
      </c>
      <c r="FK72" s="106">
        <v>290.17500000000001</v>
      </c>
      <c r="FL72" s="106">
        <v>265.50700000000001</v>
      </c>
      <c r="FM72" s="106">
        <v>252.648</v>
      </c>
      <c r="FN72" s="106">
        <v>260.16199999999998</v>
      </c>
      <c r="FO72" s="106">
        <v>273.81799999999998</v>
      </c>
      <c r="FP72" s="106">
        <v>269.62799999999999</v>
      </c>
      <c r="FQ72" s="106">
        <v>244.30500000000001</v>
      </c>
      <c r="FR72" s="106">
        <v>220.52600000000001</v>
      </c>
      <c r="FS72" s="106">
        <v>214.69399999999999</v>
      </c>
      <c r="FT72" s="106">
        <v>205.185</v>
      </c>
      <c r="FU72" s="106">
        <v>191.203</v>
      </c>
      <c r="FV72" s="106">
        <v>194.68</v>
      </c>
      <c r="FW72" s="106">
        <v>198.65700000000001</v>
      </c>
      <c r="FX72" s="106">
        <v>202.05600000000001</v>
      </c>
      <c r="FY72" s="106">
        <v>202.054</v>
      </c>
      <c r="FZ72" s="106">
        <v>207.77600000000001</v>
      </c>
      <c r="GA72" s="106">
        <v>211.636</v>
      </c>
      <c r="GB72" s="106">
        <v>210.999</v>
      </c>
      <c r="GC72" s="106">
        <v>215.33</v>
      </c>
      <c r="GD72" s="106">
        <v>216.392</v>
      </c>
      <c r="GE72" s="106">
        <v>214.221</v>
      </c>
      <c r="GF72" s="106">
        <v>212.34700000000001</v>
      </c>
      <c r="GG72" s="106">
        <v>214.816</v>
      </c>
      <c r="GH72" s="106">
        <v>220.77600000000001</v>
      </c>
      <c r="GI72" s="106">
        <v>234.649</v>
      </c>
      <c r="GJ72" s="106">
        <v>234.99600000000001</v>
      </c>
      <c r="GK72" s="106">
        <v>234.50700000000001</v>
      </c>
      <c r="GL72" s="106">
        <v>231.245</v>
      </c>
      <c r="GM72" s="106">
        <v>238.232</v>
      </c>
      <c r="GN72" s="106">
        <v>244.22499999999999</v>
      </c>
      <c r="GO72" s="106">
        <v>231.69800000000001</v>
      </c>
      <c r="GP72" s="106">
        <v>227.298</v>
      </c>
      <c r="GQ72" s="106">
        <v>221.798</v>
      </c>
      <c r="GR72" s="106">
        <v>222.00899999999999</v>
      </c>
      <c r="GS72" s="106">
        <v>220.97800000000001</v>
      </c>
      <c r="GT72" s="106">
        <v>226.96299999999999</v>
      </c>
      <c r="GU72" s="106">
        <v>242.624</v>
      </c>
      <c r="GV72" s="106">
        <v>248.79499999999999</v>
      </c>
      <c r="GW72" s="106">
        <v>246.79400000000001</v>
      </c>
      <c r="GX72" s="106">
        <v>246.70599999999999</v>
      </c>
      <c r="GY72" s="106">
        <v>249.786</v>
      </c>
      <c r="GZ72" s="106">
        <v>249.45599999999999</v>
      </c>
      <c r="HA72" s="106">
        <v>255.68700000000001</v>
      </c>
      <c r="HB72" s="106">
        <v>255.357</v>
      </c>
      <c r="HC72" s="106">
        <v>252.47900000000001</v>
      </c>
      <c r="HD72" s="106">
        <v>249.839</v>
      </c>
      <c r="HE72" s="106">
        <v>244.084</v>
      </c>
      <c r="HF72" s="106">
        <v>241.624</v>
      </c>
      <c r="HG72" s="106">
        <v>240.94</v>
      </c>
      <c r="HH72" s="106">
        <v>246.45699999999999</v>
      </c>
      <c r="HI72" s="106">
        <v>245.274</v>
      </c>
      <c r="HJ72" s="106">
        <v>246.07400000000001</v>
      </c>
      <c r="HK72" s="106">
        <v>248.25299999999999</v>
      </c>
      <c r="HL72" s="106">
        <v>248.41900000000001</v>
      </c>
      <c r="HM72" s="106">
        <v>267.44400000000002</v>
      </c>
      <c r="HN72" s="106">
        <v>253.654</v>
      </c>
      <c r="HO72" s="106">
        <v>253.66</v>
      </c>
      <c r="HP72" s="106">
        <v>256.05900000000003</v>
      </c>
      <c r="HQ72" s="106">
        <v>259.904</v>
      </c>
      <c r="HR72" s="106">
        <v>262.59899999999999</v>
      </c>
      <c r="HS72" s="106">
        <v>260.51900000000001</v>
      </c>
      <c r="HT72" s="106">
        <v>260.78300000000002</v>
      </c>
      <c r="HU72" s="106">
        <v>263.47800000000001</v>
      </c>
      <c r="HV72" s="106">
        <v>267.286</v>
      </c>
      <c r="HW72" s="106">
        <v>271.375</v>
      </c>
      <c r="HX72" s="106">
        <v>272.00700000000001</v>
      </c>
      <c r="HY72" s="106">
        <v>263.82600000000002</v>
      </c>
      <c r="HZ72" s="106">
        <v>270.77300000000002</v>
      </c>
      <c r="IA72" s="106">
        <v>272.62099999999998</v>
      </c>
      <c r="IB72" s="106">
        <v>272.54700000000003</v>
      </c>
      <c r="IC72" s="106">
        <v>273.54899999999998</v>
      </c>
      <c r="ID72" s="106">
        <v>288.964</v>
      </c>
      <c r="IE72" s="106">
        <v>297.553</v>
      </c>
      <c r="IF72" s="106">
        <v>295.755</v>
      </c>
      <c r="IG72" s="106">
        <v>296.745</v>
      </c>
      <c r="IH72" s="106">
        <v>292.14999999999998</v>
      </c>
      <c r="II72" s="106">
        <v>289.16199999999998</v>
      </c>
      <c r="IJ72" s="106">
        <v>288.00799999999998</v>
      </c>
      <c r="IK72" s="106">
        <v>287.29300000000001</v>
      </c>
      <c r="IL72" s="106">
        <v>283.02600000000001</v>
      </c>
      <c r="IM72" s="106">
        <v>276.49099999999999</v>
      </c>
      <c r="IN72" s="106">
        <v>276.18099999999998</v>
      </c>
      <c r="IO72" s="106">
        <v>274.93299999999999</v>
      </c>
      <c r="IP72" s="106">
        <v>267.99400000000003</v>
      </c>
      <c r="IQ72" s="106">
        <v>270.202</v>
      </c>
      <c r="IR72" s="106">
        <v>266.69099999999997</v>
      </c>
      <c r="IS72" s="106">
        <v>272.95499999999998</v>
      </c>
      <c r="IT72" s="106">
        <v>278.37200000000001</v>
      </c>
      <c r="IU72" s="106">
        <v>280.02699999999999</v>
      </c>
      <c r="IV72" s="106">
        <v>275.36099999999999</v>
      </c>
      <c r="IW72" s="106">
        <v>272.33100000000002</v>
      </c>
      <c r="IX72" s="106">
        <v>266.81099999999998</v>
      </c>
      <c r="IY72" s="106">
        <v>271.37700000000001</v>
      </c>
      <c r="IZ72" s="106">
        <v>277.65800000000002</v>
      </c>
      <c r="JA72" s="106">
        <v>280.05900000000003</v>
      </c>
      <c r="JB72" s="106"/>
    </row>
    <row r="73" spans="1:262" x14ac:dyDescent="0.35">
      <c r="A73" s="108" t="s">
        <v>495</v>
      </c>
      <c r="B73" t="s">
        <v>927</v>
      </c>
      <c r="C73" t="s">
        <v>1690</v>
      </c>
      <c r="D73">
        <f t="shared" ca="1" si="17"/>
        <v>257</v>
      </c>
      <c r="E73" s="105">
        <f ca="1">_xll.BDH(A73&amp;" corp","blp_i_sprd_mid",TODAY()-365,TODAY(),"dir=h","sort=r","fill=-", "pcs="&amp;B73, "dates=h","cols=257;rows=1")</f>
        <v>264.24900000000002</v>
      </c>
      <c r="F73" s="106">
        <v>264.19</v>
      </c>
      <c r="G73" s="106">
        <v>266.49099999999999</v>
      </c>
      <c r="H73" s="106">
        <v>267.52199999999999</v>
      </c>
      <c r="I73" s="106">
        <v>268.815</v>
      </c>
      <c r="J73" s="106">
        <v>268.84899999999999</v>
      </c>
      <c r="K73" s="106">
        <v>261.36</v>
      </c>
      <c r="L73" s="106">
        <v>262.32900000000001</v>
      </c>
      <c r="M73" s="106">
        <v>262.077</v>
      </c>
      <c r="N73" s="106">
        <v>262.12400000000002</v>
      </c>
      <c r="O73" s="106">
        <v>263.161</v>
      </c>
      <c r="P73" s="106">
        <v>265.74700000000001</v>
      </c>
      <c r="Q73" s="106">
        <v>266.23</v>
      </c>
      <c r="R73" s="106">
        <v>273.22300000000001</v>
      </c>
      <c r="S73" s="106">
        <v>276.92500000000001</v>
      </c>
      <c r="T73" s="106">
        <v>278.14699999999999</v>
      </c>
      <c r="U73" s="106">
        <v>280.27300000000002</v>
      </c>
      <c r="V73" s="106">
        <v>283.33699999999999</v>
      </c>
      <c r="W73" s="106">
        <v>286.05700000000002</v>
      </c>
      <c r="X73" s="106">
        <v>287.39999999999998</v>
      </c>
      <c r="Y73" s="106">
        <v>283.38900000000001</v>
      </c>
      <c r="Z73" s="106">
        <v>279.30200000000002</v>
      </c>
      <c r="AA73" s="106">
        <v>280.72699999999998</v>
      </c>
      <c r="AB73" s="106">
        <v>277.81400000000002</v>
      </c>
      <c r="AC73" s="106">
        <v>270.09800000000001</v>
      </c>
      <c r="AD73" s="106">
        <v>272.14</v>
      </c>
      <c r="AE73" s="106">
        <v>274.45800000000003</v>
      </c>
      <c r="AF73" s="106">
        <v>285.11099999999999</v>
      </c>
      <c r="AG73" s="106">
        <v>290.49599999999998</v>
      </c>
      <c r="AH73" s="106">
        <v>288.34399999999999</v>
      </c>
      <c r="AI73" s="106">
        <v>278.99200000000002</v>
      </c>
      <c r="AJ73" s="106">
        <v>276.04000000000002</v>
      </c>
      <c r="AK73" s="106">
        <v>270.59800000000001</v>
      </c>
      <c r="AL73" s="106">
        <v>257.23200000000003</v>
      </c>
      <c r="AM73" s="106">
        <v>251.80099999999999</v>
      </c>
      <c r="AN73" s="106">
        <v>236.75700000000001</v>
      </c>
      <c r="AO73" s="106">
        <v>234.80799999999999</v>
      </c>
      <c r="AP73" s="106">
        <v>230.727</v>
      </c>
      <c r="AQ73" s="106">
        <v>221.03299999999999</v>
      </c>
      <c r="AR73" s="106">
        <v>224.78800000000001</v>
      </c>
      <c r="AS73" s="106">
        <v>224.34</v>
      </c>
      <c r="AT73" s="106">
        <v>222.792</v>
      </c>
      <c r="AU73" s="106">
        <v>223.65100000000001</v>
      </c>
      <c r="AV73" s="106">
        <v>228.71799999999999</v>
      </c>
      <c r="AW73" s="106">
        <v>230.489</v>
      </c>
      <c r="AX73" s="106">
        <v>229.94900000000001</v>
      </c>
      <c r="AY73" s="106">
        <v>226.999</v>
      </c>
      <c r="AZ73" s="106">
        <v>226.13</v>
      </c>
      <c r="BA73" s="106">
        <v>225.05699999999999</v>
      </c>
      <c r="BB73" s="106">
        <v>222.19499999999999</v>
      </c>
      <c r="BC73" s="106">
        <v>220.55799999999999</v>
      </c>
      <c r="BD73" s="106">
        <v>224.39400000000001</v>
      </c>
      <c r="BE73" s="106">
        <v>228.20599999999999</v>
      </c>
      <c r="BF73" s="106">
        <v>236.523</v>
      </c>
      <c r="BG73" s="106">
        <v>241.14699999999999</v>
      </c>
      <c r="BH73" s="106">
        <v>246.465</v>
      </c>
      <c r="BI73" s="106">
        <v>247.84100000000001</v>
      </c>
      <c r="BJ73" s="106">
        <v>252.124</v>
      </c>
      <c r="BK73" s="106">
        <v>251.81800000000001</v>
      </c>
      <c r="BL73" s="106">
        <v>250.51400000000001</v>
      </c>
      <c r="BM73" s="106">
        <v>249.35400000000001</v>
      </c>
      <c r="BN73" s="106">
        <v>244.90299999999999</v>
      </c>
      <c r="BO73" s="106">
        <v>245.988</v>
      </c>
      <c r="BP73" s="106">
        <v>245.285</v>
      </c>
      <c r="BQ73" s="106">
        <v>245.27699999999999</v>
      </c>
      <c r="BR73" s="106">
        <v>250.245</v>
      </c>
      <c r="BS73" s="106">
        <v>253.66</v>
      </c>
      <c r="BT73" s="106">
        <v>253.60300000000001</v>
      </c>
      <c r="BU73" s="106">
        <v>264.476</v>
      </c>
      <c r="BV73" s="106">
        <v>278.67399999999998</v>
      </c>
      <c r="BW73" s="106">
        <v>284.60899999999998</v>
      </c>
      <c r="BX73" s="106">
        <v>287.55099999999999</v>
      </c>
      <c r="BY73" s="106">
        <v>291.64</v>
      </c>
      <c r="BZ73" s="106">
        <v>291.54599999999999</v>
      </c>
      <c r="CA73" s="106">
        <v>295.49099999999999</v>
      </c>
      <c r="CB73" s="106">
        <v>293.983</v>
      </c>
      <c r="CC73" s="106">
        <v>290.83199999999999</v>
      </c>
      <c r="CD73" s="106">
        <v>288.25700000000001</v>
      </c>
      <c r="CE73" s="106">
        <v>289.87299999999999</v>
      </c>
      <c r="CF73" s="106">
        <v>294.738</v>
      </c>
      <c r="CG73" s="106">
        <v>297.53800000000001</v>
      </c>
      <c r="CH73" s="106">
        <v>297.3</v>
      </c>
      <c r="CI73" s="106">
        <v>305.34699999999998</v>
      </c>
      <c r="CJ73" s="106">
        <v>308.42500000000001</v>
      </c>
      <c r="CK73" s="106">
        <v>306.839</v>
      </c>
      <c r="CL73" s="106">
        <v>305.71199999999999</v>
      </c>
      <c r="CM73" s="106">
        <v>303.327</v>
      </c>
      <c r="CN73" s="106">
        <v>301.59899999999999</v>
      </c>
      <c r="CO73" s="106">
        <v>303.65800000000002</v>
      </c>
      <c r="CP73" s="106">
        <v>299.983</v>
      </c>
      <c r="CQ73" s="106">
        <v>300.15499999999997</v>
      </c>
      <c r="CR73" s="106">
        <v>294.71699999999998</v>
      </c>
      <c r="CS73" s="106">
        <v>288.67500000000001</v>
      </c>
      <c r="CT73" s="106">
        <v>297.69099999999997</v>
      </c>
      <c r="CU73" s="106">
        <v>289.47399999999999</v>
      </c>
      <c r="CV73" s="106">
        <v>283.61799999999999</v>
      </c>
      <c r="CW73" s="106">
        <v>270.87299999999999</v>
      </c>
      <c r="CX73" s="106">
        <v>261.62400000000002</v>
      </c>
      <c r="CY73" s="106">
        <v>258.33699999999999</v>
      </c>
      <c r="CZ73" s="106">
        <v>265.589</v>
      </c>
      <c r="DA73" s="106">
        <v>285.30500000000001</v>
      </c>
      <c r="DB73" s="106">
        <v>293.78199999999998</v>
      </c>
      <c r="DC73" s="106">
        <v>304.75200000000001</v>
      </c>
      <c r="DD73" s="106">
        <v>306.87400000000002</v>
      </c>
      <c r="DE73" s="106">
        <v>308.447</v>
      </c>
      <c r="DF73" s="106">
        <v>303.02300000000002</v>
      </c>
      <c r="DG73" s="106">
        <v>302.64999999999998</v>
      </c>
      <c r="DH73" s="106">
        <v>309.77300000000002</v>
      </c>
      <c r="DI73" s="106">
        <v>321.23700000000002</v>
      </c>
      <c r="DJ73" s="106">
        <v>326.76600000000002</v>
      </c>
      <c r="DK73" s="106">
        <v>326.96899999999999</v>
      </c>
      <c r="DL73" s="106">
        <v>328.00400000000002</v>
      </c>
      <c r="DM73" s="106">
        <v>334.791</v>
      </c>
      <c r="DN73" s="106">
        <v>344.38499999999999</v>
      </c>
      <c r="DO73" s="106">
        <v>347.42</v>
      </c>
      <c r="DP73" s="106">
        <v>347.846</v>
      </c>
      <c r="DQ73" s="106">
        <v>342.44600000000003</v>
      </c>
      <c r="DR73" s="106">
        <v>338.07600000000002</v>
      </c>
      <c r="DS73" s="106">
        <v>336.15499999999997</v>
      </c>
      <c r="DT73" s="106">
        <v>330.90699999999998</v>
      </c>
      <c r="DU73" s="106">
        <v>336.84100000000001</v>
      </c>
      <c r="DV73" s="106">
        <v>333.00400000000002</v>
      </c>
      <c r="DW73" s="106">
        <v>334.41500000000002</v>
      </c>
      <c r="DX73" s="106">
        <v>331.26299999999998</v>
      </c>
      <c r="DY73" s="106">
        <v>322.56799999999998</v>
      </c>
      <c r="DZ73" s="106">
        <v>318.649</v>
      </c>
      <c r="EA73" s="106">
        <v>303.84300000000002</v>
      </c>
      <c r="EB73" s="106">
        <v>300.56400000000002</v>
      </c>
      <c r="EC73" s="106">
        <v>294.089</v>
      </c>
      <c r="ED73" s="106">
        <v>303.55099999999999</v>
      </c>
      <c r="EE73" s="106">
        <v>306.01900000000001</v>
      </c>
      <c r="EF73" s="106">
        <v>303.30599999999998</v>
      </c>
      <c r="EG73" s="106">
        <v>310.089</v>
      </c>
      <c r="EH73" s="106">
        <v>306.47300000000001</v>
      </c>
      <c r="EI73" s="106">
        <v>311.178</v>
      </c>
      <c r="EJ73" s="106">
        <v>310.35599999999999</v>
      </c>
      <c r="EK73" s="106">
        <v>307.733</v>
      </c>
      <c r="EL73" s="106">
        <v>308.09300000000002</v>
      </c>
      <c r="EM73" s="106">
        <v>327.35500000000002</v>
      </c>
      <c r="EN73" s="106">
        <v>339.51499999999999</v>
      </c>
      <c r="EO73" s="106">
        <v>349.81700000000001</v>
      </c>
      <c r="EP73" s="106">
        <v>363.91300000000001</v>
      </c>
      <c r="EQ73" s="106">
        <v>367.93200000000002</v>
      </c>
      <c r="ER73" s="106">
        <v>366.54599999999999</v>
      </c>
      <c r="ES73" s="106">
        <v>364.642</v>
      </c>
      <c r="ET73" s="106">
        <v>364.09399999999999</v>
      </c>
      <c r="EU73" s="106">
        <v>385.83199999999999</v>
      </c>
      <c r="EV73" s="106">
        <v>363.38600000000002</v>
      </c>
      <c r="EW73" s="106">
        <v>353.15100000000001</v>
      </c>
      <c r="EX73" s="106">
        <v>346.84300000000002</v>
      </c>
      <c r="EY73" s="106">
        <v>366.13799999999998</v>
      </c>
      <c r="EZ73" s="106">
        <v>368.43700000000001</v>
      </c>
      <c r="FA73" s="106">
        <v>354.755</v>
      </c>
      <c r="FB73" s="106">
        <v>348.94799999999998</v>
      </c>
      <c r="FC73" s="106">
        <v>352.93200000000002</v>
      </c>
      <c r="FD73" s="106">
        <v>333.995</v>
      </c>
      <c r="FE73" s="106">
        <v>314.30500000000001</v>
      </c>
      <c r="FF73" s="106">
        <v>269.75099999999998</v>
      </c>
      <c r="FG73" s="106">
        <v>273.38799999999998</v>
      </c>
      <c r="FH73" s="106">
        <v>245.762</v>
      </c>
      <c r="FI73" s="106">
        <v>237.678</v>
      </c>
      <c r="FJ73" s="106">
        <v>243.54900000000001</v>
      </c>
      <c r="FK73" s="106">
        <v>218.74299999999999</v>
      </c>
      <c r="FL73" s="106">
        <v>203.43799999999999</v>
      </c>
      <c r="FM73" s="106">
        <v>196.82499999999999</v>
      </c>
      <c r="FN73" s="106">
        <v>199.44300000000001</v>
      </c>
      <c r="FO73" s="106">
        <v>217.31200000000001</v>
      </c>
      <c r="FP73" s="106">
        <v>213.07</v>
      </c>
      <c r="FQ73" s="106">
        <v>196.63800000000001</v>
      </c>
      <c r="FR73" s="106">
        <v>184.036</v>
      </c>
      <c r="FS73" s="106">
        <v>177.989</v>
      </c>
      <c r="FT73" s="106">
        <v>172.51900000000001</v>
      </c>
      <c r="FU73" s="106">
        <v>161.77500000000001</v>
      </c>
      <c r="FV73" s="106">
        <v>163.56100000000001</v>
      </c>
      <c r="FW73" s="106">
        <v>162.78399999999999</v>
      </c>
      <c r="FX73" s="106">
        <v>164.46</v>
      </c>
      <c r="FY73" s="106">
        <v>163.11699999999999</v>
      </c>
      <c r="FZ73" s="106">
        <v>164.58500000000001</v>
      </c>
      <c r="GA73" s="106">
        <v>165.17099999999999</v>
      </c>
      <c r="GB73" s="106">
        <v>163.745</v>
      </c>
      <c r="GC73" s="106">
        <v>165.523</v>
      </c>
      <c r="GD73" s="106">
        <v>167.393</v>
      </c>
      <c r="GE73" s="106">
        <v>165.053</v>
      </c>
      <c r="GF73" s="106">
        <v>163.44900000000001</v>
      </c>
      <c r="GG73" s="106">
        <v>165.196</v>
      </c>
      <c r="GH73" s="106">
        <v>169.03100000000001</v>
      </c>
      <c r="GI73" s="106">
        <v>176.45099999999999</v>
      </c>
      <c r="GJ73" s="106">
        <v>176.42500000000001</v>
      </c>
      <c r="GK73" s="106">
        <v>174.05199999999999</v>
      </c>
      <c r="GL73" s="106">
        <v>169.381</v>
      </c>
      <c r="GM73" s="106">
        <v>169.92099999999999</v>
      </c>
      <c r="GN73" s="106">
        <v>174.18299999999999</v>
      </c>
      <c r="GO73" s="106">
        <v>165.58</v>
      </c>
      <c r="GP73" s="106">
        <v>163.04400000000001</v>
      </c>
      <c r="GQ73" s="106">
        <v>159.04400000000001</v>
      </c>
      <c r="GR73" s="106">
        <v>158.60900000000001</v>
      </c>
      <c r="GS73" s="106">
        <v>156.637</v>
      </c>
      <c r="GT73" s="106">
        <v>157.405</v>
      </c>
      <c r="GU73" s="106">
        <v>162.47</v>
      </c>
      <c r="GV73" s="106">
        <v>163.85</v>
      </c>
      <c r="GW73" s="106">
        <v>162.64500000000001</v>
      </c>
      <c r="GX73" s="106">
        <v>162.13800000000001</v>
      </c>
      <c r="GY73" s="106">
        <v>165.876</v>
      </c>
      <c r="GZ73" s="106">
        <v>164.77199999999999</v>
      </c>
      <c r="HA73" s="106">
        <v>168.57499999999999</v>
      </c>
      <c r="HB73" s="106">
        <v>171.001</v>
      </c>
      <c r="HC73" s="106">
        <v>170.309</v>
      </c>
      <c r="HD73" s="106">
        <v>170.958</v>
      </c>
      <c r="HE73" s="106">
        <v>166.71100000000001</v>
      </c>
      <c r="HF73" s="106">
        <v>165.67699999999999</v>
      </c>
      <c r="HG73" s="106">
        <v>164.78899999999999</v>
      </c>
      <c r="HH73" s="106">
        <v>169.035</v>
      </c>
      <c r="HI73" s="106">
        <v>166.54</v>
      </c>
      <c r="HJ73" s="106">
        <v>167.852</v>
      </c>
      <c r="HK73" s="106">
        <v>169.92699999999999</v>
      </c>
      <c r="HL73" s="106">
        <v>169.32599999999999</v>
      </c>
      <c r="HM73" s="106">
        <v>170.91399999999999</v>
      </c>
      <c r="HN73" s="106">
        <v>175.26599999999999</v>
      </c>
      <c r="HO73" s="106">
        <v>175.77699999999999</v>
      </c>
      <c r="HP73" s="106">
        <v>176.75399999999999</v>
      </c>
      <c r="HQ73" s="106">
        <v>179.54900000000001</v>
      </c>
      <c r="HR73" s="106">
        <v>182.76900000000001</v>
      </c>
      <c r="HS73" s="106">
        <v>180.595</v>
      </c>
      <c r="HT73" s="106">
        <v>182.172</v>
      </c>
      <c r="HU73" s="106">
        <v>182.13200000000001</v>
      </c>
      <c r="HV73" s="106">
        <v>184.50700000000001</v>
      </c>
      <c r="HW73" s="106">
        <v>188.54599999999999</v>
      </c>
      <c r="HX73" s="106">
        <v>191.67099999999999</v>
      </c>
      <c r="HY73" s="106">
        <v>184.482</v>
      </c>
      <c r="HZ73" s="106">
        <v>189.30799999999999</v>
      </c>
      <c r="IA73" s="106">
        <v>190.81399999999999</v>
      </c>
      <c r="IB73" s="106">
        <v>191.39699999999999</v>
      </c>
      <c r="IC73" s="106">
        <v>190.608</v>
      </c>
      <c r="ID73" s="106">
        <v>190.31100000000001</v>
      </c>
      <c r="IE73" s="106">
        <v>195.15600000000001</v>
      </c>
      <c r="IF73" s="106">
        <v>194.268</v>
      </c>
      <c r="IG73" s="106">
        <v>192.154</v>
      </c>
      <c r="IH73" s="106">
        <v>186.88300000000001</v>
      </c>
      <c r="II73" s="106">
        <v>184.38499999999999</v>
      </c>
      <c r="IJ73" s="106">
        <v>184.172</v>
      </c>
      <c r="IK73" s="106">
        <v>184.541</v>
      </c>
      <c r="IL73" s="106">
        <v>181.37</v>
      </c>
      <c r="IM73" s="106">
        <v>176.791</v>
      </c>
      <c r="IN73" s="106">
        <v>176.489</v>
      </c>
      <c r="IO73" s="106">
        <v>176.49199999999999</v>
      </c>
      <c r="IP73" s="106">
        <v>171.98500000000001</v>
      </c>
      <c r="IQ73" s="106">
        <v>176.386</v>
      </c>
      <c r="IR73" s="106">
        <v>174.56299999999999</v>
      </c>
      <c r="IS73" s="106">
        <v>180.297</v>
      </c>
      <c r="IT73" s="106">
        <v>185.316</v>
      </c>
      <c r="IU73" s="106">
        <v>186.249</v>
      </c>
      <c r="IV73" s="106">
        <v>181.989</v>
      </c>
      <c r="IW73" s="106">
        <v>181.494</v>
      </c>
      <c r="IX73" s="106">
        <v>179.476</v>
      </c>
      <c r="IY73" s="106">
        <v>181.18600000000001</v>
      </c>
      <c r="IZ73" s="106">
        <v>185.54900000000001</v>
      </c>
      <c r="JA73" s="106">
        <v>188.21199999999999</v>
      </c>
      <c r="JB73" s="106"/>
    </row>
    <row r="74" spans="1:262" x14ac:dyDescent="0.35">
      <c r="A74" s="108" t="s">
        <v>13</v>
      </c>
      <c r="B74" t="s">
        <v>927</v>
      </c>
      <c r="C74" t="s">
        <v>1690</v>
      </c>
      <c r="D74">
        <f t="shared" ca="1" si="17"/>
        <v>256</v>
      </c>
      <c r="E74" s="105">
        <f ca="1">_xll.BDH(A74&amp;" corp","blp_i_sprd_mid",TODAY()-365,TODAY(),"dir=h","sort=r","fill=-", "pcs="&amp;B74, "dates=h","cols=256;rows=1")</f>
        <v>255.81899999999999</v>
      </c>
      <c r="F74" s="106">
        <v>255.14400000000001</v>
      </c>
      <c r="G74" s="106">
        <v>258.279</v>
      </c>
      <c r="H74" s="106">
        <v>262.34699999999998</v>
      </c>
      <c r="I74" s="106">
        <v>265.40300000000002</v>
      </c>
      <c r="J74" s="106">
        <v>267.25700000000001</v>
      </c>
      <c r="K74" s="106">
        <v>261.50900000000001</v>
      </c>
      <c r="L74" s="106">
        <v>261.01100000000002</v>
      </c>
      <c r="M74" s="106">
        <v>261.75900000000001</v>
      </c>
      <c r="N74" s="106">
        <v>260.84399999999999</v>
      </c>
      <c r="O74" s="106">
        <v>261.56900000000002</v>
      </c>
      <c r="P74" s="106">
        <v>260.39299999999997</v>
      </c>
      <c r="Q74" s="106">
        <v>262.67500000000001</v>
      </c>
      <c r="R74" s="106">
        <v>267.40699999999998</v>
      </c>
      <c r="S74" s="106">
        <v>272.31299999999999</v>
      </c>
      <c r="T74" s="106">
        <v>272.447</v>
      </c>
      <c r="U74" s="106">
        <v>278.34800000000001</v>
      </c>
      <c r="V74" s="106">
        <v>284.80500000000001</v>
      </c>
      <c r="W74" s="106">
        <v>286.71800000000002</v>
      </c>
      <c r="X74" s="106">
        <v>291.09899999999999</v>
      </c>
      <c r="Y74" s="106">
        <v>286.99099999999999</v>
      </c>
      <c r="Z74" s="106">
        <v>283.20600000000002</v>
      </c>
      <c r="AA74" s="106">
        <v>285.72899999999998</v>
      </c>
      <c r="AB74" s="106">
        <v>286.55900000000003</v>
      </c>
      <c r="AC74" s="106">
        <v>277.38200000000001</v>
      </c>
      <c r="AD74" s="106">
        <v>277.173</v>
      </c>
      <c r="AE74" s="106">
        <v>276.245</v>
      </c>
      <c r="AF74" s="106">
        <v>275.286</v>
      </c>
      <c r="AG74" s="106">
        <v>273.47800000000001</v>
      </c>
      <c r="AH74" s="106">
        <v>266.39299999999997</v>
      </c>
      <c r="AI74" s="106">
        <v>248.405</v>
      </c>
      <c r="AJ74" s="106">
        <v>247.34399999999999</v>
      </c>
      <c r="AK74" s="106">
        <v>242.07499999999999</v>
      </c>
      <c r="AL74" s="106">
        <v>235.886</v>
      </c>
      <c r="AM74" s="106">
        <v>235.262</v>
      </c>
      <c r="AN74" s="106">
        <v>234.74600000000001</v>
      </c>
      <c r="AO74" s="106">
        <v>234.91800000000001</v>
      </c>
      <c r="AP74" s="106">
        <v>231.38900000000001</v>
      </c>
      <c r="AQ74" s="106">
        <v>227.26900000000001</v>
      </c>
      <c r="AR74" s="106">
        <v>223.63</v>
      </c>
      <c r="AS74" s="106">
        <v>214.79900000000001</v>
      </c>
      <c r="AT74" s="106">
        <v>212.17500000000001</v>
      </c>
      <c r="AU74" s="106">
        <v>216.48400000000001</v>
      </c>
      <c r="AV74" s="106">
        <v>217.815</v>
      </c>
      <c r="AW74" s="106">
        <v>216.643</v>
      </c>
      <c r="AX74" s="106">
        <v>212.53399999999999</v>
      </c>
      <c r="AY74" s="106">
        <v>212.65299999999999</v>
      </c>
      <c r="AZ74" s="106">
        <v>210.70599999999999</v>
      </c>
      <c r="BA74" s="106">
        <v>205.60900000000001</v>
      </c>
      <c r="BB74" s="106">
        <v>204.31700000000001</v>
      </c>
      <c r="BC74" s="106">
        <v>209.02699999999999</v>
      </c>
      <c r="BD74" s="106">
        <v>212.24100000000001</v>
      </c>
      <c r="BE74" s="106">
        <v>220.22499999999999</v>
      </c>
      <c r="BF74" s="106">
        <v>220.113</v>
      </c>
      <c r="BG74" s="106">
        <v>223.506</v>
      </c>
      <c r="BH74" s="106">
        <v>224.42</v>
      </c>
      <c r="BI74" s="106">
        <v>230.733</v>
      </c>
      <c r="BJ74" s="106">
        <v>229.82300000000001</v>
      </c>
      <c r="BK74" s="106">
        <v>229.29400000000001</v>
      </c>
      <c r="BL74" s="106">
        <v>228.94900000000001</v>
      </c>
      <c r="BM74" s="106">
        <v>222.458</v>
      </c>
      <c r="BN74" s="106">
        <v>218.947</v>
      </c>
      <c r="BO74" s="106">
        <v>215.494</v>
      </c>
      <c r="BP74" s="106">
        <v>212.91</v>
      </c>
      <c r="BQ74" s="106">
        <v>214.30099999999999</v>
      </c>
      <c r="BR74" s="106">
        <v>216.2</v>
      </c>
      <c r="BS74" s="106">
        <v>215.35499999999999</v>
      </c>
      <c r="BT74" s="106">
        <v>232.57900000000001</v>
      </c>
      <c r="BU74" s="106">
        <v>253.70400000000001</v>
      </c>
      <c r="BV74" s="106">
        <v>258.62299999999999</v>
      </c>
      <c r="BW74" s="106">
        <v>259.928</v>
      </c>
      <c r="BX74" s="106">
        <v>262.50200000000001</v>
      </c>
      <c r="BY74" s="106">
        <v>262.51600000000002</v>
      </c>
      <c r="BZ74" s="106">
        <v>267.25</v>
      </c>
      <c r="CA74" s="106">
        <v>265.096</v>
      </c>
      <c r="CB74" s="106">
        <v>261.21300000000002</v>
      </c>
      <c r="CC74" s="106">
        <v>259.71199999999999</v>
      </c>
      <c r="CD74" s="106">
        <v>259.69900000000001</v>
      </c>
      <c r="CE74" s="106">
        <v>262.77699999999999</v>
      </c>
      <c r="CF74" s="106">
        <v>263.28399999999999</v>
      </c>
      <c r="CG74" s="106">
        <v>262.66899999999998</v>
      </c>
      <c r="CH74" s="106">
        <v>266.39400000000001</v>
      </c>
      <c r="CI74" s="106">
        <v>265.93900000000002</v>
      </c>
      <c r="CJ74" s="106">
        <v>263.18099999999998</v>
      </c>
      <c r="CK74" s="106">
        <v>260.517</v>
      </c>
      <c r="CL74" s="106">
        <v>257.88799999999998</v>
      </c>
      <c r="CM74" s="106">
        <v>255.886</v>
      </c>
      <c r="CN74" s="106">
        <v>256.964</v>
      </c>
      <c r="CO74" s="106">
        <v>250.715</v>
      </c>
      <c r="CP74" s="106">
        <v>249.58099999999999</v>
      </c>
      <c r="CQ74" s="106">
        <v>245.17099999999999</v>
      </c>
      <c r="CR74" s="106">
        <v>240.435</v>
      </c>
      <c r="CS74" s="106">
        <v>245.97399999999999</v>
      </c>
      <c r="CT74" s="106">
        <v>243.636</v>
      </c>
      <c r="CU74" s="106">
        <v>243.02199999999999</v>
      </c>
      <c r="CV74" s="106">
        <v>231.446</v>
      </c>
      <c r="CW74" s="106">
        <v>224.04499999999999</v>
      </c>
      <c r="CX74" s="106">
        <v>220.83500000000001</v>
      </c>
      <c r="CY74" s="106">
        <v>221.19800000000001</v>
      </c>
      <c r="CZ74" s="106">
        <v>245.69399999999999</v>
      </c>
      <c r="DA74" s="106">
        <v>251.11600000000001</v>
      </c>
      <c r="DB74" s="106">
        <v>258.94</v>
      </c>
      <c r="DC74" s="106">
        <v>259.87700000000001</v>
      </c>
      <c r="DD74" s="106">
        <v>261.10300000000001</v>
      </c>
      <c r="DE74" s="106">
        <v>259.25599999999997</v>
      </c>
      <c r="DF74" s="106">
        <v>259.17899999999997</v>
      </c>
      <c r="DG74" s="106">
        <v>267.52600000000001</v>
      </c>
      <c r="DH74" s="106">
        <v>276.57100000000003</v>
      </c>
      <c r="DI74" s="106">
        <v>281.21300000000002</v>
      </c>
      <c r="DJ74" s="106">
        <v>282.39999999999998</v>
      </c>
      <c r="DK74" s="106">
        <v>288.38200000000001</v>
      </c>
      <c r="DL74" s="106">
        <v>293.20699999999999</v>
      </c>
      <c r="DM74" s="106">
        <v>299.53199999999998</v>
      </c>
      <c r="DN74" s="106">
        <v>303.99099999999999</v>
      </c>
      <c r="DO74" s="106">
        <v>304.83499999999998</v>
      </c>
      <c r="DP74" s="106">
        <v>299.47699999999998</v>
      </c>
      <c r="DQ74" s="106">
        <v>298.35899999999998</v>
      </c>
      <c r="DR74" s="106">
        <v>298.00400000000002</v>
      </c>
      <c r="DS74" s="106">
        <v>297.87099999999998</v>
      </c>
      <c r="DT74" s="106">
        <v>298.452</v>
      </c>
      <c r="DU74" s="106">
        <v>297.08600000000001</v>
      </c>
      <c r="DV74" s="106">
        <v>302.14699999999999</v>
      </c>
      <c r="DW74" s="106">
        <v>301.149</v>
      </c>
      <c r="DX74" s="106">
        <v>297.26499999999999</v>
      </c>
      <c r="DY74" s="106">
        <v>295.721</v>
      </c>
      <c r="DZ74" s="106">
        <v>287.95299999999997</v>
      </c>
      <c r="EA74" s="106">
        <v>288.25799999999998</v>
      </c>
      <c r="EB74" s="106">
        <v>286.971</v>
      </c>
      <c r="EC74" s="106">
        <v>296.726</v>
      </c>
      <c r="ED74" s="106">
        <v>298.78300000000002</v>
      </c>
      <c r="EE74" s="106">
        <v>299.02800000000002</v>
      </c>
      <c r="EF74" s="106">
        <v>305.88200000000001</v>
      </c>
      <c r="EG74" s="106">
        <v>302.916</v>
      </c>
      <c r="EH74" s="106">
        <v>304.767</v>
      </c>
      <c r="EI74" s="106">
        <v>305.68799999999999</v>
      </c>
      <c r="EJ74" s="106">
        <v>300.73899999999998</v>
      </c>
      <c r="EK74" s="106">
        <v>298.01499999999999</v>
      </c>
      <c r="EL74" s="106">
        <v>319.30799999999999</v>
      </c>
      <c r="EM74" s="106">
        <v>331.90300000000002</v>
      </c>
      <c r="EN74" s="106">
        <v>342.99599999999998</v>
      </c>
      <c r="EO74" s="106">
        <v>359.46600000000001</v>
      </c>
      <c r="EP74" s="106">
        <v>368.19499999999999</v>
      </c>
      <c r="EQ74" s="106">
        <v>366.35700000000003</v>
      </c>
      <c r="ER74" s="106">
        <v>367.47199999999998</v>
      </c>
      <c r="ES74" s="106">
        <v>367.76</v>
      </c>
      <c r="ET74" s="106">
        <v>372.053</v>
      </c>
      <c r="EU74" s="106">
        <v>372.51100000000002</v>
      </c>
      <c r="EV74" s="106">
        <v>373.601</v>
      </c>
      <c r="EW74" s="106">
        <v>370.71699999999998</v>
      </c>
      <c r="EX74" s="106">
        <v>404.28500000000003</v>
      </c>
      <c r="EY74" s="106">
        <v>413.33300000000003</v>
      </c>
      <c r="EZ74" s="106">
        <v>404.00700000000001</v>
      </c>
      <c r="FA74" s="106">
        <v>394.262</v>
      </c>
      <c r="FB74" s="106">
        <v>402.59100000000001</v>
      </c>
      <c r="FC74" s="106">
        <v>369.625</v>
      </c>
      <c r="FD74" s="106">
        <v>339.84500000000003</v>
      </c>
      <c r="FE74" s="106">
        <v>281.51100000000002</v>
      </c>
      <c r="FF74" s="106">
        <v>279.15699999999998</v>
      </c>
      <c r="FG74" s="106">
        <v>253.136</v>
      </c>
      <c r="FH74" s="106">
        <v>252.38300000000001</v>
      </c>
      <c r="FI74" s="106">
        <v>260.35399999999998</v>
      </c>
      <c r="FJ74" s="106">
        <v>221.43</v>
      </c>
      <c r="FK74" s="106">
        <v>202.483</v>
      </c>
      <c r="FL74" s="106">
        <v>196.238</v>
      </c>
      <c r="FM74" s="106">
        <v>197.441</v>
      </c>
      <c r="FN74" s="106">
        <v>208.489</v>
      </c>
      <c r="FO74" s="106">
        <v>205.95699999999999</v>
      </c>
      <c r="FP74" s="106">
        <v>191.471</v>
      </c>
      <c r="FQ74" s="106">
        <v>180.071</v>
      </c>
      <c r="FR74" s="106">
        <v>175.85300000000001</v>
      </c>
      <c r="FS74" s="106">
        <v>170.63</v>
      </c>
      <c r="FT74" s="106">
        <v>161.328</v>
      </c>
      <c r="FU74" s="106">
        <v>166.227</v>
      </c>
      <c r="FV74" s="106">
        <v>168.43700000000001</v>
      </c>
      <c r="FW74" s="106">
        <v>172.137</v>
      </c>
      <c r="FX74" s="106">
        <v>172.35900000000001</v>
      </c>
      <c r="FY74" s="106">
        <v>176.85499999999999</v>
      </c>
      <c r="FZ74" s="106">
        <v>180.09299999999999</v>
      </c>
      <c r="GA74" s="106">
        <v>179.68</v>
      </c>
      <c r="GB74" s="106">
        <v>182.20099999999999</v>
      </c>
      <c r="GC74" s="106">
        <v>184.22300000000001</v>
      </c>
      <c r="GD74" s="106">
        <v>182.18600000000001</v>
      </c>
      <c r="GE74" s="106">
        <v>181.02199999999999</v>
      </c>
      <c r="GF74" s="106">
        <v>185.26300000000001</v>
      </c>
      <c r="GG74" s="106">
        <v>191.012</v>
      </c>
      <c r="GH74" s="106">
        <v>200.529</v>
      </c>
      <c r="GI74" s="106">
        <v>201.45500000000001</v>
      </c>
      <c r="GJ74" s="106">
        <v>200.38900000000001</v>
      </c>
      <c r="GK74" s="106">
        <v>198.95599999999999</v>
      </c>
      <c r="GL74" s="106">
        <v>200.059</v>
      </c>
      <c r="GM74" s="106">
        <v>206.096</v>
      </c>
      <c r="GN74" s="106">
        <v>195.80699999999999</v>
      </c>
      <c r="GO74" s="106">
        <v>190.929</v>
      </c>
      <c r="GP74" s="106">
        <v>185.91200000000001</v>
      </c>
      <c r="GQ74" s="106">
        <v>186.26300000000001</v>
      </c>
      <c r="GR74" s="106">
        <v>185.31399999999999</v>
      </c>
      <c r="GS74" s="106">
        <v>185.47900000000001</v>
      </c>
      <c r="GT74" s="106">
        <v>189.077</v>
      </c>
      <c r="GU74" s="106">
        <v>190.10300000000001</v>
      </c>
      <c r="GV74" s="106">
        <v>190.37899999999999</v>
      </c>
      <c r="GW74" s="106">
        <v>189.887</v>
      </c>
      <c r="GX74" s="106">
        <v>193.553</v>
      </c>
      <c r="GY74" s="106">
        <v>192.57599999999999</v>
      </c>
      <c r="GZ74" s="106">
        <v>196.67500000000001</v>
      </c>
      <c r="HA74" s="106">
        <v>197.124</v>
      </c>
      <c r="HB74" s="106">
        <v>195.429</v>
      </c>
      <c r="HC74" s="106">
        <v>191.22900000000001</v>
      </c>
      <c r="HD74" s="106">
        <v>185.39699999999999</v>
      </c>
      <c r="HE74" s="106">
        <v>181.23</v>
      </c>
      <c r="HF74" s="106">
        <v>181.72900000000001</v>
      </c>
      <c r="HG74" s="106">
        <v>186.46100000000001</v>
      </c>
      <c r="HH74" s="106">
        <v>185.57599999999999</v>
      </c>
      <c r="HI74" s="106">
        <v>185.83799999999999</v>
      </c>
      <c r="HJ74" s="106">
        <v>186.929</v>
      </c>
      <c r="HK74" s="106">
        <v>186.23</v>
      </c>
      <c r="HL74" s="106">
        <v>188.00700000000001</v>
      </c>
      <c r="HM74" s="106">
        <v>191.566</v>
      </c>
      <c r="HN74" s="106">
        <v>189.417</v>
      </c>
      <c r="HO74" s="106">
        <v>190.50800000000001</v>
      </c>
      <c r="HP74" s="106">
        <v>214.10300000000001</v>
      </c>
      <c r="HQ74" s="106">
        <v>217.036</v>
      </c>
      <c r="HR74" s="106">
        <v>214.99199999999999</v>
      </c>
      <c r="HS74" s="106">
        <v>220.61799999999999</v>
      </c>
      <c r="HT74" s="106">
        <v>222.45599999999999</v>
      </c>
      <c r="HU74" s="106">
        <v>225.09899999999999</v>
      </c>
      <c r="HV74" s="106">
        <v>229.79</v>
      </c>
      <c r="HW74" s="106">
        <v>234.833</v>
      </c>
      <c r="HX74" s="106">
        <v>228.453</v>
      </c>
      <c r="HY74" s="106">
        <v>234.04499999999999</v>
      </c>
      <c r="HZ74" s="106">
        <v>234.78399999999999</v>
      </c>
      <c r="IA74" s="106">
        <v>235.41300000000001</v>
      </c>
      <c r="IB74" s="106">
        <v>234.286</v>
      </c>
      <c r="IC74" s="106">
        <v>235.21199999999999</v>
      </c>
      <c r="ID74" s="106">
        <v>240.12200000000001</v>
      </c>
      <c r="IE74" s="106">
        <v>238.46799999999999</v>
      </c>
      <c r="IF74" s="106">
        <v>237.95500000000001</v>
      </c>
      <c r="IG74" s="106">
        <v>229.53100000000001</v>
      </c>
      <c r="IH74" s="106">
        <v>227.43799999999999</v>
      </c>
      <c r="II74" s="106">
        <v>228.12799999999999</v>
      </c>
      <c r="IJ74" s="106">
        <v>228.24199999999999</v>
      </c>
      <c r="IK74" s="106">
        <v>223.17</v>
      </c>
      <c r="IL74" s="106">
        <v>218.364</v>
      </c>
      <c r="IM74" s="106">
        <v>216.91800000000001</v>
      </c>
      <c r="IN74" s="106">
        <v>215.48099999999999</v>
      </c>
      <c r="IO74" s="106">
        <v>210.28700000000001</v>
      </c>
      <c r="IP74" s="106">
        <v>212.61</v>
      </c>
      <c r="IQ74" s="106">
        <v>209.77099999999999</v>
      </c>
      <c r="IR74" s="106">
        <v>215.096</v>
      </c>
      <c r="IS74" s="106">
        <v>220.02199999999999</v>
      </c>
      <c r="IT74" s="106">
        <v>222.001</v>
      </c>
      <c r="IU74" s="106">
        <v>218.012</v>
      </c>
      <c r="IV74" s="106">
        <v>218.15899999999999</v>
      </c>
      <c r="IW74" s="106">
        <v>218.042</v>
      </c>
      <c r="IX74" s="106">
        <v>223.53100000000001</v>
      </c>
      <c r="IY74" s="106">
        <v>229.81299999999999</v>
      </c>
      <c r="IZ74" s="106">
        <v>232.16499999999999</v>
      </c>
      <c r="JA74" s="106"/>
      <c r="JB74" s="106"/>
    </row>
    <row r="75" spans="1:262" x14ac:dyDescent="0.35">
      <c r="A75" s="108" t="s">
        <v>683</v>
      </c>
      <c r="B75" t="s">
        <v>927</v>
      </c>
      <c r="C75" t="s">
        <v>1690</v>
      </c>
      <c r="D75">
        <f t="shared" ca="1" si="17"/>
        <v>230</v>
      </c>
      <c r="E75" s="105">
        <f ca="1">_xll.BDH(A75&amp;" corp","blp_i_sprd_mid",TODAY()-365,TODAY(),"dir=h","sort=r","fill=-", "pcs="&amp;B75, "dates=h","cols=230;rows=1")</f>
        <v>201.92500000000001</v>
      </c>
      <c r="F75" s="106">
        <v>201.52199999999999</v>
      </c>
      <c r="G75" s="106">
        <v>202.70099999999999</v>
      </c>
      <c r="H75" s="106">
        <v>205.06200000000001</v>
      </c>
      <c r="I75" s="106">
        <v>206.00899999999999</v>
      </c>
      <c r="J75" s="106">
        <v>206.535</v>
      </c>
      <c r="K75" s="106">
        <v>203.041</v>
      </c>
      <c r="L75" s="106">
        <v>201.274</v>
      </c>
      <c r="M75" s="106">
        <v>200.19399999999999</v>
      </c>
      <c r="N75" s="106">
        <v>199.673</v>
      </c>
      <c r="O75" s="106">
        <v>198.77099999999999</v>
      </c>
      <c r="P75" s="106">
        <v>196.83</v>
      </c>
      <c r="Q75" s="106">
        <v>197.45599999999999</v>
      </c>
      <c r="R75" s="106">
        <v>199.976</v>
      </c>
      <c r="S75" s="106">
        <v>202.024</v>
      </c>
      <c r="T75" s="106">
        <v>203.33799999999999</v>
      </c>
      <c r="U75" s="106">
        <v>205.148</v>
      </c>
      <c r="V75" s="106">
        <v>208.749</v>
      </c>
      <c r="W75" s="106">
        <v>209.185</v>
      </c>
      <c r="X75" s="106">
        <v>211.53800000000001</v>
      </c>
      <c r="Y75" s="106">
        <v>207.261</v>
      </c>
      <c r="Z75" s="106">
        <v>203.358</v>
      </c>
      <c r="AA75" s="106">
        <v>204.59299999999999</v>
      </c>
      <c r="AB75" s="106">
        <v>204.93199999999999</v>
      </c>
      <c r="AC75" s="106">
        <v>198.46799999999999</v>
      </c>
      <c r="AD75" s="106">
        <v>198.63200000000001</v>
      </c>
      <c r="AE75" s="106">
        <v>198.85599999999999</v>
      </c>
      <c r="AF75" s="106">
        <v>199.32900000000001</v>
      </c>
      <c r="AG75" s="106">
        <v>200.26599999999999</v>
      </c>
      <c r="AH75" s="106">
        <v>199.90799999999999</v>
      </c>
      <c r="AI75" s="106">
        <v>194.50899999999999</v>
      </c>
      <c r="AJ75" s="106">
        <v>195.93299999999999</v>
      </c>
      <c r="AK75" s="106">
        <v>198.31200000000001</v>
      </c>
      <c r="AL75" s="106">
        <v>197.41499999999999</v>
      </c>
      <c r="AM75" s="106">
        <v>197.46299999999999</v>
      </c>
      <c r="AN75" s="106">
        <v>197.61099999999999</v>
      </c>
      <c r="AO75" s="106">
        <v>197.572</v>
      </c>
      <c r="AP75" s="106">
        <v>195.239</v>
      </c>
      <c r="AQ75" s="106">
        <v>192.422</v>
      </c>
      <c r="AR75" s="106">
        <v>193.71899999999999</v>
      </c>
      <c r="AS75" s="106">
        <v>192.40299999999999</v>
      </c>
      <c r="AT75" s="106">
        <v>191.404</v>
      </c>
      <c r="AU75" s="106">
        <v>191.75</v>
      </c>
      <c r="AV75" s="106">
        <v>195.36199999999999</v>
      </c>
      <c r="AW75" s="106">
        <v>196.995</v>
      </c>
      <c r="AX75" s="106">
        <v>196.916</v>
      </c>
      <c r="AY75" s="106">
        <v>194.648</v>
      </c>
      <c r="AZ75" s="106">
        <v>195.00899999999999</v>
      </c>
      <c r="BA75" s="106">
        <v>193.46899999999999</v>
      </c>
      <c r="BB75" s="106">
        <v>191.309</v>
      </c>
      <c r="BC75" s="106">
        <v>189.84200000000001</v>
      </c>
      <c r="BD75" s="106">
        <v>196.43199999999999</v>
      </c>
      <c r="BE75" s="106">
        <v>200.88499999999999</v>
      </c>
      <c r="BF75" s="106">
        <v>206.77</v>
      </c>
      <c r="BG75" s="106">
        <v>204.77199999999999</v>
      </c>
      <c r="BH75" s="106">
        <v>210.05099999999999</v>
      </c>
      <c r="BI75" s="106">
        <v>209.578</v>
      </c>
      <c r="BJ75" s="106">
        <v>214.226</v>
      </c>
      <c r="BK75" s="106">
        <v>213.00399999999999</v>
      </c>
      <c r="BL75" s="106">
        <v>212.49100000000001</v>
      </c>
      <c r="BM75" s="106">
        <v>213.56100000000001</v>
      </c>
      <c r="BN75" s="106">
        <v>209.58099999999999</v>
      </c>
      <c r="BO75" s="106">
        <v>210.70699999999999</v>
      </c>
      <c r="BP75" s="106">
        <v>210.63900000000001</v>
      </c>
      <c r="BQ75" s="106">
        <v>212.30199999999999</v>
      </c>
      <c r="BR75" s="106">
        <v>216.4</v>
      </c>
      <c r="BS75" s="106">
        <v>218.16200000000001</v>
      </c>
      <c r="BT75" s="106">
        <v>216.125</v>
      </c>
      <c r="BU75" s="106">
        <v>219.708</v>
      </c>
      <c r="BV75" s="106">
        <v>220.874</v>
      </c>
      <c r="BW75" s="106">
        <v>223.55099999999999</v>
      </c>
      <c r="BX75" s="106">
        <v>221.578</v>
      </c>
      <c r="BY75" s="106">
        <v>222.839</v>
      </c>
      <c r="BZ75" s="106">
        <v>221.072</v>
      </c>
      <c r="CA75" s="106">
        <v>224.983</v>
      </c>
      <c r="CB75" s="106">
        <v>222.637</v>
      </c>
      <c r="CC75" s="106">
        <v>220.417</v>
      </c>
      <c r="CD75" s="106">
        <v>218.32900000000001</v>
      </c>
      <c r="CE75" s="106">
        <v>217.869</v>
      </c>
      <c r="CF75" s="106">
        <v>220.226</v>
      </c>
      <c r="CG75" s="106">
        <v>221.75899999999999</v>
      </c>
      <c r="CH75" s="106">
        <v>219.23400000000001</v>
      </c>
      <c r="CI75" s="106">
        <v>222.73599999999999</v>
      </c>
      <c r="CJ75" s="106">
        <v>222.61799999999999</v>
      </c>
      <c r="CK75" s="106">
        <v>222.12299999999999</v>
      </c>
      <c r="CL75" s="106">
        <v>218.886</v>
      </c>
      <c r="CM75" s="106">
        <v>217.17599999999999</v>
      </c>
      <c r="CN75" s="106">
        <v>215.50200000000001</v>
      </c>
      <c r="CO75" s="106">
        <v>215.37</v>
      </c>
      <c r="CP75" s="106">
        <v>210.68700000000001</v>
      </c>
      <c r="CQ75" s="106">
        <v>211.61</v>
      </c>
      <c r="CR75" s="106">
        <v>206.53899999999999</v>
      </c>
      <c r="CS75" s="106">
        <v>203.40600000000001</v>
      </c>
      <c r="CT75" s="106">
        <v>210.98699999999999</v>
      </c>
      <c r="CU75" s="106">
        <v>211.327</v>
      </c>
      <c r="CV75" s="106">
        <v>207.96799999999999</v>
      </c>
      <c r="CW75" s="106">
        <v>195.714</v>
      </c>
      <c r="CX75" s="106">
        <v>189.53299999999999</v>
      </c>
      <c r="CY75" s="106">
        <v>188.947</v>
      </c>
      <c r="CZ75" s="106">
        <v>190.2</v>
      </c>
      <c r="DA75" s="106">
        <v>198.01499999999999</v>
      </c>
      <c r="DB75" s="106">
        <v>202.345</v>
      </c>
      <c r="DC75" s="106">
        <v>207.821</v>
      </c>
      <c r="DD75" s="106">
        <v>208.40199999999999</v>
      </c>
      <c r="DE75" s="106">
        <v>210.76900000000001</v>
      </c>
      <c r="DF75" s="106">
        <v>207.863</v>
      </c>
      <c r="DG75" s="106">
        <v>206.78</v>
      </c>
      <c r="DH75" s="106">
        <v>210.77799999999999</v>
      </c>
      <c r="DI75" s="106">
        <v>206.518</v>
      </c>
      <c r="DJ75" s="106">
        <v>216.137</v>
      </c>
      <c r="DK75" s="106">
        <v>218.96700000000001</v>
      </c>
      <c r="DL75" s="106">
        <v>220.81200000000001</v>
      </c>
      <c r="DM75" s="106">
        <v>224.11099999999999</v>
      </c>
      <c r="DN75" s="106">
        <v>226.86799999999999</v>
      </c>
      <c r="DO75" s="106">
        <v>230.79900000000001</v>
      </c>
      <c r="DP75" s="106">
        <v>231.38200000000001</v>
      </c>
      <c r="DQ75" s="106">
        <v>228.66399999999999</v>
      </c>
      <c r="DR75" s="106">
        <v>227.88900000000001</v>
      </c>
      <c r="DS75" s="106">
        <v>227.57400000000001</v>
      </c>
      <c r="DT75" s="106">
        <v>227.59899999999999</v>
      </c>
      <c r="DU75" s="106">
        <v>228.649</v>
      </c>
      <c r="DV75" s="106">
        <v>227.583</v>
      </c>
      <c r="DW75" s="106">
        <v>232.38300000000001</v>
      </c>
      <c r="DX75" s="106">
        <v>232.422</v>
      </c>
      <c r="DY75" s="106">
        <v>231.06800000000001</v>
      </c>
      <c r="DZ75" s="106">
        <v>230.959</v>
      </c>
      <c r="EA75" s="106">
        <v>223.249</v>
      </c>
      <c r="EB75" s="106">
        <v>221.56800000000001</v>
      </c>
      <c r="EC75" s="106">
        <v>220.22</v>
      </c>
      <c r="ED75" s="106">
        <v>228.99799999999999</v>
      </c>
      <c r="EE75" s="106">
        <v>236.18799999999999</v>
      </c>
      <c r="EF75" s="106">
        <v>238.09800000000001</v>
      </c>
      <c r="EG75" s="106">
        <v>246.75299999999999</v>
      </c>
      <c r="EH75" s="106">
        <v>253.655</v>
      </c>
      <c r="EI75" s="106">
        <v>256.00799999999998</v>
      </c>
      <c r="EJ75" s="106">
        <v>259.01</v>
      </c>
      <c r="EK75" s="106">
        <v>257.71699999999998</v>
      </c>
      <c r="EL75" s="106">
        <v>256.05599999999998</v>
      </c>
      <c r="EM75" s="106">
        <v>274.96300000000002</v>
      </c>
      <c r="EN75" s="106">
        <v>292.74099999999999</v>
      </c>
      <c r="EO75" s="106">
        <v>311.30200000000002</v>
      </c>
      <c r="EP75" s="106">
        <v>335.54599999999999</v>
      </c>
      <c r="EQ75" s="106">
        <v>350.72699999999998</v>
      </c>
      <c r="ER75" s="106">
        <v>355.25900000000001</v>
      </c>
      <c r="ES75" s="106">
        <v>356.54500000000002</v>
      </c>
      <c r="ET75" s="106">
        <v>358.53699999999998</v>
      </c>
      <c r="EU75" s="106">
        <v>364.77499999999998</v>
      </c>
      <c r="EV75" s="106">
        <v>366.18299999999999</v>
      </c>
      <c r="EW75" s="106">
        <v>379.57</v>
      </c>
      <c r="EX75" s="106">
        <v>380.28800000000001</v>
      </c>
      <c r="EY75" s="106">
        <v>410.19200000000001</v>
      </c>
      <c r="EZ75" s="106">
        <v>417.16699999999997</v>
      </c>
      <c r="FA75" s="106">
        <v>408.40600000000001</v>
      </c>
      <c r="FB75" s="106">
        <v>409.31099999999998</v>
      </c>
      <c r="FC75" s="106">
        <v>412.26400000000001</v>
      </c>
      <c r="FD75" s="106">
        <v>375.12</v>
      </c>
      <c r="FE75" s="106">
        <v>319.10199999999998</v>
      </c>
      <c r="FF75" s="106">
        <v>264.447</v>
      </c>
      <c r="FG75" s="106">
        <v>264.16399999999999</v>
      </c>
      <c r="FH75" s="106">
        <v>219</v>
      </c>
      <c r="FI75" s="106">
        <v>217.11</v>
      </c>
      <c r="FJ75" s="106">
        <v>228.79499999999999</v>
      </c>
      <c r="FK75" s="106">
        <v>180.04</v>
      </c>
      <c r="FL75" s="106">
        <v>167.452</v>
      </c>
      <c r="FM75" s="106">
        <v>162.703</v>
      </c>
      <c r="FN75" s="106">
        <v>163.93199999999999</v>
      </c>
      <c r="FO75" s="106">
        <v>172.27099999999999</v>
      </c>
      <c r="FP75" s="106">
        <v>171.82300000000001</v>
      </c>
      <c r="FQ75" s="106">
        <v>155.68600000000001</v>
      </c>
      <c r="FR75" s="106">
        <v>146.482</v>
      </c>
      <c r="FS75" s="106">
        <v>145.321</v>
      </c>
      <c r="FT75" s="106">
        <v>141.411</v>
      </c>
      <c r="FU75" s="106">
        <v>133.65600000000001</v>
      </c>
      <c r="FV75" s="106">
        <v>136.29400000000001</v>
      </c>
      <c r="FW75" s="106">
        <v>138.977</v>
      </c>
      <c r="FX75" s="106">
        <v>143.71799999999999</v>
      </c>
      <c r="FY75" s="106">
        <v>143.28200000000001</v>
      </c>
      <c r="FZ75" s="106">
        <v>143.79300000000001</v>
      </c>
      <c r="GA75" s="106">
        <v>144.096</v>
      </c>
      <c r="GB75" s="106">
        <v>143.44900000000001</v>
      </c>
      <c r="GC75" s="106">
        <v>145.339</v>
      </c>
      <c r="GD75" s="106">
        <v>147.113</v>
      </c>
      <c r="GE75" s="106">
        <v>145.173</v>
      </c>
      <c r="GF75" s="106">
        <v>144.50399999999999</v>
      </c>
      <c r="GG75" s="106">
        <v>146.10400000000001</v>
      </c>
      <c r="GH75" s="106">
        <v>151.30799999999999</v>
      </c>
      <c r="GI75" s="106">
        <v>158.82499999999999</v>
      </c>
      <c r="GJ75" s="106">
        <v>158.28100000000001</v>
      </c>
      <c r="GK75" s="106">
        <v>157.44</v>
      </c>
      <c r="GL75" s="106">
        <v>153.62799999999999</v>
      </c>
      <c r="GM75" s="106">
        <v>154.36000000000001</v>
      </c>
      <c r="GN75" s="106">
        <v>159.48599999999999</v>
      </c>
      <c r="GO75" s="106">
        <v>150.34399999999999</v>
      </c>
      <c r="GP75" s="106">
        <v>148.79900000000001</v>
      </c>
      <c r="GQ75" s="106">
        <v>144.50299999999999</v>
      </c>
      <c r="GR75" s="106">
        <v>144.24299999999999</v>
      </c>
      <c r="GS75" s="106">
        <v>142.67500000000001</v>
      </c>
      <c r="GT75" s="106">
        <v>144.416</v>
      </c>
      <c r="GU75" s="106">
        <v>149.09299999999999</v>
      </c>
      <c r="GV75" s="106">
        <v>151.88499999999999</v>
      </c>
      <c r="GW75" s="106">
        <v>150.41800000000001</v>
      </c>
      <c r="GX75" s="106">
        <v>151.33199999999999</v>
      </c>
      <c r="GY75" s="106">
        <v>155.88</v>
      </c>
      <c r="GZ75" s="106">
        <v>154.55699999999999</v>
      </c>
      <c r="HA75" s="106">
        <v>159.131</v>
      </c>
      <c r="HB75" s="106">
        <v>162.203</v>
      </c>
      <c r="HC75" s="106">
        <v>162.292</v>
      </c>
      <c r="HD75" s="106">
        <v>161.595</v>
      </c>
      <c r="HE75" s="106">
        <v>156.982</v>
      </c>
      <c r="HF75" s="106">
        <v>153.685</v>
      </c>
      <c r="HG75" s="106">
        <v>153.61199999999999</v>
      </c>
      <c r="HH75" s="106">
        <v>159.12</v>
      </c>
      <c r="HI75" s="106">
        <v>157.47</v>
      </c>
      <c r="HJ75" s="106">
        <v>158.001</v>
      </c>
      <c r="HK75" s="106">
        <v>160.93600000000001</v>
      </c>
      <c r="HL75" s="106">
        <v>160.22999999999999</v>
      </c>
      <c r="HM75" s="106">
        <v>161.852</v>
      </c>
      <c r="HN75" s="106">
        <v>165.87799999999999</v>
      </c>
      <c r="HO75" s="106">
        <v>167.65199999999999</v>
      </c>
      <c r="HP75" s="106">
        <v>168.44900000000001</v>
      </c>
      <c r="HQ75" s="106">
        <v>170.215</v>
      </c>
      <c r="HR75" s="106">
        <v>174.50299999999999</v>
      </c>
      <c r="HS75" s="106">
        <v>171.91300000000001</v>
      </c>
      <c r="HT75" s="106">
        <v>173.44200000000001</v>
      </c>
      <c r="HU75" s="106">
        <v>176.22900000000001</v>
      </c>
      <c r="HV75" s="106">
        <v>179.06</v>
      </c>
      <c r="HW75" s="106">
        <v>182.505</v>
      </c>
      <c r="HX75" s="106">
        <v>186.221</v>
      </c>
      <c r="HY75" s="106">
        <v>179.76300000000001</v>
      </c>
      <c r="HZ75" s="106">
        <v>189.01</v>
      </c>
      <c r="IA75" s="106"/>
      <c r="IB75" s="106"/>
      <c r="IC75" s="106"/>
      <c r="ID75" s="106"/>
      <c r="IE75" s="106"/>
      <c r="IF75" s="106"/>
      <c r="IG75" s="106"/>
      <c r="IH75" s="106"/>
      <c r="II75" s="106"/>
      <c r="IJ75" s="106"/>
      <c r="IK75" s="106"/>
      <c r="IL75" s="106"/>
      <c r="IM75" s="106"/>
      <c r="IN75" s="106"/>
      <c r="IO75" s="106"/>
      <c r="IP75" s="106"/>
      <c r="IQ75" s="106"/>
      <c r="IR75" s="106"/>
      <c r="IS75" s="106"/>
      <c r="IT75" s="106"/>
      <c r="IU75" s="106"/>
      <c r="IV75" s="106"/>
      <c r="IW75" s="106"/>
      <c r="IX75" s="106"/>
      <c r="IY75" s="106"/>
      <c r="IZ75" s="106"/>
      <c r="JA75" s="106"/>
      <c r="JB75" s="106"/>
    </row>
    <row r="76" spans="1:262" x14ac:dyDescent="0.35">
      <c r="A76" s="108" t="s">
        <v>17</v>
      </c>
      <c r="B76" t="s">
        <v>927</v>
      </c>
      <c r="C76" t="s">
        <v>1690</v>
      </c>
      <c r="D76">
        <f t="shared" ca="1" si="17"/>
        <v>257</v>
      </c>
      <c r="E76" s="105">
        <f ca="1">_xll.BDH(A76&amp;" corp","blp_i_sprd_mid",TODAY()-365,TODAY(),"dir=h","sort=r","fill=-", "pcs="&amp;B76, "dates=h","cols=257;rows=1")</f>
        <v>218.37200000000001</v>
      </c>
      <c r="F76" s="106">
        <v>218.17599999999999</v>
      </c>
      <c r="G76" s="106">
        <v>220.614</v>
      </c>
      <c r="H76" s="106">
        <v>222.261</v>
      </c>
      <c r="I76" s="106">
        <v>223.8</v>
      </c>
      <c r="J76" s="106">
        <v>223.63200000000001</v>
      </c>
      <c r="K76" s="106">
        <v>219.738</v>
      </c>
      <c r="L76" s="106">
        <v>218.50399999999999</v>
      </c>
      <c r="M76" s="106">
        <v>217.148</v>
      </c>
      <c r="N76" s="106">
        <v>217.52199999999999</v>
      </c>
      <c r="O76" s="106">
        <v>217.001</v>
      </c>
      <c r="P76" s="106">
        <v>214.78200000000001</v>
      </c>
      <c r="Q76" s="106">
        <v>214.94800000000001</v>
      </c>
      <c r="R76" s="106">
        <v>219.685</v>
      </c>
      <c r="S76" s="106">
        <v>223.834</v>
      </c>
      <c r="T76" s="106">
        <v>223.393</v>
      </c>
      <c r="U76" s="106">
        <v>225.72399999999999</v>
      </c>
      <c r="V76" s="106">
        <v>229.71100000000001</v>
      </c>
      <c r="W76" s="106">
        <v>230.81</v>
      </c>
      <c r="X76" s="106">
        <v>234.26900000000001</v>
      </c>
      <c r="Y76" s="106">
        <v>230.36699999999999</v>
      </c>
      <c r="Z76" s="106">
        <v>227.49299999999999</v>
      </c>
      <c r="AA76" s="106">
        <v>228.017</v>
      </c>
      <c r="AB76" s="106">
        <v>227.803</v>
      </c>
      <c r="AC76" s="106">
        <v>219.58</v>
      </c>
      <c r="AD76" s="106">
        <v>220.262</v>
      </c>
      <c r="AE76" s="106">
        <v>220.34899999999999</v>
      </c>
      <c r="AF76" s="106">
        <v>220.31899999999999</v>
      </c>
      <c r="AG76" s="106">
        <v>220.982</v>
      </c>
      <c r="AH76" s="106">
        <v>220.715</v>
      </c>
      <c r="AI76" s="106">
        <v>216.93600000000001</v>
      </c>
      <c r="AJ76" s="106">
        <v>219.625</v>
      </c>
      <c r="AK76" s="106">
        <v>220.28399999999999</v>
      </c>
      <c r="AL76" s="106">
        <v>218.72900000000001</v>
      </c>
      <c r="AM76" s="106">
        <v>217.74799999999999</v>
      </c>
      <c r="AN76" s="106">
        <v>217.774</v>
      </c>
      <c r="AO76" s="106">
        <v>216.81700000000001</v>
      </c>
      <c r="AP76" s="106">
        <v>213.34899999999999</v>
      </c>
      <c r="AQ76" s="106">
        <v>211.41399999999999</v>
      </c>
      <c r="AR76" s="106">
        <v>211.37299999999999</v>
      </c>
      <c r="AS76" s="106">
        <v>210.67699999999999</v>
      </c>
      <c r="AT76" s="106">
        <v>209.00399999999999</v>
      </c>
      <c r="AU76" s="106">
        <v>209.37700000000001</v>
      </c>
      <c r="AV76" s="106">
        <v>213.535</v>
      </c>
      <c r="AW76" s="106">
        <v>214.69</v>
      </c>
      <c r="AX76" s="106">
        <v>213.24</v>
      </c>
      <c r="AY76" s="106">
        <v>209.35400000000001</v>
      </c>
      <c r="AZ76" s="106">
        <v>209.298</v>
      </c>
      <c r="BA76" s="106">
        <v>208.84100000000001</v>
      </c>
      <c r="BB76" s="106">
        <v>206.88900000000001</v>
      </c>
      <c r="BC76" s="106">
        <v>205.11099999999999</v>
      </c>
      <c r="BD76" s="106">
        <v>209.21</v>
      </c>
      <c r="BE76" s="106">
        <v>214.054</v>
      </c>
      <c r="BF76" s="106">
        <v>222.35300000000001</v>
      </c>
      <c r="BG76" s="106">
        <v>221.495</v>
      </c>
      <c r="BH76" s="106">
        <v>224.45099999999999</v>
      </c>
      <c r="BI76" s="106">
        <v>224.26</v>
      </c>
      <c r="BJ76" s="106">
        <v>228.839</v>
      </c>
      <c r="BK76" s="106">
        <v>228.32499999999999</v>
      </c>
      <c r="BL76" s="106">
        <v>228.33199999999999</v>
      </c>
      <c r="BM76" s="106">
        <v>229.99199999999999</v>
      </c>
      <c r="BN76" s="106">
        <v>226.23400000000001</v>
      </c>
      <c r="BO76" s="106">
        <v>226.98500000000001</v>
      </c>
      <c r="BP76" s="106">
        <v>224.17099999999999</v>
      </c>
      <c r="BQ76" s="106">
        <v>221.88399999999999</v>
      </c>
      <c r="BR76" s="106">
        <v>224.096</v>
      </c>
      <c r="BS76" s="106">
        <v>225.804</v>
      </c>
      <c r="BT76" s="106">
        <v>222.065</v>
      </c>
      <c r="BU76" s="106">
        <v>228.22399999999999</v>
      </c>
      <c r="BV76" s="106">
        <v>230.59899999999999</v>
      </c>
      <c r="BW76" s="106">
        <v>232.51499999999999</v>
      </c>
      <c r="BX76" s="106">
        <v>231.387</v>
      </c>
      <c r="BY76" s="106">
        <v>232.7</v>
      </c>
      <c r="BZ76" s="106">
        <v>231.565</v>
      </c>
      <c r="CA76" s="106">
        <v>235.37299999999999</v>
      </c>
      <c r="CB76" s="106">
        <v>234.066</v>
      </c>
      <c r="CC76" s="106">
        <v>231.619</v>
      </c>
      <c r="CD76" s="106">
        <v>229.559</v>
      </c>
      <c r="CE76" s="106">
        <v>230.11199999999999</v>
      </c>
      <c r="CF76" s="106">
        <v>230.70599999999999</v>
      </c>
      <c r="CG76" s="106">
        <v>231.268</v>
      </c>
      <c r="CH76" s="106">
        <v>229.346</v>
      </c>
      <c r="CI76" s="106">
        <v>232.74</v>
      </c>
      <c r="CJ76" s="106">
        <v>233.81800000000001</v>
      </c>
      <c r="CK76" s="106">
        <v>233.97</v>
      </c>
      <c r="CL76" s="106">
        <v>231.863</v>
      </c>
      <c r="CM76" s="106">
        <v>229.97399999999999</v>
      </c>
      <c r="CN76" s="106">
        <v>228.626</v>
      </c>
      <c r="CO76" s="106">
        <v>231.227</v>
      </c>
      <c r="CP76" s="106">
        <v>223.08099999999999</v>
      </c>
      <c r="CQ76" s="106">
        <v>221.96199999999999</v>
      </c>
      <c r="CR76" s="106">
        <v>216.95</v>
      </c>
      <c r="CS76" s="106">
        <v>213.57</v>
      </c>
      <c r="CT76" s="106">
        <v>222.21899999999999</v>
      </c>
      <c r="CU76" s="106">
        <v>219.05799999999999</v>
      </c>
      <c r="CV76" s="106">
        <v>218.46100000000001</v>
      </c>
      <c r="CW76" s="106">
        <v>204.053</v>
      </c>
      <c r="CX76" s="106">
        <v>198.87899999999999</v>
      </c>
      <c r="CY76" s="106">
        <v>197.53399999999999</v>
      </c>
      <c r="CZ76" s="106">
        <v>204.245</v>
      </c>
      <c r="DA76" s="106">
        <v>215.40899999999999</v>
      </c>
      <c r="DB76" s="106">
        <v>222.423</v>
      </c>
      <c r="DC76" s="106">
        <v>232.52500000000001</v>
      </c>
      <c r="DD76" s="106">
        <v>234.649</v>
      </c>
      <c r="DE76" s="106">
        <v>236.309</v>
      </c>
      <c r="DF76" s="106">
        <v>233.36199999999999</v>
      </c>
      <c r="DG76" s="106">
        <v>231.477</v>
      </c>
      <c r="DH76" s="106">
        <v>239.65199999999999</v>
      </c>
      <c r="DI76" s="106">
        <v>244.61099999999999</v>
      </c>
      <c r="DJ76" s="106">
        <v>249.67699999999999</v>
      </c>
      <c r="DK76" s="106">
        <v>250.27</v>
      </c>
      <c r="DL76" s="106">
        <v>250.82300000000001</v>
      </c>
      <c r="DM76" s="106">
        <v>257.3</v>
      </c>
      <c r="DN76" s="106">
        <v>267.89</v>
      </c>
      <c r="DO76" s="106">
        <v>272.32900000000001</v>
      </c>
      <c r="DP76" s="106">
        <v>273.71300000000002</v>
      </c>
      <c r="DQ76" s="106">
        <v>268.26400000000001</v>
      </c>
      <c r="DR76" s="106">
        <v>266.22000000000003</v>
      </c>
      <c r="DS76" s="106">
        <v>265.56799999999998</v>
      </c>
      <c r="DT76" s="106">
        <v>264.79599999999999</v>
      </c>
      <c r="DU76" s="106">
        <v>265.334</v>
      </c>
      <c r="DV76" s="106">
        <v>267.00700000000001</v>
      </c>
      <c r="DW76" s="106">
        <v>276.536</v>
      </c>
      <c r="DX76" s="106">
        <v>277.13299999999998</v>
      </c>
      <c r="DY76" s="106">
        <v>271.08999999999997</v>
      </c>
      <c r="DZ76" s="106">
        <v>271.99099999999999</v>
      </c>
      <c r="EA76" s="106">
        <v>267.346</v>
      </c>
      <c r="EB76" s="106">
        <v>265.27999999999997</v>
      </c>
      <c r="EC76" s="106">
        <v>264.928</v>
      </c>
      <c r="ED76" s="106">
        <v>271.64699999999999</v>
      </c>
      <c r="EE76" s="106">
        <v>272.97300000000001</v>
      </c>
      <c r="EF76" s="106">
        <v>273.98</v>
      </c>
      <c r="EG76" s="106">
        <v>278.89999999999998</v>
      </c>
      <c r="EH76" s="106">
        <v>277.31200000000001</v>
      </c>
      <c r="EI76" s="106">
        <v>282.88</v>
      </c>
      <c r="EJ76" s="106">
        <v>282.06599999999997</v>
      </c>
      <c r="EK76" s="106">
        <v>277.53399999999999</v>
      </c>
      <c r="EL76" s="106">
        <v>279.69499999999999</v>
      </c>
      <c r="EM76" s="106">
        <v>301.13400000000001</v>
      </c>
      <c r="EN76" s="106">
        <v>315.84500000000003</v>
      </c>
      <c r="EO76" s="106">
        <v>327.48899999999998</v>
      </c>
      <c r="EP76" s="106">
        <v>345.38400000000001</v>
      </c>
      <c r="EQ76" s="106">
        <v>352.64699999999999</v>
      </c>
      <c r="ER76" s="106">
        <v>351.154</v>
      </c>
      <c r="ES76" s="106">
        <v>352.01</v>
      </c>
      <c r="ET76" s="106">
        <v>351.53300000000002</v>
      </c>
      <c r="EU76" s="106">
        <v>359.22300000000001</v>
      </c>
      <c r="EV76" s="106">
        <v>357.565</v>
      </c>
      <c r="EW76" s="106">
        <v>364.17200000000003</v>
      </c>
      <c r="EX76" s="106">
        <v>373.80099999999999</v>
      </c>
      <c r="EY76" s="106">
        <v>394.43599999999998</v>
      </c>
      <c r="EZ76" s="106">
        <v>402.47199999999998</v>
      </c>
      <c r="FA76" s="106">
        <v>384.45299999999997</v>
      </c>
      <c r="FB76" s="106">
        <v>379.90100000000001</v>
      </c>
      <c r="FC76" s="106">
        <v>378.45800000000003</v>
      </c>
      <c r="FD76" s="106">
        <v>338.99299999999999</v>
      </c>
      <c r="FE76" s="106">
        <v>306.43900000000002</v>
      </c>
      <c r="FF76" s="106">
        <v>254.52500000000001</v>
      </c>
      <c r="FG76" s="106">
        <v>256.26499999999999</v>
      </c>
      <c r="FH76" s="106">
        <v>228.971</v>
      </c>
      <c r="FI76" s="106">
        <v>227.72900000000001</v>
      </c>
      <c r="FJ76" s="106">
        <v>232.95</v>
      </c>
      <c r="FK76" s="106">
        <v>193.87100000000001</v>
      </c>
      <c r="FL76" s="106">
        <v>181.00800000000001</v>
      </c>
      <c r="FM76" s="106">
        <v>176.64400000000001</v>
      </c>
      <c r="FN76" s="106">
        <v>178.523</v>
      </c>
      <c r="FO76" s="106">
        <v>187.577</v>
      </c>
      <c r="FP76" s="106">
        <v>185.51300000000001</v>
      </c>
      <c r="FQ76" s="106">
        <v>175.50200000000001</v>
      </c>
      <c r="FR76" s="106">
        <v>166.70599999999999</v>
      </c>
      <c r="FS76" s="106">
        <v>163.68700000000001</v>
      </c>
      <c r="FT76" s="106">
        <v>160.02500000000001</v>
      </c>
      <c r="FU76" s="106">
        <v>151.732</v>
      </c>
      <c r="FV76" s="106">
        <v>153.636</v>
      </c>
      <c r="FW76" s="106">
        <v>154.01</v>
      </c>
      <c r="FX76" s="106">
        <v>155.65299999999999</v>
      </c>
      <c r="FY76" s="106">
        <v>154.56</v>
      </c>
      <c r="FZ76" s="106">
        <v>155.22399999999999</v>
      </c>
      <c r="GA76" s="106">
        <v>154.73400000000001</v>
      </c>
      <c r="GB76" s="106">
        <v>154.32</v>
      </c>
      <c r="GC76" s="106">
        <v>156.40299999999999</v>
      </c>
      <c r="GD76" s="106">
        <v>158.316</v>
      </c>
      <c r="GE76" s="106">
        <v>155.17099999999999</v>
      </c>
      <c r="GF76" s="106">
        <v>152.886</v>
      </c>
      <c r="GG76" s="106">
        <v>156.22200000000001</v>
      </c>
      <c r="GH76" s="106">
        <v>159.48500000000001</v>
      </c>
      <c r="GI76" s="106">
        <v>169.20699999999999</v>
      </c>
      <c r="GJ76" s="106">
        <v>168.75</v>
      </c>
      <c r="GK76" s="106">
        <v>166.881</v>
      </c>
      <c r="GL76" s="106">
        <v>162.93600000000001</v>
      </c>
      <c r="GM76" s="106">
        <v>162.75200000000001</v>
      </c>
      <c r="GN76" s="106">
        <v>166.708</v>
      </c>
      <c r="GO76" s="106">
        <v>156.46700000000001</v>
      </c>
      <c r="GP76" s="106">
        <v>153.108</v>
      </c>
      <c r="GQ76" s="106">
        <v>148.45500000000001</v>
      </c>
      <c r="GR76" s="106">
        <v>148.22499999999999</v>
      </c>
      <c r="GS76" s="106">
        <v>146.28399999999999</v>
      </c>
      <c r="GT76" s="106">
        <v>146.114</v>
      </c>
      <c r="GU76" s="106">
        <v>149.46299999999999</v>
      </c>
      <c r="GV76" s="106">
        <v>149.102</v>
      </c>
      <c r="GW76" s="106">
        <v>146.99299999999999</v>
      </c>
      <c r="GX76" s="106">
        <v>146.98699999999999</v>
      </c>
      <c r="GY76" s="106">
        <v>150.22800000000001</v>
      </c>
      <c r="GZ76" s="106">
        <v>149.64599999999999</v>
      </c>
      <c r="HA76" s="106">
        <v>153.39699999999999</v>
      </c>
      <c r="HB76" s="106">
        <v>155.15799999999999</v>
      </c>
      <c r="HC76" s="106">
        <v>153.726</v>
      </c>
      <c r="HD76" s="106">
        <v>152.846</v>
      </c>
      <c r="HE76" s="106">
        <v>148.392</v>
      </c>
      <c r="HF76" s="106">
        <v>144.45400000000001</v>
      </c>
      <c r="HG76" s="106">
        <v>145.16499999999999</v>
      </c>
      <c r="HH76" s="106">
        <v>149.221</v>
      </c>
      <c r="HI76" s="106">
        <v>148.15</v>
      </c>
      <c r="HJ76" s="106">
        <v>148.40700000000001</v>
      </c>
      <c r="HK76" s="106">
        <v>150.70099999999999</v>
      </c>
      <c r="HL76" s="106">
        <v>150.18100000000001</v>
      </c>
      <c r="HM76" s="106">
        <v>151.87700000000001</v>
      </c>
      <c r="HN76" s="106">
        <v>156.321</v>
      </c>
      <c r="HO76" s="106">
        <v>155.88999999999999</v>
      </c>
      <c r="HP76" s="106">
        <v>158.30600000000001</v>
      </c>
      <c r="HQ76" s="106">
        <v>159.61099999999999</v>
      </c>
      <c r="HR76" s="106">
        <v>164.24100000000001</v>
      </c>
      <c r="HS76" s="106">
        <v>162.374</v>
      </c>
      <c r="HT76" s="106">
        <v>164.142</v>
      </c>
      <c r="HU76" s="106">
        <v>165.953</v>
      </c>
      <c r="HV76" s="106">
        <v>170.54499999999999</v>
      </c>
      <c r="HW76" s="106">
        <v>174.77699999999999</v>
      </c>
      <c r="HX76" s="106">
        <v>178.53899999999999</v>
      </c>
      <c r="HY76" s="106">
        <v>172.56</v>
      </c>
      <c r="HZ76" s="106">
        <v>179.23699999999999</v>
      </c>
      <c r="IA76" s="106">
        <v>179.679</v>
      </c>
      <c r="IB76" s="106">
        <v>181</v>
      </c>
      <c r="IC76" s="106">
        <v>181.56299999999999</v>
      </c>
      <c r="ID76" s="106">
        <v>182.97900000000001</v>
      </c>
      <c r="IE76" s="106">
        <v>187.24799999999999</v>
      </c>
      <c r="IF76" s="106">
        <v>185.41399999999999</v>
      </c>
      <c r="IG76" s="106">
        <v>185.733</v>
      </c>
      <c r="IH76" s="106">
        <v>182.92099999999999</v>
      </c>
      <c r="II76" s="106">
        <v>180.977</v>
      </c>
      <c r="IJ76" s="106">
        <v>181.19</v>
      </c>
      <c r="IK76" s="106">
        <v>182.46199999999999</v>
      </c>
      <c r="IL76" s="106">
        <v>178.483</v>
      </c>
      <c r="IM76" s="106">
        <v>173.99799999999999</v>
      </c>
      <c r="IN76" s="106">
        <v>173.27699999999999</v>
      </c>
      <c r="IO76" s="106">
        <v>171.792</v>
      </c>
      <c r="IP76" s="106">
        <v>168.90199999999999</v>
      </c>
      <c r="IQ76" s="106">
        <v>171.22</v>
      </c>
      <c r="IR76" s="106">
        <v>168.61</v>
      </c>
      <c r="IS76" s="106">
        <v>172.62200000000001</v>
      </c>
      <c r="IT76" s="106">
        <v>176.60900000000001</v>
      </c>
      <c r="IU76" s="106">
        <v>177.56</v>
      </c>
      <c r="IV76" s="106">
        <v>173.14400000000001</v>
      </c>
      <c r="IW76" s="106">
        <v>172.221</v>
      </c>
      <c r="IX76" s="106">
        <v>166.316</v>
      </c>
      <c r="IY76" s="106">
        <v>165.95500000000001</v>
      </c>
      <c r="IZ76" s="106">
        <v>170.87799999999999</v>
      </c>
      <c r="JA76" s="106">
        <v>174.203</v>
      </c>
      <c r="JB76" s="106"/>
    </row>
    <row r="77" spans="1:262" x14ac:dyDescent="0.35">
      <c r="A77" s="108" t="s">
        <v>19</v>
      </c>
      <c r="B77" t="s">
        <v>927</v>
      </c>
      <c r="C77" t="s">
        <v>1690</v>
      </c>
      <c r="D77">
        <f t="shared" ca="1" si="17"/>
        <v>257</v>
      </c>
      <c r="E77" s="105">
        <f ca="1">_xll.BDH(A77&amp;" corp","blp_i_sprd_mid",TODAY()-365,TODAY(),"dir=h","sort=r","fill=-", "pcs="&amp;B77, "dates=h","cols=257;rows=1")</f>
        <v>175.43600000000001</v>
      </c>
      <c r="F77" s="106">
        <v>174.739</v>
      </c>
      <c r="G77" s="106">
        <v>171.49100000000001</v>
      </c>
      <c r="H77" s="106">
        <v>175.17599999999999</v>
      </c>
      <c r="I77" s="106">
        <v>176.708</v>
      </c>
      <c r="J77" s="106">
        <v>178.96</v>
      </c>
      <c r="K77" s="106">
        <v>171.12100000000001</v>
      </c>
      <c r="L77" s="106">
        <v>168.82</v>
      </c>
      <c r="M77" s="106">
        <v>169.51499999999999</v>
      </c>
      <c r="N77" s="106">
        <v>169.27799999999999</v>
      </c>
      <c r="O77" s="106">
        <v>170.51</v>
      </c>
      <c r="P77" s="106">
        <v>170.286</v>
      </c>
      <c r="Q77" s="106">
        <v>172.31299999999999</v>
      </c>
      <c r="R77" s="106">
        <v>179.36099999999999</v>
      </c>
      <c r="S77" s="106">
        <v>184.76</v>
      </c>
      <c r="T77" s="106">
        <v>185.70099999999999</v>
      </c>
      <c r="U77" s="106">
        <v>192.03800000000001</v>
      </c>
      <c r="V77" s="106">
        <v>200.637</v>
      </c>
      <c r="W77" s="106">
        <v>204.49299999999999</v>
      </c>
      <c r="X77" s="106">
        <v>207.30699999999999</v>
      </c>
      <c r="Y77" s="106">
        <v>199.65</v>
      </c>
      <c r="Z77" s="106">
        <v>187.97200000000001</v>
      </c>
      <c r="AA77" s="106">
        <v>190.495</v>
      </c>
      <c r="AB77" s="106">
        <v>184.114</v>
      </c>
      <c r="AC77" s="106">
        <v>176.988</v>
      </c>
      <c r="AD77" s="106">
        <v>179.398</v>
      </c>
      <c r="AE77" s="106">
        <v>183.27099999999999</v>
      </c>
      <c r="AF77" s="106">
        <v>183.68600000000001</v>
      </c>
      <c r="AG77" s="106">
        <v>183.49799999999999</v>
      </c>
      <c r="AH77" s="106">
        <v>180.16900000000001</v>
      </c>
      <c r="AI77" s="106">
        <v>172.11099999999999</v>
      </c>
      <c r="AJ77" s="106">
        <v>173.768</v>
      </c>
      <c r="AK77" s="106">
        <v>168.571</v>
      </c>
      <c r="AL77" s="106">
        <v>164.09399999999999</v>
      </c>
      <c r="AM77" s="106">
        <v>162.83099999999999</v>
      </c>
      <c r="AN77" s="106">
        <v>160.78399999999999</v>
      </c>
      <c r="AO77" s="106">
        <v>160.035</v>
      </c>
      <c r="AP77" s="106">
        <v>156.33199999999999</v>
      </c>
      <c r="AQ77" s="106">
        <v>154.01499999999999</v>
      </c>
      <c r="AR77" s="106">
        <v>155.45099999999999</v>
      </c>
      <c r="AS77" s="106">
        <v>152.88999999999999</v>
      </c>
      <c r="AT77" s="106">
        <v>147.74799999999999</v>
      </c>
      <c r="AU77" s="106">
        <v>147.423</v>
      </c>
      <c r="AV77" s="106">
        <v>150.07499999999999</v>
      </c>
      <c r="AW77" s="106">
        <v>150.536</v>
      </c>
      <c r="AX77" s="106">
        <v>151.03899999999999</v>
      </c>
      <c r="AY77" s="106">
        <v>148.85400000000001</v>
      </c>
      <c r="AZ77" s="106">
        <v>144.85499999999999</v>
      </c>
      <c r="BA77" s="106">
        <v>143.661</v>
      </c>
      <c r="BB77" s="106">
        <v>139.72300000000001</v>
      </c>
      <c r="BC77" s="106">
        <v>139.37799999999999</v>
      </c>
      <c r="BD77" s="106">
        <v>143.59800000000001</v>
      </c>
      <c r="BE77" s="106">
        <v>150.06100000000001</v>
      </c>
      <c r="BF77" s="106">
        <v>154.28</v>
      </c>
      <c r="BG77" s="106">
        <v>156.31299999999999</v>
      </c>
      <c r="BH77" s="106">
        <v>161.52600000000001</v>
      </c>
      <c r="BI77" s="106">
        <v>168.078</v>
      </c>
      <c r="BJ77" s="106">
        <v>172.54599999999999</v>
      </c>
      <c r="BK77" s="106">
        <v>172.42699999999999</v>
      </c>
      <c r="BL77" s="106">
        <v>173.73500000000001</v>
      </c>
      <c r="BM77" s="106">
        <v>174.57599999999999</v>
      </c>
      <c r="BN77" s="106">
        <v>167.99799999999999</v>
      </c>
      <c r="BO77" s="106">
        <v>168.73599999999999</v>
      </c>
      <c r="BP77" s="106">
        <v>168.922</v>
      </c>
      <c r="BQ77" s="106">
        <v>169.45</v>
      </c>
      <c r="BR77" s="106">
        <v>174.386</v>
      </c>
      <c r="BS77" s="106">
        <v>177.387</v>
      </c>
      <c r="BT77" s="106">
        <v>176.62100000000001</v>
      </c>
      <c r="BU77" s="106">
        <v>188.04499999999999</v>
      </c>
      <c r="BV77" s="106">
        <v>195.511</v>
      </c>
      <c r="BW77" s="106">
        <v>198.12799999999999</v>
      </c>
      <c r="BX77" s="106">
        <v>197.93</v>
      </c>
      <c r="BY77" s="106">
        <v>199.26599999999999</v>
      </c>
      <c r="BZ77" s="106">
        <v>200.26300000000001</v>
      </c>
      <c r="CA77" s="106">
        <v>205.76300000000001</v>
      </c>
      <c r="CB77" s="106">
        <v>204.40100000000001</v>
      </c>
      <c r="CC77" s="106">
        <v>202.75299999999999</v>
      </c>
      <c r="CD77" s="106">
        <v>199.053</v>
      </c>
      <c r="CE77" s="106">
        <v>200.46899999999999</v>
      </c>
      <c r="CF77" s="106">
        <v>206.601</v>
      </c>
      <c r="CG77" s="106">
        <v>207.08099999999999</v>
      </c>
      <c r="CH77" s="106">
        <v>206.56200000000001</v>
      </c>
      <c r="CI77" s="106">
        <v>211.762</v>
      </c>
      <c r="CJ77" s="106">
        <v>213.28800000000001</v>
      </c>
      <c r="CK77" s="106">
        <v>211.607</v>
      </c>
      <c r="CL77" s="106">
        <v>210.65</v>
      </c>
      <c r="CM77" s="106">
        <v>207.84100000000001</v>
      </c>
      <c r="CN77" s="106">
        <v>207.15199999999999</v>
      </c>
      <c r="CO77" s="106">
        <v>208.15299999999999</v>
      </c>
      <c r="CP77" s="106">
        <v>200.25899999999999</v>
      </c>
      <c r="CQ77" s="106">
        <v>199.27500000000001</v>
      </c>
      <c r="CR77" s="106">
        <v>192.81200000000001</v>
      </c>
      <c r="CS77" s="106">
        <v>187.86500000000001</v>
      </c>
      <c r="CT77" s="106">
        <v>197.90100000000001</v>
      </c>
      <c r="CU77" s="106">
        <v>193.81800000000001</v>
      </c>
      <c r="CV77" s="106">
        <v>196.26</v>
      </c>
      <c r="CW77" s="106">
        <v>176.68600000000001</v>
      </c>
      <c r="CX77" s="106">
        <v>168.476</v>
      </c>
      <c r="CY77" s="106">
        <v>164.643</v>
      </c>
      <c r="CZ77" s="106">
        <v>172.84100000000001</v>
      </c>
      <c r="DA77" s="106">
        <v>188.398</v>
      </c>
      <c r="DB77" s="106">
        <v>194.006</v>
      </c>
      <c r="DC77" s="106">
        <v>201.93799999999999</v>
      </c>
      <c r="DD77" s="106">
        <v>202.095</v>
      </c>
      <c r="DE77" s="106">
        <v>203.428</v>
      </c>
      <c r="DF77" s="106">
        <v>198.471</v>
      </c>
      <c r="DG77" s="106">
        <v>197.37</v>
      </c>
      <c r="DH77" s="106">
        <v>211.58500000000001</v>
      </c>
      <c r="DI77" s="106">
        <v>217.83500000000001</v>
      </c>
      <c r="DJ77" s="106">
        <v>221.381</v>
      </c>
      <c r="DK77" s="106">
        <v>223.904</v>
      </c>
      <c r="DL77" s="106">
        <v>232.249</v>
      </c>
      <c r="DM77" s="106">
        <v>238.255</v>
      </c>
      <c r="DN77" s="106">
        <v>243.28</v>
      </c>
      <c r="DO77" s="106">
        <v>247.59</v>
      </c>
      <c r="DP77" s="106">
        <v>247.01300000000001</v>
      </c>
      <c r="DQ77" s="106">
        <v>238.78399999999999</v>
      </c>
      <c r="DR77" s="106">
        <v>235.964</v>
      </c>
      <c r="DS77" s="106">
        <v>235.38</v>
      </c>
      <c r="DT77" s="106">
        <v>234.625</v>
      </c>
      <c r="DU77" s="106">
        <v>238.309</v>
      </c>
      <c r="DV77" s="106">
        <v>242.22900000000001</v>
      </c>
      <c r="DW77" s="106">
        <v>245.87</v>
      </c>
      <c r="DX77" s="106">
        <v>245.44300000000001</v>
      </c>
      <c r="DY77" s="106">
        <v>254.774</v>
      </c>
      <c r="DZ77" s="106">
        <v>232.72800000000001</v>
      </c>
      <c r="EA77" s="106">
        <v>225.59399999999999</v>
      </c>
      <c r="EB77" s="106">
        <v>222.767</v>
      </c>
      <c r="EC77" s="106">
        <v>220.33</v>
      </c>
      <c r="ED77" s="106">
        <v>228.48400000000001</v>
      </c>
      <c r="EE77" s="106">
        <v>231.042</v>
      </c>
      <c r="EF77" s="106">
        <v>233.57300000000001</v>
      </c>
      <c r="EG77" s="106">
        <v>237.077</v>
      </c>
      <c r="EH77" s="106">
        <v>228.70400000000001</v>
      </c>
      <c r="EI77" s="106">
        <v>221.84299999999999</v>
      </c>
      <c r="EJ77" s="106">
        <v>218.547</v>
      </c>
      <c r="EK77" s="106">
        <v>201.06</v>
      </c>
      <c r="EL77" s="106">
        <v>200.572</v>
      </c>
      <c r="EM77" s="106">
        <v>229.95400000000001</v>
      </c>
      <c r="EN77" s="106">
        <v>246.738</v>
      </c>
      <c r="EO77" s="106">
        <v>261.76400000000001</v>
      </c>
      <c r="EP77" s="106">
        <v>283.91500000000002</v>
      </c>
      <c r="EQ77" s="106">
        <v>296.55200000000002</v>
      </c>
      <c r="ER77" s="106">
        <v>299.96199999999999</v>
      </c>
      <c r="ES77" s="106">
        <v>308.971</v>
      </c>
      <c r="ET77" s="106">
        <v>326.25700000000001</v>
      </c>
      <c r="EU77" s="106">
        <v>344.20400000000001</v>
      </c>
      <c r="EV77" s="106">
        <v>343.23599999999999</v>
      </c>
      <c r="EW77" s="106">
        <v>354.197</v>
      </c>
      <c r="EX77" s="106">
        <v>366.822</v>
      </c>
      <c r="EY77" s="106">
        <v>415.642</v>
      </c>
      <c r="EZ77" s="106">
        <v>423.40499999999997</v>
      </c>
      <c r="FA77" s="106">
        <v>402.77100000000002</v>
      </c>
      <c r="FB77" s="106">
        <v>409.55900000000003</v>
      </c>
      <c r="FC77" s="106">
        <v>422.262</v>
      </c>
      <c r="FD77" s="106">
        <v>355.51</v>
      </c>
      <c r="FE77" s="106">
        <v>315.7</v>
      </c>
      <c r="FF77" s="106">
        <v>266.56700000000001</v>
      </c>
      <c r="FG77" s="106">
        <v>266.54000000000002</v>
      </c>
      <c r="FH77" s="106">
        <v>231.29</v>
      </c>
      <c r="FI77" s="106">
        <v>230.63</v>
      </c>
      <c r="FJ77" s="106">
        <v>237.881</v>
      </c>
      <c r="FK77" s="106">
        <v>183.97900000000001</v>
      </c>
      <c r="FL77" s="106">
        <v>160.29</v>
      </c>
      <c r="FM77" s="106">
        <v>153.489</v>
      </c>
      <c r="FN77" s="106">
        <v>158.714</v>
      </c>
      <c r="FO77" s="106">
        <v>172.529</v>
      </c>
      <c r="FP77" s="106">
        <v>168.01400000000001</v>
      </c>
      <c r="FQ77" s="106">
        <v>150.297</v>
      </c>
      <c r="FR77" s="106">
        <v>137.71100000000001</v>
      </c>
      <c r="FS77" s="106">
        <v>132.14699999999999</v>
      </c>
      <c r="FT77" s="106">
        <v>125.664</v>
      </c>
      <c r="FU77" s="106">
        <v>116.83199999999999</v>
      </c>
      <c r="FV77" s="106">
        <v>119.56</v>
      </c>
      <c r="FW77" s="106">
        <v>120.264</v>
      </c>
      <c r="FX77" s="106">
        <v>122.976</v>
      </c>
      <c r="FY77" s="106">
        <v>123.35</v>
      </c>
      <c r="FZ77" s="106">
        <v>124.55200000000001</v>
      </c>
      <c r="GA77" s="106">
        <v>126.12</v>
      </c>
      <c r="GB77" s="106">
        <v>126.047</v>
      </c>
      <c r="GC77" s="106">
        <v>127.035</v>
      </c>
      <c r="GD77" s="106">
        <v>128.53399999999999</v>
      </c>
      <c r="GE77" s="106">
        <v>126.46899999999999</v>
      </c>
      <c r="GF77" s="106">
        <v>125.274</v>
      </c>
      <c r="GG77" s="106">
        <v>126.741</v>
      </c>
      <c r="GH77" s="106">
        <v>131.661</v>
      </c>
      <c r="GI77" s="106">
        <v>139.751</v>
      </c>
      <c r="GJ77" s="106">
        <v>139.876</v>
      </c>
      <c r="GK77" s="106">
        <v>137.035</v>
      </c>
      <c r="GL77" s="106">
        <v>134.214</v>
      </c>
      <c r="GM77" s="106">
        <v>134.804</v>
      </c>
      <c r="GN77" s="106">
        <v>138.399</v>
      </c>
      <c r="GO77" s="106">
        <v>129.923</v>
      </c>
      <c r="GP77" s="106">
        <v>126.304</v>
      </c>
      <c r="GQ77" s="106">
        <v>122.946</v>
      </c>
      <c r="GR77" s="106">
        <v>122.383</v>
      </c>
      <c r="GS77" s="106">
        <v>120.544</v>
      </c>
      <c r="GT77" s="106">
        <v>121.669</v>
      </c>
      <c r="GU77" s="106">
        <v>125.268</v>
      </c>
      <c r="GV77" s="106">
        <v>128.352</v>
      </c>
      <c r="GW77" s="106">
        <v>126.16200000000001</v>
      </c>
      <c r="GX77" s="106">
        <v>126.023</v>
      </c>
      <c r="GY77" s="106">
        <v>128.01900000000001</v>
      </c>
      <c r="GZ77" s="106">
        <v>128.09</v>
      </c>
      <c r="HA77" s="106">
        <v>131.261</v>
      </c>
      <c r="HB77" s="106">
        <v>130.494</v>
      </c>
      <c r="HC77" s="106">
        <v>128.14699999999999</v>
      </c>
      <c r="HD77" s="106">
        <v>128.66300000000001</v>
      </c>
      <c r="HE77" s="106">
        <v>125.04</v>
      </c>
      <c r="HF77" s="106">
        <v>124.956</v>
      </c>
      <c r="HG77" s="106">
        <v>122.785</v>
      </c>
      <c r="HH77" s="106">
        <v>127.10899999999999</v>
      </c>
      <c r="HI77" s="106">
        <v>128.68199999999999</v>
      </c>
      <c r="HJ77" s="106">
        <v>127.282</v>
      </c>
      <c r="HK77" s="106">
        <v>128.173</v>
      </c>
      <c r="HL77" s="106">
        <v>128.39400000000001</v>
      </c>
      <c r="HM77" s="106">
        <v>130.88200000000001</v>
      </c>
      <c r="HN77" s="106">
        <v>133.90600000000001</v>
      </c>
      <c r="HO77" s="106">
        <v>133.68199999999999</v>
      </c>
      <c r="HP77" s="106">
        <v>134.80699999999999</v>
      </c>
      <c r="HQ77" s="106">
        <v>138.227</v>
      </c>
      <c r="HR77" s="106">
        <v>142.72800000000001</v>
      </c>
      <c r="HS77" s="106">
        <v>140.684</v>
      </c>
      <c r="HT77" s="106">
        <v>142.65799999999999</v>
      </c>
      <c r="HU77" s="106">
        <v>144.6</v>
      </c>
      <c r="HV77" s="106">
        <v>146.59399999999999</v>
      </c>
      <c r="HW77" s="106">
        <v>152.20400000000001</v>
      </c>
      <c r="HX77" s="106">
        <v>154.577</v>
      </c>
      <c r="HY77" s="106">
        <v>147.65100000000001</v>
      </c>
      <c r="HZ77" s="106">
        <v>152.416</v>
      </c>
      <c r="IA77" s="106">
        <v>155.845</v>
      </c>
      <c r="IB77" s="106">
        <v>155.30799999999999</v>
      </c>
      <c r="IC77" s="106">
        <v>154.03100000000001</v>
      </c>
      <c r="ID77" s="106">
        <v>157.55699999999999</v>
      </c>
      <c r="IE77" s="106">
        <v>164.26400000000001</v>
      </c>
      <c r="IF77" s="106">
        <v>163.71199999999999</v>
      </c>
      <c r="IG77" s="106">
        <v>163.297</v>
      </c>
      <c r="IH77" s="106">
        <v>159.61099999999999</v>
      </c>
      <c r="II77" s="106">
        <v>156.316</v>
      </c>
      <c r="IJ77" s="106">
        <v>156.97900000000001</v>
      </c>
      <c r="IK77" s="106">
        <v>156.059</v>
      </c>
      <c r="IL77" s="106">
        <v>153.357</v>
      </c>
      <c r="IM77" s="106">
        <v>150.29</v>
      </c>
      <c r="IN77" s="106">
        <v>149.63200000000001</v>
      </c>
      <c r="IO77" s="106">
        <v>147.17400000000001</v>
      </c>
      <c r="IP77" s="106">
        <v>141.36500000000001</v>
      </c>
      <c r="IQ77" s="106">
        <v>144.083</v>
      </c>
      <c r="IR77" s="106">
        <v>142.4</v>
      </c>
      <c r="IS77" s="106">
        <v>147.047</v>
      </c>
      <c r="IT77" s="106">
        <v>151.04400000000001</v>
      </c>
      <c r="IU77" s="106">
        <v>152.779</v>
      </c>
      <c r="IV77" s="106">
        <v>146.19900000000001</v>
      </c>
      <c r="IW77" s="106">
        <v>144.36500000000001</v>
      </c>
      <c r="IX77" s="106">
        <v>141.435</v>
      </c>
      <c r="IY77" s="106">
        <v>143.16399999999999</v>
      </c>
      <c r="IZ77" s="106">
        <v>146.66</v>
      </c>
      <c r="JA77" s="106">
        <v>149.751</v>
      </c>
      <c r="JB77" s="106"/>
    </row>
    <row r="78" spans="1:262" x14ac:dyDescent="0.35">
      <c r="A78" s="108" t="s">
        <v>482</v>
      </c>
      <c r="B78" t="s">
        <v>927</v>
      </c>
      <c r="C78" t="s">
        <v>1690</v>
      </c>
      <c r="D78">
        <f t="shared" ca="1" si="17"/>
        <v>257</v>
      </c>
      <c r="E78" s="105">
        <f ca="1">_xll.BDH(A78&amp;" corp","blp_i_sprd_mid",TODAY()-365,TODAY(),"dir=h","sort=r","fill=-", "pcs="&amp;B78, "dates=h","cols=257;rows=1")</f>
        <v>186.64400000000001</v>
      </c>
      <c r="F78" s="106">
        <v>186.363</v>
      </c>
      <c r="G78" s="106">
        <v>188.58</v>
      </c>
      <c r="H78" s="106">
        <v>189.874</v>
      </c>
      <c r="I78" s="106">
        <v>192.452</v>
      </c>
      <c r="J78" s="106">
        <v>194.01</v>
      </c>
      <c r="K78" s="106">
        <v>186.17599999999999</v>
      </c>
      <c r="L78" s="106">
        <v>185.63499999999999</v>
      </c>
      <c r="M78" s="106">
        <v>187.99</v>
      </c>
      <c r="N78" s="106">
        <v>186.77799999999999</v>
      </c>
      <c r="O78" s="106">
        <v>187.44200000000001</v>
      </c>
      <c r="P78" s="106">
        <v>186.65199999999999</v>
      </c>
      <c r="Q78" s="106">
        <v>186.02500000000001</v>
      </c>
      <c r="R78" s="106">
        <v>190.27799999999999</v>
      </c>
      <c r="S78" s="106">
        <v>195.88900000000001</v>
      </c>
      <c r="T78" s="106">
        <v>196.95099999999999</v>
      </c>
      <c r="U78" s="106">
        <v>201.44</v>
      </c>
      <c r="V78" s="106">
        <v>206.56100000000001</v>
      </c>
      <c r="W78" s="106">
        <v>209.06399999999999</v>
      </c>
      <c r="X78" s="106">
        <v>211.82499999999999</v>
      </c>
      <c r="Y78" s="106">
        <v>207.93100000000001</v>
      </c>
      <c r="Z78" s="106">
        <v>203.52500000000001</v>
      </c>
      <c r="AA78" s="106">
        <v>204.756</v>
      </c>
      <c r="AB78" s="106">
        <v>201.85499999999999</v>
      </c>
      <c r="AC78" s="106">
        <v>194.48699999999999</v>
      </c>
      <c r="AD78" s="106">
        <v>196.45599999999999</v>
      </c>
      <c r="AE78" s="106">
        <v>196.37799999999999</v>
      </c>
      <c r="AF78" s="106">
        <v>197.73500000000001</v>
      </c>
      <c r="AG78" s="106">
        <v>198.499</v>
      </c>
      <c r="AH78" s="106">
        <v>197.72800000000001</v>
      </c>
      <c r="AI78" s="106">
        <v>192.637</v>
      </c>
      <c r="AJ78" s="106">
        <v>194.423</v>
      </c>
      <c r="AK78" s="106">
        <v>193.85900000000001</v>
      </c>
      <c r="AL78" s="106">
        <v>191.56299999999999</v>
      </c>
      <c r="AM78" s="106">
        <v>191.41200000000001</v>
      </c>
      <c r="AN78" s="106">
        <v>190.905</v>
      </c>
      <c r="AO78" s="106">
        <v>191.036</v>
      </c>
      <c r="AP78" s="106">
        <v>193.012</v>
      </c>
      <c r="AQ78" s="106">
        <v>192.512</v>
      </c>
      <c r="AR78" s="106">
        <v>194.124</v>
      </c>
      <c r="AS78" s="106">
        <v>192.738</v>
      </c>
      <c r="AT78" s="106">
        <v>189.934</v>
      </c>
      <c r="AU78" s="106">
        <v>190.053</v>
      </c>
      <c r="AV78" s="106">
        <v>193.04599999999999</v>
      </c>
      <c r="AW78" s="106">
        <v>194.16399999999999</v>
      </c>
      <c r="AX78" s="106">
        <v>193.142</v>
      </c>
      <c r="AY78" s="106">
        <v>191.39699999999999</v>
      </c>
      <c r="AZ78" s="106">
        <v>190.91399999999999</v>
      </c>
      <c r="BA78" s="106">
        <v>189.286</v>
      </c>
      <c r="BB78" s="106">
        <v>188.70400000000001</v>
      </c>
      <c r="BC78" s="106">
        <v>186.40299999999999</v>
      </c>
      <c r="BD78" s="106">
        <v>188.202</v>
      </c>
      <c r="BE78" s="106">
        <v>190.35900000000001</v>
      </c>
      <c r="BF78" s="106">
        <v>195.208</v>
      </c>
      <c r="BG78" s="106">
        <v>195.523</v>
      </c>
      <c r="BH78" s="106">
        <v>201.13800000000001</v>
      </c>
      <c r="BI78" s="106">
        <v>204.226</v>
      </c>
      <c r="BJ78" s="106">
        <v>211.125</v>
      </c>
      <c r="BK78" s="106">
        <v>212.529</v>
      </c>
      <c r="BL78" s="106">
        <v>212.81</v>
      </c>
      <c r="BM78" s="106">
        <v>213.863</v>
      </c>
      <c r="BN78" s="106">
        <v>209.55600000000001</v>
      </c>
      <c r="BO78" s="106">
        <v>208.27699999999999</v>
      </c>
      <c r="BP78" s="106">
        <v>208.333</v>
      </c>
      <c r="BQ78" s="106">
        <v>207.821</v>
      </c>
      <c r="BR78" s="106">
        <v>215.14500000000001</v>
      </c>
      <c r="BS78" s="106">
        <v>218.815</v>
      </c>
      <c r="BT78" s="106">
        <v>219.096</v>
      </c>
      <c r="BU78" s="106">
        <v>227.97499999999999</v>
      </c>
      <c r="BV78" s="106">
        <v>237.68299999999999</v>
      </c>
      <c r="BW78" s="106">
        <v>240.565</v>
      </c>
      <c r="BX78" s="106">
        <v>241.62899999999999</v>
      </c>
      <c r="BY78" s="106">
        <v>244.358</v>
      </c>
      <c r="BZ78" s="106">
        <v>244.33699999999999</v>
      </c>
      <c r="CA78" s="106">
        <v>248.38</v>
      </c>
      <c r="CB78" s="106">
        <v>246.529</v>
      </c>
      <c r="CC78" s="106">
        <v>244.93700000000001</v>
      </c>
      <c r="CD78" s="106">
        <v>244.381</v>
      </c>
      <c r="CE78" s="106">
        <v>245.08</v>
      </c>
      <c r="CF78" s="106">
        <v>247.83500000000001</v>
      </c>
      <c r="CG78" s="106">
        <v>248.46299999999999</v>
      </c>
      <c r="CH78" s="106">
        <v>247.81800000000001</v>
      </c>
      <c r="CI78" s="106">
        <v>250.833</v>
      </c>
      <c r="CJ78" s="106">
        <v>252.16900000000001</v>
      </c>
      <c r="CK78" s="106">
        <v>252.316</v>
      </c>
      <c r="CL78" s="106">
        <v>250.774</v>
      </c>
      <c r="CM78" s="106">
        <v>246.643</v>
      </c>
      <c r="CN78" s="106">
        <v>244.32599999999999</v>
      </c>
      <c r="CO78" s="106">
        <v>247.34399999999999</v>
      </c>
      <c r="CP78" s="106">
        <v>241.07900000000001</v>
      </c>
      <c r="CQ78" s="106">
        <v>240.459</v>
      </c>
      <c r="CR78" s="106">
        <v>229.56800000000001</v>
      </c>
      <c r="CS78" s="106">
        <v>222.804</v>
      </c>
      <c r="CT78" s="106">
        <v>233.77500000000001</v>
      </c>
      <c r="CU78" s="106">
        <v>231.06700000000001</v>
      </c>
      <c r="CV78" s="106">
        <v>229.08799999999999</v>
      </c>
      <c r="CW78" s="106">
        <v>207.08600000000001</v>
      </c>
      <c r="CX78" s="106">
        <v>195.477</v>
      </c>
      <c r="CY78" s="106">
        <v>191.137</v>
      </c>
      <c r="CZ78" s="106">
        <v>199.69800000000001</v>
      </c>
      <c r="DA78" s="106">
        <v>219.42699999999999</v>
      </c>
      <c r="DB78" s="106">
        <v>227.12</v>
      </c>
      <c r="DC78" s="106">
        <v>234.441</v>
      </c>
      <c r="DD78" s="106">
        <v>236.57</v>
      </c>
      <c r="DE78" s="106">
        <v>236.97300000000001</v>
      </c>
      <c r="DF78" s="106">
        <v>233.40799999999999</v>
      </c>
      <c r="DG78" s="106">
        <v>233.88900000000001</v>
      </c>
      <c r="DH78" s="106">
        <v>251.89</v>
      </c>
      <c r="DI78" s="106">
        <v>249.732</v>
      </c>
      <c r="DJ78" s="106">
        <v>260.596</v>
      </c>
      <c r="DK78" s="106">
        <v>262.82499999999999</v>
      </c>
      <c r="DL78" s="106">
        <v>266.39</v>
      </c>
      <c r="DM78" s="106">
        <v>277.72399999999999</v>
      </c>
      <c r="DN78" s="106">
        <v>290.75900000000001</v>
      </c>
      <c r="DO78" s="106">
        <v>294.44099999999997</v>
      </c>
      <c r="DP78" s="106">
        <v>297.02499999999998</v>
      </c>
      <c r="DQ78" s="106">
        <v>289.70100000000002</v>
      </c>
      <c r="DR78" s="106">
        <v>287.70699999999999</v>
      </c>
      <c r="DS78" s="106">
        <v>287.565</v>
      </c>
      <c r="DT78" s="106">
        <v>271.61900000000003</v>
      </c>
      <c r="DU78" s="106">
        <v>288.30099999999999</v>
      </c>
      <c r="DV78" s="106">
        <v>291.142</v>
      </c>
      <c r="DW78" s="106">
        <v>293.10500000000002</v>
      </c>
      <c r="DX78" s="106">
        <v>291.68099999999998</v>
      </c>
      <c r="DY78" s="106">
        <v>278.48899999999998</v>
      </c>
      <c r="DZ78" s="106">
        <v>274.154</v>
      </c>
      <c r="EA78" s="106">
        <v>263.28300000000002</v>
      </c>
      <c r="EB78" s="106">
        <v>260.19</v>
      </c>
      <c r="EC78" s="106">
        <v>254.642</v>
      </c>
      <c r="ED78" s="106">
        <v>263.69600000000003</v>
      </c>
      <c r="EE78" s="106">
        <v>267.93299999999999</v>
      </c>
      <c r="EF78" s="106">
        <v>270.67599999999999</v>
      </c>
      <c r="EG78" s="106">
        <v>275.63299999999998</v>
      </c>
      <c r="EH78" s="106">
        <v>272.09899999999999</v>
      </c>
      <c r="EI78" s="106">
        <v>273.76499999999999</v>
      </c>
      <c r="EJ78" s="106">
        <v>273.94900000000001</v>
      </c>
      <c r="EK78" s="106">
        <v>267.51600000000002</v>
      </c>
      <c r="EL78" s="106">
        <v>269.26600000000002</v>
      </c>
      <c r="EM78" s="106">
        <v>293.55900000000003</v>
      </c>
      <c r="EN78" s="106">
        <v>317.541</v>
      </c>
      <c r="EO78" s="106">
        <v>332.06400000000002</v>
      </c>
      <c r="EP78" s="106">
        <v>351.858</v>
      </c>
      <c r="EQ78" s="106">
        <v>355.11599999999999</v>
      </c>
      <c r="ER78" s="106">
        <v>357.30799999999999</v>
      </c>
      <c r="ES78" s="106">
        <v>354.98200000000003</v>
      </c>
      <c r="ET78" s="106">
        <v>377.63600000000002</v>
      </c>
      <c r="EU78" s="106">
        <v>385.673</v>
      </c>
      <c r="EV78" s="106">
        <v>388.80799999999999</v>
      </c>
      <c r="EW78" s="106">
        <v>389.17200000000003</v>
      </c>
      <c r="EX78" s="106">
        <v>399.13499999999999</v>
      </c>
      <c r="EY78" s="106">
        <v>444.27499999999998</v>
      </c>
      <c r="EZ78" s="106">
        <v>452.06299999999999</v>
      </c>
      <c r="FA78" s="106">
        <v>438.13499999999999</v>
      </c>
      <c r="FB78" s="106">
        <v>442.49799999999999</v>
      </c>
      <c r="FC78" s="106">
        <v>443.017</v>
      </c>
      <c r="FD78" s="106">
        <v>404.53300000000002</v>
      </c>
      <c r="FE78" s="106">
        <v>371.279</v>
      </c>
      <c r="FF78" s="106">
        <v>305.15199999999999</v>
      </c>
      <c r="FG78" s="106">
        <v>306.43599999999998</v>
      </c>
      <c r="FH78" s="106">
        <v>259.77499999999998</v>
      </c>
      <c r="FI78" s="106">
        <v>257.64100000000002</v>
      </c>
      <c r="FJ78" s="106">
        <v>268.77600000000001</v>
      </c>
      <c r="FK78" s="106">
        <v>213.529</v>
      </c>
      <c r="FL78" s="106">
        <v>195.673</v>
      </c>
      <c r="FM78" s="106">
        <v>187.42500000000001</v>
      </c>
      <c r="FN78" s="106">
        <v>190.20599999999999</v>
      </c>
      <c r="FO78" s="106">
        <v>204.41399999999999</v>
      </c>
      <c r="FP78" s="106">
        <v>200.155</v>
      </c>
      <c r="FQ78" s="106">
        <v>180.57400000000001</v>
      </c>
      <c r="FR78" s="106">
        <v>162.24799999999999</v>
      </c>
      <c r="FS78" s="106">
        <v>157.62899999999999</v>
      </c>
      <c r="FT78" s="106">
        <v>149.458</v>
      </c>
      <c r="FU78" s="106">
        <v>135.12200000000001</v>
      </c>
      <c r="FV78" s="106">
        <v>137.363</v>
      </c>
      <c r="FW78" s="106">
        <v>139.62700000000001</v>
      </c>
      <c r="FX78" s="106">
        <v>141.67699999999999</v>
      </c>
      <c r="FY78" s="106">
        <v>140.864</v>
      </c>
      <c r="FZ78" s="106">
        <v>143.03299999999999</v>
      </c>
      <c r="GA78" s="106">
        <v>142.83600000000001</v>
      </c>
      <c r="GB78" s="106">
        <v>142.31700000000001</v>
      </c>
      <c r="GC78" s="106">
        <v>143.661</v>
      </c>
      <c r="GD78" s="106">
        <v>144.773</v>
      </c>
      <c r="GE78" s="106">
        <v>141.59</v>
      </c>
      <c r="GF78" s="106">
        <v>139.04300000000001</v>
      </c>
      <c r="GG78" s="106">
        <v>141.209</v>
      </c>
      <c r="GH78" s="106">
        <v>148.137</v>
      </c>
      <c r="GI78" s="106">
        <v>159.38499999999999</v>
      </c>
      <c r="GJ78" s="106">
        <v>160.09100000000001</v>
      </c>
      <c r="GK78" s="106">
        <v>158.95599999999999</v>
      </c>
      <c r="GL78" s="106">
        <v>155.536</v>
      </c>
      <c r="GM78" s="106">
        <v>155.61000000000001</v>
      </c>
      <c r="GN78" s="106">
        <v>161.26499999999999</v>
      </c>
      <c r="GO78" s="106">
        <v>150.214</v>
      </c>
      <c r="GP78" s="106">
        <v>146.47399999999999</v>
      </c>
      <c r="GQ78" s="106">
        <v>139.89099999999999</v>
      </c>
      <c r="GR78" s="106">
        <v>140.43899999999999</v>
      </c>
      <c r="GS78" s="106">
        <v>138.583</v>
      </c>
      <c r="GT78" s="106">
        <v>139.916</v>
      </c>
      <c r="GU78" s="106">
        <v>148.244</v>
      </c>
      <c r="GV78" s="106">
        <v>148.70599999999999</v>
      </c>
      <c r="GW78" s="106">
        <v>147.999</v>
      </c>
      <c r="GX78" s="106">
        <v>148.261</v>
      </c>
      <c r="GY78" s="106">
        <v>150.672</v>
      </c>
      <c r="GZ78" s="106">
        <v>150.17699999999999</v>
      </c>
      <c r="HA78" s="106">
        <v>153.893</v>
      </c>
      <c r="HB78" s="106">
        <v>154.34100000000001</v>
      </c>
      <c r="HC78" s="106">
        <v>151.46100000000001</v>
      </c>
      <c r="HD78" s="106">
        <v>149.042</v>
      </c>
      <c r="HE78" s="106">
        <v>144.80699999999999</v>
      </c>
      <c r="HF78" s="106">
        <v>143.06800000000001</v>
      </c>
      <c r="HG78" s="106">
        <v>140.27099999999999</v>
      </c>
      <c r="HH78" s="106">
        <v>145.32300000000001</v>
      </c>
      <c r="HI78" s="106">
        <v>144.54</v>
      </c>
      <c r="HJ78" s="106">
        <v>145.042</v>
      </c>
      <c r="HK78" s="106">
        <v>146.30000000000001</v>
      </c>
      <c r="HL78" s="106">
        <v>145.63800000000001</v>
      </c>
      <c r="HM78" s="106">
        <v>145.256</v>
      </c>
      <c r="HN78" s="106">
        <v>148.26599999999999</v>
      </c>
      <c r="HO78" s="106">
        <v>147.53200000000001</v>
      </c>
      <c r="HP78" s="106">
        <v>148.727</v>
      </c>
      <c r="HQ78" s="106">
        <v>152.29300000000001</v>
      </c>
      <c r="HR78" s="106">
        <v>154.721</v>
      </c>
      <c r="HS78" s="106">
        <v>152.107</v>
      </c>
      <c r="HT78" s="106">
        <v>152.41</v>
      </c>
      <c r="HU78" s="106">
        <v>153.364</v>
      </c>
      <c r="HV78" s="106">
        <v>155.673</v>
      </c>
      <c r="HW78" s="106">
        <v>158.583</v>
      </c>
      <c r="HX78" s="106">
        <v>161.245</v>
      </c>
      <c r="HY78" s="106">
        <v>155.89699999999999</v>
      </c>
      <c r="HZ78" s="106">
        <v>160.10599999999999</v>
      </c>
      <c r="IA78" s="106">
        <v>161.37299999999999</v>
      </c>
      <c r="IB78" s="106">
        <v>161.38</v>
      </c>
      <c r="IC78" s="106">
        <v>160.02099999999999</v>
      </c>
      <c r="ID78" s="106">
        <v>163.46199999999999</v>
      </c>
      <c r="IE78" s="106">
        <v>169.05799999999999</v>
      </c>
      <c r="IF78" s="106">
        <v>169.15199999999999</v>
      </c>
      <c r="IG78" s="106">
        <v>167.518</v>
      </c>
      <c r="IH78" s="106">
        <v>162.78399999999999</v>
      </c>
      <c r="II78" s="106">
        <v>161.005</v>
      </c>
      <c r="IJ78" s="106">
        <v>159.988</v>
      </c>
      <c r="IK78" s="106">
        <v>159.232</v>
      </c>
      <c r="IL78" s="106">
        <v>155.27799999999999</v>
      </c>
      <c r="IM78" s="106">
        <v>151.77699999999999</v>
      </c>
      <c r="IN78" s="106">
        <v>150.93299999999999</v>
      </c>
      <c r="IO78" s="106">
        <v>149.44499999999999</v>
      </c>
      <c r="IP78" s="106">
        <v>141.232</v>
      </c>
      <c r="IQ78" s="106">
        <v>144.142</v>
      </c>
      <c r="IR78" s="106">
        <v>142.99600000000001</v>
      </c>
      <c r="IS78" s="106">
        <v>148.08600000000001</v>
      </c>
      <c r="IT78" s="106">
        <v>152.565</v>
      </c>
      <c r="IU78" s="106">
        <v>153.22900000000001</v>
      </c>
      <c r="IV78" s="106">
        <v>148.48400000000001</v>
      </c>
      <c r="IW78" s="106">
        <v>146.50700000000001</v>
      </c>
      <c r="IX78" s="106">
        <v>142.637</v>
      </c>
      <c r="IY78" s="106">
        <v>144.99100000000001</v>
      </c>
      <c r="IZ78" s="106">
        <v>149.23400000000001</v>
      </c>
      <c r="JA78" s="106">
        <v>150.886</v>
      </c>
      <c r="JB78" s="106"/>
    </row>
    <row r="79" spans="1:262" x14ac:dyDescent="0.35">
      <c r="A79" s="108" t="s">
        <v>11</v>
      </c>
      <c r="B79" t="s">
        <v>927</v>
      </c>
      <c r="C79" t="s">
        <v>1690</v>
      </c>
      <c r="D79">
        <f t="shared" ca="1" si="17"/>
        <v>257</v>
      </c>
      <c r="E79" s="105">
        <f ca="1">_xll.BDH(A79&amp;" corp","blp_i_sprd_mid",TODAY()-365,TODAY(),"dir=h","sort=r","fill=-", "pcs="&amp;B79, "dates=h","cols=257;rows=1")</f>
        <v>214.14599999999999</v>
      </c>
      <c r="F79" s="106">
        <v>214.92500000000001</v>
      </c>
      <c r="G79" s="106">
        <v>217.589</v>
      </c>
      <c r="H79" s="106">
        <v>219.19300000000001</v>
      </c>
      <c r="I79" s="106">
        <v>229.83600000000001</v>
      </c>
      <c r="J79" s="106">
        <v>233.554</v>
      </c>
      <c r="K79" s="106">
        <v>220.46100000000001</v>
      </c>
      <c r="L79" s="106">
        <v>215.66200000000001</v>
      </c>
      <c r="M79" s="106">
        <v>214.715</v>
      </c>
      <c r="N79" s="106">
        <v>213.91900000000001</v>
      </c>
      <c r="O79" s="106">
        <v>215.708</v>
      </c>
      <c r="P79" s="106">
        <v>213.11699999999999</v>
      </c>
      <c r="Q79" s="106">
        <v>212.91900000000001</v>
      </c>
      <c r="R79" s="106">
        <v>218.95099999999999</v>
      </c>
      <c r="S79" s="106">
        <v>229.83199999999999</v>
      </c>
      <c r="T79" s="106">
        <v>229.52600000000001</v>
      </c>
      <c r="U79" s="106">
        <v>238.304</v>
      </c>
      <c r="V79" s="106">
        <v>244.72800000000001</v>
      </c>
      <c r="W79" s="106">
        <v>250.679</v>
      </c>
      <c r="X79" s="106">
        <v>255.33799999999999</v>
      </c>
      <c r="Y79" s="106">
        <v>243.792</v>
      </c>
      <c r="Z79" s="106">
        <v>233.71199999999999</v>
      </c>
      <c r="AA79" s="106">
        <v>238.98099999999999</v>
      </c>
      <c r="AB79" s="106">
        <v>237.95699999999999</v>
      </c>
      <c r="AC79" s="106">
        <v>213.78200000000001</v>
      </c>
      <c r="AD79" s="106">
        <v>218.61099999999999</v>
      </c>
      <c r="AE79" s="106">
        <v>223.87700000000001</v>
      </c>
      <c r="AF79" s="106">
        <v>233.798</v>
      </c>
      <c r="AG79" s="106">
        <v>242.16399999999999</v>
      </c>
      <c r="AH79" s="106">
        <v>239.988</v>
      </c>
      <c r="AI79" s="106">
        <v>233.887</v>
      </c>
      <c r="AJ79" s="106">
        <v>237.46799999999999</v>
      </c>
      <c r="AK79" s="106">
        <v>236.012</v>
      </c>
      <c r="AL79" s="106">
        <v>234.50299999999999</v>
      </c>
      <c r="AM79" s="106">
        <v>235.68199999999999</v>
      </c>
      <c r="AN79" s="106">
        <v>236.643</v>
      </c>
      <c r="AO79" s="106">
        <v>239.57499999999999</v>
      </c>
      <c r="AP79" s="106">
        <v>240.13800000000001</v>
      </c>
      <c r="AQ79" s="106">
        <v>238.57499999999999</v>
      </c>
      <c r="AR79" s="106">
        <v>239.154</v>
      </c>
      <c r="AS79" s="106">
        <v>236.636</v>
      </c>
      <c r="AT79" s="106">
        <v>230.93299999999999</v>
      </c>
      <c r="AU79" s="106">
        <v>227.899</v>
      </c>
      <c r="AV79" s="106">
        <v>231.56399999999999</v>
      </c>
      <c r="AW79" s="106">
        <v>232.69399999999999</v>
      </c>
      <c r="AX79" s="106">
        <v>233.16200000000001</v>
      </c>
      <c r="AY79" s="106">
        <v>229.78399999999999</v>
      </c>
      <c r="AZ79" s="106">
        <v>225.3</v>
      </c>
      <c r="BA79" s="106">
        <v>225.29499999999999</v>
      </c>
      <c r="BB79" s="106">
        <v>219.78200000000001</v>
      </c>
      <c r="BC79" s="106">
        <v>216.98099999999999</v>
      </c>
      <c r="BD79" s="106">
        <v>218.35</v>
      </c>
      <c r="BE79" s="106">
        <v>221.84700000000001</v>
      </c>
      <c r="BF79" s="106">
        <v>232.35900000000001</v>
      </c>
      <c r="BG79" s="106">
        <v>237.56700000000001</v>
      </c>
      <c r="BH79" s="106">
        <v>241.99299999999999</v>
      </c>
      <c r="BI79" s="106">
        <v>243.50399999999999</v>
      </c>
      <c r="BJ79" s="106">
        <v>251.517</v>
      </c>
      <c r="BK79" s="106">
        <v>252.48599999999999</v>
      </c>
      <c r="BL79" s="106">
        <v>253.28700000000001</v>
      </c>
      <c r="BM79" s="106">
        <v>248.43100000000001</v>
      </c>
      <c r="BN79" s="106">
        <v>242.107</v>
      </c>
      <c r="BO79" s="106">
        <v>238.83</v>
      </c>
      <c r="BP79" s="106">
        <v>233.45099999999999</v>
      </c>
      <c r="BQ79" s="106">
        <v>232.232</v>
      </c>
      <c r="BR79" s="106">
        <v>234.233</v>
      </c>
      <c r="BS79" s="106">
        <v>241.267</v>
      </c>
      <c r="BT79" s="106">
        <v>239.298</v>
      </c>
      <c r="BU79" s="106">
        <v>260.72199999999998</v>
      </c>
      <c r="BV79" s="106">
        <v>292.05900000000003</v>
      </c>
      <c r="BW79" s="106">
        <v>293.79700000000003</v>
      </c>
      <c r="BX79" s="106">
        <v>297.38</v>
      </c>
      <c r="BY79" s="106">
        <v>302.863</v>
      </c>
      <c r="BZ79" s="106">
        <v>301.81400000000002</v>
      </c>
      <c r="CA79" s="106">
        <v>307.12799999999999</v>
      </c>
      <c r="CB79" s="106">
        <v>303.99</v>
      </c>
      <c r="CC79" s="106">
        <v>300.37400000000002</v>
      </c>
      <c r="CD79" s="106">
        <v>295.99</v>
      </c>
      <c r="CE79" s="106">
        <v>278.37799999999999</v>
      </c>
      <c r="CF79" s="106">
        <v>277.24299999999999</v>
      </c>
      <c r="CG79" s="106">
        <v>281.14</v>
      </c>
      <c r="CH79" s="106">
        <v>286.65699999999998</v>
      </c>
      <c r="CI79" s="106">
        <v>293.721</v>
      </c>
      <c r="CJ79" s="106">
        <v>295.54599999999999</v>
      </c>
      <c r="CK79" s="106">
        <v>295.16899999999998</v>
      </c>
      <c r="CL79" s="106">
        <v>292.45800000000003</v>
      </c>
      <c r="CM79" s="106">
        <v>282.04300000000001</v>
      </c>
      <c r="CN79" s="106">
        <v>273.89600000000002</v>
      </c>
      <c r="CO79" s="106">
        <v>275.69400000000002</v>
      </c>
      <c r="CP79" s="106">
        <v>262.99700000000001</v>
      </c>
      <c r="CQ79" s="106">
        <v>264.32799999999997</v>
      </c>
      <c r="CR79" s="106">
        <v>254.08500000000001</v>
      </c>
      <c r="CS79" s="106">
        <v>251.08199999999999</v>
      </c>
      <c r="CT79" s="106">
        <v>286.63200000000001</v>
      </c>
      <c r="CU79" s="106">
        <v>276.65300000000002</v>
      </c>
      <c r="CV79" s="106">
        <v>280.07499999999999</v>
      </c>
      <c r="CW79" s="106">
        <v>265.108</v>
      </c>
      <c r="CX79" s="106">
        <v>248.59299999999999</v>
      </c>
      <c r="CY79" s="106">
        <v>234.126</v>
      </c>
      <c r="CZ79" s="106">
        <v>257.83499999999998</v>
      </c>
      <c r="DA79" s="106">
        <v>283.05200000000002</v>
      </c>
      <c r="DB79" s="106">
        <v>298.09300000000002</v>
      </c>
      <c r="DC79" s="106">
        <v>316.65699999999998</v>
      </c>
      <c r="DD79" s="106">
        <v>322.65600000000001</v>
      </c>
      <c r="DE79" s="106">
        <v>324.798</v>
      </c>
      <c r="DF79" s="106">
        <v>321.33600000000001</v>
      </c>
      <c r="DG79" s="106">
        <v>322.07100000000003</v>
      </c>
      <c r="DH79" s="106">
        <v>333.44400000000002</v>
      </c>
      <c r="DI79" s="106">
        <v>351.25</v>
      </c>
      <c r="DJ79" s="106">
        <v>366.48700000000002</v>
      </c>
      <c r="DK79" s="106">
        <v>372.14400000000001</v>
      </c>
      <c r="DL79" s="106">
        <v>381.81</v>
      </c>
      <c r="DM79" s="106">
        <v>389.78199999999998</v>
      </c>
      <c r="DN79" s="106">
        <v>398.68099999999998</v>
      </c>
      <c r="DO79" s="106">
        <v>405.33800000000002</v>
      </c>
      <c r="DP79" s="106">
        <v>411.03199999999998</v>
      </c>
      <c r="DQ79" s="106">
        <v>401.23899999999998</v>
      </c>
      <c r="DR79" s="106">
        <v>396.27100000000002</v>
      </c>
      <c r="DS79" s="106">
        <v>397.31299999999999</v>
      </c>
      <c r="DT79" s="106">
        <v>404.23500000000001</v>
      </c>
      <c r="DU79" s="106">
        <v>394.767</v>
      </c>
      <c r="DV79" s="106">
        <v>394.28</v>
      </c>
      <c r="DW79" s="106">
        <v>393.47</v>
      </c>
      <c r="DX79" s="106">
        <v>387.12299999999999</v>
      </c>
      <c r="DY79" s="106">
        <v>366.29700000000003</v>
      </c>
      <c r="DZ79" s="106">
        <v>362.536</v>
      </c>
      <c r="EA79" s="106">
        <v>355.66800000000001</v>
      </c>
      <c r="EB79" s="106">
        <v>346.06799999999998</v>
      </c>
      <c r="EC79" s="106">
        <v>340.387</v>
      </c>
      <c r="ED79" s="106">
        <v>351.34199999999998</v>
      </c>
      <c r="EE79" s="106">
        <v>346.887</v>
      </c>
      <c r="EF79" s="106">
        <v>346.45</v>
      </c>
      <c r="EG79" s="106">
        <v>339.47699999999998</v>
      </c>
      <c r="EH79" s="106">
        <v>321.89299999999997</v>
      </c>
      <c r="EI79" s="106">
        <v>304.565</v>
      </c>
      <c r="EJ79" s="106">
        <v>306.37299999999999</v>
      </c>
      <c r="EK79" s="106">
        <v>280.82</v>
      </c>
      <c r="EL79" s="106">
        <v>274.52699999999999</v>
      </c>
      <c r="EM79" s="106">
        <v>317.96600000000001</v>
      </c>
      <c r="EN79" s="106">
        <v>349.80599999999998</v>
      </c>
      <c r="EO79" s="106">
        <v>373.108</v>
      </c>
      <c r="EP79" s="106">
        <v>392.65100000000001</v>
      </c>
      <c r="EQ79" s="106">
        <v>393</v>
      </c>
      <c r="ER79" s="106">
        <v>387.57799999999997</v>
      </c>
      <c r="ES79" s="106">
        <v>382.52800000000002</v>
      </c>
      <c r="ET79" s="106">
        <v>377.97300000000001</v>
      </c>
      <c r="EU79" s="106">
        <v>380.52499999999998</v>
      </c>
      <c r="EV79" s="106">
        <v>378.87700000000001</v>
      </c>
      <c r="EW79" s="106">
        <v>379.99400000000003</v>
      </c>
      <c r="EX79" s="106">
        <v>384.19200000000001</v>
      </c>
      <c r="EY79" s="106">
        <v>474.971</v>
      </c>
      <c r="EZ79" s="106">
        <v>495.47899999999998</v>
      </c>
      <c r="FA79" s="106">
        <v>486.87599999999998</v>
      </c>
      <c r="FB79" s="106">
        <v>490.72399999999999</v>
      </c>
      <c r="FC79" s="106">
        <v>494.81799999999998</v>
      </c>
      <c r="FD79" s="106">
        <v>466.09800000000001</v>
      </c>
      <c r="FE79" s="106">
        <v>431.06200000000001</v>
      </c>
      <c r="FF79" s="106">
        <v>363.99299999999999</v>
      </c>
      <c r="FG79" s="106">
        <v>348.05599999999998</v>
      </c>
      <c r="FH79" s="106">
        <v>291.59800000000001</v>
      </c>
      <c r="FI79" s="106">
        <v>286.42099999999999</v>
      </c>
      <c r="FJ79" s="106">
        <v>294.25599999999997</v>
      </c>
      <c r="FK79" s="106">
        <v>227.67599999999999</v>
      </c>
      <c r="FL79" s="106">
        <v>203.024</v>
      </c>
      <c r="FM79" s="106">
        <v>194.995</v>
      </c>
      <c r="FN79" s="106">
        <v>198.65100000000001</v>
      </c>
      <c r="FO79" s="106">
        <v>217.398</v>
      </c>
      <c r="FP79" s="106">
        <v>216.023</v>
      </c>
      <c r="FQ79" s="106">
        <v>195.24100000000001</v>
      </c>
      <c r="FR79" s="106">
        <v>182.619</v>
      </c>
      <c r="FS79" s="106">
        <v>177.58500000000001</v>
      </c>
      <c r="FT79" s="106">
        <v>168.255</v>
      </c>
      <c r="FU79" s="106">
        <v>149.33500000000001</v>
      </c>
      <c r="FV79" s="106">
        <v>148.55699999999999</v>
      </c>
      <c r="FW79" s="106">
        <v>153.37</v>
      </c>
      <c r="FX79" s="106">
        <v>157.874</v>
      </c>
      <c r="FY79" s="106">
        <v>157.511</v>
      </c>
      <c r="FZ79" s="106">
        <v>158.30099999999999</v>
      </c>
      <c r="GA79" s="106">
        <v>158.29300000000001</v>
      </c>
      <c r="GB79" s="106">
        <v>157.261</v>
      </c>
      <c r="GC79" s="106">
        <v>160.822</v>
      </c>
      <c r="GD79" s="106">
        <v>161.613</v>
      </c>
      <c r="GE79" s="106">
        <v>158.69900000000001</v>
      </c>
      <c r="GF79" s="106">
        <v>155.93199999999999</v>
      </c>
      <c r="GG79" s="106">
        <v>158.85599999999999</v>
      </c>
      <c r="GH79" s="106">
        <v>164.751</v>
      </c>
      <c r="GI79" s="106">
        <v>175.03299999999999</v>
      </c>
      <c r="GJ79" s="106">
        <v>174.892</v>
      </c>
      <c r="GK79" s="106">
        <v>173.113</v>
      </c>
      <c r="GL79" s="106">
        <v>169.286</v>
      </c>
      <c r="GM79" s="106">
        <v>175.381</v>
      </c>
      <c r="GN79" s="106">
        <v>180.018</v>
      </c>
      <c r="GO79" s="106">
        <v>165.315</v>
      </c>
      <c r="GP79" s="106">
        <v>153.81299999999999</v>
      </c>
      <c r="GQ79" s="106">
        <v>147.57400000000001</v>
      </c>
      <c r="GR79" s="106">
        <v>147.03899999999999</v>
      </c>
      <c r="GS79" s="106">
        <v>144.58699999999999</v>
      </c>
      <c r="GT79" s="106">
        <v>147.36799999999999</v>
      </c>
      <c r="GU79" s="106">
        <v>152.71</v>
      </c>
      <c r="GV79" s="106">
        <v>155.881</v>
      </c>
      <c r="GW79" s="106">
        <v>154.54599999999999</v>
      </c>
      <c r="GX79" s="106">
        <v>155.29300000000001</v>
      </c>
      <c r="GY79" s="106">
        <v>163.47399999999999</v>
      </c>
      <c r="GZ79" s="106">
        <v>163.35</v>
      </c>
      <c r="HA79" s="106">
        <v>168.39699999999999</v>
      </c>
      <c r="HB79" s="106">
        <v>167.804</v>
      </c>
      <c r="HC79" s="106">
        <v>166.32900000000001</v>
      </c>
      <c r="HD79" s="106">
        <v>164.11799999999999</v>
      </c>
      <c r="HE79" s="106">
        <v>160.524</v>
      </c>
      <c r="HF79" s="106">
        <v>160.22999999999999</v>
      </c>
      <c r="HG79" s="106">
        <v>157.77600000000001</v>
      </c>
      <c r="HH79" s="106">
        <v>161.22399999999999</v>
      </c>
      <c r="HI79" s="106">
        <v>162.27199999999999</v>
      </c>
      <c r="HJ79" s="106">
        <v>162.34399999999999</v>
      </c>
      <c r="HK79" s="106">
        <v>165.07599999999999</v>
      </c>
      <c r="HL79" s="106">
        <v>165.31399999999999</v>
      </c>
      <c r="HM79" s="106">
        <v>167.32400000000001</v>
      </c>
      <c r="HN79" s="106">
        <v>170.10599999999999</v>
      </c>
      <c r="HO79" s="106">
        <v>170.16900000000001</v>
      </c>
      <c r="HP79" s="106">
        <v>171.24299999999999</v>
      </c>
      <c r="HQ79" s="106">
        <v>177.648</v>
      </c>
      <c r="HR79" s="106">
        <v>180.815</v>
      </c>
      <c r="HS79" s="106">
        <v>179.31899999999999</v>
      </c>
      <c r="HT79" s="106">
        <v>183.244</v>
      </c>
      <c r="HU79" s="106">
        <v>186.19</v>
      </c>
      <c r="HV79" s="106">
        <v>189.32400000000001</v>
      </c>
      <c r="HW79" s="106">
        <v>194.434</v>
      </c>
      <c r="HX79" s="106">
        <v>195.29499999999999</v>
      </c>
      <c r="HY79" s="106">
        <v>189.55199999999999</v>
      </c>
      <c r="HZ79" s="106">
        <v>193.01300000000001</v>
      </c>
      <c r="IA79" s="106">
        <v>193.28700000000001</v>
      </c>
      <c r="IB79" s="106">
        <v>193.80099999999999</v>
      </c>
      <c r="IC79" s="106">
        <v>193.613</v>
      </c>
      <c r="ID79" s="106">
        <v>200.72800000000001</v>
      </c>
      <c r="IE79" s="106">
        <v>213.649</v>
      </c>
      <c r="IF79" s="106">
        <v>213.35499999999999</v>
      </c>
      <c r="IG79" s="106">
        <v>214.39</v>
      </c>
      <c r="IH79" s="106">
        <v>208.679</v>
      </c>
      <c r="II79" s="106">
        <v>204.322</v>
      </c>
      <c r="IJ79" s="106">
        <v>202.501</v>
      </c>
      <c r="IK79" s="106">
        <v>200.31399999999999</v>
      </c>
      <c r="IL79" s="106">
        <v>195.65899999999999</v>
      </c>
      <c r="IM79" s="106">
        <v>191.428</v>
      </c>
      <c r="IN79" s="106">
        <v>189.708</v>
      </c>
      <c r="IO79" s="106">
        <v>188.05699999999999</v>
      </c>
      <c r="IP79" s="106">
        <v>183.35900000000001</v>
      </c>
      <c r="IQ79" s="106">
        <v>186.083</v>
      </c>
      <c r="IR79" s="106">
        <v>183.196</v>
      </c>
      <c r="IS79" s="106">
        <v>189.285</v>
      </c>
      <c r="IT79" s="106">
        <v>198.30500000000001</v>
      </c>
      <c r="IU79" s="106">
        <v>200.768</v>
      </c>
      <c r="IV79" s="106">
        <v>194.22300000000001</v>
      </c>
      <c r="IW79" s="106">
        <v>184.773</v>
      </c>
      <c r="IX79" s="106">
        <v>174.69499999999999</v>
      </c>
      <c r="IY79" s="106">
        <v>176.94</v>
      </c>
      <c r="IZ79" s="106">
        <v>183.227</v>
      </c>
      <c r="JA79" s="106">
        <v>191.71700000000001</v>
      </c>
      <c r="JB79" s="106"/>
    </row>
    <row r="80" spans="1:262" x14ac:dyDescent="0.35">
      <c r="A80" s="108" t="s">
        <v>3</v>
      </c>
      <c r="B80" t="s">
        <v>927</v>
      </c>
      <c r="C80" t="s">
        <v>1690</v>
      </c>
      <c r="D80">
        <f t="shared" ca="1" si="17"/>
        <v>257</v>
      </c>
      <c r="E80" s="105">
        <f ca="1">_xll.BDH(A80&amp;" corp","blp_i_sprd_mid",TODAY()-365,TODAY(),"dir=h","sort=r","fill=-", "pcs="&amp;B80, "dates=h","cols=257;rows=1")</f>
        <v>236.571</v>
      </c>
      <c r="F80" s="106">
        <v>237.71299999999999</v>
      </c>
      <c r="G80" s="106">
        <v>246.726</v>
      </c>
      <c r="H80" s="106">
        <v>248.399</v>
      </c>
      <c r="I80" s="106">
        <v>256.27699999999999</v>
      </c>
      <c r="J80" s="106">
        <v>256.97000000000003</v>
      </c>
      <c r="K80" s="106">
        <v>248.947</v>
      </c>
      <c r="L80" s="106">
        <v>248.43</v>
      </c>
      <c r="M80" s="106">
        <v>249.70500000000001</v>
      </c>
      <c r="N80" s="106">
        <v>247.11500000000001</v>
      </c>
      <c r="O80" s="106">
        <v>248.648</v>
      </c>
      <c r="P80" s="106">
        <v>248.81299999999999</v>
      </c>
      <c r="Q80" s="106">
        <v>250.309</v>
      </c>
      <c r="R80" s="106">
        <v>256.5</v>
      </c>
      <c r="S80" s="106">
        <v>265.05099999999999</v>
      </c>
      <c r="T80" s="106">
        <v>266.51100000000002</v>
      </c>
      <c r="U80" s="106">
        <v>274.14499999999998</v>
      </c>
      <c r="V80" s="106">
        <v>278.44099999999997</v>
      </c>
      <c r="W80" s="106">
        <v>281.02100000000002</v>
      </c>
      <c r="X80" s="106">
        <v>287.91800000000001</v>
      </c>
      <c r="Y80" s="106">
        <v>276.68400000000003</v>
      </c>
      <c r="Z80" s="106">
        <v>267.67</v>
      </c>
      <c r="AA80" s="106">
        <v>267.63</v>
      </c>
      <c r="AB80" s="106">
        <v>262.82799999999997</v>
      </c>
      <c r="AC80" s="106">
        <v>246.036</v>
      </c>
      <c r="AD80" s="106">
        <v>248.65</v>
      </c>
      <c r="AE80" s="106">
        <v>249.41200000000001</v>
      </c>
      <c r="AF80" s="106">
        <v>252.21</v>
      </c>
      <c r="AG80" s="106">
        <v>252.98400000000001</v>
      </c>
      <c r="AH80" s="106">
        <v>252.32599999999999</v>
      </c>
      <c r="AI80" s="106">
        <v>250.32599999999999</v>
      </c>
      <c r="AJ80" s="106">
        <v>253.404</v>
      </c>
      <c r="AK80" s="106">
        <v>251.12899999999999</v>
      </c>
      <c r="AL80" s="106">
        <v>249.20500000000001</v>
      </c>
      <c r="AM80" s="106">
        <v>250.10499999999999</v>
      </c>
      <c r="AN80" s="106">
        <v>250.49700000000001</v>
      </c>
      <c r="AO80" s="106">
        <v>251.042</v>
      </c>
      <c r="AP80" s="106">
        <v>252.64500000000001</v>
      </c>
      <c r="AQ80" s="106">
        <v>249.82499999999999</v>
      </c>
      <c r="AR80" s="106">
        <v>251.93100000000001</v>
      </c>
      <c r="AS80" s="106">
        <v>251.429</v>
      </c>
      <c r="AT80" s="106">
        <v>250.316</v>
      </c>
      <c r="AU80" s="106">
        <v>249.072</v>
      </c>
      <c r="AV80" s="106">
        <v>250.458</v>
      </c>
      <c r="AW80" s="106">
        <v>251.12700000000001</v>
      </c>
      <c r="AX80" s="106">
        <v>249.65299999999999</v>
      </c>
      <c r="AY80" s="106">
        <v>247.399</v>
      </c>
      <c r="AZ80" s="106">
        <v>246.154</v>
      </c>
      <c r="BA80" s="106">
        <v>245.73500000000001</v>
      </c>
      <c r="BB80" s="106">
        <v>245.667</v>
      </c>
      <c r="BC80" s="106">
        <v>242.91499999999999</v>
      </c>
      <c r="BD80" s="106">
        <v>246.45699999999999</v>
      </c>
      <c r="BE80" s="106">
        <v>251.4</v>
      </c>
      <c r="BF80" s="106">
        <v>258.21100000000001</v>
      </c>
      <c r="BG80" s="106">
        <v>256.20400000000001</v>
      </c>
      <c r="BH80" s="106">
        <v>260.15100000000001</v>
      </c>
      <c r="BI80" s="106">
        <v>262.97199999999998</v>
      </c>
      <c r="BJ80" s="106">
        <v>268.79300000000001</v>
      </c>
      <c r="BK80" s="106">
        <v>273.584</v>
      </c>
      <c r="BL80" s="106">
        <v>274.07299999999998</v>
      </c>
      <c r="BM80" s="106">
        <v>271.88900000000001</v>
      </c>
      <c r="BN80" s="106">
        <v>266.80900000000003</v>
      </c>
      <c r="BO80" s="106">
        <v>263.94299999999998</v>
      </c>
      <c r="BP80" s="106">
        <v>258.48099999999999</v>
      </c>
      <c r="BQ80" s="106">
        <v>259.52300000000002</v>
      </c>
      <c r="BR80" s="106">
        <v>264.43299999999999</v>
      </c>
      <c r="BS80" s="106">
        <v>263.24799999999999</v>
      </c>
      <c r="BT80" s="106">
        <v>264.94499999999999</v>
      </c>
      <c r="BU80" s="106">
        <v>278.029</v>
      </c>
      <c r="BV80" s="106">
        <v>289.14100000000002</v>
      </c>
      <c r="BW80" s="106">
        <v>294.46499999999997</v>
      </c>
      <c r="BX80" s="106">
        <v>294.76600000000002</v>
      </c>
      <c r="BY80" s="106">
        <v>304.916</v>
      </c>
      <c r="BZ80" s="106">
        <v>306.47000000000003</v>
      </c>
      <c r="CA80" s="106">
        <v>309.72399999999999</v>
      </c>
      <c r="CB80" s="106">
        <v>306.41800000000001</v>
      </c>
      <c r="CC80" s="106">
        <v>303.80799999999999</v>
      </c>
      <c r="CD80" s="106">
        <v>302.971</v>
      </c>
      <c r="CE80" s="106">
        <v>304.529</v>
      </c>
      <c r="CF80" s="106">
        <v>312.041</v>
      </c>
      <c r="CG80" s="106">
        <v>315.70499999999998</v>
      </c>
      <c r="CH80" s="106">
        <v>320.37799999999999</v>
      </c>
      <c r="CI80" s="106">
        <v>321.49599999999998</v>
      </c>
      <c r="CJ80" s="106">
        <v>323.16399999999999</v>
      </c>
      <c r="CK80" s="106">
        <v>323.791</v>
      </c>
      <c r="CL80" s="106">
        <v>323.05900000000003</v>
      </c>
      <c r="CM80" s="106">
        <v>320.74099999999999</v>
      </c>
      <c r="CN80" s="106">
        <v>317.20400000000001</v>
      </c>
      <c r="CO80" s="106">
        <v>321.84300000000002</v>
      </c>
      <c r="CP80" s="106">
        <v>316.60700000000003</v>
      </c>
      <c r="CQ80" s="106">
        <v>315.41800000000001</v>
      </c>
      <c r="CR80" s="106">
        <v>306.76900000000001</v>
      </c>
      <c r="CS80" s="106">
        <v>298.935</v>
      </c>
      <c r="CT80" s="106">
        <v>321.48899999999998</v>
      </c>
      <c r="CU80" s="106">
        <v>312.07900000000001</v>
      </c>
      <c r="CV80" s="106">
        <v>312.99200000000002</v>
      </c>
      <c r="CW80" s="106">
        <v>303.79599999999999</v>
      </c>
      <c r="CX80" s="106">
        <v>294.34699999999998</v>
      </c>
      <c r="CY80" s="106">
        <v>282.06700000000001</v>
      </c>
      <c r="CZ80" s="106">
        <v>286.64400000000001</v>
      </c>
      <c r="DA80" s="106">
        <v>313.32</v>
      </c>
      <c r="DB80" s="106">
        <v>326.69600000000003</v>
      </c>
      <c r="DC80" s="106">
        <v>342.863</v>
      </c>
      <c r="DD80" s="106">
        <v>341.298</v>
      </c>
      <c r="DE80" s="106">
        <v>340.43799999999999</v>
      </c>
      <c r="DF80" s="106">
        <v>335.52699999999999</v>
      </c>
      <c r="DG80" s="106">
        <v>337.94200000000001</v>
      </c>
      <c r="DH80" s="106">
        <v>367.22800000000001</v>
      </c>
      <c r="DI80" s="106">
        <v>368.983</v>
      </c>
      <c r="DJ80" s="106">
        <v>387.09399999999999</v>
      </c>
      <c r="DK80" s="106">
        <v>390.42200000000003</v>
      </c>
      <c r="DL80" s="106">
        <v>399.70400000000001</v>
      </c>
      <c r="DM80" s="106">
        <v>406.37799999999999</v>
      </c>
      <c r="DN80" s="106">
        <v>419.73599999999999</v>
      </c>
      <c r="DO80" s="106">
        <v>424.60300000000001</v>
      </c>
      <c r="DP80" s="106">
        <v>425.40800000000002</v>
      </c>
      <c r="DQ80" s="106">
        <v>408.29899999999998</v>
      </c>
      <c r="DR80" s="106">
        <v>402.572</v>
      </c>
      <c r="DS80" s="106">
        <v>403.55200000000002</v>
      </c>
      <c r="DT80" s="106">
        <v>414.733</v>
      </c>
      <c r="DU80" s="106">
        <v>400.90699999999998</v>
      </c>
      <c r="DV80" s="106">
        <v>397.04599999999999</v>
      </c>
      <c r="DW80" s="106">
        <v>396.51499999999999</v>
      </c>
      <c r="DX80" s="106">
        <v>395.07799999999997</v>
      </c>
      <c r="DY80" s="106">
        <v>375.80799999999999</v>
      </c>
      <c r="DZ80" s="106">
        <v>367.74099999999999</v>
      </c>
      <c r="EA80" s="106">
        <v>353.22300000000001</v>
      </c>
      <c r="EB80" s="106">
        <v>348.745</v>
      </c>
      <c r="EC80" s="106">
        <v>350.90199999999999</v>
      </c>
      <c r="ED80" s="106">
        <v>363.28</v>
      </c>
      <c r="EE80" s="106">
        <v>369.78100000000001</v>
      </c>
      <c r="EF80" s="106">
        <v>370.84899999999999</v>
      </c>
      <c r="EG80" s="106">
        <v>372.61</v>
      </c>
      <c r="EH80" s="106">
        <v>359.73500000000001</v>
      </c>
      <c r="EI80" s="106">
        <v>356.66199999999998</v>
      </c>
      <c r="EJ80" s="106">
        <v>354.03399999999999</v>
      </c>
      <c r="EK80" s="106">
        <v>338.959</v>
      </c>
      <c r="EL80" s="106">
        <v>341.33100000000002</v>
      </c>
      <c r="EM80" s="106">
        <v>382.971</v>
      </c>
      <c r="EN80" s="106">
        <v>428.14299999999997</v>
      </c>
      <c r="EO80" s="106">
        <v>449.904</v>
      </c>
      <c r="EP80" s="106">
        <v>480.584</v>
      </c>
      <c r="EQ80" s="106">
        <v>490.91399999999999</v>
      </c>
      <c r="ER80" s="106">
        <v>488.17500000000001</v>
      </c>
      <c r="ES80" s="106">
        <v>490.25900000000001</v>
      </c>
      <c r="ET80" s="106">
        <v>495.22899999999998</v>
      </c>
      <c r="EU80" s="106">
        <v>497.58100000000002</v>
      </c>
      <c r="EV80" s="106">
        <v>492.03699999999998</v>
      </c>
      <c r="EW80" s="106">
        <v>495.40499999999997</v>
      </c>
      <c r="EX80" s="106">
        <v>502.262</v>
      </c>
      <c r="EY80" s="106">
        <v>523.11500000000001</v>
      </c>
      <c r="EZ80" s="106">
        <v>523.22500000000002</v>
      </c>
      <c r="FA80" s="106">
        <v>504.99799999999999</v>
      </c>
      <c r="FB80" s="106">
        <v>514.80200000000002</v>
      </c>
      <c r="FC80" s="106">
        <v>503.75099999999998</v>
      </c>
      <c r="FD80" s="106">
        <v>451.52</v>
      </c>
      <c r="FE80" s="106">
        <v>412.029</v>
      </c>
      <c r="FF80" s="106">
        <v>338.77699999999999</v>
      </c>
      <c r="FG80" s="106">
        <v>323.85500000000002</v>
      </c>
      <c r="FH80" s="106">
        <v>278.661</v>
      </c>
      <c r="FI80" s="106">
        <v>276.13900000000001</v>
      </c>
      <c r="FJ80" s="106">
        <v>283.601</v>
      </c>
      <c r="FK80" s="106">
        <v>221.89</v>
      </c>
      <c r="FL80" s="106">
        <v>189.85</v>
      </c>
      <c r="FM80" s="106">
        <v>183.108</v>
      </c>
      <c r="FN80" s="106">
        <v>183.59200000000001</v>
      </c>
      <c r="FO80" s="106">
        <v>198.18299999999999</v>
      </c>
      <c r="FP80" s="106">
        <v>190.8</v>
      </c>
      <c r="FQ80" s="106">
        <v>166.071</v>
      </c>
      <c r="FR80" s="106">
        <v>153.48699999999999</v>
      </c>
      <c r="FS80" s="106">
        <v>140.15299999999999</v>
      </c>
      <c r="FT80" s="106">
        <v>134.72999999999999</v>
      </c>
      <c r="FU80" s="106">
        <v>125.694</v>
      </c>
      <c r="FV80" s="106">
        <v>127.47</v>
      </c>
      <c r="FW80" s="106">
        <v>127.899</v>
      </c>
      <c r="FX80" s="106">
        <v>130.548</v>
      </c>
      <c r="FY80" s="106">
        <v>129.459</v>
      </c>
      <c r="FZ80" s="106">
        <v>131.286</v>
      </c>
      <c r="GA80" s="106">
        <v>131.75899999999999</v>
      </c>
      <c r="GB80" s="106">
        <v>132.81899999999999</v>
      </c>
      <c r="GC80" s="106">
        <v>135.37100000000001</v>
      </c>
      <c r="GD80" s="106">
        <v>134.864</v>
      </c>
      <c r="GE80" s="106">
        <v>133.262</v>
      </c>
      <c r="GF80" s="106">
        <v>131.03899999999999</v>
      </c>
      <c r="GG80" s="106">
        <v>135.86600000000001</v>
      </c>
      <c r="GH80" s="106">
        <v>140.59</v>
      </c>
      <c r="GI80" s="106">
        <v>144.96299999999999</v>
      </c>
      <c r="GJ80" s="106">
        <v>143.334</v>
      </c>
      <c r="GK80" s="106">
        <v>143.74299999999999</v>
      </c>
      <c r="GL80" s="106">
        <v>140.36699999999999</v>
      </c>
      <c r="GM80" s="106">
        <v>142.83600000000001</v>
      </c>
      <c r="GN80" s="106">
        <v>146.005</v>
      </c>
      <c r="GO80" s="106">
        <v>140.20699999999999</v>
      </c>
      <c r="GP80" s="106">
        <v>136.261</v>
      </c>
      <c r="GQ80" s="106">
        <v>134.524</v>
      </c>
      <c r="GR80" s="106">
        <v>134.19</v>
      </c>
      <c r="GS80" s="106">
        <v>132.65600000000001</v>
      </c>
      <c r="GT80" s="106">
        <v>133.86199999999999</v>
      </c>
      <c r="GU80" s="106">
        <v>136.82</v>
      </c>
      <c r="GV80" s="106">
        <v>137.73599999999999</v>
      </c>
      <c r="GW80" s="106">
        <v>138.95599999999999</v>
      </c>
      <c r="GX80" s="106">
        <v>137.398</v>
      </c>
      <c r="GY80" s="106">
        <v>138.00399999999999</v>
      </c>
      <c r="GZ80" s="106">
        <v>137.679</v>
      </c>
      <c r="HA80" s="106">
        <v>143.001</v>
      </c>
      <c r="HB80" s="106">
        <v>137.88999999999999</v>
      </c>
      <c r="HC80" s="106">
        <v>136.22399999999999</v>
      </c>
      <c r="HD80" s="106">
        <v>135.32599999999999</v>
      </c>
      <c r="HE80" s="106">
        <v>131.13300000000001</v>
      </c>
      <c r="HF80" s="106">
        <v>130.84299999999999</v>
      </c>
      <c r="HG80" s="106">
        <v>131.398</v>
      </c>
      <c r="HH80" s="106">
        <v>133.869</v>
      </c>
      <c r="HI80" s="106">
        <v>135.108</v>
      </c>
      <c r="HJ80" s="106">
        <v>132.601</v>
      </c>
      <c r="HK80" s="106">
        <v>137.63800000000001</v>
      </c>
      <c r="HL80" s="106">
        <v>137.852</v>
      </c>
      <c r="HM80" s="106">
        <v>139.268</v>
      </c>
      <c r="HN80" s="106">
        <v>141.45400000000001</v>
      </c>
      <c r="HO80" s="106">
        <v>141.72</v>
      </c>
      <c r="HP80" s="106">
        <v>143.92699999999999</v>
      </c>
      <c r="HQ80" s="106">
        <v>149.62100000000001</v>
      </c>
      <c r="HR80" s="106">
        <v>151.55000000000001</v>
      </c>
      <c r="HS80" s="106">
        <v>149.274</v>
      </c>
      <c r="HT80" s="106">
        <v>151.30699999999999</v>
      </c>
      <c r="HU80" s="106">
        <v>152.44</v>
      </c>
      <c r="HV80" s="106">
        <v>155.172</v>
      </c>
      <c r="HW80" s="106">
        <v>161.02099999999999</v>
      </c>
      <c r="HX80" s="106">
        <v>162.03100000000001</v>
      </c>
      <c r="HY80" s="106">
        <v>159.27000000000001</v>
      </c>
      <c r="HZ80" s="106">
        <v>163.48500000000001</v>
      </c>
      <c r="IA80" s="106">
        <v>165.98</v>
      </c>
      <c r="IB80" s="106">
        <v>163.953</v>
      </c>
      <c r="IC80" s="106">
        <v>163.083</v>
      </c>
      <c r="ID80" s="106">
        <v>166.624</v>
      </c>
      <c r="IE80" s="106">
        <v>174.62799999999999</v>
      </c>
      <c r="IF80" s="106">
        <v>174.691</v>
      </c>
      <c r="IG80" s="106">
        <v>176.393</v>
      </c>
      <c r="IH80" s="106">
        <v>171.10599999999999</v>
      </c>
      <c r="II80" s="106">
        <v>169.018</v>
      </c>
      <c r="IJ80" s="106">
        <v>168.45500000000001</v>
      </c>
      <c r="IK80" s="106">
        <v>170.08699999999999</v>
      </c>
      <c r="IL80" s="106">
        <v>170.715</v>
      </c>
      <c r="IM80" s="106">
        <v>168.51300000000001</v>
      </c>
      <c r="IN80" s="106">
        <v>166.88800000000001</v>
      </c>
      <c r="IO80" s="106">
        <v>165.935</v>
      </c>
      <c r="IP80" s="106">
        <v>158.64400000000001</v>
      </c>
      <c r="IQ80" s="106">
        <v>154.86199999999999</v>
      </c>
      <c r="IR80" s="106">
        <v>152.01599999999999</v>
      </c>
      <c r="IS80" s="106">
        <v>155.68600000000001</v>
      </c>
      <c r="IT80" s="106">
        <v>158.73400000000001</v>
      </c>
      <c r="IU80" s="106">
        <v>159.27199999999999</v>
      </c>
      <c r="IV80" s="106">
        <v>152.79900000000001</v>
      </c>
      <c r="IW80" s="106">
        <v>147.26599999999999</v>
      </c>
      <c r="IX80" s="106">
        <v>145.24700000000001</v>
      </c>
      <c r="IY80" s="106">
        <v>145.298</v>
      </c>
      <c r="IZ80" s="106">
        <v>148.12799999999999</v>
      </c>
      <c r="JA80" s="106">
        <v>148.84</v>
      </c>
      <c r="JB80" s="106"/>
    </row>
    <row r="81" spans="1:262" x14ac:dyDescent="0.35">
      <c r="A81" s="108" t="s">
        <v>589</v>
      </c>
      <c r="B81" t="s">
        <v>927</v>
      </c>
      <c r="C81" t="s">
        <v>1690</v>
      </c>
      <c r="D81">
        <f t="shared" ca="1" si="17"/>
        <v>257</v>
      </c>
      <c r="E81" s="105">
        <f ca="1">_xll.BDH(A81&amp;" corp","blp_i_sprd_mid",TODAY()-365,TODAY(),"dir=h","sort=r","fill=-", "pcs="&amp;B81, "dates=h","cols=257;rows=1")</f>
        <v>203.92699999999999</v>
      </c>
      <c r="F81" s="106">
        <v>204.46899999999999</v>
      </c>
      <c r="G81" s="106">
        <v>206.11600000000001</v>
      </c>
      <c r="H81" s="106">
        <v>206.369</v>
      </c>
      <c r="I81" s="106">
        <v>210.274</v>
      </c>
      <c r="J81" s="106">
        <v>211.756</v>
      </c>
      <c r="K81" s="106">
        <v>206.059</v>
      </c>
      <c r="L81" s="106">
        <v>205.08</v>
      </c>
      <c r="M81" s="106">
        <v>204.566</v>
      </c>
      <c r="N81" s="106">
        <v>205.08</v>
      </c>
      <c r="O81" s="106">
        <v>204.22499999999999</v>
      </c>
      <c r="P81" s="106">
        <v>203.87799999999999</v>
      </c>
      <c r="Q81" s="106">
        <v>202.49100000000001</v>
      </c>
      <c r="R81" s="106">
        <v>207.078</v>
      </c>
      <c r="S81" s="106">
        <v>210.821</v>
      </c>
      <c r="T81" s="106">
        <v>210.71100000000001</v>
      </c>
      <c r="U81" s="106">
        <v>212.38200000000001</v>
      </c>
      <c r="V81" s="106">
        <v>216.62899999999999</v>
      </c>
      <c r="W81" s="106">
        <v>218.48500000000001</v>
      </c>
      <c r="X81" s="106">
        <v>221.88399999999999</v>
      </c>
      <c r="Y81" s="106">
        <v>217.346</v>
      </c>
      <c r="Z81" s="106">
        <v>210.98400000000001</v>
      </c>
      <c r="AA81" s="106">
        <v>211.84</v>
      </c>
      <c r="AB81" s="106">
        <v>208.75</v>
      </c>
      <c r="AC81" s="106">
        <v>200.85</v>
      </c>
      <c r="AD81" s="106">
        <v>206.42599999999999</v>
      </c>
      <c r="AE81" s="106">
        <v>206.898</v>
      </c>
      <c r="AF81" s="106">
        <v>208.749</v>
      </c>
      <c r="AG81" s="106">
        <v>209.733</v>
      </c>
      <c r="AH81" s="106">
        <v>207.80099999999999</v>
      </c>
      <c r="AI81" s="106">
        <v>204.685</v>
      </c>
      <c r="AJ81" s="106">
        <v>205.17500000000001</v>
      </c>
      <c r="AK81" s="106">
        <v>203.678</v>
      </c>
      <c r="AL81" s="106">
        <v>203.375</v>
      </c>
      <c r="AM81" s="106">
        <v>201.44900000000001</v>
      </c>
      <c r="AN81" s="106">
        <v>201.11099999999999</v>
      </c>
      <c r="AO81" s="106">
        <v>202.876</v>
      </c>
      <c r="AP81" s="106">
        <v>209.637</v>
      </c>
      <c r="AQ81" s="106">
        <v>201.60499999999999</v>
      </c>
      <c r="AR81" s="106">
        <v>202.81100000000001</v>
      </c>
      <c r="AS81" s="106">
        <v>202.52</v>
      </c>
      <c r="AT81" s="106">
        <v>198.989</v>
      </c>
      <c r="AU81" s="106">
        <v>199.66300000000001</v>
      </c>
      <c r="AV81" s="106">
        <v>203.49700000000001</v>
      </c>
      <c r="AW81" s="106">
        <v>204.11799999999999</v>
      </c>
      <c r="AX81" s="106">
        <v>202.99199999999999</v>
      </c>
      <c r="AY81" s="106">
        <v>200.63499999999999</v>
      </c>
      <c r="AZ81" s="106">
        <v>198.006</v>
      </c>
      <c r="BA81" s="106">
        <v>195.70099999999999</v>
      </c>
      <c r="BB81" s="106">
        <v>192.84700000000001</v>
      </c>
      <c r="BC81" s="106">
        <v>191.81899999999999</v>
      </c>
      <c r="BD81" s="106">
        <v>194.827</v>
      </c>
      <c r="BE81" s="106">
        <v>197.56899999999999</v>
      </c>
      <c r="BF81" s="106">
        <v>203.74600000000001</v>
      </c>
      <c r="BG81" s="106">
        <v>206.095</v>
      </c>
      <c r="BH81" s="106">
        <v>213.19900000000001</v>
      </c>
      <c r="BI81" s="106">
        <v>221.06800000000001</v>
      </c>
      <c r="BJ81" s="106">
        <v>226.756</v>
      </c>
      <c r="BK81" s="106">
        <v>229.93700000000001</v>
      </c>
      <c r="BL81" s="106">
        <v>230.68799999999999</v>
      </c>
      <c r="BM81" s="106">
        <v>230.041</v>
      </c>
      <c r="BN81" s="106">
        <v>222.17</v>
      </c>
      <c r="BO81" s="106">
        <v>221.239</v>
      </c>
      <c r="BP81" s="106">
        <v>218.279</v>
      </c>
      <c r="BQ81" s="106">
        <v>217.34200000000001</v>
      </c>
      <c r="BR81" s="106">
        <v>217.9</v>
      </c>
      <c r="BS81" s="106">
        <v>223.309</v>
      </c>
      <c r="BT81" s="106">
        <v>222.262</v>
      </c>
      <c r="BU81" s="106">
        <v>239.46</v>
      </c>
      <c r="BV81" s="106">
        <v>249.34</v>
      </c>
      <c r="BW81" s="106">
        <v>252.94</v>
      </c>
      <c r="BX81" s="106">
        <v>253.559</v>
      </c>
      <c r="BY81" s="106">
        <v>259.06299999999999</v>
      </c>
      <c r="BZ81" s="106">
        <v>259.58699999999999</v>
      </c>
      <c r="CA81" s="106">
        <v>263.12599999999998</v>
      </c>
      <c r="CB81" s="106">
        <v>257.50799999999998</v>
      </c>
      <c r="CC81" s="106">
        <v>254.17599999999999</v>
      </c>
      <c r="CD81" s="106">
        <v>253.66200000000001</v>
      </c>
      <c r="CE81" s="106">
        <v>255.14599999999999</v>
      </c>
      <c r="CF81" s="106">
        <v>265.65800000000002</v>
      </c>
      <c r="CG81" s="106">
        <v>266.642</v>
      </c>
      <c r="CH81" s="106">
        <v>269.14600000000002</v>
      </c>
      <c r="CI81" s="106">
        <v>274.63400000000001</v>
      </c>
      <c r="CJ81" s="106">
        <v>274.25700000000001</v>
      </c>
      <c r="CK81" s="106">
        <v>274.93299999999999</v>
      </c>
      <c r="CL81" s="106">
        <v>271.32400000000001</v>
      </c>
      <c r="CM81" s="106">
        <v>268.93900000000002</v>
      </c>
      <c r="CN81" s="106">
        <v>265.053</v>
      </c>
      <c r="CO81" s="106">
        <v>271.38</v>
      </c>
      <c r="CP81" s="106">
        <v>263.137</v>
      </c>
      <c r="CQ81" s="106">
        <v>260.17899999999997</v>
      </c>
      <c r="CR81" s="106">
        <v>243.36099999999999</v>
      </c>
      <c r="CS81" s="106">
        <v>234.47</v>
      </c>
      <c r="CT81" s="106">
        <v>250.58500000000001</v>
      </c>
      <c r="CU81" s="106">
        <v>243.43600000000001</v>
      </c>
      <c r="CV81" s="106">
        <v>245.31800000000001</v>
      </c>
      <c r="CW81" s="106">
        <v>214.178</v>
      </c>
      <c r="CX81" s="106">
        <v>200.00800000000001</v>
      </c>
      <c r="CY81" s="106">
        <v>194.41200000000001</v>
      </c>
      <c r="CZ81" s="106">
        <v>204.76499999999999</v>
      </c>
      <c r="DA81" s="106">
        <v>230.619</v>
      </c>
      <c r="DB81" s="106">
        <v>253.80500000000001</v>
      </c>
      <c r="DC81" s="106">
        <v>265.86200000000002</v>
      </c>
      <c r="DD81" s="106">
        <v>269.34699999999998</v>
      </c>
      <c r="DE81" s="106">
        <v>268.714</v>
      </c>
      <c r="DF81" s="106">
        <v>266.572</v>
      </c>
      <c r="DG81" s="106">
        <v>269.49799999999999</v>
      </c>
      <c r="DH81" s="106">
        <v>280.99</v>
      </c>
      <c r="DI81" s="106">
        <v>282.28500000000003</v>
      </c>
      <c r="DJ81" s="106">
        <v>307.37200000000001</v>
      </c>
      <c r="DK81" s="106">
        <v>306.57</v>
      </c>
      <c r="DL81" s="106">
        <v>310.73</v>
      </c>
      <c r="DM81" s="106">
        <v>324.68700000000001</v>
      </c>
      <c r="DN81" s="106">
        <v>346.05700000000002</v>
      </c>
      <c r="DO81" s="106">
        <v>356.71300000000002</v>
      </c>
      <c r="DP81" s="106">
        <v>361.2</v>
      </c>
      <c r="DQ81" s="106">
        <v>349.25</v>
      </c>
      <c r="DR81" s="106">
        <v>346.22899999999998</v>
      </c>
      <c r="DS81" s="106">
        <v>345.61900000000003</v>
      </c>
      <c r="DT81" s="106">
        <v>335.68700000000001</v>
      </c>
      <c r="DU81" s="106">
        <v>350.536</v>
      </c>
      <c r="DV81" s="106">
        <v>350.238</v>
      </c>
      <c r="DW81" s="106">
        <v>354.96</v>
      </c>
      <c r="DX81" s="106">
        <v>353.697</v>
      </c>
      <c r="DY81" s="106">
        <v>334.762</v>
      </c>
      <c r="DZ81" s="106">
        <v>322.55</v>
      </c>
      <c r="EA81" s="106">
        <v>314.66000000000003</v>
      </c>
      <c r="EB81" s="106">
        <v>309.38499999999999</v>
      </c>
      <c r="EC81" s="106">
        <v>308.81799999999998</v>
      </c>
      <c r="ED81" s="106">
        <v>335.38</v>
      </c>
      <c r="EE81" s="106">
        <v>339.57100000000003</v>
      </c>
      <c r="EF81" s="106">
        <v>349.09399999999999</v>
      </c>
      <c r="EG81" s="106">
        <v>351.71600000000001</v>
      </c>
      <c r="EH81" s="106">
        <v>339.02100000000002</v>
      </c>
      <c r="EI81" s="106">
        <v>333.30599999999998</v>
      </c>
      <c r="EJ81" s="106">
        <v>332.30599999999998</v>
      </c>
      <c r="EK81" s="106">
        <v>314.30900000000003</v>
      </c>
      <c r="EL81" s="106">
        <v>317.685</v>
      </c>
      <c r="EM81" s="106">
        <v>362.96800000000002</v>
      </c>
      <c r="EN81" s="106">
        <v>392.34699999999998</v>
      </c>
      <c r="EO81" s="106">
        <v>415.16699999999997</v>
      </c>
      <c r="EP81" s="106">
        <v>449.45800000000003</v>
      </c>
      <c r="EQ81" s="106">
        <v>462.24099999999999</v>
      </c>
      <c r="ER81" s="106">
        <v>459.428</v>
      </c>
      <c r="ES81" s="106">
        <v>471.07299999999998</v>
      </c>
      <c r="ET81" s="106">
        <v>481.74599999999998</v>
      </c>
      <c r="EU81" s="106">
        <v>491.21</v>
      </c>
      <c r="EV81" s="106">
        <v>497.14</v>
      </c>
      <c r="EW81" s="106">
        <v>506.43900000000002</v>
      </c>
      <c r="EX81" s="106">
        <v>516.13099999999997</v>
      </c>
      <c r="EY81" s="106">
        <v>560.79600000000005</v>
      </c>
      <c r="EZ81" s="106">
        <v>579.94899999999996</v>
      </c>
      <c r="FA81" s="106">
        <v>563.92100000000005</v>
      </c>
      <c r="FB81" s="106">
        <v>583.63499999999999</v>
      </c>
      <c r="FC81" s="106">
        <v>578.52700000000004</v>
      </c>
      <c r="FD81" s="106">
        <v>494.548</v>
      </c>
      <c r="FE81" s="106">
        <v>453.75400000000002</v>
      </c>
      <c r="FF81" s="106">
        <v>373.41899999999998</v>
      </c>
      <c r="FG81" s="106">
        <v>368.63200000000001</v>
      </c>
      <c r="FH81" s="106">
        <v>314.21300000000002</v>
      </c>
      <c r="FI81" s="106">
        <v>307.03399999999999</v>
      </c>
      <c r="FJ81" s="106">
        <v>310.87799999999999</v>
      </c>
      <c r="FK81" s="106">
        <v>241.46299999999999</v>
      </c>
      <c r="FL81" s="106">
        <v>210.14</v>
      </c>
      <c r="FM81" s="106">
        <v>189.71799999999999</v>
      </c>
      <c r="FN81" s="106">
        <v>195.52</v>
      </c>
      <c r="FO81" s="106">
        <v>213.22499999999999</v>
      </c>
      <c r="FP81" s="106">
        <v>208.09800000000001</v>
      </c>
      <c r="FQ81" s="106">
        <v>188.392</v>
      </c>
      <c r="FR81" s="106">
        <v>166.66900000000001</v>
      </c>
      <c r="FS81" s="106">
        <v>157.55600000000001</v>
      </c>
      <c r="FT81" s="106">
        <v>150</v>
      </c>
      <c r="FU81" s="106">
        <v>131.05199999999999</v>
      </c>
      <c r="FV81" s="106">
        <v>133.494</v>
      </c>
      <c r="FW81" s="106">
        <v>138.166</v>
      </c>
      <c r="FX81" s="106">
        <v>142.15199999999999</v>
      </c>
      <c r="FY81" s="106">
        <v>141.523</v>
      </c>
      <c r="FZ81" s="106">
        <v>142.56899999999999</v>
      </c>
      <c r="GA81" s="106">
        <v>142.35900000000001</v>
      </c>
      <c r="GB81" s="106">
        <v>141.51400000000001</v>
      </c>
      <c r="GC81" s="106">
        <v>142.87</v>
      </c>
      <c r="GD81" s="106">
        <v>142.607</v>
      </c>
      <c r="GE81" s="106">
        <v>139.42500000000001</v>
      </c>
      <c r="GF81" s="106">
        <v>136.72499999999999</v>
      </c>
      <c r="GG81" s="106">
        <v>138.876</v>
      </c>
      <c r="GH81" s="106">
        <v>142.71799999999999</v>
      </c>
      <c r="GI81" s="106">
        <v>150.1</v>
      </c>
      <c r="GJ81" s="106">
        <v>149.40700000000001</v>
      </c>
      <c r="GK81" s="106">
        <v>148.19</v>
      </c>
      <c r="GL81" s="106">
        <v>146.28899999999999</v>
      </c>
      <c r="GM81" s="106">
        <v>148.59100000000001</v>
      </c>
      <c r="GN81" s="106">
        <v>152.81899999999999</v>
      </c>
      <c r="GO81" s="106">
        <v>144.16399999999999</v>
      </c>
      <c r="GP81" s="106">
        <v>137.40100000000001</v>
      </c>
      <c r="GQ81" s="106">
        <v>134.72499999999999</v>
      </c>
      <c r="GR81" s="106">
        <v>132.70599999999999</v>
      </c>
      <c r="GS81" s="106">
        <v>131.923</v>
      </c>
      <c r="GT81" s="106">
        <v>135.43600000000001</v>
      </c>
      <c r="GU81" s="106">
        <v>143.999</v>
      </c>
      <c r="GV81" s="106">
        <v>153.13200000000001</v>
      </c>
      <c r="GW81" s="106">
        <v>152.852</v>
      </c>
      <c r="GX81" s="106">
        <v>152.94399999999999</v>
      </c>
      <c r="GY81" s="106">
        <v>156.774</v>
      </c>
      <c r="GZ81" s="106">
        <v>156.37100000000001</v>
      </c>
      <c r="HA81" s="106">
        <v>158.97999999999999</v>
      </c>
      <c r="HB81" s="106">
        <v>156.89599999999999</v>
      </c>
      <c r="HC81" s="106">
        <v>155.245</v>
      </c>
      <c r="HD81" s="106">
        <v>153.21199999999999</v>
      </c>
      <c r="HE81" s="106">
        <v>150.75299999999999</v>
      </c>
      <c r="HF81" s="106">
        <v>149.614</v>
      </c>
      <c r="HG81" s="106">
        <v>147.887</v>
      </c>
      <c r="HH81" s="106">
        <v>150.97499999999999</v>
      </c>
      <c r="HI81" s="106">
        <v>151.197</v>
      </c>
      <c r="HJ81" s="106">
        <v>150.816</v>
      </c>
      <c r="HK81" s="106">
        <v>154.54599999999999</v>
      </c>
      <c r="HL81" s="106">
        <v>154.47</v>
      </c>
      <c r="HM81" s="106">
        <v>154.80199999999999</v>
      </c>
      <c r="HN81" s="106">
        <v>158.547</v>
      </c>
      <c r="HO81" s="106">
        <v>160.04900000000001</v>
      </c>
      <c r="HP81" s="106">
        <v>161.81100000000001</v>
      </c>
      <c r="HQ81" s="106">
        <v>164.261</v>
      </c>
      <c r="HR81" s="106">
        <v>166.47200000000001</v>
      </c>
      <c r="HS81" s="106">
        <v>166.113</v>
      </c>
      <c r="HT81" s="106">
        <v>165.714</v>
      </c>
      <c r="HU81" s="106">
        <v>167.39699999999999</v>
      </c>
      <c r="HV81" s="106">
        <v>170.108</v>
      </c>
      <c r="HW81" s="106">
        <v>173.56700000000001</v>
      </c>
      <c r="HX81" s="106">
        <v>175.46700000000001</v>
      </c>
      <c r="HY81" s="106">
        <v>168.613</v>
      </c>
      <c r="HZ81" s="106">
        <v>172.643</v>
      </c>
      <c r="IA81" s="106">
        <v>175.47200000000001</v>
      </c>
      <c r="IB81" s="106">
        <v>172.55500000000001</v>
      </c>
      <c r="IC81" s="106">
        <v>171.12799999999999</v>
      </c>
      <c r="ID81" s="106">
        <v>178.804</v>
      </c>
      <c r="IE81" s="106">
        <v>191.00200000000001</v>
      </c>
      <c r="IF81" s="106">
        <v>195.44499999999999</v>
      </c>
      <c r="IG81" s="106">
        <v>196.42500000000001</v>
      </c>
      <c r="IH81" s="106">
        <v>189.518</v>
      </c>
      <c r="II81" s="106">
        <v>185.482</v>
      </c>
      <c r="IJ81" s="106">
        <v>187.917</v>
      </c>
      <c r="IK81" s="106">
        <v>184.71799999999999</v>
      </c>
      <c r="IL81" s="106">
        <v>181.98099999999999</v>
      </c>
      <c r="IM81" s="106">
        <v>181.023</v>
      </c>
      <c r="IN81" s="106">
        <v>181.565</v>
      </c>
      <c r="IO81" s="106">
        <v>176.096</v>
      </c>
      <c r="IP81" s="106">
        <v>164.268</v>
      </c>
      <c r="IQ81" s="106">
        <v>163.268</v>
      </c>
      <c r="IR81" s="106">
        <v>162.05699999999999</v>
      </c>
      <c r="IS81" s="106">
        <v>167.81200000000001</v>
      </c>
      <c r="IT81" s="106">
        <v>176.71299999999999</v>
      </c>
      <c r="IU81" s="106">
        <v>176.70099999999999</v>
      </c>
      <c r="IV81" s="106">
        <v>174.43199999999999</v>
      </c>
      <c r="IW81" s="106">
        <v>170.21600000000001</v>
      </c>
      <c r="IX81" s="106">
        <v>166.59700000000001</v>
      </c>
      <c r="IY81" s="106">
        <v>168.21</v>
      </c>
      <c r="IZ81" s="106">
        <v>169.482</v>
      </c>
      <c r="JA81" s="106">
        <v>173.06299999999999</v>
      </c>
      <c r="JB81" s="106"/>
    </row>
    <row r="82" spans="1:262" x14ac:dyDescent="0.35">
      <c r="A82" s="108" t="s">
        <v>486</v>
      </c>
      <c r="B82" t="s">
        <v>927</v>
      </c>
      <c r="C82" t="s">
        <v>1690</v>
      </c>
      <c r="D82">
        <f t="shared" ca="1" si="17"/>
        <v>257</v>
      </c>
      <c r="E82" s="105">
        <f ca="1">_xll.BDH(A82&amp;" corp","blp_i_sprd_mid",TODAY()-365,TODAY(),"dir=h","sort=r","fill=-", "pcs="&amp;B82, "dates=h","cols=257;rows=1")</f>
        <v>135.774</v>
      </c>
      <c r="F82" s="106">
        <v>135.63300000000001</v>
      </c>
      <c r="G82" s="106">
        <v>137.35900000000001</v>
      </c>
      <c r="H82" s="106">
        <v>137.696</v>
      </c>
      <c r="I82" s="106">
        <v>141.57</v>
      </c>
      <c r="J82" s="106">
        <v>142.37899999999999</v>
      </c>
      <c r="K82" s="106">
        <v>136.57400000000001</v>
      </c>
      <c r="L82" s="106">
        <v>136.482</v>
      </c>
      <c r="M82" s="106">
        <v>135.57900000000001</v>
      </c>
      <c r="N82" s="106">
        <v>135.34100000000001</v>
      </c>
      <c r="O82" s="106">
        <v>134.86099999999999</v>
      </c>
      <c r="P82" s="106">
        <v>136.65</v>
      </c>
      <c r="Q82" s="106">
        <v>136.619</v>
      </c>
      <c r="R82" s="106">
        <v>151.876</v>
      </c>
      <c r="S82" s="106">
        <v>157.15100000000001</v>
      </c>
      <c r="T82" s="106">
        <v>159.88399999999999</v>
      </c>
      <c r="U82" s="106">
        <v>166.30099999999999</v>
      </c>
      <c r="V82" s="106">
        <v>171.441</v>
      </c>
      <c r="W82" s="106">
        <v>173.185</v>
      </c>
      <c r="X82" s="106">
        <v>179.20699999999999</v>
      </c>
      <c r="Y82" s="106">
        <v>178.65199999999999</v>
      </c>
      <c r="Z82" s="106">
        <v>172.28399999999999</v>
      </c>
      <c r="AA82" s="106">
        <v>176.13499999999999</v>
      </c>
      <c r="AB82" s="106">
        <v>176.387</v>
      </c>
      <c r="AC82" s="106">
        <v>169.506</v>
      </c>
      <c r="AD82" s="106">
        <v>168.571</v>
      </c>
      <c r="AE82" s="106">
        <v>168.98</v>
      </c>
      <c r="AF82" s="106">
        <v>183.762</v>
      </c>
      <c r="AG82" s="106">
        <v>191.15700000000001</v>
      </c>
      <c r="AH82" s="106">
        <v>188.17699999999999</v>
      </c>
      <c r="AI82" s="106">
        <v>180.48500000000001</v>
      </c>
      <c r="AJ82" s="106">
        <v>181.054</v>
      </c>
      <c r="AK82" s="106">
        <v>176.625</v>
      </c>
      <c r="AL82" s="106">
        <v>172.86600000000001</v>
      </c>
      <c r="AM82" s="106">
        <v>163.72900000000001</v>
      </c>
      <c r="AN82" s="106">
        <v>141.90899999999999</v>
      </c>
      <c r="AO82" s="106">
        <v>140.61699999999999</v>
      </c>
      <c r="AP82" s="106">
        <v>138.167</v>
      </c>
      <c r="AQ82" s="106">
        <v>111.93899999999999</v>
      </c>
      <c r="AR82" s="106">
        <v>128.82300000000001</v>
      </c>
      <c r="AS82" s="106">
        <v>128.81399999999999</v>
      </c>
      <c r="AT82" s="106">
        <v>122.97499999999999</v>
      </c>
      <c r="AU82" s="106">
        <v>123.08799999999999</v>
      </c>
      <c r="AV82" s="106">
        <v>125.747</v>
      </c>
      <c r="AW82" s="106">
        <v>128.07499999999999</v>
      </c>
      <c r="AX82" s="106">
        <v>129.84</v>
      </c>
      <c r="AY82" s="106">
        <v>125.247</v>
      </c>
      <c r="AZ82" s="106">
        <v>125.747</v>
      </c>
      <c r="BA82" s="106">
        <v>123.298</v>
      </c>
      <c r="BB82" s="106">
        <v>121.822</v>
      </c>
      <c r="BC82" s="106">
        <v>120.355</v>
      </c>
      <c r="BD82" s="106">
        <v>121.989</v>
      </c>
      <c r="BE82" s="106">
        <v>130.548</v>
      </c>
      <c r="BF82" s="106">
        <v>137.73099999999999</v>
      </c>
      <c r="BG82" s="106">
        <v>144.114</v>
      </c>
      <c r="BH82" s="106">
        <v>150.619</v>
      </c>
      <c r="BI82" s="106">
        <v>160.11600000000001</v>
      </c>
      <c r="BJ82" s="106">
        <v>163.53800000000001</v>
      </c>
      <c r="BK82" s="106">
        <v>170.44</v>
      </c>
      <c r="BL82" s="106">
        <v>176.209</v>
      </c>
      <c r="BM82" s="106">
        <v>172.90299999999999</v>
      </c>
      <c r="BN82" s="106">
        <v>173.26499999999999</v>
      </c>
      <c r="BO82" s="106">
        <v>173.51599999999999</v>
      </c>
      <c r="BP82" s="106">
        <v>172.28299999999999</v>
      </c>
      <c r="BQ82" s="106">
        <v>177.078</v>
      </c>
      <c r="BR82" s="106">
        <v>185.90600000000001</v>
      </c>
      <c r="BS82" s="106">
        <v>184.749</v>
      </c>
      <c r="BT82" s="106">
        <v>184.29400000000001</v>
      </c>
      <c r="BU82" s="106">
        <v>215.18600000000001</v>
      </c>
      <c r="BV82" s="106">
        <v>237.29300000000001</v>
      </c>
      <c r="BW82" s="106">
        <v>246.15899999999999</v>
      </c>
      <c r="BX82" s="106">
        <v>246.1</v>
      </c>
      <c r="BY82" s="106">
        <v>249.53100000000001</v>
      </c>
      <c r="BZ82" s="106">
        <v>251.017</v>
      </c>
      <c r="CA82" s="106">
        <v>251.785</v>
      </c>
      <c r="CB82" s="106">
        <v>250.92099999999999</v>
      </c>
      <c r="CC82" s="106">
        <v>245.69800000000001</v>
      </c>
      <c r="CD82" s="106">
        <v>245.02799999999999</v>
      </c>
      <c r="CE82" s="106">
        <v>245.22</v>
      </c>
      <c r="CF82" s="106">
        <v>254.739</v>
      </c>
      <c r="CG82" s="106">
        <v>255.18299999999999</v>
      </c>
      <c r="CH82" s="106">
        <v>256.63099999999997</v>
      </c>
      <c r="CI82" s="106">
        <v>260.29399999999998</v>
      </c>
      <c r="CJ82" s="106">
        <v>264.005</v>
      </c>
      <c r="CK82" s="106">
        <v>265.505</v>
      </c>
      <c r="CL82" s="106">
        <v>266.291</v>
      </c>
      <c r="CM82" s="106">
        <v>264.34699999999998</v>
      </c>
      <c r="CN82" s="106">
        <v>261.01100000000002</v>
      </c>
      <c r="CO82" s="106">
        <v>261.85899999999998</v>
      </c>
      <c r="CP82" s="106">
        <v>254.06399999999999</v>
      </c>
      <c r="CQ82" s="106">
        <v>257.99299999999999</v>
      </c>
      <c r="CR82" s="106">
        <v>250.83</v>
      </c>
      <c r="CS82" s="106">
        <v>245.74799999999999</v>
      </c>
      <c r="CT82" s="106">
        <v>260.10199999999998</v>
      </c>
      <c r="CU82" s="106">
        <v>250.58799999999999</v>
      </c>
      <c r="CV82" s="106">
        <v>247.596</v>
      </c>
      <c r="CW82" s="106">
        <v>223.93700000000001</v>
      </c>
      <c r="CX82" s="106">
        <v>205.92099999999999</v>
      </c>
      <c r="CY82" s="106">
        <v>195.40100000000001</v>
      </c>
      <c r="CZ82" s="106">
        <v>207.19399999999999</v>
      </c>
      <c r="DA82" s="106">
        <v>247.80099999999999</v>
      </c>
      <c r="DB82" s="106">
        <v>257.53300000000002</v>
      </c>
      <c r="DC82" s="106">
        <v>267.32100000000003</v>
      </c>
      <c r="DD82" s="106">
        <v>269.03899999999999</v>
      </c>
      <c r="DE82" s="106">
        <v>265.80200000000002</v>
      </c>
      <c r="DF82" s="106">
        <v>259.916</v>
      </c>
      <c r="DG82" s="106">
        <v>256.91800000000001</v>
      </c>
      <c r="DH82" s="106">
        <v>261.589</v>
      </c>
      <c r="DI82" s="106">
        <v>242.67400000000001</v>
      </c>
      <c r="DJ82" s="106">
        <v>283.267</v>
      </c>
      <c r="DK82" s="106">
        <v>283.952</v>
      </c>
      <c r="DL82" s="106">
        <v>286.97300000000001</v>
      </c>
      <c r="DM82" s="106">
        <v>295.52600000000001</v>
      </c>
      <c r="DN82" s="106">
        <v>316.096</v>
      </c>
      <c r="DO82" s="106">
        <v>319.01600000000002</v>
      </c>
      <c r="DP82" s="106">
        <v>318.245</v>
      </c>
      <c r="DQ82" s="106">
        <v>311.34699999999998</v>
      </c>
      <c r="DR82" s="106">
        <v>307.67500000000001</v>
      </c>
      <c r="DS82" s="106">
        <v>310.78300000000002</v>
      </c>
      <c r="DT82" s="106">
        <v>272.61099999999999</v>
      </c>
      <c r="DU82" s="106">
        <v>305.87200000000001</v>
      </c>
      <c r="DV82" s="106">
        <v>305.18900000000002</v>
      </c>
      <c r="DW82" s="106">
        <v>306.66800000000001</v>
      </c>
      <c r="DX82" s="106">
        <v>306.65100000000001</v>
      </c>
      <c r="DY82" s="106">
        <v>290.64100000000002</v>
      </c>
      <c r="DZ82" s="106">
        <v>285.90600000000001</v>
      </c>
      <c r="EA82" s="106">
        <v>278.673</v>
      </c>
      <c r="EB82" s="106">
        <v>276.40300000000002</v>
      </c>
      <c r="EC82" s="106">
        <v>271.13</v>
      </c>
      <c r="ED82" s="106">
        <v>297.42099999999999</v>
      </c>
      <c r="EE82" s="106">
        <v>307.15600000000001</v>
      </c>
      <c r="EF82" s="106">
        <v>308.31200000000001</v>
      </c>
      <c r="EG82" s="106">
        <v>315.08800000000002</v>
      </c>
      <c r="EH82" s="106">
        <v>304.02300000000002</v>
      </c>
      <c r="EI82" s="106">
        <v>307.952</v>
      </c>
      <c r="EJ82" s="106">
        <v>309.61099999999999</v>
      </c>
      <c r="EK82" s="106">
        <v>299.68299999999999</v>
      </c>
      <c r="EL82" s="106">
        <v>310.94200000000001</v>
      </c>
      <c r="EM82" s="106">
        <v>344.846</v>
      </c>
      <c r="EN82" s="106">
        <v>402.49</v>
      </c>
      <c r="EO82" s="106">
        <v>440.78199999999998</v>
      </c>
      <c r="EP82" s="106">
        <v>461.95299999999997</v>
      </c>
      <c r="EQ82" s="106">
        <v>468.51400000000001</v>
      </c>
      <c r="ER82" s="106">
        <v>463.61799999999999</v>
      </c>
      <c r="ES82" s="106">
        <v>464.14100000000002</v>
      </c>
      <c r="ET82" s="106">
        <v>468.15300000000002</v>
      </c>
      <c r="EU82" s="106">
        <v>477.57299999999998</v>
      </c>
      <c r="EV82" s="106">
        <v>478.72899999999998</v>
      </c>
      <c r="EW82" s="106">
        <v>478.25400000000002</v>
      </c>
      <c r="EX82" s="106">
        <v>475.99400000000003</v>
      </c>
      <c r="EY82" s="106">
        <v>502.786</v>
      </c>
      <c r="EZ82" s="106">
        <v>500.846</v>
      </c>
      <c r="FA82" s="106">
        <v>496.97</v>
      </c>
      <c r="FB82" s="106">
        <v>499.72399999999999</v>
      </c>
      <c r="FC82" s="106">
        <v>496.71199999999999</v>
      </c>
      <c r="FD82" s="106">
        <v>461.00299999999999</v>
      </c>
      <c r="FE82" s="106">
        <v>388.137</v>
      </c>
      <c r="FF82" s="106">
        <v>282.24400000000003</v>
      </c>
      <c r="FG82" s="106">
        <v>266.702</v>
      </c>
      <c r="FH82" s="106">
        <v>221.744</v>
      </c>
      <c r="FI82" s="106">
        <v>207.58</v>
      </c>
      <c r="FJ82" s="106">
        <v>212.99100000000001</v>
      </c>
      <c r="FK82" s="106">
        <v>171.816</v>
      </c>
      <c r="FL82" s="106">
        <v>139.756</v>
      </c>
      <c r="FM82" s="106">
        <v>131.25200000000001</v>
      </c>
      <c r="FN82" s="106">
        <v>132.66200000000001</v>
      </c>
      <c r="FO82" s="106">
        <v>143.428</v>
      </c>
      <c r="FP82" s="106">
        <v>141.714</v>
      </c>
      <c r="FQ82" s="106">
        <v>114.873</v>
      </c>
      <c r="FR82" s="106">
        <v>103.94</v>
      </c>
      <c r="FS82" s="106">
        <v>91.311999999999998</v>
      </c>
      <c r="FT82" s="106">
        <v>84.242999999999995</v>
      </c>
      <c r="FU82" s="106">
        <v>74.594999999999999</v>
      </c>
      <c r="FV82" s="106">
        <v>74.518000000000001</v>
      </c>
      <c r="FW82" s="106">
        <v>76.643000000000001</v>
      </c>
      <c r="FX82" s="106">
        <v>78.174999999999997</v>
      </c>
      <c r="FY82" s="106">
        <v>78.292000000000002</v>
      </c>
      <c r="FZ82" s="106">
        <v>78.924999999999997</v>
      </c>
      <c r="GA82" s="106">
        <v>80.647999999999996</v>
      </c>
      <c r="GB82" s="106">
        <v>80.033000000000001</v>
      </c>
      <c r="GC82" s="106">
        <v>81.89</v>
      </c>
      <c r="GD82" s="106">
        <v>81.722999999999999</v>
      </c>
      <c r="GE82" s="106">
        <v>80.039000000000001</v>
      </c>
      <c r="GF82" s="106">
        <v>80.234999999999999</v>
      </c>
      <c r="GG82" s="106">
        <v>82.548000000000002</v>
      </c>
      <c r="GH82" s="106">
        <v>85.552999999999997</v>
      </c>
      <c r="GI82" s="106">
        <v>89.980999999999995</v>
      </c>
      <c r="GJ82" s="106">
        <v>90.393000000000001</v>
      </c>
      <c r="GK82" s="106">
        <v>90.998000000000005</v>
      </c>
      <c r="GL82" s="106">
        <v>89.012</v>
      </c>
      <c r="GM82" s="106">
        <v>91.433999999999997</v>
      </c>
      <c r="GN82" s="106">
        <v>94.313999999999993</v>
      </c>
      <c r="GO82" s="106">
        <v>85.513000000000005</v>
      </c>
      <c r="GP82" s="106">
        <v>84.128</v>
      </c>
      <c r="GQ82" s="106">
        <v>82.918000000000006</v>
      </c>
      <c r="GR82" s="106">
        <v>82.853999999999999</v>
      </c>
      <c r="GS82" s="106">
        <v>82.786000000000001</v>
      </c>
      <c r="GT82" s="106">
        <v>83.367000000000004</v>
      </c>
      <c r="GU82" s="106">
        <v>89.344999999999999</v>
      </c>
      <c r="GV82" s="106">
        <v>94.578000000000003</v>
      </c>
      <c r="GW82" s="106">
        <v>94.605000000000004</v>
      </c>
      <c r="GX82" s="106">
        <v>94.397999999999996</v>
      </c>
      <c r="GY82" s="106">
        <v>96.26</v>
      </c>
      <c r="GZ82" s="106">
        <v>96.486000000000004</v>
      </c>
      <c r="HA82" s="106">
        <v>99.897000000000006</v>
      </c>
      <c r="HB82" s="106">
        <v>98.734999999999999</v>
      </c>
      <c r="HC82" s="106">
        <v>99.222999999999999</v>
      </c>
      <c r="HD82" s="106">
        <v>99.51</v>
      </c>
      <c r="HE82" s="106">
        <v>95.998000000000005</v>
      </c>
      <c r="HF82" s="106">
        <v>97.456000000000003</v>
      </c>
      <c r="HG82" s="106">
        <v>99.316999999999993</v>
      </c>
      <c r="HH82" s="106">
        <v>97.085999999999999</v>
      </c>
      <c r="HI82" s="106">
        <v>96.528000000000006</v>
      </c>
      <c r="HJ82" s="106">
        <v>99.846999999999994</v>
      </c>
      <c r="HK82" s="106">
        <v>103.432</v>
      </c>
      <c r="HL82" s="106">
        <v>102.61799999999999</v>
      </c>
      <c r="HM82" s="106">
        <v>107.99</v>
      </c>
      <c r="HN82" s="106">
        <v>108.468</v>
      </c>
      <c r="HO82" s="106">
        <v>108.345</v>
      </c>
      <c r="HP82" s="106">
        <v>110.595</v>
      </c>
      <c r="HQ82" s="106">
        <v>114.827</v>
      </c>
      <c r="HR82" s="106">
        <v>115.61499999999999</v>
      </c>
      <c r="HS82" s="106">
        <v>114.688</v>
      </c>
      <c r="HT82" s="106">
        <v>114.782</v>
      </c>
      <c r="HU82" s="106">
        <v>115.76</v>
      </c>
      <c r="HV82" s="106">
        <v>120.42</v>
      </c>
      <c r="HW82" s="106">
        <v>121.706</v>
      </c>
      <c r="HX82" s="106">
        <v>121.179</v>
      </c>
      <c r="HY82" s="106">
        <v>114.607</v>
      </c>
      <c r="HZ82" s="106">
        <v>116.86</v>
      </c>
      <c r="IA82" s="106">
        <v>117.532</v>
      </c>
      <c r="IB82" s="106">
        <v>117.39400000000001</v>
      </c>
      <c r="IC82" s="106">
        <v>118.489</v>
      </c>
      <c r="ID82" s="106">
        <v>118.617</v>
      </c>
      <c r="IE82" s="106">
        <v>125.27200000000001</v>
      </c>
      <c r="IF82" s="106">
        <v>125.836</v>
      </c>
      <c r="IG82" s="106">
        <v>124.84699999999999</v>
      </c>
      <c r="IH82" s="106">
        <v>118.86499999999999</v>
      </c>
      <c r="II82" s="106">
        <v>110.194</v>
      </c>
      <c r="IJ82" s="106">
        <v>108.17400000000001</v>
      </c>
      <c r="IK82" s="106">
        <v>106.60899999999999</v>
      </c>
      <c r="IL82" s="106">
        <v>106.33199999999999</v>
      </c>
      <c r="IM82" s="106">
        <v>103.04</v>
      </c>
      <c r="IN82" s="106">
        <v>102.166</v>
      </c>
      <c r="IO82" s="106">
        <v>99.45</v>
      </c>
      <c r="IP82" s="106">
        <v>97.061000000000007</v>
      </c>
      <c r="IQ82" s="106">
        <v>98.494</v>
      </c>
      <c r="IR82" s="106">
        <v>96.918000000000006</v>
      </c>
      <c r="IS82" s="106">
        <v>100.093</v>
      </c>
      <c r="IT82" s="106">
        <v>101.62</v>
      </c>
      <c r="IU82" s="106">
        <v>103.965</v>
      </c>
      <c r="IV82" s="106">
        <v>97.738</v>
      </c>
      <c r="IW82" s="106">
        <v>96.725999999999999</v>
      </c>
      <c r="IX82" s="106">
        <v>92.248000000000005</v>
      </c>
      <c r="IY82" s="106">
        <v>90.614000000000004</v>
      </c>
      <c r="IZ82" s="106">
        <v>94.991</v>
      </c>
      <c r="JA82" s="106">
        <v>95.028999999999996</v>
      </c>
      <c r="JB82" s="106"/>
    </row>
    <row r="83" spans="1:262" x14ac:dyDescent="0.35">
      <c r="A83" s="108" t="s">
        <v>639</v>
      </c>
      <c r="B83" t="s">
        <v>927</v>
      </c>
      <c r="C83" t="s">
        <v>1690</v>
      </c>
      <c r="D83">
        <f t="shared" ca="1" si="17"/>
        <v>254</v>
      </c>
      <c r="E83" s="105">
        <f ca="1">_xll.BDH(A83&amp;" corp","blp_i_sprd_mid",TODAY()-365,TODAY(),"dir=h","sort=r","fill=-", "pcs="&amp;B83, "dates=h","cols=254;rows=1")</f>
        <v>215.53700000000001</v>
      </c>
      <c r="F83" s="106">
        <v>215.40799999999999</v>
      </c>
      <c r="G83" s="106">
        <v>220.96600000000001</v>
      </c>
      <c r="H83" s="106">
        <v>223.095</v>
      </c>
      <c r="I83" s="106">
        <v>230.512</v>
      </c>
      <c r="J83" s="106">
        <v>231.577</v>
      </c>
      <c r="K83" s="106">
        <v>224.226</v>
      </c>
      <c r="L83" s="106">
        <v>224.703</v>
      </c>
      <c r="M83" s="106">
        <v>225.61799999999999</v>
      </c>
      <c r="N83" s="106">
        <v>225.779</v>
      </c>
      <c r="O83" s="106">
        <v>226.989</v>
      </c>
      <c r="P83" s="106">
        <v>226.68100000000001</v>
      </c>
      <c r="Q83" s="106">
        <v>227.88399999999999</v>
      </c>
      <c r="R83" s="106">
        <v>232.33600000000001</v>
      </c>
      <c r="S83" s="106">
        <v>234.501</v>
      </c>
      <c r="T83" s="106">
        <v>235.55199999999999</v>
      </c>
      <c r="U83" s="106">
        <v>241.505</v>
      </c>
      <c r="V83" s="106">
        <v>250.75700000000001</v>
      </c>
      <c r="W83" s="106">
        <v>254.38</v>
      </c>
      <c r="X83" s="106">
        <v>259.71800000000002</v>
      </c>
      <c r="Y83" s="106">
        <v>254.642</v>
      </c>
      <c r="Z83" s="106">
        <v>250.744</v>
      </c>
      <c r="AA83" s="106">
        <v>256.20299999999997</v>
      </c>
      <c r="AB83" s="106">
        <v>255.21700000000001</v>
      </c>
      <c r="AC83" s="106">
        <v>245.1</v>
      </c>
      <c r="AD83" s="106">
        <v>244.43700000000001</v>
      </c>
      <c r="AE83" s="106">
        <v>243.529</v>
      </c>
      <c r="AF83" s="106">
        <v>243.89699999999999</v>
      </c>
      <c r="AG83" s="106">
        <v>244.11099999999999</v>
      </c>
      <c r="AH83" s="106">
        <v>238.821</v>
      </c>
      <c r="AI83" s="106">
        <v>223.072</v>
      </c>
      <c r="AJ83" s="106">
        <v>223.03200000000001</v>
      </c>
      <c r="AK83" s="106">
        <v>216.541</v>
      </c>
      <c r="AL83" s="106">
        <v>211.77</v>
      </c>
      <c r="AM83" s="106">
        <v>211.048</v>
      </c>
      <c r="AN83" s="106">
        <v>210.059</v>
      </c>
      <c r="AO83" s="106">
        <v>210.036</v>
      </c>
      <c r="AP83" s="106">
        <v>209.37899999999999</v>
      </c>
      <c r="AQ83" s="106">
        <v>208.01499999999999</v>
      </c>
      <c r="AR83" s="106">
        <v>206.44</v>
      </c>
      <c r="AS83" s="106">
        <v>202.172</v>
      </c>
      <c r="AT83" s="106">
        <v>199.82400000000001</v>
      </c>
      <c r="AU83" s="106">
        <v>202.71299999999999</v>
      </c>
      <c r="AV83" s="106">
        <v>204.56299999999999</v>
      </c>
      <c r="AW83" s="106">
        <v>203.41200000000001</v>
      </c>
      <c r="AX83" s="106">
        <v>200.03200000000001</v>
      </c>
      <c r="AY83" s="106">
        <v>199.90899999999999</v>
      </c>
      <c r="AZ83" s="106">
        <v>197.01900000000001</v>
      </c>
      <c r="BA83" s="106">
        <v>192.20500000000001</v>
      </c>
      <c r="BB83" s="106">
        <v>191.029</v>
      </c>
      <c r="BC83" s="106">
        <v>193.393</v>
      </c>
      <c r="BD83" s="106">
        <v>196.42699999999999</v>
      </c>
      <c r="BE83" s="106">
        <v>203.03800000000001</v>
      </c>
      <c r="BF83" s="106">
        <v>203.33</v>
      </c>
      <c r="BG83" s="106">
        <v>205.30600000000001</v>
      </c>
      <c r="BH83" s="106">
        <v>205.37799999999999</v>
      </c>
      <c r="BI83" s="106">
        <v>209.91300000000001</v>
      </c>
      <c r="BJ83" s="106">
        <v>209.703</v>
      </c>
      <c r="BK83" s="106">
        <v>209.76499999999999</v>
      </c>
      <c r="BL83" s="106">
        <v>206.44</v>
      </c>
      <c r="BM83" s="106">
        <v>197.959</v>
      </c>
      <c r="BN83" s="106">
        <v>194.55699999999999</v>
      </c>
      <c r="BO83" s="106">
        <v>188.69</v>
      </c>
      <c r="BP83" s="106">
        <v>187.518</v>
      </c>
      <c r="BQ83" s="106">
        <v>189.309</v>
      </c>
      <c r="BR83" s="106">
        <v>190.46600000000001</v>
      </c>
      <c r="BS83" s="106">
        <v>188.46299999999999</v>
      </c>
      <c r="BT83" s="106">
        <v>200.58199999999999</v>
      </c>
      <c r="BU83" s="106">
        <v>222.995</v>
      </c>
      <c r="BV83" s="106">
        <v>230.62200000000001</v>
      </c>
      <c r="BW83" s="106">
        <v>231.87</v>
      </c>
      <c r="BX83" s="106">
        <v>234.44800000000001</v>
      </c>
      <c r="BY83" s="106">
        <v>234.26900000000001</v>
      </c>
      <c r="BZ83" s="106">
        <v>238.05199999999999</v>
      </c>
      <c r="CA83" s="106">
        <v>235.233</v>
      </c>
      <c r="CB83" s="106">
        <v>229.834</v>
      </c>
      <c r="CC83" s="106">
        <v>228.54400000000001</v>
      </c>
      <c r="CD83" s="106">
        <v>228.25800000000001</v>
      </c>
      <c r="CE83" s="106">
        <v>233.56399999999999</v>
      </c>
      <c r="CF83" s="106">
        <v>234.869</v>
      </c>
      <c r="CG83" s="106">
        <v>237.07</v>
      </c>
      <c r="CH83" s="106">
        <v>239.06800000000001</v>
      </c>
      <c r="CI83" s="106">
        <v>239.988</v>
      </c>
      <c r="CJ83" s="106">
        <v>235.08</v>
      </c>
      <c r="CK83" s="106">
        <v>234.95400000000001</v>
      </c>
      <c r="CL83" s="106">
        <v>231.56399999999999</v>
      </c>
      <c r="CM83" s="106">
        <v>226.89099999999999</v>
      </c>
      <c r="CN83" s="106">
        <v>227.43</v>
      </c>
      <c r="CO83" s="106">
        <v>216.83099999999999</v>
      </c>
      <c r="CP83" s="106">
        <v>215.083</v>
      </c>
      <c r="CQ83" s="106">
        <v>210.46299999999999</v>
      </c>
      <c r="CR83" s="106">
        <v>200.44800000000001</v>
      </c>
      <c r="CS83" s="106">
        <v>210.45500000000001</v>
      </c>
      <c r="CT83" s="106">
        <v>204.64500000000001</v>
      </c>
      <c r="CU83" s="106">
        <v>202.518</v>
      </c>
      <c r="CV83" s="106">
        <v>185.846</v>
      </c>
      <c r="CW83" s="106">
        <v>178.17500000000001</v>
      </c>
      <c r="CX83" s="106">
        <v>171.96</v>
      </c>
      <c r="CY83" s="106">
        <v>174.31800000000001</v>
      </c>
      <c r="CZ83" s="106">
        <v>198.453</v>
      </c>
      <c r="DA83" s="106">
        <v>206.17500000000001</v>
      </c>
      <c r="DB83" s="106">
        <v>215.495</v>
      </c>
      <c r="DC83" s="106">
        <v>216.95400000000001</v>
      </c>
      <c r="DD83" s="106">
        <v>218.114</v>
      </c>
      <c r="DE83" s="106">
        <v>214.68199999999999</v>
      </c>
      <c r="DF83" s="106">
        <v>214.822</v>
      </c>
      <c r="DG83" s="106">
        <v>230.72900000000001</v>
      </c>
      <c r="DH83" s="106">
        <v>246.405</v>
      </c>
      <c r="DI83" s="106">
        <v>251.392</v>
      </c>
      <c r="DJ83" s="106">
        <v>260.67399999999998</v>
      </c>
      <c r="DK83" s="106">
        <v>266.43400000000003</v>
      </c>
      <c r="DL83" s="106">
        <v>276.726</v>
      </c>
      <c r="DM83" s="106">
        <v>281.596</v>
      </c>
      <c r="DN83" s="106">
        <v>282.952</v>
      </c>
      <c r="DO83" s="106">
        <v>277.351</v>
      </c>
      <c r="DP83" s="106">
        <v>276.18099999999998</v>
      </c>
      <c r="DQ83" s="106">
        <v>277.66699999999997</v>
      </c>
      <c r="DR83" s="106">
        <v>277.65699999999998</v>
      </c>
      <c r="DS83" s="106">
        <v>278.91800000000001</v>
      </c>
      <c r="DT83" s="106">
        <v>285.26499999999999</v>
      </c>
      <c r="DU83" s="106">
        <v>285.096</v>
      </c>
      <c r="DV83" s="106">
        <v>280.85700000000003</v>
      </c>
      <c r="DW83" s="106">
        <v>274.07</v>
      </c>
      <c r="DX83" s="106">
        <v>266.99</v>
      </c>
      <c r="DY83" s="106">
        <v>267.39999999999998</v>
      </c>
      <c r="DZ83" s="106">
        <v>265.98399999999998</v>
      </c>
      <c r="EA83" s="106">
        <v>282.35500000000002</v>
      </c>
      <c r="EB83" s="106">
        <v>288.83199999999999</v>
      </c>
      <c r="EC83" s="106">
        <v>290.31200000000001</v>
      </c>
      <c r="ED83" s="106">
        <v>293.28300000000002</v>
      </c>
      <c r="EE83" s="106">
        <v>290.39299999999997</v>
      </c>
      <c r="EF83" s="106">
        <v>292.78399999999999</v>
      </c>
      <c r="EG83" s="106">
        <v>294.31400000000002</v>
      </c>
      <c r="EH83" s="106">
        <v>288.02999999999997</v>
      </c>
      <c r="EI83" s="106">
        <v>292.49200000000002</v>
      </c>
      <c r="EJ83" s="106">
        <v>324.40899999999999</v>
      </c>
      <c r="EK83" s="106">
        <v>348.45600000000002</v>
      </c>
      <c r="EL83" s="106">
        <v>372.14699999999999</v>
      </c>
      <c r="EM83" s="106">
        <v>396.351</v>
      </c>
      <c r="EN83" s="106">
        <v>407.84899999999999</v>
      </c>
      <c r="EO83" s="106">
        <v>411.23200000000003</v>
      </c>
      <c r="EP83" s="106">
        <v>425.05700000000002</v>
      </c>
      <c r="EQ83" s="106">
        <v>445.245</v>
      </c>
      <c r="ER83" s="106">
        <v>458.17500000000001</v>
      </c>
      <c r="ES83" s="106">
        <v>466.834</v>
      </c>
      <c r="ET83" s="106">
        <v>480.58699999999999</v>
      </c>
      <c r="EU83" s="106">
        <v>487.66699999999997</v>
      </c>
      <c r="EV83" s="106">
        <v>549.39</v>
      </c>
      <c r="EW83" s="106">
        <v>561.58500000000004</v>
      </c>
      <c r="EX83" s="106">
        <v>542.10699999999997</v>
      </c>
      <c r="EY83" s="106">
        <v>547.68299999999999</v>
      </c>
      <c r="EZ83" s="106">
        <v>554.84799999999996</v>
      </c>
      <c r="FA83" s="106">
        <v>474.61099999999999</v>
      </c>
      <c r="FB83" s="106">
        <v>387.827</v>
      </c>
      <c r="FC83" s="106">
        <v>305.54300000000001</v>
      </c>
      <c r="FD83" s="106">
        <v>300.584</v>
      </c>
      <c r="FE83" s="106">
        <v>254.22300000000001</v>
      </c>
      <c r="FF83" s="106">
        <v>251.852</v>
      </c>
      <c r="FG83" s="106">
        <v>261.74799999999999</v>
      </c>
      <c r="FH83" s="106">
        <v>202.97</v>
      </c>
      <c r="FI83" s="106">
        <v>177.14400000000001</v>
      </c>
      <c r="FJ83" s="106">
        <v>167.619</v>
      </c>
      <c r="FK83" s="106">
        <v>174.19499999999999</v>
      </c>
      <c r="FL83" s="106">
        <v>190.446</v>
      </c>
      <c r="FM83" s="106">
        <v>191.173</v>
      </c>
      <c r="FN83" s="106">
        <v>170.39099999999999</v>
      </c>
      <c r="FO83" s="106">
        <v>150.98599999999999</v>
      </c>
      <c r="FP83" s="106">
        <v>144.52600000000001</v>
      </c>
      <c r="FQ83" s="106">
        <v>140.172</v>
      </c>
      <c r="FR83" s="106">
        <v>130.846</v>
      </c>
      <c r="FS83" s="106">
        <v>135.446</v>
      </c>
      <c r="FT83" s="106">
        <v>137.98699999999999</v>
      </c>
      <c r="FU83" s="106">
        <v>141.708</v>
      </c>
      <c r="FV83" s="106">
        <v>141.208</v>
      </c>
      <c r="FW83" s="106">
        <v>144.22399999999999</v>
      </c>
      <c r="FX83" s="106">
        <v>147.96700000000001</v>
      </c>
      <c r="FY83" s="106">
        <v>147.40100000000001</v>
      </c>
      <c r="FZ83" s="106">
        <v>149.054</v>
      </c>
      <c r="GA83" s="106">
        <v>149.69399999999999</v>
      </c>
      <c r="GB83" s="106">
        <v>149.08600000000001</v>
      </c>
      <c r="GC83" s="106">
        <v>146.648</v>
      </c>
      <c r="GD83" s="106">
        <v>151.797</v>
      </c>
      <c r="GE83" s="106">
        <v>158.13900000000001</v>
      </c>
      <c r="GF83" s="106">
        <v>169.697</v>
      </c>
      <c r="GG83" s="106">
        <v>171.01300000000001</v>
      </c>
      <c r="GH83" s="106">
        <v>170.04499999999999</v>
      </c>
      <c r="GI83" s="106">
        <v>168.262</v>
      </c>
      <c r="GJ83" s="106">
        <v>168.648</v>
      </c>
      <c r="GK83" s="106">
        <v>173.25700000000001</v>
      </c>
      <c r="GL83" s="106">
        <v>161.94499999999999</v>
      </c>
      <c r="GM83" s="106">
        <v>151.643</v>
      </c>
      <c r="GN83" s="106">
        <v>145.26499999999999</v>
      </c>
      <c r="GO83" s="106">
        <v>144.255</v>
      </c>
      <c r="GP83" s="106">
        <v>143.64599999999999</v>
      </c>
      <c r="GQ83" s="106">
        <v>145.20599999999999</v>
      </c>
      <c r="GR83" s="106">
        <v>149.19300000000001</v>
      </c>
      <c r="GS83" s="106">
        <v>150.70099999999999</v>
      </c>
      <c r="GT83" s="106">
        <v>150.63800000000001</v>
      </c>
      <c r="GU83" s="106">
        <v>150.43899999999999</v>
      </c>
      <c r="GV83" s="106">
        <v>152.02199999999999</v>
      </c>
      <c r="GW83" s="106">
        <v>150.876</v>
      </c>
      <c r="GX83" s="106">
        <v>156.83600000000001</v>
      </c>
      <c r="GY83" s="106">
        <v>155.87299999999999</v>
      </c>
      <c r="GZ83" s="106">
        <v>154.369</v>
      </c>
      <c r="HA83" s="106">
        <v>148.93299999999999</v>
      </c>
      <c r="HB83" s="106">
        <v>144.06800000000001</v>
      </c>
      <c r="HC83" s="106">
        <v>143.6</v>
      </c>
      <c r="HD83" s="106">
        <v>140.268</v>
      </c>
      <c r="HE83" s="106">
        <v>144.495</v>
      </c>
      <c r="HF83" s="106">
        <v>143.90600000000001</v>
      </c>
      <c r="HG83" s="106">
        <v>144.14699999999999</v>
      </c>
      <c r="HH83" s="106">
        <v>144.98099999999999</v>
      </c>
      <c r="HI83" s="106">
        <v>144.84200000000001</v>
      </c>
      <c r="HJ83" s="106">
        <v>146.71799999999999</v>
      </c>
      <c r="HK83" s="106">
        <v>150.82300000000001</v>
      </c>
      <c r="HL83" s="106">
        <v>148.227</v>
      </c>
      <c r="HM83" s="106">
        <v>148.941</v>
      </c>
      <c r="HN83" s="106">
        <v>175.78</v>
      </c>
      <c r="HO83" s="106">
        <v>178.304</v>
      </c>
      <c r="HP83" s="106">
        <v>177.15199999999999</v>
      </c>
      <c r="HQ83" s="106">
        <v>182.93299999999999</v>
      </c>
      <c r="HR83" s="106">
        <v>188.21</v>
      </c>
      <c r="HS83" s="106">
        <v>192.376</v>
      </c>
      <c r="HT83" s="106">
        <v>197.249</v>
      </c>
      <c r="HU83" s="106">
        <v>202.52</v>
      </c>
      <c r="HV83" s="106">
        <v>199.24600000000001</v>
      </c>
      <c r="HW83" s="106">
        <v>202.79499999999999</v>
      </c>
      <c r="HX83" s="106">
        <v>204.464</v>
      </c>
      <c r="HY83" s="106">
        <v>204.291</v>
      </c>
      <c r="HZ83" s="106">
        <v>203.946</v>
      </c>
      <c r="IA83" s="106">
        <v>207.453</v>
      </c>
      <c r="IB83" s="106">
        <v>212.25399999999999</v>
      </c>
      <c r="IC83" s="106">
        <v>211.083</v>
      </c>
      <c r="ID83" s="106">
        <v>210.249</v>
      </c>
      <c r="IE83" s="106">
        <v>198.52199999999999</v>
      </c>
      <c r="IF83" s="106">
        <v>195.43799999999999</v>
      </c>
      <c r="IG83" s="106">
        <v>196.077</v>
      </c>
      <c r="IH83" s="106">
        <v>196.137</v>
      </c>
      <c r="II83" s="106">
        <v>190.131</v>
      </c>
      <c r="IJ83" s="106">
        <v>184.499</v>
      </c>
      <c r="IK83" s="106">
        <v>184.227</v>
      </c>
      <c r="IL83" s="106">
        <v>180.84100000000001</v>
      </c>
      <c r="IM83" s="106">
        <v>174.53</v>
      </c>
      <c r="IN83" s="106">
        <v>173.42400000000001</v>
      </c>
      <c r="IO83" s="106">
        <v>171.80699999999999</v>
      </c>
      <c r="IP83" s="106">
        <v>178.04400000000001</v>
      </c>
      <c r="IQ83" s="106">
        <v>182.82300000000001</v>
      </c>
      <c r="IR83" s="106">
        <v>184.446</v>
      </c>
      <c r="IS83" s="106">
        <v>181.67599999999999</v>
      </c>
      <c r="IT83" s="106">
        <v>182.655</v>
      </c>
      <c r="IU83" s="106">
        <v>180.49600000000001</v>
      </c>
      <c r="IV83" s="106">
        <v>185.32</v>
      </c>
      <c r="IW83" s="106">
        <v>191.99</v>
      </c>
      <c r="IX83" s="106">
        <v>196.39699999999999</v>
      </c>
      <c r="IY83" s="106"/>
      <c r="IZ83" s="106"/>
      <c r="JA83" s="106"/>
      <c r="JB83" s="106"/>
    </row>
    <row r="84" spans="1:262" x14ac:dyDescent="0.35">
      <c r="A84" s="108" t="s">
        <v>674</v>
      </c>
      <c r="B84" t="s">
        <v>927</v>
      </c>
      <c r="C84" t="s">
        <v>1690</v>
      </c>
      <c r="D84">
        <f t="shared" ca="1" si="17"/>
        <v>257</v>
      </c>
      <c r="E84" s="105">
        <f ca="1">_xll.BDH(A84&amp;" corp","blp_i_sprd_mid",TODAY()-365,TODAY(),"dir=h","sort=r","fill=-", "pcs="&amp;B84, "dates=h","cols=257;rows=1")</f>
        <v>154.072</v>
      </c>
      <c r="F84" s="106">
        <v>154.73099999999999</v>
      </c>
      <c r="G84" s="106">
        <v>156.66499999999999</v>
      </c>
      <c r="H84" s="106">
        <v>157.51900000000001</v>
      </c>
      <c r="I84" s="106">
        <v>159.00700000000001</v>
      </c>
      <c r="J84" s="106">
        <v>158.17699999999999</v>
      </c>
      <c r="K84" s="106">
        <v>155.70099999999999</v>
      </c>
      <c r="L84" s="106">
        <v>154.73699999999999</v>
      </c>
      <c r="M84" s="106">
        <v>156.39599999999999</v>
      </c>
      <c r="N84" s="106">
        <v>156.11000000000001</v>
      </c>
      <c r="O84" s="106">
        <v>156.655</v>
      </c>
      <c r="P84" s="106">
        <v>156.58699999999999</v>
      </c>
      <c r="Q84" s="106">
        <v>156.37</v>
      </c>
      <c r="R84" s="106">
        <v>160.54400000000001</v>
      </c>
      <c r="S84" s="106">
        <v>163.70400000000001</v>
      </c>
      <c r="T84" s="106">
        <v>164.244</v>
      </c>
      <c r="U84" s="106">
        <v>167.268</v>
      </c>
      <c r="V84" s="106">
        <v>171.39599999999999</v>
      </c>
      <c r="W84" s="106">
        <v>173.97399999999999</v>
      </c>
      <c r="X84" s="106">
        <v>176.81200000000001</v>
      </c>
      <c r="Y84" s="106">
        <v>172.648</v>
      </c>
      <c r="Z84" s="106">
        <v>162.131</v>
      </c>
      <c r="AA84" s="106">
        <v>164.636</v>
      </c>
      <c r="AB84" s="106">
        <v>164.19</v>
      </c>
      <c r="AC84" s="106">
        <v>154.43799999999999</v>
      </c>
      <c r="AD84" s="106">
        <v>154.66300000000001</v>
      </c>
      <c r="AE84" s="106">
        <v>154.74799999999999</v>
      </c>
      <c r="AF84" s="106">
        <v>156.393</v>
      </c>
      <c r="AG84" s="106">
        <v>158.96899999999999</v>
      </c>
      <c r="AH84" s="106">
        <v>158.12100000000001</v>
      </c>
      <c r="AI84" s="106">
        <v>153.18700000000001</v>
      </c>
      <c r="AJ84" s="106">
        <v>156.27600000000001</v>
      </c>
      <c r="AK84" s="106">
        <v>157.59399999999999</v>
      </c>
      <c r="AL84" s="106">
        <v>157.22900000000001</v>
      </c>
      <c r="AM84" s="106">
        <v>157.90700000000001</v>
      </c>
      <c r="AN84" s="106">
        <v>157.74100000000001</v>
      </c>
      <c r="AO84" s="106">
        <v>159.42099999999999</v>
      </c>
      <c r="AP84" s="106">
        <v>159.56700000000001</v>
      </c>
      <c r="AQ84" s="106">
        <v>154.505</v>
      </c>
      <c r="AR84" s="106">
        <v>159.50399999999999</v>
      </c>
      <c r="AS84" s="106">
        <v>158.20099999999999</v>
      </c>
      <c r="AT84" s="106">
        <v>157.34899999999999</v>
      </c>
      <c r="AU84" s="106">
        <v>158.661</v>
      </c>
      <c r="AV84" s="106">
        <v>160.46100000000001</v>
      </c>
      <c r="AW84" s="106">
        <v>159.87299999999999</v>
      </c>
      <c r="AX84" s="106">
        <v>161.298</v>
      </c>
      <c r="AY84" s="106">
        <v>160.637</v>
      </c>
      <c r="AZ84" s="106">
        <v>160.43299999999999</v>
      </c>
      <c r="BA84" s="106">
        <v>157.114</v>
      </c>
      <c r="BB84" s="106">
        <v>155.27699999999999</v>
      </c>
      <c r="BC84" s="106">
        <v>154.67699999999999</v>
      </c>
      <c r="BD84" s="106">
        <v>158.023</v>
      </c>
      <c r="BE84" s="106">
        <v>159.893</v>
      </c>
      <c r="BF84" s="106">
        <v>166.08199999999999</v>
      </c>
      <c r="BG84" s="106">
        <v>166.56299999999999</v>
      </c>
      <c r="BH84" s="106">
        <v>171.43700000000001</v>
      </c>
      <c r="BI84" s="106">
        <v>172.90700000000001</v>
      </c>
      <c r="BJ84" s="106">
        <v>177.87899999999999</v>
      </c>
      <c r="BK84" s="106">
        <v>178.809</v>
      </c>
      <c r="BL84" s="106">
        <v>180.67</v>
      </c>
      <c r="BM84" s="106">
        <v>179.554</v>
      </c>
      <c r="BN84" s="106">
        <v>173.279</v>
      </c>
      <c r="BO84" s="106">
        <v>170.376</v>
      </c>
      <c r="BP84" s="106">
        <v>165.524</v>
      </c>
      <c r="BQ84" s="106">
        <v>165.273</v>
      </c>
      <c r="BR84" s="106">
        <v>166.27500000000001</v>
      </c>
      <c r="BS84" s="106">
        <v>169.14500000000001</v>
      </c>
      <c r="BT84" s="106">
        <v>167.904</v>
      </c>
      <c r="BU84" s="106">
        <v>173.13399999999999</v>
      </c>
      <c r="BV84" s="106">
        <v>175.20699999999999</v>
      </c>
      <c r="BW84" s="106">
        <v>179.477</v>
      </c>
      <c r="BX84" s="106">
        <v>178.34100000000001</v>
      </c>
      <c r="BY84" s="106">
        <v>180.01</v>
      </c>
      <c r="BZ84" s="106">
        <v>179.96299999999999</v>
      </c>
      <c r="CA84" s="106">
        <v>183</v>
      </c>
      <c r="CB84" s="106">
        <v>178.738</v>
      </c>
      <c r="CC84" s="106">
        <v>179.398</v>
      </c>
      <c r="CD84" s="106">
        <v>177.78899999999999</v>
      </c>
      <c r="CE84" s="106">
        <v>177.93899999999999</v>
      </c>
      <c r="CF84" s="106">
        <v>179.13</v>
      </c>
      <c r="CG84" s="106">
        <v>181.10499999999999</v>
      </c>
      <c r="CH84" s="106">
        <v>182.423</v>
      </c>
      <c r="CI84" s="106">
        <v>185.45599999999999</v>
      </c>
      <c r="CJ84" s="106">
        <v>183.67400000000001</v>
      </c>
      <c r="CK84" s="106">
        <v>182.25200000000001</v>
      </c>
      <c r="CL84" s="106">
        <v>180.447</v>
      </c>
      <c r="CM84" s="106">
        <v>178.417</v>
      </c>
      <c r="CN84" s="106">
        <v>177.63399999999999</v>
      </c>
      <c r="CO84" s="106">
        <v>177.02500000000001</v>
      </c>
      <c r="CP84" s="106">
        <v>172.214</v>
      </c>
      <c r="CQ84" s="106">
        <v>169.01900000000001</v>
      </c>
      <c r="CR84" s="106">
        <v>163.82900000000001</v>
      </c>
      <c r="CS84" s="106">
        <v>158.001</v>
      </c>
      <c r="CT84" s="106">
        <v>164.34399999999999</v>
      </c>
      <c r="CU84" s="106">
        <v>164.584</v>
      </c>
      <c r="CV84" s="106">
        <v>163.20099999999999</v>
      </c>
      <c r="CW84" s="106">
        <v>156.62100000000001</v>
      </c>
      <c r="CX84" s="106">
        <v>150.816</v>
      </c>
      <c r="CY84" s="106">
        <v>148.96899999999999</v>
      </c>
      <c r="CZ84" s="106">
        <v>150.31700000000001</v>
      </c>
      <c r="DA84" s="106">
        <v>159.62299999999999</v>
      </c>
      <c r="DB84" s="106">
        <v>163.20099999999999</v>
      </c>
      <c r="DC84" s="106">
        <v>168.15799999999999</v>
      </c>
      <c r="DD84" s="106">
        <v>168.28200000000001</v>
      </c>
      <c r="DE84" s="106">
        <v>167.184</v>
      </c>
      <c r="DF84" s="106">
        <v>162.28</v>
      </c>
      <c r="DG84" s="106">
        <v>163.983</v>
      </c>
      <c r="DH84" s="106">
        <v>172.047</v>
      </c>
      <c r="DI84" s="106">
        <v>168.078</v>
      </c>
      <c r="DJ84" s="106">
        <v>178.87899999999999</v>
      </c>
      <c r="DK84" s="106">
        <v>184.30199999999999</v>
      </c>
      <c r="DL84" s="106">
        <v>187.41300000000001</v>
      </c>
      <c r="DM84" s="106">
        <v>192.423</v>
      </c>
      <c r="DN84" s="106">
        <v>199.959</v>
      </c>
      <c r="DO84" s="106">
        <v>200.14099999999999</v>
      </c>
      <c r="DP84" s="106">
        <v>202.29599999999999</v>
      </c>
      <c r="DQ84" s="106">
        <v>195.37</v>
      </c>
      <c r="DR84" s="106">
        <v>195.62299999999999</v>
      </c>
      <c r="DS84" s="106">
        <v>199.06100000000001</v>
      </c>
      <c r="DT84" s="106">
        <v>191.29599999999999</v>
      </c>
      <c r="DU84" s="106">
        <v>195.428</v>
      </c>
      <c r="DV84" s="106">
        <v>200.36699999999999</v>
      </c>
      <c r="DW84" s="106">
        <v>207.27199999999999</v>
      </c>
      <c r="DX84" s="106">
        <v>206.238</v>
      </c>
      <c r="DY84" s="106">
        <v>201.94499999999999</v>
      </c>
      <c r="DZ84" s="106">
        <v>196.45699999999999</v>
      </c>
      <c r="EA84" s="106">
        <v>188.62700000000001</v>
      </c>
      <c r="EB84" s="106">
        <v>189.23099999999999</v>
      </c>
      <c r="EC84" s="106">
        <v>189.86699999999999</v>
      </c>
      <c r="ED84" s="106">
        <v>202.846</v>
      </c>
      <c r="EE84" s="106">
        <v>207.48400000000001</v>
      </c>
      <c r="EF84" s="106">
        <v>211.864</v>
      </c>
      <c r="EG84" s="106">
        <v>216.77</v>
      </c>
      <c r="EH84" s="106">
        <v>218.83</v>
      </c>
      <c r="EI84" s="106">
        <v>223.595</v>
      </c>
      <c r="EJ84" s="106">
        <v>224.589</v>
      </c>
      <c r="EK84" s="106">
        <v>225.44399999999999</v>
      </c>
      <c r="EL84" s="106">
        <v>231.22399999999999</v>
      </c>
      <c r="EM84" s="106">
        <v>260.005</v>
      </c>
      <c r="EN84" s="106">
        <v>271.12200000000001</v>
      </c>
      <c r="EO84" s="106">
        <v>289.88400000000001</v>
      </c>
      <c r="EP84" s="106">
        <v>314.358</v>
      </c>
      <c r="EQ84" s="106">
        <v>326.65899999999999</v>
      </c>
      <c r="ER84" s="106">
        <v>328.48</v>
      </c>
      <c r="ES84" s="106">
        <v>329.834</v>
      </c>
      <c r="ET84" s="106">
        <v>331.327</v>
      </c>
      <c r="EU84" s="106">
        <v>343.15600000000001</v>
      </c>
      <c r="EV84" s="106">
        <v>347.31799999999998</v>
      </c>
      <c r="EW84" s="106">
        <v>370.78300000000002</v>
      </c>
      <c r="EX84" s="106">
        <v>387.97699999999998</v>
      </c>
      <c r="EY84" s="106">
        <v>426.42099999999999</v>
      </c>
      <c r="EZ84" s="106">
        <v>429.79300000000001</v>
      </c>
      <c r="FA84" s="106">
        <v>414.33199999999999</v>
      </c>
      <c r="FB84" s="106">
        <v>417.50200000000001</v>
      </c>
      <c r="FC84" s="106">
        <v>396.70499999999998</v>
      </c>
      <c r="FD84" s="106">
        <v>346.38400000000001</v>
      </c>
      <c r="FE84" s="106">
        <v>307.00599999999997</v>
      </c>
      <c r="FF84" s="106">
        <v>254.33699999999999</v>
      </c>
      <c r="FG84" s="106">
        <v>249.08099999999999</v>
      </c>
      <c r="FH84" s="106">
        <v>200.34200000000001</v>
      </c>
      <c r="FI84" s="106">
        <v>192.542</v>
      </c>
      <c r="FJ84" s="106">
        <v>202.66399999999999</v>
      </c>
      <c r="FK84" s="106">
        <v>151.11799999999999</v>
      </c>
      <c r="FL84" s="106">
        <v>136.19200000000001</v>
      </c>
      <c r="FM84" s="106">
        <v>132.232</v>
      </c>
      <c r="FN84" s="106">
        <v>134.07</v>
      </c>
      <c r="FO84" s="106">
        <v>141.58199999999999</v>
      </c>
      <c r="FP84" s="106">
        <v>137.75299999999999</v>
      </c>
      <c r="FQ84" s="106">
        <v>120.101</v>
      </c>
      <c r="FR84" s="106">
        <v>108.68899999999999</v>
      </c>
      <c r="FS84" s="106">
        <v>104.348</v>
      </c>
      <c r="FT84" s="106">
        <v>99.376000000000005</v>
      </c>
      <c r="FU84" s="106">
        <v>90.111999999999995</v>
      </c>
      <c r="FV84" s="106">
        <v>91.537000000000006</v>
      </c>
      <c r="FW84" s="106">
        <v>95.055999999999997</v>
      </c>
      <c r="FX84" s="106">
        <v>98.072999999999993</v>
      </c>
      <c r="FY84" s="106">
        <v>97.495999999999995</v>
      </c>
      <c r="FZ84" s="106">
        <v>99.352999999999994</v>
      </c>
      <c r="GA84" s="106">
        <v>101.81399999999999</v>
      </c>
      <c r="GB84" s="106">
        <v>102.18300000000001</v>
      </c>
      <c r="GC84" s="106">
        <v>104.497</v>
      </c>
      <c r="GD84" s="106">
        <v>106.765</v>
      </c>
      <c r="GE84" s="106">
        <v>106.26900000000001</v>
      </c>
      <c r="GF84" s="106">
        <v>105.074</v>
      </c>
      <c r="GG84" s="106">
        <v>109.46299999999999</v>
      </c>
      <c r="GH84" s="106">
        <v>112.46599999999999</v>
      </c>
      <c r="GI84" s="106">
        <v>117.129</v>
      </c>
      <c r="GJ84" s="106">
        <v>117.301</v>
      </c>
      <c r="GK84" s="106">
        <v>116.962</v>
      </c>
      <c r="GL84" s="106">
        <v>114.078</v>
      </c>
      <c r="GM84" s="106">
        <v>115.809</v>
      </c>
      <c r="GN84" s="106">
        <v>117.40300000000001</v>
      </c>
      <c r="GO84" s="106">
        <v>110.123</v>
      </c>
      <c r="GP84" s="106">
        <v>107.47199999999999</v>
      </c>
      <c r="GQ84" s="106">
        <v>105.247</v>
      </c>
      <c r="GR84" s="106">
        <v>105.652</v>
      </c>
      <c r="GS84" s="106">
        <v>104.46599999999999</v>
      </c>
      <c r="GT84" s="106">
        <v>107.96899999999999</v>
      </c>
      <c r="GU84" s="106">
        <v>113.809</v>
      </c>
      <c r="GV84" s="106">
        <v>118.624</v>
      </c>
      <c r="GW84" s="106">
        <v>118.779</v>
      </c>
      <c r="GX84" s="106">
        <v>120.01600000000001</v>
      </c>
      <c r="GY84" s="106">
        <v>122.78400000000001</v>
      </c>
      <c r="GZ84" s="106">
        <v>122.45699999999999</v>
      </c>
      <c r="HA84" s="106">
        <v>126.179</v>
      </c>
      <c r="HB84" s="106">
        <v>126.044</v>
      </c>
      <c r="HC84" s="106">
        <v>126.006</v>
      </c>
      <c r="HD84" s="106">
        <v>125.30500000000001</v>
      </c>
      <c r="HE84" s="106">
        <v>123.31100000000001</v>
      </c>
      <c r="HF84" s="106">
        <v>124.363</v>
      </c>
      <c r="HG84" s="106">
        <v>122.877</v>
      </c>
      <c r="HH84" s="106">
        <v>126.581</v>
      </c>
      <c r="HI84" s="106">
        <v>127.711</v>
      </c>
      <c r="HJ84" s="106">
        <v>125.818</v>
      </c>
      <c r="HK84" s="106">
        <v>129.374</v>
      </c>
      <c r="HL84" s="106">
        <v>131.035</v>
      </c>
      <c r="HM84" s="106">
        <v>132.27000000000001</v>
      </c>
      <c r="HN84" s="106">
        <v>134.59899999999999</v>
      </c>
      <c r="HO84" s="106">
        <v>133.81700000000001</v>
      </c>
      <c r="HP84" s="106">
        <v>134.47200000000001</v>
      </c>
      <c r="HQ84" s="106">
        <v>140.83199999999999</v>
      </c>
      <c r="HR84" s="106">
        <v>144.499</v>
      </c>
      <c r="HS84" s="106">
        <v>143.25200000000001</v>
      </c>
      <c r="HT84" s="106">
        <v>142.905</v>
      </c>
      <c r="HU84" s="106">
        <v>143.958</v>
      </c>
      <c r="HV84" s="106">
        <v>145.31800000000001</v>
      </c>
      <c r="HW84" s="106">
        <v>148.68100000000001</v>
      </c>
      <c r="HX84" s="106">
        <v>149.99199999999999</v>
      </c>
      <c r="HY84" s="106">
        <v>146.20699999999999</v>
      </c>
      <c r="HZ84" s="106">
        <v>148.59399999999999</v>
      </c>
      <c r="IA84" s="106">
        <v>150.38999999999999</v>
      </c>
      <c r="IB84" s="106">
        <v>152.447</v>
      </c>
      <c r="IC84" s="106">
        <v>151.69</v>
      </c>
      <c r="ID84" s="106">
        <v>154.114</v>
      </c>
      <c r="IE84" s="106">
        <v>156.47900000000001</v>
      </c>
      <c r="IF84" s="106">
        <v>155.95099999999999</v>
      </c>
      <c r="IG84" s="106">
        <v>157.86600000000001</v>
      </c>
      <c r="IH84" s="106">
        <v>152.029</v>
      </c>
      <c r="II84" s="106">
        <v>149.446</v>
      </c>
      <c r="IJ84" s="106">
        <v>147.637</v>
      </c>
      <c r="IK84" s="106">
        <v>148.05600000000001</v>
      </c>
      <c r="IL84" s="106">
        <v>146.464</v>
      </c>
      <c r="IM84" s="106">
        <v>140.77099999999999</v>
      </c>
      <c r="IN84" s="106">
        <v>139.81200000000001</v>
      </c>
      <c r="IO84" s="106">
        <v>136.50399999999999</v>
      </c>
      <c r="IP84" s="106">
        <v>131.44800000000001</v>
      </c>
      <c r="IQ84" s="106">
        <v>136.113</v>
      </c>
      <c r="IR84" s="106">
        <v>135.53</v>
      </c>
      <c r="IS84" s="106">
        <v>137.77799999999999</v>
      </c>
      <c r="IT84" s="106">
        <v>141.64400000000001</v>
      </c>
      <c r="IU84" s="106">
        <v>142.90700000000001</v>
      </c>
      <c r="IV84" s="106">
        <v>155.191</v>
      </c>
      <c r="IW84" s="106">
        <v>136.715</v>
      </c>
      <c r="IX84" s="106">
        <v>118.565</v>
      </c>
      <c r="IY84" s="106">
        <v>120.08199999999999</v>
      </c>
      <c r="IZ84" s="106">
        <v>123.67</v>
      </c>
      <c r="JA84" s="106">
        <v>123.694</v>
      </c>
      <c r="JB84" s="106"/>
    </row>
    <row r="85" spans="1:262" x14ac:dyDescent="0.35">
      <c r="A85" s="108" t="s">
        <v>545</v>
      </c>
      <c r="B85" t="s">
        <v>927</v>
      </c>
      <c r="C85" t="s">
        <v>1690</v>
      </c>
      <c r="D85">
        <f t="shared" ca="1" si="17"/>
        <v>257</v>
      </c>
      <c r="E85" s="105">
        <f ca="1">_xll.BDH(A85&amp;" corp","blp_i_sprd_mid",TODAY()-365,TODAY(),"dir=h","sort=r","fill=-", "pcs="&amp;B85, "dates=h","cols=257;rows=1")</f>
        <v>198.33500000000001</v>
      </c>
      <c r="F85" s="106">
        <v>198.8</v>
      </c>
      <c r="G85" s="106">
        <v>201.05099999999999</v>
      </c>
      <c r="H85" s="106">
        <v>201.86500000000001</v>
      </c>
      <c r="I85" s="106">
        <v>204.21600000000001</v>
      </c>
      <c r="J85" s="106">
        <v>204.18</v>
      </c>
      <c r="K85" s="106">
        <v>198.14699999999999</v>
      </c>
      <c r="L85" s="106">
        <v>196.85</v>
      </c>
      <c r="M85" s="106">
        <v>195.697</v>
      </c>
      <c r="N85" s="106">
        <v>195.131</v>
      </c>
      <c r="O85" s="106">
        <v>194.85400000000001</v>
      </c>
      <c r="P85" s="106">
        <v>192.78399999999999</v>
      </c>
      <c r="Q85" s="106">
        <v>192.45500000000001</v>
      </c>
      <c r="R85" s="106">
        <v>196.44499999999999</v>
      </c>
      <c r="S85" s="106">
        <v>199.327</v>
      </c>
      <c r="T85" s="106">
        <v>199.19399999999999</v>
      </c>
      <c r="U85" s="106">
        <v>204.441</v>
      </c>
      <c r="V85" s="106">
        <v>208.749</v>
      </c>
      <c r="W85" s="106">
        <v>210.571</v>
      </c>
      <c r="X85" s="106">
        <v>212.02799999999999</v>
      </c>
      <c r="Y85" s="106">
        <v>207.90899999999999</v>
      </c>
      <c r="Z85" s="106">
        <v>203.09700000000001</v>
      </c>
      <c r="AA85" s="106">
        <v>203.58099999999999</v>
      </c>
      <c r="AB85" s="106">
        <v>200.80199999999999</v>
      </c>
      <c r="AC85" s="106">
        <v>189.92</v>
      </c>
      <c r="AD85" s="106">
        <v>190.53399999999999</v>
      </c>
      <c r="AE85" s="106">
        <v>190.18600000000001</v>
      </c>
      <c r="AF85" s="106">
        <v>189.72300000000001</v>
      </c>
      <c r="AG85" s="106">
        <v>191.035</v>
      </c>
      <c r="AH85" s="106">
        <v>190.39400000000001</v>
      </c>
      <c r="AI85" s="106">
        <v>188.06399999999999</v>
      </c>
      <c r="AJ85" s="106">
        <v>190.24199999999999</v>
      </c>
      <c r="AK85" s="106">
        <v>188.34200000000001</v>
      </c>
      <c r="AL85" s="106">
        <v>187.13300000000001</v>
      </c>
      <c r="AM85" s="106">
        <v>187.471</v>
      </c>
      <c r="AN85" s="106">
        <v>187.126</v>
      </c>
      <c r="AO85" s="106">
        <v>186.244</v>
      </c>
      <c r="AP85" s="106">
        <v>183.63300000000001</v>
      </c>
      <c r="AQ85" s="106">
        <v>184.09299999999999</v>
      </c>
      <c r="AR85" s="106">
        <v>182.52600000000001</v>
      </c>
      <c r="AS85" s="106">
        <v>181.06899999999999</v>
      </c>
      <c r="AT85" s="106">
        <v>177.68</v>
      </c>
      <c r="AU85" s="106">
        <v>176.64099999999999</v>
      </c>
      <c r="AV85" s="106">
        <v>178.149</v>
      </c>
      <c r="AW85" s="106">
        <v>179.24199999999999</v>
      </c>
      <c r="AX85" s="106">
        <v>177.363</v>
      </c>
      <c r="AY85" s="106">
        <v>173.583</v>
      </c>
      <c r="AZ85" s="106">
        <v>173.255</v>
      </c>
      <c r="BA85" s="106">
        <v>172.49600000000001</v>
      </c>
      <c r="BB85" s="106">
        <v>170.38200000000001</v>
      </c>
      <c r="BC85" s="106">
        <v>168.667</v>
      </c>
      <c r="BD85" s="106">
        <v>171.55600000000001</v>
      </c>
      <c r="BE85" s="106">
        <v>176.345</v>
      </c>
      <c r="BF85" s="106">
        <v>186.422</v>
      </c>
      <c r="BG85" s="106">
        <v>187.56399999999999</v>
      </c>
      <c r="BH85" s="106">
        <v>189.262</v>
      </c>
      <c r="BI85" s="106">
        <v>191.72300000000001</v>
      </c>
      <c r="BJ85" s="106">
        <v>196.113</v>
      </c>
      <c r="BK85" s="106">
        <v>197.36600000000001</v>
      </c>
      <c r="BL85" s="106">
        <v>198.7</v>
      </c>
      <c r="BM85" s="106">
        <v>199.00399999999999</v>
      </c>
      <c r="BN85" s="106">
        <v>193.84700000000001</v>
      </c>
      <c r="BO85" s="106">
        <v>194.26499999999999</v>
      </c>
      <c r="BP85" s="106">
        <v>190.24799999999999</v>
      </c>
      <c r="BQ85" s="106">
        <v>188.88800000000001</v>
      </c>
      <c r="BR85" s="106">
        <v>190.17500000000001</v>
      </c>
      <c r="BS85" s="106">
        <v>193.173</v>
      </c>
      <c r="BT85" s="106">
        <v>189.38399999999999</v>
      </c>
      <c r="BU85" s="106">
        <v>198.98599999999999</v>
      </c>
      <c r="BV85" s="106">
        <v>202.79400000000001</v>
      </c>
      <c r="BW85" s="106">
        <v>205.92699999999999</v>
      </c>
      <c r="BX85" s="106">
        <v>204.959</v>
      </c>
      <c r="BY85" s="106">
        <v>209.447</v>
      </c>
      <c r="BZ85" s="106">
        <v>210.09399999999999</v>
      </c>
      <c r="CA85" s="106">
        <v>213.399</v>
      </c>
      <c r="CB85" s="106">
        <v>210.172</v>
      </c>
      <c r="CC85" s="106">
        <v>208.71299999999999</v>
      </c>
      <c r="CD85" s="106">
        <v>207.94900000000001</v>
      </c>
      <c r="CE85" s="106">
        <v>208.262</v>
      </c>
      <c r="CF85" s="106">
        <v>208.95599999999999</v>
      </c>
      <c r="CG85" s="106">
        <v>210.161</v>
      </c>
      <c r="CH85" s="106">
        <v>208.98099999999999</v>
      </c>
      <c r="CI85" s="106">
        <v>211.86199999999999</v>
      </c>
      <c r="CJ85" s="106">
        <v>213.26300000000001</v>
      </c>
      <c r="CK85" s="106">
        <v>212.952</v>
      </c>
      <c r="CL85" s="106">
        <v>210.65899999999999</v>
      </c>
      <c r="CM85" s="106">
        <v>209.23400000000001</v>
      </c>
      <c r="CN85" s="106">
        <v>208.715</v>
      </c>
      <c r="CO85" s="106">
        <v>210.273</v>
      </c>
      <c r="CP85" s="106">
        <v>196.42400000000001</v>
      </c>
      <c r="CQ85" s="106">
        <v>196.22200000000001</v>
      </c>
      <c r="CR85" s="106">
        <v>190.01400000000001</v>
      </c>
      <c r="CS85" s="106">
        <v>184.13800000000001</v>
      </c>
      <c r="CT85" s="106">
        <v>198.08600000000001</v>
      </c>
      <c r="CU85" s="106">
        <v>196.71199999999999</v>
      </c>
      <c r="CV85" s="106">
        <v>197.18100000000001</v>
      </c>
      <c r="CW85" s="106">
        <v>180.904</v>
      </c>
      <c r="CX85" s="106">
        <v>173.13200000000001</v>
      </c>
      <c r="CY85" s="106">
        <v>169.55699999999999</v>
      </c>
      <c r="CZ85" s="106">
        <v>183.81299999999999</v>
      </c>
      <c r="DA85" s="106">
        <v>196.935</v>
      </c>
      <c r="DB85" s="106">
        <v>203.751</v>
      </c>
      <c r="DC85" s="106">
        <v>211.40799999999999</v>
      </c>
      <c r="DD85" s="106">
        <v>213.36799999999999</v>
      </c>
      <c r="DE85" s="106">
        <v>215.96299999999999</v>
      </c>
      <c r="DF85" s="106">
        <v>213.09299999999999</v>
      </c>
      <c r="DG85" s="106">
        <v>210.10499999999999</v>
      </c>
      <c r="DH85" s="106">
        <v>221.30699999999999</v>
      </c>
      <c r="DI85" s="106">
        <v>229.941</v>
      </c>
      <c r="DJ85" s="106">
        <v>231.733</v>
      </c>
      <c r="DK85" s="106">
        <v>235.33199999999999</v>
      </c>
      <c r="DL85" s="106">
        <v>237.499</v>
      </c>
      <c r="DM85" s="106">
        <v>245.328</v>
      </c>
      <c r="DN85" s="106">
        <v>257.55599999999998</v>
      </c>
      <c r="DO85" s="106">
        <v>260.27999999999997</v>
      </c>
      <c r="DP85" s="106">
        <v>261.68200000000002</v>
      </c>
      <c r="DQ85" s="106">
        <v>253.61699999999999</v>
      </c>
      <c r="DR85" s="106">
        <v>252.04499999999999</v>
      </c>
      <c r="DS85" s="106">
        <v>252.33199999999999</v>
      </c>
      <c r="DT85" s="106">
        <v>250.75</v>
      </c>
      <c r="DU85" s="106">
        <v>252.91399999999999</v>
      </c>
      <c r="DV85" s="106">
        <v>254.31800000000001</v>
      </c>
      <c r="DW85" s="106">
        <v>259.18099999999998</v>
      </c>
      <c r="DX85" s="106">
        <v>260.97699999999998</v>
      </c>
      <c r="DY85" s="106">
        <v>252.49199999999999</v>
      </c>
      <c r="DZ85" s="106">
        <v>251.33500000000001</v>
      </c>
      <c r="EA85" s="106">
        <v>247.62899999999999</v>
      </c>
      <c r="EB85" s="106">
        <v>244.20400000000001</v>
      </c>
      <c r="EC85" s="106">
        <v>241.49600000000001</v>
      </c>
      <c r="ED85" s="106">
        <v>252.13300000000001</v>
      </c>
      <c r="EE85" s="106">
        <v>252.797</v>
      </c>
      <c r="EF85" s="106">
        <v>256.43900000000002</v>
      </c>
      <c r="EG85" s="106">
        <v>261.298</v>
      </c>
      <c r="EH85" s="106">
        <v>257.13200000000001</v>
      </c>
      <c r="EI85" s="106">
        <v>260.41000000000003</v>
      </c>
      <c r="EJ85" s="106">
        <v>259.88900000000001</v>
      </c>
      <c r="EK85" s="106">
        <v>251.369</v>
      </c>
      <c r="EL85" s="106">
        <v>253.18199999999999</v>
      </c>
      <c r="EM85" s="106">
        <v>286.63</v>
      </c>
      <c r="EN85" s="106">
        <v>310.11700000000002</v>
      </c>
      <c r="EO85" s="106">
        <v>328.44099999999997</v>
      </c>
      <c r="EP85" s="106">
        <v>350.11</v>
      </c>
      <c r="EQ85" s="106">
        <v>359.3</v>
      </c>
      <c r="ER85" s="106">
        <v>356.05799999999999</v>
      </c>
      <c r="ES85" s="106">
        <v>356.49099999999999</v>
      </c>
      <c r="ET85" s="106">
        <v>359.18400000000003</v>
      </c>
      <c r="EU85" s="106">
        <v>363.51400000000001</v>
      </c>
      <c r="EV85" s="106">
        <v>369.56799999999998</v>
      </c>
      <c r="EW85" s="106">
        <v>381.185</v>
      </c>
      <c r="EX85" s="106">
        <v>385.34899999999999</v>
      </c>
      <c r="EY85" s="106">
        <v>429.80200000000002</v>
      </c>
      <c r="EZ85" s="106">
        <v>438.358</v>
      </c>
      <c r="FA85" s="106">
        <v>421.55799999999999</v>
      </c>
      <c r="FB85" s="106">
        <v>425.06299999999999</v>
      </c>
      <c r="FC85" s="106">
        <v>425.57799999999997</v>
      </c>
      <c r="FD85" s="106">
        <v>371.51100000000002</v>
      </c>
      <c r="FE85" s="106">
        <v>328.339</v>
      </c>
      <c r="FF85" s="106">
        <v>259.70100000000002</v>
      </c>
      <c r="FG85" s="106">
        <v>259.77100000000002</v>
      </c>
      <c r="FH85" s="106">
        <v>227.25</v>
      </c>
      <c r="FI85" s="106">
        <v>221.30099999999999</v>
      </c>
      <c r="FJ85" s="106">
        <v>231.322</v>
      </c>
      <c r="FK85" s="106">
        <v>169.56299999999999</v>
      </c>
      <c r="FL85" s="106">
        <v>152.03100000000001</v>
      </c>
      <c r="FM85" s="106">
        <v>146.26499999999999</v>
      </c>
      <c r="FN85" s="106">
        <v>149.06899999999999</v>
      </c>
      <c r="FO85" s="106">
        <v>163.68600000000001</v>
      </c>
      <c r="FP85" s="106">
        <v>160.803</v>
      </c>
      <c r="FQ85" s="106">
        <v>146.52600000000001</v>
      </c>
      <c r="FR85" s="106">
        <v>135.10499999999999</v>
      </c>
      <c r="FS85" s="106">
        <v>129.82</v>
      </c>
      <c r="FT85" s="106">
        <v>124.128</v>
      </c>
      <c r="FU85" s="106">
        <v>115.751</v>
      </c>
      <c r="FV85" s="106">
        <v>117.499</v>
      </c>
      <c r="FW85" s="106">
        <v>118.952</v>
      </c>
      <c r="FX85" s="106">
        <v>120.746</v>
      </c>
      <c r="FY85" s="106">
        <v>119.34699999999999</v>
      </c>
      <c r="FZ85" s="106">
        <v>122.045</v>
      </c>
      <c r="GA85" s="106">
        <v>121.422</v>
      </c>
      <c r="GB85" s="106">
        <v>120.64700000000001</v>
      </c>
      <c r="GC85" s="106">
        <v>122.76900000000001</v>
      </c>
      <c r="GD85" s="106">
        <v>123.084</v>
      </c>
      <c r="GE85" s="106">
        <v>121.79300000000001</v>
      </c>
      <c r="GF85" s="106">
        <v>118.407</v>
      </c>
      <c r="GG85" s="106">
        <v>122.44799999999999</v>
      </c>
      <c r="GH85" s="106">
        <v>125.83</v>
      </c>
      <c r="GI85" s="106">
        <v>133.251</v>
      </c>
      <c r="GJ85" s="106">
        <v>133.221</v>
      </c>
      <c r="GK85" s="106">
        <v>131.55199999999999</v>
      </c>
      <c r="GL85" s="106">
        <v>128.06299999999999</v>
      </c>
      <c r="GM85" s="106">
        <v>126.489</v>
      </c>
      <c r="GN85" s="106">
        <v>128.67699999999999</v>
      </c>
      <c r="GO85" s="106">
        <v>117.83499999999999</v>
      </c>
      <c r="GP85" s="106">
        <v>115.197</v>
      </c>
      <c r="GQ85" s="106">
        <v>110.10299999999999</v>
      </c>
      <c r="GR85" s="106">
        <v>109.88200000000001</v>
      </c>
      <c r="GS85" s="106">
        <v>108.574</v>
      </c>
      <c r="GT85" s="106">
        <v>108.866</v>
      </c>
      <c r="GU85" s="106">
        <v>112.14</v>
      </c>
      <c r="GV85" s="106">
        <v>112.188</v>
      </c>
      <c r="GW85" s="106">
        <v>110.783</v>
      </c>
      <c r="GX85" s="106">
        <v>110.506</v>
      </c>
      <c r="GY85" s="106">
        <v>112.61</v>
      </c>
      <c r="GZ85" s="106">
        <v>112.556</v>
      </c>
      <c r="HA85" s="106">
        <v>115.387</v>
      </c>
      <c r="HB85" s="106">
        <v>114.92400000000001</v>
      </c>
      <c r="HC85" s="106">
        <v>112.842</v>
      </c>
      <c r="HD85" s="106">
        <v>111.72199999999999</v>
      </c>
      <c r="HE85" s="106">
        <v>109.33799999999999</v>
      </c>
      <c r="HF85" s="106">
        <v>107.131</v>
      </c>
      <c r="HG85" s="106">
        <v>104.169</v>
      </c>
      <c r="HH85" s="106">
        <v>107.673</v>
      </c>
      <c r="HI85" s="106">
        <v>107.371</v>
      </c>
      <c r="HJ85" s="106">
        <v>107.83799999999999</v>
      </c>
      <c r="HK85" s="106">
        <v>112.224</v>
      </c>
      <c r="HL85" s="106">
        <v>111.76300000000001</v>
      </c>
      <c r="HM85" s="106">
        <v>112.956</v>
      </c>
      <c r="HN85" s="106">
        <v>117.477</v>
      </c>
      <c r="HO85" s="106">
        <v>119.069</v>
      </c>
      <c r="HP85" s="106">
        <v>119.581</v>
      </c>
      <c r="HQ85" s="106">
        <v>124.732</v>
      </c>
      <c r="HR85" s="106">
        <v>127.482</v>
      </c>
      <c r="HS85" s="106">
        <v>125.92400000000001</v>
      </c>
      <c r="HT85" s="106">
        <v>128.714</v>
      </c>
      <c r="HU85" s="106">
        <v>132.33199999999999</v>
      </c>
      <c r="HV85" s="106">
        <v>138.249</v>
      </c>
      <c r="HW85" s="106">
        <v>143.15700000000001</v>
      </c>
      <c r="HX85" s="106">
        <v>145.73500000000001</v>
      </c>
      <c r="HY85" s="106">
        <v>140.93899999999999</v>
      </c>
      <c r="HZ85" s="106">
        <v>146.60599999999999</v>
      </c>
      <c r="IA85" s="106">
        <v>147.62899999999999</v>
      </c>
      <c r="IB85" s="106">
        <v>148.17500000000001</v>
      </c>
      <c r="IC85" s="106">
        <v>147.9</v>
      </c>
      <c r="ID85" s="106">
        <v>153.51900000000001</v>
      </c>
      <c r="IE85" s="106">
        <v>157.58099999999999</v>
      </c>
      <c r="IF85" s="106">
        <v>155.96700000000001</v>
      </c>
      <c r="IG85" s="106">
        <v>156.12</v>
      </c>
      <c r="IH85" s="106">
        <v>152.83600000000001</v>
      </c>
      <c r="II85" s="106">
        <v>150.85499999999999</v>
      </c>
      <c r="IJ85" s="106">
        <v>151.31800000000001</v>
      </c>
      <c r="IK85" s="106">
        <v>152.33099999999999</v>
      </c>
      <c r="IL85" s="106">
        <v>150.34399999999999</v>
      </c>
      <c r="IM85" s="106">
        <v>147.68799999999999</v>
      </c>
      <c r="IN85" s="106">
        <v>146.649</v>
      </c>
      <c r="IO85" s="106">
        <v>141.99799999999999</v>
      </c>
      <c r="IP85" s="106">
        <v>138.066</v>
      </c>
      <c r="IQ85" s="106">
        <v>139.6</v>
      </c>
      <c r="IR85" s="106">
        <v>137.048</v>
      </c>
      <c r="IS85" s="106">
        <v>141.71799999999999</v>
      </c>
      <c r="IT85" s="106">
        <v>143.875</v>
      </c>
      <c r="IU85" s="106">
        <v>146.136</v>
      </c>
      <c r="IV85" s="106">
        <v>141.43799999999999</v>
      </c>
      <c r="IW85" s="106">
        <v>139.35499999999999</v>
      </c>
      <c r="IX85" s="106">
        <v>131.04400000000001</v>
      </c>
      <c r="IY85" s="106">
        <v>129.58500000000001</v>
      </c>
      <c r="IZ85" s="106">
        <v>132.36500000000001</v>
      </c>
      <c r="JA85" s="106">
        <v>138.62799999999999</v>
      </c>
      <c r="JB85" s="106"/>
    </row>
    <row r="86" spans="1:262" x14ac:dyDescent="0.35">
      <c r="A86" s="108"/>
      <c r="E86" s="105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  <c r="AZ86" s="106"/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  <c r="DT86" s="106"/>
      <c r="DU86" s="106"/>
      <c r="DV86" s="106"/>
      <c r="DW86" s="106"/>
      <c r="DX86" s="106"/>
      <c r="DY86" s="106"/>
      <c r="DZ86" s="106"/>
      <c r="EA86" s="106"/>
      <c r="EB86" s="106"/>
      <c r="EC86" s="106"/>
      <c r="ED86" s="106"/>
      <c r="EE86" s="106"/>
      <c r="EF86" s="106"/>
      <c r="EG86" s="106"/>
      <c r="EH86" s="106"/>
      <c r="EI86" s="106"/>
      <c r="EJ86" s="106"/>
      <c r="EK86" s="106"/>
      <c r="EL86" s="106"/>
      <c r="EM86" s="106"/>
      <c r="EN86" s="106"/>
      <c r="EO86" s="106"/>
      <c r="EP86" s="106"/>
      <c r="EQ86" s="106"/>
      <c r="ER86" s="106"/>
      <c r="ES86" s="106"/>
      <c r="ET86" s="106"/>
      <c r="EU86" s="106"/>
      <c r="EV86" s="106"/>
      <c r="EW86" s="106"/>
      <c r="EX86" s="106"/>
      <c r="EY86" s="106"/>
      <c r="EZ86" s="106"/>
      <c r="FA86" s="106"/>
      <c r="FB86" s="106"/>
      <c r="FC86" s="106"/>
      <c r="FD86" s="106"/>
      <c r="FE86" s="106"/>
      <c r="FF86" s="106"/>
      <c r="FG86" s="106"/>
      <c r="FH86" s="106"/>
      <c r="FI86" s="106"/>
      <c r="FJ86" s="106"/>
      <c r="FK86" s="106"/>
      <c r="FL86" s="106"/>
      <c r="FM86" s="106"/>
      <c r="FN86" s="106"/>
      <c r="FO86" s="106"/>
      <c r="FP86" s="106"/>
      <c r="FQ86" s="106"/>
      <c r="FR86" s="106"/>
      <c r="FS86" s="106"/>
      <c r="FT86" s="106"/>
      <c r="FU86" s="106"/>
      <c r="FV86" s="106"/>
      <c r="FW86" s="106"/>
      <c r="FX86" s="106"/>
      <c r="FY86" s="106"/>
      <c r="FZ86" s="106"/>
      <c r="GA86" s="106"/>
      <c r="GB86" s="106"/>
      <c r="GC86" s="106"/>
      <c r="GD86" s="106"/>
      <c r="GE86" s="106"/>
      <c r="GF86" s="106"/>
      <c r="GG86" s="106"/>
      <c r="GH86" s="106"/>
      <c r="GI86" s="106"/>
      <c r="GJ86" s="106"/>
      <c r="GK86" s="106"/>
      <c r="GL86" s="106"/>
      <c r="GM86" s="106"/>
      <c r="GN86" s="106"/>
      <c r="GO86" s="106"/>
      <c r="GP86" s="106"/>
      <c r="GQ86" s="106"/>
      <c r="GR86" s="106"/>
      <c r="GS86" s="106"/>
      <c r="GT86" s="106"/>
      <c r="GU86" s="106"/>
      <c r="GV86" s="106"/>
      <c r="GW86" s="106"/>
      <c r="GX86" s="106"/>
      <c r="GY86" s="106"/>
      <c r="GZ86" s="106"/>
      <c r="HA86" s="106"/>
      <c r="HB86" s="106"/>
      <c r="HC86" s="106"/>
      <c r="HD86" s="106"/>
      <c r="HE86" s="106"/>
      <c r="HF86" s="106"/>
      <c r="HG86" s="106"/>
      <c r="HH86" s="106"/>
      <c r="HI86" s="106"/>
      <c r="HJ86" s="106"/>
      <c r="HK86" s="106"/>
      <c r="HL86" s="106"/>
      <c r="HM86" s="106"/>
      <c r="HN86" s="106"/>
      <c r="HO86" s="106"/>
      <c r="HP86" s="106"/>
      <c r="HQ86" s="106"/>
      <c r="HR86" s="106"/>
      <c r="HS86" s="106"/>
      <c r="HT86" s="106"/>
      <c r="HU86" s="106"/>
      <c r="HV86" s="106"/>
      <c r="HW86" s="106"/>
      <c r="HX86" s="106"/>
      <c r="HY86" s="106"/>
      <c r="HZ86" s="106"/>
      <c r="IA86" s="106"/>
      <c r="IB86" s="106"/>
      <c r="IC86" s="106"/>
      <c r="ID86" s="106"/>
      <c r="IE86" s="106"/>
      <c r="IF86" s="106"/>
      <c r="IG86" s="106"/>
      <c r="IH86" s="106"/>
      <c r="II86" s="106"/>
      <c r="IJ86" s="106"/>
      <c r="IK86" s="106"/>
      <c r="IL86" s="106"/>
      <c r="IM86" s="106"/>
      <c r="IN86" s="106"/>
      <c r="IO86" s="106"/>
      <c r="IP86" s="106"/>
      <c r="IQ86" s="106"/>
      <c r="IR86" s="106"/>
      <c r="IS86" s="106"/>
      <c r="IT86" s="106"/>
      <c r="IU86" s="106"/>
      <c r="IV86" s="106"/>
      <c r="IW86" s="106"/>
      <c r="IX86" s="106"/>
      <c r="IY86" s="106"/>
      <c r="IZ86" s="106"/>
      <c r="JA86" s="106"/>
      <c r="JB86" s="106"/>
    </row>
    <row r="87" spans="1:262" x14ac:dyDescent="0.35">
      <c r="A87" s="108"/>
      <c r="E87" s="105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06"/>
      <c r="DA87" s="106"/>
      <c r="DB87" s="106"/>
      <c r="DC87" s="106"/>
      <c r="DD87" s="106"/>
      <c r="DE87" s="106"/>
      <c r="DF87" s="106"/>
      <c r="DG87" s="106"/>
      <c r="DH87" s="106"/>
      <c r="DI87" s="106"/>
      <c r="DJ87" s="106"/>
      <c r="DK87" s="106"/>
      <c r="DL87" s="106"/>
      <c r="DM87" s="106"/>
      <c r="DN87" s="106"/>
      <c r="DO87" s="106"/>
      <c r="DP87" s="106"/>
      <c r="DQ87" s="106"/>
      <c r="DR87" s="106"/>
      <c r="DS87" s="106"/>
      <c r="DT87" s="106"/>
      <c r="DU87" s="106"/>
      <c r="DV87" s="106"/>
      <c r="DW87" s="106"/>
      <c r="DX87" s="106"/>
      <c r="DY87" s="106"/>
      <c r="DZ87" s="106"/>
      <c r="EA87" s="106"/>
      <c r="EB87" s="106"/>
      <c r="EC87" s="106"/>
      <c r="ED87" s="106"/>
      <c r="EE87" s="106"/>
      <c r="EF87" s="106"/>
      <c r="EG87" s="106"/>
      <c r="EH87" s="106"/>
      <c r="EI87" s="106"/>
      <c r="EJ87" s="106"/>
      <c r="EK87" s="106"/>
      <c r="EL87" s="106"/>
      <c r="EM87" s="106"/>
      <c r="EN87" s="106"/>
      <c r="EO87" s="106"/>
      <c r="EP87" s="106"/>
      <c r="EQ87" s="106"/>
      <c r="ER87" s="106"/>
      <c r="ES87" s="106"/>
      <c r="ET87" s="106"/>
      <c r="EU87" s="106"/>
      <c r="EV87" s="106"/>
      <c r="EW87" s="106"/>
      <c r="EX87" s="106"/>
      <c r="EY87" s="106"/>
      <c r="EZ87" s="106"/>
      <c r="FA87" s="106"/>
      <c r="FB87" s="106"/>
      <c r="FC87" s="106"/>
      <c r="FD87" s="106"/>
      <c r="FE87" s="106"/>
      <c r="FF87" s="106"/>
      <c r="FG87" s="106"/>
      <c r="FH87" s="106"/>
      <c r="FI87" s="106"/>
      <c r="FJ87" s="106"/>
      <c r="FK87" s="106"/>
      <c r="FL87" s="106"/>
      <c r="FM87" s="106"/>
      <c r="FN87" s="106"/>
      <c r="FO87" s="106"/>
      <c r="FP87" s="106"/>
      <c r="FQ87" s="106"/>
      <c r="FR87" s="106"/>
      <c r="FS87" s="106"/>
      <c r="FT87" s="106"/>
      <c r="FU87" s="106"/>
      <c r="FV87" s="106"/>
      <c r="FW87" s="106"/>
      <c r="FX87" s="106"/>
      <c r="FY87" s="106"/>
      <c r="FZ87" s="106"/>
      <c r="GA87" s="106"/>
      <c r="GB87" s="106"/>
      <c r="GC87" s="106"/>
      <c r="GD87" s="106"/>
      <c r="GE87" s="106"/>
      <c r="GF87" s="106"/>
      <c r="GG87" s="106"/>
      <c r="GH87" s="106"/>
      <c r="GI87" s="106"/>
      <c r="GJ87" s="106"/>
      <c r="GK87" s="106"/>
      <c r="GL87" s="106"/>
      <c r="GM87" s="106"/>
      <c r="GN87" s="106"/>
      <c r="GO87" s="106"/>
      <c r="GP87" s="106"/>
      <c r="GQ87" s="106"/>
      <c r="GR87" s="106"/>
      <c r="GS87" s="106"/>
      <c r="GT87" s="106"/>
      <c r="GU87" s="106"/>
      <c r="GV87" s="106"/>
      <c r="GW87" s="106"/>
      <c r="GX87" s="106"/>
      <c r="GY87" s="106"/>
      <c r="GZ87" s="106"/>
      <c r="HA87" s="106"/>
      <c r="HB87" s="106"/>
      <c r="HC87" s="106"/>
      <c r="HD87" s="106"/>
      <c r="HE87" s="106"/>
      <c r="HF87" s="106"/>
      <c r="HG87" s="106"/>
      <c r="HH87" s="106"/>
      <c r="HI87" s="106"/>
      <c r="HJ87" s="106"/>
      <c r="HK87" s="106"/>
      <c r="HL87" s="106"/>
      <c r="HM87" s="106"/>
      <c r="HN87" s="106"/>
      <c r="HO87" s="106"/>
      <c r="HP87" s="106"/>
      <c r="HQ87" s="106"/>
      <c r="HR87" s="106"/>
      <c r="HS87" s="106"/>
      <c r="HT87" s="106"/>
      <c r="HU87" s="106"/>
      <c r="HV87" s="106"/>
      <c r="HW87" s="106"/>
      <c r="HX87" s="106"/>
      <c r="HY87" s="106"/>
      <c r="HZ87" s="106"/>
      <c r="IA87" s="106"/>
      <c r="IB87" s="106"/>
      <c r="IC87" s="106"/>
      <c r="ID87" s="106"/>
      <c r="IE87" s="106"/>
      <c r="IF87" s="106"/>
      <c r="IG87" s="106"/>
      <c r="IH87" s="106"/>
      <c r="II87" s="106"/>
      <c r="IJ87" s="106"/>
      <c r="IK87" s="106"/>
      <c r="IL87" s="106"/>
      <c r="IM87" s="106"/>
      <c r="IN87" s="106"/>
      <c r="IO87" s="106"/>
      <c r="IP87" s="106"/>
      <c r="IQ87" s="106"/>
      <c r="IR87" s="106"/>
      <c r="IS87" s="106"/>
      <c r="IT87" s="106"/>
      <c r="IU87" s="106"/>
      <c r="IV87" s="106"/>
      <c r="IW87" s="106"/>
      <c r="IX87" s="106"/>
      <c r="IY87" s="106"/>
      <c r="IZ87" s="106"/>
      <c r="JA87" s="106"/>
      <c r="JB87" s="106"/>
    </row>
    <row r="88" spans="1:262" x14ac:dyDescent="0.35">
      <c r="A88" s="108"/>
      <c r="E88" s="105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06"/>
      <c r="DA88" s="106"/>
      <c r="DB88" s="106"/>
      <c r="DC88" s="106"/>
      <c r="DD88" s="106"/>
      <c r="DE88" s="106"/>
      <c r="DF88" s="106"/>
      <c r="DG88" s="106"/>
      <c r="DH88" s="106"/>
      <c r="DI88" s="106"/>
      <c r="DJ88" s="106"/>
      <c r="DK88" s="106"/>
      <c r="DL88" s="106"/>
      <c r="DM88" s="106"/>
      <c r="DN88" s="106"/>
      <c r="DO88" s="106"/>
      <c r="DP88" s="106"/>
      <c r="DQ88" s="106"/>
      <c r="DR88" s="106"/>
      <c r="DS88" s="106"/>
      <c r="DT88" s="106"/>
      <c r="DU88" s="106"/>
      <c r="DV88" s="106"/>
      <c r="DW88" s="106"/>
      <c r="DX88" s="106"/>
      <c r="DY88" s="106"/>
      <c r="DZ88" s="106"/>
      <c r="EA88" s="106"/>
      <c r="EB88" s="106"/>
      <c r="EC88" s="106"/>
      <c r="ED88" s="106"/>
      <c r="EE88" s="106"/>
      <c r="EF88" s="106"/>
      <c r="EG88" s="106"/>
      <c r="EH88" s="106"/>
      <c r="EI88" s="106"/>
      <c r="EJ88" s="106"/>
      <c r="EK88" s="106"/>
      <c r="EL88" s="106"/>
      <c r="EM88" s="106"/>
      <c r="EN88" s="106"/>
      <c r="EO88" s="106"/>
      <c r="EP88" s="106"/>
      <c r="EQ88" s="106"/>
      <c r="ER88" s="106"/>
      <c r="ES88" s="106"/>
      <c r="ET88" s="106"/>
      <c r="EU88" s="106"/>
      <c r="EV88" s="106"/>
      <c r="EW88" s="106"/>
      <c r="EX88" s="106"/>
      <c r="EY88" s="106"/>
      <c r="EZ88" s="106"/>
      <c r="FA88" s="106"/>
      <c r="FB88" s="106"/>
      <c r="FC88" s="106"/>
      <c r="FD88" s="106"/>
      <c r="FE88" s="106"/>
      <c r="FF88" s="106"/>
      <c r="FG88" s="106"/>
      <c r="FH88" s="106"/>
      <c r="FI88" s="106"/>
      <c r="FJ88" s="106"/>
      <c r="FK88" s="106"/>
      <c r="FL88" s="106"/>
      <c r="FM88" s="106"/>
      <c r="FN88" s="106"/>
      <c r="FO88" s="106"/>
      <c r="FP88" s="106"/>
      <c r="FQ88" s="106"/>
      <c r="FR88" s="106"/>
      <c r="FS88" s="106"/>
      <c r="FT88" s="106"/>
      <c r="FU88" s="106"/>
      <c r="FV88" s="106"/>
      <c r="FW88" s="106"/>
      <c r="FX88" s="106"/>
      <c r="FY88" s="106"/>
      <c r="FZ88" s="106"/>
      <c r="GA88" s="106"/>
      <c r="GB88" s="106"/>
      <c r="GC88" s="106"/>
      <c r="GD88" s="106"/>
      <c r="GE88" s="106"/>
      <c r="GF88" s="106"/>
      <c r="GG88" s="106"/>
      <c r="GH88" s="106"/>
      <c r="GI88" s="106"/>
      <c r="GJ88" s="106"/>
      <c r="GK88" s="106"/>
      <c r="GL88" s="106"/>
      <c r="GM88" s="106"/>
      <c r="GN88" s="106"/>
      <c r="GO88" s="106"/>
      <c r="GP88" s="106"/>
      <c r="GQ88" s="106"/>
      <c r="GR88" s="106"/>
      <c r="GS88" s="106"/>
      <c r="GT88" s="106"/>
      <c r="GU88" s="106"/>
      <c r="GV88" s="106"/>
      <c r="GW88" s="106"/>
      <c r="GX88" s="106"/>
      <c r="GY88" s="106"/>
      <c r="GZ88" s="106"/>
      <c r="HA88" s="106"/>
      <c r="HB88" s="106"/>
      <c r="HC88" s="106"/>
      <c r="HD88" s="106"/>
      <c r="HE88" s="106"/>
      <c r="HF88" s="106"/>
      <c r="HG88" s="106"/>
      <c r="HH88" s="106"/>
      <c r="HI88" s="106"/>
      <c r="HJ88" s="106"/>
      <c r="HK88" s="106"/>
      <c r="HL88" s="106"/>
      <c r="HM88" s="106"/>
      <c r="HN88" s="106"/>
      <c r="HO88" s="106"/>
      <c r="HP88" s="106"/>
      <c r="HQ88" s="106"/>
      <c r="HR88" s="106"/>
      <c r="HS88" s="106"/>
      <c r="HT88" s="106"/>
      <c r="HU88" s="106"/>
      <c r="HV88" s="106"/>
      <c r="HW88" s="106"/>
      <c r="HX88" s="106"/>
      <c r="HY88" s="106"/>
      <c r="HZ88" s="106"/>
      <c r="IA88" s="106"/>
      <c r="IB88" s="106"/>
      <c r="IC88" s="106"/>
      <c r="ID88" s="106"/>
      <c r="IE88" s="106"/>
      <c r="IF88" s="106"/>
      <c r="IG88" s="106"/>
      <c r="IH88" s="106"/>
      <c r="II88" s="106"/>
      <c r="IJ88" s="106"/>
      <c r="IK88" s="106"/>
      <c r="IL88" s="106"/>
      <c r="IM88" s="106"/>
      <c r="IN88" s="106"/>
      <c r="IO88" s="106"/>
      <c r="IP88" s="106"/>
      <c r="IQ88" s="106"/>
      <c r="IR88" s="106"/>
      <c r="IS88" s="106"/>
      <c r="IT88" s="106"/>
      <c r="IU88" s="106"/>
      <c r="IV88" s="106"/>
      <c r="IW88" s="106"/>
      <c r="IX88" s="106"/>
      <c r="IY88" s="106"/>
      <c r="IZ88" s="106"/>
      <c r="JA88" s="106"/>
      <c r="JB88" s="106"/>
    </row>
    <row r="89" spans="1:262" x14ac:dyDescent="0.35">
      <c r="A89" s="108"/>
      <c r="E89" s="105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06"/>
      <c r="DA89" s="106"/>
      <c r="DB89" s="106"/>
      <c r="DC89" s="106"/>
      <c r="DD89" s="106"/>
      <c r="DE89" s="106"/>
      <c r="DF89" s="106"/>
      <c r="DG89" s="106"/>
      <c r="DH89" s="106"/>
      <c r="DI89" s="106"/>
      <c r="DJ89" s="106"/>
      <c r="DK89" s="106"/>
      <c r="DL89" s="106"/>
      <c r="DM89" s="106"/>
      <c r="DN89" s="106"/>
      <c r="DO89" s="106"/>
      <c r="DP89" s="106"/>
      <c r="DQ89" s="106"/>
      <c r="DR89" s="106"/>
      <c r="DS89" s="106"/>
      <c r="DT89" s="106"/>
      <c r="DU89" s="106"/>
      <c r="DV89" s="106"/>
      <c r="DW89" s="106"/>
      <c r="DX89" s="106"/>
      <c r="DY89" s="106"/>
      <c r="DZ89" s="106"/>
      <c r="EA89" s="106"/>
      <c r="EB89" s="106"/>
      <c r="EC89" s="106"/>
      <c r="ED89" s="106"/>
      <c r="EE89" s="106"/>
      <c r="EF89" s="106"/>
      <c r="EG89" s="106"/>
      <c r="EH89" s="106"/>
      <c r="EI89" s="106"/>
      <c r="EJ89" s="106"/>
      <c r="EK89" s="106"/>
      <c r="EL89" s="106"/>
      <c r="EM89" s="106"/>
      <c r="EN89" s="106"/>
      <c r="EO89" s="106"/>
      <c r="EP89" s="106"/>
      <c r="EQ89" s="106"/>
      <c r="ER89" s="106"/>
      <c r="ES89" s="106"/>
      <c r="ET89" s="106"/>
      <c r="EU89" s="106"/>
      <c r="EV89" s="106"/>
      <c r="EW89" s="106"/>
      <c r="EX89" s="106"/>
      <c r="EY89" s="106"/>
      <c r="EZ89" s="106"/>
      <c r="FA89" s="106"/>
      <c r="FB89" s="106"/>
      <c r="FC89" s="106"/>
      <c r="FD89" s="106"/>
      <c r="FE89" s="106"/>
      <c r="FF89" s="106"/>
      <c r="FG89" s="106"/>
      <c r="FH89" s="106"/>
      <c r="FI89" s="106"/>
      <c r="FJ89" s="106"/>
      <c r="FK89" s="106"/>
      <c r="FL89" s="106"/>
      <c r="FM89" s="106"/>
      <c r="FN89" s="106"/>
      <c r="FO89" s="106"/>
      <c r="FP89" s="106"/>
      <c r="FQ89" s="106"/>
      <c r="FR89" s="106"/>
      <c r="FS89" s="106"/>
      <c r="FT89" s="106"/>
      <c r="FU89" s="106"/>
      <c r="FV89" s="106"/>
      <c r="FW89" s="106"/>
      <c r="FX89" s="106"/>
      <c r="FY89" s="106"/>
      <c r="FZ89" s="106"/>
      <c r="GA89" s="106"/>
      <c r="GB89" s="106"/>
      <c r="GC89" s="106"/>
      <c r="GD89" s="106"/>
      <c r="GE89" s="106"/>
      <c r="GF89" s="106"/>
      <c r="GG89" s="106"/>
      <c r="GH89" s="106"/>
      <c r="GI89" s="106"/>
      <c r="GJ89" s="106"/>
      <c r="GK89" s="106"/>
      <c r="GL89" s="106"/>
      <c r="GM89" s="106"/>
      <c r="GN89" s="106"/>
      <c r="GO89" s="106"/>
      <c r="GP89" s="106"/>
      <c r="GQ89" s="106"/>
      <c r="GR89" s="106"/>
      <c r="GS89" s="106"/>
      <c r="GT89" s="106"/>
      <c r="GU89" s="106"/>
      <c r="GV89" s="106"/>
      <c r="GW89" s="106"/>
      <c r="GX89" s="106"/>
      <c r="GY89" s="106"/>
      <c r="GZ89" s="106"/>
      <c r="HA89" s="106"/>
      <c r="HB89" s="106"/>
      <c r="HC89" s="106"/>
      <c r="HD89" s="106"/>
      <c r="HE89" s="106"/>
      <c r="HF89" s="106"/>
      <c r="HG89" s="106"/>
      <c r="HH89" s="106"/>
      <c r="HI89" s="106"/>
      <c r="HJ89" s="106"/>
      <c r="HK89" s="106"/>
      <c r="HL89" s="106"/>
      <c r="HM89" s="106"/>
      <c r="HN89" s="106"/>
      <c r="HO89" s="106"/>
      <c r="HP89" s="106"/>
      <c r="HQ89" s="106"/>
      <c r="HR89" s="106"/>
      <c r="HS89" s="106"/>
      <c r="HT89" s="106"/>
      <c r="HU89" s="106"/>
      <c r="HV89" s="106"/>
      <c r="HW89" s="106"/>
      <c r="HX89" s="106"/>
      <c r="HY89" s="106"/>
      <c r="HZ89" s="106"/>
      <c r="IA89" s="106"/>
      <c r="IB89" s="106"/>
      <c r="IC89" s="106"/>
      <c r="ID89" s="106"/>
      <c r="IE89" s="106"/>
      <c r="IF89" s="106"/>
      <c r="IG89" s="106"/>
      <c r="IH89" s="106"/>
      <c r="II89" s="106"/>
      <c r="IJ89" s="106"/>
      <c r="IK89" s="106"/>
      <c r="IL89" s="106"/>
      <c r="IM89" s="106"/>
      <c r="IN89" s="106"/>
      <c r="IO89" s="106"/>
      <c r="IP89" s="106"/>
      <c r="IQ89" s="106"/>
      <c r="IR89" s="106"/>
      <c r="IS89" s="106"/>
      <c r="IT89" s="106"/>
      <c r="IU89" s="106"/>
      <c r="IV89" s="106"/>
      <c r="IW89" s="106"/>
      <c r="IX89" s="106"/>
      <c r="IY89" s="106"/>
      <c r="IZ89" s="106"/>
      <c r="JA89" s="106"/>
      <c r="JB89" s="106"/>
    </row>
    <row r="90" spans="1:262" x14ac:dyDescent="0.35">
      <c r="A90" s="108"/>
      <c r="E90" s="105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06"/>
      <c r="DA90" s="106"/>
      <c r="DB90" s="106"/>
      <c r="DC90" s="106"/>
      <c r="DD90" s="106"/>
      <c r="DE90" s="106"/>
      <c r="DF90" s="106"/>
      <c r="DG90" s="106"/>
      <c r="DH90" s="106"/>
      <c r="DI90" s="106"/>
      <c r="DJ90" s="106"/>
      <c r="DK90" s="106"/>
      <c r="DL90" s="106"/>
      <c r="DM90" s="106"/>
      <c r="DN90" s="106"/>
      <c r="DO90" s="106"/>
      <c r="DP90" s="106"/>
      <c r="DQ90" s="106"/>
      <c r="DR90" s="106"/>
      <c r="DS90" s="106"/>
      <c r="DT90" s="106"/>
      <c r="DU90" s="106"/>
      <c r="DV90" s="106"/>
      <c r="DW90" s="106"/>
      <c r="DX90" s="106"/>
      <c r="DY90" s="106"/>
      <c r="DZ90" s="106"/>
      <c r="EA90" s="106"/>
      <c r="EB90" s="106"/>
      <c r="EC90" s="106"/>
      <c r="ED90" s="106"/>
      <c r="EE90" s="106"/>
      <c r="EF90" s="106"/>
      <c r="EG90" s="106"/>
      <c r="EH90" s="106"/>
      <c r="EI90" s="106"/>
      <c r="EJ90" s="106"/>
      <c r="EK90" s="106"/>
      <c r="EL90" s="106"/>
      <c r="EM90" s="106"/>
      <c r="EN90" s="106"/>
      <c r="EO90" s="106"/>
      <c r="EP90" s="106"/>
      <c r="EQ90" s="106"/>
      <c r="ER90" s="106"/>
      <c r="ES90" s="106"/>
      <c r="ET90" s="106"/>
      <c r="EU90" s="106"/>
      <c r="EV90" s="106"/>
      <c r="EW90" s="106"/>
      <c r="EX90" s="106"/>
      <c r="EY90" s="106"/>
      <c r="EZ90" s="106"/>
      <c r="FA90" s="106"/>
      <c r="FB90" s="106"/>
      <c r="FC90" s="106"/>
      <c r="FD90" s="106"/>
      <c r="FE90" s="106"/>
      <c r="FF90" s="106"/>
      <c r="FG90" s="106"/>
      <c r="FH90" s="106"/>
      <c r="FI90" s="106"/>
      <c r="FJ90" s="106"/>
      <c r="FK90" s="106"/>
      <c r="FL90" s="106"/>
      <c r="FM90" s="106"/>
      <c r="FN90" s="106"/>
      <c r="FO90" s="106"/>
      <c r="FP90" s="106"/>
      <c r="FQ90" s="106"/>
      <c r="FR90" s="106"/>
      <c r="FS90" s="106"/>
      <c r="FT90" s="106"/>
      <c r="FU90" s="106"/>
      <c r="FV90" s="106"/>
      <c r="FW90" s="106"/>
      <c r="FX90" s="106"/>
      <c r="FY90" s="106"/>
      <c r="FZ90" s="106"/>
      <c r="GA90" s="106"/>
      <c r="GB90" s="106"/>
      <c r="GC90" s="106"/>
      <c r="GD90" s="106"/>
      <c r="GE90" s="106"/>
      <c r="GF90" s="106"/>
      <c r="GG90" s="106"/>
      <c r="GH90" s="106"/>
      <c r="GI90" s="106"/>
      <c r="GJ90" s="106"/>
      <c r="GK90" s="106"/>
      <c r="GL90" s="106"/>
      <c r="GM90" s="106"/>
      <c r="GN90" s="106"/>
      <c r="GO90" s="106"/>
      <c r="GP90" s="106"/>
      <c r="GQ90" s="106"/>
      <c r="GR90" s="106"/>
      <c r="GS90" s="106"/>
      <c r="GT90" s="106"/>
      <c r="GU90" s="106"/>
      <c r="GV90" s="106"/>
      <c r="GW90" s="106"/>
      <c r="GX90" s="106"/>
      <c r="GY90" s="106"/>
      <c r="GZ90" s="106"/>
      <c r="HA90" s="106"/>
      <c r="HB90" s="106"/>
      <c r="HC90" s="106"/>
      <c r="HD90" s="106"/>
      <c r="HE90" s="106"/>
      <c r="HF90" s="106"/>
      <c r="HG90" s="106"/>
      <c r="HH90" s="106"/>
      <c r="HI90" s="106"/>
      <c r="HJ90" s="106"/>
      <c r="HK90" s="106"/>
      <c r="HL90" s="106"/>
      <c r="HM90" s="106"/>
      <c r="HN90" s="106"/>
      <c r="HO90" s="106"/>
      <c r="HP90" s="106"/>
      <c r="HQ90" s="106"/>
      <c r="HR90" s="106"/>
      <c r="HS90" s="106"/>
      <c r="HT90" s="106"/>
      <c r="HU90" s="106"/>
      <c r="HV90" s="106"/>
      <c r="HW90" s="106"/>
      <c r="HX90" s="106"/>
      <c r="HY90" s="106"/>
      <c r="HZ90" s="106"/>
      <c r="IA90" s="106"/>
      <c r="IB90" s="106"/>
      <c r="IC90" s="106"/>
      <c r="ID90" s="106"/>
      <c r="IE90" s="106"/>
      <c r="IF90" s="106"/>
      <c r="IG90" s="106"/>
      <c r="IH90" s="106"/>
      <c r="II90" s="106"/>
      <c r="IJ90" s="106"/>
      <c r="IK90" s="106"/>
      <c r="IL90" s="106"/>
      <c r="IM90" s="106"/>
      <c r="IN90" s="106"/>
      <c r="IO90" s="106"/>
      <c r="IP90" s="106"/>
      <c r="IQ90" s="106"/>
      <c r="IR90" s="106"/>
      <c r="IS90" s="106"/>
      <c r="IT90" s="106"/>
      <c r="IU90" s="106"/>
      <c r="IV90" s="106"/>
      <c r="IW90" s="106"/>
      <c r="IX90" s="106"/>
      <c r="IY90" s="106"/>
      <c r="IZ90" s="106"/>
      <c r="JA90" s="106"/>
      <c r="JB90" s="106"/>
    </row>
    <row r="91" spans="1:262" x14ac:dyDescent="0.35">
      <c r="A91" s="108"/>
      <c r="E91" s="105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06"/>
      <c r="DA91" s="106"/>
      <c r="DB91" s="106"/>
      <c r="DC91" s="106"/>
      <c r="DD91" s="106"/>
      <c r="DE91" s="106"/>
      <c r="DF91" s="106"/>
      <c r="DG91" s="106"/>
      <c r="DH91" s="106"/>
      <c r="DI91" s="106"/>
      <c r="DJ91" s="106"/>
      <c r="DK91" s="106"/>
      <c r="DL91" s="106"/>
      <c r="DM91" s="106"/>
      <c r="DN91" s="106"/>
      <c r="DO91" s="106"/>
      <c r="DP91" s="106"/>
      <c r="DQ91" s="106"/>
      <c r="DR91" s="106"/>
      <c r="DS91" s="106"/>
      <c r="DT91" s="106"/>
      <c r="DU91" s="106"/>
      <c r="DV91" s="106"/>
      <c r="DW91" s="106"/>
      <c r="DX91" s="106"/>
      <c r="DY91" s="106"/>
      <c r="DZ91" s="106"/>
      <c r="EA91" s="106"/>
      <c r="EB91" s="106"/>
      <c r="EC91" s="106"/>
      <c r="ED91" s="106"/>
      <c r="EE91" s="106"/>
      <c r="EF91" s="106"/>
      <c r="EG91" s="106"/>
      <c r="EH91" s="106"/>
      <c r="EI91" s="106"/>
      <c r="EJ91" s="106"/>
      <c r="EK91" s="106"/>
      <c r="EL91" s="106"/>
      <c r="EM91" s="106"/>
      <c r="EN91" s="106"/>
      <c r="EO91" s="106"/>
      <c r="EP91" s="106"/>
      <c r="EQ91" s="106"/>
      <c r="ER91" s="106"/>
      <c r="ES91" s="106"/>
      <c r="ET91" s="106"/>
      <c r="EU91" s="106"/>
      <c r="EV91" s="106"/>
      <c r="EW91" s="106"/>
      <c r="EX91" s="106"/>
      <c r="EY91" s="106"/>
      <c r="EZ91" s="106"/>
      <c r="FA91" s="106"/>
      <c r="FB91" s="106"/>
      <c r="FC91" s="106"/>
      <c r="FD91" s="106"/>
      <c r="FE91" s="106"/>
      <c r="FF91" s="106"/>
      <c r="FG91" s="106"/>
      <c r="FH91" s="106"/>
      <c r="FI91" s="106"/>
      <c r="FJ91" s="106"/>
      <c r="FK91" s="106"/>
      <c r="FL91" s="106"/>
      <c r="FM91" s="106"/>
      <c r="FN91" s="106"/>
      <c r="FO91" s="106"/>
      <c r="FP91" s="106"/>
      <c r="FQ91" s="106"/>
      <c r="FR91" s="106"/>
      <c r="FS91" s="106"/>
      <c r="FT91" s="106"/>
      <c r="FU91" s="106"/>
      <c r="FV91" s="106"/>
      <c r="FW91" s="106"/>
      <c r="FX91" s="106"/>
      <c r="FY91" s="106"/>
      <c r="FZ91" s="106"/>
      <c r="GA91" s="106"/>
      <c r="GB91" s="106"/>
      <c r="GC91" s="106"/>
      <c r="GD91" s="106"/>
      <c r="GE91" s="106"/>
      <c r="GF91" s="106"/>
      <c r="GG91" s="106"/>
      <c r="GH91" s="106"/>
      <c r="GI91" s="106"/>
      <c r="GJ91" s="106"/>
      <c r="GK91" s="106"/>
      <c r="GL91" s="106"/>
      <c r="GM91" s="106"/>
      <c r="GN91" s="106"/>
      <c r="GO91" s="106"/>
      <c r="GP91" s="106"/>
      <c r="GQ91" s="106"/>
      <c r="GR91" s="106"/>
      <c r="GS91" s="106"/>
      <c r="GT91" s="106"/>
      <c r="GU91" s="106"/>
      <c r="GV91" s="106"/>
      <c r="GW91" s="106"/>
      <c r="GX91" s="106"/>
      <c r="GY91" s="106"/>
      <c r="GZ91" s="106"/>
      <c r="HA91" s="106"/>
      <c r="HB91" s="106"/>
      <c r="HC91" s="106"/>
      <c r="HD91" s="106"/>
      <c r="HE91" s="106"/>
      <c r="HF91" s="106"/>
      <c r="HG91" s="106"/>
      <c r="HH91" s="106"/>
      <c r="HI91" s="106"/>
      <c r="HJ91" s="106"/>
      <c r="HK91" s="106"/>
      <c r="HL91" s="106"/>
      <c r="HM91" s="106"/>
      <c r="HN91" s="106"/>
      <c r="HO91" s="106"/>
      <c r="HP91" s="106"/>
      <c r="HQ91" s="106"/>
      <c r="HR91" s="106"/>
      <c r="HS91" s="106"/>
      <c r="HT91" s="106"/>
      <c r="HU91" s="106"/>
      <c r="HV91" s="106"/>
      <c r="HW91" s="106"/>
      <c r="HX91" s="106"/>
      <c r="HY91" s="106"/>
      <c r="HZ91" s="106"/>
      <c r="IA91" s="106"/>
      <c r="IB91" s="106"/>
      <c r="IC91" s="106"/>
      <c r="ID91" s="106"/>
      <c r="IE91" s="106"/>
      <c r="IF91" s="106"/>
      <c r="IG91" s="106"/>
      <c r="IH91" s="106"/>
      <c r="II91" s="106"/>
      <c r="IJ91" s="106"/>
      <c r="IK91" s="106"/>
      <c r="IL91" s="106"/>
      <c r="IM91" s="106"/>
      <c r="IN91" s="106"/>
      <c r="IO91" s="106"/>
      <c r="IP91" s="106"/>
      <c r="IQ91" s="106"/>
      <c r="IR91" s="106"/>
      <c r="IS91" s="106"/>
      <c r="IT91" s="106"/>
      <c r="IU91" s="106"/>
      <c r="IV91" s="106"/>
      <c r="IW91" s="106"/>
      <c r="IX91" s="106"/>
      <c r="IY91" s="106"/>
      <c r="IZ91" s="106"/>
      <c r="JA91" s="106"/>
      <c r="JB91" s="106"/>
    </row>
    <row r="92" spans="1:262" x14ac:dyDescent="0.35">
      <c r="A92" s="108"/>
      <c r="E92" s="105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06"/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6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06"/>
      <c r="DA92" s="106"/>
      <c r="DB92" s="106"/>
      <c r="DC92" s="106"/>
      <c r="DD92" s="106"/>
      <c r="DE92" s="106"/>
      <c r="DF92" s="106"/>
      <c r="DG92" s="106"/>
      <c r="DH92" s="106"/>
      <c r="DI92" s="106"/>
      <c r="DJ92" s="106"/>
      <c r="DK92" s="106"/>
      <c r="DL92" s="106"/>
      <c r="DM92" s="106"/>
      <c r="DN92" s="106"/>
      <c r="DO92" s="106"/>
      <c r="DP92" s="106"/>
      <c r="DQ92" s="106"/>
      <c r="DR92" s="106"/>
      <c r="DS92" s="106"/>
      <c r="DT92" s="106"/>
      <c r="DU92" s="106"/>
      <c r="DV92" s="106"/>
      <c r="DW92" s="106"/>
      <c r="DX92" s="106"/>
      <c r="DY92" s="106"/>
      <c r="DZ92" s="106"/>
      <c r="EA92" s="106"/>
      <c r="EB92" s="106"/>
      <c r="EC92" s="106"/>
      <c r="ED92" s="106"/>
      <c r="EE92" s="106"/>
      <c r="EF92" s="106"/>
      <c r="EG92" s="106"/>
      <c r="EH92" s="106"/>
      <c r="EI92" s="106"/>
      <c r="EJ92" s="106"/>
      <c r="EK92" s="106"/>
      <c r="EL92" s="106"/>
      <c r="EM92" s="106"/>
      <c r="EN92" s="106"/>
      <c r="EO92" s="106"/>
      <c r="EP92" s="106"/>
      <c r="EQ92" s="106"/>
      <c r="ER92" s="106"/>
      <c r="ES92" s="106"/>
      <c r="ET92" s="106"/>
      <c r="EU92" s="106"/>
      <c r="EV92" s="106"/>
      <c r="EW92" s="106"/>
      <c r="EX92" s="106"/>
      <c r="EY92" s="106"/>
      <c r="EZ92" s="106"/>
      <c r="FA92" s="106"/>
      <c r="FB92" s="106"/>
      <c r="FC92" s="106"/>
      <c r="FD92" s="106"/>
      <c r="FE92" s="106"/>
      <c r="FF92" s="106"/>
      <c r="FG92" s="106"/>
      <c r="FH92" s="106"/>
      <c r="FI92" s="106"/>
      <c r="FJ92" s="106"/>
      <c r="FK92" s="106"/>
      <c r="FL92" s="106"/>
      <c r="FM92" s="106"/>
      <c r="FN92" s="106"/>
      <c r="FO92" s="106"/>
      <c r="FP92" s="106"/>
      <c r="FQ92" s="106"/>
      <c r="FR92" s="106"/>
      <c r="FS92" s="106"/>
      <c r="FT92" s="106"/>
      <c r="FU92" s="106"/>
      <c r="FV92" s="106"/>
      <c r="FW92" s="106"/>
      <c r="FX92" s="106"/>
      <c r="FY92" s="106"/>
      <c r="FZ92" s="106"/>
      <c r="GA92" s="106"/>
      <c r="GB92" s="106"/>
      <c r="GC92" s="106"/>
      <c r="GD92" s="106"/>
      <c r="GE92" s="106"/>
      <c r="GF92" s="106"/>
      <c r="GG92" s="106"/>
      <c r="GH92" s="106"/>
      <c r="GI92" s="106"/>
      <c r="GJ92" s="106"/>
      <c r="GK92" s="106"/>
      <c r="GL92" s="106"/>
      <c r="GM92" s="106"/>
      <c r="GN92" s="106"/>
      <c r="GO92" s="106"/>
      <c r="GP92" s="106"/>
      <c r="GQ92" s="106"/>
      <c r="GR92" s="106"/>
      <c r="GS92" s="106"/>
      <c r="GT92" s="106"/>
      <c r="GU92" s="106"/>
      <c r="GV92" s="106"/>
      <c r="GW92" s="106"/>
      <c r="GX92" s="106"/>
      <c r="GY92" s="106"/>
      <c r="GZ92" s="106"/>
      <c r="HA92" s="106"/>
      <c r="HB92" s="106"/>
      <c r="HC92" s="106"/>
      <c r="HD92" s="106"/>
      <c r="HE92" s="106"/>
      <c r="HF92" s="106"/>
      <c r="HG92" s="106"/>
      <c r="HH92" s="106"/>
      <c r="HI92" s="106"/>
      <c r="HJ92" s="106"/>
      <c r="HK92" s="106"/>
      <c r="HL92" s="106"/>
      <c r="HM92" s="106"/>
      <c r="HN92" s="106"/>
      <c r="HO92" s="106"/>
      <c r="HP92" s="106"/>
      <c r="HQ92" s="106"/>
      <c r="HR92" s="106"/>
      <c r="HS92" s="106"/>
      <c r="HT92" s="106"/>
      <c r="HU92" s="106"/>
      <c r="HV92" s="106"/>
      <c r="HW92" s="106"/>
      <c r="HX92" s="106"/>
      <c r="HY92" s="106"/>
      <c r="HZ92" s="106"/>
      <c r="IA92" s="106"/>
      <c r="IB92" s="106"/>
      <c r="IC92" s="106"/>
      <c r="ID92" s="106"/>
      <c r="IE92" s="106"/>
      <c r="IF92" s="106"/>
      <c r="IG92" s="106"/>
      <c r="IH92" s="106"/>
      <c r="II92" s="106"/>
      <c r="IJ92" s="106"/>
      <c r="IK92" s="106"/>
      <c r="IL92" s="106"/>
      <c r="IM92" s="106"/>
      <c r="IN92" s="106"/>
      <c r="IO92" s="106"/>
      <c r="IP92" s="106"/>
      <c r="IQ92" s="106"/>
      <c r="IR92" s="106"/>
      <c r="IS92" s="106"/>
      <c r="IT92" s="106"/>
      <c r="IU92" s="106"/>
      <c r="IV92" s="106"/>
      <c r="IW92" s="106"/>
      <c r="IX92" s="106"/>
      <c r="IY92" s="106"/>
      <c r="IZ92" s="106"/>
      <c r="JA92" s="106"/>
      <c r="JB92" s="106"/>
    </row>
    <row r="93" spans="1:262" x14ac:dyDescent="0.35">
      <c r="A93" s="108"/>
      <c r="E93" s="105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6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06"/>
      <c r="DA93" s="106"/>
      <c r="DB93" s="106"/>
      <c r="DC93" s="106"/>
      <c r="DD93" s="106"/>
      <c r="DE93" s="106"/>
      <c r="DF93" s="106"/>
      <c r="DG93" s="106"/>
      <c r="DH93" s="106"/>
      <c r="DI93" s="106"/>
      <c r="DJ93" s="106"/>
      <c r="DK93" s="106"/>
      <c r="DL93" s="106"/>
      <c r="DM93" s="106"/>
      <c r="DN93" s="106"/>
      <c r="DO93" s="106"/>
      <c r="DP93" s="106"/>
      <c r="DQ93" s="106"/>
      <c r="DR93" s="106"/>
      <c r="DS93" s="106"/>
      <c r="DT93" s="106"/>
      <c r="DU93" s="106"/>
      <c r="DV93" s="106"/>
      <c r="DW93" s="106"/>
      <c r="DX93" s="106"/>
      <c r="DY93" s="106"/>
      <c r="DZ93" s="106"/>
      <c r="EA93" s="106"/>
      <c r="EB93" s="106"/>
      <c r="EC93" s="106"/>
      <c r="ED93" s="106"/>
      <c r="EE93" s="106"/>
      <c r="EF93" s="106"/>
      <c r="EG93" s="106"/>
      <c r="EH93" s="106"/>
      <c r="EI93" s="106"/>
      <c r="EJ93" s="106"/>
      <c r="EK93" s="106"/>
      <c r="EL93" s="106"/>
      <c r="EM93" s="106"/>
      <c r="EN93" s="106"/>
      <c r="EO93" s="106"/>
      <c r="EP93" s="106"/>
      <c r="EQ93" s="106"/>
      <c r="ER93" s="106"/>
      <c r="ES93" s="106"/>
      <c r="ET93" s="106"/>
      <c r="EU93" s="106"/>
      <c r="EV93" s="106"/>
      <c r="EW93" s="106"/>
      <c r="EX93" s="106"/>
      <c r="EY93" s="106"/>
      <c r="EZ93" s="106"/>
      <c r="FA93" s="106"/>
      <c r="FB93" s="106"/>
      <c r="FC93" s="106"/>
      <c r="FD93" s="106"/>
      <c r="FE93" s="106"/>
      <c r="FF93" s="106"/>
      <c r="FG93" s="106"/>
      <c r="FH93" s="106"/>
      <c r="FI93" s="106"/>
      <c r="FJ93" s="106"/>
      <c r="FK93" s="106"/>
      <c r="FL93" s="106"/>
      <c r="FM93" s="106"/>
      <c r="FN93" s="106"/>
      <c r="FO93" s="106"/>
      <c r="FP93" s="106"/>
      <c r="FQ93" s="106"/>
      <c r="FR93" s="106"/>
      <c r="FS93" s="106"/>
      <c r="FT93" s="106"/>
      <c r="FU93" s="106"/>
      <c r="FV93" s="106"/>
      <c r="FW93" s="106"/>
      <c r="FX93" s="106"/>
      <c r="FY93" s="106"/>
      <c r="FZ93" s="106"/>
      <c r="GA93" s="106"/>
      <c r="GB93" s="106"/>
      <c r="GC93" s="106"/>
      <c r="GD93" s="106"/>
      <c r="GE93" s="106"/>
      <c r="GF93" s="106"/>
      <c r="GG93" s="106"/>
      <c r="GH93" s="106"/>
      <c r="GI93" s="106"/>
      <c r="GJ93" s="106"/>
      <c r="GK93" s="106"/>
      <c r="GL93" s="106"/>
      <c r="GM93" s="106"/>
      <c r="GN93" s="106"/>
      <c r="GO93" s="106"/>
      <c r="GP93" s="106"/>
      <c r="GQ93" s="106"/>
      <c r="GR93" s="106"/>
      <c r="GS93" s="106"/>
      <c r="GT93" s="106"/>
      <c r="GU93" s="106"/>
      <c r="GV93" s="106"/>
      <c r="GW93" s="106"/>
      <c r="GX93" s="106"/>
      <c r="GY93" s="106"/>
      <c r="GZ93" s="106"/>
      <c r="HA93" s="106"/>
      <c r="HB93" s="106"/>
      <c r="HC93" s="106"/>
      <c r="HD93" s="106"/>
      <c r="HE93" s="106"/>
      <c r="HF93" s="106"/>
      <c r="HG93" s="106"/>
      <c r="HH93" s="106"/>
      <c r="HI93" s="106"/>
      <c r="HJ93" s="106"/>
      <c r="HK93" s="106"/>
      <c r="HL93" s="106"/>
      <c r="HM93" s="106"/>
      <c r="HN93" s="106"/>
      <c r="HO93" s="106"/>
      <c r="HP93" s="106"/>
      <c r="HQ93" s="106"/>
      <c r="HR93" s="106"/>
      <c r="HS93" s="106"/>
      <c r="HT93" s="106"/>
      <c r="HU93" s="106"/>
      <c r="HV93" s="106"/>
      <c r="HW93" s="106"/>
      <c r="HX93" s="106"/>
      <c r="HY93" s="106"/>
      <c r="HZ93" s="106"/>
      <c r="IA93" s="106"/>
      <c r="IB93" s="106"/>
      <c r="IC93" s="106"/>
      <c r="ID93" s="106"/>
      <c r="IE93" s="106"/>
      <c r="IF93" s="106"/>
      <c r="IG93" s="106"/>
      <c r="IH93" s="106"/>
      <c r="II93" s="106"/>
      <c r="IJ93" s="106"/>
      <c r="IK93" s="106"/>
      <c r="IL93" s="106"/>
      <c r="IM93" s="106"/>
      <c r="IN93" s="106"/>
      <c r="IO93" s="106"/>
      <c r="IP93" s="106"/>
      <c r="IQ93" s="106"/>
      <c r="IR93" s="106"/>
      <c r="IS93" s="106"/>
      <c r="IT93" s="106"/>
      <c r="IU93" s="106"/>
      <c r="IV93" s="106"/>
      <c r="IW93" s="106"/>
      <c r="IX93" s="106"/>
      <c r="IY93" s="106"/>
      <c r="IZ93" s="106"/>
      <c r="JA93" s="106"/>
      <c r="JB93" s="106"/>
    </row>
    <row r="94" spans="1:262" x14ac:dyDescent="0.35">
      <c r="A94" s="108"/>
      <c r="E94" s="105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06"/>
      <c r="DA94" s="106"/>
      <c r="DB94" s="106"/>
      <c r="DC94" s="106"/>
      <c r="DD94" s="106"/>
      <c r="DE94" s="106"/>
      <c r="DF94" s="106"/>
      <c r="DG94" s="106"/>
      <c r="DH94" s="106"/>
      <c r="DI94" s="106"/>
      <c r="DJ94" s="106"/>
      <c r="DK94" s="106"/>
      <c r="DL94" s="106"/>
      <c r="DM94" s="106"/>
      <c r="DN94" s="106"/>
      <c r="DO94" s="106"/>
      <c r="DP94" s="106"/>
      <c r="DQ94" s="106"/>
      <c r="DR94" s="106"/>
      <c r="DS94" s="106"/>
      <c r="DT94" s="106"/>
      <c r="DU94" s="106"/>
      <c r="DV94" s="106"/>
      <c r="DW94" s="106"/>
      <c r="DX94" s="106"/>
      <c r="DY94" s="106"/>
      <c r="DZ94" s="106"/>
      <c r="EA94" s="106"/>
      <c r="EB94" s="106"/>
      <c r="EC94" s="106"/>
      <c r="ED94" s="106"/>
      <c r="EE94" s="106"/>
      <c r="EF94" s="106"/>
      <c r="EG94" s="106"/>
      <c r="EH94" s="106"/>
      <c r="EI94" s="106"/>
      <c r="EJ94" s="106"/>
      <c r="EK94" s="106"/>
      <c r="EL94" s="106"/>
      <c r="EM94" s="106"/>
      <c r="EN94" s="106"/>
      <c r="EO94" s="106"/>
      <c r="EP94" s="106"/>
      <c r="EQ94" s="106"/>
      <c r="ER94" s="106"/>
      <c r="ES94" s="106"/>
      <c r="ET94" s="106"/>
      <c r="EU94" s="106"/>
      <c r="EV94" s="106"/>
      <c r="EW94" s="106"/>
      <c r="EX94" s="106"/>
      <c r="EY94" s="106"/>
      <c r="EZ94" s="106"/>
      <c r="FA94" s="106"/>
      <c r="FB94" s="106"/>
      <c r="FC94" s="106"/>
      <c r="FD94" s="106"/>
      <c r="FE94" s="106"/>
      <c r="FF94" s="106"/>
      <c r="FG94" s="106"/>
      <c r="FH94" s="106"/>
      <c r="FI94" s="106"/>
      <c r="FJ94" s="106"/>
      <c r="FK94" s="106"/>
      <c r="FL94" s="106"/>
      <c r="FM94" s="106"/>
      <c r="FN94" s="106"/>
      <c r="FO94" s="106"/>
      <c r="FP94" s="106"/>
      <c r="FQ94" s="106"/>
      <c r="FR94" s="106"/>
      <c r="FS94" s="106"/>
      <c r="FT94" s="106"/>
      <c r="FU94" s="106"/>
      <c r="FV94" s="106"/>
      <c r="FW94" s="106"/>
      <c r="FX94" s="106"/>
      <c r="FY94" s="106"/>
      <c r="FZ94" s="106"/>
      <c r="GA94" s="106"/>
      <c r="GB94" s="106"/>
      <c r="GC94" s="106"/>
      <c r="GD94" s="106"/>
      <c r="GE94" s="106"/>
      <c r="GF94" s="106"/>
      <c r="GG94" s="106"/>
      <c r="GH94" s="106"/>
      <c r="GI94" s="106"/>
      <c r="GJ94" s="106"/>
      <c r="GK94" s="106"/>
      <c r="GL94" s="106"/>
      <c r="GM94" s="106"/>
      <c r="GN94" s="106"/>
      <c r="GO94" s="106"/>
      <c r="GP94" s="106"/>
      <c r="GQ94" s="106"/>
      <c r="GR94" s="106"/>
      <c r="GS94" s="106"/>
      <c r="GT94" s="106"/>
      <c r="GU94" s="106"/>
      <c r="GV94" s="106"/>
      <c r="GW94" s="106"/>
      <c r="GX94" s="106"/>
      <c r="GY94" s="106"/>
      <c r="GZ94" s="106"/>
      <c r="HA94" s="106"/>
      <c r="HB94" s="106"/>
      <c r="HC94" s="106"/>
      <c r="HD94" s="106"/>
      <c r="HE94" s="106"/>
      <c r="HF94" s="106"/>
      <c r="HG94" s="106"/>
      <c r="HH94" s="106"/>
      <c r="HI94" s="106"/>
      <c r="HJ94" s="106"/>
      <c r="HK94" s="106"/>
      <c r="HL94" s="106"/>
      <c r="HM94" s="106"/>
      <c r="HN94" s="106"/>
      <c r="HO94" s="106"/>
      <c r="HP94" s="106"/>
      <c r="HQ94" s="106"/>
      <c r="HR94" s="106"/>
      <c r="HS94" s="106"/>
      <c r="HT94" s="106"/>
      <c r="HU94" s="106"/>
      <c r="HV94" s="106"/>
      <c r="HW94" s="106"/>
      <c r="HX94" s="106"/>
      <c r="HY94" s="106"/>
      <c r="HZ94" s="106"/>
      <c r="IA94" s="106"/>
      <c r="IB94" s="106"/>
      <c r="IC94" s="106"/>
      <c r="ID94" s="106"/>
      <c r="IE94" s="106"/>
      <c r="IF94" s="106"/>
      <c r="IG94" s="106"/>
      <c r="IH94" s="106"/>
      <c r="II94" s="106"/>
      <c r="IJ94" s="106"/>
      <c r="IK94" s="106"/>
      <c r="IL94" s="106"/>
      <c r="IM94" s="106"/>
      <c r="IN94" s="106"/>
      <c r="IO94" s="106"/>
      <c r="IP94" s="106"/>
      <c r="IQ94" s="106"/>
      <c r="IR94" s="106"/>
      <c r="IS94" s="106"/>
      <c r="IT94" s="106"/>
      <c r="IU94" s="106"/>
      <c r="IV94" s="106"/>
      <c r="IW94" s="106"/>
      <c r="IX94" s="106"/>
      <c r="IY94" s="106"/>
      <c r="IZ94" s="106"/>
      <c r="JA94" s="106"/>
      <c r="JB94" s="106"/>
    </row>
    <row r="95" spans="1:262" x14ac:dyDescent="0.35">
      <c r="A95" s="108"/>
      <c r="E95" s="105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06"/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06"/>
      <c r="DA95" s="106"/>
      <c r="DB95" s="106"/>
      <c r="DC95" s="106"/>
      <c r="DD95" s="106"/>
      <c r="DE95" s="106"/>
      <c r="DF95" s="106"/>
      <c r="DG95" s="106"/>
      <c r="DH95" s="106"/>
      <c r="DI95" s="106"/>
      <c r="DJ95" s="106"/>
      <c r="DK95" s="106"/>
      <c r="DL95" s="106"/>
      <c r="DM95" s="106"/>
      <c r="DN95" s="106"/>
      <c r="DO95" s="106"/>
      <c r="DP95" s="106"/>
      <c r="DQ95" s="106"/>
      <c r="DR95" s="106"/>
      <c r="DS95" s="106"/>
      <c r="DT95" s="106"/>
      <c r="DU95" s="106"/>
      <c r="DV95" s="106"/>
      <c r="DW95" s="106"/>
      <c r="DX95" s="106"/>
      <c r="DY95" s="106"/>
      <c r="DZ95" s="106"/>
      <c r="EA95" s="106"/>
      <c r="EB95" s="106"/>
      <c r="EC95" s="106"/>
      <c r="ED95" s="106"/>
      <c r="EE95" s="106"/>
      <c r="EF95" s="106"/>
      <c r="EG95" s="106"/>
      <c r="EH95" s="106"/>
      <c r="EI95" s="106"/>
      <c r="EJ95" s="106"/>
      <c r="EK95" s="106"/>
      <c r="EL95" s="106"/>
      <c r="EM95" s="106"/>
      <c r="EN95" s="106"/>
      <c r="EO95" s="106"/>
      <c r="EP95" s="106"/>
      <c r="EQ95" s="106"/>
      <c r="ER95" s="106"/>
      <c r="ES95" s="106"/>
      <c r="ET95" s="106"/>
      <c r="EU95" s="106"/>
      <c r="EV95" s="106"/>
      <c r="EW95" s="106"/>
      <c r="EX95" s="106"/>
      <c r="EY95" s="106"/>
      <c r="EZ95" s="106"/>
      <c r="FA95" s="106"/>
      <c r="FB95" s="106"/>
      <c r="FC95" s="106"/>
      <c r="FD95" s="106"/>
      <c r="FE95" s="106"/>
      <c r="FF95" s="106"/>
      <c r="FG95" s="106"/>
      <c r="FH95" s="106"/>
      <c r="FI95" s="106"/>
      <c r="FJ95" s="106"/>
      <c r="FK95" s="106"/>
      <c r="FL95" s="106"/>
      <c r="FM95" s="106"/>
      <c r="FN95" s="106"/>
      <c r="FO95" s="106"/>
      <c r="FP95" s="106"/>
      <c r="FQ95" s="106"/>
      <c r="FR95" s="106"/>
      <c r="FS95" s="106"/>
      <c r="FT95" s="106"/>
      <c r="FU95" s="106"/>
      <c r="FV95" s="106"/>
      <c r="FW95" s="106"/>
      <c r="FX95" s="106"/>
      <c r="FY95" s="106"/>
      <c r="FZ95" s="106"/>
      <c r="GA95" s="106"/>
      <c r="GB95" s="106"/>
      <c r="GC95" s="106"/>
      <c r="GD95" s="106"/>
      <c r="GE95" s="106"/>
      <c r="GF95" s="106"/>
      <c r="GG95" s="106"/>
      <c r="GH95" s="106"/>
      <c r="GI95" s="106"/>
      <c r="GJ95" s="106"/>
      <c r="GK95" s="106"/>
      <c r="GL95" s="106"/>
      <c r="GM95" s="106"/>
      <c r="GN95" s="106"/>
      <c r="GO95" s="106"/>
      <c r="GP95" s="106"/>
      <c r="GQ95" s="106"/>
      <c r="GR95" s="106"/>
      <c r="GS95" s="106"/>
      <c r="GT95" s="106"/>
      <c r="GU95" s="106"/>
      <c r="GV95" s="106"/>
      <c r="GW95" s="106"/>
      <c r="GX95" s="106"/>
      <c r="GY95" s="106"/>
      <c r="GZ95" s="106"/>
      <c r="HA95" s="106"/>
      <c r="HB95" s="106"/>
      <c r="HC95" s="106"/>
      <c r="HD95" s="106"/>
      <c r="HE95" s="106"/>
      <c r="HF95" s="106"/>
      <c r="HG95" s="106"/>
      <c r="HH95" s="106"/>
      <c r="HI95" s="106"/>
      <c r="HJ95" s="106"/>
      <c r="HK95" s="106"/>
      <c r="HL95" s="106"/>
      <c r="HM95" s="106"/>
      <c r="HN95" s="106"/>
      <c r="HO95" s="106"/>
      <c r="HP95" s="106"/>
      <c r="HQ95" s="106"/>
      <c r="HR95" s="106"/>
      <c r="HS95" s="106"/>
      <c r="HT95" s="106"/>
      <c r="HU95" s="106"/>
      <c r="HV95" s="106"/>
      <c r="HW95" s="106"/>
      <c r="HX95" s="106"/>
      <c r="HY95" s="106"/>
      <c r="HZ95" s="106"/>
      <c r="IA95" s="106"/>
      <c r="IB95" s="106"/>
      <c r="IC95" s="106"/>
      <c r="ID95" s="106"/>
      <c r="IE95" s="106"/>
      <c r="IF95" s="106"/>
      <c r="IG95" s="106"/>
      <c r="IH95" s="106"/>
      <c r="II95" s="106"/>
      <c r="IJ95" s="106"/>
      <c r="IK95" s="106"/>
      <c r="IL95" s="106"/>
      <c r="IM95" s="106"/>
      <c r="IN95" s="106"/>
      <c r="IO95" s="106"/>
      <c r="IP95" s="106"/>
      <c r="IQ95" s="106"/>
      <c r="IR95" s="106"/>
      <c r="IS95" s="106"/>
      <c r="IT95" s="106"/>
      <c r="IU95" s="106"/>
      <c r="IV95" s="106"/>
      <c r="IW95" s="106"/>
      <c r="IX95" s="106"/>
      <c r="IY95" s="106"/>
      <c r="IZ95" s="106"/>
      <c r="JA95" s="106"/>
      <c r="JB95" s="106"/>
    </row>
    <row r="96" spans="1:262" x14ac:dyDescent="0.35">
      <c r="A96" s="108"/>
      <c r="E96" s="105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06"/>
      <c r="AY96" s="106"/>
      <c r="AZ96" s="106"/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06"/>
      <c r="DA96" s="106"/>
      <c r="DB96" s="106"/>
      <c r="DC96" s="106"/>
      <c r="DD96" s="106"/>
      <c r="DE96" s="106"/>
      <c r="DF96" s="106"/>
      <c r="DG96" s="106"/>
      <c r="DH96" s="106"/>
      <c r="DI96" s="106"/>
      <c r="DJ96" s="106"/>
      <c r="DK96" s="106"/>
      <c r="DL96" s="106"/>
      <c r="DM96" s="106"/>
      <c r="DN96" s="106"/>
      <c r="DO96" s="106"/>
      <c r="DP96" s="106"/>
      <c r="DQ96" s="106"/>
      <c r="DR96" s="106"/>
      <c r="DS96" s="106"/>
      <c r="DT96" s="106"/>
      <c r="DU96" s="106"/>
      <c r="DV96" s="106"/>
      <c r="DW96" s="106"/>
      <c r="DX96" s="106"/>
      <c r="DY96" s="106"/>
      <c r="DZ96" s="106"/>
      <c r="EA96" s="106"/>
      <c r="EB96" s="106"/>
      <c r="EC96" s="106"/>
      <c r="ED96" s="106"/>
      <c r="EE96" s="106"/>
      <c r="EF96" s="106"/>
      <c r="EG96" s="106"/>
      <c r="EH96" s="106"/>
      <c r="EI96" s="106"/>
      <c r="EJ96" s="106"/>
      <c r="EK96" s="106"/>
      <c r="EL96" s="106"/>
      <c r="EM96" s="106"/>
      <c r="EN96" s="106"/>
      <c r="EO96" s="106"/>
      <c r="EP96" s="106"/>
      <c r="EQ96" s="106"/>
      <c r="ER96" s="106"/>
      <c r="ES96" s="106"/>
      <c r="ET96" s="106"/>
      <c r="EU96" s="106"/>
      <c r="EV96" s="106"/>
      <c r="EW96" s="106"/>
      <c r="EX96" s="106"/>
      <c r="EY96" s="106"/>
      <c r="EZ96" s="106"/>
      <c r="FA96" s="106"/>
      <c r="FB96" s="106"/>
      <c r="FC96" s="106"/>
      <c r="FD96" s="106"/>
      <c r="FE96" s="106"/>
      <c r="FF96" s="106"/>
      <c r="FG96" s="106"/>
      <c r="FH96" s="106"/>
      <c r="FI96" s="106"/>
      <c r="FJ96" s="106"/>
      <c r="FK96" s="106"/>
      <c r="FL96" s="106"/>
      <c r="FM96" s="106"/>
      <c r="FN96" s="106"/>
      <c r="FO96" s="106"/>
      <c r="FP96" s="106"/>
      <c r="FQ96" s="106"/>
      <c r="FR96" s="106"/>
      <c r="FS96" s="106"/>
      <c r="FT96" s="106"/>
      <c r="FU96" s="106"/>
      <c r="FV96" s="106"/>
      <c r="FW96" s="106"/>
      <c r="FX96" s="106"/>
      <c r="FY96" s="106"/>
      <c r="FZ96" s="106"/>
      <c r="GA96" s="106"/>
      <c r="GB96" s="106"/>
      <c r="GC96" s="106"/>
      <c r="GD96" s="106"/>
      <c r="GE96" s="106"/>
      <c r="GF96" s="106"/>
      <c r="GG96" s="106"/>
      <c r="GH96" s="106"/>
      <c r="GI96" s="106"/>
      <c r="GJ96" s="106"/>
      <c r="GK96" s="106"/>
      <c r="GL96" s="106"/>
      <c r="GM96" s="106"/>
      <c r="GN96" s="106"/>
      <c r="GO96" s="106"/>
      <c r="GP96" s="106"/>
      <c r="GQ96" s="106"/>
      <c r="GR96" s="106"/>
      <c r="GS96" s="106"/>
      <c r="GT96" s="106"/>
      <c r="GU96" s="106"/>
      <c r="GV96" s="106"/>
      <c r="GW96" s="106"/>
      <c r="GX96" s="106"/>
      <c r="GY96" s="106"/>
      <c r="GZ96" s="106"/>
      <c r="HA96" s="106"/>
      <c r="HB96" s="106"/>
      <c r="HC96" s="106"/>
      <c r="HD96" s="106"/>
      <c r="HE96" s="106"/>
      <c r="HF96" s="106"/>
      <c r="HG96" s="106"/>
      <c r="HH96" s="106"/>
      <c r="HI96" s="106"/>
      <c r="HJ96" s="106"/>
      <c r="HK96" s="106"/>
      <c r="HL96" s="106"/>
      <c r="HM96" s="106"/>
      <c r="HN96" s="106"/>
      <c r="HO96" s="106"/>
      <c r="HP96" s="106"/>
      <c r="HQ96" s="106"/>
      <c r="HR96" s="106"/>
      <c r="HS96" s="106"/>
      <c r="HT96" s="106"/>
      <c r="HU96" s="106"/>
      <c r="HV96" s="106"/>
      <c r="HW96" s="106"/>
      <c r="HX96" s="106"/>
      <c r="HY96" s="106"/>
      <c r="HZ96" s="106"/>
      <c r="IA96" s="106"/>
      <c r="IB96" s="106"/>
      <c r="IC96" s="106"/>
      <c r="ID96" s="106"/>
      <c r="IE96" s="106"/>
      <c r="IF96" s="106"/>
      <c r="IG96" s="106"/>
      <c r="IH96" s="106"/>
      <c r="II96" s="106"/>
      <c r="IJ96" s="106"/>
      <c r="IK96" s="106"/>
      <c r="IL96" s="106"/>
      <c r="IM96" s="106"/>
      <c r="IN96" s="106"/>
      <c r="IO96" s="106"/>
      <c r="IP96" s="106"/>
      <c r="IQ96" s="106"/>
      <c r="IR96" s="106"/>
      <c r="IS96" s="106"/>
      <c r="IT96" s="106"/>
      <c r="IU96" s="106"/>
      <c r="IV96" s="106"/>
      <c r="IW96" s="106"/>
      <c r="IX96" s="106"/>
      <c r="IY96" s="106"/>
      <c r="IZ96" s="106"/>
      <c r="JA96" s="106"/>
      <c r="JB96" s="106"/>
    </row>
    <row r="97" spans="1:262" x14ac:dyDescent="0.35">
      <c r="A97" s="108"/>
      <c r="E97" s="105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06"/>
      <c r="DA97" s="106"/>
      <c r="DB97" s="106"/>
      <c r="DC97" s="106"/>
      <c r="DD97" s="106"/>
      <c r="DE97" s="106"/>
      <c r="DF97" s="106"/>
      <c r="DG97" s="106"/>
      <c r="DH97" s="106"/>
      <c r="DI97" s="106"/>
      <c r="DJ97" s="106"/>
      <c r="DK97" s="106"/>
      <c r="DL97" s="106"/>
      <c r="DM97" s="106"/>
      <c r="DN97" s="106"/>
      <c r="DO97" s="106"/>
      <c r="DP97" s="106"/>
      <c r="DQ97" s="106"/>
      <c r="DR97" s="106"/>
      <c r="DS97" s="106"/>
      <c r="DT97" s="106"/>
      <c r="DU97" s="106"/>
      <c r="DV97" s="106"/>
      <c r="DW97" s="106"/>
      <c r="DX97" s="106"/>
      <c r="DY97" s="106"/>
      <c r="DZ97" s="106"/>
      <c r="EA97" s="106"/>
      <c r="EB97" s="106"/>
      <c r="EC97" s="106"/>
      <c r="ED97" s="106"/>
      <c r="EE97" s="106"/>
      <c r="EF97" s="106"/>
      <c r="EG97" s="106"/>
      <c r="EH97" s="106"/>
      <c r="EI97" s="106"/>
      <c r="EJ97" s="106"/>
      <c r="EK97" s="106"/>
      <c r="EL97" s="106"/>
      <c r="EM97" s="106"/>
      <c r="EN97" s="106"/>
      <c r="EO97" s="106"/>
      <c r="EP97" s="106"/>
      <c r="EQ97" s="106"/>
      <c r="ER97" s="106"/>
      <c r="ES97" s="106"/>
      <c r="ET97" s="106"/>
      <c r="EU97" s="106"/>
      <c r="EV97" s="106"/>
      <c r="EW97" s="106"/>
      <c r="EX97" s="106"/>
      <c r="EY97" s="106"/>
      <c r="EZ97" s="106"/>
      <c r="FA97" s="106"/>
      <c r="FB97" s="106"/>
      <c r="FC97" s="106"/>
      <c r="FD97" s="106"/>
      <c r="FE97" s="106"/>
      <c r="FF97" s="106"/>
      <c r="FG97" s="106"/>
      <c r="FH97" s="106"/>
      <c r="FI97" s="106"/>
      <c r="FJ97" s="106"/>
      <c r="FK97" s="106"/>
      <c r="FL97" s="106"/>
      <c r="FM97" s="106"/>
      <c r="FN97" s="106"/>
      <c r="FO97" s="106"/>
      <c r="FP97" s="106"/>
      <c r="FQ97" s="106"/>
      <c r="FR97" s="106"/>
      <c r="FS97" s="106"/>
      <c r="FT97" s="106"/>
      <c r="FU97" s="106"/>
      <c r="FV97" s="106"/>
      <c r="FW97" s="106"/>
      <c r="FX97" s="106"/>
      <c r="FY97" s="106"/>
      <c r="FZ97" s="106"/>
      <c r="GA97" s="106"/>
      <c r="GB97" s="106"/>
      <c r="GC97" s="106"/>
      <c r="GD97" s="106"/>
      <c r="GE97" s="106"/>
      <c r="GF97" s="106"/>
      <c r="GG97" s="106"/>
      <c r="GH97" s="106"/>
      <c r="GI97" s="106"/>
      <c r="GJ97" s="106"/>
      <c r="GK97" s="106"/>
      <c r="GL97" s="106"/>
      <c r="GM97" s="106"/>
      <c r="GN97" s="106"/>
      <c r="GO97" s="106"/>
      <c r="GP97" s="106"/>
      <c r="GQ97" s="106"/>
      <c r="GR97" s="106"/>
      <c r="GS97" s="106"/>
      <c r="GT97" s="106"/>
      <c r="GU97" s="106"/>
      <c r="GV97" s="106"/>
      <c r="GW97" s="106"/>
      <c r="GX97" s="106"/>
      <c r="GY97" s="106"/>
      <c r="GZ97" s="106"/>
      <c r="HA97" s="106"/>
      <c r="HB97" s="106"/>
      <c r="HC97" s="106"/>
      <c r="HD97" s="106"/>
      <c r="HE97" s="106"/>
      <c r="HF97" s="106"/>
      <c r="HG97" s="106"/>
      <c r="HH97" s="106"/>
      <c r="HI97" s="106"/>
      <c r="HJ97" s="106"/>
      <c r="HK97" s="106"/>
      <c r="HL97" s="106"/>
      <c r="HM97" s="106"/>
      <c r="HN97" s="106"/>
      <c r="HO97" s="106"/>
      <c r="HP97" s="106"/>
      <c r="HQ97" s="106"/>
      <c r="HR97" s="106"/>
      <c r="HS97" s="106"/>
      <c r="HT97" s="106"/>
      <c r="HU97" s="106"/>
      <c r="HV97" s="106"/>
      <c r="HW97" s="106"/>
      <c r="HX97" s="106"/>
      <c r="HY97" s="106"/>
      <c r="HZ97" s="106"/>
      <c r="IA97" s="106"/>
      <c r="IB97" s="106"/>
      <c r="IC97" s="106"/>
      <c r="ID97" s="106"/>
      <c r="IE97" s="106"/>
      <c r="IF97" s="106"/>
      <c r="IG97" s="106"/>
      <c r="IH97" s="106"/>
      <c r="II97" s="106"/>
      <c r="IJ97" s="106"/>
      <c r="IK97" s="106"/>
      <c r="IL97" s="106"/>
      <c r="IM97" s="106"/>
      <c r="IN97" s="106"/>
      <c r="IO97" s="106"/>
      <c r="IP97" s="106"/>
      <c r="IQ97" s="106"/>
      <c r="IR97" s="106"/>
      <c r="IS97" s="106"/>
      <c r="IT97" s="106"/>
      <c r="IU97" s="106"/>
      <c r="IV97" s="106"/>
      <c r="IW97" s="106"/>
      <c r="IX97" s="106"/>
      <c r="IY97" s="106"/>
      <c r="IZ97" s="106"/>
      <c r="JA97" s="106"/>
      <c r="JB97" s="106"/>
    </row>
    <row r="98" spans="1:262" x14ac:dyDescent="0.35">
      <c r="A98" s="108"/>
      <c r="E98" s="105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06"/>
      <c r="DA98" s="106"/>
      <c r="DB98" s="106"/>
      <c r="DC98" s="106"/>
      <c r="DD98" s="106"/>
      <c r="DE98" s="106"/>
      <c r="DF98" s="106"/>
      <c r="DG98" s="106"/>
      <c r="DH98" s="106"/>
      <c r="DI98" s="106"/>
      <c r="DJ98" s="106"/>
      <c r="DK98" s="106"/>
      <c r="DL98" s="106"/>
      <c r="DM98" s="106"/>
      <c r="DN98" s="106"/>
      <c r="DO98" s="106"/>
      <c r="DP98" s="106"/>
      <c r="DQ98" s="106"/>
      <c r="DR98" s="106"/>
      <c r="DS98" s="106"/>
      <c r="DT98" s="106"/>
      <c r="DU98" s="106"/>
      <c r="DV98" s="106"/>
      <c r="DW98" s="106"/>
      <c r="DX98" s="106"/>
      <c r="DY98" s="106"/>
      <c r="DZ98" s="106"/>
      <c r="EA98" s="106"/>
      <c r="EB98" s="106"/>
      <c r="EC98" s="106"/>
      <c r="ED98" s="106"/>
      <c r="EE98" s="106"/>
      <c r="EF98" s="106"/>
      <c r="EG98" s="106"/>
      <c r="EH98" s="106"/>
      <c r="EI98" s="106"/>
      <c r="EJ98" s="106"/>
      <c r="EK98" s="106"/>
      <c r="EL98" s="106"/>
      <c r="EM98" s="106"/>
      <c r="EN98" s="106"/>
      <c r="EO98" s="106"/>
      <c r="EP98" s="106"/>
      <c r="EQ98" s="106"/>
      <c r="ER98" s="106"/>
      <c r="ES98" s="106"/>
      <c r="ET98" s="106"/>
      <c r="EU98" s="106"/>
      <c r="EV98" s="106"/>
      <c r="EW98" s="106"/>
      <c r="EX98" s="106"/>
      <c r="EY98" s="106"/>
      <c r="EZ98" s="106"/>
      <c r="FA98" s="106"/>
      <c r="FB98" s="106"/>
      <c r="FC98" s="106"/>
      <c r="FD98" s="106"/>
      <c r="FE98" s="106"/>
      <c r="FF98" s="106"/>
      <c r="FG98" s="106"/>
      <c r="FH98" s="106"/>
      <c r="FI98" s="106"/>
      <c r="FJ98" s="106"/>
      <c r="FK98" s="106"/>
      <c r="FL98" s="106"/>
      <c r="FM98" s="106"/>
      <c r="FN98" s="106"/>
      <c r="FO98" s="106"/>
      <c r="FP98" s="106"/>
      <c r="FQ98" s="106"/>
      <c r="FR98" s="106"/>
      <c r="FS98" s="106"/>
      <c r="FT98" s="106"/>
      <c r="FU98" s="106"/>
      <c r="FV98" s="106"/>
      <c r="FW98" s="106"/>
      <c r="FX98" s="106"/>
      <c r="FY98" s="106"/>
      <c r="FZ98" s="106"/>
      <c r="GA98" s="106"/>
      <c r="GB98" s="106"/>
      <c r="GC98" s="106"/>
      <c r="GD98" s="106"/>
      <c r="GE98" s="106"/>
      <c r="GF98" s="106"/>
      <c r="GG98" s="106"/>
      <c r="GH98" s="106"/>
      <c r="GI98" s="106"/>
      <c r="GJ98" s="106"/>
      <c r="GK98" s="106"/>
      <c r="GL98" s="106"/>
      <c r="GM98" s="106"/>
      <c r="GN98" s="106"/>
      <c r="GO98" s="106"/>
      <c r="GP98" s="106"/>
      <c r="GQ98" s="106"/>
      <c r="GR98" s="106"/>
      <c r="GS98" s="106"/>
      <c r="GT98" s="106"/>
      <c r="GU98" s="106"/>
      <c r="GV98" s="106"/>
      <c r="GW98" s="106"/>
      <c r="GX98" s="106"/>
      <c r="GY98" s="106"/>
      <c r="GZ98" s="106"/>
      <c r="HA98" s="106"/>
      <c r="HB98" s="106"/>
      <c r="HC98" s="106"/>
      <c r="HD98" s="106"/>
      <c r="HE98" s="106"/>
      <c r="HF98" s="106"/>
      <c r="HG98" s="106"/>
      <c r="HH98" s="106"/>
      <c r="HI98" s="106"/>
      <c r="HJ98" s="106"/>
      <c r="HK98" s="106"/>
      <c r="HL98" s="106"/>
      <c r="HM98" s="106"/>
      <c r="HN98" s="106"/>
      <c r="HO98" s="106"/>
      <c r="HP98" s="106"/>
      <c r="HQ98" s="106"/>
      <c r="HR98" s="106"/>
      <c r="HS98" s="106"/>
      <c r="HT98" s="106"/>
      <c r="HU98" s="106"/>
      <c r="HV98" s="106"/>
      <c r="HW98" s="106"/>
      <c r="HX98" s="106"/>
      <c r="HY98" s="106"/>
      <c r="HZ98" s="106"/>
      <c r="IA98" s="106"/>
      <c r="IB98" s="106"/>
      <c r="IC98" s="106"/>
      <c r="ID98" s="106"/>
      <c r="IE98" s="106"/>
      <c r="IF98" s="106"/>
      <c r="IG98" s="106"/>
      <c r="IH98" s="106"/>
      <c r="II98" s="106"/>
      <c r="IJ98" s="106"/>
      <c r="IK98" s="106"/>
      <c r="IL98" s="106"/>
      <c r="IM98" s="106"/>
      <c r="IN98" s="106"/>
      <c r="IO98" s="106"/>
      <c r="IP98" s="106"/>
      <c r="IQ98" s="106"/>
      <c r="IR98" s="106"/>
      <c r="IS98" s="106"/>
      <c r="IT98" s="106"/>
      <c r="IU98" s="106"/>
      <c r="IV98" s="106"/>
      <c r="IW98" s="106"/>
      <c r="IX98" s="106"/>
      <c r="IY98" s="106"/>
      <c r="IZ98" s="106"/>
      <c r="JA98" s="106"/>
      <c r="JB98" s="106"/>
    </row>
    <row r="99" spans="1:262" x14ac:dyDescent="0.35">
      <c r="A99" s="108"/>
      <c r="E99" s="105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06"/>
      <c r="DA99" s="106"/>
      <c r="DB99" s="106"/>
      <c r="DC99" s="106"/>
      <c r="DD99" s="106"/>
      <c r="DE99" s="106"/>
      <c r="DF99" s="106"/>
      <c r="DG99" s="106"/>
      <c r="DH99" s="106"/>
      <c r="DI99" s="106"/>
      <c r="DJ99" s="106"/>
      <c r="DK99" s="106"/>
      <c r="DL99" s="106"/>
      <c r="DM99" s="106"/>
      <c r="DN99" s="106"/>
      <c r="DO99" s="106"/>
      <c r="DP99" s="106"/>
      <c r="DQ99" s="106"/>
      <c r="DR99" s="106"/>
      <c r="DS99" s="106"/>
      <c r="DT99" s="106"/>
      <c r="DU99" s="106"/>
      <c r="DV99" s="106"/>
      <c r="DW99" s="106"/>
      <c r="DX99" s="106"/>
      <c r="DY99" s="106"/>
      <c r="DZ99" s="106"/>
      <c r="EA99" s="106"/>
      <c r="EB99" s="106"/>
      <c r="EC99" s="106"/>
      <c r="ED99" s="106"/>
      <c r="EE99" s="106"/>
      <c r="EF99" s="106"/>
      <c r="EG99" s="106"/>
      <c r="EH99" s="106"/>
      <c r="EI99" s="106"/>
      <c r="EJ99" s="106"/>
      <c r="EK99" s="106"/>
      <c r="EL99" s="106"/>
      <c r="EM99" s="106"/>
      <c r="EN99" s="106"/>
      <c r="EO99" s="106"/>
      <c r="EP99" s="106"/>
      <c r="EQ99" s="106"/>
      <c r="ER99" s="106"/>
      <c r="ES99" s="106"/>
      <c r="ET99" s="106"/>
      <c r="EU99" s="106"/>
      <c r="EV99" s="106"/>
      <c r="EW99" s="106"/>
      <c r="EX99" s="106"/>
      <c r="EY99" s="106"/>
      <c r="EZ99" s="106"/>
      <c r="FA99" s="106"/>
      <c r="FB99" s="106"/>
      <c r="FC99" s="106"/>
      <c r="FD99" s="106"/>
      <c r="FE99" s="106"/>
      <c r="FF99" s="106"/>
      <c r="FG99" s="106"/>
      <c r="FH99" s="106"/>
      <c r="FI99" s="106"/>
      <c r="FJ99" s="106"/>
      <c r="FK99" s="106"/>
      <c r="FL99" s="106"/>
      <c r="FM99" s="106"/>
      <c r="FN99" s="106"/>
      <c r="FO99" s="106"/>
      <c r="FP99" s="106"/>
      <c r="FQ99" s="106"/>
      <c r="FR99" s="106"/>
      <c r="FS99" s="106"/>
      <c r="FT99" s="106"/>
      <c r="FU99" s="106"/>
      <c r="FV99" s="106"/>
      <c r="FW99" s="106"/>
      <c r="FX99" s="106"/>
      <c r="FY99" s="106"/>
      <c r="FZ99" s="106"/>
      <c r="GA99" s="106"/>
      <c r="GB99" s="106"/>
      <c r="GC99" s="106"/>
      <c r="GD99" s="106"/>
      <c r="GE99" s="106"/>
      <c r="GF99" s="106"/>
      <c r="GG99" s="106"/>
      <c r="GH99" s="106"/>
      <c r="GI99" s="106"/>
      <c r="GJ99" s="106"/>
      <c r="GK99" s="106"/>
      <c r="GL99" s="106"/>
      <c r="GM99" s="106"/>
      <c r="GN99" s="106"/>
      <c r="GO99" s="106"/>
      <c r="GP99" s="106"/>
      <c r="GQ99" s="106"/>
      <c r="GR99" s="106"/>
      <c r="GS99" s="106"/>
      <c r="GT99" s="106"/>
      <c r="GU99" s="106"/>
      <c r="GV99" s="106"/>
      <c r="GW99" s="106"/>
      <c r="GX99" s="106"/>
      <c r="GY99" s="106"/>
      <c r="GZ99" s="106"/>
      <c r="HA99" s="106"/>
      <c r="HB99" s="106"/>
      <c r="HC99" s="106"/>
      <c r="HD99" s="106"/>
      <c r="HE99" s="106"/>
      <c r="HF99" s="106"/>
      <c r="HG99" s="106"/>
      <c r="HH99" s="106"/>
      <c r="HI99" s="106"/>
      <c r="HJ99" s="106"/>
      <c r="HK99" s="106"/>
      <c r="HL99" s="106"/>
      <c r="HM99" s="106"/>
      <c r="HN99" s="106"/>
      <c r="HO99" s="106"/>
      <c r="HP99" s="106"/>
      <c r="HQ99" s="106"/>
      <c r="HR99" s="106"/>
      <c r="HS99" s="106"/>
      <c r="HT99" s="106"/>
      <c r="HU99" s="106"/>
      <c r="HV99" s="106"/>
      <c r="HW99" s="106"/>
      <c r="HX99" s="106"/>
      <c r="HY99" s="106"/>
      <c r="HZ99" s="106"/>
      <c r="IA99" s="106"/>
      <c r="IB99" s="106"/>
      <c r="IC99" s="106"/>
      <c r="ID99" s="106"/>
      <c r="IE99" s="106"/>
      <c r="IF99" s="106"/>
      <c r="IG99" s="106"/>
      <c r="IH99" s="106"/>
      <c r="II99" s="106"/>
      <c r="IJ99" s="106"/>
      <c r="IK99" s="106"/>
      <c r="IL99" s="106"/>
      <c r="IM99" s="106"/>
      <c r="IN99" s="106"/>
      <c r="IO99" s="106"/>
      <c r="IP99" s="106"/>
      <c r="IQ99" s="106"/>
      <c r="IR99" s="106"/>
      <c r="IS99" s="106"/>
      <c r="IT99" s="106"/>
      <c r="IU99" s="106"/>
      <c r="IV99" s="106"/>
      <c r="IW99" s="106"/>
      <c r="IX99" s="106"/>
      <c r="IY99" s="106"/>
      <c r="IZ99" s="106"/>
      <c r="JA99" s="106"/>
      <c r="JB99" s="106"/>
    </row>
    <row r="100" spans="1:262" x14ac:dyDescent="0.35">
      <c r="A100" s="108"/>
      <c r="E100" s="105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06"/>
      <c r="DA100" s="106"/>
      <c r="DB100" s="106"/>
      <c r="DC100" s="106"/>
      <c r="DD100" s="106"/>
      <c r="DE100" s="106"/>
      <c r="DF100" s="106"/>
      <c r="DG100" s="106"/>
      <c r="DH100" s="106"/>
      <c r="DI100" s="106"/>
      <c r="DJ100" s="106"/>
      <c r="DK100" s="106"/>
      <c r="DL100" s="106"/>
      <c r="DM100" s="106"/>
      <c r="DN100" s="106"/>
      <c r="DO100" s="106"/>
      <c r="DP100" s="106"/>
      <c r="DQ100" s="106"/>
      <c r="DR100" s="106"/>
      <c r="DS100" s="106"/>
      <c r="DT100" s="106"/>
      <c r="DU100" s="106"/>
      <c r="DV100" s="106"/>
      <c r="DW100" s="106"/>
      <c r="DX100" s="106"/>
      <c r="DY100" s="106"/>
      <c r="DZ100" s="106"/>
      <c r="EA100" s="106"/>
      <c r="EB100" s="106"/>
      <c r="EC100" s="106"/>
      <c r="ED100" s="106"/>
      <c r="EE100" s="106"/>
      <c r="EF100" s="106"/>
      <c r="EG100" s="106"/>
      <c r="EH100" s="106"/>
      <c r="EI100" s="106"/>
      <c r="EJ100" s="106"/>
      <c r="EK100" s="106"/>
      <c r="EL100" s="106"/>
      <c r="EM100" s="106"/>
      <c r="EN100" s="106"/>
      <c r="EO100" s="106"/>
      <c r="EP100" s="106"/>
      <c r="EQ100" s="106"/>
      <c r="ER100" s="106"/>
      <c r="ES100" s="106"/>
      <c r="ET100" s="106"/>
      <c r="EU100" s="106"/>
      <c r="EV100" s="106"/>
      <c r="EW100" s="106"/>
      <c r="EX100" s="106"/>
      <c r="EY100" s="106"/>
      <c r="EZ100" s="106"/>
      <c r="FA100" s="106"/>
      <c r="FB100" s="106"/>
      <c r="FC100" s="106"/>
      <c r="FD100" s="106"/>
      <c r="FE100" s="106"/>
      <c r="FF100" s="106"/>
      <c r="FG100" s="106"/>
      <c r="FH100" s="106"/>
      <c r="FI100" s="106"/>
      <c r="FJ100" s="106"/>
      <c r="FK100" s="106"/>
      <c r="FL100" s="106"/>
      <c r="FM100" s="106"/>
      <c r="FN100" s="106"/>
      <c r="FO100" s="106"/>
      <c r="FP100" s="106"/>
      <c r="FQ100" s="106"/>
      <c r="FR100" s="106"/>
      <c r="FS100" s="106"/>
      <c r="FT100" s="106"/>
      <c r="FU100" s="106"/>
      <c r="FV100" s="106"/>
      <c r="FW100" s="106"/>
      <c r="FX100" s="106"/>
      <c r="FY100" s="106"/>
      <c r="FZ100" s="106"/>
      <c r="GA100" s="106"/>
      <c r="GB100" s="106"/>
      <c r="GC100" s="106"/>
      <c r="GD100" s="106"/>
      <c r="GE100" s="106"/>
      <c r="GF100" s="106"/>
      <c r="GG100" s="106"/>
      <c r="GH100" s="106"/>
      <c r="GI100" s="106"/>
      <c r="GJ100" s="106"/>
      <c r="GK100" s="106"/>
      <c r="GL100" s="106"/>
      <c r="GM100" s="106"/>
      <c r="GN100" s="106"/>
      <c r="GO100" s="106"/>
      <c r="GP100" s="106"/>
      <c r="GQ100" s="106"/>
      <c r="GR100" s="106"/>
      <c r="GS100" s="106"/>
      <c r="GT100" s="106"/>
      <c r="GU100" s="106"/>
      <c r="GV100" s="106"/>
      <c r="GW100" s="106"/>
      <c r="GX100" s="106"/>
      <c r="GY100" s="106"/>
      <c r="GZ100" s="106"/>
      <c r="HA100" s="106"/>
      <c r="HB100" s="106"/>
      <c r="HC100" s="106"/>
      <c r="HD100" s="106"/>
      <c r="HE100" s="106"/>
      <c r="HF100" s="106"/>
      <c r="HG100" s="106"/>
      <c r="HH100" s="106"/>
      <c r="HI100" s="106"/>
      <c r="HJ100" s="106"/>
      <c r="HK100" s="106"/>
      <c r="HL100" s="106"/>
      <c r="HM100" s="106"/>
      <c r="HN100" s="106"/>
      <c r="HO100" s="106"/>
      <c r="HP100" s="106"/>
      <c r="HQ100" s="106"/>
      <c r="HR100" s="106"/>
      <c r="HS100" s="106"/>
      <c r="HT100" s="106"/>
      <c r="HU100" s="106"/>
      <c r="HV100" s="106"/>
      <c r="HW100" s="106"/>
      <c r="HX100" s="106"/>
      <c r="HY100" s="106"/>
      <c r="HZ100" s="106"/>
      <c r="IA100" s="106"/>
      <c r="IB100" s="106"/>
      <c r="IC100" s="106"/>
      <c r="ID100" s="106"/>
      <c r="IE100" s="106"/>
      <c r="IF100" s="106"/>
      <c r="IG100" s="106"/>
      <c r="IH100" s="106"/>
      <c r="II100" s="106"/>
      <c r="IJ100" s="106"/>
      <c r="IK100" s="106"/>
      <c r="IL100" s="106"/>
      <c r="IM100" s="106"/>
      <c r="IN100" s="106"/>
      <c r="IO100" s="106"/>
      <c r="IP100" s="106"/>
      <c r="IQ100" s="106"/>
      <c r="IR100" s="106"/>
      <c r="IS100" s="106"/>
      <c r="IT100" s="106"/>
      <c r="IU100" s="106"/>
      <c r="IV100" s="106"/>
      <c r="IW100" s="106"/>
      <c r="IX100" s="106"/>
      <c r="IY100" s="106"/>
      <c r="IZ100" s="106"/>
      <c r="JA100" s="106"/>
      <c r="JB100" s="106"/>
    </row>
    <row r="101" spans="1:262" x14ac:dyDescent="0.35">
      <c r="A101" s="108"/>
      <c r="E101" s="105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06"/>
      <c r="DA101" s="106"/>
      <c r="DB101" s="106"/>
      <c r="DC101" s="106"/>
      <c r="DD101" s="106"/>
      <c r="DE101" s="106"/>
      <c r="DF101" s="106"/>
      <c r="DG101" s="106"/>
      <c r="DH101" s="106"/>
      <c r="DI101" s="106"/>
      <c r="DJ101" s="106"/>
      <c r="DK101" s="106"/>
      <c r="DL101" s="106"/>
      <c r="DM101" s="106"/>
      <c r="DN101" s="106"/>
      <c r="DO101" s="106"/>
      <c r="DP101" s="106"/>
      <c r="DQ101" s="106"/>
      <c r="DR101" s="106"/>
      <c r="DS101" s="106"/>
      <c r="DT101" s="106"/>
      <c r="DU101" s="106"/>
      <c r="DV101" s="106"/>
      <c r="DW101" s="106"/>
      <c r="DX101" s="106"/>
      <c r="DY101" s="106"/>
      <c r="DZ101" s="106"/>
      <c r="EA101" s="106"/>
      <c r="EB101" s="106"/>
      <c r="EC101" s="106"/>
      <c r="ED101" s="106"/>
      <c r="EE101" s="106"/>
      <c r="EF101" s="106"/>
      <c r="EG101" s="106"/>
      <c r="EH101" s="106"/>
      <c r="EI101" s="106"/>
      <c r="EJ101" s="106"/>
      <c r="EK101" s="106"/>
      <c r="EL101" s="106"/>
      <c r="EM101" s="106"/>
      <c r="EN101" s="106"/>
      <c r="EO101" s="106"/>
      <c r="EP101" s="106"/>
      <c r="EQ101" s="106"/>
      <c r="ER101" s="106"/>
      <c r="ES101" s="106"/>
      <c r="ET101" s="106"/>
      <c r="EU101" s="106"/>
      <c r="EV101" s="106"/>
      <c r="EW101" s="106"/>
      <c r="EX101" s="106"/>
      <c r="EY101" s="106"/>
      <c r="EZ101" s="106"/>
      <c r="FA101" s="106"/>
      <c r="FB101" s="106"/>
      <c r="FC101" s="106"/>
      <c r="FD101" s="106"/>
      <c r="FE101" s="106"/>
      <c r="FF101" s="106"/>
      <c r="FG101" s="106"/>
      <c r="FH101" s="106"/>
      <c r="FI101" s="106"/>
      <c r="FJ101" s="106"/>
      <c r="FK101" s="106"/>
      <c r="FL101" s="106"/>
      <c r="FM101" s="106"/>
      <c r="FN101" s="106"/>
      <c r="FO101" s="106"/>
      <c r="FP101" s="106"/>
      <c r="FQ101" s="106"/>
      <c r="FR101" s="106"/>
      <c r="FS101" s="106"/>
      <c r="FT101" s="106"/>
      <c r="FU101" s="106"/>
      <c r="FV101" s="106"/>
      <c r="FW101" s="106"/>
      <c r="FX101" s="106"/>
      <c r="FY101" s="106"/>
      <c r="FZ101" s="106"/>
      <c r="GA101" s="106"/>
      <c r="GB101" s="106"/>
      <c r="GC101" s="106"/>
      <c r="GD101" s="106"/>
      <c r="GE101" s="106"/>
      <c r="GF101" s="106"/>
      <c r="GG101" s="106"/>
      <c r="GH101" s="106"/>
      <c r="GI101" s="106"/>
      <c r="GJ101" s="106"/>
      <c r="GK101" s="106"/>
      <c r="GL101" s="106"/>
      <c r="GM101" s="106"/>
      <c r="GN101" s="106"/>
      <c r="GO101" s="106"/>
      <c r="GP101" s="106"/>
      <c r="GQ101" s="106"/>
      <c r="GR101" s="106"/>
      <c r="GS101" s="106"/>
      <c r="GT101" s="106"/>
      <c r="GU101" s="106"/>
      <c r="GV101" s="106"/>
      <c r="GW101" s="106"/>
      <c r="GX101" s="106"/>
      <c r="GY101" s="106"/>
      <c r="GZ101" s="106"/>
      <c r="HA101" s="106"/>
      <c r="HB101" s="106"/>
      <c r="HC101" s="106"/>
      <c r="HD101" s="106"/>
      <c r="HE101" s="106"/>
      <c r="HF101" s="106"/>
      <c r="HG101" s="106"/>
      <c r="HH101" s="106"/>
      <c r="HI101" s="106"/>
      <c r="HJ101" s="106"/>
      <c r="HK101" s="106"/>
      <c r="HL101" s="106"/>
      <c r="HM101" s="106"/>
      <c r="HN101" s="106"/>
      <c r="HO101" s="106"/>
      <c r="HP101" s="106"/>
      <c r="HQ101" s="106"/>
      <c r="HR101" s="106"/>
      <c r="HS101" s="106"/>
      <c r="HT101" s="106"/>
      <c r="HU101" s="106"/>
      <c r="HV101" s="106"/>
      <c r="HW101" s="106"/>
      <c r="HX101" s="106"/>
      <c r="HY101" s="106"/>
      <c r="HZ101" s="106"/>
      <c r="IA101" s="106"/>
      <c r="IB101" s="106"/>
      <c r="IC101" s="106"/>
      <c r="ID101" s="106"/>
      <c r="IE101" s="106"/>
      <c r="IF101" s="106"/>
      <c r="IG101" s="106"/>
      <c r="IH101" s="106"/>
      <c r="II101" s="106"/>
      <c r="IJ101" s="106"/>
      <c r="IK101" s="106"/>
      <c r="IL101" s="106"/>
      <c r="IM101" s="106"/>
      <c r="IN101" s="106"/>
      <c r="IO101" s="106"/>
      <c r="IP101" s="106"/>
      <c r="IQ101" s="106"/>
      <c r="IR101" s="106"/>
      <c r="IS101" s="106"/>
      <c r="IT101" s="106"/>
      <c r="IU101" s="106"/>
      <c r="IV101" s="106"/>
      <c r="IW101" s="106"/>
      <c r="IX101" s="106"/>
      <c r="IY101" s="106"/>
      <c r="IZ101" s="106"/>
      <c r="JA101" s="106"/>
      <c r="JB101" s="106"/>
    </row>
    <row r="102" spans="1:262" x14ac:dyDescent="0.35">
      <c r="A102" s="108"/>
      <c r="E102" s="105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06"/>
      <c r="DA102" s="106"/>
      <c r="DB102" s="106"/>
      <c r="DC102" s="106"/>
      <c r="DD102" s="106"/>
      <c r="DE102" s="106"/>
      <c r="DF102" s="106"/>
      <c r="DG102" s="106"/>
      <c r="DH102" s="106"/>
      <c r="DI102" s="106"/>
      <c r="DJ102" s="106"/>
      <c r="DK102" s="106"/>
      <c r="DL102" s="106"/>
      <c r="DM102" s="106"/>
      <c r="DN102" s="106"/>
      <c r="DO102" s="106"/>
      <c r="DP102" s="106"/>
      <c r="DQ102" s="106"/>
      <c r="DR102" s="106"/>
      <c r="DS102" s="106"/>
      <c r="DT102" s="106"/>
      <c r="DU102" s="106"/>
      <c r="DV102" s="106"/>
      <c r="DW102" s="106"/>
      <c r="DX102" s="106"/>
      <c r="DY102" s="106"/>
      <c r="DZ102" s="106"/>
      <c r="EA102" s="106"/>
      <c r="EB102" s="106"/>
      <c r="EC102" s="106"/>
      <c r="ED102" s="106"/>
      <c r="EE102" s="106"/>
      <c r="EF102" s="106"/>
      <c r="EG102" s="106"/>
      <c r="EH102" s="106"/>
      <c r="EI102" s="106"/>
      <c r="EJ102" s="106"/>
      <c r="EK102" s="106"/>
      <c r="EL102" s="106"/>
      <c r="EM102" s="106"/>
      <c r="EN102" s="106"/>
      <c r="EO102" s="106"/>
      <c r="EP102" s="106"/>
      <c r="EQ102" s="106"/>
      <c r="ER102" s="106"/>
      <c r="ES102" s="106"/>
      <c r="ET102" s="106"/>
      <c r="EU102" s="106"/>
      <c r="EV102" s="106"/>
      <c r="EW102" s="106"/>
      <c r="EX102" s="106"/>
      <c r="EY102" s="106"/>
      <c r="EZ102" s="106"/>
      <c r="FA102" s="106"/>
      <c r="FB102" s="106"/>
      <c r="FC102" s="106"/>
      <c r="FD102" s="106"/>
      <c r="FE102" s="106"/>
      <c r="FF102" s="106"/>
      <c r="FG102" s="106"/>
      <c r="FH102" s="106"/>
      <c r="FI102" s="106"/>
      <c r="FJ102" s="106"/>
      <c r="FK102" s="106"/>
      <c r="FL102" s="106"/>
      <c r="FM102" s="106"/>
      <c r="FN102" s="106"/>
      <c r="FO102" s="106"/>
      <c r="FP102" s="106"/>
      <c r="FQ102" s="106"/>
      <c r="FR102" s="106"/>
      <c r="FS102" s="106"/>
      <c r="FT102" s="106"/>
      <c r="FU102" s="106"/>
      <c r="FV102" s="106"/>
      <c r="FW102" s="106"/>
      <c r="FX102" s="106"/>
      <c r="FY102" s="106"/>
      <c r="FZ102" s="106"/>
      <c r="GA102" s="106"/>
      <c r="GB102" s="106"/>
      <c r="GC102" s="106"/>
      <c r="GD102" s="106"/>
      <c r="GE102" s="106"/>
      <c r="GF102" s="106"/>
      <c r="GG102" s="106"/>
      <c r="GH102" s="106"/>
      <c r="GI102" s="106"/>
      <c r="GJ102" s="106"/>
      <c r="GK102" s="106"/>
      <c r="GL102" s="106"/>
      <c r="GM102" s="106"/>
      <c r="GN102" s="106"/>
      <c r="GO102" s="106"/>
      <c r="GP102" s="106"/>
      <c r="GQ102" s="106"/>
      <c r="GR102" s="106"/>
      <c r="GS102" s="106"/>
      <c r="GT102" s="106"/>
      <c r="GU102" s="106"/>
      <c r="GV102" s="106"/>
      <c r="GW102" s="106"/>
      <c r="GX102" s="106"/>
      <c r="GY102" s="106"/>
      <c r="GZ102" s="106"/>
      <c r="HA102" s="106"/>
      <c r="HB102" s="106"/>
      <c r="HC102" s="106"/>
      <c r="HD102" s="106"/>
      <c r="HE102" s="106"/>
      <c r="HF102" s="106"/>
      <c r="HG102" s="106"/>
      <c r="HH102" s="106"/>
      <c r="HI102" s="106"/>
      <c r="HJ102" s="106"/>
      <c r="HK102" s="106"/>
      <c r="HL102" s="106"/>
      <c r="HM102" s="106"/>
      <c r="HN102" s="106"/>
      <c r="HO102" s="106"/>
      <c r="HP102" s="106"/>
      <c r="HQ102" s="106"/>
      <c r="HR102" s="106"/>
      <c r="HS102" s="106"/>
      <c r="HT102" s="106"/>
      <c r="HU102" s="106"/>
      <c r="HV102" s="106"/>
      <c r="HW102" s="106"/>
      <c r="HX102" s="106"/>
      <c r="HY102" s="106"/>
      <c r="HZ102" s="106"/>
      <c r="IA102" s="106"/>
      <c r="IB102" s="106"/>
      <c r="IC102" s="106"/>
      <c r="ID102" s="106"/>
      <c r="IE102" s="106"/>
      <c r="IF102" s="106"/>
      <c r="IG102" s="106"/>
      <c r="IH102" s="106"/>
      <c r="II102" s="106"/>
      <c r="IJ102" s="106"/>
      <c r="IK102" s="106"/>
      <c r="IL102" s="106"/>
      <c r="IM102" s="106"/>
      <c r="IN102" s="106"/>
      <c r="IO102" s="106"/>
      <c r="IP102" s="106"/>
      <c r="IQ102" s="106"/>
      <c r="IR102" s="106"/>
      <c r="IS102" s="106"/>
      <c r="IT102" s="106"/>
      <c r="IU102" s="106"/>
      <c r="IV102" s="106"/>
      <c r="IW102" s="106"/>
      <c r="IX102" s="106"/>
      <c r="IY102" s="106"/>
      <c r="IZ102" s="106"/>
      <c r="JA102" s="106"/>
      <c r="JB102" s="106"/>
    </row>
    <row r="103" spans="1:262" x14ac:dyDescent="0.35">
      <c r="A103" s="108"/>
      <c r="E103" s="105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06"/>
      <c r="DA103" s="106"/>
      <c r="DB103" s="106"/>
      <c r="DC103" s="106"/>
      <c r="DD103" s="106"/>
      <c r="DE103" s="106"/>
      <c r="DF103" s="106"/>
      <c r="DG103" s="106"/>
      <c r="DH103" s="106"/>
      <c r="DI103" s="106"/>
      <c r="DJ103" s="106"/>
      <c r="DK103" s="106"/>
      <c r="DL103" s="106"/>
      <c r="DM103" s="106"/>
      <c r="DN103" s="106"/>
      <c r="DO103" s="106"/>
      <c r="DP103" s="106"/>
      <c r="DQ103" s="106"/>
      <c r="DR103" s="106"/>
      <c r="DS103" s="106"/>
      <c r="DT103" s="106"/>
      <c r="DU103" s="106"/>
      <c r="DV103" s="106"/>
      <c r="DW103" s="106"/>
      <c r="DX103" s="106"/>
      <c r="DY103" s="106"/>
      <c r="DZ103" s="106"/>
      <c r="EA103" s="106"/>
      <c r="EB103" s="106"/>
      <c r="EC103" s="106"/>
      <c r="ED103" s="106"/>
      <c r="EE103" s="106"/>
      <c r="EF103" s="106"/>
      <c r="EG103" s="106"/>
      <c r="EH103" s="106"/>
      <c r="EI103" s="106"/>
      <c r="EJ103" s="106"/>
      <c r="EK103" s="106"/>
      <c r="EL103" s="106"/>
      <c r="EM103" s="106"/>
      <c r="EN103" s="106"/>
      <c r="EO103" s="106"/>
      <c r="EP103" s="106"/>
      <c r="EQ103" s="106"/>
      <c r="ER103" s="106"/>
      <c r="ES103" s="106"/>
      <c r="ET103" s="106"/>
      <c r="EU103" s="106"/>
      <c r="EV103" s="106"/>
      <c r="EW103" s="106"/>
      <c r="EX103" s="106"/>
      <c r="EY103" s="106"/>
      <c r="EZ103" s="106"/>
      <c r="FA103" s="106"/>
      <c r="FB103" s="106"/>
      <c r="FC103" s="106"/>
      <c r="FD103" s="106"/>
      <c r="FE103" s="106"/>
      <c r="FF103" s="106"/>
      <c r="FG103" s="106"/>
      <c r="FH103" s="106"/>
      <c r="FI103" s="106"/>
      <c r="FJ103" s="106"/>
      <c r="FK103" s="106"/>
      <c r="FL103" s="106"/>
      <c r="FM103" s="106"/>
      <c r="FN103" s="106"/>
      <c r="FO103" s="106"/>
      <c r="FP103" s="106"/>
      <c r="FQ103" s="106"/>
      <c r="FR103" s="106"/>
      <c r="FS103" s="106"/>
      <c r="FT103" s="106"/>
      <c r="FU103" s="106"/>
      <c r="FV103" s="106"/>
      <c r="FW103" s="106"/>
      <c r="FX103" s="106"/>
      <c r="FY103" s="106"/>
      <c r="FZ103" s="106"/>
      <c r="GA103" s="106"/>
      <c r="GB103" s="106"/>
      <c r="GC103" s="106"/>
      <c r="GD103" s="106"/>
      <c r="GE103" s="106"/>
      <c r="GF103" s="106"/>
      <c r="GG103" s="106"/>
      <c r="GH103" s="106"/>
      <c r="GI103" s="106"/>
      <c r="GJ103" s="106"/>
      <c r="GK103" s="106"/>
      <c r="GL103" s="106"/>
      <c r="GM103" s="106"/>
      <c r="GN103" s="106"/>
      <c r="GO103" s="106"/>
      <c r="GP103" s="106"/>
      <c r="GQ103" s="106"/>
      <c r="GR103" s="106"/>
      <c r="GS103" s="106"/>
      <c r="GT103" s="106"/>
      <c r="GU103" s="106"/>
      <c r="GV103" s="106"/>
      <c r="GW103" s="106"/>
      <c r="GX103" s="106"/>
      <c r="GY103" s="106"/>
      <c r="GZ103" s="106"/>
      <c r="HA103" s="106"/>
      <c r="HB103" s="106"/>
      <c r="HC103" s="106"/>
      <c r="HD103" s="106"/>
      <c r="HE103" s="106"/>
      <c r="HF103" s="106"/>
      <c r="HG103" s="106"/>
      <c r="HH103" s="106"/>
      <c r="HI103" s="106"/>
      <c r="HJ103" s="106"/>
      <c r="HK103" s="106"/>
      <c r="HL103" s="106"/>
      <c r="HM103" s="106"/>
      <c r="HN103" s="106"/>
      <c r="HO103" s="106"/>
      <c r="HP103" s="106"/>
      <c r="HQ103" s="106"/>
      <c r="HR103" s="106"/>
      <c r="HS103" s="106"/>
      <c r="HT103" s="106"/>
      <c r="HU103" s="106"/>
      <c r="HV103" s="106"/>
      <c r="HW103" s="106"/>
      <c r="HX103" s="106"/>
      <c r="HY103" s="106"/>
      <c r="HZ103" s="106"/>
      <c r="IA103" s="106"/>
      <c r="IB103" s="106"/>
      <c r="IC103" s="106"/>
      <c r="ID103" s="106"/>
      <c r="IE103" s="106"/>
      <c r="IF103" s="106"/>
      <c r="IG103" s="106"/>
      <c r="IH103" s="106"/>
      <c r="II103" s="106"/>
      <c r="IJ103" s="106"/>
      <c r="IK103" s="106"/>
      <c r="IL103" s="106"/>
      <c r="IM103" s="106"/>
      <c r="IN103" s="106"/>
      <c r="IO103" s="106"/>
      <c r="IP103" s="106"/>
      <c r="IQ103" s="106"/>
      <c r="IR103" s="106"/>
      <c r="IS103" s="106"/>
      <c r="IT103" s="106"/>
      <c r="IU103" s="106"/>
      <c r="IV103" s="106"/>
      <c r="IW103" s="106"/>
      <c r="IX103" s="106"/>
      <c r="IY103" s="106"/>
      <c r="IZ103" s="106"/>
      <c r="JA103" s="106"/>
      <c r="JB103" s="106"/>
    </row>
    <row r="104" spans="1:262" x14ac:dyDescent="0.35">
      <c r="A104" s="108"/>
      <c r="E104" s="105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06"/>
      <c r="DA104" s="106"/>
      <c r="DB104" s="106"/>
      <c r="DC104" s="106"/>
      <c r="DD104" s="106"/>
      <c r="DE104" s="106"/>
      <c r="DF104" s="106"/>
      <c r="DG104" s="106"/>
      <c r="DH104" s="106"/>
      <c r="DI104" s="106"/>
      <c r="DJ104" s="106"/>
      <c r="DK104" s="106"/>
      <c r="DL104" s="106"/>
      <c r="DM104" s="106"/>
      <c r="DN104" s="106"/>
      <c r="DO104" s="106"/>
      <c r="DP104" s="106"/>
      <c r="DQ104" s="106"/>
      <c r="DR104" s="106"/>
      <c r="DS104" s="106"/>
      <c r="DT104" s="106"/>
      <c r="DU104" s="106"/>
      <c r="DV104" s="106"/>
      <c r="DW104" s="106"/>
      <c r="DX104" s="106"/>
      <c r="DY104" s="106"/>
      <c r="DZ104" s="106"/>
      <c r="EA104" s="106"/>
      <c r="EB104" s="106"/>
      <c r="EC104" s="106"/>
      <c r="ED104" s="106"/>
      <c r="EE104" s="106"/>
      <c r="EF104" s="106"/>
      <c r="EG104" s="106"/>
      <c r="EH104" s="106"/>
      <c r="EI104" s="106"/>
      <c r="EJ104" s="106"/>
      <c r="EK104" s="106"/>
      <c r="EL104" s="106"/>
      <c r="EM104" s="106"/>
      <c r="EN104" s="106"/>
      <c r="EO104" s="106"/>
      <c r="EP104" s="106"/>
      <c r="EQ104" s="106"/>
      <c r="ER104" s="106"/>
      <c r="ES104" s="106"/>
      <c r="ET104" s="106"/>
      <c r="EU104" s="106"/>
      <c r="EV104" s="106"/>
      <c r="EW104" s="106"/>
      <c r="EX104" s="106"/>
      <c r="EY104" s="106"/>
      <c r="EZ104" s="106"/>
      <c r="FA104" s="106"/>
      <c r="FB104" s="106"/>
      <c r="FC104" s="106"/>
      <c r="FD104" s="106"/>
      <c r="FE104" s="106"/>
      <c r="FF104" s="106"/>
      <c r="FG104" s="106"/>
      <c r="FH104" s="106"/>
      <c r="FI104" s="106"/>
      <c r="FJ104" s="106"/>
      <c r="FK104" s="106"/>
      <c r="FL104" s="106"/>
      <c r="FM104" s="106"/>
      <c r="FN104" s="106"/>
      <c r="FO104" s="106"/>
      <c r="FP104" s="106"/>
      <c r="FQ104" s="106"/>
      <c r="FR104" s="106"/>
      <c r="FS104" s="106"/>
      <c r="FT104" s="106"/>
      <c r="FU104" s="106"/>
      <c r="FV104" s="106"/>
      <c r="FW104" s="106"/>
      <c r="FX104" s="106"/>
      <c r="FY104" s="106"/>
      <c r="FZ104" s="106"/>
      <c r="GA104" s="106"/>
      <c r="GB104" s="106"/>
      <c r="GC104" s="106"/>
      <c r="GD104" s="106"/>
      <c r="GE104" s="106"/>
      <c r="GF104" s="106"/>
      <c r="GG104" s="106"/>
      <c r="GH104" s="106"/>
      <c r="GI104" s="106"/>
      <c r="GJ104" s="106"/>
      <c r="GK104" s="106"/>
      <c r="GL104" s="106"/>
      <c r="GM104" s="106"/>
      <c r="GN104" s="106"/>
      <c r="GO104" s="106"/>
      <c r="GP104" s="106"/>
      <c r="GQ104" s="106"/>
      <c r="GR104" s="106"/>
      <c r="GS104" s="106"/>
      <c r="GT104" s="106"/>
      <c r="GU104" s="106"/>
      <c r="GV104" s="106"/>
      <c r="GW104" s="106"/>
      <c r="GX104" s="106"/>
      <c r="GY104" s="106"/>
      <c r="GZ104" s="106"/>
      <c r="HA104" s="106"/>
      <c r="HB104" s="106"/>
      <c r="HC104" s="106"/>
      <c r="HD104" s="106"/>
      <c r="HE104" s="106"/>
      <c r="HF104" s="106"/>
      <c r="HG104" s="106"/>
      <c r="HH104" s="106"/>
      <c r="HI104" s="106"/>
      <c r="HJ104" s="106"/>
      <c r="HK104" s="106"/>
      <c r="HL104" s="106"/>
      <c r="HM104" s="106"/>
      <c r="HN104" s="106"/>
      <c r="HO104" s="106"/>
      <c r="HP104" s="106"/>
      <c r="HQ104" s="106"/>
      <c r="HR104" s="106"/>
      <c r="HS104" s="106"/>
      <c r="HT104" s="106"/>
      <c r="HU104" s="106"/>
      <c r="HV104" s="106"/>
      <c r="HW104" s="106"/>
      <c r="HX104" s="106"/>
      <c r="HY104" s="106"/>
      <c r="HZ104" s="106"/>
      <c r="IA104" s="106"/>
      <c r="IB104" s="106"/>
      <c r="IC104" s="106"/>
      <c r="ID104" s="106"/>
      <c r="IE104" s="106"/>
      <c r="IF104" s="106"/>
      <c r="IG104" s="106"/>
      <c r="IH104" s="106"/>
      <c r="II104" s="106"/>
      <c r="IJ104" s="106"/>
      <c r="IK104" s="106"/>
      <c r="IL104" s="106"/>
      <c r="IM104" s="106"/>
      <c r="IN104" s="106"/>
      <c r="IO104" s="106"/>
      <c r="IP104" s="106"/>
      <c r="IQ104" s="106"/>
      <c r="IR104" s="106"/>
      <c r="IS104" s="106"/>
      <c r="IT104" s="106"/>
      <c r="IU104" s="106"/>
      <c r="IV104" s="106"/>
      <c r="IW104" s="106"/>
      <c r="IX104" s="106"/>
      <c r="IY104" s="106"/>
      <c r="IZ104" s="106"/>
      <c r="JA104" s="106"/>
      <c r="JB104" s="106"/>
    </row>
    <row r="105" spans="1:262" x14ac:dyDescent="0.35">
      <c r="A105" s="108"/>
      <c r="E105" s="105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06"/>
      <c r="AZ105" s="106"/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6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06"/>
      <c r="DA105" s="106"/>
      <c r="DB105" s="106"/>
      <c r="DC105" s="106"/>
      <c r="DD105" s="106"/>
      <c r="DE105" s="106"/>
      <c r="DF105" s="106"/>
      <c r="DG105" s="106"/>
      <c r="DH105" s="106"/>
      <c r="DI105" s="106"/>
      <c r="DJ105" s="106"/>
      <c r="DK105" s="106"/>
      <c r="DL105" s="106"/>
      <c r="DM105" s="106"/>
      <c r="DN105" s="106"/>
      <c r="DO105" s="106"/>
      <c r="DP105" s="106"/>
      <c r="DQ105" s="106"/>
      <c r="DR105" s="106"/>
      <c r="DS105" s="106"/>
      <c r="DT105" s="106"/>
      <c r="DU105" s="106"/>
      <c r="DV105" s="106"/>
      <c r="DW105" s="106"/>
      <c r="DX105" s="106"/>
      <c r="DY105" s="106"/>
      <c r="DZ105" s="106"/>
      <c r="EA105" s="106"/>
      <c r="EB105" s="106"/>
      <c r="EC105" s="106"/>
      <c r="ED105" s="106"/>
      <c r="EE105" s="106"/>
      <c r="EF105" s="106"/>
      <c r="EG105" s="106"/>
      <c r="EH105" s="106"/>
      <c r="EI105" s="106"/>
      <c r="EJ105" s="106"/>
      <c r="EK105" s="106"/>
      <c r="EL105" s="106"/>
      <c r="EM105" s="106"/>
      <c r="EN105" s="106"/>
      <c r="EO105" s="106"/>
      <c r="EP105" s="106"/>
      <c r="EQ105" s="106"/>
      <c r="ER105" s="106"/>
      <c r="ES105" s="106"/>
      <c r="ET105" s="106"/>
      <c r="EU105" s="106"/>
      <c r="EV105" s="106"/>
      <c r="EW105" s="106"/>
      <c r="EX105" s="106"/>
      <c r="EY105" s="106"/>
      <c r="EZ105" s="106"/>
      <c r="FA105" s="106"/>
      <c r="FB105" s="106"/>
      <c r="FC105" s="106"/>
      <c r="FD105" s="106"/>
      <c r="FE105" s="106"/>
      <c r="FF105" s="106"/>
      <c r="FG105" s="106"/>
      <c r="FH105" s="106"/>
      <c r="FI105" s="106"/>
      <c r="FJ105" s="106"/>
      <c r="FK105" s="106"/>
      <c r="FL105" s="106"/>
      <c r="FM105" s="106"/>
      <c r="FN105" s="106"/>
      <c r="FO105" s="106"/>
      <c r="FP105" s="106"/>
      <c r="FQ105" s="106"/>
      <c r="FR105" s="106"/>
      <c r="FS105" s="106"/>
      <c r="FT105" s="106"/>
      <c r="FU105" s="106"/>
      <c r="FV105" s="106"/>
      <c r="FW105" s="106"/>
      <c r="FX105" s="106"/>
      <c r="FY105" s="106"/>
      <c r="FZ105" s="106"/>
      <c r="GA105" s="106"/>
      <c r="GB105" s="106"/>
      <c r="GC105" s="106"/>
      <c r="GD105" s="106"/>
      <c r="GE105" s="106"/>
      <c r="GF105" s="106"/>
      <c r="GG105" s="106"/>
      <c r="GH105" s="106"/>
      <c r="GI105" s="106"/>
      <c r="GJ105" s="106"/>
      <c r="GK105" s="106"/>
      <c r="GL105" s="106"/>
      <c r="GM105" s="106"/>
      <c r="GN105" s="106"/>
      <c r="GO105" s="106"/>
      <c r="GP105" s="106"/>
      <c r="GQ105" s="106"/>
      <c r="GR105" s="106"/>
      <c r="GS105" s="106"/>
      <c r="GT105" s="106"/>
      <c r="GU105" s="106"/>
      <c r="GV105" s="106"/>
      <c r="GW105" s="106"/>
      <c r="GX105" s="106"/>
      <c r="GY105" s="106"/>
      <c r="GZ105" s="106"/>
      <c r="HA105" s="106"/>
      <c r="HB105" s="106"/>
      <c r="HC105" s="106"/>
      <c r="HD105" s="106"/>
      <c r="HE105" s="106"/>
      <c r="HF105" s="106"/>
      <c r="HG105" s="106"/>
      <c r="HH105" s="106"/>
      <c r="HI105" s="106"/>
      <c r="HJ105" s="106"/>
      <c r="HK105" s="106"/>
      <c r="HL105" s="106"/>
      <c r="HM105" s="106"/>
      <c r="HN105" s="106"/>
      <c r="HO105" s="106"/>
      <c r="HP105" s="106"/>
      <c r="HQ105" s="106"/>
      <c r="HR105" s="106"/>
      <c r="HS105" s="106"/>
      <c r="HT105" s="106"/>
      <c r="HU105" s="106"/>
      <c r="HV105" s="106"/>
      <c r="HW105" s="106"/>
      <c r="HX105" s="106"/>
      <c r="HY105" s="106"/>
      <c r="HZ105" s="106"/>
      <c r="IA105" s="106"/>
      <c r="IB105" s="106"/>
      <c r="IC105" s="106"/>
      <c r="ID105" s="106"/>
      <c r="IE105" s="106"/>
      <c r="IF105" s="106"/>
      <c r="IG105" s="106"/>
      <c r="IH105" s="106"/>
      <c r="II105" s="106"/>
      <c r="IJ105" s="106"/>
      <c r="IK105" s="106"/>
      <c r="IL105" s="106"/>
      <c r="IM105" s="106"/>
      <c r="IN105" s="106"/>
      <c r="IO105" s="106"/>
      <c r="IP105" s="106"/>
      <c r="IQ105" s="106"/>
      <c r="IR105" s="106"/>
      <c r="IS105" s="106"/>
      <c r="IT105" s="106"/>
      <c r="IU105" s="106"/>
      <c r="IV105" s="106"/>
      <c r="IW105" s="106"/>
      <c r="IX105" s="106"/>
      <c r="IY105" s="106"/>
      <c r="IZ105" s="106"/>
      <c r="JA105" s="106"/>
      <c r="JB105" s="106"/>
    </row>
    <row r="106" spans="1:262" x14ac:dyDescent="0.35">
      <c r="A106" s="108"/>
      <c r="E106" s="105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6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06"/>
      <c r="DA106" s="106"/>
      <c r="DB106" s="106"/>
      <c r="DC106" s="106"/>
      <c r="DD106" s="106"/>
      <c r="DE106" s="106"/>
      <c r="DF106" s="106"/>
      <c r="DG106" s="106"/>
      <c r="DH106" s="106"/>
      <c r="DI106" s="106"/>
      <c r="DJ106" s="106"/>
      <c r="DK106" s="106"/>
      <c r="DL106" s="106"/>
      <c r="DM106" s="106"/>
      <c r="DN106" s="106"/>
      <c r="DO106" s="106"/>
      <c r="DP106" s="106"/>
      <c r="DQ106" s="106"/>
      <c r="DR106" s="106"/>
      <c r="DS106" s="106"/>
      <c r="DT106" s="106"/>
      <c r="DU106" s="106"/>
      <c r="DV106" s="106"/>
      <c r="DW106" s="106"/>
      <c r="DX106" s="106"/>
      <c r="DY106" s="106"/>
      <c r="DZ106" s="106"/>
      <c r="EA106" s="106"/>
      <c r="EB106" s="106"/>
      <c r="EC106" s="106"/>
      <c r="ED106" s="106"/>
      <c r="EE106" s="106"/>
      <c r="EF106" s="106"/>
      <c r="EG106" s="106"/>
      <c r="EH106" s="106"/>
      <c r="EI106" s="106"/>
      <c r="EJ106" s="106"/>
      <c r="EK106" s="106"/>
      <c r="EL106" s="106"/>
      <c r="EM106" s="106"/>
      <c r="EN106" s="106"/>
      <c r="EO106" s="106"/>
      <c r="EP106" s="106"/>
      <c r="EQ106" s="106"/>
      <c r="ER106" s="106"/>
      <c r="ES106" s="106"/>
      <c r="ET106" s="106"/>
      <c r="EU106" s="106"/>
      <c r="EV106" s="106"/>
      <c r="EW106" s="106"/>
      <c r="EX106" s="106"/>
      <c r="EY106" s="106"/>
      <c r="EZ106" s="106"/>
      <c r="FA106" s="106"/>
      <c r="FB106" s="106"/>
      <c r="FC106" s="106"/>
      <c r="FD106" s="106"/>
      <c r="FE106" s="106"/>
      <c r="FF106" s="106"/>
      <c r="FG106" s="106"/>
      <c r="FH106" s="106"/>
      <c r="FI106" s="106"/>
      <c r="FJ106" s="106"/>
      <c r="FK106" s="106"/>
      <c r="FL106" s="106"/>
      <c r="FM106" s="106"/>
      <c r="FN106" s="106"/>
      <c r="FO106" s="106"/>
      <c r="FP106" s="106"/>
      <c r="FQ106" s="106"/>
      <c r="FR106" s="106"/>
      <c r="FS106" s="106"/>
      <c r="FT106" s="106"/>
      <c r="FU106" s="106"/>
      <c r="FV106" s="106"/>
      <c r="FW106" s="106"/>
      <c r="FX106" s="106"/>
      <c r="FY106" s="106"/>
      <c r="FZ106" s="106"/>
      <c r="GA106" s="106"/>
      <c r="GB106" s="106"/>
      <c r="GC106" s="106"/>
      <c r="GD106" s="106"/>
      <c r="GE106" s="106"/>
      <c r="GF106" s="106"/>
      <c r="GG106" s="106"/>
      <c r="GH106" s="106"/>
      <c r="GI106" s="106"/>
      <c r="GJ106" s="106"/>
      <c r="GK106" s="106"/>
      <c r="GL106" s="106"/>
      <c r="GM106" s="106"/>
      <c r="GN106" s="106"/>
      <c r="GO106" s="106"/>
      <c r="GP106" s="106"/>
      <c r="GQ106" s="106"/>
      <c r="GR106" s="106"/>
      <c r="GS106" s="106"/>
      <c r="GT106" s="106"/>
      <c r="GU106" s="106"/>
      <c r="GV106" s="106"/>
      <c r="GW106" s="106"/>
      <c r="GX106" s="106"/>
      <c r="GY106" s="106"/>
      <c r="GZ106" s="106"/>
      <c r="HA106" s="106"/>
      <c r="HB106" s="106"/>
      <c r="HC106" s="106"/>
      <c r="HD106" s="106"/>
      <c r="HE106" s="106"/>
      <c r="HF106" s="106"/>
      <c r="HG106" s="106"/>
      <c r="HH106" s="106"/>
      <c r="HI106" s="106"/>
      <c r="HJ106" s="106"/>
      <c r="HK106" s="106"/>
      <c r="HL106" s="106"/>
      <c r="HM106" s="106"/>
      <c r="HN106" s="106"/>
      <c r="HO106" s="106"/>
      <c r="HP106" s="106"/>
      <c r="HQ106" s="106"/>
      <c r="HR106" s="106"/>
      <c r="HS106" s="106"/>
      <c r="HT106" s="106"/>
      <c r="HU106" s="106"/>
      <c r="HV106" s="106"/>
      <c r="HW106" s="106"/>
      <c r="HX106" s="106"/>
      <c r="HY106" s="106"/>
      <c r="HZ106" s="106"/>
      <c r="IA106" s="106"/>
      <c r="IB106" s="106"/>
      <c r="IC106" s="106"/>
      <c r="ID106" s="106"/>
      <c r="IE106" s="106"/>
      <c r="IF106" s="106"/>
      <c r="IG106" s="106"/>
      <c r="IH106" s="106"/>
      <c r="II106" s="106"/>
      <c r="IJ106" s="106"/>
      <c r="IK106" s="106"/>
      <c r="IL106" s="106"/>
      <c r="IM106" s="106"/>
      <c r="IN106" s="106"/>
      <c r="IO106" s="106"/>
      <c r="IP106" s="106"/>
      <c r="IQ106" s="106"/>
      <c r="IR106" s="106"/>
      <c r="IS106" s="106"/>
      <c r="IT106" s="106"/>
      <c r="IU106" s="106"/>
      <c r="IV106" s="106"/>
      <c r="IW106" s="106"/>
      <c r="IX106" s="106"/>
      <c r="IY106" s="106"/>
      <c r="IZ106" s="106"/>
      <c r="JA106" s="106"/>
      <c r="JB106" s="106"/>
    </row>
    <row r="107" spans="1:262" x14ac:dyDescent="0.35">
      <c r="A107" s="108"/>
      <c r="E107" s="105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06"/>
      <c r="AX107" s="106"/>
      <c r="AY107" s="106"/>
      <c r="AZ107" s="106"/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06"/>
      <c r="DA107" s="106"/>
      <c r="DB107" s="106"/>
      <c r="DC107" s="106"/>
      <c r="DD107" s="106"/>
      <c r="DE107" s="106"/>
      <c r="DF107" s="106"/>
      <c r="DG107" s="106"/>
      <c r="DH107" s="106"/>
      <c r="DI107" s="106"/>
      <c r="DJ107" s="106"/>
      <c r="DK107" s="106"/>
      <c r="DL107" s="106"/>
      <c r="DM107" s="106"/>
      <c r="DN107" s="106"/>
      <c r="DO107" s="106"/>
      <c r="DP107" s="106"/>
      <c r="DQ107" s="106"/>
      <c r="DR107" s="106"/>
      <c r="DS107" s="106"/>
      <c r="DT107" s="106"/>
      <c r="DU107" s="106"/>
      <c r="DV107" s="106"/>
      <c r="DW107" s="106"/>
      <c r="DX107" s="106"/>
      <c r="DY107" s="106"/>
      <c r="DZ107" s="106"/>
      <c r="EA107" s="106"/>
      <c r="EB107" s="106"/>
      <c r="EC107" s="106"/>
      <c r="ED107" s="106"/>
      <c r="EE107" s="106"/>
      <c r="EF107" s="106"/>
      <c r="EG107" s="106"/>
      <c r="EH107" s="106"/>
      <c r="EI107" s="106"/>
      <c r="EJ107" s="106"/>
      <c r="EK107" s="106"/>
      <c r="EL107" s="106"/>
      <c r="EM107" s="106"/>
      <c r="EN107" s="106"/>
      <c r="EO107" s="106"/>
      <c r="EP107" s="106"/>
      <c r="EQ107" s="106"/>
      <c r="ER107" s="106"/>
      <c r="ES107" s="106"/>
      <c r="ET107" s="106"/>
      <c r="EU107" s="106"/>
      <c r="EV107" s="106"/>
      <c r="EW107" s="106"/>
      <c r="EX107" s="106"/>
      <c r="EY107" s="106"/>
      <c r="EZ107" s="106"/>
      <c r="FA107" s="106"/>
      <c r="FB107" s="106"/>
      <c r="FC107" s="106"/>
      <c r="FD107" s="106"/>
      <c r="FE107" s="106"/>
      <c r="FF107" s="106"/>
      <c r="FG107" s="106"/>
      <c r="FH107" s="106"/>
      <c r="FI107" s="106"/>
      <c r="FJ107" s="106"/>
      <c r="FK107" s="106"/>
      <c r="FL107" s="106"/>
      <c r="FM107" s="106"/>
      <c r="FN107" s="106"/>
      <c r="FO107" s="106"/>
      <c r="FP107" s="106"/>
      <c r="FQ107" s="106"/>
      <c r="FR107" s="106"/>
      <c r="FS107" s="106"/>
      <c r="FT107" s="106"/>
      <c r="FU107" s="106"/>
      <c r="FV107" s="106"/>
      <c r="FW107" s="106"/>
      <c r="FX107" s="106"/>
      <c r="FY107" s="106"/>
      <c r="FZ107" s="106"/>
      <c r="GA107" s="106"/>
      <c r="GB107" s="106"/>
      <c r="GC107" s="106"/>
      <c r="GD107" s="106"/>
      <c r="GE107" s="106"/>
      <c r="GF107" s="106"/>
      <c r="GG107" s="106"/>
      <c r="GH107" s="106"/>
      <c r="GI107" s="106"/>
      <c r="GJ107" s="106"/>
      <c r="GK107" s="106"/>
      <c r="GL107" s="106"/>
      <c r="GM107" s="106"/>
      <c r="GN107" s="106"/>
      <c r="GO107" s="106"/>
      <c r="GP107" s="106"/>
      <c r="GQ107" s="106"/>
      <c r="GR107" s="106"/>
      <c r="GS107" s="106"/>
      <c r="GT107" s="106"/>
      <c r="GU107" s="106"/>
      <c r="GV107" s="106"/>
      <c r="GW107" s="106"/>
      <c r="GX107" s="106"/>
      <c r="GY107" s="106"/>
      <c r="GZ107" s="106"/>
      <c r="HA107" s="106"/>
      <c r="HB107" s="106"/>
      <c r="HC107" s="106"/>
      <c r="HD107" s="106"/>
      <c r="HE107" s="106"/>
      <c r="HF107" s="106"/>
      <c r="HG107" s="106"/>
      <c r="HH107" s="106"/>
      <c r="HI107" s="106"/>
      <c r="HJ107" s="106"/>
      <c r="HK107" s="106"/>
      <c r="HL107" s="106"/>
      <c r="HM107" s="106"/>
      <c r="HN107" s="106"/>
      <c r="HO107" s="106"/>
      <c r="HP107" s="106"/>
      <c r="HQ107" s="106"/>
      <c r="HR107" s="106"/>
      <c r="HS107" s="106"/>
      <c r="HT107" s="106"/>
      <c r="HU107" s="106"/>
      <c r="HV107" s="106"/>
      <c r="HW107" s="106"/>
      <c r="HX107" s="106"/>
      <c r="HY107" s="106"/>
      <c r="HZ107" s="106"/>
      <c r="IA107" s="106"/>
      <c r="IB107" s="106"/>
      <c r="IC107" s="106"/>
      <c r="ID107" s="106"/>
      <c r="IE107" s="106"/>
      <c r="IF107" s="106"/>
      <c r="IG107" s="106"/>
      <c r="IH107" s="106"/>
      <c r="II107" s="106"/>
      <c r="IJ107" s="106"/>
      <c r="IK107" s="106"/>
      <c r="IL107" s="106"/>
      <c r="IM107" s="106"/>
      <c r="IN107" s="106"/>
      <c r="IO107" s="106"/>
      <c r="IP107" s="106"/>
      <c r="IQ107" s="106"/>
      <c r="IR107" s="106"/>
      <c r="IS107" s="106"/>
      <c r="IT107" s="106"/>
      <c r="IU107" s="106"/>
      <c r="IV107" s="106"/>
      <c r="IW107" s="106"/>
      <c r="IX107" s="106"/>
      <c r="IY107" s="106"/>
      <c r="IZ107" s="106"/>
      <c r="JA107" s="106"/>
      <c r="JB107" s="106"/>
    </row>
    <row r="108" spans="1:262" x14ac:dyDescent="0.35">
      <c r="A108" s="108"/>
      <c r="E108" s="105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06"/>
      <c r="AX108" s="106"/>
      <c r="AY108" s="106"/>
      <c r="AZ108" s="106"/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6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6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06"/>
      <c r="DA108" s="106"/>
      <c r="DB108" s="106"/>
      <c r="DC108" s="106"/>
      <c r="DD108" s="106"/>
      <c r="DE108" s="106"/>
      <c r="DF108" s="106"/>
      <c r="DG108" s="106"/>
      <c r="DH108" s="106"/>
      <c r="DI108" s="106"/>
      <c r="DJ108" s="106"/>
      <c r="DK108" s="106"/>
      <c r="DL108" s="106"/>
      <c r="DM108" s="106"/>
      <c r="DN108" s="106"/>
      <c r="DO108" s="106"/>
      <c r="DP108" s="106"/>
      <c r="DQ108" s="106"/>
      <c r="DR108" s="106"/>
      <c r="DS108" s="106"/>
      <c r="DT108" s="106"/>
      <c r="DU108" s="106"/>
      <c r="DV108" s="106"/>
      <c r="DW108" s="106"/>
      <c r="DX108" s="106"/>
      <c r="DY108" s="106"/>
      <c r="DZ108" s="106"/>
      <c r="EA108" s="106"/>
      <c r="EB108" s="106"/>
      <c r="EC108" s="106"/>
      <c r="ED108" s="106"/>
      <c r="EE108" s="106"/>
      <c r="EF108" s="106"/>
      <c r="EG108" s="106"/>
      <c r="EH108" s="106"/>
      <c r="EI108" s="106"/>
      <c r="EJ108" s="106"/>
      <c r="EK108" s="106"/>
      <c r="EL108" s="106"/>
      <c r="EM108" s="106"/>
      <c r="EN108" s="106"/>
      <c r="EO108" s="106"/>
      <c r="EP108" s="106"/>
      <c r="EQ108" s="106"/>
      <c r="ER108" s="106"/>
      <c r="ES108" s="106"/>
      <c r="ET108" s="106"/>
      <c r="EU108" s="106"/>
      <c r="EV108" s="106"/>
      <c r="EW108" s="106"/>
      <c r="EX108" s="106"/>
      <c r="EY108" s="106"/>
      <c r="EZ108" s="106"/>
      <c r="FA108" s="106"/>
      <c r="FB108" s="106"/>
      <c r="FC108" s="106"/>
      <c r="FD108" s="106"/>
      <c r="FE108" s="106"/>
      <c r="FF108" s="106"/>
      <c r="FG108" s="106"/>
      <c r="FH108" s="106"/>
      <c r="FI108" s="106"/>
      <c r="FJ108" s="106"/>
      <c r="FK108" s="106"/>
      <c r="FL108" s="106"/>
      <c r="FM108" s="106"/>
      <c r="FN108" s="106"/>
      <c r="FO108" s="106"/>
      <c r="FP108" s="106"/>
      <c r="FQ108" s="106"/>
      <c r="FR108" s="106"/>
      <c r="FS108" s="106"/>
      <c r="FT108" s="106"/>
      <c r="FU108" s="106"/>
      <c r="FV108" s="106"/>
      <c r="FW108" s="106"/>
      <c r="FX108" s="106"/>
      <c r="FY108" s="106"/>
      <c r="FZ108" s="106"/>
      <c r="GA108" s="106"/>
      <c r="GB108" s="106"/>
      <c r="GC108" s="106"/>
      <c r="GD108" s="106"/>
      <c r="GE108" s="106"/>
      <c r="GF108" s="106"/>
      <c r="GG108" s="106"/>
      <c r="GH108" s="106"/>
      <c r="GI108" s="106"/>
      <c r="GJ108" s="106"/>
      <c r="GK108" s="106"/>
      <c r="GL108" s="106"/>
      <c r="GM108" s="106"/>
      <c r="GN108" s="106"/>
      <c r="GO108" s="106"/>
      <c r="GP108" s="106"/>
      <c r="GQ108" s="106"/>
      <c r="GR108" s="106"/>
      <c r="GS108" s="106"/>
      <c r="GT108" s="106"/>
      <c r="GU108" s="106"/>
      <c r="GV108" s="106"/>
      <c r="GW108" s="106"/>
      <c r="GX108" s="106"/>
      <c r="GY108" s="106"/>
      <c r="GZ108" s="106"/>
      <c r="HA108" s="106"/>
      <c r="HB108" s="106"/>
      <c r="HC108" s="106"/>
      <c r="HD108" s="106"/>
      <c r="HE108" s="106"/>
      <c r="HF108" s="106"/>
      <c r="HG108" s="106"/>
      <c r="HH108" s="106"/>
      <c r="HI108" s="106"/>
      <c r="HJ108" s="106"/>
      <c r="HK108" s="106"/>
      <c r="HL108" s="106"/>
      <c r="HM108" s="106"/>
      <c r="HN108" s="106"/>
      <c r="HO108" s="106"/>
      <c r="HP108" s="106"/>
      <c r="HQ108" s="106"/>
      <c r="HR108" s="106"/>
      <c r="HS108" s="106"/>
      <c r="HT108" s="106"/>
      <c r="HU108" s="106"/>
      <c r="HV108" s="106"/>
      <c r="HW108" s="106"/>
      <c r="HX108" s="106"/>
      <c r="HY108" s="106"/>
      <c r="HZ108" s="106"/>
      <c r="IA108" s="106"/>
      <c r="IB108" s="106"/>
      <c r="IC108" s="106"/>
      <c r="ID108" s="106"/>
      <c r="IE108" s="106"/>
      <c r="IF108" s="106"/>
      <c r="IG108" s="106"/>
      <c r="IH108" s="106"/>
      <c r="II108" s="106"/>
      <c r="IJ108" s="106"/>
      <c r="IK108" s="106"/>
      <c r="IL108" s="106"/>
      <c r="IM108" s="106"/>
      <c r="IN108" s="106"/>
      <c r="IO108" s="106"/>
      <c r="IP108" s="106"/>
      <c r="IQ108" s="106"/>
      <c r="IR108" s="106"/>
      <c r="IS108" s="106"/>
      <c r="IT108" s="106"/>
      <c r="IU108" s="106"/>
      <c r="IV108" s="106"/>
      <c r="IW108" s="106"/>
      <c r="IX108" s="106"/>
      <c r="IY108" s="106"/>
      <c r="IZ108" s="106"/>
      <c r="JA108" s="106"/>
      <c r="JB108" s="106"/>
    </row>
    <row r="109" spans="1:262" x14ac:dyDescent="0.35">
      <c r="A109" s="108"/>
      <c r="E109" s="105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/>
      <c r="AW109" s="106"/>
      <c r="AX109" s="106"/>
      <c r="AY109" s="106"/>
      <c r="AZ109" s="106"/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6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6"/>
      <c r="CQ109" s="106"/>
      <c r="CR109" s="106"/>
      <c r="CS109" s="106"/>
      <c r="CT109" s="106"/>
      <c r="CU109" s="106"/>
      <c r="CV109" s="106"/>
      <c r="CW109" s="106"/>
      <c r="CX109" s="106"/>
      <c r="CY109" s="106"/>
      <c r="CZ109" s="106"/>
      <c r="DA109" s="106"/>
      <c r="DB109" s="106"/>
      <c r="DC109" s="106"/>
      <c r="DD109" s="106"/>
      <c r="DE109" s="106"/>
      <c r="DF109" s="106"/>
      <c r="DG109" s="106"/>
      <c r="DH109" s="106"/>
      <c r="DI109" s="106"/>
      <c r="DJ109" s="106"/>
      <c r="DK109" s="106"/>
      <c r="DL109" s="106"/>
      <c r="DM109" s="106"/>
      <c r="DN109" s="106"/>
      <c r="DO109" s="106"/>
      <c r="DP109" s="106"/>
      <c r="DQ109" s="106"/>
      <c r="DR109" s="106"/>
      <c r="DS109" s="106"/>
      <c r="DT109" s="106"/>
      <c r="DU109" s="106"/>
      <c r="DV109" s="106"/>
      <c r="DW109" s="106"/>
      <c r="DX109" s="106"/>
      <c r="DY109" s="106"/>
      <c r="DZ109" s="106"/>
      <c r="EA109" s="106"/>
      <c r="EB109" s="106"/>
      <c r="EC109" s="106"/>
      <c r="ED109" s="106"/>
      <c r="EE109" s="106"/>
      <c r="EF109" s="106"/>
      <c r="EG109" s="106"/>
      <c r="EH109" s="106"/>
      <c r="EI109" s="106"/>
      <c r="EJ109" s="106"/>
      <c r="EK109" s="106"/>
      <c r="EL109" s="106"/>
      <c r="EM109" s="106"/>
      <c r="EN109" s="106"/>
      <c r="EO109" s="106"/>
      <c r="EP109" s="106"/>
      <c r="EQ109" s="106"/>
      <c r="ER109" s="106"/>
      <c r="ES109" s="106"/>
      <c r="ET109" s="106"/>
      <c r="EU109" s="106"/>
      <c r="EV109" s="106"/>
      <c r="EW109" s="106"/>
      <c r="EX109" s="106"/>
      <c r="EY109" s="106"/>
      <c r="EZ109" s="106"/>
      <c r="FA109" s="106"/>
      <c r="FB109" s="106"/>
      <c r="FC109" s="106"/>
      <c r="FD109" s="106"/>
      <c r="FE109" s="106"/>
      <c r="FF109" s="106"/>
      <c r="FG109" s="106"/>
      <c r="FH109" s="106"/>
      <c r="FI109" s="106"/>
      <c r="FJ109" s="106"/>
      <c r="FK109" s="106"/>
      <c r="FL109" s="106"/>
      <c r="FM109" s="106"/>
      <c r="FN109" s="106"/>
      <c r="FO109" s="106"/>
      <c r="FP109" s="106"/>
      <c r="FQ109" s="106"/>
      <c r="FR109" s="106"/>
      <c r="FS109" s="106"/>
      <c r="FT109" s="106"/>
      <c r="FU109" s="106"/>
      <c r="FV109" s="106"/>
      <c r="FW109" s="106"/>
      <c r="FX109" s="106"/>
      <c r="FY109" s="106"/>
      <c r="FZ109" s="106"/>
      <c r="GA109" s="106"/>
      <c r="GB109" s="106"/>
      <c r="GC109" s="106"/>
      <c r="GD109" s="106"/>
      <c r="GE109" s="106"/>
      <c r="GF109" s="106"/>
      <c r="GG109" s="106"/>
      <c r="GH109" s="106"/>
      <c r="GI109" s="106"/>
      <c r="GJ109" s="106"/>
      <c r="GK109" s="106"/>
      <c r="GL109" s="106"/>
      <c r="GM109" s="106"/>
      <c r="GN109" s="106"/>
      <c r="GO109" s="106"/>
      <c r="GP109" s="106"/>
      <c r="GQ109" s="106"/>
      <c r="GR109" s="106"/>
      <c r="GS109" s="106"/>
      <c r="GT109" s="106"/>
      <c r="GU109" s="106"/>
      <c r="GV109" s="106"/>
      <c r="GW109" s="106"/>
      <c r="GX109" s="106"/>
      <c r="GY109" s="106"/>
      <c r="GZ109" s="106"/>
      <c r="HA109" s="106"/>
      <c r="HB109" s="106"/>
      <c r="HC109" s="106"/>
      <c r="HD109" s="106"/>
      <c r="HE109" s="106"/>
      <c r="HF109" s="106"/>
      <c r="HG109" s="106"/>
      <c r="HH109" s="106"/>
      <c r="HI109" s="106"/>
      <c r="HJ109" s="106"/>
      <c r="HK109" s="106"/>
      <c r="HL109" s="106"/>
      <c r="HM109" s="106"/>
      <c r="HN109" s="106"/>
      <c r="HO109" s="106"/>
      <c r="HP109" s="106"/>
      <c r="HQ109" s="106"/>
      <c r="HR109" s="106"/>
      <c r="HS109" s="106"/>
      <c r="HT109" s="106"/>
      <c r="HU109" s="106"/>
      <c r="HV109" s="106"/>
      <c r="HW109" s="106"/>
      <c r="HX109" s="106"/>
      <c r="HY109" s="106"/>
      <c r="HZ109" s="106"/>
      <c r="IA109" s="106"/>
      <c r="IB109" s="106"/>
      <c r="IC109" s="106"/>
      <c r="ID109" s="106"/>
      <c r="IE109" s="106"/>
      <c r="IF109" s="106"/>
      <c r="IG109" s="106"/>
      <c r="IH109" s="106"/>
      <c r="II109" s="106"/>
      <c r="IJ109" s="106"/>
      <c r="IK109" s="106"/>
      <c r="IL109" s="106"/>
      <c r="IM109" s="106"/>
      <c r="IN109" s="106"/>
      <c r="IO109" s="106"/>
      <c r="IP109" s="106"/>
      <c r="IQ109" s="106"/>
      <c r="IR109" s="106"/>
      <c r="IS109" s="106"/>
      <c r="IT109" s="106"/>
      <c r="IU109" s="106"/>
      <c r="IV109" s="106"/>
      <c r="IW109" s="106"/>
      <c r="IX109" s="106"/>
      <c r="IY109" s="106"/>
      <c r="IZ109" s="106"/>
      <c r="JA109" s="106"/>
      <c r="JB109" s="106"/>
    </row>
    <row r="110" spans="1:262" x14ac:dyDescent="0.35">
      <c r="A110" s="108"/>
      <c r="E110" s="105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6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6"/>
      <c r="CQ110" s="106"/>
      <c r="CR110" s="106"/>
      <c r="CS110" s="106"/>
      <c r="CT110" s="106"/>
      <c r="CU110" s="106"/>
      <c r="CV110" s="106"/>
      <c r="CW110" s="106"/>
      <c r="CX110" s="106"/>
      <c r="CY110" s="106"/>
      <c r="CZ110" s="106"/>
      <c r="DA110" s="106"/>
      <c r="DB110" s="106"/>
      <c r="DC110" s="106"/>
      <c r="DD110" s="106"/>
      <c r="DE110" s="106"/>
      <c r="DF110" s="106"/>
      <c r="DG110" s="106"/>
      <c r="DH110" s="106"/>
      <c r="DI110" s="106"/>
      <c r="DJ110" s="106"/>
      <c r="DK110" s="106"/>
      <c r="DL110" s="106"/>
      <c r="DM110" s="106"/>
      <c r="DN110" s="106"/>
      <c r="DO110" s="106"/>
      <c r="DP110" s="106"/>
      <c r="DQ110" s="106"/>
      <c r="DR110" s="106"/>
      <c r="DS110" s="106"/>
      <c r="DT110" s="106"/>
      <c r="DU110" s="106"/>
      <c r="DV110" s="106"/>
      <c r="DW110" s="106"/>
      <c r="DX110" s="106"/>
      <c r="DY110" s="106"/>
      <c r="DZ110" s="106"/>
      <c r="EA110" s="106"/>
      <c r="EB110" s="106"/>
      <c r="EC110" s="106"/>
      <c r="ED110" s="106"/>
      <c r="EE110" s="106"/>
      <c r="EF110" s="106"/>
      <c r="EG110" s="106"/>
      <c r="EH110" s="106"/>
      <c r="EI110" s="106"/>
      <c r="EJ110" s="106"/>
      <c r="EK110" s="106"/>
      <c r="EL110" s="106"/>
      <c r="EM110" s="106"/>
      <c r="EN110" s="106"/>
      <c r="EO110" s="106"/>
      <c r="EP110" s="106"/>
      <c r="EQ110" s="106"/>
      <c r="ER110" s="106"/>
      <c r="ES110" s="106"/>
      <c r="ET110" s="106"/>
      <c r="EU110" s="106"/>
      <c r="EV110" s="106"/>
      <c r="EW110" s="106"/>
      <c r="EX110" s="106"/>
      <c r="EY110" s="106"/>
      <c r="EZ110" s="106"/>
      <c r="FA110" s="106"/>
      <c r="FB110" s="106"/>
      <c r="FC110" s="106"/>
      <c r="FD110" s="106"/>
      <c r="FE110" s="106"/>
      <c r="FF110" s="106"/>
      <c r="FG110" s="106"/>
      <c r="FH110" s="106"/>
      <c r="FI110" s="106"/>
      <c r="FJ110" s="106"/>
      <c r="FK110" s="106"/>
      <c r="FL110" s="106"/>
      <c r="FM110" s="106"/>
      <c r="FN110" s="106"/>
      <c r="FO110" s="106"/>
      <c r="FP110" s="106"/>
      <c r="FQ110" s="106"/>
      <c r="FR110" s="106"/>
      <c r="FS110" s="106"/>
      <c r="FT110" s="106"/>
      <c r="FU110" s="106"/>
      <c r="FV110" s="106"/>
      <c r="FW110" s="106"/>
      <c r="FX110" s="106"/>
      <c r="FY110" s="106"/>
      <c r="FZ110" s="106"/>
      <c r="GA110" s="106"/>
      <c r="GB110" s="106"/>
      <c r="GC110" s="106"/>
      <c r="GD110" s="106"/>
      <c r="GE110" s="106"/>
      <c r="GF110" s="106"/>
      <c r="GG110" s="106"/>
      <c r="GH110" s="106"/>
      <c r="GI110" s="106"/>
      <c r="GJ110" s="106"/>
      <c r="GK110" s="106"/>
      <c r="GL110" s="106"/>
      <c r="GM110" s="106"/>
      <c r="GN110" s="106"/>
      <c r="GO110" s="106"/>
      <c r="GP110" s="106"/>
      <c r="GQ110" s="106"/>
      <c r="GR110" s="106"/>
      <c r="GS110" s="106"/>
      <c r="GT110" s="106"/>
      <c r="GU110" s="106"/>
      <c r="GV110" s="106"/>
      <c r="GW110" s="106"/>
      <c r="GX110" s="106"/>
      <c r="GY110" s="106"/>
      <c r="GZ110" s="106"/>
      <c r="HA110" s="106"/>
      <c r="HB110" s="106"/>
      <c r="HC110" s="106"/>
      <c r="HD110" s="106"/>
      <c r="HE110" s="106"/>
      <c r="HF110" s="106"/>
      <c r="HG110" s="106"/>
      <c r="HH110" s="106"/>
      <c r="HI110" s="106"/>
      <c r="HJ110" s="106"/>
      <c r="HK110" s="106"/>
      <c r="HL110" s="106"/>
      <c r="HM110" s="106"/>
      <c r="HN110" s="106"/>
      <c r="HO110" s="106"/>
      <c r="HP110" s="106"/>
      <c r="HQ110" s="106"/>
      <c r="HR110" s="106"/>
      <c r="HS110" s="106"/>
      <c r="HT110" s="106"/>
      <c r="HU110" s="106"/>
      <c r="HV110" s="106"/>
      <c r="HW110" s="106"/>
      <c r="HX110" s="106"/>
      <c r="HY110" s="106"/>
      <c r="HZ110" s="106"/>
      <c r="IA110" s="106"/>
      <c r="IB110" s="106"/>
      <c r="IC110" s="106"/>
      <c r="ID110" s="106"/>
      <c r="IE110" s="106"/>
      <c r="IF110" s="106"/>
      <c r="IG110" s="106"/>
      <c r="IH110" s="106"/>
      <c r="II110" s="106"/>
      <c r="IJ110" s="106"/>
      <c r="IK110" s="106"/>
      <c r="IL110" s="106"/>
      <c r="IM110" s="106"/>
      <c r="IN110" s="106"/>
      <c r="IO110" s="106"/>
      <c r="IP110" s="106"/>
      <c r="IQ110" s="106"/>
      <c r="IR110" s="106"/>
      <c r="IS110" s="106"/>
      <c r="IT110" s="106"/>
      <c r="IU110" s="106"/>
      <c r="IV110" s="106"/>
      <c r="IW110" s="106"/>
      <c r="IX110" s="106"/>
      <c r="IY110" s="106"/>
      <c r="IZ110" s="106"/>
      <c r="JA110" s="106"/>
      <c r="JB110" s="106"/>
    </row>
    <row r="111" spans="1:262" x14ac:dyDescent="0.35">
      <c r="A111" s="108"/>
      <c r="E111" s="105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6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6"/>
      <c r="CQ111" s="106"/>
      <c r="CR111" s="106"/>
      <c r="CS111" s="106"/>
      <c r="CT111" s="106"/>
      <c r="CU111" s="106"/>
      <c r="CV111" s="106"/>
      <c r="CW111" s="106"/>
      <c r="CX111" s="106"/>
      <c r="CY111" s="106"/>
      <c r="CZ111" s="106"/>
      <c r="DA111" s="106"/>
      <c r="DB111" s="106"/>
      <c r="DC111" s="106"/>
      <c r="DD111" s="106"/>
      <c r="DE111" s="106"/>
      <c r="DF111" s="106"/>
      <c r="DG111" s="106"/>
      <c r="DH111" s="106"/>
      <c r="DI111" s="106"/>
      <c r="DJ111" s="106"/>
      <c r="DK111" s="106"/>
      <c r="DL111" s="106"/>
      <c r="DM111" s="106"/>
      <c r="DN111" s="106"/>
      <c r="DO111" s="106"/>
      <c r="DP111" s="106"/>
      <c r="DQ111" s="106"/>
      <c r="DR111" s="106"/>
      <c r="DS111" s="106"/>
      <c r="DT111" s="106"/>
      <c r="DU111" s="106"/>
      <c r="DV111" s="106"/>
      <c r="DW111" s="106"/>
      <c r="DX111" s="106"/>
      <c r="DY111" s="106"/>
      <c r="DZ111" s="106"/>
      <c r="EA111" s="106"/>
      <c r="EB111" s="106"/>
      <c r="EC111" s="106"/>
      <c r="ED111" s="106"/>
      <c r="EE111" s="106"/>
      <c r="EF111" s="106"/>
      <c r="EG111" s="106"/>
      <c r="EH111" s="106"/>
      <c r="EI111" s="106"/>
      <c r="EJ111" s="106"/>
      <c r="EK111" s="106"/>
      <c r="EL111" s="106"/>
      <c r="EM111" s="106"/>
      <c r="EN111" s="106"/>
      <c r="EO111" s="106"/>
      <c r="EP111" s="106"/>
      <c r="EQ111" s="106"/>
      <c r="ER111" s="106"/>
      <c r="ES111" s="106"/>
      <c r="ET111" s="106"/>
      <c r="EU111" s="106"/>
      <c r="EV111" s="106"/>
      <c r="EW111" s="106"/>
      <c r="EX111" s="106"/>
      <c r="EY111" s="106"/>
      <c r="EZ111" s="106"/>
      <c r="FA111" s="106"/>
      <c r="FB111" s="106"/>
      <c r="FC111" s="106"/>
      <c r="FD111" s="106"/>
      <c r="FE111" s="106"/>
      <c r="FF111" s="106"/>
      <c r="FG111" s="106"/>
      <c r="FH111" s="106"/>
      <c r="FI111" s="106"/>
      <c r="FJ111" s="106"/>
      <c r="FK111" s="106"/>
      <c r="FL111" s="106"/>
      <c r="FM111" s="106"/>
      <c r="FN111" s="106"/>
      <c r="FO111" s="106"/>
      <c r="FP111" s="106"/>
      <c r="FQ111" s="106"/>
      <c r="FR111" s="106"/>
      <c r="FS111" s="106"/>
      <c r="FT111" s="106"/>
      <c r="FU111" s="106"/>
      <c r="FV111" s="106"/>
      <c r="FW111" s="106"/>
      <c r="FX111" s="106"/>
      <c r="FY111" s="106"/>
      <c r="FZ111" s="106"/>
      <c r="GA111" s="106"/>
      <c r="GB111" s="106"/>
      <c r="GC111" s="106"/>
      <c r="GD111" s="106"/>
      <c r="GE111" s="106"/>
      <c r="GF111" s="106"/>
      <c r="GG111" s="106"/>
      <c r="GH111" s="106"/>
      <c r="GI111" s="106"/>
      <c r="GJ111" s="106"/>
      <c r="GK111" s="106"/>
      <c r="GL111" s="106"/>
      <c r="GM111" s="106"/>
      <c r="GN111" s="106"/>
      <c r="GO111" s="106"/>
      <c r="GP111" s="106"/>
      <c r="GQ111" s="106"/>
      <c r="GR111" s="106"/>
      <c r="GS111" s="106"/>
      <c r="GT111" s="106"/>
      <c r="GU111" s="106"/>
      <c r="GV111" s="106"/>
      <c r="GW111" s="106"/>
      <c r="GX111" s="106"/>
      <c r="GY111" s="106"/>
      <c r="GZ111" s="106"/>
      <c r="HA111" s="106"/>
      <c r="HB111" s="106"/>
      <c r="HC111" s="106"/>
      <c r="HD111" s="106"/>
      <c r="HE111" s="106"/>
      <c r="HF111" s="106"/>
      <c r="HG111" s="106"/>
      <c r="HH111" s="106"/>
      <c r="HI111" s="106"/>
      <c r="HJ111" s="106"/>
      <c r="HK111" s="106"/>
      <c r="HL111" s="106"/>
      <c r="HM111" s="106"/>
      <c r="HN111" s="106"/>
      <c r="HO111" s="106"/>
      <c r="HP111" s="106"/>
      <c r="HQ111" s="106"/>
      <c r="HR111" s="106"/>
      <c r="HS111" s="106"/>
      <c r="HT111" s="106"/>
      <c r="HU111" s="106"/>
      <c r="HV111" s="106"/>
      <c r="HW111" s="106"/>
      <c r="HX111" s="106"/>
      <c r="HY111" s="106"/>
      <c r="HZ111" s="106"/>
      <c r="IA111" s="106"/>
      <c r="IB111" s="106"/>
      <c r="IC111" s="106"/>
      <c r="ID111" s="106"/>
      <c r="IE111" s="106"/>
      <c r="IF111" s="106"/>
      <c r="IG111" s="106"/>
      <c r="IH111" s="106"/>
      <c r="II111" s="106"/>
      <c r="IJ111" s="106"/>
      <c r="IK111" s="106"/>
      <c r="IL111" s="106"/>
      <c r="IM111" s="106"/>
      <c r="IN111" s="106"/>
      <c r="IO111" s="106"/>
      <c r="IP111" s="106"/>
      <c r="IQ111" s="106"/>
      <c r="IR111" s="106"/>
      <c r="IS111" s="106"/>
      <c r="IT111" s="106"/>
      <c r="IU111" s="106"/>
      <c r="IV111" s="106"/>
      <c r="IW111" s="106"/>
      <c r="IX111" s="106"/>
      <c r="IY111" s="106"/>
      <c r="IZ111" s="106"/>
      <c r="JA111" s="106"/>
      <c r="JB111" s="106"/>
    </row>
    <row r="112" spans="1:262" x14ac:dyDescent="0.35">
      <c r="A112" s="108"/>
      <c r="E112" s="105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  <c r="DI112" s="106"/>
      <c r="DJ112" s="106"/>
      <c r="DK112" s="106"/>
      <c r="DL112" s="106"/>
      <c r="DM112" s="106"/>
      <c r="DN112" s="106"/>
      <c r="DO112" s="106"/>
      <c r="DP112" s="106"/>
      <c r="DQ112" s="106"/>
      <c r="DR112" s="106"/>
      <c r="DS112" s="106"/>
      <c r="DT112" s="106"/>
      <c r="DU112" s="106"/>
      <c r="DV112" s="106"/>
      <c r="DW112" s="106"/>
      <c r="DX112" s="106"/>
      <c r="DY112" s="106"/>
      <c r="DZ112" s="106"/>
      <c r="EA112" s="106"/>
      <c r="EB112" s="106"/>
      <c r="EC112" s="106"/>
      <c r="ED112" s="106"/>
      <c r="EE112" s="106"/>
      <c r="EF112" s="106"/>
      <c r="EG112" s="106"/>
      <c r="EH112" s="106"/>
      <c r="EI112" s="106"/>
      <c r="EJ112" s="106"/>
      <c r="EK112" s="106"/>
      <c r="EL112" s="106"/>
      <c r="EM112" s="106"/>
      <c r="EN112" s="106"/>
      <c r="EO112" s="106"/>
      <c r="EP112" s="106"/>
      <c r="EQ112" s="106"/>
      <c r="ER112" s="106"/>
      <c r="ES112" s="106"/>
      <c r="ET112" s="106"/>
      <c r="EU112" s="106"/>
      <c r="EV112" s="106"/>
      <c r="EW112" s="106"/>
      <c r="EX112" s="106"/>
      <c r="EY112" s="106"/>
      <c r="EZ112" s="106"/>
      <c r="FA112" s="106"/>
      <c r="FB112" s="106"/>
      <c r="FC112" s="106"/>
      <c r="FD112" s="106"/>
      <c r="FE112" s="106"/>
      <c r="FF112" s="106"/>
      <c r="FG112" s="106"/>
      <c r="FH112" s="106"/>
      <c r="FI112" s="106"/>
      <c r="FJ112" s="106"/>
      <c r="FK112" s="106"/>
      <c r="FL112" s="106"/>
      <c r="FM112" s="106"/>
      <c r="FN112" s="106"/>
      <c r="FO112" s="106"/>
      <c r="FP112" s="106"/>
      <c r="FQ112" s="106"/>
      <c r="FR112" s="106"/>
      <c r="FS112" s="106"/>
      <c r="FT112" s="106"/>
      <c r="FU112" s="106"/>
      <c r="FV112" s="106"/>
      <c r="FW112" s="106"/>
      <c r="FX112" s="106"/>
      <c r="FY112" s="106"/>
      <c r="FZ112" s="106"/>
      <c r="GA112" s="106"/>
      <c r="GB112" s="106"/>
      <c r="GC112" s="106"/>
      <c r="GD112" s="106"/>
      <c r="GE112" s="106"/>
      <c r="GF112" s="106"/>
      <c r="GG112" s="106"/>
      <c r="GH112" s="106"/>
      <c r="GI112" s="106"/>
      <c r="GJ112" s="106"/>
      <c r="GK112" s="106"/>
      <c r="GL112" s="106"/>
      <c r="GM112" s="106"/>
      <c r="GN112" s="106"/>
      <c r="GO112" s="106"/>
      <c r="GP112" s="106"/>
      <c r="GQ112" s="106"/>
      <c r="GR112" s="106"/>
      <c r="GS112" s="106"/>
      <c r="GT112" s="106"/>
      <c r="GU112" s="106"/>
      <c r="GV112" s="106"/>
      <c r="GW112" s="106"/>
      <c r="GX112" s="106"/>
      <c r="GY112" s="106"/>
      <c r="GZ112" s="106"/>
      <c r="HA112" s="106"/>
      <c r="HB112" s="106"/>
      <c r="HC112" s="106"/>
      <c r="HD112" s="106"/>
      <c r="HE112" s="106"/>
      <c r="HF112" s="106"/>
      <c r="HG112" s="106"/>
      <c r="HH112" s="106"/>
      <c r="HI112" s="106"/>
      <c r="HJ112" s="106"/>
      <c r="HK112" s="106"/>
      <c r="HL112" s="106"/>
      <c r="HM112" s="106"/>
      <c r="HN112" s="106"/>
      <c r="HO112" s="106"/>
      <c r="HP112" s="106"/>
      <c r="HQ112" s="106"/>
      <c r="HR112" s="106"/>
      <c r="HS112" s="106"/>
      <c r="HT112" s="106"/>
      <c r="HU112" s="106"/>
      <c r="HV112" s="106"/>
      <c r="HW112" s="106"/>
      <c r="HX112" s="106"/>
      <c r="HY112" s="106"/>
      <c r="HZ112" s="106"/>
      <c r="IA112" s="106"/>
      <c r="IB112" s="106"/>
      <c r="IC112" s="106"/>
      <c r="ID112" s="106"/>
      <c r="IE112" s="106"/>
      <c r="IF112" s="106"/>
      <c r="IG112" s="106"/>
      <c r="IH112" s="106"/>
      <c r="II112" s="106"/>
      <c r="IJ112" s="106"/>
      <c r="IK112" s="106"/>
      <c r="IL112" s="106"/>
      <c r="IM112" s="106"/>
      <c r="IN112" s="106"/>
      <c r="IO112" s="106"/>
      <c r="IP112" s="106"/>
      <c r="IQ112" s="106"/>
      <c r="IR112" s="106"/>
      <c r="IS112" s="106"/>
      <c r="IT112" s="106"/>
      <c r="IU112" s="106"/>
      <c r="IV112" s="106"/>
      <c r="IW112" s="106"/>
      <c r="IX112" s="106"/>
      <c r="IY112" s="106"/>
      <c r="IZ112" s="106"/>
      <c r="JA112" s="106"/>
      <c r="JB112" s="106"/>
    </row>
    <row r="113" spans="1:262" x14ac:dyDescent="0.35">
      <c r="A113" s="108"/>
      <c r="E113" s="105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  <c r="DI113" s="106"/>
      <c r="DJ113" s="106"/>
      <c r="DK113" s="106"/>
      <c r="DL113" s="106"/>
      <c r="DM113" s="106"/>
      <c r="DN113" s="106"/>
      <c r="DO113" s="106"/>
      <c r="DP113" s="106"/>
      <c r="DQ113" s="106"/>
      <c r="DR113" s="106"/>
      <c r="DS113" s="106"/>
      <c r="DT113" s="106"/>
      <c r="DU113" s="106"/>
      <c r="DV113" s="106"/>
      <c r="DW113" s="106"/>
      <c r="DX113" s="106"/>
      <c r="DY113" s="106"/>
      <c r="DZ113" s="106"/>
      <c r="EA113" s="106"/>
      <c r="EB113" s="106"/>
      <c r="EC113" s="106"/>
      <c r="ED113" s="106"/>
      <c r="EE113" s="106"/>
      <c r="EF113" s="106"/>
      <c r="EG113" s="106"/>
      <c r="EH113" s="106"/>
      <c r="EI113" s="106"/>
      <c r="EJ113" s="106"/>
      <c r="EK113" s="106"/>
      <c r="EL113" s="106"/>
      <c r="EM113" s="106"/>
      <c r="EN113" s="106"/>
      <c r="EO113" s="106"/>
      <c r="EP113" s="106"/>
      <c r="EQ113" s="106"/>
      <c r="ER113" s="106"/>
      <c r="ES113" s="106"/>
      <c r="ET113" s="106"/>
      <c r="EU113" s="106"/>
      <c r="EV113" s="106"/>
      <c r="EW113" s="106"/>
      <c r="EX113" s="106"/>
      <c r="EY113" s="106"/>
      <c r="EZ113" s="106"/>
      <c r="FA113" s="106"/>
      <c r="FB113" s="106"/>
      <c r="FC113" s="106"/>
      <c r="FD113" s="106"/>
      <c r="FE113" s="106"/>
      <c r="FF113" s="106"/>
      <c r="FG113" s="106"/>
      <c r="FH113" s="106"/>
      <c r="FI113" s="106"/>
      <c r="FJ113" s="106"/>
      <c r="FK113" s="106"/>
      <c r="FL113" s="106"/>
      <c r="FM113" s="106"/>
      <c r="FN113" s="106"/>
      <c r="FO113" s="106"/>
      <c r="FP113" s="106"/>
      <c r="FQ113" s="106"/>
      <c r="FR113" s="106"/>
      <c r="FS113" s="106"/>
      <c r="FT113" s="106"/>
      <c r="FU113" s="106"/>
      <c r="FV113" s="106"/>
      <c r="FW113" s="106"/>
      <c r="FX113" s="106"/>
      <c r="FY113" s="106"/>
      <c r="FZ113" s="106"/>
      <c r="GA113" s="106"/>
      <c r="GB113" s="106"/>
      <c r="GC113" s="106"/>
      <c r="GD113" s="106"/>
      <c r="GE113" s="106"/>
      <c r="GF113" s="106"/>
      <c r="GG113" s="106"/>
      <c r="GH113" s="106"/>
      <c r="GI113" s="106"/>
      <c r="GJ113" s="106"/>
      <c r="GK113" s="106"/>
      <c r="GL113" s="106"/>
      <c r="GM113" s="106"/>
      <c r="GN113" s="106"/>
      <c r="GO113" s="106"/>
      <c r="GP113" s="106"/>
      <c r="GQ113" s="106"/>
      <c r="GR113" s="106"/>
      <c r="GS113" s="106"/>
      <c r="GT113" s="106"/>
      <c r="GU113" s="106"/>
      <c r="GV113" s="106"/>
      <c r="GW113" s="106"/>
      <c r="GX113" s="106"/>
      <c r="GY113" s="106"/>
      <c r="GZ113" s="106"/>
      <c r="HA113" s="106"/>
      <c r="HB113" s="106"/>
      <c r="HC113" s="106"/>
      <c r="HD113" s="106"/>
      <c r="HE113" s="106"/>
      <c r="HF113" s="106"/>
      <c r="HG113" s="106"/>
      <c r="HH113" s="106"/>
      <c r="HI113" s="106"/>
      <c r="HJ113" s="106"/>
      <c r="HK113" s="106"/>
      <c r="HL113" s="106"/>
      <c r="HM113" s="106"/>
      <c r="HN113" s="106"/>
      <c r="HO113" s="106"/>
      <c r="HP113" s="106"/>
      <c r="HQ113" s="106"/>
      <c r="HR113" s="106"/>
      <c r="HS113" s="106"/>
      <c r="HT113" s="106"/>
      <c r="HU113" s="106"/>
      <c r="HV113" s="106"/>
      <c r="HW113" s="106"/>
      <c r="HX113" s="106"/>
      <c r="HY113" s="106"/>
      <c r="HZ113" s="106"/>
      <c r="IA113" s="106"/>
      <c r="IB113" s="106"/>
      <c r="IC113" s="106"/>
      <c r="ID113" s="106"/>
      <c r="IE113" s="106"/>
      <c r="IF113" s="106"/>
      <c r="IG113" s="106"/>
      <c r="IH113" s="106"/>
      <c r="II113" s="106"/>
      <c r="IJ113" s="106"/>
      <c r="IK113" s="106"/>
      <c r="IL113" s="106"/>
      <c r="IM113" s="106"/>
      <c r="IN113" s="106"/>
      <c r="IO113" s="106"/>
      <c r="IP113" s="106"/>
      <c r="IQ113" s="106"/>
      <c r="IR113" s="106"/>
      <c r="IS113" s="106"/>
      <c r="IT113" s="106"/>
      <c r="IU113" s="106"/>
      <c r="IV113" s="106"/>
      <c r="IW113" s="106"/>
      <c r="IX113" s="106"/>
      <c r="IY113" s="106"/>
      <c r="IZ113" s="106"/>
      <c r="JA113" s="106"/>
      <c r="JB113" s="106"/>
    </row>
    <row r="114" spans="1:262" x14ac:dyDescent="0.35">
      <c r="A114" s="108"/>
      <c r="E114" s="105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106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6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6"/>
      <c r="CQ114" s="106"/>
      <c r="CR114" s="106"/>
      <c r="CS114" s="106"/>
      <c r="CT114" s="106"/>
      <c r="CU114" s="106"/>
      <c r="CV114" s="106"/>
      <c r="CW114" s="106"/>
      <c r="CX114" s="106"/>
      <c r="CY114" s="106"/>
      <c r="CZ114" s="106"/>
      <c r="DA114" s="106"/>
      <c r="DB114" s="106"/>
      <c r="DC114" s="106"/>
      <c r="DD114" s="106"/>
      <c r="DE114" s="106"/>
      <c r="DF114" s="106"/>
      <c r="DG114" s="106"/>
      <c r="DH114" s="106"/>
      <c r="DI114" s="106"/>
      <c r="DJ114" s="106"/>
      <c r="DK114" s="106"/>
      <c r="DL114" s="106"/>
      <c r="DM114" s="106"/>
      <c r="DN114" s="106"/>
      <c r="DO114" s="106"/>
      <c r="DP114" s="106"/>
      <c r="DQ114" s="106"/>
      <c r="DR114" s="106"/>
      <c r="DS114" s="106"/>
      <c r="DT114" s="106"/>
      <c r="DU114" s="106"/>
      <c r="DV114" s="106"/>
      <c r="DW114" s="106"/>
      <c r="DX114" s="106"/>
      <c r="DY114" s="106"/>
      <c r="DZ114" s="106"/>
      <c r="EA114" s="106"/>
      <c r="EB114" s="106"/>
      <c r="EC114" s="106"/>
      <c r="ED114" s="106"/>
      <c r="EE114" s="106"/>
      <c r="EF114" s="106"/>
      <c r="EG114" s="106"/>
      <c r="EH114" s="106"/>
      <c r="EI114" s="106"/>
      <c r="EJ114" s="106"/>
      <c r="EK114" s="106"/>
      <c r="EL114" s="106"/>
      <c r="EM114" s="106"/>
      <c r="EN114" s="106"/>
      <c r="EO114" s="106"/>
      <c r="EP114" s="106"/>
      <c r="EQ114" s="106"/>
      <c r="ER114" s="106"/>
      <c r="ES114" s="106"/>
      <c r="ET114" s="106"/>
      <c r="EU114" s="106"/>
      <c r="EV114" s="106"/>
      <c r="EW114" s="106"/>
      <c r="EX114" s="106"/>
      <c r="EY114" s="106"/>
      <c r="EZ114" s="106"/>
      <c r="FA114" s="106"/>
      <c r="FB114" s="106"/>
      <c r="FC114" s="106"/>
      <c r="FD114" s="106"/>
      <c r="FE114" s="106"/>
      <c r="FF114" s="106"/>
      <c r="FG114" s="106"/>
      <c r="FH114" s="106"/>
      <c r="FI114" s="106"/>
      <c r="FJ114" s="106"/>
      <c r="FK114" s="106"/>
      <c r="FL114" s="106"/>
      <c r="FM114" s="106"/>
      <c r="FN114" s="106"/>
      <c r="FO114" s="106"/>
      <c r="FP114" s="106"/>
      <c r="FQ114" s="106"/>
      <c r="FR114" s="106"/>
      <c r="FS114" s="106"/>
      <c r="FT114" s="106"/>
      <c r="FU114" s="106"/>
      <c r="FV114" s="106"/>
      <c r="FW114" s="106"/>
      <c r="FX114" s="106"/>
      <c r="FY114" s="106"/>
      <c r="FZ114" s="106"/>
      <c r="GA114" s="106"/>
      <c r="GB114" s="106"/>
      <c r="GC114" s="106"/>
      <c r="GD114" s="106"/>
      <c r="GE114" s="106"/>
      <c r="GF114" s="106"/>
      <c r="GG114" s="106"/>
      <c r="GH114" s="106"/>
      <c r="GI114" s="106"/>
      <c r="GJ114" s="106"/>
      <c r="GK114" s="106"/>
      <c r="GL114" s="106"/>
      <c r="GM114" s="106"/>
      <c r="GN114" s="106"/>
      <c r="GO114" s="106"/>
      <c r="GP114" s="106"/>
      <c r="GQ114" s="106"/>
      <c r="GR114" s="106"/>
      <c r="GS114" s="106"/>
      <c r="GT114" s="106"/>
      <c r="GU114" s="106"/>
      <c r="GV114" s="106"/>
      <c r="GW114" s="106"/>
      <c r="GX114" s="106"/>
      <c r="GY114" s="106"/>
      <c r="GZ114" s="106"/>
      <c r="HA114" s="106"/>
      <c r="HB114" s="106"/>
      <c r="HC114" s="106"/>
      <c r="HD114" s="106"/>
      <c r="HE114" s="106"/>
      <c r="HF114" s="106"/>
      <c r="HG114" s="106"/>
      <c r="HH114" s="106"/>
      <c r="HI114" s="106"/>
      <c r="HJ114" s="106"/>
      <c r="HK114" s="106"/>
      <c r="HL114" s="106"/>
      <c r="HM114" s="106"/>
      <c r="HN114" s="106"/>
      <c r="HO114" s="106"/>
      <c r="HP114" s="106"/>
      <c r="HQ114" s="106"/>
      <c r="HR114" s="106"/>
      <c r="HS114" s="106"/>
      <c r="HT114" s="106"/>
      <c r="HU114" s="106"/>
      <c r="HV114" s="106"/>
      <c r="HW114" s="106"/>
      <c r="HX114" s="106"/>
      <c r="HY114" s="106"/>
      <c r="HZ114" s="106"/>
      <c r="IA114" s="106"/>
      <c r="IB114" s="106"/>
      <c r="IC114" s="106"/>
      <c r="ID114" s="106"/>
      <c r="IE114" s="106"/>
      <c r="IF114" s="106"/>
      <c r="IG114" s="106"/>
      <c r="IH114" s="106"/>
      <c r="II114" s="106"/>
      <c r="IJ114" s="106"/>
      <c r="IK114" s="106"/>
      <c r="IL114" s="106"/>
      <c r="IM114" s="106"/>
      <c r="IN114" s="106"/>
      <c r="IO114" s="106"/>
      <c r="IP114" s="106"/>
      <c r="IQ114" s="106"/>
      <c r="IR114" s="106"/>
      <c r="IS114" s="106"/>
      <c r="IT114" s="106"/>
      <c r="IU114" s="106"/>
      <c r="IV114" s="106"/>
      <c r="IW114" s="106"/>
      <c r="IX114" s="106"/>
      <c r="IY114" s="106"/>
      <c r="IZ114" s="106"/>
      <c r="JA114" s="106"/>
      <c r="JB114" s="106"/>
    </row>
    <row r="115" spans="1:262" x14ac:dyDescent="0.35">
      <c r="A115" s="108"/>
      <c r="E115" s="105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6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6"/>
      <c r="CQ115" s="106"/>
      <c r="CR115" s="106"/>
      <c r="CS115" s="106"/>
      <c r="CT115" s="106"/>
      <c r="CU115" s="106"/>
      <c r="CV115" s="106"/>
      <c r="CW115" s="106"/>
      <c r="CX115" s="106"/>
      <c r="CY115" s="106"/>
      <c r="CZ115" s="106"/>
      <c r="DA115" s="106"/>
      <c r="DB115" s="106"/>
      <c r="DC115" s="106"/>
      <c r="DD115" s="106"/>
      <c r="DE115" s="106"/>
      <c r="DF115" s="106"/>
      <c r="DG115" s="106"/>
      <c r="DH115" s="106"/>
      <c r="DI115" s="106"/>
      <c r="DJ115" s="106"/>
      <c r="DK115" s="106"/>
      <c r="DL115" s="106"/>
      <c r="DM115" s="106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  <c r="FB115" s="106"/>
      <c r="FC115" s="106"/>
      <c r="FD115" s="106"/>
      <c r="FE115" s="106"/>
      <c r="FF115" s="106"/>
      <c r="FG115" s="106"/>
      <c r="FH115" s="106"/>
      <c r="FI115" s="106"/>
      <c r="FJ115" s="106"/>
      <c r="FK115" s="106"/>
      <c r="FL115" s="106"/>
      <c r="FM115" s="106"/>
      <c r="FN115" s="106"/>
      <c r="FO115" s="106"/>
      <c r="FP115" s="106"/>
      <c r="FQ115" s="106"/>
      <c r="FR115" s="106"/>
      <c r="FS115" s="106"/>
      <c r="FT115" s="106"/>
      <c r="FU115" s="106"/>
      <c r="FV115" s="106"/>
      <c r="FW115" s="106"/>
      <c r="FX115" s="106"/>
      <c r="FY115" s="106"/>
      <c r="FZ115" s="106"/>
      <c r="GA115" s="106"/>
      <c r="GB115" s="106"/>
      <c r="GC115" s="106"/>
      <c r="GD115" s="106"/>
      <c r="GE115" s="106"/>
      <c r="GF115" s="106"/>
      <c r="GG115" s="106"/>
      <c r="GH115" s="106"/>
      <c r="GI115" s="106"/>
      <c r="GJ115" s="106"/>
      <c r="GK115" s="106"/>
      <c r="GL115" s="106"/>
      <c r="GM115" s="106"/>
      <c r="GN115" s="106"/>
      <c r="GO115" s="106"/>
      <c r="GP115" s="106"/>
      <c r="GQ115" s="106"/>
      <c r="GR115" s="106"/>
      <c r="GS115" s="106"/>
      <c r="GT115" s="106"/>
      <c r="GU115" s="106"/>
      <c r="GV115" s="106"/>
      <c r="GW115" s="106"/>
      <c r="GX115" s="106"/>
      <c r="GY115" s="106"/>
      <c r="GZ115" s="106"/>
      <c r="HA115" s="106"/>
      <c r="HB115" s="106"/>
      <c r="HC115" s="106"/>
      <c r="HD115" s="106"/>
      <c r="HE115" s="106"/>
      <c r="HF115" s="106"/>
      <c r="HG115" s="106"/>
      <c r="HH115" s="106"/>
      <c r="HI115" s="106"/>
      <c r="HJ115" s="106"/>
      <c r="HK115" s="106"/>
      <c r="HL115" s="106"/>
      <c r="HM115" s="106"/>
      <c r="HN115" s="106"/>
      <c r="HO115" s="106"/>
      <c r="HP115" s="106"/>
      <c r="HQ115" s="106"/>
      <c r="HR115" s="106"/>
      <c r="HS115" s="106"/>
      <c r="HT115" s="106"/>
      <c r="HU115" s="106"/>
      <c r="HV115" s="106"/>
      <c r="HW115" s="106"/>
      <c r="HX115" s="106"/>
      <c r="HY115" s="106"/>
      <c r="HZ115" s="106"/>
      <c r="IA115" s="106"/>
      <c r="IB115" s="106"/>
      <c r="IC115" s="106"/>
      <c r="ID115" s="106"/>
      <c r="IE115" s="106"/>
      <c r="IF115" s="106"/>
      <c r="IG115" s="106"/>
      <c r="IH115" s="106"/>
      <c r="II115" s="106"/>
      <c r="IJ115" s="106"/>
      <c r="IK115" s="106"/>
      <c r="IL115" s="106"/>
      <c r="IM115" s="106"/>
      <c r="IN115" s="106"/>
      <c r="IO115" s="106"/>
      <c r="IP115" s="106"/>
      <c r="IQ115" s="106"/>
      <c r="IR115" s="106"/>
      <c r="IS115" s="106"/>
      <c r="IT115" s="106"/>
      <c r="IU115" s="106"/>
      <c r="IV115" s="106"/>
      <c r="IW115" s="106"/>
      <c r="IX115" s="106"/>
      <c r="IY115" s="106"/>
      <c r="IZ115" s="106"/>
      <c r="JA115" s="106"/>
      <c r="JB115" s="106"/>
    </row>
    <row r="116" spans="1:262" x14ac:dyDescent="0.35">
      <c r="A116" s="108"/>
      <c r="E116" s="105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  <c r="AX116" s="106"/>
      <c r="AY116" s="106"/>
      <c r="AZ116" s="106"/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06"/>
      <c r="CB116" s="106"/>
      <c r="CC116" s="106"/>
      <c r="CD116" s="106"/>
      <c r="CE116" s="106"/>
      <c r="CF116" s="106"/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06"/>
      <c r="DA116" s="106"/>
      <c r="DB116" s="106"/>
      <c r="DC116" s="106"/>
      <c r="DD116" s="106"/>
      <c r="DE116" s="106"/>
      <c r="DF116" s="106"/>
      <c r="DG116" s="106"/>
      <c r="DH116" s="106"/>
      <c r="DI116" s="106"/>
      <c r="DJ116" s="106"/>
      <c r="DK116" s="106"/>
      <c r="DL116" s="106"/>
      <c r="DM116" s="106"/>
      <c r="DN116" s="106"/>
      <c r="DO116" s="106"/>
      <c r="DP116" s="106"/>
      <c r="DQ116" s="106"/>
      <c r="DR116" s="106"/>
      <c r="DS116" s="106"/>
      <c r="DT116" s="106"/>
      <c r="DU116" s="106"/>
      <c r="DV116" s="106"/>
      <c r="DW116" s="106"/>
      <c r="DX116" s="106"/>
      <c r="DY116" s="106"/>
      <c r="DZ116" s="106"/>
      <c r="EA116" s="106"/>
      <c r="EB116" s="106"/>
      <c r="EC116" s="106"/>
      <c r="ED116" s="106"/>
      <c r="EE116" s="106"/>
      <c r="EF116" s="106"/>
      <c r="EG116" s="106"/>
      <c r="EH116" s="106"/>
      <c r="EI116" s="106"/>
      <c r="EJ116" s="106"/>
      <c r="EK116" s="106"/>
      <c r="EL116" s="106"/>
      <c r="EM116" s="106"/>
      <c r="EN116" s="106"/>
      <c r="EO116" s="106"/>
      <c r="EP116" s="106"/>
      <c r="EQ116" s="106"/>
      <c r="ER116" s="106"/>
      <c r="ES116" s="106"/>
      <c r="ET116" s="106"/>
      <c r="EU116" s="106"/>
      <c r="EV116" s="106"/>
      <c r="EW116" s="106"/>
      <c r="EX116" s="106"/>
      <c r="EY116" s="106"/>
      <c r="EZ116" s="106"/>
      <c r="FA116" s="106"/>
      <c r="FB116" s="106"/>
      <c r="FC116" s="106"/>
      <c r="FD116" s="106"/>
      <c r="FE116" s="106"/>
      <c r="FF116" s="106"/>
      <c r="FG116" s="106"/>
      <c r="FH116" s="106"/>
      <c r="FI116" s="106"/>
      <c r="FJ116" s="106"/>
      <c r="FK116" s="106"/>
      <c r="FL116" s="106"/>
      <c r="FM116" s="106"/>
      <c r="FN116" s="106"/>
      <c r="FO116" s="106"/>
      <c r="FP116" s="106"/>
      <c r="FQ116" s="106"/>
      <c r="FR116" s="106"/>
      <c r="FS116" s="106"/>
      <c r="FT116" s="106"/>
      <c r="FU116" s="106"/>
      <c r="FV116" s="106"/>
      <c r="FW116" s="106"/>
      <c r="FX116" s="106"/>
      <c r="FY116" s="106"/>
      <c r="FZ116" s="106"/>
      <c r="GA116" s="106"/>
      <c r="GB116" s="106"/>
      <c r="GC116" s="106"/>
      <c r="GD116" s="106"/>
      <c r="GE116" s="106"/>
      <c r="GF116" s="106"/>
      <c r="GG116" s="106"/>
      <c r="GH116" s="106"/>
      <c r="GI116" s="106"/>
      <c r="GJ116" s="106"/>
      <c r="GK116" s="106"/>
      <c r="GL116" s="106"/>
      <c r="GM116" s="106"/>
      <c r="GN116" s="106"/>
      <c r="GO116" s="106"/>
      <c r="GP116" s="106"/>
      <c r="GQ116" s="106"/>
      <c r="GR116" s="106"/>
      <c r="GS116" s="106"/>
      <c r="GT116" s="106"/>
      <c r="GU116" s="106"/>
      <c r="GV116" s="106"/>
      <c r="GW116" s="106"/>
      <c r="GX116" s="106"/>
      <c r="GY116" s="106"/>
      <c r="GZ116" s="106"/>
      <c r="HA116" s="106"/>
      <c r="HB116" s="106"/>
      <c r="HC116" s="106"/>
      <c r="HD116" s="106"/>
      <c r="HE116" s="106"/>
      <c r="HF116" s="106"/>
      <c r="HG116" s="106"/>
      <c r="HH116" s="106"/>
      <c r="HI116" s="106"/>
      <c r="HJ116" s="106"/>
      <c r="HK116" s="106"/>
      <c r="HL116" s="106"/>
      <c r="HM116" s="106"/>
      <c r="HN116" s="106"/>
      <c r="HO116" s="106"/>
      <c r="HP116" s="106"/>
      <c r="HQ116" s="106"/>
      <c r="HR116" s="106"/>
      <c r="HS116" s="106"/>
      <c r="HT116" s="106"/>
      <c r="HU116" s="106"/>
      <c r="HV116" s="106"/>
      <c r="HW116" s="106"/>
      <c r="HX116" s="106"/>
      <c r="HY116" s="106"/>
      <c r="HZ116" s="106"/>
      <c r="IA116" s="106"/>
      <c r="IB116" s="106"/>
      <c r="IC116" s="106"/>
      <c r="ID116" s="106"/>
      <c r="IE116" s="106"/>
      <c r="IF116" s="106"/>
      <c r="IG116" s="106"/>
      <c r="IH116" s="106"/>
      <c r="II116" s="106"/>
      <c r="IJ116" s="106"/>
      <c r="IK116" s="106"/>
      <c r="IL116" s="106"/>
      <c r="IM116" s="106"/>
      <c r="IN116" s="106"/>
      <c r="IO116" s="106"/>
      <c r="IP116" s="106"/>
      <c r="IQ116" s="106"/>
      <c r="IR116" s="106"/>
      <c r="IS116" s="106"/>
      <c r="IT116" s="106"/>
      <c r="IU116" s="106"/>
      <c r="IV116" s="106"/>
      <c r="IW116" s="106"/>
      <c r="IX116" s="106"/>
      <c r="IY116" s="106"/>
      <c r="IZ116" s="106"/>
      <c r="JA116" s="106"/>
      <c r="JB116" s="106"/>
    </row>
    <row r="117" spans="1:262" x14ac:dyDescent="0.35">
      <c r="A117" s="108"/>
      <c r="E117" s="105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  <c r="AX117" s="106"/>
      <c r="AY117" s="106"/>
      <c r="AZ117" s="106"/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06"/>
      <c r="CD117" s="106"/>
      <c r="CE117" s="106"/>
      <c r="CF117" s="106"/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06"/>
      <c r="DA117" s="106"/>
      <c r="DB117" s="106"/>
      <c r="DC117" s="106"/>
      <c r="DD117" s="106"/>
      <c r="DE117" s="106"/>
      <c r="DF117" s="106"/>
      <c r="DG117" s="106"/>
      <c r="DH117" s="106"/>
      <c r="DI117" s="106"/>
      <c r="DJ117" s="106"/>
      <c r="DK117" s="106"/>
      <c r="DL117" s="106"/>
      <c r="DM117" s="106"/>
      <c r="DN117" s="106"/>
      <c r="DO117" s="106"/>
      <c r="DP117" s="106"/>
      <c r="DQ117" s="106"/>
      <c r="DR117" s="106"/>
      <c r="DS117" s="106"/>
      <c r="DT117" s="106"/>
      <c r="DU117" s="106"/>
      <c r="DV117" s="106"/>
      <c r="DW117" s="106"/>
      <c r="DX117" s="106"/>
      <c r="DY117" s="106"/>
      <c r="DZ117" s="106"/>
      <c r="EA117" s="106"/>
      <c r="EB117" s="106"/>
      <c r="EC117" s="106"/>
      <c r="ED117" s="106"/>
      <c r="EE117" s="106"/>
      <c r="EF117" s="106"/>
      <c r="EG117" s="106"/>
      <c r="EH117" s="106"/>
      <c r="EI117" s="106"/>
      <c r="EJ117" s="106"/>
      <c r="EK117" s="106"/>
      <c r="EL117" s="106"/>
      <c r="EM117" s="106"/>
      <c r="EN117" s="106"/>
      <c r="EO117" s="106"/>
      <c r="EP117" s="106"/>
      <c r="EQ117" s="106"/>
      <c r="ER117" s="106"/>
      <c r="ES117" s="106"/>
      <c r="ET117" s="106"/>
      <c r="EU117" s="106"/>
      <c r="EV117" s="106"/>
      <c r="EW117" s="106"/>
      <c r="EX117" s="106"/>
      <c r="EY117" s="106"/>
      <c r="EZ117" s="106"/>
      <c r="FA117" s="106"/>
      <c r="FB117" s="106"/>
      <c r="FC117" s="106"/>
      <c r="FD117" s="106"/>
      <c r="FE117" s="106"/>
      <c r="FF117" s="106"/>
      <c r="FG117" s="106"/>
      <c r="FH117" s="106"/>
      <c r="FI117" s="106"/>
      <c r="FJ117" s="106"/>
      <c r="FK117" s="106"/>
      <c r="FL117" s="106"/>
      <c r="FM117" s="106"/>
      <c r="FN117" s="106"/>
      <c r="FO117" s="106"/>
      <c r="FP117" s="106"/>
      <c r="FQ117" s="106"/>
      <c r="FR117" s="106"/>
      <c r="FS117" s="106"/>
      <c r="FT117" s="106"/>
      <c r="FU117" s="106"/>
      <c r="FV117" s="106"/>
      <c r="FW117" s="106"/>
      <c r="FX117" s="106"/>
      <c r="FY117" s="106"/>
      <c r="FZ117" s="106"/>
      <c r="GA117" s="106"/>
      <c r="GB117" s="106"/>
      <c r="GC117" s="106"/>
      <c r="GD117" s="106"/>
      <c r="GE117" s="106"/>
      <c r="GF117" s="106"/>
      <c r="GG117" s="106"/>
      <c r="GH117" s="106"/>
      <c r="GI117" s="106"/>
      <c r="GJ117" s="106"/>
      <c r="GK117" s="106"/>
      <c r="GL117" s="106"/>
      <c r="GM117" s="106"/>
      <c r="GN117" s="106"/>
      <c r="GO117" s="106"/>
      <c r="GP117" s="106"/>
      <c r="GQ117" s="106"/>
      <c r="GR117" s="106"/>
      <c r="GS117" s="106"/>
      <c r="GT117" s="106"/>
      <c r="GU117" s="106"/>
      <c r="GV117" s="106"/>
      <c r="GW117" s="106"/>
      <c r="GX117" s="106"/>
      <c r="GY117" s="106"/>
      <c r="GZ117" s="106"/>
      <c r="HA117" s="106"/>
      <c r="HB117" s="106"/>
      <c r="HC117" s="106"/>
      <c r="HD117" s="106"/>
      <c r="HE117" s="106"/>
      <c r="HF117" s="106"/>
      <c r="HG117" s="106"/>
      <c r="HH117" s="106"/>
      <c r="HI117" s="106"/>
      <c r="HJ117" s="106"/>
      <c r="HK117" s="106"/>
      <c r="HL117" s="106"/>
      <c r="HM117" s="106"/>
      <c r="HN117" s="106"/>
      <c r="HO117" s="106"/>
      <c r="HP117" s="106"/>
      <c r="HQ117" s="106"/>
      <c r="HR117" s="106"/>
      <c r="HS117" s="106"/>
      <c r="HT117" s="106"/>
      <c r="HU117" s="106"/>
      <c r="HV117" s="106"/>
      <c r="HW117" s="106"/>
      <c r="HX117" s="106"/>
      <c r="HY117" s="106"/>
      <c r="HZ117" s="106"/>
      <c r="IA117" s="106"/>
      <c r="IB117" s="106"/>
      <c r="IC117" s="106"/>
      <c r="ID117" s="106"/>
      <c r="IE117" s="106"/>
      <c r="IF117" s="106"/>
      <c r="IG117" s="106"/>
      <c r="IH117" s="106"/>
      <c r="II117" s="106"/>
      <c r="IJ117" s="106"/>
      <c r="IK117" s="106"/>
      <c r="IL117" s="106"/>
      <c r="IM117" s="106"/>
      <c r="IN117" s="106"/>
      <c r="IO117" s="106"/>
      <c r="IP117" s="106"/>
      <c r="IQ117" s="106"/>
      <c r="IR117" s="106"/>
      <c r="IS117" s="106"/>
      <c r="IT117" s="106"/>
      <c r="IU117" s="106"/>
      <c r="IV117" s="106"/>
      <c r="IW117" s="106"/>
      <c r="IX117" s="106"/>
      <c r="IY117" s="106"/>
      <c r="IZ117" s="106"/>
      <c r="JA117" s="106"/>
      <c r="JB117" s="106"/>
    </row>
    <row r="118" spans="1:262" x14ac:dyDescent="0.35">
      <c r="A118" s="108"/>
      <c r="E118" s="105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  <c r="AX118" s="106"/>
      <c r="AY118" s="106"/>
      <c r="AZ118" s="106"/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06"/>
      <c r="CD118" s="106"/>
      <c r="CE118" s="106"/>
      <c r="CF118" s="106"/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06"/>
      <c r="DA118" s="106"/>
      <c r="DB118" s="106"/>
      <c r="DC118" s="106"/>
      <c r="DD118" s="106"/>
      <c r="DE118" s="106"/>
      <c r="DF118" s="106"/>
      <c r="DG118" s="106"/>
      <c r="DH118" s="106"/>
      <c r="DI118" s="106"/>
      <c r="DJ118" s="106"/>
      <c r="DK118" s="106"/>
      <c r="DL118" s="106"/>
      <c r="DM118" s="106"/>
      <c r="DN118" s="106"/>
      <c r="DO118" s="106"/>
      <c r="DP118" s="106"/>
      <c r="DQ118" s="106"/>
      <c r="DR118" s="106"/>
      <c r="DS118" s="106"/>
      <c r="DT118" s="106"/>
      <c r="DU118" s="106"/>
      <c r="DV118" s="106"/>
      <c r="DW118" s="106"/>
      <c r="DX118" s="106"/>
      <c r="DY118" s="106"/>
      <c r="DZ118" s="106"/>
      <c r="EA118" s="106"/>
      <c r="EB118" s="106"/>
      <c r="EC118" s="106"/>
      <c r="ED118" s="106"/>
      <c r="EE118" s="106"/>
      <c r="EF118" s="106"/>
      <c r="EG118" s="106"/>
      <c r="EH118" s="106"/>
      <c r="EI118" s="106"/>
      <c r="EJ118" s="106"/>
      <c r="EK118" s="106"/>
      <c r="EL118" s="106"/>
      <c r="EM118" s="106"/>
      <c r="EN118" s="106"/>
      <c r="EO118" s="106"/>
      <c r="EP118" s="106"/>
      <c r="EQ118" s="106"/>
      <c r="ER118" s="106"/>
      <c r="ES118" s="106"/>
      <c r="ET118" s="106"/>
      <c r="EU118" s="106"/>
      <c r="EV118" s="106"/>
      <c r="EW118" s="106"/>
      <c r="EX118" s="106"/>
      <c r="EY118" s="106"/>
      <c r="EZ118" s="106"/>
      <c r="FA118" s="106"/>
      <c r="FB118" s="106"/>
      <c r="FC118" s="106"/>
      <c r="FD118" s="106"/>
      <c r="FE118" s="106"/>
      <c r="FF118" s="106"/>
      <c r="FG118" s="106"/>
      <c r="FH118" s="106"/>
      <c r="FI118" s="106"/>
      <c r="FJ118" s="106"/>
      <c r="FK118" s="106"/>
      <c r="FL118" s="106"/>
      <c r="FM118" s="106"/>
      <c r="FN118" s="106"/>
      <c r="FO118" s="106"/>
      <c r="FP118" s="106"/>
      <c r="FQ118" s="106"/>
      <c r="FR118" s="106"/>
      <c r="FS118" s="106"/>
      <c r="FT118" s="106"/>
      <c r="FU118" s="106"/>
      <c r="FV118" s="106"/>
      <c r="FW118" s="106"/>
      <c r="FX118" s="106"/>
      <c r="FY118" s="106"/>
      <c r="FZ118" s="106"/>
      <c r="GA118" s="106"/>
      <c r="GB118" s="106"/>
      <c r="GC118" s="106"/>
      <c r="GD118" s="106"/>
      <c r="GE118" s="106"/>
      <c r="GF118" s="106"/>
      <c r="GG118" s="106"/>
      <c r="GH118" s="106"/>
      <c r="GI118" s="106"/>
      <c r="GJ118" s="106"/>
      <c r="GK118" s="106"/>
      <c r="GL118" s="106"/>
      <c r="GM118" s="106"/>
      <c r="GN118" s="106"/>
      <c r="GO118" s="106"/>
      <c r="GP118" s="106"/>
      <c r="GQ118" s="106"/>
      <c r="GR118" s="106"/>
      <c r="GS118" s="106"/>
      <c r="GT118" s="106"/>
      <c r="GU118" s="106"/>
      <c r="GV118" s="106"/>
      <c r="GW118" s="106"/>
      <c r="GX118" s="106"/>
      <c r="GY118" s="106"/>
      <c r="GZ118" s="106"/>
      <c r="HA118" s="106"/>
      <c r="HB118" s="106"/>
      <c r="HC118" s="106"/>
      <c r="HD118" s="106"/>
      <c r="HE118" s="106"/>
      <c r="HF118" s="106"/>
      <c r="HG118" s="106"/>
      <c r="HH118" s="106"/>
      <c r="HI118" s="106"/>
      <c r="HJ118" s="106"/>
      <c r="HK118" s="106"/>
      <c r="HL118" s="106"/>
      <c r="HM118" s="106"/>
      <c r="HN118" s="106"/>
      <c r="HO118" s="106"/>
      <c r="HP118" s="106"/>
      <c r="HQ118" s="106"/>
      <c r="HR118" s="106"/>
      <c r="HS118" s="106"/>
      <c r="HT118" s="106"/>
      <c r="HU118" s="106"/>
      <c r="HV118" s="106"/>
      <c r="HW118" s="106"/>
      <c r="HX118" s="106"/>
      <c r="HY118" s="106"/>
      <c r="HZ118" s="106"/>
      <c r="IA118" s="106"/>
      <c r="IB118" s="106"/>
      <c r="IC118" s="106"/>
      <c r="ID118" s="106"/>
      <c r="IE118" s="106"/>
      <c r="IF118" s="106"/>
      <c r="IG118" s="106"/>
      <c r="IH118" s="106"/>
      <c r="II118" s="106"/>
      <c r="IJ118" s="106"/>
      <c r="IK118" s="106"/>
      <c r="IL118" s="106"/>
      <c r="IM118" s="106"/>
      <c r="IN118" s="106"/>
      <c r="IO118" s="106"/>
      <c r="IP118" s="106"/>
      <c r="IQ118" s="106"/>
      <c r="IR118" s="106"/>
      <c r="IS118" s="106"/>
      <c r="IT118" s="106"/>
      <c r="IU118" s="106"/>
      <c r="IV118" s="106"/>
      <c r="IW118" s="106"/>
      <c r="IX118" s="106"/>
      <c r="IY118" s="106"/>
      <c r="IZ118" s="106"/>
      <c r="JA118" s="106"/>
      <c r="JB118" s="106"/>
    </row>
  </sheetData>
  <phoneticPr fontId="17" type="noConversion"/>
  <conditionalFormatting sqref="A1:A1048576">
    <cfRule type="duplicateValues" dxfId="9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D126-CFB8-4751-AAB8-6BC55C846D8A}">
  <sheetPr codeName="Sheet3"/>
  <dimension ref="A3:AL103"/>
  <sheetViews>
    <sheetView workbookViewId="0">
      <selection activeCell="C70" sqref="C70"/>
    </sheetView>
  </sheetViews>
  <sheetFormatPr defaultRowHeight="10.5" x14ac:dyDescent="0.25"/>
  <cols>
    <col min="1" max="1" width="12.6328125" style="4" bestFit="1" customWidth="1"/>
    <col min="2" max="2" width="3.54296875" style="4" bestFit="1" customWidth="1"/>
    <col min="3" max="3" width="9" style="4" bestFit="1" customWidth="1"/>
    <col min="4" max="5" width="6.26953125" style="4" bestFit="1" customWidth="1"/>
    <col min="6" max="6" width="11.7265625" style="4" bestFit="1" customWidth="1"/>
    <col min="7" max="7" width="25.7265625" style="4" bestFit="1" customWidth="1"/>
    <col min="8" max="8" width="11.7265625" style="13" bestFit="1" customWidth="1"/>
    <col min="9" max="9" width="5.6328125" style="4" customWidth="1"/>
    <col min="10" max="10" width="11.7265625" style="4" bestFit="1" customWidth="1"/>
    <col min="11" max="11" width="25.7265625" style="4" bestFit="1" customWidth="1"/>
    <col min="12" max="12" width="10.81640625" style="4" bestFit="1" customWidth="1"/>
    <col min="13" max="20" width="5.6328125" style="4" customWidth="1"/>
    <col min="21" max="21" width="5.6328125" style="7" customWidth="1"/>
    <col min="22" max="29" width="5.6328125" style="4" customWidth="1"/>
    <col min="30" max="30" width="33.08984375" style="4" bestFit="1" customWidth="1"/>
    <col min="31" max="35" width="5.6328125" style="4" customWidth="1"/>
    <col min="36" max="16384" width="8.7265625" style="4"/>
  </cols>
  <sheetData>
    <row r="3" spans="1:36" ht="33" x14ac:dyDescent="0.3">
      <c r="B3" s="4" t="s">
        <v>1164</v>
      </c>
      <c r="C3" s="4" t="s">
        <v>1160</v>
      </c>
      <c r="D3" s="4" t="s">
        <v>1162</v>
      </c>
      <c r="E3" s="6" t="s">
        <v>1108</v>
      </c>
      <c r="F3" s="6" t="s">
        <v>0</v>
      </c>
      <c r="G3" s="6" t="s">
        <v>1143</v>
      </c>
      <c r="H3" s="12" t="s">
        <v>1120</v>
      </c>
      <c r="I3" s="6" t="s">
        <v>917</v>
      </c>
      <c r="J3" s="6" t="s">
        <v>1</v>
      </c>
      <c r="K3" s="6" t="s">
        <v>1144</v>
      </c>
      <c r="L3" s="6" t="s">
        <v>1121</v>
      </c>
      <c r="M3" s="6" t="s">
        <v>917</v>
      </c>
      <c r="N3" s="6" t="s">
        <v>916</v>
      </c>
      <c r="O3" s="6" t="s">
        <v>909</v>
      </c>
      <c r="P3" s="6" t="s">
        <v>910</v>
      </c>
      <c r="Q3" s="6" t="s">
        <v>907</v>
      </c>
      <c r="R3" s="6" t="s">
        <v>908</v>
      </c>
      <c r="S3" s="6" t="s">
        <v>912</v>
      </c>
      <c r="T3" s="6" t="s">
        <v>913</v>
      </c>
      <c r="U3" s="20" t="s">
        <v>914</v>
      </c>
      <c r="V3" s="6" t="s">
        <v>915</v>
      </c>
      <c r="W3" s="6" t="s">
        <v>919</v>
      </c>
      <c r="X3" s="6" t="s">
        <v>918</v>
      </c>
      <c r="Y3" s="8" t="s">
        <v>923</v>
      </c>
      <c r="Z3" s="6" t="s">
        <v>920</v>
      </c>
      <c r="AA3" s="6" t="s">
        <v>921</v>
      </c>
      <c r="AB3" s="6" t="s">
        <v>1161</v>
      </c>
      <c r="AC3" s="6" t="s">
        <v>1163</v>
      </c>
      <c r="AD3" s="8" t="s">
        <v>922</v>
      </c>
      <c r="AE3" s="8" t="s">
        <v>909</v>
      </c>
      <c r="AF3" s="8" t="s">
        <v>910</v>
      </c>
      <c r="AG3" s="8" t="s">
        <v>912</v>
      </c>
      <c r="AH3" s="6" t="s">
        <v>913</v>
      </c>
      <c r="AI3" s="6" t="s">
        <v>914</v>
      </c>
      <c r="AJ3" s="6"/>
    </row>
    <row r="4" spans="1:36" x14ac:dyDescent="0.25">
      <c r="A4" s="17" t="s">
        <v>1106</v>
      </c>
      <c r="B4" s="17">
        <v>1</v>
      </c>
      <c r="C4" s="27">
        <v>44095</v>
      </c>
      <c r="D4" s="10">
        <v>5</v>
      </c>
      <c r="E4" s="10" t="s">
        <v>927</v>
      </c>
      <c r="F4" s="16" t="s">
        <v>423</v>
      </c>
      <c r="G4" s="4" t="str">
        <f>_xlfn.XLOOKUP(F4,bonds[ID_ISIN],bonds[unique lookup])</f>
        <v>VOD 2 5/8 08/27/80 nc-26</v>
      </c>
      <c r="H4" s="13" t="e">
        <f>SUMIF(#REF!,F4,#REF!)</f>
        <v>#REF!</v>
      </c>
      <c r="I4" s="5" cm="1">
        <f t="array" ref="I4">_xll.BDP(F4&amp;" corp","blp_i_sprd_mid","pcs="&amp;E4)</f>
        <v>310.82894897460938</v>
      </c>
      <c r="J4" s="16" t="s">
        <v>427</v>
      </c>
      <c r="K4" s="4" t="str">
        <f>_xlfn.XLOOKUP(J4,bonds[ID_ISIN],bonds[unique lookup])</f>
        <v>VOD 4.2 10/03/78 nc-28</v>
      </c>
      <c r="L4" s="13" t="e">
        <f>SUMIF(#REF!,J4,#REF!)</f>
        <v>#REF!</v>
      </c>
      <c r="M4" s="5" cm="1">
        <f t="array" ref="M4">_xll.BDP(J4&amp;" corp","blp_i_sprd_mid","pcs="&amp;E4)</f>
        <v>307.92059326171875</v>
      </c>
      <c r="N4" s="11">
        <f t="shared" ref="N4:N13" si="0">I4-M4</f>
        <v>2.908355712890625</v>
      </c>
      <c r="O4" s="14" t="str">
        <f>MIN(ROUNDDOWN(MIN(_xlfn.XLOOKUP(F4,bonds[ID_ISIN],bonds[years_since_issue]),_xlfn.XLOOKUP(J4,bonds[ID_ISIN],bonds[years_since_issue]))*365,0),max_lookback)&amp;"d"</f>
        <v>54d</v>
      </c>
      <c r="P4" s="4" t="s">
        <v>911</v>
      </c>
      <c r="Q4" s="5" cm="1">
        <f t="array" ref="Q4">_xll.BQL.Query("let(#price=dropna(spread(st=i,dates=range(-"&amp;$O4&amp;","&amp;$P4&amp;"),side='mid',fill='prev', pricing_source='"&amp;$E4&amp;"')).value;
#price2=value(#price,['"&amp;$J4&amp;" Corp']);
#spread=#price-#price2;)
Get("&amp;Q$3&amp;"(#spread))
for('"&amp;$F4&amp;" Corp')")</f>
        <v>-1.2350120521772396</v>
      </c>
      <c r="R4" s="5" cm="1">
        <f t="array" ref="R4">_xll.BQL.Query("let(#price=dropna(spread(st=i,dates=range(-"&amp;$O4&amp;","&amp;$P4&amp;"),side='mid',fill='prev', pricing_source='"&amp;$E4&amp;"')).value;
#price2=value(#price,['"&amp;$J4&amp;" Corp']);
#spread=#price-#price2;)
Get("&amp;R$3&amp;"(#spread))
for('"&amp;$F4&amp;" Corp')")</f>
        <v>22.407800049709067</v>
      </c>
      <c r="S4" s="5" cm="1">
        <f t="array" ref="S4">_xll.BQL.Query("let(#price=dropna(spread(st=i,dates=range(-"&amp;$O4&amp;","&amp;$P4&amp;"),side='mid',fill='prev', pricing_source='"&amp;$E4&amp;"')).value;
#price2=value(#price,['"&amp;$J4&amp;" Corp']);
#spread=#price-#price2;)
Get("&amp;S$3&amp;"(#spread))
for('"&amp;$F4&amp;" Corp')")</f>
        <v>7.5248116174127331</v>
      </c>
      <c r="T4" s="5" cm="1">
        <f t="array" ref="T4">_xll.BQL.Query("let(#price=dropna(spread(st=i,dates=range(-"&amp;$O4&amp;","&amp;$P4&amp;"),side='mid',fill='prev', pricing_source='"&amp;$E4&amp;"')).value;
#price2=value(#price,['"&amp;$J4&amp;" Corp']);
#spread=#price-#price2;)
Get("&amp;T$3&amp;"(#spread))
for('"&amp;$F4&amp;" Corp')")</f>
        <v>6.9304467224151409</v>
      </c>
      <c r="U4" s="7">
        <f>(N4-S4)/T4</f>
        <v>-0.66611231417321293</v>
      </c>
      <c r="V4" s="5">
        <f t="shared" ref="V4:V13" si="1">(N4-Q4)/(R4-Q4)*100</f>
        <v>17.524851727503652</v>
      </c>
      <c r="W4" s="7">
        <f>_xll.BQL.Query(" get(corr(SPREAD(SPREAD_TYPE='I'), VALUE(SPREAD(SPREAD_TYPE='I'), ['"&amp;F4&amp;" Corp']))) for(['"&amp;J4&amp;" Corp'])with(dates=range(-"&amp;O4&amp;","&amp;P4&amp;"))")</f>
        <v>0.86765138642212047</v>
      </c>
      <c r="X4" s="5" cm="1">
        <f t="array" aca="1" ref="X4" ca="1">IFERROR(_xll.BDH(F4&amp;" corp","blp_i_sprd_mid",TODAY()-2,TODAY()-2,"days=a","fill=p")-_xll.BDH(J4&amp;" corp","blp_i_sprd_mid",TODAY()-2,TODAY()-2,"days=a","fill=p"),"-")</f>
        <v>1.9429999999999836</v>
      </c>
      <c r="Y4" s="5" cm="1">
        <f t="array" aca="1" ref="Y4" ca="1">IFERROR(_xll.BDH(F4&amp;" corp","blp_i_sprd_mid",TODAY()-5,TODAY()-5,"days=a","fill=p")-_xll.BDH(J4&amp;" corp","blp_i_sprd_mid",TODAY()-5,TODAY()-5,"days=a","fill=p"),"-")</f>
        <v>1.2019999999999982</v>
      </c>
      <c r="Z4" s="5" cm="1">
        <f t="array" aca="1" ref="Z4" ca="1">IFERROR(_xll.BDH(F4&amp;" corp","blp_i_sprd_mid",TODAY()-10,TODAY()-10,"days=a","fill=p")-_xll.BDH(J4&amp;" corp","blp_i_sprd_mid",TODAY()-10,TODAY()-10,"days=a","fill=p"),"-")</f>
        <v>1.0910000000000082</v>
      </c>
      <c r="AA4" s="7">
        <f>IFERROR(U4-AI4,"-")</f>
        <v>-8.4243355829510258E-2</v>
      </c>
      <c r="AB4" s="5">
        <f ca="1">(TODAY()-C4)</f>
        <v>31</v>
      </c>
      <c r="AC4" s="5">
        <f>N4-D4</f>
        <v>-2.091644287109375</v>
      </c>
      <c r="AD4" s="4" t="str">
        <f t="shared" ref="AD4:AD13" si="2">F4&amp;" Corp "&amp;J4&amp;" Corp"</f>
        <v>XS2225157424 Corp XS1888179550 Corp</v>
      </c>
      <c r="AE4" s="4" t="str">
        <f>O4</f>
        <v>54d</v>
      </c>
      <c r="AF4" s="4" t="s">
        <v>920</v>
      </c>
      <c r="AG4" s="5" cm="1">
        <f t="array" ref="AG4">_xll.BQL.Query("let(#price=dropna(spread(st=i,dates=range(-"&amp;$AE4&amp;","&amp;$AF4&amp;"),side='mid',fill='prev', pricing_source='"&amp;$E4&amp;"')).value;
#price2=value(#price,['"&amp;$J4&amp;" Corp']);
#spread=#price-#price2;)
Get("&amp;AG$3&amp;"(#spread))
for('"&amp;$F4&amp;" Corp')")</f>
        <v>6.7465326389188869</v>
      </c>
      <c r="AH4" s="5" cm="1">
        <f t="array" ref="AH4">_xll.BQL.Query("let(#price=dropna(spread(st=i,dates=range(-"&amp;$AE4&amp;","&amp;$AF4&amp;"),side='mid',fill='prev', pricing_source='"&amp;$E4&amp;"')).value;
#price2=value(#price,['"&amp;$J4&amp;" Corp']);
#spread=#price-#price2;)
Get("&amp;AH$3&amp;"(#spread))
for('"&amp;$F4&amp;" Corp')")</f>
        <v>6.5962909190991752</v>
      </c>
      <c r="AI4" s="7">
        <f t="shared" ref="AI4:AI5" si="3">IFERROR((N4-AG4)/AH4,"-")</f>
        <v>-0.58186895834370267</v>
      </c>
      <c r="AJ4" s="14"/>
    </row>
    <row r="5" spans="1:36" x14ac:dyDescent="0.25">
      <c r="A5" s="17" t="s">
        <v>1106</v>
      </c>
      <c r="B5" s="17">
        <v>2</v>
      </c>
      <c r="C5" s="27">
        <v>44095</v>
      </c>
      <c r="D5" s="10">
        <v>0</v>
      </c>
      <c r="E5" s="10" t="s">
        <v>927</v>
      </c>
      <c r="F5" s="16" t="s">
        <v>114</v>
      </c>
      <c r="G5" s="4" t="str">
        <f>_xlfn.XLOOKUP(F5,bonds[ID_ISIN],bonds[unique lookup])</f>
        <v>MRKGR 3 3/8 12/12/74 nc-24</v>
      </c>
      <c r="H5" s="13" t="e">
        <f>SUMIF(#REF!,F5,#REF!)</f>
        <v>#REF!</v>
      </c>
      <c r="I5" s="5" cm="1">
        <f t="array" ref="I5">_xll.BDP(F5&amp;" corp","blp_i_sprd_mid","pcs="&amp;E5)</f>
        <v>157.15292358398438</v>
      </c>
      <c r="J5" s="16" t="s">
        <v>118</v>
      </c>
      <c r="K5" s="4" t="str">
        <f>_xlfn.XLOOKUP(J5,bonds[ID_ISIN],bonds[unique lookup])</f>
        <v>MRKGR 1 5/8 06/25/79 nc-24</v>
      </c>
      <c r="L5" s="13" t="e">
        <f>SUMIF(#REF!,J5,#REF!)</f>
        <v>#REF!</v>
      </c>
      <c r="M5" s="5" cm="1">
        <f t="array" ref="M5">_xll.BDP(J5&amp;" corp","blp_i_sprd_mid","pcs="&amp;E5)</f>
        <v>168.73219299316406</v>
      </c>
      <c r="N5" s="11">
        <f t="shared" si="0"/>
        <v>-11.579269409179688</v>
      </c>
      <c r="O5" s="14" t="str">
        <f>MIN(ROUNDDOWN(MIN(_xlfn.XLOOKUP(F5,bonds[ID_ISIN],bonds[years_since_issue]),_xlfn.XLOOKUP(J5,bonds[ID_ISIN],bonds[years_since_issue]))*365,0),max_lookback)&amp;"d"</f>
        <v>365d</v>
      </c>
      <c r="P5" s="4" t="s">
        <v>911</v>
      </c>
      <c r="Q5" s="5" cm="1">
        <f t="array" ref="Q5">_xll.BQL.Query("let(#price=dropna(spread(st=i,dates=range(-"&amp;$O5&amp;","&amp;$P5&amp;"),side='mid',fill='prev', pricing_source='"&amp;$E5&amp;"')).value;
#price2=value(#price,['"&amp;$J5&amp;" Corp']);
#spread=#price-#price2;)
Get("&amp;Q$3&amp;"(#spread))
for('"&amp;$F5&amp;" Corp')")</f>
        <v>-113.25143036532012</v>
      </c>
      <c r="R5" s="5" cm="1">
        <f t="array" ref="R5">_xll.BQL.Query("let(#price=dropna(spread(st=i,dates=range(-"&amp;$O5&amp;","&amp;$P5&amp;"),side='mid',fill='prev', pricing_source='"&amp;$E5&amp;"')).value;
#price2=value(#price,['"&amp;$J5&amp;" Corp']);
#spread=#price-#price2;)
Get("&amp;R$3&amp;"(#spread))
for('"&amp;$F5&amp;" Corp')")</f>
        <v>-2.2261399534644966</v>
      </c>
      <c r="S5" s="5" cm="1">
        <f t="array" ref="S5">_xll.BQL.Query("let(#price=dropna(spread(st=i,dates=range(-"&amp;$O5&amp;","&amp;$P5&amp;"),side='mid',fill='prev', pricing_source='"&amp;$E5&amp;"')).value;
#price2=value(#price,['"&amp;$J5&amp;" Corp']);
#spread=#price-#price2;)
Get("&amp;S$3&amp;"(#spread))
for('"&amp;$F5&amp;" Corp')")</f>
        <v>-24.556959851530511</v>
      </c>
      <c r="T5" s="5" cm="1">
        <f t="array" ref="T5">_xll.BQL.Query("let(#price=dropna(spread(st=i,dates=range(-"&amp;$O5&amp;","&amp;$P5&amp;"),side='mid',fill='prev', pricing_source='"&amp;$E5&amp;"')).value;
#price2=value(#price,['"&amp;$J5&amp;" Corp']);
#spread=#price-#price2;)
Get("&amp;T$3&amp;"(#spread))
for('"&amp;$F5&amp;" Corp')")</f>
        <v>18.638006625633583</v>
      </c>
      <c r="U5" s="7">
        <f t="shared" ref="U5:U13" si="4">(N5-S5)/T5</f>
        <v>0.69630249108840292</v>
      </c>
      <c r="V5" s="5">
        <f t="shared" si="1"/>
        <v>91.575676657976629</v>
      </c>
      <c r="W5" s="7">
        <f>_xll.BQL.Query(" get(corr(SPREAD(SPREAD_TYPE='I'), VALUE(SPREAD(SPREAD_TYPE='I'), ['"&amp;F5&amp;" Corp']))) for(['"&amp;J5&amp;" Corp'])with(dates=range(-"&amp;O5&amp;","&amp;P5&amp;"))")</f>
        <v>0.98146102971994587</v>
      </c>
      <c r="X5" s="5" cm="1">
        <f t="array" aca="1" ref="X5" ca="1">IFERROR(_xll.BDH(F5&amp;" corp","blp_i_sprd_mid",TODAY()-2,TODAY()-2,"days=a","fill=p")-_xll.BDH(J5&amp;" corp","blp_i_sprd_mid",TODAY()-2,TODAY()-2,"days=a","fill=p"),"-")</f>
        <v>-10.451999999999998</v>
      </c>
      <c r="Y5" s="5" cm="1">
        <f t="array" aca="1" ref="Y5" ca="1">IFERROR(_xll.BDH(F5&amp;" corp","blp_i_sprd_mid",TODAY()-5,TODAY()-5,"days=a","fill=p")-_xll.BDH(J5&amp;" corp","blp_i_sprd_mid",TODAY()-5,TODAY()-5,"days=a","fill=p"),"-")</f>
        <v>-12.990999999999985</v>
      </c>
      <c r="Z5" s="5" cm="1">
        <f t="array" aca="1" ref="Z5" ca="1">IFERROR(_xll.BDH(F5&amp;" corp","blp_i_sprd_mid",TODAY()-10,TODAY()-10,"days=a","fill=p")-_xll.BDH(J5&amp;" corp","blp_i_sprd_mid",TODAY()-10,TODAY()-10,"days=a","fill=p"),"-")</f>
        <v>-9.9190000000000111</v>
      </c>
      <c r="AA5" s="7">
        <f t="shared" ref="AA5:AA13" si="5">IFERROR(U5-AI5,"-")</f>
        <v>1.4217712155233153E-2</v>
      </c>
      <c r="AB5" s="5">
        <f t="shared" ref="AB5:AB13" ca="1" si="6">(TODAY()-C5)</f>
        <v>31</v>
      </c>
      <c r="AC5" s="5">
        <f>N5-D5</f>
        <v>-11.579269409179688</v>
      </c>
      <c r="AD5" s="4" t="str">
        <f t="shared" si="2"/>
        <v>XS1152343668 Corp XS2011260531 Corp</v>
      </c>
      <c r="AE5" s="4" t="str">
        <f t="shared" ref="AE5:AE13" si="7">O5</f>
        <v>365d</v>
      </c>
      <c r="AF5" s="4" t="s">
        <v>920</v>
      </c>
      <c r="AG5" s="5" cm="1">
        <f t="array" ref="AG5">_xll.BQL.Query("let(#price=dropna(spread(st=i,dates=range(-"&amp;$AE5&amp;","&amp;$AF5&amp;"),side='mid',fill='prev', pricing_source='"&amp;$E5&amp;"')).value;
#price2=value(#price,['"&amp;$J5&amp;" Corp']);
#spread=#price-#price2;)
Get("&amp;AG$3&amp;"(#spread))
for('"&amp;$F5&amp;" Corp')")</f>
        <v>-24.20524052558455</v>
      </c>
      <c r="AH5" s="5" cm="1">
        <f t="array" ref="AH5">_xll.BQL.Query("let(#price=dropna(spread(st=i,dates=range(-"&amp;$AE5&amp;","&amp;$AF5&amp;"),side='mid',fill='prev', pricing_source='"&amp;$E5&amp;"')).value;
#price2=value(#price,['"&amp;$J5&amp;" Corp']);
#spread=#price-#price2;)
Get("&amp;AH$3&amp;"(#spread))
for('"&amp;$F5&amp;" Corp')")</f>
        <v>18.510853058695723</v>
      </c>
      <c r="AI5" s="7">
        <f t="shared" si="3"/>
        <v>0.68208477893316977</v>
      </c>
      <c r="AJ5" s="14"/>
    </row>
    <row r="6" spans="1:36" x14ac:dyDescent="0.25">
      <c r="A6" s="17" t="s">
        <v>1106</v>
      </c>
      <c r="B6" s="17">
        <v>3</v>
      </c>
      <c r="C6" s="27">
        <v>44095</v>
      </c>
      <c r="D6" s="10"/>
      <c r="E6" s="10" t="s">
        <v>927</v>
      </c>
      <c r="F6" s="16" t="s">
        <v>532</v>
      </c>
      <c r="G6" s="4" t="str">
        <f>_xlfn.XLOOKUP(F6,bonds[ID_ISIN],bonds[unique lookup])</f>
        <v>EDF 5 5/8 PERP nc-24</v>
      </c>
      <c r="H6" s="13" t="e">
        <f>SUMIF(#REF!,F6,#REF!)</f>
        <v>#REF!</v>
      </c>
      <c r="I6" s="5" cm="1">
        <f t="array" ref="I6">_xll.BDP(F6&amp;" corp","blp_i_sprd_mid","pcs="&amp;E6)</f>
        <v>321.276123046875</v>
      </c>
      <c r="J6" s="16" t="s">
        <v>528</v>
      </c>
      <c r="K6" s="4" t="str">
        <f>_xlfn.XLOOKUP(J6,bonds[ID_ISIN],bonds[unique lookup])</f>
        <v>EDF 5 1/4 PERP nc-23</v>
      </c>
      <c r="L6" s="13" t="e">
        <f>SUMIF(#REF!,J6,#REF!)</f>
        <v>#REF!</v>
      </c>
      <c r="M6" s="5" cm="1">
        <f t="array" ref="M6">_xll.BDP(J6&amp;" corp","blp_i_sprd_mid","pcs="&amp;E6)</f>
        <v>284.2244873046875</v>
      </c>
      <c r="N6" s="11">
        <f t="shared" si="0"/>
        <v>37.0516357421875</v>
      </c>
      <c r="O6" s="14" t="str">
        <f>MIN(ROUNDDOWN(MIN(_xlfn.XLOOKUP(F6,bonds[ID_ISIN],bonds[years_since_issue]),_xlfn.XLOOKUP(J6,bonds[ID_ISIN],bonds[years_since_issue]))*365,0),max_lookback)&amp;"d"</f>
        <v>365d</v>
      </c>
      <c r="P6" s="4" t="s">
        <v>911</v>
      </c>
      <c r="Q6" s="5" cm="1">
        <f t="array" ref="Q6">_xll.BQL.Query("let(#price=dropna(spread(st=i,dates=range(-"&amp;$O6&amp;","&amp;$P6&amp;"),side='mid',fill='prev', pricing_source='"&amp;$E6&amp;"')).value;
#price2=value(#price,['"&amp;$J6&amp;" Corp']);
#spread=#price-#price2;)
Get("&amp;Q$3&amp;"(#spread))
for('"&amp;$F6&amp;" Corp')")</f>
        <v>-267.70438925706372</v>
      </c>
      <c r="R6" s="5" cm="1">
        <f t="array" ref="R6">_xll.BQL.Query("let(#price=dropna(spread(st=i,dates=range(-"&amp;$O6&amp;","&amp;$P6&amp;"),side='mid',fill='prev', pricing_source='"&amp;$E6&amp;"')).value;
#price2=value(#price,['"&amp;$J6&amp;" Corp']);
#spread=#price-#price2;)
Get("&amp;R$3&amp;"(#spread))
for('"&amp;$F6&amp;" Corp')")</f>
        <v>97.784745911420487</v>
      </c>
      <c r="S6" s="5" cm="1">
        <f t="array" ref="S6">_xll.BQL.Query("let(#price=dropna(spread(st=i,dates=range(-"&amp;$O6&amp;","&amp;$P6&amp;"),side='mid',fill='prev', pricing_source='"&amp;$E6&amp;"')).value;
#price2=value(#price,['"&amp;$J6&amp;" Corp']);
#spread=#price-#price2;)
Get("&amp;S$3&amp;"(#spread))
for('"&amp;$F6&amp;" Corp')")</f>
        <v>22.72597097806759</v>
      </c>
      <c r="T6" s="5" cm="1">
        <f t="array" ref="T6">_xll.BQL.Query("let(#price=dropna(spread(st=i,dates=range(-"&amp;$O6&amp;","&amp;$P6&amp;"),side='mid',fill='prev', pricing_source='"&amp;$E6&amp;"')).value;
#price2=value(#price,['"&amp;$J6&amp;" Corp']);
#spread=#price-#price2;)
Get("&amp;T$3&amp;"(#spread))
for('"&amp;$F6&amp;" Corp')")</f>
        <v>41.319457050344511</v>
      </c>
      <c r="U6" s="7">
        <f t="shared" si="4"/>
        <v>0.34670505826504966</v>
      </c>
      <c r="V6" s="5">
        <f t="shared" si="1"/>
        <v>83.383060035085293</v>
      </c>
      <c r="W6" s="7">
        <f>_xll.BQL.Query(" get(corr(SPREAD(SPREAD_TYPE='I'), VALUE(SPREAD(SPREAD_TYPE='I'), ['"&amp;F6&amp;" Corp']))) for(['"&amp;J6&amp;" Corp'])with(dates=range(-"&amp;O6&amp;","&amp;P6&amp;"))")</f>
        <v>0.97717847063550511</v>
      </c>
      <c r="X6" s="5" cm="1">
        <f t="array" aca="1" ref="X6" ca="1">IFERROR(_xll.BDH(F6&amp;" corp","blp_i_sprd_mid",TODAY()-2,TODAY()-2,"days=a","fill=p")-_xll.BDH(J6&amp;" corp","blp_i_sprd_mid",TODAY()-2,TODAY()-2,"days=a","fill=p"),"-")</f>
        <v>38.567000000000007</v>
      </c>
      <c r="Y6" s="5" cm="1">
        <f t="array" aca="1" ref="Y6" ca="1">IFERROR(_xll.BDH(F6&amp;" corp","blp_i_sprd_mid",TODAY()-5,TODAY()-5,"days=a","fill=p")-_xll.BDH(J6&amp;" corp","blp_i_sprd_mid",TODAY()-5,TODAY()-5,"days=a","fill=p"),"-")</f>
        <v>57.10899999999998</v>
      </c>
      <c r="Z6" s="5" cm="1">
        <f t="array" aca="1" ref="Z6" ca="1">IFERROR(_xll.BDH(F6&amp;" corp","blp_i_sprd_mid",TODAY()-10,TODAY()-10,"days=a","fill=p")-_xll.BDH(J6&amp;" corp","blp_i_sprd_mid",TODAY()-10,TODAY()-10,"days=a","fill=p"),"-")</f>
        <v>44.46999999999997</v>
      </c>
      <c r="AA6" s="7">
        <f t="shared" si="5"/>
        <v>8.873008427176976E-3</v>
      </c>
      <c r="AB6" s="5">
        <f t="shared" ca="1" si="6"/>
        <v>31</v>
      </c>
      <c r="AC6" s="5"/>
      <c r="AD6" s="4" t="str">
        <f t="shared" si="2"/>
        <v>USF2893TAM83 Corp USF2893TAF33 Corp</v>
      </c>
      <c r="AE6" s="4" t="str">
        <f t="shared" si="7"/>
        <v>365d</v>
      </c>
      <c r="AF6" s="4" t="s">
        <v>920</v>
      </c>
      <c r="AG6" s="5" cm="1">
        <f t="array" ref="AG6">_xll.BQL.Query("let(#price=dropna(spread(st=i,dates=range(-"&amp;$AE6&amp;","&amp;$AF6&amp;"),side='mid',fill='prev', pricing_source='"&amp;$E6&amp;"')).value;
#price2=value(#price,['"&amp;$J6&amp;" Corp']);
#spread=#price-#price2;)
Get("&amp;AG$3&amp;"(#spread))
for('"&amp;$F6&amp;" Corp')")</f>
        <v>23.23987584729268</v>
      </c>
      <c r="AH6" s="5" cm="1">
        <f t="array" ref="AH6">_xll.BQL.Query("let(#price=dropna(spread(st=i,dates=range(-"&amp;$AE6&amp;","&amp;$AF6&amp;"),side='mid',fill='prev', pricing_source='"&amp;$E6&amp;"')).value;
#price2=value(#price,['"&amp;$J6&amp;" Corp']);
#spread=#price-#price2;)
Get("&amp;AH$3&amp;"(#spread))
for('"&amp;$F6&amp;" Corp')")</f>
        <v>40.883509724797143</v>
      </c>
      <c r="AI6" s="7">
        <f>IFERROR((N6-AG6)/AH6,"-")</f>
        <v>0.33783204983787268</v>
      </c>
      <c r="AJ6" s="14"/>
    </row>
    <row r="7" spans="1:36" x14ac:dyDescent="0.25">
      <c r="A7" s="17" t="s">
        <v>1106</v>
      </c>
      <c r="B7" s="17">
        <v>4</v>
      </c>
      <c r="C7" s="27">
        <v>44095</v>
      </c>
      <c r="D7" s="10"/>
      <c r="E7" s="10" t="s">
        <v>1109</v>
      </c>
      <c r="F7" s="16" t="s">
        <v>240</v>
      </c>
      <c r="G7" s="4" t="str">
        <f>_xlfn.XLOOKUP(F7,bonds[ID_ISIN],bonds[unique lookup])</f>
        <v>BPLN 3 1/4 PERP nc-26</v>
      </c>
      <c r="H7" s="13" t="e">
        <f>SUMIF(#REF!,F7,#REF!)</f>
        <v>#REF!</v>
      </c>
      <c r="I7" s="5" cm="1">
        <f t="array" ref="I7">_xll.BDP(F7&amp;" corp","blp_i_sprd_mid","pcs="&amp;E7)</f>
        <v>291.48638916015625</v>
      </c>
      <c r="J7" s="16" t="s">
        <v>250</v>
      </c>
      <c r="K7" s="4" t="str">
        <f>_xlfn.XLOOKUP(J7,bonds[ID_ISIN],bonds[unique lookup])</f>
        <v>BPLN 4 1/4 PERP nc-27</v>
      </c>
      <c r="L7" s="13" t="e">
        <f>SUMIF(#REF!,J7,#REF!)</f>
        <v>#REF!</v>
      </c>
      <c r="M7" s="5" cm="1">
        <f t="array" ref="M7">_xll.BDP(J7&amp;" corp","blp_i_sprd_mid","pcs="&amp;E7)</f>
        <v>303.8929443359375</v>
      </c>
      <c r="N7" s="11">
        <f t="shared" si="0"/>
        <v>-12.40655517578125</v>
      </c>
      <c r="O7" s="14" t="str">
        <f>MIN(ROUNDDOWN(MIN(_xlfn.XLOOKUP(F7,bonds[ID_ISIN],bonds[years_since_issue]),_xlfn.XLOOKUP(J7,bonds[ID_ISIN],bonds[years_since_issue]))*365,0),max_lookback)&amp;"d"</f>
        <v>120d</v>
      </c>
      <c r="P7" s="4" t="s">
        <v>911</v>
      </c>
      <c r="Q7" s="5" cm="1">
        <f t="array" ref="Q7">_xll.BQL.Query("let(#price=dropna(spread(st=i,dates=range(-"&amp;$O7&amp;","&amp;$P7&amp;"),side='mid',fill='prev', pricing_source='"&amp;$E7&amp;"')).value;
#price2=value(#price,['"&amp;$J7&amp;" Corp']);
#spread=#price-#price2;)
Get("&amp;Q$3&amp;"(#spread))
for('"&amp;$F7&amp;" Corp')")</f>
        <v>-43.521999999999991</v>
      </c>
      <c r="R7" s="5" cm="1">
        <f t="array" ref="R7">_xll.BQL.Query("let(#price=dropna(spread(st=i,dates=range(-"&amp;$O7&amp;","&amp;$P7&amp;"),side='mid',fill='prev', pricing_source='"&amp;$E7&amp;"')).value;
#price2=value(#price,['"&amp;$J7&amp;" Corp']);
#spread=#price-#price2;)
Get("&amp;R$3&amp;"(#spread))
for('"&amp;$F7&amp;" Corp')")</f>
        <v>10.575999999999965</v>
      </c>
      <c r="S7" s="5" cm="1">
        <f t="array" ref="S7">_xll.BQL.Query("let(#price=dropna(spread(st=i,dates=range(-"&amp;$O7&amp;","&amp;$P7&amp;"),side='mid',fill='prev', pricing_source='"&amp;$E7&amp;"')).value;
#price2=value(#price,['"&amp;$J7&amp;" Corp']);
#spread=#price-#price2;)
Get("&amp;S$3&amp;"(#spread))
for('"&amp;$F7&amp;" Corp')")</f>
        <v>-12.715677685950407</v>
      </c>
      <c r="T7" s="5" cm="1">
        <f t="array" ref="T7">_xll.BQL.Query("let(#price=dropna(spread(st=i,dates=range(-"&amp;$O7&amp;","&amp;$P7&amp;"),side='mid',fill='prev', pricing_source='"&amp;$E7&amp;"')).value;
#price2=value(#price,['"&amp;$J7&amp;" Corp']);
#spread=#price-#price2;)
Get("&amp;T$3&amp;"(#spread))
for('"&amp;$F7&amp;" Corp')")</f>
        <v>15.990569241595109</v>
      </c>
      <c r="U7" s="7">
        <f t="shared" si="4"/>
        <v>1.93315513349618E-2</v>
      </c>
      <c r="V7" s="5">
        <f t="shared" si="1"/>
        <v>57.516811756846394</v>
      </c>
      <c r="W7" s="7">
        <f>_xll.BQL.Query(" get(corr(SPREAD(SPREAD_TYPE='I'), VALUE(SPREAD(SPREAD_TYPE='I'), ['"&amp;F7&amp;" Corp']))) for(['"&amp;J7&amp;" Corp'])with(dates=range(-"&amp;O7&amp;","&amp;P7&amp;"))")</f>
        <v>0.88362234289343877</v>
      </c>
      <c r="X7" s="5" cm="1">
        <f t="array" aca="1" ref="X7" ca="1">IFERROR(_xll.BDH(F7&amp;" corp","blp_i_sprd_mid",TODAY()-2,TODAY()-2,"days=a","fill=p")-_xll.BDH(J7&amp;" corp","blp_i_sprd_mid",TODAY()-2,TODAY()-2,"days=a","fill=p"),"-")</f>
        <v>-13.301999999999964</v>
      </c>
      <c r="Y7" s="5" cm="1">
        <f t="array" aca="1" ref="Y7" ca="1">IFERROR(_xll.BDH(F7&amp;" corp","blp_i_sprd_mid",TODAY()-5,TODAY()-5,"days=a","fill=p")-_xll.BDH(J7&amp;" corp","blp_i_sprd_mid",TODAY()-5,TODAY()-5,"days=a","fill=p"),"-")</f>
        <v>-6.7420000000000186</v>
      </c>
      <c r="Z7" s="5" cm="1">
        <f t="array" aca="1" ref="Z7" ca="1">IFERROR(_xll.BDH(F7&amp;" corp","blp_i_sprd_mid",TODAY()-10,TODAY()-10,"days=a","fill=p")-_xll.BDH(J7&amp;" corp","blp_i_sprd_mid",TODAY()-10,TODAY()-10,"days=a","fill=p"),"-")</f>
        <v>0.50599999999997181</v>
      </c>
      <c r="AA7" s="7">
        <f t="shared" si="5"/>
        <v>7.4463894196331523E-4</v>
      </c>
      <c r="AB7" s="5">
        <f t="shared" ca="1" si="6"/>
        <v>31</v>
      </c>
      <c r="AC7" s="5"/>
      <c r="AD7" s="4" t="str">
        <f t="shared" si="2"/>
        <v>XS2193661324 Corp XS2193663619 Corp</v>
      </c>
      <c r="AE7" s="4" t="str">
        <f t="shared" si="7"/>
        <v>120d</v>
      </c>
      <c r="AF7" s="4" t="s">
        <v>920</v>
      </c>
      <c r="AG7" s="5" cm="1">
        <f t="array" ref="AG7">_xll.BQL.Query("let(#price=dropna(spread(st=i,dates=range(-"&amp;$AE7&amp;","&amp;$AF7&amp;"),side='mid',fill='prev', pricing_source='"&amp;$E7&amp;"')).value;
#price2=value(#price,['"&amp;$J7&amp;" Corp']);
#spread=#price-#price2;)
Get("&amp;AG$3&amp;"(#spread))
for('"&amp;$F7&amp;" Corp')")</f>
        <v>-12.692114503816782</v>
      </c>
      <c r="AH7" s="5" cm="1">
        <f t="array" ref="AH7">_xll.BQL.Query("let(#price=dropna(spread(st=i,dates=range(-"&amp;$AE7&amp;","&amp;$AF7&amp;"),side='mid',fill='prev', pricing_source='"&amp;$E7&amp;"')).value;
#price2=value(#price,['"&amp;$J7&amp;" Corp']);
#spread=#price-#price2;)
Get("&amp;AH$3&amp;"(#spread))
for('"&amp;$F7&amp;" Corp')")</f>
        <v>15.363462311421863</v>
      </c>
      <c r="AI7" s="7">
        <f t="shared" ref="AI7:AI13" si="8">IFERROR((N7-AG7)/AH7,"-")</f>
        <v>1.8586912392998485E-2</v>
      </c>
      <c r="AJ7" s="14"/>
    </row>
    <row r="8" spans="1:36" x14ac:dyDescent="0.25">
      <c r="A8" s="17" t="s">
        <v>1106</v>
      </c>
      <c r="B8" s="17">
        <v>5</v>
      </c>
      <c r="C8" s="27">
        <v>44095</v>
      </c>
      <c r="D8" s="10"/>
      <c r="E8" s="10" t="s">
        <v>1109</v>
      </c>
      <c r="F8" s="16" t="s">
        <v>255</v>
      </c>
      <c r="G8" s="4" t="str">
        <f>_xlfn.XLOOKUP(F8,bonds[ID_ISIN],bonds[unique lookup])</f>
        <v>BPLN 4 3/8 PERP nc-25</v>
      </c>
      <c r="H8" s="13" t="e">
        <f>SUMIF(#REF!,F8,#REF!)</f>
        <v>#REF!</v>
      </c>
      <c r="I8" s="5" cm="1">
        <f t="array" ref="I8">_xll.BDP(F8&amp;" corp","blp_i_sprd_mid","pcs="&amp;E8)</f>
        <v>283.31036376953125</v>
      </c>
      <c r="J8" s="16" t="s">
        <v>260</v>
      </c>
      <c r="K8" s="4" t="str">
        <f>_xlfn.XLOOKUP(J8,bonds[ID_ISIN],bonds[unique lookup])</f>
        <v>BPLN 4 7/8 PERP nc-30</v>
      </c>
      <c r="L8" s="13" t="e">
        <f>SUMIF(#REF!,J8,#REF!)</f>
        <v>#REF!</v>
      </c>
      <c r="M8" s="5" cm="1">
        <f t="array" ref="M8">_xll.BDP(J8&amp;" corp","blp_i_sprd_mid","pcs="&amp;E8)</f>
        <v>310.3424072265625</v>
      </c>
      <c r="N8" s="11">
        <f t="shared" si="0"/>
        <v>-27.03204345703125</v>
      </c>
      <c r="O8" s="14" t="str">
        <f>MIN(ROUNDDOWN(MIN(_xlfn.XLOOKUP(F8,bonds[ID_ISIN],bonds[years_since_issue]),_xlfn.XLOOKUP(J8,bonds[ID_ISIN],bonds[years_since_issue]))*365,0),max_lookback)&amp;"d"</f>
        <v>120d</v>
      </c>
      <c r="P8" s="4" t="s">
        <v>911</v>
      </c>
      <c r="Q8" s="5" cm="1">
        <f t="array" ref="Q8">_xll.BQL.Query("let(#price=dropna(spread(st=i,dates=range(-"&amp;$O8&amp;","&amp;$P8&amp;"),side='mid',fill='prev', pricing_source='"&amp;$E8&amp;"')).value;
#price2=value(#price,['"&amp;$J8&amp;" Corp']);
#spread=#price-#price2;)
Get("&amp;Q$3&amp;"(#spread))
for('"&amp;$F8&amp;" Corp')")</f>
        <v>-43.439000000000021</v>
      </c>
      <c r="R8" s="5" cm="1">
        <f t="array" ref="R8">_xll.BQL.Query("let(#price=dropna(spread(st=i,dates=range(-"&amp;$O8&amp;","&amp;$P8&amp;"),side='mid',fill='prev', pricing_source='"&amp;$E8&amp;"')).value;
#price2=value(#price,['"&amp;$J8&amp;" Corp']);
#spread=#price-#price2;)
Get("&amp;R$3&amp;"(#spread))
for('"&amp;$F8&amp;" Corp')")</f>
        <v>-7.4970000000000141</v>
      </c>
      <c r="S8" s="5" cm="1">
        <f t="array" ref="S8">_xll.BQL.Query("let(#price=dropna(spread(st=i,dates=range(-"&amp;$O8&amp;","&amp;$P8&amp;"),side='mid',fill='prev', pricing_source='"&amp;$E8&amp;"')).value;
#price2=value(#price,['"&amp;$J8&amp;" Corp']);
#spread=#price-#price2;)
Get("&amp;S$3&amp;"(#spread))
for('"&amp;$F8&amp;" Corp')")</f>
        <v>-25.109900826446271</v>
      </c>
      <c r="T8" s="5" cm="1">
        <f t="array" ref="T8">_xll.BQL.Query("let(#price=dropna(spread(st=i,dates=range(-"&amp;$O8&amp;","&amp;$P8&amp;"),side='mid',fill='prev', pricing_source='"&amp;$E8&amp;"')).value;
#price2=value(#price,['"&amp;$J8&amp;" Corp']);
#spread=#price-#price2;)
Get("&amp;T$3&amp;"(#spread))
for('"&amp;$F8&amp;" Corp')")</f>
        <v>8.8625433778016554</v>
      </c>
      <c r="U8" s="7">
        <f t="shared" si="4"/>
        <v>-0.21688386151084368</v>
      </c>
      <c r="V8" s="5">
        <f t="shared" si="1"/>
        <v>45.648423969085663</v>
      </c>
      <c r="W8" s="7">
        <f>_xll.BQL.Query(" get(corr(SPREAD(SPREAD_TYPE='I'), VALUE(SPREAD(SPREAD_TYPE='I'), ['"&amp;F8&amp;" Corp']))) for(['"&amp;J8&amp;" Corp'])with(dates=range(-"&amp;O8&amp;","&amp;P8&amp;"))")</f>
        <v>0.92496615996880172</v>
      </c>
      <c r="X8" s="5" cm="1">
        <f t="array" aca="1" ref="X8" ca="1">IFERROR(_xll.BDH(F8&amp;" corp","blp_i_sprd_mid",TODAY()-2,TODAY()-2,"days=a","fill=p")-_xll.BDH(J8&amp;" corp","blp_i_sprd_mid",TODAY()-2,TODAY()-2,"days=a","fill=p"),"-")</f>
        <v>-30.187000000000012</v>
      </c>
      <c r="Y8" s="5" cm="1">
        <f t="array" aca="1" ref="Y8" ca="1">IFERROR(_xll.BDH(F8&amp;" corp","blp_i_sprd_mid",TODAY()-5,TODAY()-5,"days=a","fill=p")-_xll.BDH(J8&amp;" corp","blp_i_sprd_mid",TODAY()-5,TODAY()-5,"days=a","fill=p"),"-")</f>
        <v>-29.918000000000006</v>
      </c>
      <c r="Z8" s="5" cm="1">
        <f t="array" aca="1" ref="Z8" ca="1">IFERROR(_xll.BDH(F8&amp;" corp","blp_i_sprd_mid",TODAY()-10,TODAY()-10,"days=a","fill=p")-_xll.BDH(J8&amp;" corp","blp_i_sprd_mid",TODAY()-10,TODAY()-10,"days=a","fill=p"),"-")</f>
        <v>-38.45999999999998</v>
      </c>
      <c r="AA8" s="7">
        <f t="shared" si="5"/>
        <v>-8.7520730623716902E-3</v>
      </c>
      <c r="AB8" s="5">
        <f t="shared" ca="1" si="6"/>
        <v>31</v>
      </c>
      <c r="AC8" s="5"/>
      <c r="AD8" s="4" t="str">
        <f t="shared" si="2"/>
        <v>US05565QDU94 Corp US05565QDV77 Corp</v>
      </c>
      <c r="AE8" s="4" t="str">
        <f t="shared" si="7"/>
        <v>120d</v>
      </c>
      <c r="AF8" s="4" t="s">
        <v>920</v>
      </c>
      <c r="AG8" s="5" cm="1">
        <f t="array" ref="AG8">_xll.BQL.Query("let(#price=dropna(spread(st=i,dates=range(-"&amp;$AE8&amp;","&amp;$AF8&amp;"),side='mid',fill='prev', pricing_source='"&amp;$E8&amp;"')).value;
#price2=value(#price,['"&amp;$J8&amp;" Corp']);
#spread=#price-#price2;)
Get("&amp;AG$3&amp;"(#spread))
for('"&amp;$F8&amp;" Corp')")</f>
        <v>-25.256625954198476</v>
      </c>
      <c r="AH8" s="5" cm="1">
        <f t="array" ref="AH8">_xll.BQL.Query("let(#price=dropna(spread(st=i,dates=range(-"&amp;$AE8&amp;","&amp;$AF8&amp;"),side='mid',fill='prev', pricing_source='"&amp;$E8&amp;"')).value;
#price2=value(#price,['"&amp;$J8&amp;" Corp']);
#spread=#price-#price2;)
Get("&amp;AH$3&amp;"(#spread))
for('"&amp;$F8&amp;" Corp')")</f>
        <v>8.5302563153264828</v>
      </c>
      <c r="AI8" s="7">
        <f t="shared" si="8"/>
        <v>-0.20813178844847199</v>
      </c>
      <c r="AJ8" s="14"/>
    </row>
    <row r="9" spans="1:36" x14ac:dyDescent="0.25">
      <c r="A9" s="17" t="s">
        <v>1106</v>
      </c>
      <c r="B9" s="17">
        <v>6</v>
      </c>
      <c r="C9" s="27">
        <v>44095</v>
      </c>
      <c r="D9" s="10"/>
      <c r="E9" s="10" t="s">
        <v>927</v>
      </c>
      <c r="F9" s="16" t="s">
        <v>13</v>
      </c>
      <c r="G9" s="4" t="str">
        <f>_xlfn.XLOOKUP(F9,bonds[ID_ISIN],bonds[unique lookup])</f>
        <v>NGGLN 2 1/8 09/05/82 nc-27</v>
      </c>
      <c r="H9" s="13" t="e">
        <f>SUMIF(#REF!,F9,#REF!)</f>
        <v>#REF!</v>
      </c>
      <c r="I9" s="5" cm="1">
        <f t="array" ref="I9">_xll.BDP(F9&amp;" corp","blp_i_sprd_mid","pcs="&amp;E9)</f>
        <v>255.81875610351563</v>
      </c>
      <c r="J9" s="16" t="s">
        <v>2</v>
      </c>
      <c r="K9" s="4" t="str">
        <f>_xlfn.XLOOKUP(J9,bonds[ID_ISIN],bonds[unique lookup])</f>
        <v>SSELN 3 1/8 PERP nc-27</v>
      </c>
      <c r="L9" s="13" t="e">
        <f>SUMIF(#REF!,J9,#REF!)</f>
        <v>#REF!</v>
      </c>
      <c r="M9" s="5" cm="1">
        <f t="array" ref="M9">_xll.BDP(J9&amp;" corp","blp_i_sprd_mid","pcs="&amp;E9)</f>
        <v>291.52377319335938</v>
      </c>
      <c r="N9" s="11">
        <f t="shared" si="0"/>
        <v>-35.70501708984375</v>
      </c>
      <c r="O9" s="14" t="str">
        <f>MIN(ROUNDDOWN(MIN(_xlfn.XLOOKUP(F9,bonds[ID_ISIN],bonds[years_since_issue]),_xlfn.XLOOKUP(J9,bonds[ID_ISIN],bonds[years_since_issue]))*365,0),max_lookback)&amp;"d"</f>
        <v>98d</v>
      </c>
      <c r="P9" s="4" t="s">
        <v>911</v>
      </c>
      <c r="Q9" s="5" cm="1">
        <f t="array" ref="Q9">_xll.BQL.Query("let(#price=dropna(spread(st=i,dates=range(-"&amp;$O9&amp;","&amp;$P9&amp;"),side='mid',fill='prev', pricing_source='"&amp;$E9&amp;"')).value;
#price2=value(#price,['"&amp;$J9&amp;" Corp']);
#spread=#price-#price2;)
Get("&amp;Q$3&amp;"(#spread))
for('"&amp;$F9&amp;" Corp')")</f>
        <v>-93.695825211964291</v>
      </c>
      <c r="R9" s="5" cm="1">
        <f t="array" ref="R9">_xll.BQL.Query("let(#price=dropna(spread(st=i,dates=range(-"&amp;$O9&amp;","&amp;$P9&amp;"),side='mid',fill='prev', pricing_source='"&amp;$E9&amp;"')).value;
#price2=value(#price,['"&amp;$J9&amp;" Corp']);
#spread=#price-#price2;)
Get("&amp;R$3&amp;"(#spread))
for('"&amp;$F9&amp;" Corp')")</f>
        <v>-17.907150708389395</v>
      </c>
      <c r="S9" s="5" cm="1">
        <f t="array" ref="S9">_xll.BQL.Query("let(#price=dropna(spread(st=i,dates=range(-"&amp;$O9&amp;","&amp;$P9&amp;"),side='mid',fill='prev', pricing_source='"&amp;$E9&amp;"')).value;
#price2=value(#price,['"&amp;$J9&amp;" Corp']);
#spread=#price-#price2;)
Get("&amp;S$3&amp;"(#spread))
for('"&amp;$F9&amp;" Corp')")</f>
        <v>-47.255978190799404</v>
      </c>
      <c r="T9" s="5" cm="1">
        <f t="array" ref="T9">_xll.BQL.Query("let(#price=dropna(spread(st=i,dates=range(-"&amp;$O9&amp;","&amp;$P9&amp;"),side='mid',fill='prev', pricing_source='"&amp;$E9&amp;"')).value;
#price2=value(#price,['"&amp;$J9&amp;" Corp']);
#spread=#price-#price2;)
Get("&amp;T$3&amp;"(#spread))
for('"&amp;$F9&amp;" Corp')")</f>
        <v>17.373829981877236</v>
      </c>
      <c r="U9" s="19">
        <f t="shared" si="4"/>
        <v>0.66484828693526654</v>
      </c>
      <c r="V9" s="5">
        <f t="shared" si="1"/>
        <v>76.51645645205889</v>
      </c>
      <c r="W9" s="7">
        <f>_xll.BQL.Query(" get(corr(SPREAD(SPREAD_TYPE='I'), VALUE(SPREAD(SPREAD_TYPE='I'), ['"&amp;F9&amp;" Corp']))) for(['"&amp;J9&amp;" Corp'])with(dates=range(-"&amp;O9&amp;","&amp;P9&amp;"))")</f>
        <v>0.8765066075077238</v>
      </c>
      <c r="X9" s="5" cm="1">
        <f t="array" aca="1" ref="X9" ca="1">IFERROR(_xll.BDH(F9&amp;" corp","blp_i_sprd_mid",TODAY()-2,TODAY()-2,"days=a","fill=p")-_xll.BDH(J9&amp;" corp","blp_i_sprd_mid",TODAY()-2,TODAY()-2,"days=a","fill=p"),"-")</f>
        <v>-36.574000000000012</v>
      </c>
      <c r="Y9" s="5" cm="1">
        <f t="array" aca="1" ref="Y9" ca="1">IFERROR(_xll.BDH(F9&amp;" corp","blp_i_sprd_mid",TODAY()-5,TODAY()-5,"days=a","fill=p")-_xll.BDH(J9&amp;" corp","blp_i_sprd_mid",TODAY()-5,TODAY()-5,"days=a","fill=p"),"-")</f>
        <v>-34.173999999999978</v>
      </c>
      <c r="Z9" s="5" cm="1">
        <f t="array" aca="1" ref="Z9" ca="1">IFERROR(_xll.BDH(F9&amp;" corp","blp_i_sprd_mid",TODAY()-10,TODAY()-10,"days=a","fill=p")-_xll.BDH(J9&amp;" corp","blp_i_sprd_mid",TODAY()-10,TODAY()-10,"days=a","fill=p"),"-")</f>
        <v>-37.317000000000007</v>
      </c>
      <c r="AA9" s="7">
        <f t="shared" si="5"/>
        <v>3.1047105713079559E-2</v>
      </c>
      <c r="AB9" s="5">
        <f t="shared" ca="1" si="6"/>
        <v>31</v>
      </c>
      <c r="AC9" s="5"/>
      <c r="AD9" s="4" t="str">
        <f t="shared" si="2"/>
        <v>XS2010045511 Corp XS2195190520 Corp</v>
      </c>
      <c r="AE9" s="4" t="str">
        <f t="shared" si="7"/>
        <v>98d</v>
      </c>
      <c r="AF9" s="4" t="s">
        <v>920</v>
      </c>
      <c r="AG9" s="5" cm="1">
        <f t="array" ref="AG9">_xll.BQL.Query("let(#price=dropna(spread(st=i,dates=range(-"&amp;$AE9&amp;","&amp;$AF9&amp;"),side='mid',fill='prev', pricing_source='"&amp;$E9&amp;"')).value;
#price2=value(#price,['"&amp;$J9&amp;" Corp']);
#spread=#price-#price2;)
Get("&amp;AG$3&amp;"(#spread))
for('"&amp;$F9&amp;" Corp')")</f>
        <v>-46.350204180075814</v>
      </c>
      <c r="AH9" s="5" cm="1">
        <f t="array" ref="AH9">_xll.BQL.Query("let(#price=dropna(spread(st=i,dates=range(-"&amp;$AE9&amp;","&amp;$AF9&amp;"),side='mid',fill='prev', pricing_source='"&amp;$E9&amp;"')).value;
#price2=value(#price,['"&amp;$J9&amp;" Corp']);
#spread=#price-#price2;)
Get("&amp;AH$3&amp;"(#spread))
for('"&amp;$F9&amp;" Corp')")</f>
        <v>16.795782976775897</v>
      </c>
      <c r="AI9" s="7">
        <f t="shared" si="8"/>
        <v>0.63380118122218698</v>
      </c>
      <c r="AJ9" s="14"/>
    </row>
    <row r="10" spans="1:36" x14ac:dyDescent="0.25">
      <c r="A10" s="17" t="s">
        <v>1106</v>
      </c>
      <c r="B10" s="17">
        <v>7</v>
      </c>
      <c r="C10" s="27">
        <v>44095</v>
      </c>
      <c r="D10" s="10"/>
      <c r="E10" s="10" t="s">
        <v>927</v>
      </c>
      <c r="F10" s="16" t="s">
        <v>16</v>
      </c>
      <c r="G10" s="4" t="str">
        <f>_xlfn.XLOOKUP(F10,bonds[ID_ISIN],bonds[unique lookup])</f>
        <v>IBESM 1 7/8 PERP nc-23</v>
      </c>
      <c r="H10" s="13" t="e">
        <f>SUMIF(#REF!,F10,#REF!)</f>
        <v>#REF!</v>
      </c>
      <c r="I10" s="5" cm="1">
        <f t="array" ref="I10">_xll.BDP(F10&amp;" corp","blp_i_sprd_mid","pcs="&amp;E10)</f>
        <v>162.17953491210938</v>
      </c>
      <c r="J10" s="16" t="s">
        <v>472</v>
      </c>
      <c r="K10" s="4" t="str">
        <f>_xlfn.XLOOKUP(J10,bonds[ID_ISIN],bonds[unique lookup])</f>
        <v>ENGIFP 1 3/8 PERP nc-23</v>
      </c>
      <c r="L10" s="13" t="e">
        <f>SUMIF(#REF!,J10,#REF!)</f>
        <v>#REF!</v>
      </c>
      <c r="M10" s="5" cm="1">
        <f t="array" ref="M10">_xll.BDP(J10&amp;" corp","blp_i_sprd_mid","pcs="&amp;E10)</f>
        <v>169.93429565429688</v>
      </c>
      <c r="N10" s="11">
        <f t="shared" si="0"/>
        <v>-7.7547607421875</v>
      </c>
      <c r="O10" s="14" t="str">
        <f>MIN(ROUNDDOWN(MIN(_xlfn.XLOOKUP(F10,bonds[ID_ISIN],bonds[years_since_issue]),_xlfn.XLOOKUP(J10,bonds[ID_ISIN],bonds[years_since_issue]))*365,0),max_lookback)&amp;"d"</f>
        <v>365d</v>
      </c>
      <c r="P10" s="4" t="s">
        <v>911</v>
      </c>
      <c r="Q10" s="5" cm="1">
        <f t="array" ref="Q10">_xll.BQL.Query("let(#price=dropna(spread(st=i,dates=range(-"&amp;$O10&amp;","&amp;$P10&amp;"),side='mid',fill='prev', pricing_source='"&amp;$E10&amp;"')).value;
#price2=value(#price,['"&amp;$J10&amp;" Corp']);
#spread=#price-#price2;)
Get("&amp;Q$3&amp;"(#spread))
for('"&amp;$F10&amp;" Corp')")</f>
        <v>-321.07388430520018</v>
      </c>
      <c r="R10" s="5" cm="1">
        <f t="array" ref="R10">_xll.BQL.Query("let(#price=dropna(spread(st=i,dates=range(-"&amp;$O10&amp;","&amp;$P10&amp;"),side='mid',fill='prev', pricing_source='"&amp;$E10&amp;"')).value;
#price2=value(#price,['"&amp;$J10&amp;" Corp']);
#spread=#price-#price2;)
Get("&amp;R$3&amp;"(#spread))
for('"&amp;$F10&amp;" Corp')")</f>
        <v>294.33669115203247</v>
      </c>
      <c r="S10" s="5" cm="1">
        <f t="array" ref="S10">_xll.BQL.Query("let(#price=dropna(spread(st=i,dates=range(-"&amp;$O10&amp;","&amp;$P10&amp;"),side='mid',fill='prev', pricing_source='"&amp;$E10&amp;"')).value;
#price2=value(#price,['"&amp;$J10&amp;" Corp']);
#spread=#price-#price2;)
Get("&amp;S$3&amp;"(#spread))
for('"&amp;$F10&amp;" Corp')")</f>
        <v>-14.520799677500726</v>
      </c>
      <c r="T10" s="5" cm="1">
        <f t="array" ref="T10">_xll.BQL.Query("let(#price=dropna(spread(st=i,dates=range(-"&amp;$O10&amp;","&amp;$P10&amp;"),side='mid',fill='prev', pricing_source='"&amp;$E10&amp;"')).value;
#price2=value(#price,['"&amp;$J10&amp;" Corp']);
#spread=#price-#price2;)
Get("&amp;T$3&amp;"(#spread))
for('"&amp;$F10&amp;" Corp')")</f>
        <v>48.272625067455223</v>
      </c>
      <c r="U10" s="19">
        <f t="shared" si="4"/>
        <v>0.14016306189809433</v>
      </c>
      <c r="V10" s="5">
        <f t="shared" si="1"/>
        <v>50.912209841409606</v>
      </c>
      <c r="W10" s="7">
        <f>_xll.BQL.Query(" get(corr(SPREAD(SPREAD_TYPE='I'), VALUE(SPREAD(SPREAD_TYPE='I'), ['"&amp;F10&amp;" Corp']))) for(['"&amp;J10&amp;" Corp'])with(dates=range(-"&amp;O10&amp;","&amp;P10&amp;"))")</f>
        <v>0.94931839235402615</v>
      </c>
      <c r="X10" s="5" cm="1">
        <f t="array" aca="1" ref="X10" ca="1">IFERROR(_xll.BDH(F10&amp;" corp","blp_i_sprd_mid",TODAY()-2,TODAY()-2,"days=a","fill=p")-_xll.BDH(J10&amp;" corp","blp_i_sprd_mid",TODAY()-2,TODAY()-2,"days=a","fill=p"),"-")</f>
        <v>-7.3089999999999975</v>
      </c>
      <c r="Y10" s="5" cm="1">
        <f t="array" aca="1" ref="Y10" ca="1">IFERROR(_xll.BDH(F10&amp;" corp","blp_i_sprd_mid",TODAY()-5,TODAY()-5,"days=a","fill=p")-_xll.BDH(J10&amp;" corp","blp_i_sprd_mid",TODAY()-5,TODAY()-5,"days=a","fill=p"),"-")</f>
        <v>-6.3839999999999861</v>
      </c>
      <c r="Z10" s="5" cm="1">
        <f t="array" aca="1" ref="Z10" ca="1">IFERROR(_xll.BDH(F10&amp;" corp","blp_i_sprd_mid",TODAY()-10,TODAY()-10,"days=a","fill=p")-_xll.BDH(J10&amp;" corp","blp_i_sprd_mid",TODAY()-10,TODAY()-10,"days=a","fill=p"),"-")</f>
        <v>-8.1500000000000057</v>
      </c>
      <c r="AA10" s="7">
        <f t="shared" si="5"/>
        <v>9.6386329188880016E-4</v>
      </c>
      <c r="AB10" s="5">
        <f t="shared" ca="1" si="6"/>
        <v>31</v>
      </c>
      <c r="AC10" s="5"/>
      <c r="AD10" s="4" t="str">
        <f t="shared" si="2"/>
        <v>XS1721244371 Corp FR0013310505 Corp</v>
      </c>
      <c r="AE10" s="4" t="str">
        <f t="shared" si="7"/>
        <v>365d</v>
      </c>
      <c r="AF10" s="4" t="s">
        <v>920</v>
      </c>
      <c r="AG10" s="5" cm="1">
        <f t="array" ref="AG10">_xll.BQL.Query("let(#price=dropna(spread(st=i,dates=range(-"&amp;$AE10&amp;","&amp;$AF10&amp;"),side='mid',fill='prev', pricing_source='"&amp;$E10&amp;"')).value;
#price2=value(#price,['"&amp;$J10&amp;" Corp']);
#spread=#price-#price2;)
Get("&amp;AG$3&amp;"(#spread))
for('"&amp;$F10&amp;" Corp')")</f>
        <v>-14.343960483993095</v>
      </c>
      <c r="AH10" s="5" cm="1">
        <f t="array" ref="AH10">_xll.BQL.Query("let(#price=dropna(spread(st=i,dates=range(-"&amp;$AE10&amp;","&amp;$AF10&amp;"),side='mid',fill='prev', pricing_source='"&amp;$E10&amp;"')).value;
#price2=value(#price,['"&amp;$J10&amp;" Corp']);
#spread=#price-#price2;)
Get("&amp;AH$3&amp;"(#spread))
for('"&amp;$F10&amp;" Corp')")</f>
        <v>47.336477564403502</v>
      </c>
      <c r="AI10" s="7">
        <f t="shared" si="8"/>
        <v>0.13919919860620553</v>
      </c>
      <c r="AJ10" s="14"/>
    </row>
    <row r="11" spans="1:36" x14ac:dyDescent="0.25">
      <c r="A11" s="17" t="s">
        <v>1106</v>
      </c>
      <c r="B11" s="17">
        <v>8</v>
      </c>
      <c r="C11" s="27">
        <v>44095</v>
      </c>
      <c r="D11" s="10"/>
      <c r="E11" s="10" t="s">
        <v>1109</v>
      </c>
      <c r="F11" s="16" t="s">
        <v>212</v>
      </c>
      <c r="G11" s="4" t="str">
        <f>_xlfn.XLOOKUP(F11,bonds[ID_ISIN],bonds[unique lookup])</f>
        <v>OMVAV 6 1/4 PERP nc-25</v>
      </c>
      <c r="H11" s="13" t="e">
        <f>SUMIF(#REF!,F11,#REF!)</f>
        <v>#REF!</v>
      </c>
      <c r="I11" s="5" cm="1">
        <f t="array" ref="I11">_xll.BDP(F11&amp;" corp","blp_i_sprd_mid","pcs="&amp;E11)</f>
        <v>283.8515625</v>
      </c>
      <c r="J11" s="16" t="s">
        <v>216</v>
      </c>
      <c r="K11" s="4" t="str">
        <f>_xlfn.XLOOKUP(J11,bonds[ID_ISIN],bonds[unique lookup])</f>
        <v>OMVAV 2 1/2 PERP nc-26</v>
      </c>
      <c r="L11" s="13" t="e">
        <f>SUMIF(#REF!,J11,#REF!)</f>
        <v>#REF!</v>
      </c>
      <c r="M11" s="5" cm="1">
        <f t="array" ref="M11">_xll.BDP(J11&amp;" corp","blp_i_sprd_mid","pcs="&amp;E11)</f>
        <v>298.33364868164063</v>
      </c>
      <c r="N11" s="11">
        <f t="shared" si="0"/>
        <v>-14.482086181640625</v>
      </c>
      <c r="O11" s="14" t="str">
        <f>MIN(ROUNDDOWN(MIN(_xlfn.XLOOKUP(F11,bonds[ID_ISIN],bonds[years_since_issue]),_xlfn.XLOOKUP(J11,bonds[ID_ISIN],bonds[years_since_issue]))*365,0),max_lookback)&amp;"d"</f>
        <v>49d</v>
      </c>
      <c r="P11" s="4" t="s">
        <v>911</v>
      </c>
      <c r="Q11" s="5" cm="1">
        <f t="array" ref="Q11">_xll.BQL.Query("let(#price=dropna(spread(st=i,dates=range(-"&amp;$O11&amp;","&amp;$P11&amp;"),side='mid',fill='prev', pricing_source='"&amp;$E11&amp;"')).value;
#price2=value(#price,['"&amp;$J11&amp;" Corp']);
#spread=#price-#price2;)
Get("&amp;Q$3&amp;"(#spread))
for('"&amp;$F11&amp;" Corp')")</f>
        <v>-14.978999999999985</v>
      </c>
      <c r="R11" s="5" cm="1">
        <f t="array" ref="R11">_xll.BQL.Query("let(#price=dropna(spread(st=i,dates=range(-"&amp;$O11&amp;","&amp;$P11&amp;"),side='mid',fill='prev', pricing_source='"&amp;$E11&amp;"')).value;
#price2=value(#price,['"&amp;$J11&amp;" Corp']);
#spread=#price-#price2;)
Get("&amp;R$3&amp;"(#spread))
for('"&amp;$F11&amp;" Corp')")</f>
        <v>-1.9850000000000136</v>
      </c>
      <c r="S11" s="5" cm="1">
        <f t="array" ref="S11">_xll.BQL.Query("let(#price=dropna(spread(st=i,dates=range(-"&amp;$O11&amp;","&amp;$P11&amp;"),side='mid',fill='prev', pricing_source='"&amp;$E11&amp;"')).value;
#price2=value(#price,['"&amp;$J11&amp;" Corp']);
#spread=#price-#price2;)
Get("&amp;S$3&amp;"(#spread))
for('"&amp;$F11&amp;" Corp')")</f>
        <v>-7.9474812060546958</v>
      </c>
      <c r="T11" s="5" cm="1">
        <f t="array" ref="T11">_xll.BQL.Query("let(#price=dropna(spread(st=i,dates=range(-"&amp;$O11&amp;","&amp;$P11&amp;"),side='mid',fill='prev', pricing_source='"&amp;$E11&amp;"')).value;
#price2=value(#price,['"&amp;$J11&amp;" Corp']);
#spread=#price-#price2;)
Get("&amp;T$3&amp;"(#spread))
for('"&amp;$F11&amp;" Corp')")</f>
        <v>4.1717331006520268</v>
      </c>
      <c r="U11" s="19">
        <f t="shared" si="4"/>
        <v>-1.5664005385590449</v>
      </c>
      <c r="V11" s="5">
        <f t="shared" si="1"/>
        <v>3.8241789930688093</v>
      </c>
      <c r="W11" s="7">
        <f>_xll.BQL.Query(" get(corr(SPREAD(SPREAD_TYPE='I'), VALUE(SPREAD(SPREAD_TYPE='I'), ['"&amp;F11&amp;" Corp']))) for(['"&amp;J11&amp;" Corp'])with(dates=range(-"&amp;O11&amp;","&amp;P11&amp;"))")</f>
        <v>0.86963542595844312</v>
      </c>
      <c r="X11" s="5" cm="1">
        <f t="array" aca="1" ref="X11" ca="1">IFERROR(_xll.BDH(F11&amp;" corp","blp_i_sprd_mid",TODAY()-2,TODAY()-2,"days=a","fill=p")-_xll.BDH(J11&amp;" corp","blp_i_sprd_mid",TODAY()-2,TODAY()-2,"days=a","fill=p"),"-")</f>
        <v>-15.209000000000003</v>
      </c>
      <c r="Y11" s="5" cm="1">
        <f t="array" aca="1" ref="Y11" ca="1">IFERROR(_xll.BDH(F11&amp;" corp","blp_i_sprd_mid",TODAY()-5,TODAY()-5,"days=a","fill=p")-_xll.BDH(J11&amp;" corp","blp_i_sprd_mid",TODAY()-5,TODAY()-5,"days=a","fill=p"),"-")</f>
        <v>-14.490999999999985</v>
      </c>
      <c r="Z11" s="5" cm="1">
        <f t="array" aca="1" ref="Z11" ca="1">IFERROR(_xll.BDH(F11&amp;" corp","blp_i_sprd_mid",TODAY()-10,TODAY()-10,"days=a","fill=p")-_xll.BDH(J11&amp;" corp","blp_i_sprd_mid",TODAY()-10,TODAY()-10,"days=a","fill=p"),"-")</f>
        <v>-12.199000000000012</v>
      </c>
      <c r="AA11" s="7">
        <f t="shared" si="5"/>
        <v>-0.39392627991339868</v>
      </c>
      <c r="AB11" s="5">
        <f t="shared" ca="1" si="6"/>
        <v>31</v>
      </c>
      <c r="AC11" s="5"/>
      <c r="AD11" s="4" t="str">
        <f t="shared" si="2"/>
        <v>XS1294343337 Corp XS2224439385 Corp</v>
      </c>
      <c r="AE11" s="4" t="str">
        <f t="shared" si="7"/>
        <v>49d</v>
      </c>
      <c r="AF11" s="4" t="s">
        <v>920</v>
      </c>
      <c r="AG11" s="5" cm="1">
        <f t="array" ref="AG11">_xll.BQL.Query("let(#price=dropna(spread(st=i,dates=range(-"&amp;$AE11&amp;","&amp;$AF11&amp;"),side='mid',fill='prev', pricing_source='"&amp;$E11&amp;"')).value;
#price2=value(#price,['"&amp;$J11&amp;" Corp']);
#spread=#price-#price2;)
Get("&amp;AG$3&amp;"(#spread))
for('"&amp;$F11&amp;" Corp')")</f>
        <v>-9.093021244303392</v>
      </c>
      <c r="AH11" s="5" cm="1">
        <f t="array" ref="AH11">_xll.BQL.Query("let(#price=dropna(spread(st=i,dates=range(-"&amp;$AE11&amp;","&amp;$AF11&amp;"),side='mid',fill='prev', pricing_source='"&amp;$E11&amp;"')).value;
#price2=value(#price,['"&amp;$J11&amp;" Corp']);
#spread=#price-#price2;)
Get("&amp;AH$3&amp;"(#spread))
for('"&amp;$F11&amp;" Corp')")</f>
        <v>4.5963183392719209</v>
      </c>
      <c r="AI11" s="7">
        <f t="shared" si="8"/>
        <v>-1.1724742586456463</v>
      </c>
      <c r="AJ11" s="14"/>
    </row>
    <row r="12" spans="1:36" x14ac:dyDescent="0.25">
      <c r="A12" s="17" t="s">
        <v>1106</v>
      </c>
      <c r="B12" s="17">
        <v>9</v>
      </c>
      <c r="C12" s="27">
        <v>44095</v>
      </c>
      <c r="D12" s="10"/>
      <c r="E12" s="10" t="s">
        <v>927</v>
      </c>
      <c r="F12" s="16" t="s">
        <v>577</v>
      </c>
      <c r="G12" s="4" t="str">
        <f>_xlfn.XLOOKUP(F12,bonds[ID_ISIN],bonds[unique lookup])</f>
        <v>TENN 2.374 PERP nc-25</v>
      </c>
      <c r="H12" s="13" t="e">
        <f>SUMIF(#REF!,F12,#REF!)</f>
        <v>#REF!</v>
      </c>
      <c r="I12" s="5" cm="1">
        <f t="array" ref="I12">_xll.BDP(F12&amp;" corp","blp_i_sprd_mid","pcs="&amp;E12)</f>
        <v>247.06527709960938</v>
      </c>
      <c r="J12" s="16" t="s">
        <v>572</v>
      </c>
      <c r="K12" s="14" t="str">
        <f>_xlfn.XLOOKUP(J12,bonds[ID_ISIN],bonds[unique lookup])</f>
        <v>TENN 2.995 PERP nc-24</v>
      </c>
      <c r="L12" s="13" t="e">
        <f>SUMIF(#REF!,J12,#REF!)</f>
        <v>#REF!</v>
      </c>
      <c r="M12" s="5" cm="1">
        <f t="array" ref="M12">_xll.BDP(J12&amp;" corp","blp_i_sprd_mid","pcs="&amp;E12)</f>
        <v>216.01716613769531</v>
      </c>
      <c r="N12" s="11">
        <f t="shared" si="0"/>
        <v>31.048110961914063</v>
      </c>
      <c r="O12" s="14" t="str">
        <f>MIN(ROUNDDOWN(MIN(_xlfn.XLOOKUP(F12,bonds[ID_ISIN],bonds[years_since_issue]),_xlfn.XLOOKUP(J12,bonds[ID_ISIN],bonds[years_since_issue]))*365,0),max_lookback)&amp;"d"</f>
        <v>90d</v>
      </c>
      <c r="P12" s="4" t="s">
        <v>911</v>
      </c>
      <c r="Q12" s="5" cm="1">
        <f t="array" ref="Q12">_xll.BQL.Query("let(#price=dropna(spread(st=i,dates=range(-"&amp;$O12&amp;","&amp;$P12&amp;"),side='mid',fill='prev', pricing_source='"&amp;$E12&amp;"')).value;
#price2=value(#price,['"&amp;$J12&amp;" Corp']);
#spread=#price-#price2;)
Get("&amp;Q$3&amp;"(#spread))
for('"&amp;$F12&amp;" Corp')")</f>
        <v>23.701642449626206</v>
      </c>
      <c r="R12" s="5" cm="1">
        <f t="array" ref="R12">_xll.BQL.Query("let(#price=dropna(spread(st=i,dates=range(-"&amp;$O12&amp;","&amp;$P12&amp;"),side='mid',fill='prev', pricing_source='"&amp;$E12&amp;"')).value;
#price2=value(#price,['"&amp;$J12&amp;" Corp']);
#spread=#price-#price2;)
Get("&amp;R$3&amp;"(#spread))
for('"&amp;$F12&amp;" Corp')")</f>
        <v>43.663679978058809</v>
      </c>
      <c r="S12" s="5" cm="1">
        <f t="array" ref="S12">_xll.BQL.Query("let(#price=dropna(spread(st=i,dates=range(-"&amp;$O12&amp;","&amp;$P12&amp;"),side='mid',fill='prev', pricing_source='"&amp;$E12&amp;"')).value;
#price2=value(#price,['"&amp;$J12&amp;" Corp']);
#spread=#price-#price2;)
Get("&amp;S$3&amp;"(#spread))
for('"&amp;$F12&amp;" Corp')")</f>
        <v>32.974751624347348</v>
      </c>
      <c r="T12" s="5" cm="1">
        <f t="array" ref="T12">_xll.BQL.Query("let(#price=dropna(spread(st=i,dates=range(-"&amp;$O12&amp;","&amp;$P12&amp;"),side='mid',fill='prev', pricing_source='"&amp;$E12&amp;"')).value;
#price2=value(#price,['"&amp;$J12&amp;" Corp']);
#spread=#price-#price2;)
Get("&amp;T$3&amp;"(#spread))
for('"&amp;$F12&amp;" Corp')")</f>
        <v>3.9939139462256508</v>
      </c>
      <c r="U12" s="19">
        <f t="shared" si="4"/>
        <v>-0.4823941347694809</v>
      </c>
      <c r="V12" s="5">
        <f t="shared" si="1"/>
        <v>36.802197680592641</v>
      </c>
      <c r="W12" s="7">
        <f>_xll.BQL.Query(" get(corr(SPREAD(SPREAD_TYPE='I'), VALUE(SPREAD(SPREAD_TYPE='I'), ['"&amp;F12&amp;" Corp']))) for(['"&amp;J12&amp;" Corp'])with(dates=range(-"&amp;O12&amp;","&amp;P12&amp;"))")</f>
        <v>0.94122547612728791</v>
      </c>
      <c r="X12" s="5" cm="1">
        <f t="array" aca="1" ref="X12" ca="1">IFERROR(_xll.BDH(F12&amp;" corp","blp_i_sprd_mid",TODAY()-2,TODAY()-2,"days=a","fill=p")-_xll.BDH(J12&amp;" corp","blp_i_sprd_mid",TODAY()-2,TODAY()-2,"days=a","fill=p"),"-")</f>
        <v>30.155999999999977</v>
      </c>
      <c r="Y12" s="5" cm="1">
        <f t="array" aca="1" ref="Y12" ca="1">IFERROR(_xll.BDH(F12&amp;" corp","blp_i_sprd_mid",TODAY()-5,TODAY()-5,"days=a","fill=p")-_xll.BDH(J12&amp;" corp","blp_i_sprd_mid",TODAY()-5,TODAY()-5,"days=a","fill=p"),"-")</f>
        <v>30.623999999999995</v>
      </c>
      <c r="Z12" s="5" cm="1">
        <f t="array" aca="1" ref="Z12" ca="1">IFERROR(_xll.BDH(F12&amp;" corp","blp_i_sprd_mid",TODAY()-10,TODAY()-10,"days=a","fill=p")-_xll.BDH(J12&amp;" corp","blp_i_sprd_mid",TODAY()-10,TODAY()-10,"days=a","fill=p"),"-")</f>
        <v>35.055000000000007</v>
      </c>
      <c r="AA12" s="7">
        <f t="shared" si="5"/>
        <v>-2.330033866334047E-2</v>
      </c>
      <c r="AB12" s="5">
        <f t="shared" ca="1" si="6"/>
        <v>31</v>
      </c>
      <c r="AC12" s="5"/>
      <c r="AD12" s="4" t="str">
        <f t="shared" si="2"/>
        <v>XS2207430120 Corp XS1591694481 Corp</v>
      </c>
      <c r="AE12" s="4" t="str">
        <f t="shared" si="7"/>
        <v>90d</v>
      </c>
      <c r="AF12" s="4" t="s">
        <v>920</v>
      </c>
      <c r="AG12" s="5" cm="1">
        <f t="array" ref="AG12">_xll.BQL.Query("let(#price=dropna(spread(st=i,dates=range(-"&amp;$AE12&amp;","&amp;$AF12&amp;"),side='mid',fill='prev', pricing_source='"&amp;$E12&amp;"')).value;
#price2=value(#price,['"&amp;$J12&amp;" Corp']);
#spread=#price-#price2;)
Get("&amp;AG$3&amp;"(#spread))
for('"&amp;$F12&amp;" Corp')")</f>
        <v>32.801283272489087</v>
      </c>
      <c r="AH12" s="5" cm="1">
        <f t="array" ref="AH12">_xll.BQL.Query("let(#price=dropna(spread(st=i,dates=range(-"&amp;$AE12&amp;","&amp;$AF12&amp;"),side='mid',fill='prev', pricing_source='"&amp;$E12&amp;"')).value;
#price2=value(#price,['"&amp;$J12&amp;" Corp']);
#spread=#price-#price2;)
Get("&amp;AH$3&amp;"(#spread))
for('"&amp;$F12&amp;" Corp')")</f>
        <v>3.8187671570488813</v>
      </c>
      <c r="AI12" s="7">
        <f t="shared" si="8"/>
        <v>-0.45909379610614043</v>
      </c>
      <c r="AJ12" s="14"/>
    </row>
    <row r="13" spans="1:36" x14ac:dyDescent="0.25">
      <c r="A13" s="17" t="s">
        <v>1106</v>
      </c>
      <c r="B13" s="17">
        <v>10</v>
      </c>
      <c r="C13" s="27">
        <v>44095</v>
      </c>
      <c r="D13" s="10"/>
      <c r="E13" s="10" t="s">
        <v>927</v>
      </c>
      <c r="F13" s="16" t="s">
        <v>25</v>
      </c>
      <c r="G13" s="4" t="str">
        <f>_xlfn.XLOOKUP(F13,bonds[ID_ISIN],bonds[unique lookup])</f>
        <v>VW 4 5/8 PERP nc-28</v>
      </c>
      <c r="H13" s="13" t="e">
        <f>SUMIF(#REF!,F13,#REF!)</f>
        <v>#REF!</v>
      </c>
      <c r="I13" s="5" cm="1">
        <f t="array" ref="I13">_xll.BDP(F13&amp;" corp","blp_i_sprd_mid","pcs="&amp;E13)</f>
        <v>391.66744995117188</v>
      </c>
      <c r="J13" s="16" t="s">
        <v>12</v>
      </c>
      <c r="K13" s="14" t="str">
        <f>_xlfn.XLOOKUP(J13,bonds[ID_ISIN],bonds[unique lookup])</f>
        <v>VW 3 7/8 PERP nc-29</v>
      </c>
      <c r="L13" s="13" t="e">
        <f>SUMIF(#REF!,J13,#REF!)</f>
        <v>#REF!</v>
      </c>
      <c r="M13" s="5" cm="1">
        <f t="array" ref="M13">_xll.BDP(J13&amp;" corp","blp_i_sprd_mid","pcs="&amp;E13)</f>
        <v>391.41830444335938</v>
      </c>
      <c r="N13" s="11">
        <f t="shared" si="0"/>
        <v>0.2491455078125</v>
      </c>
      <c r="O13" s="14" t="str">
        <f>MIN(ROUNDDOWN(MIN(_xlfn.XLOOKUP(F13,bonds[ID_ISIN],bonds[years_since_issue]),_xlfn.XLOOKUP(J13,bonds[ID_ISIN],bonds[years_since_issue]))*365,0),max_lookback)&amp;"d"</f>
        <v>125d</v>
      </c>
      <c r="P13" s="4" t="s">
        <v>911</v>
      </c>
      <c r="Q13" s="5" cm="1">
        <f t="array" ref="Q13">_xll.BQL.Query("let(#price=dropna(spread(st=i,dates=range(-"&amp;$O13&amp;","&amp;$P13&amp;"),side='mid',fill='prev', pricing_source='"&amp;$E13&amp;"')).value;
#price2=value(#price,['"&amp;$J13&amp;" Corp']);
#spread=#price-#price2;)
Get("&amp;Q$3&amp;"(#spread))
for('"&amp;$F13&amp;" Corp')")</f>
        <v>-22.623839500910776</v>
      </c>
      <c r="R13" s="5" cm="1">
        <f t="array" ref="R13">_xll.BQL.Query("let(#price=dropna(spread(st=i,dates=range(-"&amp;$O13&amp;","&amp;$P13&amp;"),side='mid',fill='prev', pricing_source='"&amp;$E13&amp;"')).value;
#price2=value(#price,['"&amp;$J13&amp;" Corp']);
#spread=#price-#price2;)
Get("&amp;R$3&amp;"(#spread))
for('"&amp;$F13&amp;" Corp')")</f>
        <v>37.813761596658765</v>
      </c>
      <c r="S13" s="5" cm="1">
        <f t="array" ref="S13">_xll.BQL.Query("let(#price=dropna(spread(st=i,dates=range(-"&amp;$O13&amp;","&amp;$P13&amp;"),side='mid',fill='prev', pricing_source='"&amp;$E13&amp;"')).value;
#price2=value(#price,['"&amp;$J13&amp;" Corp']);
#spread=#price-#price2;)
Get("&amp;S$3&amp;"(#spread))
for('"&amp;$F13&amp;" Corp')")</f>
        <v>-0.7858002415084111</v>
      </c>
      <c r="T13" s="5" cm="1">
        <f t="array" ref="T13">_xll.BQL.Query("let(#price=dropna(spread(st=i,dates=range(-"&amp;$O13&amp;","&amp;$P13&amp;"),side='mid',fill='prev', pricing_source='"&amp;$E13&amp;"')).value;
#price2=value(#price,['"&amp;$J13&amp;" Corp']);
#spread=#price-#price2;)
Get("&amp;T$3&amp;"(#spread))
for('"&amp;$F13&amp;" Corp')")</f>
        <v>8.5140376399428703</v>
      </c>
      <c r="U13" s="19">
        <f t="shared" si="4"/>
        <v>0.1215575726921329</v>
      </c>
      <c r="V13" s="5">
        <f t="shared" si="1"/>
        <v>37.845620265101978</v>
      </c>
      <c r="W13" s="7">
        <f>_xll.BQL.Query(" get(corr(SPREAD(SPREAD_TYPE='I'), VALUE(SPREAD(SPREAD_TYPE='I'), ['"&amp;F13&amp;" Corp']))) for(['"&amp;J13&amp;" Corp'])with(dates=range(-"&amp;O13&amp;","&amp;P13&amp;"))")</f>
        <v>0.95143368286993057</v>
      </c>
      <c r="X13" s="5" cm="1">
        <f t="array" aca="1" ref="X13" ca="1">IFERROR(_xll.BDH(F13&amp;" corp","blp_i_sprd_mid",TODAY()-2,TODAY()-2,"days=a","fill=p")-_xll.BDH(J13&amp;" corp","blp_i_sprd_mid",TODAY()-2,TODAY()-2,"days=a","fill=p"),"-")</f>
        <v>0.74200000000001864</v>
      </c>
      <c r="Y13" s="5" cm="1">
        <f t="array" aca="1" ref="Y13" ca="1">IFERROR(_xll.BDH(F13&amp;" corp","blp_i_sprd_mid",TODAY()-5,TODAY()-5,"days=a","fill=p")-_xll.BDH(J13&amp;" corp","blp_i_sprd_mid",TODAY()-5,TODAY()-5,"days=a","fill=p"),"-")</f>
        <v>1.5869999999999891</v>
      </c>
      <c r="Z13" s="5" cm="1">
        <f t="array" aca="1" ref="Z13" ca="1">IFERROR(_xll.BDH(F13&amp;" corp","blp_i_sprd_mid",TODAY()-10,TODAY()-10,"days=a","fill=p")-_xll.BDH(J13&amp;" corp","blp_i_sprd_mid",TODAY()-10,TODAY()-10,"days=a","fill=p"),"-")</f>
        <v>1.84699999999998</v>
      </c>
      <c r="AA13" s="7">
        <f t="shared" si="5"/>
        <v>5.206993241128749E-3</v>
      </c>
      <c r="AB13" s="5">
        <f t="shared" ca="1" si="6"/>
        <v>31</v>
      </c>
      <c r="AC13" s="5"/>
      <c r="AD13" s="4" t="str">
        <f t="shared" si="2"/>
        <v>XS1799939027 Corp XS2187689380 Corp</v>
      </c>
      <c r="AE13" s="4" t="str">
        <f t="shared" si="7"/>
        <v>125d</v>
      </c>
      <c r="AF13" s="4" t="s">
        <v>920</v>
      </c>
      <c r="AG13" s="5" cm="1">
        <f t="array" ref="AG13">_xll.BQL.Query("let(#price=dropna(spread(st=i,dates=range(-"&amp;$AE13&amp;","&amp;$AF13&amp;"),side='mid',fill='prev', pricing_source='"&amp;$E13&amp;"')).value;
#price2=value(#price,['"&amp;$J13&amp;" Corp']);
#spread=#price-#price2;)
Get("&amp;AG$3&amp;"(#spread))
for('"&amp;$F13&amp;" Corp')")</f>
        <v>-0.70466565477320797</v>
      </c>
      <c r="AH13" s="5" cm="1">
        <f t="array" ref="AH13">_xll.BQL.Query("let(#price=dropna(spread(st=i,dates=range(-"&amp;$AE13&amp;","&amp;$AF13&amp;"),side='mid',fill='prev', pricing_source='"&amp;$E13&amp;"')).value;
#price2=value(#price,['"&amp;$J13&amp;" Corp']);
#spread=#price-#price2;)
Get("&amp;AH$3&amp;"(#spread))
for('"&amp;$F13&amp;" Corp')")</f>
        <v>8.1977345285793177</v>
      </c>
      <c r="AI13" s="7">
        <f t="shared" si="8"/>
        <v>0.11635057945100415</v>
      </c>
      <c r="AJ13" s="14"/>
    </row>
    <row r="14" spans="1:36" x14ac:dyDescent="0.25">
      <c r="A14" s="17"/>
      <c r="B14" s="17"/>
      <c r="C14" s="17"/>
      <c r="D14" s="17"/>
      <c r="E14" s="17"/>
      <c r="F14" s="14"/>
      <c r="G14" s="14"/>
      <c r="H14" s="15"/>
      <c r="I14" s="14"/>
      <c r="J14" s="14"/>
      <c r="K14" s="14"/>
      <c r="L14" s="13"/>
      <c r="M14" s="14"/>
      <c r="N14" s="14"/>
      <c r="O14" s="14"/>
      <c r="P14" s="14"/>
      <c r="Q14" s="14"/>
      <c r="R14" s="14"/>
      <c r="S14" s="14"/>
      <c r="T14" s="14"/>
      <c r="U14" s="19"/>
      <c r="V14" s="14"/>
      <c r="W14" s="14"/>
      <c r="X14" s="14"/>
      <c r="Z14" s="14"/>
      <c r="AA14" s="14"/>
      <c r="AB14" s="14"/>
      <c r="AC14" s="26"/>
      <c r="AH14" s="14"/>
      <c r="AI14" s="14"/>
      <c r="AJ14" s="14"/>
    </row>
    <row r="15" spans="1:36" x14ac:dyDescent="0.25">
      <c r="A15" s="17"/>
      <c r="B15" s="17"/>
      <c r="C15" s="17"/>
      <c r="D15" s="17"/>
      <c r="E15" s="17"/>
      <c r="F15" s="14"/>
      <c r="G15" s="14"/>
      <c r="H15" s="15"/>
      <c r="I15" s="14"/>
      <c r="J15" s="14"/>
      <c r="K15" s="14"/>
      <c r="L15" s="13"/>
      <c r="M15" s="14"/>
      <c r="N15" s="14"/>
      <c r="P15" s="14"/>
      <c r="Q15" s="14"/>
      <c r="R15" s="14"/>
      <c r="S15" s="14"/>
      <c r="T15" s="14"/>
      <c r="U15" s="19"/>
      <c r="V15" s="14"/>
      <c r="W15" s="14"/>
      <c r="X15" s="14"/>
      <c r="Z15" s="14"/>
      <c r="AA15" s="14"/>
      <c r="AB15" s="14"/>
      <c r="AC15" s="26"/>
      <c r="AH15" s="14"/>
      <c r="AI15" s="14"/>
      <c r="AJ15" s="14"/>
    </row>
    <row r="16" spans="1:36" x14ac:dyDescent="0.25">
      <c r="A16" s="17" t="s">
        <v>1107</v>
      </c>
      <c r="B16" s="17">
        <v>11</v>
      </c>
      <c r="C16" s="27">
        <v>44095</v>
      </c>
      <c r="D16" s="10">
        <v>-55</v>
      </c>
      <c r="E16" s="10" t="s">
        <v>927</v>
      </c>
      <c r="F16" s="16" t="s">
        <v>390</v>
      </c>
      <c r="G16" s="4" t="str">
        <f>_xlfn.XLOOKUP(F16,bonds[ID_ISIN],bonds[unique lookup])</f>
        <v>TELEFO 2 5/8 PERP nc-23</v>
      </c>
      <c r="H16" s="13" t="e">
        <f>SUMIF(#REF!,F16,#REF!)</f>
        <v>#REF!</v>
      </c>
      <c r="I16" s="5" cm="1">
        <f t="array" ref="I16">_xll.BDP(F16&amp;" corp","blp_i_sprd_mid","pcs="&amp;E16)</f>
        <v>329.50506591796875</v>
      </c>
      <c r="J16" s="16" t="s">
        <v>457</v>
      </c>
      <c r="K16" s="4" t="str">
        <f>_xlfn.XLOOKUP(J16,bonds[ID_ISIN],bonds[unique lookup])</f>
        <v>IFXGR 3 5/8 PERP nc-28</v>
      </c>
      <c r="L16" s="13" t="e">
        <f>SUMIF(#REF!,J16,#REF!)</f>
        <v>#REF!</v>
      </c>
      <c r="M16" s="5" cm="1">
        <f t="array" ref="M16">_xll.BDP(J16&amp;" corp","blp_i_sprd_mid","pcs="&amp;E16)</f>
        <v>346.06329345703125</v>
      </c>
      <c r="N16" s="11">
        <f t="shared" ref="N16:N18" si="9">I16-M16</f>
        <v>-16.5582275390625</v>
      </c>
      <c r="O16" s="14" t="str">
        <f>MIN(ROUNDDOWN(MIN(_xlfn.XLOOKUP(F16,bonds[ID_ISIN],bonds[years_since_issue]),_xlfn.XLOOKUP(J16,bonds[ID_ISIN],bonds[years_since_issue]))*365,0),max_lookback)&amp;"d"</f>
        <v>365d</v>
      </c>
      <c r="P16" s="4" t="s">
        <v>911</v>
      </c>
      <c r="Q16" s="5" cm="1">
        <f t="array" ref="Q16">_xll.BQL.Query("let(#price=dropna(spread(st=i,dates=range(-"&amp;$O16&amp;","&amp;$P16&amp;"),side='mid',fill='prev', pricing_source='"&amp;$E16&amp;"')).value;
#price2=value(#price,['"&amp;$J16&amp;" Corp']);
#spread=#price-#price2;)
Get("&amp;Q$3&amp;"(#spread))
for('"&amp;$F16&amp;" Corp')")</f>
        <v>-334.93919633265932</v>
      </c>
      <c r="R16" s="5" cm="1">
        <f t="array" ref="R16">_xll.BQL.Query("let(#price=dropna(spread(st=i,dates=range(-"&amp;$O16&amp;","&amp;$P16&amp;"),side='mid',fill='prev', pricing_source='"&amp;$E16&amp;"')).value;
#price2=value(#price,['"&amp;$J16&amp;" Corp']);
#spread=#price-#price2;)
Get("&amp;R$3&amp;"(#spread))
for('"&amp;$F16&amp;" Corp')")</f>
        <v>117.91941676263548</v>
      </c>
      <c r="S16" s="5" cm="1">
        <f t="array" ref="S16">_xll.BQL.Query("let(#price=dropna(spread(st=i,dates=range(-"&amp;$O16&amp;","&amp;$P16&amp;"),side='mid',fill='prev', pricing_source='"&amp;$E16&amp;"')).value;
#price2=value(#price,['"&amp;$J16&amp;" Corp']);
#spread=#price-#price2;)
Get("&amp;S$3&amp;"(#spread))
for('"&amp;$F16&amp;" Corp')")</f>
        <v>-105.96115007168078</v>
      </c>
      <c r="T16" s="5" cm="1">
        <f t="array" ref="T16">_xll.BQL.Query("let(#price=dropna(spread(st=i,dates=range(-"&amp;$O16&amp;","&amp;$P16&amp;"),side='mid',fill='prev', pricing_source='"&amp;$E16&amp;"')).value;
#price2=value(#price,['"&amp;$J16&amp;" Corp']);
#spread=#price-#price2;)
Get("&amp;T$3&amp;"(#spread))
for('"&amp;$F16&amp;" Corp')")</f>
        <v>78.766172503061711</v>
      </c>
      <c r="U16" s="7">
        <f>(N16-S16)/T16</f>
        <v>1.1350421087065403</v>
      </c>
      <c r="V16" s="5">
        <f t="shared" ref="V16:V18" si="10">(N16-Q16)/(R16-Q16)*100</f>
        <v>70.304717540306584</v>
      </c>
      <c r="W16" s="7">
        <f>_xll.BQL.Query(" get(corr(SPREAD(SPREAD_TYPE='I'), VALUE(SPREAD(SPREAD_TYPE='I'), ['"&amp;F16&amp;" Corp']))) for(['"&amp;J16&amp;" Corp'])with(dates=range(-"&amp;O16&amp;","&amp;P16&amp;"))")</f>
        <v>0.87113596516374814</v>
      </c>
      <c r="X16" s="5" cm="1">
        <f t="array" aca="1" ref="X16" ca="1">IFERROR(_xll.BDH(F16&amp;" corp","blp_i_sprd_mid",TODAY()-2,TODAY()-2,"days=a","fill=p")-_xll.BDH(J16&amp;" corp","blp_i_sprd_mid",TODAY()-2,TODAY()-2,"days=a","fill=p"),"-")</f>
        <v>-13.360000000000014</v>
      </c>
      <c r="Y16" s="5" cm="1">
        <f t="array" aca="1" ref="Y16" ca="1">IFERROR(_xll.BDH(F16&amp;" corp","blp_i_sprd_mid",TODAY()-5,TODAY()-5,"days=a","fill=p")-_xll.BDH(J16&amp;" corp","blp_i_sprd_mid",TODAY()-5,TODAY()-5,"days=a","fill=p"),"-")</f>
        <v>-11.50200000000001</v>
      </c>
      <c r="Z16" s="5" cm="1">
        <f t="array" aca="1" ref="Z16" ca="1">IFERROR(_xll.BDH(F16&amp;" corp","blp_i_sprd_mid",TODAY()-10,TODAY()-10,"days=a","fill=p")-_xll.BDH(J16&amp;" corp","blp_i_sprd_mid",TODAY()-10,TODAY()-10,"days=a","fill=p"),"-")</f>
        <v>-27.759999999999991</v>
      </c>
      <c r="AA16" s="7">
        <f>IFERROR(U16-AI16,"-")</f>
        <v>3.3662823288263422E-2</v>
      </c>
      <c r="AB16" s="5">
        <f t="shared" ref="AB16:AB18" ca="1" si="11">(TODAY()-C16)</f>
        <v>31</v>
      </c>
      <c r="AC16" s="5">
        <f>N16-D16</f>
        <v>38.4417724609375</v>
      </c>
      <c r="AD16" s="4" t="str">
        <f t="shared" ref="AD16:AD18" si="12">F16&amp;" Corp "&amp;J16&amp;" Corp"</f>
        <v>XS1731823255 Corp XS2056730679 Corp</v>
      </c>
      <c r="AE16" s="4" t="str">
        <f t="shared" ref="AE16:AE18" si="13">O16</f>
        <v>365d</v>
      </c>
      <c r="AF16" s="4" t="s">
        <v>920</v>
      </c>
      <c r="AG16" s="5" cm="1">
        <f t="array" ref="AG16">_xll.BQL.Query("let(#price=dropna(spread(st=i,dates=range(-"&amp;$AE16&amp;","&amp;$AF16&amp;"),side='mid',fill='prev', pricing_source='"&amp;$E16&amp;"')).value;
#price2=value(#price,['"&amp;$J16&amp;" Corp']);
#spread=#price-#price2;)
Get("&amp;AG$3&amp;"(#spread))
for('"&amp;$F16&amp;" Corp')")</f>
        <v>-103.59227231863812</v>
      </c>
      <c r="AH16" s="5" cm="1">
        <f t="array" ref="AH16">_xll.BQL.Query("let(#price=dropna(spread(st=i,dates=range(-"&amp;$AE16&amp;","&amp;$AF16&amp;"),side='mid',fill='prev', pricing_source='"&amp;$E16&amp;"')).value;
#price2=value(#price,['"&amp;$J16&amp;" Corp']);
#spread=#price-#price2;)
Get("&amp;AH$3&amp;"(#spread))
for('"&amp;$F16&amp;" Corp')")</f>
        <v>79.022772565149722</v>
      </c>
      <c r="AI16" s="7">
        <f t="shared" ref="AI16:AI18" si="14">IFERROR((N16-AG16)/AH16,"-")</f>
        <v>1.1013792854182769</v>
      </c>
      <c r="AJ16" s="14"/>
    </row>
    <row r="17" spans="1:36" x14ac:dyDescent="0.25">
      <c r="A17" s="17" t="s">
        <v>1107</v>
      </c>
      <c r="B17" s="17">
        <v>12</v>
      </c>
      <c r="C17" s="27">
        <v>44095</v>
      </c>
      <c r="D17" s="10" t="s">
        <v>63</v>
      </c>
      <c r="E17" s="10" t="s">
        <v>927</v>
      </c>
      <c r="F17" s="16" t="s">
        <v>423</v>
      </c>
      <c r="G17" s="4" t="str">
        <f>_xlfn.XLOOKUP(F17,bonds[ID_ISIN],bonds[unique lookup])</f>
        <v>VOD 2 5/8 08/27/80 nc-26</v>
      </c>
      <c r="H17" s="13" t="e">
        <f>SUMIF(#REF!,F17,#REF!)</f>
        <v>#REF!</v>
      </c>
      <c r="I17" s="5" cm="1">
        <f t="array" ref="I17">_xll.BDP(F17&amp;" corp","blp_i_sprd_mid","pcs="&amp;E17)</f>
        <v>310.82894897460938</v>
      </c>
      <c r="J17" s="16" t="s">
        <v>246</v>
      </c>
      <c r="K17" s="4" t="str">
        <f>_xlfn.XLOOKUP(J17,bonds[ID_ISIN],bonds[unique lookup])</f>
        <v>BPLN 3 5/8 PERP nc-29</v>
      </c>
      <c r="L17" s="13" t="e">
        <f>SUMIF(#REF!,J17,#REF!)</f>
        <v>#REF!</v>
      </c>
      <c r="M17" s="5" cm="1">
        <f t="array" ref="M17">_xll.BDP(J17&amp;" corp","blp_i_sprd_mid","pcs="&amp;E17)</f>
        <v>336.55599975585938</v>
      </c>
      <c r="N17" s="11">
        <f t="shared" si="9"/>
        <v>-25.72705078125</v>
      </c>
      <c r="O17" s="14" t="str">
        <f>MIN(ROUNDDOWN(MIN(_xlfn.XLOOKUP(F17,bonds[ID_ISIN],bonds[years_since_issue]),_xlfn.XLOOKUP(J17,bonds[ID_ISIN],bonds[years_since_issue]))*365,0),max_lookback)&amp;"d"</f>
        <v>54d</v>
      </c>
      <c r="P17" s="4" t="s">
        <v>911</v>
      </c>
      <c r="Q17" s="5" cm="1">
        <f t="array" ref="Q17">_xll.BQL.Query("let(#price=dropna(spread(st=i,dates=range(-"&amp;$O17&amp;","&amp;$P17&amp;"),side='mid',fill='prev', pricing_source='"&amp;$E17&amp;"')).value;
#price2=value(#price,['"&amp;$J17&amp;" Corp']);
#spread=#price-#price2;)
Get("&amp;Q$3&amp;"(#spread))
for('"&amp;$F17&amp;" Corp')")</f>
        <v>-47.176401933161515</v>
      </c>
      <c r="R17" s="5" cm="1">
        <f t="array" ref="R17">_xll.BQL.Query("let(#price=dropna(spread(st=i,dates=range(-"&amp;$O17&amp;","&amp;$P17&amp;"),side='mid',fill='prev', pricing_source='"&amp;$E17&amp;"')).value;
#price2=value(#price,['"&amp;$J17&amp;" Corp']);
#spread=#price-#price2;)
Get("&amp;R$3&amp;"(#spread))
for('"&amp;$F17&amp;" Corp')")</f>
        <v>-14.722856447082563</v>
      </c>
      <c r="S17" s="5" cm="1">
        <f t="array" ref="S17">_xll.BQL.Query("let(#price=dropna(spread(st=i,dates=range(-"&amp;$O17&amp;","&amp;$P17&amp;"),side='mid',fill='prev', pricing_source='"&amp;$E17&amp;"')).value;
#price2=value(#price,['"&amp;$J17&amp;" Corp']);
#spread=#price-#price2;)
Get("&amp;S$3&amp;"(#spread))
for('"&amp;$F17&amp;" Corp')")</f>
        <v>-28.754989404507526</v>
      </c>
      <c r="T17" s="5" cm="1">
        <f t="array" ref="T17">_xll.BQL.Query("let(#price=dropna(spread(st=i,dates=range(-"&amp;$O17&amp;","&amp;$P17&amp;"),side='mid',fill='prev', pricing_source='"&amp;$E17&amp;"')).value;
#price2=value(#price,['"&amp;$J17&amp;" Corp']);
#spread=#price-#price2;)
Get("&amp;T$3&amp;"(#spread))
for('"&amp;$F17&amp;" Corp')")</f>
        <v>9.4653060037648515</v>
      </c>
      <c r="U17" s="19">
        <f t="shared" ref="U17:U18" si="15">(N17-S17)/T17</f>
        <v>0.31989865114272642</v>
      </c>
      <c r="V17" s="5">
        <f t="shared" si="10"/>
        <v>66.092474121547923</v>
      </c>
      <c r="W17" s="7">
        <f>_xll.BQL.Query(" get(corr(SPREAD(SPREAD_TYPE='I'), VALUE(SPREAD(SPREAD_TYPE='I'), ['"&amp;F17&amp;" Corp']))) for(['"&amp;J17&amp;" Corp'])with(dates=range(-"&amp;O17&amp;","&amp;P17&amp;"))")</f>
        <v>0.72749406094289482</v>
      </c>
      <c r="X17" s="5" cm="1">
        <f t="array" aca="1" ref="X17" ca="1">IFERROR(_xll.BDH(F17&amp;" corp","blp_i_sprd_mid",TODAY()-2,TODAY()-2,"days=a","fill=p")-_xll.BDH(J17&amp;" corp","blp_i_sprd_mid",TODAY()-2,TODAY()-2,"days=a","fill=p"),"-")</f>
        <v>-28.715000000000032</v>
      </c>
      <c r="Y17" s="5" cm="1">
        <f t="array" aca="1" ref="Y17" ca="1">IFERROR(_xll.BDH(F17&amp;" corp","blp_i_sprd_mid",TODAY()-5,TODAY()-5,"days=a","fill=p")-_xll.BDH(J17&amp;" corp","blp_i_sprd_mid",TODAY()-5,TODAY()-5,"days=a","fill=p"),"-")</f>
        <v>-32.336999999999989</v>
      </c>
      <c r="Z17" s="5" cm="1">
        <f t="array" aca="1" ref="Z17" ca="1">IFERROR(_xll.BDH(F17&amp;" corp","blp_i_sprd_mid",TODAY()-10,TODAY()-10,"days=a","fill=p")-_xll.BDH(J17&amp;" corp","blp_i_sprd_mid",TODAY()-10,TODAY()-10,"days=a","fill=p"),"-")</f>
        <v>-40.218000000000018</v>
      </c>
      <c r="AA17" s="7">
        <f t="shared" ref="AA17:AA18" si="16">IFERROR(U17-AI17,"-")</f>
        <v>4.1585899397422132E-2</v>
      </c>
      <c r="AB17" s="5">
        <f t="shared" ca="1" si="11"/>
        <v>31</v>
      </c>
      <c r="AC17" s="5"/>
      <c r="AD17" s="4" t="str">
        <f t="shared" si="12"/>
        <v>XS2225157424 Corp XS2193662728 Corp</v>
      </c>
      <c r="AE17" s="4" t="str">
        <f t="shared" si="13"/>
        <v>54d</v>
      </c>
      <c r="AF17" s="4" t="s">
        <v>920</v>
      </c>
      <c r="AG17" s="5" cm="1">
        <f t="array" ref="AG17">_xll.BQL.Query("let(#price=dropna(spread(st=i,dates=range(-"&amp;$AE17&amp;","&amp;$AF17&amp;"),side='mid',fill='prev', pricing_source='"&amp;$E17&amp;"')).value;
#price2=value(#price,['"&amp;$J17&amp;" Corp']);
#spread=#price-#price2;)
Get("&amp;AG$3&amp;"(#spread))
for('"&amp;$F17&amp;" Corp')")</f>
        <v>-28.153013903043174</v>
      </c>
      <c r="AH17" s="5" cm="1">
        <f t="array" ref="AH17">_xll.BQL.Query("let(#price=dropna(spread(st=i,dates=range(-"&amp;$AE17&amp;","&amp;$AF17&amp;"),side='mid',fill='prev', pricing_source='"&amp;$E17&amp;"')).value;
#price2=value(#price,['"&amp;$J17&amp;" Corp']);
#spread=#price-#price2;)
Get("&amp;AH$3&amp;"(#spread))
for('"&amp;$F17&amp;" Corp')")</f>
        <v>8.7166797301953132</v>
      </c>
      <c r="AI17" s="7">
        <f t="shared" si="14"/>
        <v>0.27831275174530429</v>
      </c>
      <c r="AJ17" s="14"/>
    </row>
    <row r="18" spans="1:36" x14ac:dyDescent="0.25">
      <c r="A18" s="17" t="s">
        <v>1107</v>
      </c>
      <c r="B18" s="17">
        <v>13</v>
      </c>
      <c r="C18" s="27">
        <v>44095</v>
      </c>
      <c r="D18" s="10">
        <v>-20</v>
      </c>
      <c r="E18" s="10" t="s">
        <v>927</v>
      </c>
      <c r="F18" s="16" t="s">
        <v>505</v>
      </c>
      <c r="G18" s="4" t="str">
        <f>_xlfn.XLOOKUP(F18,bonds[ID_ISIN],bonds[unique lookup])</f>
        <v>EDF 4 PERP nc-24</v>
      </c>
      <c r="H18" s="13" t="e">
        <f>SUMIF(#REF!,F18,#REF!)</f>
        <v>#REF!</v>
      </c>
      <c r="I18" s="5" cm="1">
        <f t="array" ref="I18">_xll.BDP(F18&amp;" corp","blp_i_sprd_mid","pcs="&amp;E18)</f>
        <v>305.64627075195313</v>
      </c>
      <c r="J18" s="16" t="s">
        <v>509</v>
      </c>
      <c r="K18" s="4" t="str">
        <f>_xlfn.XLOOKUP(J18,bonds[ID_ISIN],bonds[unique lookup])</f>
        <v>EDF 5 3/8 PERP nc-25</v>
      </c>
      <c r="L18" s="13" t="e">
        <f>SUMIF(#REF!,J18,#REF!)</f>
        <v>#REF!</v>
      </c>
      <c r="M18" s="5" cm="1">
        <f t="array" ref="M18">_xll.BDP(J18&amp;" corp","blp_i_sprd_mid","pcs="&amp;E18)</f>
        <v>314.83258056640625</v>
      </c>
      <c r="N18" s="11">
        <f t="shared" si="9"/>
        <v>-9.186309814453125</v>
      </c>
      <c r="O18" s="14" t="str">
        <f>MIN(ROUNDDOWN(MIN(_xlfn.XLOOKUP(F18,bonds[ID_ISIN],bonds[years_since_issue]),_xlfn.XLOOKUP(J18,bonds[ID_ISIN],bonds[years_since_issue]))*365,0),max_lookback)&amp;"d"</f>
        <v>365d</v>
      </c>
      <c r="P18" s="4" t="s">
        <v>911</v>
      </c>
      <c r="Q18" s="5" cm="1">
        <f t="array" ref="Q18">_xll.BQL.Query("let(#price=dropna(spread(st=i,dates=range(-"&amp;$O18&amp;","&amp;$P18&amp;"),side='mid',fill='prev', pricing_source='"&amp;$E18&amp;"')).value;
#price2=value(#price,['"&amp;$J18&amp;" Corp']);
#spread=#price-#price2;)
Get("&amp;Q$3&amp;"(#spread))
for('"&amp;$F18&amp;" Corp')")</f>
        <v>-166.9890779319706</v>
      </c>
      <c r="R18" s="5" cm="1">
        <f t="array" ref="R18">_xll.BQL.Query("let(#price=dropna(spread(st=i,dates=range(-"&amp;$O18&amp;","&amp;$P18&amp;"),side='mid',fill='prev', pricing_source='"&amp;$E18&amp;"')).value;
#price2=value(#price,['"&amp;$J18&amp;" Corp']);
#spread=#price-#price2;)
Get("&amp;R$3&amp;"(#spread))
for('"&amp;$F18&amp;" Corp')")</f>
        <v>8.057859955629624</v>
      </c>
      <c r="S18" s="5" cm="1">
        <f t="array" ref="S18">_xll.BQL.Query("let(#price=dropna(spread(st=i,dates=range(-"&amp;$O18&amp;","&amp;$P18&amp;"),side='mid',fill='prev', pricing_source='"&amp;$E18&amp;"')).value;
#price2=value(#price,['"&amp;$J18&amp;" Corp']);
#spread=#price-#price2;)
Get("&amp;S$3&amp;"(#spread))
for('"&amp;$F18&amp;" Corp')")</f>
        <v>-20.944514403129894</v>
      </c>
      <c r="T18" s="5" cm="1">
        <f t="array" ref="T18">_xll.BQL.Query("let(#price=dropna(spread(st=i,dates=range(-"&amp;$O18&amp;","&amp;$P18&amp;"),side='mid',fill='prev', pricing_source='"&amp;$E18&amp;"')).value;
#price2=value(#price,['"&amp;$J18&amp;" Corp']);
#spread=#price-#price2;)
Get("&amp;T$3&amp;"(#spread))
for('"&amp;$F18&amp;" Corp')")</f>
        <v>17.992622133099651</v>
      </c>
      <c r="U18" s="19">
        <f t="shared" si="15"/>
        <v>0.65350144640930896</v>
      </c>
      <c r="V18" s="5">
        <f t="shared" si="10"/>
        <v>90.148830948899288</v>
      </c>
      <c r="W18" s="7">
        <f>_xll.BQL.Query(" get(corr(SPREAD(SPREAD_TYPE='I'), VALUE(SPREAD(SPREAD_TYPE='I'), ['"&amp;F18&amp;" Corp']))) for(['"&amp;J18&amp;" Corp'])with(dates=range(-"&amp;O18&amp;","&amp;P18&amp;"))")</f>
        <v>0.99691501189136911</v>
      </c>
      <c r="X18" s="5" cm="1">
        <f t="array" aca="1" ref="X18" ca="1">IFERROR(_xll.BDH(F18&amp;" corp","blp_i_sprd_mid",TODAY()-2,TODAY()-2,"days=a","fill=p")-_xll.BDH(J18&amp;" corp","blp_i_sprd_mid",TODAY()-2,TODAY()-2,"days=a","fill=p"),"-")</f>
        <v>-9.3140000000000214</v>
      </c>
      <c r="Y18" s="5" cm="1">
        <f t="array" aca="1" ref="Y18" ca="1">IFERROR(_xll.BDH(F18&amp;" corp","blp_i_sprd_mid",TODAY()-5,TODAY()-5,"days=a","fill=p")-_xll.BDH(J18&amp;" corp","blp_i_sprd_mid",TODAY()-5,TODAY()-5,"days=a","fill=p"),"-")</f>
        <v>-8.0380000000000109</v>
      </c>
      <c r="Z18" s="5" cm="1">
        <f t="array" aca="1" ref="Z18" ca="1">IFERROR(_xll.BDH(F18&amp;" corp","blp_i_sprd_mid",TODAY()-10,TODAY()-10,"days=a","fill=p")-_xll.BDH(J18&amp;" corp","blp_i_sprd_mid",TODAY()-10,TODAY()-10,"days=a","fill=p"),"-")</f>
        <v>-5.3729999999999905</v>
      </c>
      <c r="AA18" s="7">
        <f t="shared" si="16"/>
        <v>1.2566688090874134E-2</v>
      </c>
      <c r="AB18" s="5">
        <f t="shared" ca="1" si="11"/>
        <v>31</v>
      </c>
      <c r="AC18" s="5">
        <f>N18-D18</f>
        <v>10.813690185546875</v>
      </c>
      <c r="AD18" s="4" t="str">
        <f t="shared" si="12"/>
        <v>FR0013367612 Corp FR0011401751 Corp</v>
      </c>
      <c r="AE18" s="4" t="str">
        <f t="shared" si="13"/>
        <v>365d</v>
      </c>
      <c r="AF18" s="4" t="s">
        <v>920</v>
      </c>
      <c r="AG18" s="5" cm="1">
        <f t="array" ref="AG18">_xll.BQL.Query("let(#price=dropna(spread(st=i,dates=range(-"&amp;$AE18&amp;","&amp;$AF18&amp;"),side='mid',fill='prev', pricing_source='"&amp;$E18&amp;"')).value;
#price2=value(#price,['"&amp;$J18&amp;" Corp']);
#spread=#price-#price2;)
Get("&amp;AG$3&amp;"(#spread))
for('"&amp;$F18&amp;" Corp')")</f>
        <v>-20.629239156203674</v>
      </c>
      <c r="AH18" s="5" cm="1">
        <f t="array" ref="AH18">_xll.BQL.Query("let(#price=dropna(spread(st=i,dates=range(-"&amp;$AE18&amp;","&amp;$AF18&amp;"),side='mid',fill='prev', pricing_source='"&amp;$E18&amp;"')).value;
#price2=value(#price,['"&amp;$J18&amp;" Corp']);
#spread=#price-#price2;)
Get("&amp;AH$3&amp;"(#spread))
for('"&amp;$F18&amp;" Corp')")</f>
        <v>17.85350098935557</v>
      </c>
      <c r="AI18" s="7">
        <f t="shared" si="14"/>
        <v>0.64093475831843483</v>
      </c>
      <c r="AJ18" s="14"/>
    </row>
    <row r="19" spans="1:36" x14ac:dyDescent="0.25">
      <c r="F19" s="14"/>
      <c r="G19" s="14"/>
      <c r="H19" s="15"/>
      <c r="I19" s="14"/>
      <c r="J19" s="14"/>
      <c r="K19" s="14"/>
      <c r="L19" s="14"/>
      <c r="M19" s="14"/>
      <c r="N19" s="14"/>
      <c r="O19" s="14"/>
      <c r="P19" s="14"/>
      <c r="Q19" s="5"/>
      <c r="R19" s="5"/>
      <c r="S19" s="5"/>
      <c r="T19" s="5"/>
      <c r="U19" s="19"/>
      <c r="V19" s="14"/>
      <c r="W19" s="14"/>
      <c r="X19" s="14"/>
      <c r="Z19" s="14"/>
      <c r="AA19" s="14"/>
      <c r="AB19" s="14"/>
      <c r="AC19" s="14"/>
      <c r="AH19" s="14"/>
      <c r="AI19" s="14"/>
      <c r="AJ19" s="14"/>
    </row>
    <row r="20" spans="1:36" x14ac:dyDescent="0.25">
      <c r="F20" s="14"/>
      <c r="G20" s="14"/>
      <c r="H20" s="15"/>
      <c r="I20" s="14"/>
      <c r="J20" s="14"/>
      <c r="K20" s="14"/>
      <c r="L20" s="14"/>
      <c r="M20" s="14"/>
      <c r="N20" s="14"/>
      <c r="O20" s="14"/>
      <c r="P20" s="14"/>
      <c r="Q20" s="5"/>
      <c r="R20" s="5"/>
      <c r="S20" s="5"/>
      <c r="T20" s="5"/>
      <c r="U20" s="19"/>
      <c r="V20" s="14"/>
      <c r="W20" s="14"/>
      <c r="X20" s="14"/>
      <c r="Z20" s="14"/>
      <c r="AA20" s="14"/>
      <c r="AB20" s="14"/>
      <c r="AC20" s="14"/>
      <c r="AH20" s="14"/>
      <c r="AI20" s="14"/>
      <c r="AJ20" s="14"/>
    </row>
    <row r="21" spans="1:36" x14ac:dyDescent="0.25">
      <c r="A21" s="17"/>
      <c r="B21" s="17"/>
      <c r="C21" s="17"/>
      <c r="D21" s="17"/>
      <c r="F21" s="14"/>
      <c r="G21" s="14"/>
      <c r="H21" s="15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9"/>
      <c r="V21" s="14"/>
      <c r="W21" s="14"/>
      <c r="X21" s="14"/>
      <c r="Z21" s="14"/>
      <c r="AA21" s="14"/>
      <c r="AB21" s="14"/>
      <c r="AC21" s="14"/>
      <c r="AH21" s="14"/>
      <c r="AI21" s="14"/>
      <c r="AJ21" s="14"/>
    </row>
    <row r="22" spans="1:36" x14ac:dyDescent="0.25">
      <c r="F22" s="14"/>
      <c r="G22" s="14"/>
      <c r="H22" s="15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9"/>
      <c r="V22" s="14"/>
      <c r="W22" s="14"/>
      <c r="X22" s="14"/>
      <c r="Z22" s="14"/>
      <c r="AA22" s="14"/>
      <c r="AB22" s="14"/>
      <c r="AC22" s="14"/>
      <c r="AH22" s="14"/>
      <c r="AI22" s="14"/>
      <c r="AJ22" s="14"/>
    </row>
    <row r="23" spans="1:36" x14ac:dyDescent="0.25">
      <c r="F23" s="14"/>
      <c r="G23" s="14"/>
      <c r="H23" s="15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9"/>
      <c r="V23" s="14"/>
      <c r="W23" s="14"/>
      <c r="X23" s="14"/>
      <c r="Z23" s="14"/>
      <c r="AA23" s="14"/>
      <c r="AB23" s="14"/>
      <c r="AC23" s="14"/>
      <c r="AH23" s="14"/>
      <c r="AI23" s="14"/>
      <c r="AJ23" s="14"/>
    </row>
    <row r="24" spans="1:36" x14ac:dyDescent="0.25">
      <c r="F24" s="14"/>
      <c r="G24" s="14"/>
      <c r="H24" s="15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9"/>
      <c r="V24" s="14"/>
      <c r="W24" s="14"/>
      <c r="X24" s="14"/>
      <c r="Z24" s="14"/>
      <c r="AA24" s="14"/>
      <c r="AB24" s="14"/>
      <c r="AC24" s="14"/>
      <c r="AH24" s="14"/>
      <c r="AI24" s="14"/>
      <c r="AJ24" s="14"/>
    </row>
    <row r="25" spans="1:36" x14ac:dyDescent="0.25">
      <c r="F25" s="14"/>
      <c r="G25" s="14"/>
      <c r="H25" s="15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9"/>
      <c r="V25" s="14"/>
      <c r="W25" s="14"/>
      <c r="X25" s="14"/>
      <c r="Z25" s="14"/>
      <c r="AA25" s="14"/>
      <c r="AB25" s="14"/>
      <c r="AC25" s="14"/>
      <c r="AH25" s="14"/>
      <c r="AI25" s="14"/>
      <c r="AJ25" s="14"/>
    </row>
    <row r="26" spans="1:36" x14ac:dyDescent="0.25">
      <c r="A26" s="4" t="s">
        <v>925</v>
      </c>
      <c r="E26" s="10" t="s">
        <v>927</v>
      </c>
      <c r="F26" s="10" t="s">
        <v>2</v>
      </c>
      <c r="G26" s="4" t="str">
        <f>_xlfn.XLOOKUP(F26,bonds[ID_ISIN],bonds[unique lookup])</f>
        <v>SSELN 3 1/8 PERP nc-27</v>
      </c>
      <c r="H26" s="13" t="e">
        <f>SUMIF(#REF!,F26,#REF!)</f>
        <v>#REF!</v>
      </c>
      <c r="I26" s="5" cm="1">
        <f t="array" ref="I26">_xll.BDP(F26&amp;" corp","blp_i_sprd_mid","pcs="&amp;E26)</f>
        <v>291.52377319335938</v>
      </c>
      <c r="J26" s="10" t="s">
        <v>13</v>
      </c>
      <c r="K26" s="4" t="str">
        <f>_xlfn.XLOOKUP(J26,bonds[ID_ISIN],bonds[unique lookup])</f>
        <v>NGGLN 2 1/8 09/05/82 nc-27</v>
      </c>
      <c r="L26" s="13" t="e">
        <f>SUMIF(#REF!,J26,#REF!)</f>
        <v>#REF!</v>
      </c>
      <c r="M26" s="5" cm="1">
        <f t="array" ref="M26">_xll.BDP(J26&amp;" corp","blp_i_sprd_mid","pcs="&amp;E26)</f>
        <v>255.81875610351563</v>
      </c>
      <c r="N26" s="11">
        <f>I26-M26</f>
        <v>35.70501708984375</v>
      </c>
      <c r="O26" s="14" t="str">
        <f>MIN(ROUNDDOWN(MIN(_xlfn.XLOOKUP(F26,bonds[ID_ISIN],bonds[years_since_issue]),_xlfn.XLOOKUP(J26,bonds[ID_ISIN],bonds[years_since_issue]))*365,0),max_lookback)&amp;"d"</f>
        <v>98d</v>
      </c>
      <c r="P26" s="4" t="s">
        <v>911</v>
      </c>
      <c r="Q26" s="5" cm="1">
        <f t="array" ref="Q26">_xll.BQL.Query("let(#price=dropna(spread(st=i,dates=range(-"&amp;$O26&amp;","&amp;$P26&amp;"),side='mid',fill='prev', pricing_source='"&amp;$E26&amp;"')).value;
#price2=value(#price,['"&amp;$J26&amp;" Corp']);
#spread=#price-#price2;)
Get("&amp;Q$3&amp;"(#spread))
for('"&amp;$F26&amp;" Corp')")</f>
        <v>17.907150708389395</v>
      </c>
      <c r="R26" s="5" cm="1">
        <f t="array" ref="R26">_xll.BQL.Query("let(#price=dropna(spread(st=i,dates=range(-"&amp;$O26&amp;","&amp;$P26&amp;"),side='mid',fill='prev', pricing_source='"&amp;$E26&amp;"')).value;
#price2=value(#price,['"&amp;$J26&amp;" Corp']);
#spread=#price-#price2;)
Get("&amp;R$3&amp;"(#spread))
for('"&amp;$F26&amp;" Corp')")</f>
        <v>93.695825211964291</v>
      </c>
      <c r="S26" s="5" cm="1">
        <f t="array" ref="S26">_xll.BQL.Query("let(#price=dropna(spread(st=i,dates=range(-"&amp;$O26&amp;","&amp;$P26&amp;"),side='mid',fill='prev', pricing_source='"&amp;$E26&amp;"')).value;
#price2=value(#price,['"&amp;$J26&amp;" Corp']);
#spread=#price-#price2;)
Get("&amp;S$3&amp;"(#spread))
for('"&amp;$F26&amp;" Corp')")</f>
        <v>47.255978190799404</v>
      </c>
      <c r="T26" s="5" cm="1">
        <f t="array" ref="T26">_xll.BQL.Query("let(#price=dropna(spread(st=i,dates=range(-"&amp;$O26&amp;","&amp;$P26&amp;"),side='mid',fill='prev', pricing_source='"&amp;$E26&amp;"')).value;
#price2=value(#price,['"&amp;$J26&amp;" Corp']);
#spread=#price-#price2;)
Get("&amp;T$3&amp;"(#spread))
for('"&amp;$F26&amp;" Corp')")</f>
        <v>17.373829981877236</v>
      </c>
      <c r="U26" s="7">
        <f t="shared" ref="U26:U40" si="17">(N26-S26)/T26</f>
        <v>-0.66484828693526654</v>
      </c>
      <c r="V26" s="5">
        <f t="shared" ref="V26:V40" si="18">(N26-Q26)/(R26-Q26)*100</f>
        <v>23.483543547941117</v>
      </c>
      <c r="W26" s="7">
        <f>_xll.BQL.Query(" get(corr(SPREAD(SPREAD_TYPE='I'), VALUE(SPREAD(SPREAD_TYPE='I'), ['"&amp;F26&amp;" Corp']))) for(['"&amp;J26&amp;" Corp'])with(dates=range(-"&amp;O26&amp;","&amp;P26&amp;"))")</f>
        <v>0.8765066075077238</v>
      </c>
      <c r="X26" s="5" cm="1">
        <f t="array" aca="1" ref="X26" ca="1">IFERROR(_xll.BDH(F26&amp;" corp","blp_i_sprd_mid",TODAY()-2,TODAY()-2,"days=a","fill=p")-_xll.BDH(J26&amp;" corp","blp_i_sprd_mid",TODAY()-2,TODAY()-2,"days=a","fill=p"),"-")</f>
        <v>36.574000000000012</v>
      </c>
      <c r="Y26" s="5" cm="1">
        <f t="array" aca="1" ref="Y26" ca="1">IFERROR(_xll.BDH(F26&amp;" corp","blp_i_sprd_mid",TODAY()-5,TODAY()-5,"days=a","fill=p")-_xll.BDH(J26&amp;" corp","blp_i_sprd_mid",TODAY()-5,TODAY()-5,"days=a","fill=p"),"-")</f>
        <v>34.173999999999978</v>
      </c>
      <c r="Z26" s="5" cm="1">
        <f t="array" aca="1" ref="Z26" ca="1">IFERROR(_xll.BDH(F26&amp;" corp","blp_i_sprd_mid",TODAY()-10,TODAY()-10,"days=a","fill=p")-_xll.BDH(J26&amp;" corp","blp_i_sprd_mid",TODAY()-10,TODAY()-10,"days=a","fill=p"),"-")</f>
        <v>37.317000000000007</v>
      </c>
      <c r="AA26" s="7">
        <f t="shared" ref="AA26:AA40" si="19">IFERROR(U26-AI26,"-")</f>
        <v>-3.8968141997198669E-2</v>
      </c>
      <c r="AB26" s="7"/>
      <c r="AC26" s="7"/>
      <c r="AD26" s="4" t="str">
        <f t="shared" ref="AD26:AD40" si="20">F26&amp;" Corp "&amp;J26&amp;" Corp"</f>
        <v>XS2195190520 Corp XS2010045511 Corp</v>
      </c>
      <c r="AE26" s="4" t="str">
        <f t="shared" ref="AE26:AE40" si="21">O26</f>
        <v>98d</v>
      </c>
      <c r="AF26" s="4" t="s">
        <v>920</v>
      </c>
      <c r="AG26" s="5" cm="1">
        <f t="array" ref="AG26">_xll.BQL.Query("let(#price=dropna(spread(st=i,dates=range(-"&amp;$AE26&amp;","&amp;$AF26&amp;"),side='mid',fill='prev', pricing_source='"&amp;$E26&amp;"')).value;
#price2=value(#price,['"&amp;$J26&amp;" Corp']);
#spread=#price-#price2;)
Get("&amp;AG$3&amp;"(#spread))
for('"&amp;$F26&amp;" Corp')")</f>
        <v>46.217164173696581</v>
      </c>
      <c r="AH26" s="5" cm="1">
        <f t="array" ref="AH26">_xll.BQL.Query("let(#price=dropna(spread(st=i,dates=range(-"&amp;$AE26&amp;","&amp;$AF26&amp;"),side='mid',fill='prev', pricing_source='"&amp;$E26&amp;"')).value;
#price2=value(#price,['"&amp;$J26&amp;" Corp']);
#spread=#price-#price2;)
Get("&amp;AH$3&amp;"(#spread))
for('"&amp;$F26&amp;" Corp')")</f>
        <v>16.795782976775897</v>
      </c>
      <c r="AI26" s="7">
        <f t="shared" ref="AI26:AI40" si="22">IFERROR((N26-AG26)/AH26,"-")</f>
        <v>-0.62588014493806787</v>
      </c>
    </row>
    <row r="27" spans="1:36" x14ac:dyDescent="0.25">
      <c r="A27" s="4" t="s">
        <v>925</v>
      </c>
      <c r="E27" s="10" t="s">
        <v>927</v>
      </c>
      <c r="F27" s="10" t="s">
        <v>3</v>
      </c>
      <c r="G27" s="4" t="str">
        <f>_xlfn.XLOOKUP(F27,bonds[ID_ISIN],bonds[unique lookup])</f>
        <v>NTGYSM 4 1/8 PERP nc-22</v>
      </c>
      <c r="H27" s="13" t="e">
        <f>SUMIF(#REF!,F27,#REF!)</f>
        <v>#REF!</v>
      </c>
      <c r="I27" s="5" cm="1">
        <f t="array" ref="I27">_xll.BDP(F27&amp;" corp","blp_i_sprd_mid","pcs="&amp;E27)</f>
        <v>236.5709228515625</v>
      </c>
      <c r="J27" s="10" t="s">
        <v>14</v>
      </c>
      <c r="K27" s="4" t="str">
        <f>_xlfn.XLOOKUP(J27,bonds[ID_ISIN],bonds[unique lookup])</f>
        <v>IBESM 2 5/8 PERP nc-24</v>
      </c>
      <c r="L27" s="13" t="e">
        <f>SUMIF(#REF!,J27,#REF!)</f>
        <v>#REF!</v>
      </c>
      <c r="M27" s="5" cm="1">
        <f t="array" ref="M27">_xll.BDP(J27&amp;" corp","blp_i_sprd_mid","pcs="&amp;E27)</f>
        <v>170.2738037109375</v>
      </c>
      <c r="N27" s="11">
        <f t="shared" ref="N27:N40" si="23">I27-M27</f>
        <v>66.297119140625</v>
      </c>
      <c r="O27" s="14" t="str">
        <f>MIN(ROUNDDOWN(MIN(_xlfn.XLOOKUP(F27,bonds[ID_ISIN],bonds[years_since_issue]),_xlfn.XLOOKUP(J27,bonds[ID_ISIN],bonds[years_since_issue]))*365,0),max_lookback)&amp;"d"</f>
        <v>365d</v>
      </c>
      <c r="P27" s="4" t="s">
        <v>911</v>
      </c>
      <c r="Q27" s="5" cm="1">
        <f t="array" ref="Q27">_xll.BQL.Query("let(#price=dropna(spread(st=i,dates=range(-"&amp;$O27&amp;","&amp;$P27&amp;"),side='mid',fill='prev', pricing_source='"&amp;$E27&amp;"')).value;
#price2=value(#price,['"&amp;$J27&amp;" Corp']);
#spread=#price-#price2;)
Get("&amp;Q$3&amp;"(#spread))
for('"&amp;$F27&amp;" Corp')")</f>
        <v>13.662803831710505</v>
      </c>
      <c r="R27" s="5" cm="1">
        <f t="array" ref="R27">_xll.BQL.Query("let(#price=dropna(spread(st=i,dates=range(-"&amp;$O27&amp;","&amp;$P27&amp;"),side='mid',fill='prev', pricing_source='"&amp;$E27&amp;"')).value;
#price2=value(#price,['"&amp;$J27&amp;" Corp']);
#spread=#price-#price2;)
Get("&amp;R$3&amp;"(#spread))
for('"&amp;$F27&amp;" Corp')")</f>
        <v>195.36069144739116</v>
      </c>
      <c r="S27" s="5" cm="1">
        <f t="array" ref="S27">_xll.BQL.Query("let(#price=dropna(spread(st=i,dates=range(-"&amp;$O27&amp;","&amp;$P27&amp;"),side='mid',fill='prev', pricing_source='"&amp;$E27&amp;"')).value;
#price2=value(#price,['"&amp;$J27&amp;" Corp']);
#spread=#price-#price2;)
Get("&amp;S$3&amp;"(#spread))
for('"&amp;$F27&amp;" Corp')")</f>
        <v>82.726186629661527</v>
      </c>
      <c r="T27" s="5" cm="1">
        <f t="array" ref="T27">_xll.BQL.Query("let(#price=dropna(spread(st=i,dates=range(-"&amp;$O27&amp;","&amp;$P27&amp;"),side='mid',fill='prev', pricing_source='"&amp;$E27&amp;"')).value;
#price2=value(#price,['"&amp;$J27&amp;" Corp']);
#spread=#price-#price2;)
Get("&amp;T$3&amp;"(#spread))
for('"&amp;$F27&amp;" Corp')")</f>
        <v>52.144929839789562</v>
      </c>
      <c r="U27" s="7">
        <f t="shared" si="17"/>
        <v>-0.31506548267517676</v>
      </c>
      <c r="V27" s="5">
        <f t="shared" si="18"/>
        <v>28.968039199357271</v>
      </c>
      <c r="W27" s="7">
        <f>_xll.BQL.Query(" get(corr(SPREAD(SPREAD_TYPE='I'), VALUE(SPREAD(SPREAD_TYPE='I'), ['"&amp;F27&amp;" Corp']))) for(['"&amp;J27&amp;" Corp'])with(dates=range(-"&amp;O27&amp;","&amp;P27&amp;"))")</f>
        <v>0.93730594351385299</v>
      </c>
      <c r="X27" s="5" cm="1">
        <f t="array" aca="1" ref="X27" ca="1">IFERROR(_xll.BDH(F27&amp;" corp","blp_i_sprd_mid",TODAY()-2,TODAY()-2,"days=a","fill=p")-_xll.BDH(J27&amp;" corp","blp_i_sprd_mid",TODAY()-2,TODAY()-2,"days=a","fill=p"),"-")</f>
        <v>80.573000000000008</v>
      </c>
      <c r="Y27" s="5" cm="1">
        <f t="array" aca="1" ref="Y27" ca="1">IFERROR(_xll.BDH(F27&amp;" corp","blp_i_sprd_mid",TODAY()-5,TODAY()-5,"days=a","fill=p")-_xll.BDH(J27&amp;" corp","blp_i_sprd_mid",TODAY()-5,TODAY()-5,"days=a","fill=p"),"-")</f>
        <v>83.57</v>
      </c>
      <c r="Z27" s="5" cm="1">
        <f t="array" aca="1" ref="Z27" ca="1">IFERROR(_xll.BDH(F27&amp;" corp","blp_i_sprd_mid",TODAY()-10,TODAY()-10,"days=a","fill=p")-_xll.BDH(J27&amp;" corp","blp_i_sprd_mid",TODAY()-10,TODAY()-10,"days=a","fill=p"),"-")</f>
        <v>81.450000000000017</v>
      </c>
      <c r="AA27" s="7">
        <f t="shared" si="19"/>
        <v>-4.4750289263291165E-3</v>
      </c>
      <c r="AB27" s="7"/>
      <c r="AC27" s="7"/>
      <c r="AD27" s="4" t="str">
        <f t="shared" si="20"/>
        <v>XS1139494493 Corp XS1797138960 Corp</v>
      </c>
      <c r="AE27" s="4" t="str">
        <f t="shared" si="21"/>
        <v>365d</v>
      </c>
      <c r="AF27" s="4" t="s">
        <v>920</v>
      </c>
      <c r="AG27" s="5" cm="1">
        <f t="array" ref="AG27">_xll.BQL.Query("let(#price=dropna(spread(st=i,dates=range(-"&amp;$AE27&amp;","&amp;$AF27&amp;"),side='mid',fill='prev', pricing_source='"&amp;$E27&amp;"')).value;
#price2=value(#price,['"&amp;$J27&amp;" Corp']);
#spread=#price-#price2;)
Get("&amp;AG$3&amp;"(#spread))
for('"&amp;$F27&amp;" Corp')")</f>
        <v>82.295928773117495</v>
      </c>
      <c r="AH27" s="5" cm="1">
        <f t="array" ref="AH27">_xll.BQL.Query("let(#price=dropna(spread(st=i,dates=range(-"&amp;$AE27&amp;","&amp;$AF27&amp;"),side='mid',fill='prev', pricing_source='"&amp;$E27&amp;"')).value;
#price2=value(#price,['"&amp;$J27&amp;" Corp']);
#spread=#price-#price2;)
Get("&amp;AH$3&amp;"(#spread))
for('"&amp;$F27&amp;" Corp')")</f>
        <v>51.510950962548236</v>
      </c>
      <c r="AI27" s="7">
        <f t="shared" si="22"/>
        <v>-0.31059045374884764</v>
      </c>
    </row>
    <row r="28" spans="1:36" x14ac:dyDescent="0.25">
      <c r="A28" s="4" t="s">
        <v>925</v>
      </c>
      <c r="E28" s="10" t="s">
        <v>927</v>
      </c>
      <c r="F28" s="10" t="s">
        <v>4</v>
      </c>
      <c r="G28" s="4" t="str">
        <f>_xlfn.XLOOKUP(F28,bonds[ID_ISIN],bonds[unique lookup])</f>
        <v>NTGYSM 3 3/8 PERP nc-24</v>
      </c>
      <c r="H28" s="13" t="e">
        <f>SUMIF(#REF!,F28,#REF!)</f>
        <v>#REF!</v>
      </c>
      <c r="I28" s="5" cm="1">
        <f t="array" ref="I28">_xll.BDP(F28&amp;" corp","blp_i_sprd_mid","pcs="&amp;E28)</f>
        <v>279.74819946289063</v>
      </c>
      <c r="J28" s="10" t="s">
        <v>14</v>
      </c>
      <c r="K28" s="4" t="str">
        <f>_xlfn.XLOOKUP(J28,bonds[ID_ISIN],bonds[unique lookup])</f>
        <v>IBESM 2 5/8 PERP nc-24</v>
      </c>
      <c r="L28" s="13" t="e">
        <f>SUMIF(#REF!,J28,#REF!)</f>
        <v>#REF!</v>
      </c>
      <c r="M28" s="5" cm="1">
        <f t="array" ref="M28">_xll.BDP(J28&amp;" corp","blp_i_sprd_mid","pcs="&amp;E28)</f>
        <v>170.2738037109375</v>
      </c>
      <c r="N28" s="11">
        <f t="shared" si="23"/>
        <v>109.47439575195313</v>
      </c>
      <c r="O28" s="14" t="str">
        <f>MIN(ROUNDDOWN(MIN(_xlfn.XLOOKUP(F28,bonds[ID_ISIN],bonds[years_since_issue]),_xlfn.XLOOKUP(J28,bonds[ID_ISIN],bonds[years_since_issue]))*365,0),max_lookback)&amp;"d"</f>
        <v>365d</v>
      </c>
      <c r="P28" s="4" t="s">
        <v>911</v>
      </c>
      <c r="Q28" s="5" cm="1">
        <f t="array" ref="Q28">_xll.BQL.Query("let(#price=dropna(spread(st=i,dates=range(-"&amp;$O28&amp;","&amp;$P28&amp;"),side='mid',fill='prev', pricing_source='"&amp;$E28&amp;"')).value;
#price2=value(#price,['"&amp;$J28&amp;" Corp']);
#spread=#price-#price2;)
Get("&amp;Q$3&amp;"(#spread))
for('"&amp;$F28&amp;" Corp')")</f>
        <v>57.618781968804512</v>
      </c>
      <c r="R28" s="5" cm="1">
        <f t="array" ref="R28">_xll.BQL.Query("let(#price=dropna(spread(st=i,dates=range(-"&amp;$O28&amp;","&amp;$P28&amp;"),side='mid',fill='prev', pricing_source='"&amp;$E28&amp;"')).value;
#price2=value(#price,['"&amp;$J28&amp;" Corp']);
#spread=#price-#price2;)
Get("&amp;R$3&amp;"(#spread))
for('"&amp;$F28&amp;" Corp')")</f>
        <v>174.22133378422379</v>
      </c>
      <c r="S28" s="5" cm="1">
        <f t="array" ref="S28">_xll.BQL.Query("let(#price=dropna(spread(st=i,dates=range(-"&amp;$O28&amp;","&amp;$P28&amp;"),side='mid',fill='prev', pricing_source='"&amp;$E28&amp;"')).value;
#price2=value(#price,['"&amp;$J28&amp;" Corp']);
#spread=#price-#price2;)
Get("&amp;S$3&amp;"(#spread))
for('"&amp;$F28&amp;" Corp')")</f>
        <v>106.89981592078965</v>
      </c>
      <c r="T28" s="5" cm="1">
        <f t="array" ref="T28">_xll.BQL.Query("let(#price=dropna(spread(st=i,dates=range(-"&amp;$O28&amp;","&amp;$P28&amp;"),side='mid',fill='prev', pricing_source='"&amp;$E28&amp;"')).value;
#price2=value(#price,['"&amp;$J28&amp;" Corp']);
#spread=#price-#price2;)
Get("&amp;T$3&amp;"(#spread))
for('"&amp;$F28&amp;" Corp')")</f>
        <v>38.358452882092401</v>
      </c>
      <c r="U28" s="7">
        <f t="shared" si="17"/>
        <v>6.7118969554828309E-2</v>
      </c>
      <c r="V28" s="5">
        <f t="shared" si="18"/>
        <v>44.472108865366472</v>
      </c>
      <c r="W28" s="7">
        <f>_xll.BQL.Query(" get(corr(SPREAD(SPREAD_TYPE='I'), VALUE(SPREAD(SPREAD_TYPE='I'), ['"&amp;F28&amp;" Corp']))) for(['"&amp;J28&amp;" Corp'])with(dates=range(-"&amp;O28&amp;","&amp;P28&amp;"))")</f>
        <v>0.9330976555274022</v>
      </c>
      <c r="X28" s="5" cm="1">
        <f t="array" aca="1" ref="X28" ca="1">IFERROR(_xll.BDH(F28&amp;" corp","blp_i_sprd_mid",TODAY()-2,TODAY()-2,"days=a","fill=p")-_xll.BDH(J28&amp;" corp","blp_i_sprd_mid",TODAY()-2,TODAY()-2,"days=a","fill=p"),"-")</f>
        <v>118.01700000000002</v>
      </c>
      <c r="Y28" s="5" cm="1">
        <f t="array" aca="1" ref="Y28" ca="1">IFERROR(_xll.BDH(F28&amp;" corp","blp_i_sprd_mid",TODAY()-5,TODAY()-5,"days=a","fill=p")-_xll.BDH(J28&amp;" corp","blp_i_sprd_mid",TODAY()-5,TODAY()-5,"days=a","fill=p"),"-")</f>
        <v>120.14400000000001</v>
      </c>
      <c r="Z28" s="5" cm="1">
        <f t="array" aca="1" ref="Z28" ca="1">IFERROR(_xll.BDH(F28&amp;" corp","blp_i_sprd_mid",TODAY()-10,TODAY()-10,"days=a","fill=p")-_xll.BDH(J28&amp;" corp","blp_i_sprd_mid",TODAY()-10,TODAY()-10,"days=a","fill=p"),"-")</f>
        <v>120.40899999999999</v>
      </c>
      <c r="AA28" s="7">
        <f t="shared" si="19"/>
        <v>1.1031401443290373E-3</v>
      </c>
      <c r="AB28" s="7"/>
      <c r="AC28" s="7"/>
      <c r="AD28" s="4" t="str">
        <f t="shared" si="20"/>
        <v>XS1224710399 Corp XS1797138960 Corp</v>
      </c>
      <c r="AE28" s="4" t="str">
        <f t="shared" si="21"/>
        <v>365d</v>
      </c>
      <c r="AF28" s="4" t="s">
        <v>920</v>
      </c>
      <c r="AG28" s="5" cm="1">
        <f t="array" ref="AG28">_xll.BQL.Query("let(#price=dropna(spread(st=i,dates=range(-"&amp;$AE28&amp;","&amp;$AF28&amp;"),side='mid',fill='prev', pricing_source='"&amp;$E28&amp;"')).value;
#price2=value(#price,['"&amp;$J28&amp;" Corp']);
#spread=#price-#price2;)
Get("&amp;AG$3&amp;"(#spread))
for('"&amp;$F28&amp;" Corp')")</f>
        <v>106.97593217820821</v>
      </c>
      <c r="AH28" s="5" cm="1">
        <f t="array" ref="AH28">_xll.BQL.Query("let(#price=dropna(spread(st=i,dates=range(-"&amp;$AE28&amp;","&amp;$AF28&amp;"),side='mid',fill='prev', pricing_source='"&amp;$E28&amp;"')).value;
#price2=value(#price,['"&amp;$J28&amp;" Corp']);
#spread=#price-#price2;)
Get("&amp;AH$3&amp;"(#spread))
for('"&amp;$F28&amp;" Corp')")</f>
        <v>37.846431621861193</v>
      </c>
      <c r="AI28" s="7">
        <f t="shared" si="22"/>
        <v>6.6015829410499272E-2</v>
      </c>
    </row>
    <row r="29" spans="1:36" x14ac:dyDescent="0.25">
      <c r="A29" s="4" t="s">
        <v>925</v>
      </c>
      <c r="E29" s="10" t="s">
        <v>927</v>
      </c>
      <c r="F29" s="10" t="s">
        <v>5</v>
      </c>
      <c r="G29" s="4" t="str">
        <f>_xlfn.XLOOKUP(F29,bonds[ID_ISIN],bonds[unique lookup])</f>
        <v>ENELIM 3 3/8 11/24/81 nc-26</v>
      </c>
      <c r="H29" s="13" t="e">
        <f>SUMIF(#REF!,F29,#REF!)</f>
        <v>#REF!</v>
      </c>
      <c r="I29" s="5" cm="1">
        <f t="array" ref="I29">_xll.BDP(F29&amp;" corp","blp_i_sprd_mid","pcs="&amp;E29)</f>
        <v>243.427978515625</v>
      </c>
      <c r="J29" s="10" t="s">
        <v>15</v>
      </c>
      <c r="K29" s="4" t="str">
        <f>_xlfn.XLOOKUP(J29,bonds[ID_ISIN],bonds[unique lookup])</f>
        <v>ENELIM 5.451 01/10/74 nc-24</v>
      </c>
      <c r="L29" s="13" t="e">
        <f>SUMIF(#REF!,J29,#REF!)</f>
        <v>#REF!</v>
      </c>
      <c r="M29" s="5" cm="1">
        <f t="array" ref="M29">_xll.BDP(J29&amp;" corp","blp_i_sprd_mid","pcs="&amp;E29)</f>
        <v>210.690185546875</v>
      </c>
      <c r="N29" s="11">
        <f t="shared" si="23"/>
        <v>32.73779296875</v>
      </c>
      <c r="O29" s="14" t="str">
        <f>MIN(ROUNDDOWN(MIN(_xlfn.XLOOKUP(F29,bonds[ID_ISIN],bonds[years_since_issue]),_xlfn.XLOOKUP(J29,bonds[ID_ISIN],bonds[years_since_issue]))*365,0),max_lookback)&amp;"d"</f>
        <v>365d</v>
      </c>
      <c r="P29" s="4" t="s">
        <v>911</v>
      </c>
      <c r="Q29" s="5" cm="1">
        <f t="array" ref="Q29">_xll.BQL.Query("let(#price=dropna(spread(st=i,dates=range(-"&amp;$O29&amp;","&amp;$P29&amp;"),side='mid',fill='prev', pricing_source='"&amp;$E29&amp;"')).value;
#price2=value(#price,['"&amp;$J29&amp;" Corp']);
#spread=#price-#price2;)
Get("&amp;Q$3&amp;"(#spread))
for('"&amp;$F29&amp;" Corp')")</f>
        <v>-122.3378293783752</v>
      </c>
      <c r="R29" s="5" cm="1">
        <f t="array" ref="R29">_xll.BQL.Query("let(#price=dropna(spread(st=i,dates=range(-"&amp;$O29&amp;","&amp;$P29&amp;"),side='mid',fill='prev', pricing_source='"&amp;$E29&amp;"')).value;
#price2=value(#price,['"&amp;$J29&amp;" Corp']);
#spread=#price-#price2;)
Get("&amp;R$3&amp;"(#spread))
for('"&amp;$F29&amp;" Corp')")</f>
        <v>118.6309119255759</v>
      </c>
      <c r="S29" s="5" cm="1">
        <f t="array" ref="S29">_xll.BQL.Query("let(#price=dropna(spread(st=i,dates=range(-"&amp;$O29&amp;","&amp;$P29&amp;"),side='mid',fill='prev', pricing_source='"&amp;$E29&amp;"')).value;
#price2=value(#price,['"&amp;$J29&amp;" Corp']);
#spread=#price-#price2;)
Get("&amp;S$3&amp;"(#spread))
for('"&amp;$F29&amp;" Corp')")</f>
        <v>43.512403980499315</v>
      </c>
      <c r="T29" s="5" cm="1">
        <f t="array" ref="T29">_xll.BQL.Query("let(#price=dropna(spread(st=i,dates=range(-"&amp;$O29&amp;","&amp;$P29&amp;"),side='mid',fill='prev', pricing_source='"&amp;$E29&amp;"')).value;
#price2=value(#price,['"&amp;$J29&amp;" Corp']);
#spread=#price-#price2;)
Get("&amp;T$3&amp;"(#spread))
for('"&amp;$F29&amp;" Corp')")</f>
        <v>22.370607885234552</v>
      </c>
      <c r="U29" s="7">
        <f t="shared" si="17"/>
        <v>-0.48164140496427749</v>
      </c>
      <c r="V29" s="5">
        <f t="shared" si="18"/>
        <v>64.35507838401216</v>
      </c>
      <c r="W29" s="7">
        <f>_xll.BQL.Query(" get(corr(SPREAD(SPREAD_TYPE='I'), VALUE(SPREAD(SPREAD_TYPE='I'), ['"&amp;F29&amp;" Corp']))) for(['"&amp;J29&amp;" Corp'])with(dates=range(-"&amp;O29&amp;","&amp;P29&amp;"))")</f>
        <v>0.98633256295454408</v>
      </c>
      <c r="X29" s="5" cm="1">
        <f t="array" aca="1" ref="X29" ca="1">IFERROR(_xll.BDH(F29&amp;" corp","blp_i_sprd_mid",TODAY()-2,TODAY()-2,"days=a","fill=p")-_xll.BDH(J29&amp;" corp","blp_i_sprd_mid",TODAY()-2,TODAY()-2,"days=a","fill=p"),"-")</f>
        <v>30.529000000000025</v>
      </c>
      <c r="Y29" s="5" cm="1">
        <f t="array" aca="1" ref="Y29" ca="1">IFERROR(_xll.BDH(F29&amp;" corp","blp_i_sprd_mid",TODAY()-5,TODAY()-5,"days=a","fill=p")-_xll.BDH(J29&amp;" corp","blp_i_sprd_mid",TODAY()-5,TODAY()-5,"days=a","fill=p"),"-")</f>
        <v>34.45999999999998</v>
      </c>
      <c r="Z29" s="5" cm="1">
        <f t="array" aca="1" ref="Z29" ca="1">IFERROR(_xll.BDH(F29&amp;" corp","blp_i_sprd_mid",TODAY()-10,TODAY()-10,"days=a","fill=p")-_xll.BDH(J29&amp;" corp","blp_i_sprd_mid",TODAY()-10,TODAY()-10,"days=a","fill=p"),"-")</f>
        <v>36.694999999999993</v>
      </c>
      <c r="AA29" s="7">
        <f t="shared" si="19"/>
        <v>-7.8758207245925305E-3</v>
      </c>
      <c r="AB29" s="7"/>
      <c r="AC29" s="7"/>
      <c r="AD29" s="4" t="str">
        <f t="shared" si="20"/>
        <v>XS1713463559 Corp XS0954675129 Corp</v>
      </c>
      <c r="AE29" s="4" t="str">
        <f t="shared" si="21"/>
        <v>365d</v>
      </c>
      <c r="AF29" s="4" t="s">
        <v>920</v>
      </c>
      <c r="AG29" s="5" cm="1">
        <f t="array" ref="AG29">_xll.BQL.Query("let(#price=dropna(spread(st=i,dates=range(-"&amp;$AE29&amp;","&amp;$AF29&amp;"),side='mid',fill='prev', pricing_source='"&amp;$E29&amp;"')).value;
#price2=value(#price,['"&amp;$J29&amp;" Corp']);
#spread=#price-#price2;)
Get("&amp;AG$3&amp;"(#spread))
for('"&amp;$F29&amp;" Corp')")</f>
        <v>43.226154493217564</v>
      </c>
      <c r="AH29" s="5" cm="1">
        <f t="array" ref="AH29">_xll.BQL.Query("let(#price=dropna(spread(st=i,dates=range(-"&amp;$AE29&amp;","&amp;$AF29&amp;"),side='mid',fill='prev', pricing_source='"&amp;$E29&amp;"')).value;
#price2=value(#price,['"&amp;$J29&amp;" Corp']);
#spread=#price-#price2;)
Get("&amp;AH$3&amp;"(#spread))
for('"&amp;$F29&amp;" Corp')")</f>
        <v>22.13829343745946</v>
      </c>
      <c r="AI29" s="7">
        <f t="shared" si="22"/>
        <v>-0.47376558423968496</v>
      </c>
    </row>
    <row r="30" spans="1:36" x14ac:dyDescent="0.25">
      <c r="A30" s="4" t="s">
        <v>925</v>
      </c>
      <c r="E30" s="10" t="s">
        <v>927</v>
      </c>
      <c r="F30" s="10" t="s">
        <v>3</v>
      </c>
      <c r="G30" s="4" t="str">
        <f>_xlfn.XLOOKUP(F30,bonds[ID_ISIN],bonds[unique lookup])</f>
        <v>NTGYSM 4 1/8 PERP nc-22</v>
      </c>
      <c r="H30" s="13" t="e">
        <f>SUMIF(#REF!,F30,#REF!)</f>
        <v>#REF!</v>
      </c>
      <c r="I30" s="5" cm="1">
        <f t="array" ref="I30">_xll.BDP(F30&amp;" corp","blp_i_sprd_mid","pcs="&amp;E30)</f>
        <v>236.5709228515625</v>
      </c>
      <c r="J30" s="10" t="s">
        <v>16</v>
      </c>
      <c r="K30" s="4" t="str">
        <f>_xlfn.XLOOKUP(J30,bonds[ID_ISIN],bonds[unique lookup])</f>
        <v>IBESM 1 7/8 PERP nc-23</v>
      </c>
      <c r="L30" s="13" t="e">
        <f>SUMIF(#REF!,J30,#REF!)</f>
        <v>#REF!</v>
      </c>
      <c r="M30" s="5" cm="1">
        <f t="array" ref="M30">_xll.BDP(J30&amp;" corp","blp_i_sprd_mid","pcs="&amp;E30)</f>
        <v>162.17953491210938</v>
      </c>
      <c r="N30" s="11">
        <f t="shared" si="23"/>
        <v>74.391387939453125</v>
      </c>
      <c r="O30" s="14" t="str">
        <f>MIN(ROUNDDOWN(MIN(_xlfn.XLOOKUP(F30,bonds[ID_ISIN],bonds[years_since_issue]),_xlfn.XLOOKUP(J30,bonds[ID_ISIN],bonds[years_since_issue]))*365,0),max_lookback)&amp;"d"</f>
        <v>365d</v>
      </c>
      <c r="P30" s="4" t="s">
        <v>911</v>
      </c>
      <c r="Q30" s="5" cm="1">
        <f t="array" ref="Q30">_xll.BQL.Query("let(#price=dropna(spread(st=i,dates=range(-"&amp;$O30&amp;","&amp;$P30&amp;"),side='mid',fill='prev', pricing_source='"&amp;$E30&amp;"')).value;
#price2=value(#price,['"&amp;$J30&amp;" Corp']);
#spread=#price-#price2;)
Get("&amp;Q$3&amp;"(#spread))
for('"&amp;$F30&amp;" Corp')")</f>
        <v>8.4698870850430978</v>
      </c>
      <c r="R30" s="5" cm="1">
        <f t="array" ref="R30">_xll.BQL.Query("let(#price=dropna(spread(st=i,dates=range(-"&amp;$O30&amp;","&amp;$P30&amp;"),side='mid',fill='prev', pricing_source='"&amp;$E30&amp;"')).value;
#price2=value(#price,['"&amp;$J30&amp;" Corp']);
#spread=#price-#price2;)
Get("&amp;R$3&amp;"(#spread))
for('"&amp;$F30&amp;" Corp')")</f>
        <v>376.10409249318747</v>
      </c>
      <c r="S30" s="5" cm="1">
        <f t="array" ref="S30">_xll.BQL.Query("let(#price=dropna(spread(st=i,dates=range(-"&amp;$O30&amp;","&amp;$P30&amp;"),side='mid',fill='prev', pricing_source='"&amp;$E30&amp;"')).value;
#price2=value(#price,['"&amp;$J30&amp;" Corp']);
#spread=#price-#price2;)
Get("&amp;S$3&amp;"(#spread))
for('"&amp;$F30&amp;" Corp')")</f>
        <v>81.656146432917254</v>
      </c>
      <c r="T30" s="5" cm="1">
        <f t="array" ref="T30">_xll.BQL.Query("let(#price=dropna(spread(st=i,dates=range(-"&amp;$O30&amp;","&amp;$P30&amp;"),side='mid',fill='prev', pricing_source='"&amp;$E30&amp;"')).value;
#price2=value(#price,['"&amp;$J30&amp;" Corp']);
#spread=#price-#price2;)
Get("&amp;T$3&amp;"(#spread))
for('"&amp;$F30&amp;" Corp')")</f>
        <v>55.579928508887484</v>
      </c>
      <c r="U30" s="7">
        <f t="shared" si="17"/>
        <v>-0.13070830942689068</v>
      </c>
      <c r="V30" s="5">
        <f t="shared" si="18"/>
        <v>17.931275132906784</v>
      </c>
      <c r="W30" s="7">
        <f>_xll.BQL.Query(" get(corr(SPREAD(SPREAD_TYPE='I'), VALUE(SPREAD(SPREAD_TYPE='I'), ['"&amp;F30&amp;" Corp']))) for(['"&amp;J30&amp;" Corp'])with(dates=range(-"&amp;O30&amp;","&amp;P30&amp;"))")</f>
        <v>0.88430561598404778</v>
      </c>
      <c r="X30" s="5" cm="1">
        <f t="array" aca="1" ref="X30" ca="1">IFERROR(_xll.BDH(F30&amp;" corp","blp_i_sprd_mid",TODAY()-2,TODAY()-2,"days=a","fill=p")-_xll.BDH(J30&amp;" corp","blp_i_sprd_mid",TODAY()-2,TODAY()-2,"days=a","fill=p"),"-")</f>
        <v>82.865000000000009</v>
      </c>
      <c r="Y30" s="5" cm="1">
        <f t="array" aca="1" ref="Y30" ca="1">IFERROR(_xll.BDH(F30&amp;" corp","blp_i_sprd_mid",TODAY()-5,TODAY()-5,"days=a","fill=p")-_xll.BDH(J30&amp;" corp","blp_i_sprd_mid",TODAY()-5,TODAY()-5,"days=a","fill=p"),"-")</f>
        <v>84.877999999999986</v>
      </c>
      <c r="Z30" s="5" cm="1">
        <f t="array" aca="1" ref="Z30" ca="1">IFERROR(_xll.BDH(F30&amp;" corp","blp_i_sprd_mid",TODAY()-10,TODAY()-10,"days=a","fill=p")-_xll.BDH(J30&amp;" corp","blp_i_sprd_mid",TODAY()-10,TODAY()-10,"days=a","fill=p"),"-")</f>
        <v>86.878000000000014</v>
      </c>
      <c r="AA30" s="7">
        <f t="shared" si="19"/>
        <v>-1.6705270414582307E-3</v>
      </c>
      <c r="AB30" s="7"/>
      <c r="AC30" s="7"/>
      <c r="AD30" s="4" t="str">
        <f t="shared" si="20"/>
        <v>XS1139494493 Corp XS1721244371 Corp</v>
      </c>
      <c r="AE30" s="4" t="str">
        <f t="shared" si="21"/>
        <v>365d</v>
      </c>
      <c r="AF30" s="4" t="s">
        <v>920</v>
      </c>
      <c r="AG30" s="5" cm="1">
        <f t="array" ref="AG30">_xll.BQL.Query("let(#price=dropna(spread(st=i,dates=range(-"&amp;$AE30&amp;","&amp;$AF30&amp;"),side='mid',fill='prev', pricing_source='"&amp;$E30&amp;"')).value;
#price2=value(#price,['"&amp;$J30&amp;" Corp']);
#spread=#price-#price2;)
Get("&amp;AG$3&amp;"(#spread))
for('"&amp;$F30&amp;" Corp')")</f>
        <v>81.468546513616161</v>
      </c>
      <c r="AH30" s="5" cm="1">
        <f t="array" ref="AH30">_xll.BQL.Query("let(#price=dropna(spread(st=i,dates=range(-"&amp;$AE30&amp;","&amp;$AF30&amp;"),side='mid',fill='prev', pricing_source='"&amp;$E30&amp;"')).value;
#price2=value(#price,['"&amp;$J30&amp;" Corp']);
#spread=#price-#price2;)
Get("&amp;AH$3&amp;"(#spread))
for('"&amp;$F30&amp;" Corp')")</f>
        <v>54.845630817055969</v>
      </c>
      <c r="AI30" s="7">
        <f t="shared" si="22"/>
        <v>-0.12903778238543245</v>
      </c>
    </row>
    <row r="31" spans="1:36" x14ac:dyDescent="0.25">
      <c r="A31" s="4" t="s">
        <v>925</v>
      </c>
      <c r="E31" s="10" t="s">
        <v>927</v>
      </c>
      <c r="F31" s="10" t="s">
        <v>6</v>
      </c>
      <c r="G31" s="4" t="str">
        <f>_xlfn.XLOOKUP(F31,bonds[ID_ISIN],bonds[unique lookup])</f>
        <v>VATFAL 3 03/19/77 nc-27</v>
      </c>
      <c r="H31" s="13" t="e">
        <f>SUMIF(#REF!,F31,#REF!)</f>
        <v>#REF!</v>
      </c>
      <c r="I31" s="5" cm="1">
        <f t="array" ref="I31">_xll.BDP(F31&amp;" corp","blp_i_sprd_mid","pcs="&amp;E31)</f>
        <v>239.4449462890625</v>
      </c>
      <c r="J31" s="10" t="s">
        <v>17</v>
      </c>
      <c r="K31" s="4" t="str">
        <f>_xlfn.XLOOKUP(J31,bonds[ID_ISIN],bonds[unique lookup])</f>
        <v>ENBW 1 5/8 08/05/79 nc-27</v>
      </c>
      <c r="L31" s="13" t="e">
        <f>SUMIF(#REF!,J31,#REF!)</f>
        <v>#REF!</v>
      </c>
      <c r="M31" s="5" cm="1">
        <f t="array" ref="M31">_xll.BDP(J31&amp;" corp","blp_i_sprd_mid","pcs="&amp;E31)</f>
        <v>218.37202453613281</v>
      </c>
      <c r="N31" s="11">
        <f t="shared" si="23"/>
        <v>21.072921752929688</v>
      </c>
      <c r="O31" s="14" t="str">
        <f>MIN(ROUNDDOWN(MIN(_xlfn.XLOOKUP(F31,bonds[ID_ISIN],bonds[years_since_issue]),_xlfn.XLOOKUP(J31,bonds[ID_ISIN],bonds[years_since_issue]))*365,0),max_lookback)&amp;"d"</f>
        <v>365d</v>
      </c>
      <c r="P31" s="4" t="s">
        <v>911</v>
      </c>
      <c r="Q31" s="5" cm="1">
        <f t="array" ref="Q31">_xll.BQL.Query("let(#price=dropna(spread(st=i,dates=range(-"&amp;$O31&amp;","&amp;$P31&amp;"),side='mid',fill='prev', pricing_source='"&amp;$E31&amp;"')).value;
#price2=value(#price,['"&amp;$J31&amp;" Corp']);
#spread=#price-#price2;)
Get("&amp;Q$3&amp;"(#spread))
for('"&amp;$F31&amp;" Corp')")</f>
        <v>-74.03668339370742</v>
      </c>
      <c r="R31" s="5" cm="1">
        <f t="array" ref="R31">_xll.BQL.Query("let(#price=dropna(spread(st=i,dates=range(-"&amp;$O31&amp;","&amp;$P31&amp;"),side='mid',fill='prev', pricing_source='"&amp;$E31&amp;"')).value;
#price2=value(#price,['"&amp;$J31&amp;" Corp']);
#spread=#price-#price2;)
Get("&amp;R$3&amp;"(#spread))
for('"&amp;$F31&amp;" Corp')")</f>
        <v>124.3000380475051</v>
      </c>
      <c r="S31" s="5" cm="1">
        <f t="array" ref="S31">_xll.BQL.Query("let(#price=dropna(spread(st=i,dates=range(-"&amp;$O31&amp;","&amp;$P31&amp;"),side='mid',fill='prev', pricing_source='"&amp;$E31&amp;"')).value;
#price2=value(#price,['"&amp;$J31&amp;" Corp']);
#spread=#price-#price2;)
Get("&amp;S$3&amp;"(#spread))
for('"&amp;$F31&amp;" Corp')")</f>
        <v>28.906280264371247</v>
      </c>
      <c r="T31" s="5" cm="1">
        <f t="array" ref="T31">_xll.BQL.Query("let(#price=dropna(spread(st=i,dates=range(-"&amp;$O31&amp;","&amp;$P31&amp;"),side='mid',fill='prev', pricing_source='"&amp;$E31&amp;"')).value;
#price2=value(#price,['"&amp;$J31&amp;" Corp']);
#spread=#price-#price2;)
Get("&amp;T$3&amp;"(#spread))
for('"&amp;$F31&amp;" Corp')")</f>
        <v>19.338639660027081</v>
      </c>
      <c r="U31" s="7">
        <f t="shared" si="17"/>
        <v>-0.40506254054844881</v>
      </c>
      <c r="V31" s="5">
        <f t="shared" si="18"/>
        <v>47.953603576545873</v>
      </c>
      <c r="W31" s="7">
        <f>_xll.BQL.Query(" get(corr(SPREAD(SPREAD_TYPE='I'), VALUE(SPREAD(SPREAD_TYPE='I'), ['"&amp;F31&amp;" Corp']))) for(['"&amp;J31&amp;" Corp'])with(dates=range(-"&amp;O31&amp;","&amp;P31&amp;"))")</f>
        <v>0.98657071454515777</v>
      </c>
      <c r="X31" s="5" cm="1">
        <f t="array" aca="1" ref="X31" ca="1">IFERROR(_xll.BDH(F31&amp;" corp","blp_i_sprd_mid",TODAY()-2,TODAY()-2,"days=a","fill=p")-_xll.BDH(J31&amp;" corp","blp_i_sprd_mid",TODAY()-2,TODAY()-2,"days=a","fill=p"),"-")</f>
        <v>18.488</v>
      </c>
      <c r="Y31" s="5" cm="1">
        <f t="array" aca="1" ref="Y31" ca="1">IFERROR(_xll.BDH(F31&amp;" corp","blp_i_sprd_mid",TODAY()-5,TODAY()-5,"days=a","fill=p")-_xll.BDH(J31&amp;" corp","blp_i_sprd_mid",TODAY()-5,TODAY()-5,"days=a","fill=p"),"-")</f>
        <v>19.132999999999981</v>
      </c>
      <c r="Z31" s="5" cm="1">
        <f t="array" aca="1" ref="Z31" ca="1">IFERROR(_xll.BDH(F31&amp;" corp","blp_i_sprd_mid",TODAY()-10,TODAY()-10,"days=a","fill=p")-_xll.BDH(J31&amp;" corp","blp_i_sprd_mid",TODAY()-10,TODAY()-10,"days=a","fill=p"),"-")</f>
        <v>20.189999999999998</v>
      </c>
      <c r="AA31" s="7">
        <f t="shared" si="19"/>
        <v>3.0393802427712002E-2</v>
      </c>
      <c r="AB31" s="7"/>
      <c r="AC31" s="7"/>
      <c r="AD31" s="4" t="str">
        <f t="shared" si="20"/>
        <v>XS1205618470 Corp XS2035564629 Corp</v>
      </c>
      <c r="AE31" s="4" t="str">
        <f t="shared" si="21"/>
        <v>365d</v>
      </c>
      <c r="AF31" s="4" t="s">
        <v>920</v>
      </c>
      <c r="AG31" s="5" cm="1">
        <f t="array" ref="AG31">_xll.BQL.Query("let(#price=dropna(spread(st=i,dates=range(-"&amp;$AE31&amp;","&amp;$AF31&amp;"),side='mid',fill='prev', pricing_source='"&amp;$E31&amp;"')).value;
#price2=value(#price,['"&amp;$J31&amp;" Corp']);
#spread=#price-#price2;)
Get("&amp;AG$3&amp;"(#spread))
for('"&amp;$F31&amp;" Corp')")</f>
        <v>30.885874985134461</v>
      </c>
      <c r="AH31" s="5" cm="1">
        <f t="array" ref="AH31">_xll.BQL.Query("let(#price=dropna(spread(st=i,dates=range(-"&amp;$AE31&amp;","&amp;$AF31&amp;"),side='mid',fill='prev', pricing_source='"&amp;$E31&amp;"')).value;
#price2=value(#price,['"&amp;$J31&amp;" Corp']);
#spread=#price-#price2;)
Get("&amp;AH$3&amp;"(#spread))
for('"&amp;$F31&amp;" Corp')")</f>
        <v>22.534872646790188</v>
      </c>
      <c r="AI31" s="7">
        <f t="shared" si="22"/>
        <v>-0.43545634297616082</v>
      </c>
    </row>
    <row r="32" spans="1:36" x14ac:dyDescent="0.25">
      <c r="A32" s="4" t="s">
        <v>925</v>
      </c>
      <c r="E32" s="10" t="s">
        <v>927</v>
      </c>
      <c r="F32" s="10" t="s">
        <v>7</v>
      </c>
      <c r="G32" s="4" t="str">
        <f>_xlfn.XLOOKUP(F32,bonds[ID_ISIN],bonds[unique lookup])</f>
        <v>ENGIFP 3 1/4 PERP nc-24</v>
      </c>
      <c r="H32" s="13" t="e">
        <f>SUMIF(#REF!,F32,#REF!)</f>
        <v>#REF!</v>
      </c>
      <c r="I32" s="5" cm="1">
        <f t="array" ref="I32">_xll.BDP(F32&amp;" corp","blp_i_sprd_mid","pcs="&amp;E32)</f>
        <v>168.99337768554688</v>
      </c>
      <c r="J32" s="10" t="s">
        <v>18</v>
      </c>
      <c r="K32" s="4" t="str">
        <f>_xlfn.XLOOKUP(J32,bonds[ID_ISIN],bonds[unique lookup])</f>
        <v>ENGIFP 3 7/8 PERP nc-24</v>
      </c>
      <c r="L32" s="13" t="e">
        <f>SUMIF(#REF!,J32,#REF!)</f>
        <v>#REF!</v>
      </c>
      <c r="M32" s="5" cm="1">
        <f t="array" ref="M32">_xll.BDP(J32&amp;" corp","blp_i_sprd_mid","pcs="&amp;E32)</f>
        <v>175.86259460449219</v>
      </c>
      <c r="N32" s="11">
        <f t="shared" si="23"/>
        <v>-6.8692169189453125</v>
      </c>
      <c r="O32" s="14" t="str">
        <f>MIN(ROUNDDOWN(MIN(_xlfn.XLOOKUP(F32,bonds[ID_ISIN],bonds[years_since_issue]),_xlfn.XLOOKUP(J32,bonds[ID_ISIN],bonds[years_since_issue]))*365,0),max_lookback)&amp;"d"</f>
        <v>365d</v>
      </c>
      <c r="P32" s="4" t="s">
        <v>911</v>
      </c>
      <c r="Q32" s="5" cm="1">
        <f t="array" ref="Q32">_xll.BQL.Query("let(#price=dropna(spread(st=i,dates=range(-"&amp;$O32&amp;","&amp;$P32&amp;"),side='mid',fill='prev', pricing_source='"&amp;$E32&amp;"')).value;
#price2=value(#price,['"&amp;$J32&amp;" Corp']);
#spread=#price-#price2;)
Get("&amp;Q$3&amp;"(#spread))
for('"&amp;$F32&amp;" Corp')")</f>
        <v>-135.82937479787813</v>
      </c>
      <c r="R32" s="5" cm="1">
        <f t="array" ref="R32">_xll.BQL.Query("let(#price=dropna(spread(st=i,dates=range(-"&amp;$O32&amp;","&amp;$P32&amp;"),side='mid',fill='prev', pricing_source='"&amp;$E32&amp;"')).value;
#price2=value(#price,['"&amp;$J32&amp;" Corp']);
#spread=#price-#price2;)
Get("&amp;R$3&amp;"(#spread))
for('"&amp;$F32&amp;" Corp')")</f>
        <v>21.078079810462725</v>
      </c>
      <c r="S32" s="5" cm="1">
        <f t="array" ref="S32">_xll.BQL.Query("let(#price=dropna(spread(st=i,dates=range(-"&amp;$O32&amp;","&amp;$P32&amp;"),side='mid',fill='prev', pricing_source='"&amp;$E32&amp;"')).value;
#price2=value(#price,['"&amp;$J32&amp;" Corp']);
#spread=#price-#price2;)
Get("&amp;S$3&amp;"(#spread))
for('"&amp;$F32&amp;" Corp')")</f>
        <v>0.46162616295928538</v>
      </c>
      <c r="T32" s="5" cm="1">
        <f t="array" ref="T32">_xll.BQL.Query("let(#price=dropna(spread(st=i,dates=range(-"&amp;$O32&amp;","&amp;$P32&amp;"),side='mid',fill='prev', pricing_source='"&amp;$E32&amp;"')).value;
#price2=value(#price,['"&amp;$J32&amp;" Corp']);
#spread=#price-#price2;)
Get("&amp;T$3&amp;"(#spread))
for('"&amp;$F32&amp;" Corp')")</f>
        <v>12.515193866004655</v>
      </c>
      <c r="U32" s="7">
        <f t="shared" si="17"/>
        <v>-0.58575545536034856</v>
      </c>
      <c r="V32" s="5">
        <f t="shared" si="18"/>
        <v>82.188674974578021</v>
      </c>
      <c r="W32" s="7">
        <f>_xll.BQL.Query(" get(corr(SPREAD(SPREAD_TYPE='I'), VALUE(SPREAD(SPREAD_TYPE='I'), ['"&amp;F32&amp;" Corp']))) for(['"&amp;J32&amp;" Corp'])with(dates=range(-"&amp;O32&amp;","&amp;P32&amp;"))")</f>
        <v>0.99685766784249596</v>
      </c>
      <c r="X32" s="5" cm="1">
        <f t="array" aca="1" ref="X32" ca="1">IFERROR(_xll.BDH(F32&amp;" corp","blp_i_sprd_mid",TODAY()-2,TODAY()-2,"days=a","fill=p")-_xll.BDH(J32&amp;" corp","blp_i_sprd_mid",TODAY()-2,TODAY()-2,"days=a","fill=p"),"-")</f>
        <v>-6.6510000000000105</v>
      </c>
      <c r="Y32" s="5" cm="1">
        <f t="array" aca="1" ref="Y32" ca="1">IFERROR(_xll.BDH(F32&amp;" corp","blp_i_sprd_mid",TODAY()-5,TODAY()-5,"days=a","fill=p")-_xll.BDH(J32&amp;" corp","blp_i_sprd_mid",TODAY()-5,TODAY()-5,"days=a","fill=p"),"-")</f>
        <v>-8.3360000000000127</v>
      </c>
      <c r="Z32" s="5" cm="1">
        <f t="array" aca="1" ref="Z32" ca="1">IFERROR(_xll.BDH(F32&amp;" corp","blp_i_sprd_mid",TODAY()-10,TODAY()-10,"days=a","fill=p")-_xll.BDH(J32&amp;" corp","blp_i_sprd_mid",TODAY()-10,TODAY()-10,"days=a","fill=p"),"-")</f>
        <v>-8.9090000000000202</v>
      </c>
      <c r="AA32" s="7">
        <f t="shared" si="19"/>
        <v>-1.1283537114545106E-2</v>
      </c>
      <c r="AB32" s="7"/>
      <c r="AC32" s="7"/>
      <c r="AD32" s="4" t="str">
        <f t="shared" si="20"/>
        <v>FR0013398229 Corp FR0011942283 Corp</v>
      </c>
      <c r="AE32" s="4" t="str">
        <f t="shared" si="21"/>
        <v>365d</v>
      </c>
      <c r="AF32" s="4" t="s">
        <v>920</v>
      </c>
      <c r="AG32" s="5" cm="1">
        <f t="array" ref="AG32">_xll.BQL.Query("let(#price=dropna(spread(st=i,dates=range(-"&amp;$AE32&amp;","&amp;$AF32&amp;"),side='mid',fill='prev', pricing_source='"&amp;$E32&amp;"')).value;
#price2=value(#price,['"&amp;$J32&amp;" Corp']);
#spread=#price-#price2;)
Get("&amp;AG$3&amp;"(#spread))
for('"&amp;$F32&amp;" Corp')")</f>
        <v>0.25890016389208631</v>
      </c>
      <c r="AH32" s="5" cm="1">
        <f t="array" ref="AH32">_xll.BQL.Query("let(#price=dropna(spread(st=i,dates=range(-"&amp;$AE32&amp;","&amp;$AF32&amp;"),side='mid',fill='prev', pricing_source='"&amp;$E32&amp;"')).value;
#price2=value(#price,['"&amp;$J32&amp;" Corp']);
#spread=#price-#price2;)
Get("&amp;AH$3&amp;"(#spread))
for('"&amp;$F32&amp;" Corp')")</f>
        <v>12.408121017653365</v>
      </c>
      <c r="AI32" s="7">
        <f t="shared" si="22"/>
        <v>-0.57447191824580346</v>
      </c>
    </row>
    <row r="33" spans="1:38" x14ac:dyDescent="0.25">
      <c r="A33" s="4" t="s">
        <v>925</v>
      </c>
      <c r="E33" s="10" t="s">
        <v>927</v>
      </c>
      <c r="F33" s="10" t="s">
        <v>4</v>
      </c>
      <c r="G33" s="4" t="str">
        <f>_xlfn.XLOOKUP(F33,bonds[ID_ISIN],bonds[unique lookup])</f>
        <v>NTGYSM 3 3/8 PERP nc-24</v>
      </c>
      <c r="H33" s="13" t="e">
        <f>SUMIF(#REF!,F33,#REF!)</f>
        <v>#REF!</v>
      </c>
      <c r="I33" s="5" cm="1">
        <f t="array" ref="I33">_xll.BDP(F33&amp;" corp","blp_i_sprd_mid","pcs="&amp;E33)</f>
        <v>279.74819946289063</v>
      </c>
      <c r="J33" s="10" t="s">
        <v>19</v>
      </c>
      <c r="K33" s="4" t="str">
        <f>_xlfn.XLOOKUP(J33,bonds[ID_ISIN],bonds[unique lookup])</f>
        <v>IBESM 3 1/4 PERP nc-24</v>
      </c>
      <c r="L33" s="13" t="e">
        <f>SUMIF(#REF!,J33,#REF!)</f>
        <v>#REF!</v>
      </c>
      <c r="M33" s="5" cm="1">
        <f t="array" ref="M33">_xll.BDP(J33&amp;" corp","blp_i_sprd_mid","pcs="&amp;E33)</f>
        <v>175.43563842773438</v>
      </c>
      <c r="N33" s="11">
        <f t="shared" si="23"/>
        <v>104.31256103515625</v>
      </c>
      <c r="O33" s="14" t="str">
        <f>MIN(ROUNDDOWN(MIN(_xlfn.XLOOKUP(F33,bonds[ID_ISIN],bonds[years_since_issue]),_xlfn.XLOOKUP(J33,bonds[ID_ISIN],bonds[years_since_issue]))*365,0),max_lookback)&amp;"d"</f>
        <v>365d</v>
      </c>
      <c r="P33" s="4" t="s">
        <v>911</v>
      </c>
      <c r="Q33" s="5" cm="1">
        <f t="array" ref="Q33">_xll.BQL.Query("let(#price=dropna(spread(st=i,dates=range(-"&amp;$O33&amp;","&amp;$P33&amp;"),side='mid',fill='prev', pricing_source='"&amp;$E33&amp;"')).value;
#price2=value(#price,['"&amp;$J33&amp;" Corp']);
#spread=#price-#price2;)
Get("&amp;Q$3&amp;"(#spread))
for('"&amp;$F33&amp;" Corp')")</f>
        <v>42.132965888770514</v>
      </c>
      <c r="R33" s="5" cm="1">
        <f t="array" ref="R33">_xll.BQL.Query("let(#price=dropna(spread(st=i,dates=range(-"&amp;$O33&amp;","&amp;$P33&amp;"),side='mid',fill='prev', pricing_source='"&amp;$E33&amp;"')).value;
#price2=value(#price,['"&amp;$J33&amp;" Corp']);
#spread=#price-#price2;)
Get("&amp;R$3&amp;"(#spread))
for('"&amp;$F33&amp;" Corp')")</f>
        <v>210.48969328787041</v>
      </c>
      <c r="S33" s="5" cm="1">
        <f t="array" ref="S33">_xll.BQL.Query("let(#price=dropna(spread(st=i,dates=range(-"&amp;$O33&amp;","&amp;$P33&amp;"),side='mid',fill='prev', pricing_source='"&amp;$E33&amp;"')).value;
#price2=value(#price,['"&amp;$J33&amp;" Corp']);
#spread=#price-#price2;)
Get("&amp;S$3&amp;"(#spread))
for('"&amp;$F33&amp;" Corp')")</f>
        <v>99.015893037292642</v>
      </c>
      <c r="T33" s="5" cm="1">
        <f t="array" ref="T33">_xll.BQL.Query("let(#price=dropna(spread(st=i,dates=range(-"&amp;$O33&amp;","&amp;$P33&amp;"),side='mid',fill='prev', pricing_source='"&amp;$E33&amp;"')).value;
#price2=value(#price,['"&amp;$J33&amp;" Corp']);
#spread=#price-#price2;)
Get("&amp;T$3&amp;"(#spread))
for('"&amp;$F33&amp;" Corp')")</f>
        <v>43.94077822670171</v>
      </c>
      <c r="U33" s="7">
        <f t="shared" si="17"/>
        <v>0.12054106030022371</v>
      </c>
      <c r="V33" s="5">
        <f t="shared" si="18"/>
        <v>36.933240570176451</v>
      </c>
      <c r="W33" s="7">
        <f>_xll.BQL.Query(" get(corr(SPREAD(SPREAD_TYPE='I'), VALUE(SPREAD(SPREAD_TYPE='I'), ['"&amp;F33&amp;" Corp']))) for(['"&amp;J33&amp;" Corp'])with(dates=range(-"&amp;O33&amp;","&amp;P33&amp;"))")</f>
        <v>0.92640298882806915</v>
      </c>
      <c r="X33" s="5" cm="1">
        <f t="array" aca="1" ref="X33" ca="1">IFERROR(_xll.BDH(F33&amp;" corp","blp_i_sprd_mid",TODAY()-2,TODAY()-2,"days=a","fill=p")-_xll.BDH(J33&amp;" corp","blp_i_sprd_mid",TODAY()-2,TODAY()-2,"days=a","fill=p"),"-")</f>
        <v>112.679</v>
      </c>
      <c r="Y33" s="5" cm="1">
        <f t="array" aca="1" ref="Y33" ca="1">IFERROR(_xll.BDH(F33&amp;" corp","blp_i_sprd_mid",TODAY()-5,TODAY()-5,"days=a","fill=p")-_xll.BDH(J33&amp;" corp","blp_i_sprd_mid",TODAY()-5,TODAY()-5,"days=a","fill=p"),"-")</f>
        <v>116.143</v>
      </c>
      <c r="Z33" s="5" cm="1">
        <f t="array" aca="1" ref="Z33" ca="1">IFERROR(_xll.BDH(F33&amp;" corp","blp_i_sprd_mid",TODAY()-10,TODAY()-10,"days=a","fill=p")-_xll.BDH(J33&amp;" corp","blp_i_sprd_mid",TODAY()-10,TODAY()-10,"days=a","fill=p"),"-")</f>
        <v>119.149</v>
      </c>
      <c r="AA33" s="7">
        <f t="shared" si="19"/>
        <v>1.7515494381455943E-3</v>
      </c>
      <c r="AB33" s="7"/>
      <c r="AC33" s="7"/>
      <c r="AD33" s="4" t="str">
        <f t="shared" si="20"/>
        <v>XS1224710399 Corp XS1890845875 Corp</v>
      </c>
      <c r="AE33" s="4" t="str">
        <f t="shared" si="21"/>
        <v>365d</v>
      </c>
      <c r="AF33" s="4" t="s">
        <v>920</v>
      </c>
      <c r="AG33" s="5" cm="1">
        <f t="array" ref="AG33">_xll.BQL.Query("let(#price=dropna(spread(st=i,dates=range(-"&amp;$AE33&amp;","&amp;$AF33&amp;"),side='mid',fill='prev', pricing_source='"&amp;$E33&amp;"')).value;
#price2=value(#price,['"&amp;$J33&amp;" Corp']);
#spread=#price-#price2;)
Get("&amp;AG$3&amp;"(#spread))
for('"&amp;$F33&amp;" Corp')")</f>
        <v>99.161852749281621</v>
      </c>
      <c r="AH33" s="5" cm="1">
        <f t="array" ref="AH33">_xll.BQL.Query("let(#price=dropna(spread(st=i,dates=range(-"&amp;$AE33&amp;","&amp;$AF33&amp;"),side='mid',fill='prev', pricing_source='"&amp;$E33&amp;"')).value;
#price2=value(#price,['"&amp;$J33&amp;" Corp']);
#spread=#price-#price2;)
Get("&amp;AH$3&amp;"(#spread))
for('"&amp;$F33&amp;" Corp')")</f>
        <v>43.359958707590906</v>
      </c>
      <c r="AI33" s="7">
        <f t="shared" si="22"/>
        <v>0.11878951086207812</v>
      </c>
    </row>
    <row r="34" spans="1:38" x14ac:dyDescent="0.25">
      <c r="A34" s="4" t="s">
        <v>925</v>
      </c>
      <c r="E34" s="10" t="s">
        <v>1109</v>
      </c>
      <c r="F34" s="10" t="s">
        <v>8</v>
      </c>
      <c r="G34" s="4" t="str">
        <f>_xlfn.XLOOKUP(F34,bonds[ID_ISIN],bonds[unique lookup])</f>
        <v>EDF 6 PERP nc-26</v>
      </c>
      <c r="H34" s="13" t="e">
        <f>SUMIF(#REF!,F34,#REF!)</f>
        <v>#REF!</v>
      </c>
      <c r="I34" s="5" cm="1">
        <f t="array" ref="I34">_xll.BDP(F34&amp;" corp","blp_i_sprd_mid","pcs="&amp;E34)</f>
        <v>373.95916748046875</v>
      </c>
      <c r="J34" s="10" t="s">
        <v>20</v>
      </c>
      <c r="K34" s="4" t="str">
        <f>_xlfn.XLOOKUP(J34,bonds[ID_ISIN],bonds[unique lookup])</f>
        <v>VOD 4 7/8 10/03/78 nc-25</v>
      </c>
      <c r="L34" s="13" t="e">
        <f>SUMIF(#REF!,J34,#REF!)</f>
        <v>#REF!</v>
      </c>
      <c r="M34" s="5" cm="1">
        <f t="array" ref="M34">_xll.BDP(J34&amp;" corp","blp_i_sprd_mid","pcs="&amp;E34)</f>
        <v>298.07122802734375</v>
      </c>
      <c r="N34" s="11">
        <f t="shared" si="23"/>
        <v>75.887939453125</v>
      </c>
      <c r="O34" s="14" t="str">
        <f>MIN(ROUNDDOWN(MIN(_xlfn.XLOOKUP(F34,bonds[ID_ISIN],bonds[years_since_issue]),_xlfn.XLOOKUP(J34,bonds[ID_ISIN],bonds[years_since_issue]))*365,0),max_lookback)&amp;"d"</f>
        <v>365d</v>
      </c>
      <c r="P34" s="4" t="s">
        <v>911</v>
      </c>
      <c r="Q34" s="5" cm="1">
        <f t="array" ref="Q34">_xll.BQL.Query("let(#price=dropna(spread(st=i,dates=range(-"&amp;$O34&amp;","&amp;$P34&amp;"),side='mid',fill='prev', pricing_source='"&amp;$E34&amp;"')).value;
#price2=value(#price,['"&amp;$J34&amp;" Corp']);
#spread=#price-#price2;)
Get("&amp;Q$3&amp;"(#spread))
for('"&amp;$F34&amp;" Corp')")</f>
        <v>26.962999999999994</v>
      </c>
      <c r="R34" s="5" cm="1">
        <f t="array" ref="R34">_xll.BQL.Query("let(#price=dropna(spread(st=i,dates=range(-"&amp;$O34&amp;","&amp;$P34&amp;"),side='mid',fill='prev', pricing_source='"&amp;$E34&amp;"')).value;
#price2=value(#price,['"&amp;$J34&amp;" Corp']);
#spread=#price-#price2;)
Get("&amp;R$3&amp;"(#spread))
for('"&amp;$F34&amp;" Corp')")</f>
        <v>157.70100000000008</v>
      </c>
      <c r="S34" s="5" cm="1">
        <f t="array" ref="S34">_xll.BQL.Query("let(#price=dropna(spread(st=i,dates=range(-"&amp;$O34&amp;","&amp;$P34&amp;"),side='mid',fill='prev', pricing_source='"&amp;$E34&amp;"')).value;
#price2=value(#price,['"&amp;$J34&amp;" Corp']);
#spread=#price-#price2;)
Get("&amp;S$3&amp;"(#spread))
for('"&amp;$F34&amp;" Corp')")</f>
        <v>82.361866577815505</v>
      </c>
      <c r="T34" s="5" cm="1">
        <f t="array" ref="T34">_xll.BQL.Query("let(#price=dropna(spread(st=i,dates=range(-"&amp;$O34&amp;","&amp;$P34&amp;"),side='mid',fill='prev', pricing_source='"&amp;$E34&amp;"')).value;
#price2=value(#price,['"&amp;$J34&amp;" Corp']);
#spread=#price-#price2;)
Get("&amp;T$3&amp;"(#spread))
for('"&amp;$F34&amp;" Corp')")</f>
        <v>20.285664236947721</v>
      </c>
      <c r="U34" s="7">
        <f t="shared" si="17"/>
        <v>-0.31913804000063661</v>
      </c>
      <c r="V34" s="5">
        <f t="shared" si="18"/>
        <v>37.422126277841919</v>
      </c>
      <c r="W34" s="7">
        <f>_xll.BQL.Query(" get(corr(SPREAD(SPREAD_TYPE='I'), VALUE(SPREAD(SPREAD_TYPE='I'), ['"&amp;F34&amp;" Corp']))) for(['"&amp;J34&amp;" Corp'])with(dates=range(-"&amp;O34&amp;","&amp;P34&amp;"))")</f>
        <v>0.99078879212102533</v>
      </c>
      <c r="X34" s="5" cm="1">
        <f t="array" aca="1" ref="X34" ca="1">IFERROR(_xll.BDH(F34&amp;" corp","blp_i_sprd_mid",TODAY()-2,TODAY()-2,"days=a","fill=p")-_xll.BDH(J34&amp;" corp","blp_i_sprd_mid",TODAY()-2,TODAY()-2,"days=a","fill=p"),"-")</f>
        <v>78.685000000000002</v>
      </c>
      <c r="Y34" s="5" cm="1">
        <f t="array" aca="1" ref="Y34" ca="1">IFERROR(_xll.BDH(F34&amp;" corp","blp_i_sprd_mid",TODAY()-5,TODAY()-5,"days=a","fill=p")-_xll.BDH(J34&amp;" corp","blp_i_sprd_mid",TODAY()-5,TODAY()-5,"days=a","fill=p"),"-")</f>
        <v>81.220000000000027</v>
      </c>
      <c r="Z34" s="5" cm="1">
        <f t="array" aca="1" ref="Z34" ca="1">IFERROR(_xll.BDH(F34&amp;" corp","blp_i_sprd_mid",TODAY()-10,TODAY()-10,"days=a","fill=p")-_xll.BDH(J34&amp;" corp","blp_i_sprd_mid",TODAY()-10,TODAY()-10,"days=a","fill=p"),"-")</f>
        <v>79.512999999999977</v>
      </c>
      <c r="AA34" s="7">
        <f t="shared" si="19"/>
        <v>-4.6874130762685207E-3</v>
      </c>
      <c r="AB34" s="7"/>
      <c r="AC34" s="7"/>
      <c r="AD34" s="4" t="str">
        <f t="shared" si="20"/>
        <v>FR0011401728 Corp XS1888180996 Corp</v>
      </c>
      <c r="AE34" s="4" t="str">
        <f t="shared" si="21"/>
        <v>365d</v>
      </c>
      <c r="AF34" s="4" t="s">
        <v>920</v>
      </c>
      <c r="AG34" s="5" cm="1">
        <f t="array" ref="AG34">_xll.BQL.Query("let(#price=dropna(spread(st=i,dates=range(-"&amp;$AE34&amp;","&amp;$AF34&amp;"),side='mid',fill='prev', pricing_source='"&amp;$E34&amp;"')).value;
#price2=value(#price,['"&amp;$J34&amp;" Corp']);
#spread=#price-#price2;)
Get("&amp;AG$3&amp;"(#spread))
for('"&amp;$F34&amp;" Corp')")</f>
        <v>82.189693729481817</v>
      </c>
      <c r="AH34" s="5" cm="1">
        <f t="array" ref="AH34">_xll.BQL.Query("let(#price=dropna(spread(st=i,dates=range(-"&amp;$AE34&amp;","&amp;$AF34&amp;"),side='mid',fill='prev', pricing_source='"&amp;$E34&amp;"')).value;
#price2=value(#price,['"&amp;$J34&amp;" Corp']);
#spread=#price-#price2;)
Get("&amp;AH$3&amp;"(#spread))
for('"&amp;$F34&amp;" Corp')")</f>
        <v>20.040520631153075</v>
      </c>
      <c r="AI34" s="7">
        <f t="shared" si="22"/>
        <v>-0.31445062692436809</v>
      </c>
    </row>
    <row r="35" spans="1:38" x14ac:dyDescent="0.25">
      <c r="A35" s="4" t="s">
        <v>925</v>
      </c>
      <c r="E35" s="10" t="s">
        <v>927</v>
      </c>
      <c r="F35" s="10" t="s">
        <v>9</v>
      </c>
      <c r="G35" s="4" t="str">
        <f>_xlfn.XLOOKUP(F35,bonds[ID_ISIN],bonds[unique lookup])</f>
        <v>VW 4 5/8 PERP nc-26</v>
      </c>
      <c r="H35" s="13" t="e">
        <f>SUMIF(#REF!,F35,#REF!)</f>
        <v>#REF!</v>
      </c>
      <c r="I35" s="5" cm="1">
        <f t="array" ref="I35">_xll.BDP(F35&amp;" corp","blp_i_sprd_mid","pcs="&amp;E35)</f>
        <v>359.790283203125</v>
      </c>
      <c r="J35" s="10" t="s">
        <v>21</v>
      </c>
      <c r="K35" s="4" t="str">
        <f>_xlfn.XLOOKUP(J35,bonds[ID_ISIN],bonds[unique lookup])</f>
        <v>VW 5 1/8 PERP nc-23</v>
      </c>
      <c r="L35" s="13" t="e">
        <f>SUMIF(#REF!,J35,#REF!)</f>
        <v>#REF!</v>
      </c>
      <c r="M35" s="5" cm="1">
        <f t="array" ref="M35">_xll.BDP(J35&amp;" corp","blp_i_sprd_mid","pcs="&amp;E35)</f>
        <v>305.30508422851563</v>
      </c>
      <c r="N35" s="11">
        <f t="shared" si="23"/>
        <v>54.485198974609375</v>
      </c>
      <c r="O35" s="14" t="str">
        <f>MIN(ROUNDDOWN(MIN(_xlfn.XLOOKUP(F35,bonds[ID_ISIN],bonds[years_since_issue]),_xlfn.XLOOKUP(J35,bonds[ID_ISIN],bonds[years_since_issue]))*365,0),max_lookback)&amp;"d"</f>
        <v>365d</v>
      </c>
      <c r="P35" s="4" t="s">
        <v>911</v>
      </c>
      <c r="Q35" s="5" cm="1">
        <f t="array" ref="Q35">_xll.BQL.Query("let(#price=dropna(spread(st=i,dates=range(-"&amp;$O35&amp;","&amp;$P35&amp;"),side='mid',fill='prev', pricing_source='"&amp;$E35&amp;"')).value;
#price2=value(#price,['"&amp;$J35&amp;" Corp']);
#spread=#price-#price2;)
Get("&amp;Q$3&amp;"(#spread))
for('"&amp;$F35&amp;" Corp')")</f>
        <v>-90.767262855715217</v>
      </c>
      <c r="R35" s="5" cm="1">
        <f t="array" ref="R35">_xll.BQL.Query("let(#price=dropna(spread(st=i,dates=range(-"&amp;$O35&amp;","&amp;$P35&amp;"),side='mid',fill='prev', pricing_source='"&amp;$E35&amp;"')).value;
#price2=value(#price,['"&amp;$J35&amp;" Corp']);
#spread=#price-#price2;)
Get("&amp;R$3&amp;"(#spread))
for('"&amp;$F35&amp;" Corp')")</f>
        <v>145.1909477842454</v>
      </c>
      <c r="S35" s="5" cm="1">
        <f t="array" ref="S35">_xll.BQL.Query("let(#price=dropna(spread(st=i,dates=range(-"&amp;$O35&amp;","&amp;$P35&amp;"),side='mid',fill='prev', pricing_source='"&amp;$E35&amp;"')).value;
#price2=value(#price,['"&amp;$J35&amp;" Corp']);
#spread=#price-#price2;)
Get("&amp;S$3&amp;"(#spread))
for('"&amp;$F35&amp;" Corp')")</f>
        <v>30.061045503140456</v>
      </c>
      <c r="T35" s="5" cm="1">
        <f t="array" ref="T35">_xll.BQL.Query("let(#price=dropna(spread(st=i,dates=range(-"&amp;$O35&amp;","&amp;$P35&amp;"),side='mid',fill='prev', pricing_source='"&amp;$E35&amp;"')).value;
#price2=value(#price,['"&amp;$J35&amp;" Corp']);
#spread=#price-#price2;)
Get("&amp;T$3&amp;"(#spread))
for('"&amp;$F35&amp;" Corp')")</f>
        <v>42.887564843359684</v>
      </c>
      <c r="U35" s="7">
        <f t="shared" si="17"/>
        <v>0.56949266204958082</v>
      </c>
      <c r="V35" s="5">
        <f t="shared" si="18"/>
        <v>61.558553710156595</v>
      </c>
      <c r="W35" s="7">
        <f>_xll.BQL.Query(" get(corr(SPREAD(SPREAD_TYPE='I'), VALUE(SPREAD(SPREAD_TYPE='I'), ['"&amp;F35&amp;" Corp']))) for(['"&amp;J35&amp;" Corp'])with(dates=range(-"&amp;O35&amp;","&amp;P35&amp;"))")</f>
        <v>0.99534808578793077</v>
      </c>
      <c r="X35" s="5" cm="1">
        <f t="array" aca="1" ref="X35" ca="1">IFERROR(_xll.BDH(F35&amp;" corp","blp_i_sprd_mid",TODAY()-2,TODAY()-2,"days=a","fill=p")-_xll.BDH(J35&amp;" corp","blp_i_sprd_mid",TODAY()-2,TODAY()-2,"days=a","fill=p"),"-")</f>
        <v>51.571000000000026</v>
      </c>
      <c r="Y35" s="5" cm="1">
        <f t="array" aca="1" ref="Y35" ca="1">IFERROR(_xll.BDH(F35&amp;" corp","blp_i_sprd_mid",TODAY()-5,TODAY()-5,"days=a","fill=p")-_xll.BDH(J35&amp;" corp","blp_i_sprd_mid",TODAY()-5,TODAY()-5,"days=a","fill=p"),"-")</f>
        <v>45.791999999999973</v>
      </c>
      <c r="Z35" s="5" cm="1">
        <f t="array" aca="1" ref="Z35" ca="1">IFERROR(_xll.BDH(F35&amp;" corp","blp_i_sprd_mid",TODAY()-10,TODAY()-10,"days=a","fill=p")-_xll.BDH(J35&amp;" corp","blp_i_sprd_mid",TODAY()-10,TODAY()-10,"days=a","fill=p"),"-")</f>
        <v>42.323000000000036</v>
      </c>
      <c r="AA35" s="7">
        <f t="shared" si="19"/>
        <v>9.7793276807491836E-3</v>
      </c>
      <c r="AB35" s="7"/>
      <c r="AC35" s="7"/>
      <c r="AD35" s="4" t="str">
        <f t="shared" si="20"/>
        <v>XS1048428442 Corp XS0968913342 Corp</v>
      </c>
      <c r="AE35" s="4" t="str">
        <f t="shared" si="21"/>
        <v>365d</v>
      </c>
      <c r="AF35" s="4" t="s">
        <v>920</v>
      </c>
      <c r="AG35" s="5" cm="1">
        <f t="array" ref="AG35">_xll.BQL.Query("let(#price=dropna(spread(st=i,dates=range(-"&amp;$AE35&amp;","&amp;$AF35&amp;"),side='mid',fill='prev', pricing_source='"&amp;$E35&amp;"')).value;
#price2=value(#price,['"&amp;$J35&amp;" Corp']);
#spread=#price-#price2;)
Get("&amp;AG$3&amp;"(#spread))
for('"&amp;$F35&amp;" Corp')")</f>
        <v>30.702897560553119</v>
      </c>
      <c r="AH35" s="5" cm="1">
        <f t="array" ref="AH35">_xll.BQL.Query("let(#price=dropna(spread(st=i,dates=range(-"&amp;$AE35&amp;","&amp;$AF35&amp;"),side='mid',fill='prev', pricing_source='"&amp;$E35&amp;"')).value;
#price2=value(#price,['"&amp;$J35&amp;" Corp']);
#spread=#price-#price2;)
Get("&amp;AH$3&amp;"(#spread))
for('"&amp;$F35&amp;" Corp')")</f>
        <v>42.490146211854487</v>
      </c>
      <c r="AI35" s="7">
        <f t="shared" si="22"/>
        <v>0.55971333436883164</v>
      </c>
    </row>
    <row r="36" spans="1:38" x14ac:dyDescent="0.25">
      <c r="A36" s="4" t="s">
        <v>925</v>
      </c>
      <c r="E36" s="10" t="s">
        <v>927</v>
      </c>
      <c r="F36" s="10" t="s">
        <v>7</v>
      </c>
      <c r="G36" s="4" t="str">
        <f>_xlfn.XLOOKUP(F36,bonds[ID_ISIN],bonds[unique lookup])</f>
        <v>ENGIFP 3 1/4 PERP nc-24</v>
      </c>
      <c r="H36" s="13" t="e">
        <f>SUMIF(#REF!,F36,#REF!)</f>
        <v>#REF!</v>
      </c>
      <c r="I36" s="5" cm="1">
        <f t="array" ref="I36">_xll.BDP(F36&amp;" corp","blp_i_sprd_mid","pcs="&amp;E36)</f>
        <v>168.99337768554688</v>
      </c>
      <c r="J36" s="10" t="s">
        <v>22</v>
      </c>
      <c r="K36" s="4" t="str">
        <f>_xlfn.XLOOKUP(J36,bonds[ID_ISIN],bonds[unique lookup])</f>
        <v>ALLRNV 1 5/8 PERP nc-25</v>
      </c>
      <c r="L36" s="13" t="e">
        <f>SUMIF(#REF!,J36,#REF!)</f>
        <v>#REF!</v>
      </c>
      <c r="M36" s="5" cm="1">
        <f t="array" ref="M36">_xll.BDP(J36&amp;" corp","blp_i_sprd_mid","pcs="&amp;E36)</f>
        <v>110.646484375</v>
      </c>
      <c r="N36" s="11">
        <f t="shared" si="23"/>
        <v>58.346893310546875</v>
      </c>
      <c r="O36" s="14" t="str">
        <f>MIN(ROUNDDOWN(MIN(_xlfn.XLOOKUP(F36,bonds[ID_ISIN],bonds[years_since_issue]),_xlfn.XLOOKUP(J36,bonds[ID_ISIN],bonds[years_since_issue]))*365,0),max_lookback)&amp;"d"</f>
        <v>365d</v>
      </c>
      <c r="P36" s="4" t="s">
        <v>911</v>
      </c>
      <c r="Q36" s="5" cm="1">
        <f t="array" ref="Q36">_xll.BQL.Query("let(#price=dropna(spread(st=i,dates=range(-"&amp;$O36&amp;","&amp;$P36&amp;"),side='mid',fill='prev', pricing_source='"&amp;$E36&amp;"')).value;
#price2=value(#price,['"&amp;$J36&amp;" Corp']);
#spread=#price-#price2;)
Get("&amp;Q$3&amp;"(#spread))
for('"&amp;$F36&amp;" Corp')")</f>
        <v>28.555543000609646</v>
      </c>
      <c r="R36" s="5" cm="1">
        <f t="array" ref="R36">_xll.BQL.Query("let(#price=dropna(spread(st=i,dates=range(-"&amp;$O36&amp;","&amp;$P36&amp;"),side='mid',fill='prev', pricing_source='"&amp;$E36&amp;"')).value;
#price2=value(#price,['"&amp;$J36&amp;" Corp']);
#spread=#price-#price2;)
Get("&amp;R$3&amp;"(#spread))
for('"&amp;$F36&amp;" Corp')")</f>
        <v>352.96425561203762</v>
      </c>
      <c r="S36" s="5" cm="1">
        <f t="array" ref="S36">_xll.BQL.Query("let(#price=dropna(spread(st=i,dates=range(-"&amp;$O36&amp;","&amp;$P36&amp;"),side='mid',fill='prev', pricing_source='"&amp;$E36&amp;"')).value;
#price2=value(#price,['"&amp;$J36&amp;" Corp']);
#spread=#price-#price2;)
Get("&amp;S$3&amp;"(#spread))
for('"&amp;$F36&amp;" Corp')")</f>
        <v>71.595575518111417</v>
      </c>
      <c r="T36" s="5" cm="1">
        <f t="array" ref="T36">_xll.BQL.Query("let(#price=dropna(spread(st=i,dates=range(-"&amp;$O36&amp;","&amp;$P36&amp;"),side='mid',fill='prev', pricing_source='"&amp;$E36&amp;"')).value;
#price2=value(#price,['"&amp;$J36&amp;" Corp']);
#spread=#price-#price2;)
Get("&amp;T$3&amp;"(#spread))
for('"&amp;$F36&amp;" Corp')")</f>
        <v>32.456767308234994</v>
      </c>
      <c r="U36" s="7">
        <f t="shared" si="17"/>
        <v>-0.40819475586538345</v>
      </c>
      <c r="V36" s="5">
        <f t="shared" si="18"/>
        <v>9.1832768824618078</v>
      </c>
      <c r="W36" s="7">
        <f>_xll.BQL.Query(" get(corr(SPREAD(SPREAD_TYPE='I'), VALUE(SPREAD(SPREAD_TYPE='I'), ['"&amp;F36&amp;" Corp']))) for(['"&amp;J36&amp;" Corp'])with(dates=range(-"&amp;O36&amp;","&amp;P36&amp;"))")</f>
        <v>0.97654337840233252</v>
      </c>
      <c r="X36" s="5" cm="1">
        <f t="array" aca="1" ref="X36" ca="1">IFERROR(_xll.BDH(F36&amp;" corp","blp_i_sprd_mid",TODAY()-2,TODAY()-2,"days=a","fill=p")-_xll.BDH(J36&amp;" corp","blp_i_sprd_mid",TODAY()-2,TODAY()-2,"days=a","fill=p"),"-")</f>
        <v>58.951999999999998</v>
      </c>
      <c r="Y36" s="5" cm="1">
        <f t="array" aca="1" ref="Y36" ca="1">IFERROR(_xll.BDH(F36&amp;" corp","blp_i_sprd_mid",TODAY()-5,TODAY()-5,"days=a","fill=p")-_xll.BDH(J36&amp;" corp","blp_i_sprd_mid",TODAY()-5,TODAY()-5,"days=a","fill=p"),"-")</f>
        <v>62.540999999999997</v>
      </c>
      <c r="Z36" s="5" cm="1">
        <f t="array" aca="1" ref="Z36" ca="1">IFERROR(_xll.BDH(F36&amp;" corp","blp_i_sprd_mid",TODAY()-10,TODAY()-10,"days=a","fill=p")-_xll.BDH(J36&amp;" corp","blp_i_sprd_mid",TODAY()-10,TODAY()-10,"days=a","fill=p"),"-")</f>
        <v>62.576999999999984</v>
      </c>
      <c r="AA36" s="7">
        <f t="shared" si="19"/>
        <v>-6.0860199416939986E-3</v>
      </c>
      <c r="AB36" s="7"/>
      <c r="AC36" s="7"/>
      <c r="AD36" s="4" t="str">
        <f t="shared" si="20"/>
        <v>FR0013398229 Corp XS1757377400 Corp</v>
      </c>
      <c r="AE36" s="4" t="str">
        <f t="shared" si="21"/>
        <v>365d</v>
      </c>
      <c r="AF36" s="4" t="s">
        <v>920</v>
      </c>
      <c r="AG36" s="5" cm="1">
        <f t="array" ref="AG36">_xll.BQL.Query("let(#price=dropna(spread(st=i,dates=range(-"&amp;$AE36&amp;","&amp;$AF36&amp;"),side='mid',fill='prev', pricing_source='"&amp;$E36&amp;"')).value;
#price2=value(#price,['"&amp;$J36&amp;" Corp']);
#spread=#price-#price2;)
Get("&amp;AG$3&amp;"(#spread))
for('"&amp;$F36&amp;" Corp')")</f>
        <v>71.250291664617137</v>
      </c>
      <c r="AH36" s="5" cm="1">
        <f t="array" ref="AH36">_xll.BQL.Query("let(#price=dropna(spread(st=i,dates=range(-"&amp;$AE36&amp;","&amp;$AF36&amp;"),side='mid',fill='prev', pricing_source='"&amp;$E36&amp;"')).value;
#price2=value(#price,['"&amp;$J36&amp;" Corp']);
#spread=#price-#price2;)
Get("&amp;AH$3&amp;"(#spread))
for('"&amp;$F36&amp;" Corp')")</f>
        <v>32.089326098398956</v>
      </c>
      <c r="AI36" s="7">
        <f t="shared" si="22"/>
        <v>-0.40210873592368945</v>
      </c>
    </row>
    <row r="37" spans="1:38" x14ac:dyDescent="0.25">
      <c r="A37" s="4" t="s">
        <v>925</v>
      </c>
      <c r="E37" s="10" t="s">
        <v>1109</v>
      </c>
      <c r="F37" s="10" t="s">
        <v>9</v>
      </c>
      <c r="G37" s="4" t="str">
        <f>_xlfn.XLOOKUP(F37,bonds[ID_ISIN],bonds[unique lookup])</f>
        <v>VW 4 5/8 PERP nc-26</v>
      </c>
      <c r="H37" s="13" t="e">
        <f>SUMIF(#REF!,F37,#REF!)</f>
        <v>#REF!</v>
      </c>
      <c r="I37" s="5" cm="1">
        <f t="array" ref="I37">_xll.BDP(F37&amp;" corp","blp_i_sprd_mid","pcs="&amp;E37)</f>
        <v>359.931884765625</v>
      </c>
      <c r="J37" s="10" t="s">
        <v>23</v>
      </c>
      <c r="K37" s="4" t="str">
        <f>_xlfn.XLOOKUP(J37,bonds[ID_ISIN],bonds[unique lookup])</f>
        <v>VW 3 3/8 PERP nc-24</v>
      </c>
      <c r="L37" s="13" t="e">
        <f>SUMIF(#REF!,J37,#REF!)</f>
        <v>#REF!</v>
      </c>
      <c r="M37" s="5" cm="1">
        <f t="array" ref="M37">_xll.BDP(J37&amp;" corp","blp_i_sprd_mid","pcs="&amp;E37)</f>
        <v>337.38916015625</v>
      </c>
      <c r="N37" s="11">
        <f t="shared" si="23"/>
        <v>22.542724609375</v>
      </c>
      <c r="O37" s="14" t="str">
        <f>MIN(ROUNDDOWN(MIN(_xlfn.XLOOKUP(F37,bonds[ID_ISIN],bonds[years_since_issue]),_xlfn.XLOOKUP(J37,bonds[ID_ISIN],bonds[years_since_issue]))*365,0),max_lookback)&amp;"d"</f>
        <v>365d</v>
      </c>
      <c r="P37" s="4" t="s">
        <v>911</v>
      </c>
      <c r="Q37" s="5" cm="1">
        <f t="array" ref="Q37">_xll.BQL.Query("let(#price=dropna(spread(st=i,dates=range(-"&amp;$O37&amp;","&amp;$P37&amp;"),side='mid',fill='prev', pricing_source='"&amp;$E37&amp;"')).value;
#price2=value(#price,['"&amp;$J37&amp;" Corp']);
#spread=#price-#price2;)
Get("&amp;Q$3&amp;"(#spread))
for('"&amp;$F37&amp;" Corp')")</f>
        <v>-29.021999999999935</v>
      </c>
      <c r="R37" s="5" cm="1">
        <f t="array" ref="R37">_xll.BQL.Query("let(#price=dropna(spread(st=i,dates=range(-"&amp;$O37&amp;","&amp;$P37&amp;"),side='mid',fill='prev', pricing_source='"&amp;$E37&amp;"')).value;
#price2=value(#price,['"&amp;$J37&amp;" Corp']);
#spread=#price-#price2;)
Get("&amp;R$3&amp;"(#spread))
for('"&amp;$F37&amp;" Corp')")</f>
        <v>46.408000000000015</v>
      </c>
      <c r="S37" s="5" cm="1">
        <f t="array" ref="S37">_xll.BQL.Query("let(#price=dropna(spread(st=i,dates=range(-"&amp;$O37&amp;","&amp;$P37&amp;"),side='mid',fill='prev', pricing_source='"&amp;$E37&amp;"')).value;
#price2=value(#price,['"&amp;$J37&amp;" Corp']);
#spread=#price-#price2;)
Get("&amp;S$3&amp;"(#spread))
for('"&amp;$F37&amp;" Corp')")</f>
        <v>17.283083947020138</v>
      </c>
      <c r="T37" s="5" cm="1">
        <f t="array" ref="T37">_xll.BQL.Query("let(#price=dropna(spread(st=i,dates=range(-"&amp;$O37&amp;","&amp;$P37&amp;"),side='mid',fill='prev', pricing_source='"&amp;$E37&amp;"')).value;
#price2=value(#price,['"&amp;$J37&amp;" Corp']);
#spread=#price-#price2;)
Get("&amp;T$3&amp;"(#spread))
for('"&amp;$F37&amp;" Corp')")</f>
        <v>15.892128827231883</v>
      </c>
      <c r="U37" s="7">
        <f t="shared" si="17"/>
        <v>0.33095884884485893</v>
      </c>
      <c r="V37" s="5">
        <f t="shared" si="18"/>
        <v>68.361029576262723</v>
      </c>
      <c r="W37" s="7">
        <f>_xll.BQL.Query(" get(corr(SPREAD(SPREAD_TYPE='I'), VALUE(SPREAD(SPREAD_TYPE='I'), ['"&amp;F37&amp;" Corp']))) for(['"&amp;J37&amp;" Corp'])with(dates=range(-"&amp;O37&amp;","&amp;P37&amp;"))")</f>
        <v>0.99610816643911593</v>
      </c>
      <c r="X37" s="5" cm="1">
        <f t="array" aca="1" ref="X37" ca="1">IFERROR(_xll.BDH(F37&amp;" corp","blp_i_sprd_mid",TODAY()-2,TODAY()-2,"days=a","fill=p")-_xll.BDH(J37&amp;" corp","blp_i_sprd_mid",TODAY()-2,TODAY()-2,"days=a","fill=p"),"-")</f>
        <v>21.065000000000055</v>
      </c>
      <c r="Y37" s="5" cm="1">
        <f t="array" aca="1" ref="Y37" ca="1">IFERROR(_xll.BDH(F37&amp;" corp","blp_i_sprd_mid",TODAY()-5,TODAY()-5,"days=a","fill=p")-_xll.BDH(J37&amp;" corp","blp_i_sprd_mid",TODAY()-5,TODAY()-5,"days=a","fill=p"),"-")</f>
        <v>16.645999999999958</v>
      </c>
      <c r="Z37" s="5" cm="1">
        <f t="array" aca="1" ref="Z37" ca="1">IFERROR(_xll.BDH(F37&amp;" corp","blp_i_sprd_mid",TODAY()-10,TODAY()-10,"days=a","fill=p")-_xll.BDH(J37&amp;" corp","blp_i_sprd_mid",TODAY()-10,TODAY()-10,"days=a","fill=p"),"-")</f>
        <v>13.989000000000033</v>
      </c>
      <c r="AA37" s="7">
        <f t="shared" si="19"/>
        <v>4.8946983528754817E-3</v>
      </c>
      <c r="AB37" s="7"/>
      <c r="AC37" s="7"/>
      <c r="AD37" s="4" t="str">
        <f t="shared" si="20"/>
        <v>XS1048428442 Corp XS1799938995 Corp</v>
      </c>
      <c r="AE37" s="4" t="str">
        <f t="shared" si="21"/>
        <v>365d</v>
      </c>
      <c r="AF37" s="4" t="s">
        <v>920</v>
      </c>
      <c r="AG37" s="5" cm="1">
        <f t="array" ref="AG37">_xll.BQL.Query("let(#price=dropna(spread(st=i,dates=range(-"&amp;$AE37&amp;","&amp;$AF37&amp;"),side='mid',fill='prev', pricing_source='"&amp;$E37&amp;"')).value;
#price2=value(#price,['"&amp;$J37&amp;" Corp']);
#spread=#price-#price2;)
Get("&amp;AG$3&amp;"(#spread))
for('"&amp;$F37&amp;" Corp')")</f>
        <v>17.422968007189152</v>
      </c>
      <c r="AH37" s="5" cm="1">
        <f t="array" ref="AH37">_xll.BQL.Query("let(#price=dropna(spread(st=i,dates=range(-"&amp;$AE37&amp;","&amp;$AF37&amp;"),side='mid',fill='prev', pricing_source='"&amp;$E37&amp;"')).value;
#price2=value(#price,['"&amp;$J37&amp;" Corp']);
#spread=#price-#price2;)
Get("&amp;AH$3&amp;"(#spread))
for('"&amp;$F37&amp;" Corp')")</f>
        <v>15.701685065533512</v>
      </c>
      <c r="AI37" s="7">
        <f t="shared" si="22"/>
        <v>0.32606415049198345</v>
      </c>
    </row>
    <row r="38" spans="1:38" x14ac:dyDescent="0.25">
      <c r="A38" s="4" t="s">
        <v>925</v>
      </c>
      <c r="E38" s="10" t="s">
        <v>927</v>
      </c>
      <c r="F38" s="10" t="s">
        <v>10</v>
      </c>
      <c r="G38" s="4" t="str">
        <f>_xlfn.XLOOKUP(F38,bonds[ID_ISIN],bonds[unique lookup])</f>
        <v>SSELN 3 5/8 09/16/77 nc-22</v>
      </c>
      <c r="H38" s="13" t="e">
        <f>SUMIF(#REF!,F38,#REF!)</f>
        <v>#REF!</v>
      </c>
      <c r="I38" s="5" cm="1">
        <f t="array" ref="I38">_xll.BDP(F38&amp;" corp","blp_i_sprd_mid","pcs="&amp;E38)</f>
        <v>176.01152038574219</v>
      </c>
      <c r="J38" s="10" t="s">
        <v>24</v>
      </c>
      <c r="K38" s="4" t="str">
        <f>_xlfn.XLOOKUP(J38,bonds[ID_ISIN],bonds[unique lookup])</f>
        <v>BHP 6 1/2 10/22/77 nc-22</v>
      </c>
      <c r="L38" s="13" t="e">
        <f>SUMIF(#REF!,J38,#REF!)</f>
        <v>#REF!</v>
      </c>
      <c r="M38" s="5" cm="1">
        <f t="array" ref="M38">_xll.BDP(J38&amp;" corp","blp_i_sprd_mid","pcs="&amp;E38)</f>
        <v>146.70199584960938</v>
      </c>
      <c r="N38" s="11">
        <f t="shared" si="23"/>
        <v>29.309524536132813</v>
      </c>
      <c r="O38" s="14" t="str">
        <f>MIN(ROUNDDOWN(MIN(_xlfn.XLOOKUP(F38,bonds[ID_ISIN],bonds[years_since_issue]),_xlfn.XLOOKUP(J38,bonds[ID_ISIN],bonds[years_since_issue]))*365,0),max_lookback)&amp;"d"</f>
        <v>365d</v>
      </c>
      <c r="P38" s="4" t="s">
        <v>911</v>
      </c>
      <c r="Q38" s="5" cm="1">
        <f t="array" ref="Q38">_xll.BQL.Query("let(#price=dropna(spread(st=i,dates=range(-"&amp;$O38&amp;","&amp;$P38&amp;"),side='mid',fill='prev', pricing_source='"&amp;$E38&amp;"')).value;
#price2=value(#price,['"&amp;$J38&amp;" Corp']);
#spread=#price-#price2;)
Get("&amp;Q$3&amp;"(#spread))
for('"&amp;$F38&amp;" Corp')")</f>
        <v>-117.27039989042891</v>
      </c>
      <c r="R38" s="5" cm="1">
        <f t="array" ref="R38">_xll.BQL.Query("let(#price=dropna(spread(st=i,dates=range(-"&amp;$O38&amp;","&amp;$P38&amp;"),side='mid',fill='prev', pricing_source='"&amp;$E38&amp;"')).value;
#price2=value(#price,['"&amp;$J38&amp;" Corp']);
#spread=#price-#price2;)
Get("&amp;R$3&amp;"(#spread))
for('"&amp;$F38&amp;" Corp')")</f>
        <v>126.858577188041</v>
      </c>
      <c r="S38" s="5" cm="1">
        <f t="array" ref="S38">_xll.BQL.Query("let(#price=dropna(spread(st=i,dates=range(-"&amp;$O38&amp;","&amp;$P38&amp;"),side='mid',fill='prev', pricing_source='"&amp;$E38&amp;"')).value;
#price2=value(#price,['"&amp;$J38&amp;" Corp']);
#spread=#price-#price2;)
Get("&amp;S$3&amp;"(#spread))
for('"&amp;$F38&amp;" Corp')")</f>
        <v>32.102980389204831</v>
      </c>
      <c r="T38" s="5" cm="1">
        <f t="array" ref="T38">_xll.BQL.Query("let(#price=dropna(spread(st=i,dates=range(-"&amp;$O38&amp;","&amp;$P38&amp;"),side='mid',fill='prev', pricing_source='"&amp;$E38&amp;"')).value;
#price2=value(#price,['"&amp;$J38&amp;" Corp']);
#spread=#price-#price2;)
Get("&amp;T$3&amp;"(#spread))
for('"&amp;$F38&amp;" Corp')")</f>
        <v>38.156842299766602</v>
      </c>
      <c r="U38" s="7">
        <f t="shared" si="17"/>
        <v>-7.3209827771547678E-2</v>
      </c>
      <c r="V38" s="5">
        <f t="shared" si="18"/>
        <v>60.042001642208497</v>
      </c>
      <c r="W38" s="7">
        <f>_xll.BQL.Query(" get(corr(SPREAD(SPREAD_TYPE='I'), VALUE(SPREAD(SPREAD_TYPE='I'), ['"&amp;F38&amp;" Corp']))) for(['"&amp;J38&amp;" Corp'])with(dates=range(-"&amp;O38&amp;","&amp;P38&amp;"))")</f>
        <v>0.94518704731850611</v>
      </c>
      <c r="X38" s="5" cm="1">
        <f t="array" aca="1" ref="X38" ca="1">IFERROR(_xll.BDH(F38&amp;" corp","blp_i_sprd_mid",TODAY()-2,TODAY()-2,"days=a","fill=p")-_xll.BDH(J38&amp;" corp","blp_i_sprd_mid",TODAY()-2,TODAY()-2,"days=a","fill=p"),"-")</f>
        <v>27.328000000000003</v>
      </c>
      <c r="Y38" s="5" t="str" cm="1">
        <f t="array" aca="1" ref="Y38" ca="1">IFERROR(_xll.BDH(F38&amp;" corp","blp_i_sprd_mid",TODAY()-5,TODAY()-5,"days=a","fill=p")-_xll.BDH(J38&amp;" corp","blp_i_sprd_mid",TODAY()-5,TODAY()-5,"days=a","fill=p"),"-")</f>
        <v>-</v>
      </c>
      <c r="Z38" s="5" cm="1">
        <f t="array" aca="1" ref="Z38" ca="1">IFERROR(_xll.BDH(F38&amp;" corp","blp_i_sprd_mid",TODAY()-10,TODAY()-10,"days=a","fill=p")-_xll.BDH(J38&amp;" corp","blp_i_sprd_mid",TODAY()-10,TODAY()-10,"days=a","fill=p"),"-")</f>
        <v>27.326999999999998</v>
      </c>
      <c r="AA38" s="7">
        <f t="shared" si="19"/>
        <v>4.1283164320709276E-3</v>
      </c>
      <c r="AB38" s="7"/>
      <c r="AC38" s="7"/>
      <c r="AD38" s="4" t="str">
        <f t="shared" si="20"/>
        <v>XS1572349865 Corp XS1309437215 Corp</v>
      </c>
      <c r="AE38" s="4" t="str">
        <f t="shared" si="21"/>
        <v>365d</v>
      </c>
      <c r="AF38" s="4" t="s">
        <v>920</v>
      </c>
      <c r="AG38" s="5" cm="1">
        <f t="array" ref="AG38">_xll.BQL.Query("let(#price=dropna(spread(st=i,dates=range(-"&amp;$AE38&amp;","&amp;$AF38&amp;"),side='mid',fill='prev', pricing_source='"&amp;$E38&amp;"')).value;
#price2=value(#price,['"&amp;$J38&amp;" Corp']);
#spread=#price-#price2;)
Get("&amp;AG$3&amp;"(#spread))
for('"&amp;$F38&amp;" Corp')")</f>
        <v>32.221408416034905</v>
      </c>
      <c r="AH38" s="5" cm="1">
        <f t="array" ref="AH38">_xll.BQL.Query("let(#price=dropna(spread(st=i,dates=range(-"&amp;$AE38&amp;","&amp;$AF38&amp;"),side='mid',fill='prev', pricing_source='"&amp;$E38&amp;"')).value;
#price2=value(#price,['"&amp;$J38&amp;" Corp']);
#spread=#price-#price2;)
Get("&amp;AH$3&amp;"(#spread))
for('"&amp;$F38&amp;" Corp')")</f>
        <v>37.651328589364404</v>
      </c>
      <c r="AI38" s="7">
        <f t="shared" si="22"/>
        <v>-7.7338144203618606E-2</v>
      </c>
    </row>
    <row r="39" spans="1:38" x14ac:dyDescent="0.25">
      <c r="A39" s="4" t="s">
        <v>925</v>
      </c>
      <c r="E39" s="10" t="s">
        <v>927</v>
      </c>
      <c r="F39" s="10" t="s">
        <v>11</v>
      </c>
      <c r="G39" s="4" t="str">
        <f>_xlfn.XLOOKUP(F39,bonds[ID_ISIN],bonds[unique lookup])</f>
        <v>EDPPL 4.496 04/30/79 nc-24</v>
      </c>
      <c r="H39" s="13" t="e">
        <f>SUMIF(#REF!,F39,#REF!)</f>
        <v>#REF!</v>
      </c>
      <c r="I39" s="5" cm="1">
        <f t="array" ref="I39">_xll.BDP(F39&amp;" corp","blp_i_sprd_mid","pcs="&amp;E39)</f>
        <v>214.1458740234375</v>
      </c>
      <c r="J39" s="10" t="s">
        <v>14</v>
      </c>
      <c r="K39" s="4" t="str">
        <f>_xlfn.XLOOKUP(J39,bonds[ID_ISIN],bonds[unique lookup])</f>
        <v>IBESM 2 5/8 PERP nc-24</v>
      </c>
      <c r="L39" s="13" t="e">
        <f>SUMIF(#REF!,J39,#REF!)</f>
        <v>#REF!</v>
      </c>
      <c r="M39" s="5" cm="1">
        <f t="array" ref="M39">_xll.BDP(J39&amp;" corp","blp_i_sprd_mid","pcs="&amp;E39)</f>
        <v>170.2738037109375</v>
      </c>
      <c r="N39" s="11">
        <f t="shared" si="23"/>
        <v>43.8720703125</v>
      </c>
      <c r="O39" s="14" t="str">
        <f>MIN(ROUNDDOWN(MIN(_xlfn.XLOOKUP(F39,bonds[ID_ISIN],bonds[years_since_issue]),_xlfn.XLOOKUP(J39,bonds[ID_ISIN],bonds[years_since_issue]))*365,0),max_lookback)&amp;"d"</f>
        <v>365d</v>
      </c>
      <c r="P39" s="4" t="s">
        <v>911</v>
      </c>
      <c r="Q39" s="5" cm="1">
        <f t="array" ref="Q39">_xll.BQL.Query("let(#price=dropna(spread(st=i,dates=range(-"&amp;$O39&amp;","&amp;$P39&amp;"),side='mid',fill='prev', pricing_source='"&amp;$E39&amp;"')).value;
#price2=value(#price,['"&amp;$J39&amp;" Corp']);
#spread=#price-#price2;)
Get("&amp;Q$3&amp;"(#spread))
for('"&amp;$F39&amp;" Corp')")</f>
        <v>27.542483882969236</v>
      </c>
      <c r="R39" s="5" cm="1">
        <f t="array" ref="R39">_xll.BQL.Query("let(#price=dropna(spread(st=i,dates=range(-"&amp;$O39&amp;","&amp;$P39&amp;"),side='mid',fill='prev', pricing_source='"&amp;$E39&amp;"')).value;
#price2=value(#price,['"&amp;$J39&amp;" Corp']);
#spread=#price-#price2;)
Get("&amp;R$3&amp;"(#spread))
for('"&amp;$F39&amp;" Corp')")</f>
        <v>178.89858077765271</v>
      </c>
      <c r="S39" s="5" cm="1">
        <f t="array" ref="S39">_xll.BQL.Query("let(#price=dropna(spread(st=i,dates=range(-"&amp;$O39&amp;","&amp;$P39&amp;"),side='mid',fill='prev', pricing_source='"&amp;$E39&amp;"')).value;
#price2=value(#price,['"&amp;$J39&amp;" Corp']);
#spread=#price-#price2;)
Get("&amp;S$3&amp;"(#spread))
for('"&amp;$F39&amp;" Corp')")</f>
        <v>75.792854576935412</v>
      </c>
      <c r="T39" s="5" cm="1">
        <f t="array" ref="T39">_xll.BQL.Query("let(#price=dropna(spread(st=i,dates=range(-"&amp;$O39&amp;","&amp;$P39&amp;"),side='mid',fill='prev', pricing_source='"&amp;$E39&amp;"')).value;
#price2=value(#price,['"&amp;$J39&amp;" Corp']);
#spread=#price-#price2;)
Get("&amp;T$3&amp;"(#spread))
for('"&amp;$F39&amp;" Corp')")</f>
        <v>32.785467573830971</v>
      </c>
      <c r="U39" s="7">
        <f t="shared" si="17"/>
        <v>-0.97362601867890575</v>
      </c>
      <c r="V39" s="5">
        <f t="shared" si="18"/>
        <v>10.788852754899731</v>
      </c>
      <c r="W39" s="7">
        <f>_xll.BQL.Query(" get(corr(SPREAD(SPREAD_TYPE='I'), VALUE(SPREAD(SPREAD_TYPE='I'), ['"&amp;F39&amp;" Corp']))) for(['"&amp;J39&amp;" Corp'])with(dates=range(-"&amp;O39&amp;","&amp;P39&amp;"))")</f>
        <v>0.9332009454869562</v>
      </c>
      <c r="X39" s="5" cm="1">
        <f t="array" aca="1" ref="X39" ca="1">IFERROR(_xll.BDH(F39&amp;" corp","blp_i_sprd_mid",TODAY()-2,TODAY()-2,"days=a","fill=p")-_xll.BDH(J39&amp;" corp","blp_i_sprd_mid",TODAY()-2,TODAY()-2,"days=a","fill=p"),"-")</f>
        <v>51.626000000000005</v>
      </c>
      <c r="Y39" s="5" cm="1">
        <f t="array" aca="1" ref="Y39" ca="1">IFERROR(_xll.BDH(F39&amp;" corp","blp_i_sprd_mid",TODAY()-5,TODAY()-5,"days=a","fill=p")-_xll.BDH(J39&amp;" corp","blp_i_sprd_mid",TODAY()-5,TODAY()-5,"days=a","fill=p"),"-")</f>
        <v>57.364000000000004</v>
      </c>
      <c r="Z39" s="5" cm="1">
        <f t="array" aca="1" ref="Z39" ca="1">IFERROR(_xll.BDH(F39&amp;" corp","blp_i_sprd_mid",TODAY()-10,TODAY()-10,"days=a","fill=p")-_xll.BDH(J39&amp;" corp","blp_i_sprd_mid",TODAY()-10,TODAY()-10,"days=a","fill=p"),"-")</f>
        <v>46.561000000000007</v>
      </c>
      <c r="AA39" s="7">
        <f t="shared" si="19"/>
        <v>-2.5068157273289149E-2</v>
      </c>
      <c r="AB39" s="7"/>
      <c r="AC39" s="7"/>
      <c r="AD39" s="4" t="str">
        <f t="shared" si="20"/>
        <v>PTEDPKOM0034 Corp XS1797138960 Corp</v>
      </c>
      <c r="AE39" s="4" t="str">
        <f t="shared" si="21"/>
        <v>365d</v>
      </c>
      <c r="AF39" s="4" t="s">
        <v>920</v>
      </c>
      <c r="AG39" s="5" cm="1">
        <f t="array" ref="AG39">_xll.BQL.Query("let(#price=dropna(spread(st=i,dates=range(-"&amp;$AE39&amp;","&amp;$AF39&amp;"),side='mid',fill='prev', pricing_source='"&amp;$E39&amp;"')).value;
#price2=value(#price,['"&amp;$J39&amp;" Corp']);
#spread=#price-#price2;)
Get("&amp;AG$3&amp;"(#spread))
for('"&amp;$F39&amp;" Corp')")</f>
        <v>74.945878198484962</v>
      </c>
      <c r="AH39" s="5" cm="1">
        <f t="array" ref="AH39">_xll.BQL.Query("let(#price=dropna(spread(st=i,dates=range(-"&amp;$AE39&amp;","&amp;$AF39&amp;"),side='mid',fill='prev', pricing_source='"&amp;$E39&amp;"')).value;
#price2=value(#price,['"&amp;$J39&amp;" Corp']);
#spread=#price-#price2;)
Get("&amp;AH$3&amp;"(#spread))
for('"&amp;$F39&amp;" Corp')")</f>
        <v>32.759000953234803</v>
      </c>
      <c r="AI39" s="7">
        <f t="shared" si="22"/>
        <v>-0.9485578614056166</v>
      </c>
    </row>
    <row r="40" spans="1:38" x14ac:dyDescent="0.25">
      <c r="A40" s="4" t="s">
        <v>925</v>
      </c>
      <c r="E40" s="10" t="s">
        <v>927</v>
      </c>
      <c r="F40" s="10" t="s">
        <v>12</v>
      </c>
      <c r="G40" s="4" t="str">
        <f>_xlfn.XLOOKUP(F40,bonds[ID_ISIN],bonds[unique lookup])</f>
        <v>VW 3 7/8 PERP nc-29</v>
      </c>
      <c r="H40" s="13" t="e">
        <f>SUMIF(#REF!,F40,#REF!)</f>
        <v>#REF!</v>
      </c>
      <c r="I40" s="5" cm="1">
        <f t="array" ref="I40">_xll.BDP(F40&amp;" corp","blp_i_sprd_mid","pcs="&amp;E40)</f>
        <v>391.41830444335938</v>
      </c>
      <c r="J40" s="10" t="s">
        <v>25</v>
      </c>
      <c r="K40" s="4" t="str">
        <f>_xlfn.XLOOKUP(J40,bonds[ID_ISIN],bonds[unique lookup])</f>
        <v>VW 4 5/8 PERP nc-28</v>
      </c>
      <c r="L40" s="13" t="e">
        <f>SUMIF(#REF!,J40,#REF!)</f>
        <v>#REF!</v>
      </c>
      <c r="M40" s="5" cm="1">
        <f t="array" ref="M40">_xll.BDP(J40&amp;" corp","blp_i_sprd_mid","pcs="&amp;E40)</f>
        <v>391.66744995117188</v>
      </c>
      <c r="N40" s="11">
        <f t="shared" si="23"/>
        <v>-0.2491455078125</v>
      </c>
      <c r="O40" s="14" t="str">
        <f>MIN(ROUNDDOWN(MIN(_xlfn.XLOOKUP(F40,bonds[ID_ISIN],bonds[years_since_issue]),_xlfn.XLOOKUP(J40,bonds[ID_ISIN],bonds[years_since_issue]))*365,0),max_lookback)&amp;"d"</f>
        <v>125d</v>
      </c>
      <c r="P40" s="4" t="s">
        <v>911</v>
      </c>
      <c r="Q40" s="5" cm="1">
        <f t="array" ref="Q40">_xll.BQL.Query("let(#price=dropna(spread(st=i,dates=range(-"&amp;$O40&amp;","&amp;$P40&amp;"),side='mid',fill='prev', pricing_source='"&amp;$E40&amp;"')).value;
#price2=value(#price,['"&amp;$J40&amp;" Corp']);
#spread=#price-#price2;)
Get("&amp;Q$3&amp;"(#spread))
for('"&amp;$F40&amp;" Corp')")</f>
        <v>-37.813761596658765</v>
      </c>
      <c r="R40" s="5" cm="1">
        <f t="array" ref="R40">_xll.BQL.Query("let(#price=dropna(spread(st=i,dates=range(-"&amp;$O40&amp;","&amp;$P40&amp;"),side='mid',fill='prev', pricing_source='"&amp;$E40&amp;"')).value;
#price2=value(#price,['"&amp;$J40&amp;" Corp']);
#spread=#price-#price2;)
Get("&amp;R$3&amp;"(#spread))
for('"&amp;$F40&amp;" Corp')")</f>
        <v>22.623839500910776</v>
      </c>
      <c r="S40" s="5" cm="1">
        <f t="array" ref="S40">_xll.BQL.Query("let(#price=dropna(spread(st=i,dates=range(-"&amp;$O40&amp;","&amp;$P40&amp;"),side='mid',fill='prev', pricing_source='"&amp;$E40&amp;"')).value;
#price2=value(#price,['"&amp;$J40&amp;" Corp']);
#spread=#price-#price2;)
Get("&amp;S$3&amp;"(#spread))
for('"&amp;$F40&amp;" Corp')")</f>
        <v>0.7858002415084111</v>
      </c>
      <c r="T40" s="5" cm="1">
        <f t="array" ref="T40">_xll.BQL.Query("let(#price=dropna(spread(st=i,dates=range(-"&amp;$O40&amp;","&amp;$P40&amp;"),side='mid',fill='prev', pricing_source='"&amp;$E40&amp;"')).value;
#price2=value(#price,['"&amp;$J40&amp;" Corp']);
#spread=#price-#price2;)
Get("&amp;T$3&amp;"(#spread))
for('"&amp;$F40&amp;" Corp')")</f>
        <v>8.5140376399428703</v>
      </c>
      <c r="U40" s="7">
        <f t="shared" si="17"/>
        <v>-0.1215575726921329</v>
      </c>
      <c r="V40" s="5">
        <f t="shared" si="18"/>
        <v>62.154379734898015</v>
      </c>
      <c r="W40" s="7">
        <f>_xll.BQL.Query(" get(corr(SPREAD(SPREAD_TYPE='I'), VALUE(SPREAD(SPREAD_TYPE='I'), ['"&amp;F40&amp;" Corp']))) for(['"&amp;J40&amp;" Corp'])with(dates=range(-"&amp;O40&amp;","&amp;P40&amp;"))")</f>
        <v>0.95143368286993057</v>
      </c>
      <c r="X40" s="5" cm="1">
        <f t="array" aca="1" ref="X40" ca="1">IFERROR(_xll.BDH(F40&amp;" corp","blp_i_sprd_mid",TODAY()-2,TODAY()-2,"days=a","fill=p")-_xll.BDH(J40&amp;" corp","blp_i_sprd_mid",TODAY()-2,TODAY()-2,"days=a","fill=p"),"-")</f>
        <v>-0.74200000000001864</v>
      </c>
      <c r="Y40" s="5" cm="1">
        <f t="array" aca="1" ref="Y40" ca="1">IFERROR(_xll.BDH(F40&amp;" corp","blp_i_sprd_mid",TODAY()-5,TODAY()-5,"days=a","fill=p")-_xll.BDH(J40&amp;" corp","blp_i_sprd_mid",TODAY()-5,TODAY()-5,"days=a","fill=p"),"-")</f>
        <v>-1.5869999999999891</v>
      </c>
      <c r="Z40" s="5" cm="1">
        <f t="array" aca="1" ref="Z40" ca="1">IFERROR(_xll.BDH(F40&amp;" corp","blp_i_sprd_mid",TODAY()-10,TODAY()-10,"days=a","fill=p")-_xll.BDH(J40&amp;" corp","blp_i_sprd_mid",TODAY()-10,TODAY()-10,"days=a","fill=p"),"-")</f>
        <v>-1.84699999999998</v>
      </c>
      <c r="AA40" s="7">
        <f t="shared" si="19"/>
        <v>-5.206993241128749E-3</v>
      </c>
      <c r="AB40" s="7"/>
      <c r="AC40" s="7"/>
      <c r="AD40" s="4" t="str">
        <f t="shared" si="20"/>
        <v>XS2187689380 Corp XS1799939027 Corp</v>
      </c>
      <c r="AE40" s="4" t="str">
        <f t="shared" si="21"/>
        <v>125d</v>
      </c>
      <c r="AF40" s="4" t="s">
        <v>920</v>
      </c>
      <c r="AG40" s="5" cm="1">
        <f t="array" ref="AG40">_xll.BQL.Query("let(#price=dropna(spread(st=i,dates=range(-"&amp;$AE40&amp;","&amp;$AF40&amp;"),side='mid',fill='prev', pricing_source='"&amp;$E40&amp;"')).value;
#price2=value(#price,['"&amp;$J40&amp;" Corp']);
#spread=#price-#price2;)
Get("&amp;AG$3&amp;"(#spread))
for('"&amp;$F40&amp;" Corp')")</f>
        <v>0.70466565477320797</v>
      </c>
      <c r="AH40" s="5" cm="1">
        <f t="array" ref="AH40">_xll.BQL.Query("let(#price=dropna(spread(st=i,dates=range(-"&amp;$AE40&amp;","&amp;$AF40&amp;"),side='mid',fill='prev', pricing_source='"&amp;$E40&amp;"')).value;
#price2=value(#price,['"&amp;$J40&amp;" Corp']);
#spread=#price-#price2;)
Get("&amp;AH$3&amp;"(#spread))
for('"&amp;$F40&amp;" Corp')")</f>
        <v>8.1977345285793177</v>
      </c>
      <c r="AI40" s="7">
        <f t="shared" si="22"/>
        <v>-0.11635057945100415</v>
      </c>
    </row>
    <row r="41" spans="1:38" x14ac:dyDescent="0.25">
      <c r="AE41" s="9"/>
    </row>
    <row r="42" spans="1:38" x14ac:dyDescent="0.25">
      <c r="A42" s="4" t="s">
        <v>925</v>
      </c>
      <c r="E42" s="10" t="s">
        <v>1109</v>
      </c>
      <c r="F42" s="10" t="s">
        <v>720</v>
      </c>
      <c r="G42" s="4" t="str">
        <f>_xlfn.XLOOKUP(F42,bonds[ID_ISIN],bonds[unique lookup])</f>
        <v>VW 2.7 PERP nc-22</v>
      </c>
      <c r="H42" s="13" t="e">
        <f>SUMIF(#REF!,F42,#REF!)</f>
        <v>#REF!</v>
      </c>
      <c r="I42" s="5" cm="1">
        <f t="array" ref="I42">_xll.BDP(F42&amp;" corp","blp_i_sprd_mid","pcs="&amp;E42)</f>
        <v>288.49411010742188</v>
      </c>
      <c r="J42" s="10" t="s">
        <v>716</v>
      </c>
      <c r="K42" s="4" t="str">
        <f>_xlfn.XLOOKUP(J42,bonds[ID_ISIN],bonds[unique lookup])</f>
        <v>VW 2 1/2 PERP nc-22</v>
      </c>
      <c r="L42" s="13" t="e">
        <f>SUMIF(#REF!,J42,#REF!)</f>
        <v>#REF!</v>
      </c>
      <c r="M42" s="5" cm="1">
        <f t="array" ref="M42">_xll.BDP(J42&amp;" corp","blp_i_sprd_mid","pcs="&amp;E42)</f>
        <v>259.62753295898438</v>
      </c>
      <c r="N42" s="11">
        <f t="shared" ref="N42:N56" si="24">I42-M42</f>
        <v>28.8665771484375</v>
      </c>
      <c r="O42" s="14" t="str">
        <f>MIN(ROUNDDOWN(MIN(_xlfn.XLOOKUP(F42,bonds[ID_ISIN],bonds[years_since_issue]),_xlfn.XLOOKUP(J42,bonds[ID_ISIN],bonds[years_since_issue]))*365,0),max_lookback)&amp;"d"</f>
        <v>365d</v>
      </c>
      <c r="P42" s="4" t="s">
        <v>911</v>
      </c>
      <c r="Q42" s="5" cm="1">
        <f t="array" ref="Q42">_xll.BQL.Query("let(#price=dropna(spread(st=i,dates=range(-"&amp;$O42&amp;","&amp;$P42&amp;"),side='mid',fill='prev', pricing_source='"&amp;$E42&amp;"')).value;
#price2=value(#price,['"&amp;$J42&amp;" Corp']);
#spread=#price-#price2;)
Get("&amp;Q$3&amp;"(#spread))
for('"&amp;$F42&amp;" Corp')")</f>
        <v>-77.221000000000004</v>
      </c>
      <c r="R42" s="5" cm="1">
        <f t="array" ref="R42">_xll.BQL.Query("let(#price=dropna(spread(st=i,dates=range(-"&amp;$O42&amp;","&amp;$P42&amp;"),side='mid',fill='prev', pricing_source='"&amp;$E42&amp;"')).value;
#price2=value(#price,['"&amp;$J42&amp;" Corp']);
#spread=#price-#price2;)
Get("&amp;R$3&amp;"(#spread))
for('"&amp;$F42&amp;" Corp')")</f>
        <v>41.605999999999995</v>
      </c>
      <c r="S42" s="5" cm="1">
        <f t="array" ref="S42">_xll.BQL.Query("let(#price=dropna(spread(st=i,dates=range(-"&amp;$O42&amp;","&amp;$P42&amp;"),side='mid',fill='prev', pricing_source='"&amp;$E42&amp;"')).value;
#price2=value(#price,['"&amp;$J42&amp;" Corp']);
#spread=#price-#price2;)
Get("&amp;S$3&amp;"(#spread))
for('"&amp;$F42&amp;" Corp')")</f>
        <v>15.03809993756405</v>
      </c>
      <c r="T42" s="5" cm="1">
        <f t="array" ref="T42">_xll.BQL.Query("let(#price=dropna(spread(st=i,dates=range(-"&amp;$O42&amp;","&amp;$P42&amp;"),side='mid',fill='prev', pricing_source='"&amp;$E42&amp;"')).value;
#price2=value(#price,['"&amp;$J42&amp;" Corp']);
#spread=#price-#price2;)
Get("&amp;T$3&amp;"(#spread))
for('"&amp;$F42&amp;" Corp')")</f>
        <v>13.995639012000582</v>
      </c>
      <c r="U42" s="7">
        <f t="shared" ref="U42:U56" si="25">(N42-S42)/T42</f>
        <v>0.98805615084928955</v>
      </c>
      <c r="V42" s="5">
        <f t="shared" ref="V42:V56" si="26">(N42-Q42)/(R42-Q42)*100</f>
        <v>89.279016678395905</v>
      </c>
      <c r="W42" s="7">
        <f>_xll.BQL.Query(" get(corr(SPREAD(SPREAD_TYPE='I'), VALUE(SPREAD(SPREAD_TYPE='I'), ['"&amp;F42&amp;" Corp']))) for(['"&amp;J42&amp;" Corp'])with(dates=range(-"&amp;O42&amp;","&amp;P42&amp;"))")</f>
        <v>0.99656729413183531</v>
      </c>
      <c r="X42" s="5" cm="1">
        <f t="array" aca="1" ref="X42" ca="1">IFERROR(_xll.BDH(F42&amp;" corp","blp_i_sprd_mid",TODAY()-2,TODAY()-2,"days=a","fill=p")-_xll.BDH(J42&amp;" corp","blp_i_sprd_mid",TODAY()-2,TODAY()-2,"days=a","fill=p"),"-")</f>
        <v>27.310000000000002</v>
      </c>
      <c r="Y42" s="5" cm="1">
        <f t="array" aca="1" ref="Y42" ca="1">IFERROR(_xll.BDH(F42&amp;" corp","blp_i_sprd_mid",TODAY()-5,TODAY()-5,"days=a","fill=p")-_xll.BDH(J42&amp;" corp","blp_i_sprd_mid",TODAY()-5,TODAY()-5,"days=a","fill=p"),"-")</f>
        <v>26.351999999999975</v>
      </c>
      <c r="Z42" s="5" cm="1">
        <f t="array" aca="1" ref="Z42" ca="1">IFERROR(_xll.BDH(F42&amp;" corp","blp_i_sprd_mid",TODAY()-10,TODAY()-10,"days=a","fill=p")-_xll.BDH(J42&amp;" corp","blp_i_sprd_mid",TODAY()-10,TODAY()-10,"days=a","fill=p"),"-")</f>
        <v>30.641999999999996</v>
      </c>
      <c r="AA42" s="7">
        <f t="shared" ref="AA42:AA56" si="27">IFERROR(U42-AI42,"-")</f>
        <v>2.5639997524298574E-2</v>
      </c>
      <c r="AB42" s="7"/>
      <c r="AC42" s="7"/>
      <c r="AD42" s="4" t="str">
        <f t="shared" ref="AD42:AD56" si="28">F42&amp;" Corp "&amp;J42&amp;" Corp"</f>
        <v>XS1629658755 Corp XS1206540806 Corp</v>
      </c>
      <c r="AE42" s="4" t="str">
        <f t="shared" ref="AE42:AE56" si="29">O42</f>
        <v>365d</v>
      </c>
      <c r="AF42" s="4" t="s">
        <v>920</v>
      </c>
      <c r="AG42" s="5" cm="1">
        <f t="array" ref="AG42">_xll.BQL.Query("let(#price=dropna(spread(st=i,dates=range(-"&amp;$AE42&amp;","&amp;$AF42&amp;"),side='mid',fill='prev', pricing_source='"&amp;$E42&amp;"')).value;
#price2=value(#price,['"&amp;$J42&amp;" Corp']);
#spread=#price-#price2;)
Get("&amp;AG$3&amp;"(#spread))
for('"&amp;$F42&amp;" Corp')")</f>
        <v>15.405878586789408</v>
      </c>
      <c r="AH42" s="5" cm="1">
        <f t="array" ref="AH42">_xll.BQL.Query("let(#price=dropna(spread(st=i,dates=range(-"&amp;$AE42&amp;","&amp;$AF42&amp;"),side='mid',fill='prev', pricing_source='"&amp;$E42&amp;"')).value;
#price2=value(#price,['"&amp;$J42&amp;" Corp']);
#spread=#price-#price2;)
Get("&amp;AH$3&amp;"(#spread))
for('"&amp;$F42&amp;" Corp')")</f>
        <v>13.986359762503541</v>
      </c>
      <c r="AI42" s="7">
        <f t="shared" ref="AI42:AI56" si="30">IFERROR((N42-AG42)/AH42,"-")</f>
        <v>0.96241615332499098</v>
      </c>
      <c r="AK42" s="18"/>
      <c r="AL42" s="18"/>
    </row>
    <row r="43" spans="1:38" x14ac:dyDescent="0.25">
      <c r="A43" s="4" t="s">
        <v>925</v>
      </c>
      <c r="E43" s="10" t="s">
        <v>1109</v>
      </c>
      <c r="F43" s="10" t="s">
        <v>90</v>
      </c>
      <c r="G43" s="4" t="str">
        <f>_xlfn.XLOOKUP(F43,bonds[ID_ISIN],bonds[unique lookup])</f>
        <v>BAYNGR 3 3/4 07/01/74 nc-24</v>
      </c>
      <c r="H43" s="13" t="e">
        <f>SUMIF(#REF!,F43,#REF!)</f>
        <v>#REF!</v>
      </c>
      <c r="I43" s="5" cm="1">
        <f t="array" ref="I43">_xll.BDP(F43&amp;" corp","blp_i_sprd_mid","pcs="&amp;E43)</f>
        <v>308.1451416015625</v>
      </c>
      <c r="J43" s="10" t="s">
        <v>23</v>
      </c>
      <c r="K43" s="4" t="str">
        <f>_xlfn.XLOOKUP(J43,bonds[ID_ISIN],bonds[unique lookup])</f>
        <v>VW 3 3/8 PERP nc-24</v>
      </c>
      <c r="L43" s="13" t="e">
        <f>SUMIF(#REF!,J43,#REF!)</f>
        <v>#REF!</v>
      </c>
      <c r="M43" s="5" cm="1">
        <f t="array" ref="M43">_xll.BDP(J43&amp;" corp","blp_i_sprd_mid","pcs="&amp;E43)</f>
        <v>337.38916015625</v>
      </c>
      <c r="N43" s="11">
        <f t="shared" si="24"/>
        <v>-29.2440185546875</v>
      </c>
      <c r="O43" s="14" t="str">
        <f>MIN(ROUNDDOWN(MIN(_xlfn.XLOOKUP(F43,bonds[ID_ISIN],bonds[years_since_issue]),_xlfn.XLOOKUP(J43,bonds[ID_ISIN],bonds[years_since_issue]))*365,0),max_lookback)&amp;"d"</f>
        <v>365d</v>
      </c>
      <c r="P43" s="4" t="s">
        <v>911</v>
      </c>
      <c r="Q43" s="5" cm="1">
        <f t="array" ref="Q43">_xll.BQL.Query("let(#price=dropna(spread(st=i,dates=range(-"&amp;$O43&amp;","&amp;$P43&amp;"),side='mid',fill='prev', pricing_source='"&amp;$E43&amp;"')).value;
#price2=value(#price,['"&amp;$J43&amp;" Corp']);
#spread=#price-#price2;)
Get("&amp;Q$3&amp;"(#spread))
for('"&amp;$F43&amp;" Corp')")</f>
        <v>-152.44199999999995</v>
      </c>
      <c r="R43" s="5" cm="1">
        <f t="array" ref="R43">_xll.BQL.Query("let(#price=dropna(spread(st=i,dates=range(-"&amp;$O43&amp;","&amp;$P43&amp;"),side='mid',fill='prev', pricing_source='"&amp;$E43&amp;"')).value;
#price2=value(#price,['"&amp;$J43&amp;" Corp']);
#spread=#price-#price2;)
Get("&amp;R$3&amp;"(#spread))
for('"&amp;$F43&amp;" Corp')")</f>
        <v>157.53899999999987</v>
      </c>
      <c r="S43" s="5" cm="1">
        <f t="array" ref="S43">_xll.BQL.Query("let(#price=dropna(spread(st=i,dates=range(-"&amp;$O43&amp;","&amp;$P43&amp;"),side='mid',fill='prev', pricing_source='"&amp;$E43&amp;"')).value;
#price2=value(#price,['"&amp;$J43&amp;" Corp']);
#spread=#price-#price2;)
Get("&amp;S$3&amp;"(#spread))
for('"&amp;$F43&amp;" Corp')")</f>
        <v>-43.046508849097044</v>
      </c>
      <c r="T43" s="5" cm="1">
        <f t="array" ref="T43">_xll.BQL.Query("let(#price=dropna(spread(st=i,dates=range(-"&amp;$O43&amp;","&amp;$P43&amp;"),side='mid',fill='prev', pricing_source='"&amp;$E43&amp;"')).value;
#price2=value(#price,['"&amp;$J43&amp;" Corp']);
#spread=#price-#price2;)
Get("&amp;T$3&amp;"(#spread))
for('"&amp;$F43&amp;" Corp')")</f>
        <v>48.34373366350156</v>
      </c>
      <c r="U43" s="7">
        <f t="shared" si="25"/>
        <v>0.28550732946036639</v>
      </c>
      <c r="V43" s="5">
        <f t="shared" si="26"/>
        <v>39.743720242631817</v>
      </c>
      <c r="W43" s="7">
        <f>_xll.BQL.Query(" get(corr(SPREAD(SPREAD_TYPE='I'), VALUE(SPREAD(SPREAD_TYPE='I'), ['"&amp;F43&amp;" Corp']))) for(['"&amp;J43&amp;" Corp'])with(dates=range(-"&amp;O43&amp;","&amp;P43&amp;"))")</f>
        <v>0.91442092839029654</v>
      </c>
      <c r="X43" s="5" cm="1">
        <f t="array" aca="1" ref="X43" ca="1">IFERROR(_xll.BDH(F43&amp;" corp","blp_i_sprd_mid",TODAY()-2,TODAY()-2,"days=a","fill=p")-_xll.BDH(J43&amp;" corp","blp_i_sprd_mid",TODAY()-2,TODAY()-2,"days=a","fill=p"),"-")</f>
        <v>-33.003999999999962</v>
      </c>
      <c r="Y43" s="5" cm="1">
        <f t="array" aca="1" ref="Y43" ca="1">IFERROR(_xll.BDH(F43&amp;" corp","blp_i_sprd_mid",TODAY()-5,TODAY()-5,"days=a","fill=p")-_xll.BDH(J43&amp;" corp","blp_i_sprd_mid",TODAY()-5,TODAY()-5,"days=a","fill=p"),"-")</f>
        <v>-41.593000000000018</v>
      </c>
      <c r="Z43" s="5" cm="1">
        <f t="array" aca="1" ref="Z43" ca="1">IFERROR(_xll.BDH(F43&amp;" corp","blp_i_sprd_mid",TODAY()-10,TODAY()-10,"days=a","fill=p")-_xll.BDH(J43&amp;" corp","blp_i_sprd_mid",TODAY()-10,TODAY()-10,"days=a","fill=p"),"-")</f>
        <v>-37.262999999999977</v>
      </c>
      <c r="AA43" s="7">
        <f t="shared" si="27"/>
        <v>4.1246922114384632E-3</v>
      </c>
      <c r="AB43" s="7"/>
      <c r="AC43" s="7"/>
      <c r="AD43" s="4" t="str">
        <f t="shared" si="28"/>
        <v>DE000A11QR73 Corp XS1799938995 Corp</v>
      </c>
      <c r="AE43" s="4" t="str">
        <f t="shared" si="29"/>
        <v>365d</v>
      </c>
      <c r="AF43" s="4" t="s">
        <v>920</v>
      </c>
      <c r="AG43" s="5" cm="1">
        <f t="array" ref="AG43">_xll.BQL.Query("let(#price=dropna(spread(st=i,dates=range(-"&amp;$AE43&amp;","&amp;$AF43&amp;"),side='mid',fill='prev', pricing_source='"&amp;$E43&amp;"')).value;
#price2=value(#price,['"&amp;$J43&amp;" Corp']);
#spread=#price-#price2;)
Get("&amp;AG$3&amp;"(#spread))
for('"&amp;$F43&amp;" Corp')")</f>
        <v>-42.679109834711568</v>
      </c>
      <c r="AH43" s="5" cm="1">
        <f t="array" ref="AH43">_xll.BQL.Query("let(#price=dropna(spread(st=i,dates=range(-"&amp;$AE43&amp;","&amp;$AF43&amp;"),side='mid',fill='prev', pricing_source='"&amp;$E43&amp;"')).value;
#price2=value(#price,['"&amp;$J43&amp;" Corp']);
#spread=#price-#price2;)
Get("&amp;AH$3&amp;"(#spread))
for('"&amp;$F43&amp;" Corp')")</f>
        <v>47.746696140809078</v>
      </c>
      <c r="AI43" s="7">
        <f t="shared" si="30"/>
        <v>0.28138263724892792</v>
      </c>
      <c r="AK43" s="18"/>
      <c r="AL43" s="18"/>
    </row>
    <row r="44" spans="1:38" x14ac:dyDescent="0.25">
      <c r="A44" s="4" t="s">
        <v>925</v>
      </c>
      <c r="E44" s="10" t="s">
        <v>927</v>
      </c>
      <c r="F44" s="10" t="s">
        <v>12</v>
      </c>
      <c r="G44" s="4" t="str">
        <f>_xlfn.XLOOKUP(F44,bonds[ID_ISIN],bonds[unique lookup])</f>
        <v>VW 3 7/8 PERP nc-29</v>
      </c>
      <c r="H44" s="13" t="e">
        <f>SUMIF(#REF!,F44,#REF!)</f>
        <v>#REF!</v>
      </c>
      <c r="I44" s="5" cm="1">
        <f t="array" ref="I44">_xll.BDP(F44&amp;" corp","blp_i_sprd_mid","pcs="&amp;E44)</f>
        <v>391.41830444335938</v>
      </c>
      <c r="J44" s="10" t="s">
        <v>9</v>
      </c>
      <c r="K44" s="4" t="str">
        <f>_xlfn.XLOOKUP(J44,bonds[ID_ISIN],bonds[unique lookup])</f>
        <v>VW 4 5/8 PERP nc-26</v>
      </c>
      <c r="L44" s="13" t="e">
        <f>SUMIF(#REF!,J44,#REF!)</f>
        <v>#REF!</v>
      </c>
      <c r="M44" s="5" cm="1">
        <f t="array" ref="M44">_xll.BDP(J44&amp;" corp","blp_i_sprd_mid","pcs="&amp;E44)</f>
        <v>359.790283203125</v>
      </c>
      <c r="N44" s="11">
        <f t="shared" si="24"/>
        <v>31.628021240234375</v>
      </c>
      <c r="O44" s="14" t="str">
        <f>MIN(ROUNDDOWN(MIN(_xlfn.XLOOKUP(F44,bonds[ID_ISIN],bonds[years_since_issue]),_xlfn.XLOOKUP(J44,bonds[ID_ISIN],bonds[years_since_issue]))*365,0),max_lookback)&amp;"d"</f>
        <v>125d</v>
      </c>
      <c r="P44" s="4" t="s">
        <v>911</v>
      </c>
      <c r="Q44" s="5" cm="1">
        <f t="array" ref="Q44">_xll.BQL.Query("let(#price=dropna(spread(st=i,dates=range(-"&amp;$O44&amp;","&amp;$P44&amp;"),side='mid',fill='prev', pricing_source='"&amp;$E44&amp;"')).value;
#price2=value(#price,['"&amp;$J44&amp;" Corp']);
#spread=#price-#price2;)
Get("&amp;Q$3&amp;"(#spread))
for('"&amp;$F44&amp;" Corp')")</f>
        <v>-13.587239228565295</v>
      </c>
      <c r="R44" s="5" cm="1">
        <f t="array" ref="R44">_xll.BQL.Query("let(#price=dropna(spread(st=i,dates=range(-"&amp;$O44&amp;","&amp;$P44&amp;"),side='mid',fill='prev', pricing_source='"&amp;$E44&amp;"')).value;
#price2=value(#price,['"&amp;$J44&amp;" Corp']);
#spread=#price-#price2;)
Get("&amp;R$3&amp;"(#spread))
for('"&amp;$F44&amp;" Corp')")</f>
        <v>142.00466740420296</v>
      </c>
      <c r="S44" s="5" cm="1">
        <f t="array" ref="S44">_xll.BQL.Query("let(#price=dropna(spread(st=i,dates=range(-"&amp;$O44&amp;","&amp;$P44&amp;"),side='mid',fill='prev', pricing_source='"&amp;$E44&amp;"')).value;
#price2=value(#price,['"&amp;$J44&amp;" Corp']);
#spread=#price-#price2;)
Get("&amp;S$3&amp;"(#spread))
for('"&amp;$F44&amp;" Corp')")</f>
        <v>81.46531713504794</v>
      </c>
      <c r="T44" s="5" cm="1">
        <f t="array" ref="T44">_xll.BQL.Query("let(#price=dropna(spread(st=i,dates=range(-"&amp;$O44&amp;","&amp;$P44&amp;"),side='mid',fill='prev', pricing_source='"&amp;$E44&amp;"')).value;
#price2=value(#price,['"&amp;$J44&amp;" Corp']);
#spread=#price-#price2;)
Get("&amp;T$3&amp;"(#spread))
for('"&amp;$F44&amp;" Corp')")</f>
        <v>42.37664253850464</v>
      </c>
      <c r="U44" s="7">
        <f t="shared" si="25"/>
        <v>-1.1760557918086587</v>
      </c>
      <c r="V44" s="5">
        <f t="shared" si="26"/>
        <v>29.06016222008116</v>
      </c>
      <c r="W44" s="7">
        <f>_xll.BQL.Query(" get(corr(SPREAD(SPREAD_TYPE='I'), VALUE(SPREAD(SPREAD_TYPE='I'), ['"&amp;F44&amp;" Corp']))) for(['"&amp;J44&amp;" Corp'])with(dates=range(-"&amp;O44&amp;","&amp;P44&amp;"))")</f>
        <v>0.97608370510955977</v>
      </c>
      <c r="X44" s="5" cm="1">
        <f t="array" aca="1" ref="X44" ca="1">IFERROR(_xll.BDH(F44&amp;" corp","blp_i_sprd_mid",TODAY()-2,TODAY()-2,"days=a","fill=p")-_xll.BDH(J44&amp;" corp","blp_i_sprd_mid",TODAY()-2,TODAY()-2,"days=a","fill=p"),"-")</f>
        <v>30.741999999999962</v>
      </c>
      <c r="Y44" s="5" cm="1">
        <f t="array" aca="1" ref="Y44" ca="1">IFERROR(_xll.BDH(F44&amp;" corp","blp_i_sprd_mid",TODAY()-5,TODAY()-5,"days=a","fill=p")-_xll.BDH(J44&amp;" corp","blp_i_sprd_mid",TODAY()-5,TODAY()-5,"days=a","fill=p"),"-")</f>
        <v>33.129000000000019</v>
      </c>
      <c r="Z44" s="5" cm="1">
        <f t="array" aca="1" ref="Z44" ca="1">IFERROR(_xll.BDH(F44&amp;" corp","blp_i_sprd_mid",TODAY()-10,TODAY()-10,"days=a","fill=p")-_xll.BDH(J44&amp;" corp","blp_i_sprd_mid",TODAY()-10,TODAY()-10,"days=a","fill=p"),"-")</f>
        <v>38.403999999999996</v>
      </c>
      <c r="AA44" s="7">
        <f t="shared" si="27"/>
        <v>-9.7784268563803511E-2</v>
      </c>
      <c r="AB44" s="7"/>
      <c r="AC44" s="7"/>
      <c r="AD44" s="4" t="str">
        <f t="shared" si="28"/>
        <v>XS2187689380 Corp XS1048428442 Corp</v>
      </c>
      <c r="AE44" s="4" t="str">
        <f t="shared" si="29"/>
        <v>125d</v>
      </c>
      <c r="AF44" s="4" t="s">
        <v>920</v>
      </c>
      <c r="AG44" s="5" cm="1">
        <f t="array" ref="AG44">_xll.BQL.Query("let(#price=dropna(spread(st=i,dates=range(-"&amp;$AE44&amp;","&amp;$AF44&amp;"),side='mid',fill='prev', pricing_source='"&amp;$E44&amp;"')).value;
#price2=value(#price,['"&amp;$J44&amp;" Corp']);
#spread=#price-#price2;)
Get("&amp;AG$3&amp;"(#spread))
for('"&amp;$F44&amp;" Corp')")</f>
        <v>77.798269763055544</v>
      </c>
      <c r="AH44" s="5" cm="1">
        <f t="array" ref="AH44">_xll.BQL.Query("let(#price=dropna(spread(st=i,dates=range(-"&amp;$AE44&amp;","&amp;$AF44&amp;"),side='mid',fill='prev', pricing_source='"&amp;$E44&amp;"')).value;
#price2=value(#price,['"&amp;$J44&amp;" Corp']);
#spread=#price-#price2;)
Get("&amp;AH$3&amp;"(#spread))
for('"&amp;$F44&amp;" Corp')")</f>
        <v>42.818759030082234</v>
      </c>
      <c r="AI44" s="7">
        <f t="shared" si="30"/>
        <v>-1.0782715232448552</v>
      </c>
      <c r="AK44" s="18"/>
      <c r="AL44" s="18"/>
    </row>
    <row r="45" spans="1:38" x14ac:dyDescent="0.25">
      <c r="A45" s="4" t="s">
        <v>925</v>
      </c>
      <c r="E45" s="10" t="s">
        <v>927</v>
      </c>
      <c r="F45" s="10" t="s">
        <v>545</v>
      </c>
      <c r="G45" s="4" t="str">
        <f>_xlfn.XLOOKUP(F45,bonds[ID_ISIN],bonds[unique lookup])</f>
        <v>ENBW 1 1/8 11/05/79 nc-24</v>
      </c>
      <c r="H45" s="13" t="e">
        <f>SUMIF(#REF!,F45,#REF!)</f>
        <v>#REF!</v>
      </c>
      <c r="I45" s="5" cm="1">
        <f t="array" ref="I45">_xll.BDP(F45&amp;" corp","blp_i_sprd_mid","pcs="&amp;E45)</f>
        <v>198.3349609375</v>
      </c>
      <c r="J45" s="10" t="s">
        <v>7</v>
      </c>
      <c r="K45" s="4" t="str">
        <f>_xlfn.XLOOKUP(J45,bonds[ID_ISIN],bonds[unique lookup])</f>
        <v>ENGIFP 3 1/4 PERP nc-24</v>
      </c>
      <c r="L45" s="13" t="e">
        <f>SUMIF(#REF!,J45,#REF!)</f>
        <v>#REF!</v>
      </c>
      <c r="M45" s="5" cm="1">
        <f t="array" ref="M45">_xll.BDP(J45&amp;" corp","blp_i_sprd_mid","pcs="&amp;E45)</f>
        <v>168.99337768554688</v>
      </c>
      <c r="N45" s="11">
        <f t="shared" si="24"/>
        <v>29.341583251953125</v>
      </c>
      <c r="O45" s="14" t="str">
        <f>MIN(ROUNDDOWN(MIN(_xlfn.XLOOKUP(F45,bonds[ID_ISIN],bonds[years_since_issue]),_xlfn.XLOOKUP(J45,bonds[ID_ISIN],bonds[years_since_issue]))*365,0),max_lookback)&amp;"d"</f>
        <v>365d</v>
      </c>
      <c r="P45" s="4" t="s">
        <v>911</v>
      </c>
      <c r="Q45" s="5" cm="1">
        <f t="array" ref="Q45">_xll.BQL.Query("let(#price=dropna(spread(st=i,dates=range(-"&amp;$O45&amp;","&amp;$P45&amp;"),side='mid',fill='prev', pricing_source='"&amp;$E45&amp;"')).value;
#price2=value(#price,['"&amp;$J45&amp;" Corp']);
#spread=#price-#price2;)
Get("&amp;Q$3&amp;"(#spread))
for('"&amp;$F45&amp;" Corp')")</f>
        <v>-88.301889150095988</v>
      </c>
      <c r="R45" s="5" cm="1">
        <f t="array" ref="R45">_xll.BQL.Query("let(#price=dropna(spread(st=i,dates=range(-"&amp;$O45&amp;","&amp;$P45&amp;"),side='mid',fill='prev', pricing_source='"&amp;$E45&amp;"')).value;
#price2=value(#price,['"&amp;$J45&amp;" Corp']);
#spread=#price-#price2;)
Get("&amp;R$3&amp;"(#spread))
for('"&amp;$F45&amp;" Corp')")</f>
        <v>127.15119639534214</v>
      </c>
      <c r="S45" s="5" cm="1">
        <f t="array" ref="S45">_xll.BQL.Query("let(#price=dropna(spread(st=i,dates=range(-"&amp;$O45&amp;","&amp;$P45&amp;"),side='mid',fill='prev', pricing_source='"&amp;$E45&amp;"')).value;
#price2=value(#price,['"&amp;$J45&amp;" Corp']);
#spread=#price-#price2;)
Get("&amp;S$3&amp;"(#spread))
for('"&amp;$F45&amp;" Corp')")</f>
        <v>-10.606379474749815</v>
      </c>
      <c r="T45" s="5" cm="1">
        <f t="array" ref="T45">_xll.BQL.Query("let(#price=dropna(spread(st=i,dates=range(-"&amp;$O45&amp;","&amp;$P45&amp;"),side='mid',fill='prev', pricing_source='"&amp;$E45&amp;"')).value;
#price2=value(#price,['"&amp;$J45&amp;" Corp']);
#spread=#price-#price2;)
Get("&amp;T$3&amp;"(#spread))
for('"&amp;$F45&amp;" Corp')")</f>
        <v>21.746383055239704</v>
      </c>
      <c r="U45" s="7">
        <f t="shared" si="25"/>
        <v>1.8369934266874619</v>
      </c>
      <c r="V45" s="5">
        <f t="shared" si="26"/>
        <v>54.602825531240128</v>
      </c>
      <c r="W45" s="7">
        <f>_xll.BQL.Query(" get(corr(SPREAD(SPREAD_TYPE='I'), VALUE(SPREAD(SPREAD_TYPE='I'), ['"&amp;F45&amp;" Corp']))) for(['"&amp;J45&amp;" Corp'])with(dates=range(-"&amp;O45&amp;","&amp;P45&amp;"))")</f>
        <v>0.97714116742236024</v>
      </c>
      <c r="X45" s="5" cm="1">
        <f t="array" aca="1" ref="X45" ca="1">IFERROR(_xll.BDH(F45&amp;" corp","blp_i_sprd_mid",TODAY()-2,TODAY()-2,"days=a","fill=p")-_xll.BDH(J45&amp;" corp","blp_i_sprd_mid",TODAY()-2,TODAY()-2,"days=a","fill=p"),"-")</f>
        <v>30.204999999999984</v>
      </c>
      <c r="Y45" s="5" cm="1">
        <f t="array" aca="1" ref="Y45" ca="1">IFERROR(_xll.BDH(F45&amp;" corp","blp_i_sprd_mid",TODAY()-5,TODAY()-5,"days=a","fill=p")-_xll.BDH(J45&amp;" corp","blp_i_sprd_mid",TODAY()-5,TODAY()-5,"days=a","fill=p"),"-")</f>
        <v>29.180000000000007</v>
      </c>
      <c r="Z45" s="5" cm="1">
        <f t="array" aca="1" ref="Z45" ca="1">IFERROR(_xll.BDH(F45&amp;" corp","blp_i_sprd_mid",TODAY()-10,TODAY()-10,"days=a","fill=p")-_xll.BDH(J45&amp;" corp","blp_i_sprd_mid",TODAY()-10,TODAY()-10,"days=a","fill=p"),"-")</f>
        <v>25.336000000000013</v>
      </c>
      <c r="AA45" s="7">
        <f t="shared" si="27"/>
        <v>0.10078026766587667</v>
      </c>
      <c r="AB45" s="7"/>
      <c r="AC45" s="7"/>
      <c r="AD45" s="4" t="str">
        <f t="shared" si="28"/>
        <v>XS2035564975 Corp FR0013398229 Corp</v>
      </c>
      <c r="AE45" s="4" t="str">
        <f t="shared" si="29"/>
        <v>365d</v>
      </c>
      <c r="AF45" s="4" t="s">
        <v>920</v>
      </c>
      <c r="AG45" s="5" cm="1">
        <f t="array" ref="AG45">_xll.BQL.Query("let(#price=dropna(spread(st=i,dates=range(-"&amp;$AE45&amp;","&amp;$AF45&amp;"),side='mid',fill='prev', pricing_source='"&amp;$E45&amp;"')).value;
#price2=value(#price,['"&amp;$J45&amp;" Corp']);
#spread=#price-#price2;)
Get("&amp;AG$3&amp;"(#spread))
for('"&amp;$F45&amp;" Corp')")</f>
        <v>-9.5449388170104168</v>
      </c>
      <c r="AH45" s="5" cm="1">
        <f t="array" ref="AH45">_xll.BQL.Query("let(#price=dropna(spread(st=i,dates=range(-"&amp;$AE45&amp;","&amp;$AF45&amp;"),side='mid',fill='prev', pricing_source='"&amp;$E45&amp;"')).value;
#price2=value(#price,['"&amp;$J45&amp;" Corp']);
#spread=#price-#price2;)
Get("&amp;AH$3&amp;"(#spread))
for('"&amp;$F45&amp;" Corp')")</f>
        <v>22.397320206280092</v>
      </c>
      <c r="AI45" s="7">
        <f t="shared" si="30"/>
        <v>1.7362131590215852</v>
      </c>
      <c r="AK45" s="18"/>
      <c r="AL45" s="18"/>
    </row>
    <row r="46" spans="1:38" x14ac:dyDescent="0.25">
      <c r="A46" s="4" t="s">
        <v>925</v>
      </c>
      <c r="E46" s="10" t="s">
        <v>927</v>
      </c>
      <c r="F46" s="10" t="s">
        <v>25</v>
      </c>
      <c r="G46" s="4" t="str">
        <f>_xlfn.XLOOKUP(F46,bonds[ID_ISIN],bonds[unique lookup])</f>
        <v>VW 4 5/8 PERP nc-28</v>
      </c>
      <c r="H46" s="13" t="e">
        <f>SUMIF(#REF!,F46,#REF!)</f>
        <v>#REF!</v>
      </c>
      <c r="I46" s="5" cm="1">
        <f t="array" ref="I46">_xll.BDP(F46&amp;" corp","blp_i_sprd_mid","pcs="&amp;E46)</f>
        <v>391.66744995117188</v>
      </c>
      <c r="J46" s="10" t="s">
        <v>9</v>
      </c>
      <c r="K46" s="4" t="str">
        <f>_xlfn.XLOOKUP(J46,bonds[ID_ISIN],bonds[unique lookup])</f>
        <v>VW 4 5/8 PERP nc-26</v>
      </c>
      <c r="L46" s="13" t="e">
        <f>SUMIF(#REF!,J46,#REF!)</f>
        <v>#REF!</v>
      </c>
      <c r="M46" s="5" cm="1">
        <f t="array" ref="M46">_xll.BDP(J46&amp;" corp","blp_i_sprd_mid","pcs="&amp;E46)</f>
        <v>359.790283203125</v>
      </c>
      <c r="N46" s="11">
        <f t="shared" si="24"/>
        <v>31.877166748046875</v>
      </c>
      <c r="O46" s="14" t="str">
        <f>MIN(ROUNDDOWN(MIN(_xlfn.XLOOKUP(F46,bonds[ID_ISIN],bonds[years_since_issue]),_xlfn.XLOOKUP(J46,bonds[ID_ISIN],bonds[years_since_issue]))*365,0),max_lookback)&amp;"d"</f>
        <v>365d</v>
      </c>
      <c r="P46" s="4" t="s">
        <v>911</v>
      </c>
      <c r="Q46" s="5" cm="1">
        <f t="array" ref="Q46">_xll.BQL.Query("let(#price=dropna(spread(st=i,dates=range(-"&amp;$O46&amp;","&amp;$P46&amp;"),side='mid',fill='prev', pricing_source='"&amp;$E46&amp;"')).value;
#price2=value(#price,['"&amp;$J46&amp;" Corp']);
#spread=#price-#price2;)
Get("&amp;Q$3&amp;"(#spread))
for('"&amp;$F46&amp;" Corp')")</f>
        <v>-43.043467492850823</v>
      </c>
      <c r="R46" s="5" cm="1">
        <f t="array" ref="R46">_xll.BQL.Query("let(#price=dropna(spread(st=i,dates=range(-"&amp;$O46&amp;","&amp;$P46&amp;"),side='mid',fill='prev', pricing_source='"&amp;$E46&amp;"')).value;
#price2=value(#price,['"&amp;$J46&amp;" Corp']);
#spread=#price-#price2;)
Get("&amp;R$3&amp;"(#spread))
for('"&amp;$F46&amp;" Corp')")</f>
        <v>148.22222209923041</v>
      </c>
      <c r="S46" s="5" cm="1">
        <f t="array" ref="S46">_xll.BQL.Query("let(#price=dropna(spread(st=i,dates=range(-"&amp;$O46&amp;","&amp;$P46&amp;"),side='mid',fill='prev', pricing_source='"&amp;$E46&amp;"')).value;
#price2=value(#price,['"&amp;$J46&amp;" Corp']);
#spread=#price-#price2;)
Get("&amp;S$3&amp;"(#spread))
for('"&amp;$F46&amp;" Corp')")</f>
        <v>49.439919151012454</v>
      </c>
      <c r="T46" s="5" cm="1">
        <f t="array" ref="T46">_xll.BQL.Query("let(#price=dropna(spread(st=i,dates=range(-"&amp;$O46&amp;","&amp;$P46&amp;"),side='mid',fill='prev', pricing_source='"&amp;$E46&amp;"')).value;
#price2=value(#price,['"&amp;$J46&amp;" Corp']);
#spread=#price-#price2;)
Get("&amp;T$3&amp;"(#spread))
for('"&amp;$F46&amp;" Corp')")</f>
        <v>35.715891348036294</v>
      </c>
      <c r="U46" s="7">
        <f t="shared" si="25"/>
        <v>-0.49173495998808947</v>
      </c>
      <c r="V46" s="5">
        <f t="shared" si="26"/>
        <v>39.170974365911341</v>
      </c>
      <c r="W46" s="7">
        <f>_xll.BQL.Query(" get(corr(SPREAD(SPREAD_TYPE='I'), VALUE(SPREAD(SPREAD_TYPE='I'), ['"&amp;F46&amp;" Corp']))) for(['"&amp;J46&amp;" Corp'])with(dates=range(-"&amp;O46&amp;","&amp;P46&amp;"))")</f>
        <v>0.99597842932279823</v>
      </c>
      <c r="X46" s="5" cm="1">
        <f t="array" aca="1" ref="X46" ca="1">IFERROR(_xll.BDH(F46&amp;" corp","blp_i_sprd_mid",TODAY()-2,TODAY()-2,"days=a","fill=p")-_xll.BDH(J46&amp;" corp","blp_i_sprd_mid",TODAY()-2,TODAY()-2,"days=a","fill=p"),"-")</f>
        <v>31.48399999999998</v>
      </c>
      <c r="Y46" s="5" cm="1">
        <f t="array" aca="1" ref="Y46" ca="1">IFERROR(_xll.BDH(F46&amp;" corp","blp_i_sprd_mid",TODAY()-5,TODAY()-5,"days=a","fill=p")-_xll.BDH(J46&amp;" corp","blp_i_sprd_mid",TODAY()-5,TODAY()-5,"days=a","fill=p"),"-")</f>
        <v>34.716000000000008</v>
      </c>
      <c r="Z46" s="5" cm="1">
        <f t="array" aca="1" ref="Z46" ca="1">IFERROR(_xll.BDH(F46&amp;" corp","blp_i_sprd_mid",TODAY()-10,TODAY()-10,"days=a","fill=p")-_xll.BDH(J46&amp;" corp","blp_i_sprd_mid",TODAY()-10,TODAY()-10,"days=a","fill=p"),"-")</f>
        <v>40.250999999999976</v>
      </c>
      <c r="AA46" s="7">
        <f t="shared" si="27"/>
        <v>-8.032226140033627E-3</v>
      </c>
      <c r="AB46" s="7"/>
      <c r="AC46" s="7"/>
      <c r="AD46" s="4" t="str">
        <f t="shared" si="28"/>
        <v>XS1799939027 Corp XS1048428442 Corp</v>
      </c>
      <c r="AE46" s="4" t="str">
        <f t="shared" si="29"/>
        <v>365d</v>
      </c>
      <c r="AF46" s="4" t="s">
        <v>920</v>
      </c>
      <c r="AG46" s="5" cm="1">
        <f t="array" ref="AG46">_xll.BQL.Query("let(#price=dropna(spread(st=i,dates=range(-"&amp;$AE46&amp;","&amp;$AF46&amp;"),side='mid',fill='prev', pricing_source='"&amp;$E46&amp;"')).value;
#price2=value(#price,['"&amp;$J46&amp;" Corp']);
#spread=#price-#price2;)
Get("&amp;AG$3&amp;"(#spread))
for('"&amp;$F46&amp;" Corp')")</f>
        <v>48.975402764390928</v>
      </c>
      <c r="AH46" s="5" cm="1">
        <f t="array" ref="AH46">_xll.BQL.Query("let(#price=dropna(spread(st=i,dates=range(-"&amp;$AE46&amp;","&amp;$AF46&amp;"),side='mid',fill='prev', pricing_source='"&amp;$E46&amp;"')).value;
#price2=value(#price,['"&amp;$J46&amp;" Corp']);
#spread=#price-#price2;)
Get("&amp;AH$3&amp;"(#spread))
for('"&amp;$F46&amp;" Corp')")</f>
        <v>35.348644570024433</v>
      </c>
      <c r="AI46" s="7">
        <f t="shared" si="30"/>
        <v>-0.48370273384805584</v>
      </c>
      <c r="AK46" s="18"/>
      <c r="AL46" s="18"/>
    </row>
    <row r="47" spans="1:38" x14ac:dyDescent="0.25">
      <c r="A47" s="4" t="s">
        <v>925</v>
      </c>
      <c r="E47" s="10" t="s">
        <v>927</v>
      </c>
      <c r="F47" s="10" t="s">
        <v>17</v>
      </c>
      <c r="G47" s="4" t="str">
        <f>_xlfn.XLOOKUP(F47,bonds[ID_ISIN],bonds[unique lookup])</f>
        <v>ENBW 1 5/8 08/05/79 nc-27</v>
      </c>
      <c r="H47" s="13" t="e">
        <f>SUMIF(#REF!,F47,#REF!)</f>
        <v>#REF!</v>
      </c>
      <c r="I47" s="5" cm="1">
        <f t="array" ref="I47">_xll.BDP(F47&amp;" corp","blp_i_sprd_mid","pcs="&amp;E47)</f>
        <v>218.37202453613281</v>
      </c>
      <c r="J47" s="10" t="s">
        <v>549</v>
      </c>
      <c r="K47" s="4" t="str">
        <f>_xlfn.XLOOKUP(J47,bonds[ID_ISIN],bonds[unique lookup])</f>
        <v>ENBW 1 7/8 06/29/80 nc-26</v>
      </c>
      <c r="L47" s="13" t="e">
        <f>SUMIF(#REF!,J47,#REF!)</f>
        <v>#REF!</v>
      </c>
      <c r="M47" s="5" cm="1">
        <f t="array" ref="M47">_xll.BDP(J47&amp;" corp","blp_i_sprd_mid","pcs="&amp;E47)</f>
        <v>213.66116333007813</v>
      </c>
      <c r="N47" s="11">
        <f t="shared" si="24"/>
        <v>4.7108612060546875</v>
      </c>
      <c r="O47" s="14" t="str">
        <f>MIN(ROUNDDOWN(MIN(_xlfn.XLOOKUP(F47,bonds[ID_ISIN],bonds[years_since_issue]),_xlfn.XLOOKUP(J47,bonds[ID_ISIN],bonds[years_since_issue]))*365,0),max_lookback)&amp;"d"</f>
        <v>113d</v>
      </c>
      <c r="P47" s="4" t="s">
        <v>911</v>
      </c>
      <c r="Q47" s="5" cm="1">
        <f t="array" ref="Q47">_xll.BQL.Query("let(#price=dropna(spread(st=i,dates=range(-"&amp;$O47&amp;","&amp;$P47&amp;"),side='mid',fill='prev', pricing_source='"&amp;$E47&amp;"')).value;
#price2=value(#price,['"&amp;$J47&amp;" Corp']);
#spread=#price-#price2;)
Get("&amp;Q$3&amp;"(#spread))
for('"&amp;$F47&amp;" Corp')")</f>
        <v>-90.931178749049081</v>
      </c>
      <c r="R47" s="5" cm="1">
        <f t="array" ref="R47">_xll.BQL.Query("let(#price=dropna(spread(st=i,dates=range(-"&amp;$O47&amp;","&amp;$P47&amp;"),side='mid',fill='prev', pricing_source='"&amp;$E47&amp;"')).value;
#price2=value(#price,['"&amp;$J47&amp;" Corp']);
#spread=#price-#price2;)
Get("&amp;R$3&amp;"(#spread))
for('"&amp;$F47&amp;" Corp')")</f>
        <v>4.6944228261433807</v>
      </c>
      <c r="S47" s="5" cm="1">
        <f t="array" ref="S47">_xll.BQL.Query("let(#price=dropna(spread(st=i,dates=range(-"&amp;$O47&amp;","&amp;$P47&amp;"),side='mid',fill='prev', pricing_source='"&amp;$E47&amp;"')).value;
#price2=value(#price,['"&amp;$J47&amp;" Corp']);
#spread=#price-#price2;)
Get("&amp;S$3&amp;"(#spread))
for('"&amp;$F47&amp;" Corp')")</f>
        <v>-6.7273763368099253</v>
      </c>
      <c r="T47" s="5" cm="1">
        <f t="array" ref="T47">_xll.BQL.Query("let(#price=dropna(spread(st=i,dates=range(-"&amp;$O47&amp;","&amp;$P47&amp;"),side='mid',fill='prev', pricing_source='"&amp;$E47&amp;"')).value;
#price2=value(#price,['"&amp;$J47&amp;" Corp']);
#spread=#price-#price2;)
Get("&amp;T$3&amp;"(#spread))
for('"&amp;$F47&amp;" Corp')")</f>
        <v>20.722207630594205</v>
      </c>
      <c r="U47" s="7">
        <f t="shared" si="25"/>
        <v>0.55197968029126554</v>
      </c>
      <c r="V47" s="5">
        <f t="shared" si="26"/>
        <v>100.01719035450813</v>
      </c>
      <c r="W47" s="7">
        <f>_xll.BQL.Query(" get(corr(SPREAD(SPREAD_TYPE='I'), VALUE(SPREAD(SPREAD_TYPE='I'), ['"&amp;F47&amp;" Corp']))) for(['"&amp;J47&amp;" Corp'])with(dates=range(-"&amp;O47&amp;","&amp;P47&amp;"))")</f>
        <v>0.92877182900407629</v>
      </c>
      <c r="X47" s="5" cm="1">
        <f t="array" aca="1" ref="X47" ca="1">IFERROR(_xll.BDH(F47&amp;" corp","blp_i_sprd_mid",TODAY()-2,TODAY()-2,"days=a","fill=p")-_xll.BDH(J47&amp;" corp","blp_i_sprd_mid",TODAY()-2,TODAY()-2,"days=a","fill=p"),"-")</f>
        <v>5.3050000000000068</v>
      </c>
      <c r="Y47" s="5" cm="1">
        <f t="array" aca="1" ref="Y47" ca="1">IFERROR(_xll.BDH(F47&amp;" corp","blp_i_sprd_mid",TODAY()-5,TODAY()-5,"days=a","fill=p")-_xll.BDH(J47&amp;" corp","blp_i_sprd_mid",TODAY()-5,TODAY()-5,"days=a","fill=p"),"-")</f>
        <v>3.7390000000000043</v>
      </c>
      <c r="Z47" s="5" cm="1">
        <f t="array" aca="1" ref="Z47" ca="1">IFERROR(_xll.BDH(F47&amp;" corp","blp_i_sprd_mid",TODAY()-10,TODAY()-10,"days=a","fill=p")-_xll.BDH(J47&amp;" corp","blp_i_sprd_mid",TODAY()-10,TODAY()-10,"days=a","fill=p"),"-")</f>
        <v>2.1229999999999905</v>
      </c>
      <c r="AA47" s="7">
        <f t="shared" si="27"/>
        <v>-6.6164509158227691E-2</v>
      </c>
      <c r="AB47" s="7"/>
      <c r="AC47" s="7"/>
      <c r="AD47" s="4" t="str">
        <f t="shared" si="28"/>
        <v>XS2035564629 Corp XS2196328608 Corp</v>
      </c>
      <c r="AE47" s="4" t="str">
        <f t="shared" si="29"/>
        <v>113d</v>
      </c>
      <c r="AF47" s="4" t="s">
        <v>920</v>
      </c>
      <c r="AG47" s="5" cm="1">
        <f t="array" ref="AG47">_xll.BQL.Query("let(#price=dropna(spread(st=i,dates=range(-"&amp;$AE47&amp;","&amp;$AF47&amp;"),side='mid',fill='prev', pricing_source='"&amp;$E47&amp;"')).value;
#price2=value(#price,['"&amp;$J47&amp;" Corp']);
#spread=#price-#price2;)
Get("&amp;AG$3&amp;"(#spread))
for('"&amp;$F47&amp;" Corp')")</f>
        <v>-12.44644800276571</v>
      </c>
      <c r="AH47" s="5" cm="1">
        <f t="array" ref="AH47">_xll.BQL.Query("let(#price=dropna(spread(st=i,dates=range(-"&amp;$AE47&amp;","&amp;$AF47&amp;"),side='mid',fill='prev', pricing_source='"&amp;$E47&amp;"')).value;
#price2=value(#price,['"&amp;$J47&amp;" Corp']);
#spread=#price-#price2;)
Get("&amp;AH$3&amp;"(#spread))
for('"&amp;$F47&amp;" Corp')")</f>
        <v>27.756160296678274</v>
      </c>
      <c r="AI47" s="7">
        <f t="shared" si="30"/>
        <v>0.61814418944949323</v>
      </c>
      <c r="AK47" s="18"/>
      <c r="AL47" s="18"/>
    </row>
    <row r="48" spans="1:38" x14ac:dyDescent="0.25">
      <c r="A48" s="4" t="s">
        <v>925</v>
      </c>
      <c r="E48" s="10" t="s">
        <v>1109</v>
      </c>
      <c r="F48" s="10" t="s">
        <v>541</v>
      </c>
      <c r="G48" s="4" t="str">
        <f>_xlfn.XLOOKUP(F48,bonds[ID_ISIN],bonds[unique lookup])</f>
        <v>ENBW 3 3/8 04/05/77 nc-22</v>
      </c>
      <c r="H48" s="13" t="e">
        <f>SUMIF(#REF!,F48,#REF!)</f>
        <v>#REF!</v>
      </c>
      <c r="I48" s="5" cm="1">
        <f t="array" ref="I48">_xll.BDP(F48&amp;" corp","blp_i_sprd_mid","pcs="&amp;E48)</f>
        <v>81.43914794921875</v>
      </c>
      <c r="J48" s="10" t="s">
        <v>536</v>
      </c>
      <c r="K48" s="4" t="str">
        <f>_xlfn.XLOOKUP(J48,bonds[ID_ISIN],bonds[unique lookup])</f>
        <v>ENBW 3 5/8 04/02/76 nc-21</v>
      </c>
      <c r="L48" s="13" t="e">
        <f>SUMIF(#REF!,J48,#REF!)</f>
        <v>#REF!</v>
      </c>
      <c r="M48" s="5" cm="1">
        <f t="array" ref="M48">_xll.BDP(J48&amp;" corp","blp_i_sprd_mid","pcs="&amp;E48)</f>
        <v>86.041259765625</v>
      </c>
      <c r="N48" s="11">
        <f t="shared" si="24"/>
        <v>-4.60211181640625</v>
      </c>
      <c r="O48" s="14" t="str">
        <f>MIN(ROUNDDOWN(MIN(_xlfn.XLOOKUP(F48,bonds[ID_ISIN],bonds[years_since_issue]),_xlfn.XLOOKUP(J48,bonds[ID_ISIN],bonds[years_since_issue]))*365,0),max_lookback)&amp;"d"</f>
        <v>365d</v>
      </c>
      <c r="P48" s="4" t="s">
        <v>911</v>
      </c>
      <c r="Q48" s="5" cm="1">
        <f t="array" ref="Q48">_xll.BQL.Query("let(#price=dropna(spread(st=i,dates=range(-"&amp;$O48&amp;","&amp;$P48&amp;"),side='mid',fill='prev', pricing_source='"&amp;$E48&amp;"')).value;
#price2=value(#price,['"&amp;$J48&amp;" Corp']);
#spread=#price-#price2;)
Get("&amp;Q$3&amp;"(#spread))
for('"&amp;$F48&amp;" Corp')")</f>
        <v>-93.105000000000018</v>
      </c>
      <c r="R48" s="5" cm="1">
        <f t="array" ref="R48">_xll.BQL.Query("let(#price=dropna(spread(st=i,dates=range(-"&amp;$O48&amp;","&amp;$P48&amp;"),side='mid',fill='prev', pricing_source='"&amp;$E48&amp;"')).value;
#price2=value(#price,['"&amp;$J48&amp;" Corp']);
#spread=#price-#price2;)
Get("&amp;R$3&amp;"(#spread))
for('"&amp;$F48&amp;" Corp')")</f>
        <v>79.74199999999999</v>
      </c>
      <c r="S48" s="5" cm="1">
        <f t="array" ref="S48">_xll.BQL.Query("let(#price=dropna(spread(st=i,dates=range(-"&amp;$O48&amp;","&amp;$P48&amp;"),side='mid',fill='prev', pricing_source='"&amp;$E48&amp;"')).value;
#price2=value(#price,['"&amp;$J48&amp;" Corp']);
#spread=#price-#price2;)
Get("&amp;S$3&amp;"(#spread))
for('"&amp;$F48&amp;" Corp')")</f>
        <v>15.498087307122217</v>
      </c>
      <c r="T48" s="5" cm="1">
        <f t="array" ref="T48">_xll.BQL.Query("let(#price=dropna(spread(st=i,dates=range(-"&amp;$O48&amp;","&amp;$P48&amp;"),side='mid',fill='prev', pricing_source='"&amp;$E48&amp;"')).value;
#price2=value(#price,['"&amp;$J48&amp;" Corp']);
#spread=#price-#price2;)
Get("&amp;T$3&amp;"(#spread))
for('"&amp;$F48&amp;" Corp')")</f>
        <v>31.869480461578544</v>
      </c>
      <c r="U48" s="7">
        <f t="shared" si="25"/>
        <v>-0.63070369621371847</v>
      </c>
      <c r="V48" s="5">
        <f t="shared" si="26"/>
        <v>51.203022432320935</v>
      </c>
      <c r="W48" s="7">
        <f>_xll.BQL.Query(" get(corr(SPREAD(SPREAD_TYPE='I'), VALUE(SPREAD(SPREAD_TYPE='I'), ['"&amp;F48&amp;" Corp']))) for(['"&amp;J48&amp;" Corp'])with(dates=range(-"&amp;O48&amp;","&amp;P48&amp;"))")</f>
        <v>0.96344638039536767</v>
      </c>
      <c r="X48" s="5" cm="1">
        <f t="array" aca="1" ref="X48" ca="1">IFERROR(_xll.BDH(F48&amp;" corp","blp_i_sprd_mid",TODAY()-2,TODAY()-2,"days=a","fill=p")-_xll.BDH(J48&amp;" corp","blp_i_sprd_mid",TODAY()-2,TODAY()-2,"days=a","fill=p"),"-")</f>
        <v>4.2289999999999992</v>
      </c>
      <c r="Y48" s="5" cm="1">
        <f t="array" aca="1" ref="Y48" ca="1">IFERROR(_xll.BDH(F48&amp;" corp","blp_i_sprd_mid",TODAY()-5,TODAY()-5,"days=a","fill=p")-_xll.BDH(J48&amp;" corp","blp_i_sprd_mid",TODAY()-5,TODAY()-5,"days=a","fill=p"),"-")</f>
        <v>19.64</v>
      </c>
      <c r="Z48" s="5" cm="1">
        <f t="array" aca="1" ref="Z48" ca="1">IFERROR(_xll.BDH(F48&amp;" corp","blp_i_sprd_mid",TODAY()-10,TODAY()-10,"days=a","fill=p")-_xll.BDH(J48&amp;" corp","blp_i_sprd_mid",TODAY()-10,TODAY()-10,"days=a","fill=p"),"-")</f>
        <v>31.053000000000011</v>
      </c>
      <c r="AA48" s="7">
        <f t="shared" si="27"/>
        <v>-1.1522574315002143E-2</v>
      </c>
      <c r="AB48" s="7"/>
      <c r="AC48" s="7"/>
      <c r="AD48" s="4" t="str">
        <f t="shared" si="28"/>
        <v>XS1405770907 Corp XS1044811591 Corp</v>
      </c>
      <c r="AE48" s="4" t="str">
        <f t="shared" si="29"/>
        <v>365d</v>
      </c>
      <c r="AF48" s="4" t="s">
        <v>920</v>
      </c>
      <c r="AG48" s="5" cm="1">
        <f t="array" ref="AG48">_xll.BQL.Query("let(#price=dropna(spread(st=i,dates=range(-"&amp;$AE48&amp;","&amp;$AF48&amp;"),side='mid',fill='prev', pricing_source='"&amp;$E48&amp;"')).value;
#price2=value(#price,['"&amp;$J48&amp;" Corp']);
#spread=#price-#price2;)
Get("&amp;AG$3&amp;"(#spread))
for('"&amp;$F48&amp;" Corp')")</f>
        <v>14.967461274004979</v>
      </c>
      <c r="AH48" s="5" cm="1">
        <f t="array" ref="AH48">_xll.BQL.Query("let(#price=dropna(spread(st=i,dates=range(-"&amp;$AE48&amp;","&amp;$AF48&amp;"),side='mid',fill='prev', pricing_source='"&amp;$E48&amp;"')).value;
#price2=value(#price,['"&amp;$J48&amp;" Corp']);
#spread=#price-#price2;)
Get("&amp;AH$3&amp;"(#spread))
for('"&amp;$F48&amp;" Corp')")</f>
        <v>31.605571291322992</v>
      </c>
      <c r="AI48" s="7">
        <f t="shared" si="30"/>
        <v>-0.61918112189871632</v>
      </c>
      <c r="AK48" s="18"/>
      <c r="AL48" s="18"/>
    </row>
    <row r="49" spans="1:38" x14ac:dyDescent="0.25">
      <c r="A49" s="4" t="s">
        <v>925</v>
      </c>
      <c r="E49" s="10" t="s">
        <v>927</v>
      </c>
      <c r="F49" s="10" t="s">
        <v>491</v>
      </c>
      <c r="G49" s="4" t="str">
        <f>_xlfn.XLOOKUP(F49,bonds[ID_ISIN],bonds[unique lookup])</f>
        <v>SEVFP 2 7/8 PERP nc-24</v>
      </c>
      <c r="H49" s="13" t="e">
        <f>SUMIF(#REF!,F49,#REF!)</f>
        <v>#REF!</v>
      </c>
      <c r="I49" s="5" cm="1">
        <f t="array" ref="I49">_xll.BDP(F49&amp;" corp","blp_i_sprd_mid","pcs="&amp;E49)</f>
        <v>233.41398620605469</v>
      </c>
      <c r="J49" s="10" t="s">
        <v>18</v>
      </c>
      <c r="K49" s="4" t="str">
        <f>_xlfn.XLOOKUP(J49,bonds[ID_ISIN],bonds[unique lookup])</f>
        <v>ENGIFP 3 7/8 PERP nc-24</v>
      </c>
      <c r="L49" s="13" t="e">
        <f>SUMIF(#REF!,J49,#REF!)</f>
        <v>#REF!</v>
      </c>
      <c r="M49" s="5" cm="1">
        <f t="array" ref="M49">_xll.BDP(J49&amp;" corp","blp_i_sprd_mid","pcs="&amp;E49)</f>
        <v>175.86259460449219</v>
      </c>
      <c r="N49" s="11">
        <f t="shared" si="24"/>
        <v>57.5513916015625</v>
      </c>
      <c r="O49" s="14" t="str">
        <f>MIN(ROUNDDOWN(MIN(_xlfn.XLOOKUP(F49,bonds[ID_ISIN],bonds[years_since_issue]),_xlfn.XLOOKUP(J49,bonds[ID_ISIN],bonds[years_since_issue]))*365,0),max_lookback)&amp;"d"</f>
        <v>365d</v>
      </c>
      <c r="P49" s="4" t="s">
        <v>911</v>
      </c>
      <c r="Q49" s="5" cm="1">
        <f t="array" ref="Q49">_xll.BQL.Query("let(#price=dropna(spread(st=i,dates=range(-"&amp;$O49&amp;","&amp;$P49&amp;"),side='mid',fill='prev', pricing_source='"&amp;$E49&amp;"')).value;
#price2=value(#price,['"&amp;$J49&amp;" Corp']);
#spread=#price-#price2;)
Get("&amp;Q$3&amp;"(#spread))
for('"&amp;$F49&amp;" Corp')")</f>
        <v>-181.66365936004868</v>
      </c>
      <c r="R49" s="5" cm="1">
        <f t="array" ref="R49">_xll.BQL.Query("let(#price=dropna(spread(st=i,dates=range(-"&amp;$O49&amp;","&amp;$P49&amp;"),side='mid',fill='prev', pricing_source='"&amp;$E49&amp;"')).value;
#price2=value(#price,['"&amp;$J49&amp;" Corp']);
#spread=#price-#price2;)
Get("&amp;R$3&amp;"(#spread))
for('"&amp;$F49&amp;" Corp')")</f>
        <v>81.472768485638653</v>
      </c>
      <c r="S49" s="5" cm="1">
        <f t="array" ref="S49">_xll.BQL.Query("let(#price=dropna(spread(st=i,dates=range(-"&amp;$O49&amp;","&amp;$P49&amp;"),side='mid',fill='prev', pricing_source='"&amp;$E49&amp;"')).value;
#price2=value(#price,['"&amp;$J49&amp;" Corp']);
#spread=#price-#price2;)
Get("&amp;S$3&amp;"(#spread))
for('"&amp;$F49&amp;" Corp')")</f>
        <v>32.537717468479428</v>
      </c>
      <c r="T49" s="5" cm="1">
        <f t="array" ref="T49">_xll.BQL.Query("let(#price=dropna(spread(st=i,dates=range(-"&amp;$O49&amp;","&amp;$P49&amp;"),side='mid',fill='prev', pricing_source='"&amp;$E49&amp;"')).value;
#price2=value(#price,['"&amp;$J49&amp;" Corp']);
#spread=#price-#price2;)
Get("&amp;T$3&amp;"(#spread))
for('"&amp;$F49&amp;" Corp')")</f>
        <v>33.153449389840702</v>
      </c>
      <c r="U49" s="7">
        <f t="shared" si="25"/>
        <v>0.75448179883050348</v>
      </c>
      <c r="V49" s="5">
        <f t="shared" si="26"/>
        <v>90.909135204151781</v>
      </c>
      <c r="W49" s="7">
        <f>_xll.BQL.Query(" get(corr(SPREAD(SPREAD_TYPE='I'), VALUE(SPREAD(SPREAD_TYPE='I'), ['"&amp;F49&amp;" Corp']))) for(['"&amp;J49&amp;" Corp'])with(dates=range(-"&amp;O49&amp;","&amp;P49&amp;"))")</f>
        <v>0.95868505380312996</v>
      </c>
      <c r="X49" s="5" cm="1">
        <f t="array" aca="1" ref="X49" ca="1">IFERROR(_xll.BDH(F49&amp;" corp","blp_i_sprd_mid",TODAY()-2,TODAY()-2,"days=a","fill=p")-_xll.BDH(J49&amp;" corp","blp_i_sprd_mid",TODAY()-2,TODAY()-2,"days=a","fill=p"),"-")</f>
        <v>59.399999999999977</v>
      </c>
      <c r="Y49" s="5" cm="1">
        <f t="array" aca="1" ref="Y49" ca="1">IFERROR(_xll.BDH(F49&amp;" corp","blp_i_sprd_mid",TODAY()-5,TODAY()-5,"days=a","fill=p")-_xll.BDH(J49&amp;" corp","blp_i_sprd_mid",TODAY()-5,TODAY()-5,"days=a","fill=p"),"-")</f>
        <v>58.84099999999998</v>
      </c>
      <c r="Z49" s="5" cm="1">
        <f t="array" aca="1" ref="Z49" ca="1">IFERROR(_xll.BDH(F49&amp;" corp","blp_i_sprd_mid",TODAY()-10,TODAY()-10,"days=a","fill=p")-_xll.BDH(J49&amp;" corp","blp_i_sprd_mid",TODAY()-10,TODAY()-10,"days=a","fill=p"),"-")</f>
        <v>58.768000000000001</v>
      </c>
      <c r="AA49" s="7">
        <f t="shared" si="27"/>
        <v>1.5005524581800822E-2</v>
      </c>
      <c r="AB49" s="7"/>
      <c r="AC49" s="7"/>
      <c r="AD49" s="4" t="str">
        <f t="shared" si="28"/>
        <v>FR0013252061 Corp FR0011942283 Corp</v>
      </c>
      <c r="AE49" s="4" t="str">
        <f t="shared" si="29"/>
        <v>365d</v>
      </c>
      <c r="AF49" s="4" t="s">
        <v>920</v>
      </c>
      <c r="AG49" s="5" cm="1">
        <f t="array" ref="AG49">_xll.BQL.Query("let(#price=dropna(spread(st=i,dates=range(-"&amp;$AE49&amp;","&amp;$AF49&amp;"),side='mid',fill='prev', pricing_source='"&amp;$E49&amp;"')).value;
#price2=value(#price,['"&amp;$J49&amp;" Corp']);
#spread=#price-#price2;)
Get("&amp;AG$3&amp;"(#spread))
for('"&amp;$F49&amp;" Corp')")</f>
        <v>33.188454088773717</v>
      </c>
      <c r="AH49" s="5" cm="1">
        <f t="array" ref="AH49">_xll.BQL.Query("let(#price=dropna(spread(st=i,dates=range(-"&amp;$AE49&amp;","&amp;$AF49&amp;"),side='mid',fill='prev', pricing_source='"&amp;$E49&amp;"')).value;
#price2=value(#price,['"&amp;$J49&amp;" Corp']);
#spread=#price-#price2;)
Get("&amp;AH$3&amp;"(#spread))
for('"&amp;$F49&amp;" Corp')")</f>
        <v>32.946205796178084</v>
      </c>
      <c r="AI49" s="7">
        <f t="shared" si="30"/>
        <v>0.73947627424870266</v>
      </c>
      <c r="AK49" s="18"/>
      <c r="AL49" s="18"/>
    </row>
    <row r="50" spans="1:38" x14ac:dyDescent="0.25">
      <c r="A50" s="4" t="s">
        <v>925</v>
      </c>
      <c r="E50" s="10" t="s">
        <v>927</v>
      </c>
      <c r="F50" s="10" t="s">
        <v>16</v>
      </c>
      <c r="G50" s="4" t="str">
        <f>_xlfn.XLOOKUP(F50,bonds[ID_ISIN],bonds[unique lookup])</f>
        <v>IBESM 1 7/8 PERP nc-23</v>
      </c>
      <c r="H50" s="13" t="e">
        <f>SUMIF(#REF!,F50,#REF!)</f>
        <v>#REF!</v>
      </c>
      <c r="I50" s="5" cm="1">
        <f t="array" ref="I50">_xll.BDP(F50&amp;" corp","blp_i_sprd_mid","pcs="&amp;E50)</f>
        <v>162.17953491210938</v>
      </c>
      <c r="J50" s="10" t="s">
        <v>472</v>
      </c>
      <c r="K50" s="4" t="str">
        <f>_xlfn.XLOOKUP(J50,bonds[ID_ISIN],bonds[unique lookup])</f>
        <v>ENGIFP 1 3/8 PERP nc-23</v>
      </c>
      <c r="L50" s="13" t="e">
        <f>SUMIF(#REF!,J50,#REF!)</f>
        <v>#REF!</v>
      </c>
      <c r="M50" s="5" cm="1">
        <f t="array" ref="M50">_xll.BDP(J50&amp;" corp","blp_i_sprd_mid","pcs="&amp;E50)</f>
        <v>169.93429565429688</v>
      </c>
      <c r="N50" s="11">
        <f t="shared" si="24"/>
        <v>-7.7547607421875</v>
      </c>
      <c r="O50" s="14" t="str">
        <f>MIN(ROUNDDOWN(MIN(_xlfn.XLOOKUP(F50,bonds[ID_ISIN],bonds[years_since_issue]),_xlfn.XLOOKUP(J50,bonds[ID_ISIN],bonds[years_since_issue]))*365,0),max_lookback)&amp;"d"</f>
        <v>365d</v>
      </c>
      <c r="P50" s="4" t="s">
        <v>911</v>
      </c>
      <c r="Q50" s="5" cm="1">
        <f t="array" ref="Q50">_xll.BQL.Query("let(#price=dropna(spread(st=i,dates=range(-"&amp;$O50&amp;","&amp;$P50&amp;"),side='mid',fill='prev', pricing_source='"&amp;$E50&amp;"')).value;
#price2=value(#price,['"&amp;$J50&amp;" Corp']);
#spread=#price-#price2;)
Get("&amp;Q$3&amp;"(#spread))
for('"&amp;$F50&amp;" Corp')")</f>
        <v>-321.07388430520018</v>
      </c>
      <c r="R50" s="5" cm="1">
        <f t="array" ref="R50">_xll.BQL.Query("let(#price=dropna(spread(st=i,dates=range(-"&amp;$O50&amp;","&amp;$P50&amp;"),side='mid',fill='prev', pricing_source='"&amp;$E50&amp;"')).value;
#price2=value(#price,['"&amp;$J50&amp;" Corp']);
#spread=#price-#price2;)
Get("&amp;R$3&amp;"(#spread))
for('"&amp;$F50&amp;" Corp')")</f>
        <v>294.33669115203247</v>
      </c>
      <c r="S50" s="5" cm="1">
        <f t="array" ref="S50">_xll.BQL.Query("let(#price=dropna(spread(st=i,dates=range(-"&amp;$O50&amp;","&amp;$P50&amp;"),side='mid',fill='prev', pricing_source='"&amp;$E50&amp;"')).value;
#price2=value(#price,['"&amp;$J50&amp;" Corp']);
#spread=#price-#price2;)
Get("&amp;S$3&amp;"(#spread))
for('"&amp;$F50&amp;" Corp')")</f>
        <v>-14.520799677500726</v>
      </c>
      <c r="T50" s="5" cm="1">
        <f t="array" ref="T50">_xll.BQL.Query("let(#price=dropna(spread(st=i,dates=range(-"&amp;$O50&amp;","&amp;$P50&amp;"),side='mid',fill='prev', pricing_source='"&amp;$E50&amp;"')).value;
#price2=value(#price,['"&amp;$J50&amp;" Corp']);
#spread=#price-#price2;)
Get("&amp;T$3&amp;"(#spread))
for('"&amp;$F50&amp;" Corp')")</f>
        <v>47.968152474377334</v>
      </c>
      <c r="U50" s="7">
        <f t="shared" si="25"/>
        <v>0.14105273157909037</v>
      </c>
      <c r="V50" s="5">
        <f t="shared" si="26"/>
        <v>50.912209841409606</v>
      </c>
      <c r="W50" s="7">
        <f>_xll.BQL.Query(" get(corr(SPREAD(SPREAD_TYPE='I'), VALUE(SPREAD(SPREAD_TYPE='I'), ['"&amp;F50&amp;" Corp']))) for(['"&amp;J50&amp;" Corp'])with(dates=range(-"&amp;O50&amp;","&amp;P50&amp;"))")</f>
        <v>0.94931839235402615</v>
      </c>
      <c r="X50" s="5" cm="1">
        <f t="array" aca="1" ref="X50" ca="1">IFERROR(_xll.BDH(F50&amp;" corp","blp_i_sprd_mid",TODAY()-2,TODAY()-2,"days=a","fill=p")-_xll.BDH(J50&amp;" corp","blp_i_sprd_mid",TODAY()-2,TODAY()-2,"days=a","fill=p"),"-")</f>
        <v>-7.3089999999999975</v>
      </c>
      <c r="Y50" s="5" cm="1">
        <f t="array" aca="1" ref="Y50" ca="1">IFERROR(_xll.BDH(F50&amp;" corp","blp_i_sprd_mid",TODAY()-5,TODAY()-5,"days=a","fill=p")-_xll.BDH(J50&amp;" corp","blp_i_sprd_mid",TODAY()-5,TODAY()-5,"days=a","fill=p"),"-")</f>
        <v>-6.3839999999999861</v>
      </c>
      <c r="Z50" s="5" cm="1">
        <f t="array" aca="1" ref="Z50" ca="1">IFERROR(_xll.BDH(F50&amp;" corp","blp_i_sprd_mid",TODAY()-10,TODAY()-10,"days=a","fill=p")-_xll.BDH(J50&amp;" corp","blp_i_sprd_mid",TODAY()-10,TODAY()-10,"days=a","fill=p"),"-")</f>
        <v>-8.1500000000000057</v>
      </c>
      <c r="AA50" s="7">
        <f t="shared" si="27"/>
        <v>1.8535329728848471E-3</v>
      </c>
      <c r="AB50" s="7"/>
      <c r="AC50" s="7"/>
      <c r="AD50" s="4" t="str">
        <f t="shared" si="28"/>
        <v>XS1721244371 Corp FR0013310505 Corp</v>
      </c>
      <c r="AE50" s="4" t="str">
        <f t="shared" si="29"/>
        <v>365d</v>
      </c>
      <c r="AF50" s="4" t="s">
        <v>920</v>
      </c>
      <c r="AG50" s="5" cm="1">
        <f t="array" ref="AG50">_xll.BQL.Query("let(#price=dropna(spread(st=i,dates=range(-"&amp;$AE50&amp;","&amp;$AF50&amp;"),side='mid',fill='prev', pricing_source='"&amp;$E50&amp;"')).value;
#price2=value(#price,['"&amp;$J50&amp;" Corp']);
#spread=#price-#price2;)
Get("&amp;AG$3&amp;"(#spread))
for('"&amp;$F50&amp;" Corp')")</f>
        <v>-14.343960483993095</v>
      </c>
      <c r="AH50" s="5" cm="1">
        <f t="array" ref="AH50">_xll.BQL.Query("let(#price=dropna(spread(st=i,dates=range(-"&amp;$AE50&amp;","&amp;$AF50&amp;"),side='mid',fill='prev', pricing_source='"&amp;$E50&amp;"')).value;
#price2=value(#price,['"&amp;$J50&amp;" Corp']);
#spread=#price-#price2;)
Get("&amp;AH$3&amp;"(#spread))
for('"&amp;$F50&amp;" Corp')")</f>
        <v>47.336477564403502</v>
      </c>
      <c r="AI50" s="7">
        <f t="shared" si="30"/>
        <v>0.13919919860620553</v>
      </c>
      <c r="AK50" s="18"/>
      <c r="AL50" s="18"/>
    </row>
    <row r="51" spans="1:38" x14ac:dyDescent="0.25">
      <c r="A51" s="4" t="s">
        <v>925</v>
      </c>
      <c r="E51" s="10" t="s">
        <v>927</v>
      </c>
      <c r="F51" s="10" t="s">
        <v>418</v>
      </c>
      <c r="G51" s="4" t="str">
        <f>_xlfn.XLOOKUP(F51,bonds[ID_ISIN],bonds[unique lookup])</f>
        <v>VOD 3.1 01/03/79 nc-23</v>
      </c>
      <c r="H51" s="13" t="e">
        <f>SUMIF(#REF!,F51,#REF!)</f>
        <v>#REF!</v>
      </c>
      <c r="I51" s="5" cm="1">
        <f t="array" ref="I51">_xll.BDP(F51&amp;" corp","blp_i_sprd_mid","pcs="&amp;E51)</f>
        <v>288.54522705078125</v>
      </c>
      <c r="J51" s="10" t="s">
        <v>398</v>
      </c>
      <c r="K51" s="4" t="str">
        <f>_xlfn.XLOOKUP(J51,bonds[ID_ISIN],bonds[unique lookup])</f>
        <v>TELEFO 5 7/8 PERP nc-24</v>
      </c>
      <c r="L51" s="13" t="e">
        <f>SUMIF(#REF!,J51,#REF!)</f>
        <v>#REF!</v>
      </c>
      <c r="M51" s="5" cm="1">
        <f t="array" ref="M51">_xll.BDP(J51&amp;" corp","blp_i_sprd_mid","pcs="&amp;E51)</f>
        <v>314.04559326171875</v>
      </c>
      <c r="N51" s="11">
        <f t="shared" si="24"/>
        <v>-25.5003662109375</v>
      </c>
      <c r="O51" s="14" t="str">
        <f>MIN(ROUNDDOWN(MIN(_xlfn.XLOOKUP(F51,bonds[ID_ISIN],bonds[years_since_issue]),_xlfn.XLOOKUP(J51,bonds[ID_ISIN],bonds[years_since_issue]))*365,0),max_lookback)&amp;"d"</f>
        <v>365d</v>
      </c>
      <c r="P51" s="4" t="s">
        <v>911</v>
      </c>
      <c r="Q51" s="5" cm="1">
        <f t="array" ref="Q51">_xll.BQL.Query("let(#price=dropna(spread(st=i,dates=range(-"&amp;$O51&amp;","&amp;$P51&amp;"),side='mid',fill='prev', pricing_source='"&amp;$E51&amp;"')).value;
#price2=value(#price,['"&amp;$J51&amp;" Corp']);
#spread=#price-#price2;)
Get("&amp;Q$3&amp;"(#spread))
for('"&amp;$F51&amp;" Corp')")</f>
        <v>-203.48787382345748</v>
      </c>
      <c r="R51" s="5" cm="1">
        <f t="array" ref="R51">_xll.BQL.Query("let(#price=dropna(spread(st=i,dates=range(-"&amp;$O51&amp;","&amp;$P51&amp;"),side='mid',fill='prev', pricing_source='"&amp;$E51&amp;"')).value;
#price2=value(#price,['"&amp;$J51&amp;" Corp']);
#spread=#price-#price2;)
Get("&amp;R$3&amp;"(#spread))
for('"&amp;$F51&amp;" Corp')")</f>
        <v>18.010754036910896</v>
      </c>
      <c r="S51" s="5" cm="1">
        <f t="array" ref="S51">_xll.BQL.Query("let(#price=dropna(spread(st=i,dates=range(-"&amp;$O51&amp;","&amp;$P51&amp;"),side='mid',fill='prev', pricing_source='"&amp;$E51&amp;"')).value;
#price2=value(#price,['"&amp;$J51&amp;" Corp']);
#spread=#price-#price2;)
Get("&amp;S$3&amp;"(#spread))
for('"&amp;$F51&amp;" Corp')")</f>
        <v>-39.825147534688419</v>
      </c>
      <c r="T51" s="5" cm="1">
        <f t="array" ref="T51">_xll.BQL.Query("let(#price=dropna(spread(st=i,dates=range(-"&amp;$O51&amp;","&amp;$P51&amp;"),side='mid',fill='prev', pricing_source='"&amp;$E51&amp;"')).value;
#price2=value(#price,['"&amp;$J51&amp;" Corp']);
#spread=#price-#price2;)
Get("&amp;T$3&amp;"(#spread))
for('"&amp;$F51&amp;" Corp')")</f>
        <v>39.737968455852197</v>
      </c>
      <c r="U51" s="7">
        <f t="shared" si="25"/>
        <v>0.36048096770888932</v>
      </c>
      <c r="V51" s="5">
        <f t="shared" si="26"/>
        <v>80.356031697280955</v>
      </c>
      <c r="W51" s="7">
        <f>_xll.BQL.Query(" get(corr(SPREAD(SPREAD_TYPE='I'), VALUE(SPREAD(SPREAD_TYPE='I'), ['"&amp;F51&amp;" Corp']))) for(['"&amp;J51&amp;" Corp'])with(dates=range(-"&amp;O51&amp;","&amp;P51&amp;"))")</f>
        <v>0.98142877331082479</v>
      </c>
      <c r="X51" s="5" cm="1">
        <f t="array" aca="1" ref="X51" ca="1">IFERROR(_xll.BDH(F51&amp;" corp","blp_i_sprd_mid",TODAY()-2,TODAY()-2,"days=a","fill=p")-_xll.BDH(J51&amp;" corp","blp_i_sprd_mid",TODAY()-2,TODAY()-2,"days=a","fill=p"),"-")</f>
        <v>-28.153999999999996</v>
      </c>
      <c r="Y51" s="5" cm="1">
        <f t="array" aca="1" ref="Y51" ca="1">IFERROR(_xll.BDH(F51&amp;" corp","blp_i_sprd_mid",TODAY()-5,TODAY()-5,"days=a","fill=p")-_xll.BDH(J51&amp;" corp","blp_i_sprd_mid",TODAY()-5,TODAY()-5,"days=a","fill=p"),"-")</f>
        <v>-27.366999999999962</v>
      </c>
      <c r="Z51" s="5" cm="1">
        <f t="array" aca="1" ref="Z51" ca="1">IFERROR(_xll.BDH(F51&amp;" corp","blp_i_sprd_mid",TODAY()-10,TODAY()-10,"days=a","fill=p")-_xll.BDH(J51&amp;" corp","blp_i_sprd_mid",TODAY()-10,TODAY()-10,"days=a","fill=p"),"-")</f>
        <v>-16.824000000000012</v>
      </c>
      <c r="AA51" s="7">
        <f t="shared" si="27"/>
        <v>5.5016887366539091E-3</v>
      </c>
      <c r="AB51" s="7"/>
      <c r="AC51" s="7"/>
      <c r="AD51" s="4" t="str">
        <f t="shared" si="28"/>
        <v>XS1888179477 Corp XS1050461034 Corp</v>
      </c>
      <c r="AE51" s="4" t="str">
        <f t="shared" si="29"/>
        <v>365d</v>
      </c>
      <c r="AF51" s="4" t="s">
        <v>920</v>
      </c>
      <c r="AG51" s="5" cm="1">
        <f t="array" ref="AG51">_xll.BQL.Query("let(#price=dropna(spread(st=i,dates=range(-"&amp;$AE51&amp;","&amp;$AF51&amp;"),side='mid',fill='prev', pricing_source='"&amp;$E51&amp;"')).value;
#price2=value(#price,['"&amp;$J51&amp;" Corp']);
#spread=#price-#price2;)
Get("&amp;AG$3&amp;"(#spread))
for('"&amp;$F51&amp;" Corp')")</f>
        <v>-39.44150481606296</v>
      </c>
      <c r="AH51" s="5" cm="1">
        <f t="array" ref="AH51">_xll.BQL.Query("let(#price=dropna(spread(st=i,dates=range(-"&amp;$AE51&amp;","&amp;$AF51&amp;"),side='mid',fill='prev', pricing_source='"&amp;$E51&amp;"')).value;
#price2=value(#price,['"&amp;$J51&amp;" Corp']);
#spread=#price-#price2;)
Get("&amp;AH$3&amp;"(#spread))
for('"&amp;$F51&amp;" Corp')")</f>
        <v>39.273105307692795</v>
      </c>
      <c r="AI51" s="7">
        <f t="shared" si="30"/>
        <v>0.35497927897223541</v>
      </c>
      <c r="AK51" s="18"/>
      <c r="AL51" s="18"/>
    </row>
    <row r="52" spans="1:38" x14ac:dyDescent="0.25">
      <c r="A52" s="4" t="s">
        <v>925</v>
      </c>
      <c r="E52" s="10" t="s">
        <v>927</v>
      </c>
      <c r="F52" s="10" t="s">
        <v>737</v>
      </c>
      <c r="G52" s="4" t="str">
        <f>_xlfn.XLOOKUP(F52,bonds[ID_ISIN],bonds[unique lookup])</f>
        <v>VW 3 7/8 PERP nc-27</v>
      </c>
      <c r="H52" s="13" t="e">
        <f>SUMIF(#REF!,F52,#REF!)</f>
        <v>#REF!</v>
      </c>
      <c r="I52" s="5" cm="1">
        <f t="array" ref="I52">_xll.BDP(F52&amp;" corp","blp_i_sprd_mid","pcs="&amp;E52)</f>
        <v>381.30850219726563</v>
      </c>
      <c r="J52" s="10" t="s">
        <v>9</v>
      </c>
      <c r="K52" s="4" t="str">
        <f>_xlfn.XLOOKUP(J52,bonds[ID_ISIN],bonds[unique lookup])</f>
        <v>VW 4 5/8 PERP nc-26</v>
      </c>
      <c r="L52" s="13" t="e">
        <f>SUMIF(#REF!,J52,#REF!)</f>
        <v>#REF!</v>
      </c>
      <c r="M52" s="5" cm="1">
        <f t="array" ref="M52">_xll.BDP(J52&amp;" corp","blp_i_sprd_mid","pcs="&amp;E52)</f>
        <v>359.790283203125</v>
      </c>
      <c r="N52" s="11">
        <f t="shared" si="24"/>
        <v>21.518218994140625</v>
      </c>
      <c r="O52" s="14" t="str">
        <f>MIN(ROUNDDOWN(MIN(_xlfn.XLOOKUP(F52,bonds[ID_ISIN],bonds[years_since_issue]),_xlfn.XLOOKUP(J52,bonds[ID_ISIN],bonds[years_since_issue]))*365,0),max_lookback)&amp;"d"</f>
        <v>365d</v>
      </c>
      <c r="P52" s="4" t="s">
        <v>911</v>
      </c>
      <c r="Q52" s="5" cm="1">
        <f t="array" ref="Q52">_xll.BQL.Query("let(#price=dropna(spread(st=i,dates=range(-"&amp;$O52&amp;","&amp;$P52&amp;"),side='mid',fill='prev', pricing_source='"&amp;$E52&amp;"')).value;
#price2=value(#price,['"&amp;$J52&amp;" Corp']);
#spread=#price-#price2;)
Get("&amp;Q$3&amp;"(#spread))
for('"&amp;$F52&amp;" Corp')")</f>
        <v>-244.81415450556023</v>
      </c>
      <c r="R52" s="5" cm="1">
        <f t="array" ref="R52">_xll.BQL.Query("let(#price=dropna(spread(st=i,dates=range(-"&amp;$O52&amp;","&amp;$P52&amp;"),side='mid',fill='prev', pricing_source='"&amp;$E52&amp;"')).value;
#price2=value(#price,['"&amp;$J52&amp;" Corp']);
#spread=#price-#price2;)
Get("&amp;R$3&amp;"(#spread))
for('"&amp;$F52&amp;" Corp')")</f>
        <v>166.27777416086991</v>
      </c>
      <c r="S52" s="5" cm="1">
        <f t="array" ref="S52">_xll.BQL.Query("let(#price=dropna(spread(st=i,dates=range(-"&amp;$O52&amp;","&amp;$P52&amp;"),side='mid',fill='prev', pricing_source='"&amp;$E52&amp;"')).value;
#price2=value(#price,['"&amp;$J52&amp;" Corp']);
#spread=#price-#price2;)
Get("&amp;S$3&amp;"(#spread))
for('"&amp;$F52&amp;" Corp')")</f>
        <v>40.826527475052465</v>
      </c>
      <c r="T52" s="5" cm="1">
        <f t="array" ref="T52">_xll.BQL.Query("let(#price=dropna(spread(st=i,dates=range(-"&amp;$O52&amp;","&amp;$P52&amp;"),side='mid',fill='prev', pricing_source='"&amp;$E52&amp;"')).value;
#price2=value(#price,['"&amp;$J52&amp;" Corp']);
#spread=#price-#price2;)
Get("&amp;T$3&amp;"(#spread))
for('"&amp;$F52&amp;" Corp')")</f>
        <v>40.751705084634573</v>
      </c>
      <c r="U52" s="7">
        <f t="shared" si="25"/>
        <v>-0.47380369584074256</v>
      </c>
      <c r="V52" s="5">
        <f t="shared" si="26"/>
        <v>64.786573252283276</v>
      </c>
      <c r="W52" s="7">
        <f>_xll.BQL.Query(" get(corr(SPREAD(SPREAD_TYPE='I'), VALUE(SPREAD(SPREAD_TYPE='I'), ['"&amp;F52&amp;" Corp']))) for(['"&amp;J52&amp;" Corp'])with(dates=range(-"&amp;O52&amp;","&amp;P52&amp;"))")</f>
        <v>0.99607977723110108</v>
      </c>
      <c r="X52" s="5" cm="1">
        <f t="array" aca="1" ref="X52" ca="1">IFERROR(_xll.BDH(F52&amp;" corp","blp_i_sprd_mid",TODAY()-2,TODAY()-2,"days=a","fill=p")-_xll.BDH(J52&amp;" corp","blp_i_sprd_mid",TODAY()-2,TODAY()-2,"days=a","fill=p"),"-")</f>
        <v>22.194999999999993</v>
      </c>
      <c r="Y52" s="5" cm="1">
        <f t="array" aca="1" ref="Y52" ca="1">IFERROR(_xll.BDH(F52&amp;" corp","blp_i_sprd_mid",TODAY()-5,TODAY()-5,"days=a","fill=p")-_xll.BDH(J52&amp;" corp","blp_i_sprd_mid",TODAY()-5,TODAY()-5,"days=a","fill=p"),"-")</f>
        <v>24.785000000000025</v>
      </c>
      <c r="Z52" s="5" cm="1">
        <f t="array" aca="1" ref="Z52" ca="1">IFERROR(_xll.BDH(F52&amp;" corp","blp_i_sprd_mid",TODAY()-10,TODAY()-10,"days=a","fill=p")-_xll.BDH(J52&amp;" corp","blp_i_sprd_mid",TODAY()-10,TODAY()-10,"days=a","fill=p"),"-")</f>
        <v>30.769000000000005</v>
      </c>
      <c r="AA52" s="7">
        <f t="shared" si="27"/>
        <v>-7.2863172544583299E-3</v>
      </c>
      <c r="AB52" s="7"/>
      <c r="AC52" s="7"/>
      <c r="AD52" s="4" t="str">
        <f t="shared" si="28"/>
        <v>XS1629774230 Corp XS1048428442 Corp</v>
      </c>
      <c r="AE52" s="4" t="str">
        <f t="shared" si="29"/>
        <v>365d</v>
      </c>
      <c r="AF52" s="4" t="s">
        <v>920</v>
      </c>
      <c r="AG52" s="5" cm="1">
        <f t="array" ref="AG52">_xll.BQL.Query("let(#price=dropna(spread(st=i,dates=range(-"&amp;$AE52&amp;","&amp;$AF52&amp;"),side='mid',fill='prev', pricing_source='"&amp;$E52&amp;"')).value;
#price2=value(#price,['"&amp;$J52&amp;" Corp']);
#spread=#price-#price2;)
Get("&amp;AG$3&amp;"(#spread))
for('"&amp;$F52&amp;" Corp')")</f>
        <v>40.327146124658768</v>
      </c>
      <c r="AH52" s="5" cm="1">
        <f t="array" ref="AH52">_xll.BQL.Query("let(#price=dropna(spread(st=i,dates=range(-"&amp;$AE52&amp;","&amp;$AF52&amp;"),side='mid',fill='prev', pricing_source='"&amp;$E52&amp;"')).value;
#price2=value(#price,['"&amp;$J52&amp;" Corp']);
#spread=#price-#price2;)
Get("&amp;AH$3&amp;"(#spread))
for('"&amp;$F52&amp;" Corp')")</f>
        <v>40.317741618792361</v>
      </c>
      <c r="AI52" s="7">
        <f t="shared" si="30"/>
        <v>-0.46651737858628423</v>
      </c>
      <c r="AK52" s="18"/>
      <c r="AL52" s="18"/>
    </row>
    <row r="53" spans="1:38" x14ac:dyDescent="0.25">
      <c r="A53" s="4" t="s">
        <v>925</v>
      </c>
      <c r="E53" s="10" t="s">
        <v>927</v>
      </c>
      <c r="F53" s="10" t="s">
        <v>19</v>
      </c>
      <c r="G53" s="4" t="str">
        <f>_xlfn.XLOOKUP(F53,bonds[ID_ISIN],bonds[unique lookup])</f>
        <v>IBESM 3 1/4 PERP nc-24</v>
      </c>
      <c r="H53" s="13" t="e">
        <f>SUMIF(#REF!,F53,#REF!)</f>
        <v>#REF!</v>
      </c>
      <c r="I53" s="5" cm="1">
        <f t="array" ref="I53">_xll.BDP(F53&amp;" corp","blp_i_sprd_mid","pcs="&amp;E53)</f>
        <v>175.43563842773438</v>
      </c>
      <c r="J53" s="10" t="s">
        <v>301</v>
      </c>
      <c r="K53" s="4" t="str">
        <f>_xlfn.XLOOKUP(J53,bonds[ID_ISIN],bonds[unique lookup])</f>
        <v>BHP 5 5/8 10/22/79 nc-24</v>
      </c>
      <c r="L53" s="13" t="e">
        <f>SUMIF(#REF!,J53,#REF!)</f>
        <v>#REF!</v>
      </c>
      <c r="M53" s="5" cm="1">
        <f t="array" ref="M53">_xll.BDP(J53&amp;" corp","blp_i_sprd_mid","pcs="&amp;E53)</f>
        <v>159.88735961914063</v>
      </c>
      <c r="N53" s="11">
        <f t="shared" si="24"/>
        <v>15.54827880859375</v>
      </c>
      <c r="O53" s="14" t="str">
        <f>MIN(ROUNDDOWN(MIN(_xlfn.XLOOKUP(F53,bonds[ID_ISIN],bonds[years_since_issue]),_xlfn.XLOOKUP(J53,bonds[ID_ISIN],bonds[years_since_issue]))*365,0),max_lookback)&amp;"d"</f>
        <v>365d</v>
      </c>
      <c r="P53" s="4" t="s">
        <v>911</v>
      </c>
      <c r="Q53" s="5" cm="1">
        <f t="array" ref="Q53">_xll.BQL.Query("let(#price=dropna(spread(st=i,dates=range(-"&amp;$O53&amp;","&amp;$P53&amp;"),side='mid',fill='prev', pricing_source='"&amp;$E53&amp;"')).value;
#price2=value(#price,['"&amp;$J53&amp;" Corp']);
#spread=#price-#price2;)
Get("&amp;Q$3&amp;"(#spread))
for('"&amp;$F53&amp;" Corp')")</f>
        <v>-180.03166618635191</v>
      </c>
      <c r="R53" s="5" cm="1">
        <f t="array" ref="R53">_xll.BQL.Query("let(#price=dropna(spread(st=i,dates=range(-"&amp;$O53&amp;","&amp;$P53&amp;"),side='mid',fill='prev', pricing_source='"&amp;$E53&amp;"')).value;
#price2=value(#price,['"&amp;$J53&amp;" Corp']);
#spread=#price-#price2;)
Get("&amp;R$3&amp;"(#spread))
for('"&amp;$F53&amp;" Corp')")</f>
        <v>33.011459423208493</v>
      </c>
      <c r="S53" s="5" cm="1">
        <f t="array" ref="S53">_xll.BQL.Query("let(#price=dropna(spread(st=i,dates=range(-"&amp;$O53&amp;","&amp;$P53&amp;"),side='mid',fill='prev', pricing_source='"&amp;$E53&amp;"')).value;
#price2=value(#price,['"&amp;$J53&amp;" Corp']);
#spread=#price-#price2;)
Get("&amp;S$3&amp;"(#spread))
for('"&amp;$F53&amp;" Corp')")</f>
        <v>-8.533943221476223</v>
      </c>
      <c r="T53" s="5" cm="1">
        <f t="array" ref="T53">_xll.BQL.Query("let(#price=dropna(spread(st=i,dates=range(-"&amp;$O53&amp;","&amp;$P53&amp;"),side='mid',fill='prev', pricing_source='"&amp;$E53&amp;"')).value;
#price2=value(#price,['"&amp;$J53&amp;" Corp']);
#spread=#price-#price2;)
Get("&amp;T$3&amp;"(#spread))
for('"&amp;$F53&amp;" Corp')")</f>
        <v>45.066424084292997</v>
      </c>
      <c r="U53" s="7">
        <f t="shared" si="25"/>
        <v>0.53437170841480963</v>
      </c>
      <c r="V53" s="5">
        <f t="shared" si="26"/>
        <v>91.802983285825817</v>
      </c>
      <c r="W53" s="7">
        <f>_xll.BQL.Query(" get(corr(SPREAD(SPREAD_TYPE='I'), VALUE(SPREAD(SPREAD_TYPE='I'), ['"&amp;F53&amp;" Corp']))) for(['"&amp;J53&amp;" Corp'])with(dates=range(-"&amp;O53&amp;","&amp;P53&amp;"))")</f>
        <v>0.94163566458574843</v>
      </c>
      <c r="X53" s="5" cm="1">
        <f t="array" aca="1" ref="X53" ca="1">IFERROR(_xll.BDH(F53&amp;" corp","blp_i_sprd_mid",TODAY()-2,TODAY()-2,"days=a","fill=p")-_xll.BDH(J53&amp;" corp","blp_i_sprd_mid",TODAY()-2,TODAY()-2,"days=a","fill=p"),"-")</f>
        <v>9.3650000000000091</v>
      </c>
      <c r="Y53" s="5" cm="1">
        <f t="array" aca="1" ref="Y53" ca="1">IFERROR(_xll.BDH(F53&amp;" corp","blp_i_sprd_mid",TODAY()-5,TODAY()-5,"days=a","fill=p")-_xll.BDH(J53&amp;" corp","blp_i_sprd_mid",TODAY()-5,TODAY()-5,"days=a","fill=p"),"-")</f>
        <v>5.9490000000000123</v>
      </c>
      <c r="Z53" s="5" cm="1">
        <f t="array" aca="1" ref="Z53" ca="1">IFERROR(_xll.BDH(F53&amp;" corp","blp_i_sprd_mid",TODAY()-10,TODAY()-10,"days=a","fill=p")-_xll.BDH(J53&amp;" corp","blp_i_sprd_mid",TODAY()-10,TODAY()-10,"days=a","fill=p"),"-")</f>
        <v>6.4999999999997726E-2</v>
      </c>
      <c r="AA53" s="7">
        <f t="shared" si="27"/>
        <v>9.2166296054371211E-3</v>
      </c>
      <c r="AB53" s="7"/>
      <c r="AC53" s="7"/>
      <c r="AD53" s="4" t="str">
        <f t="shared" si="28"/>
        <v>XS1890845875 Corp XS1309436910 Corp</v>
      </c>
      <c r="AE53" s="4" t="str">
        <f t="shared" si="29"/>
        <v>365d</v>
      </c>
      <c r="AF53" s="4" t="s">
        <v>920</v>
      </c>
      <c r="AG53" s="5" cm="1">
        <f t="array" ref="AG53">_xll.BQL.Query("let(#price=dropna(spread(st=i,dates=range(-"&amp;$AE53&amp;","&amp;$AF53&amp;"),side='mid',fill='prev', pricing_source='"&amp;$E53&amp;"')).value;
#price2=value(#price,['"&amp;$J53&amp;" Corp']);
#spread=#price-#price2;)
Get("&amp;AG$3&amp;"(#spread))
for('"&amp;$F53&amp;" Corp')")</f>
        <v>-7.8904603393578094</v>
      </c>
      <c r="AH53" s="5" cm="1">
        <f t="array" ref="AH53">_xll.BQL.Query("let(#price=dropna(spread(st=i,dates=range(-"&amp;$AE53&amp;","&amp;$AF53&amp;"),side='mid',fill='prev', pricing_source='"&amp;$E53&amp;"')).value;
#price2=value(#price,['"&amp;$J53&amp;" Corp']);
#spread=#price-#price2;)
Get("&amp;AH$3&amp;"(#spread))
for('"&amp;$F53&amp;" Corp')")</f>
        <v>44.632033648216229</v>
      </c>
      <c r="AI53" s="7">
        <f t="shared" si="30"/>
        <v>0.52515507880937251</v>
      </c>
      <c r="AK53" s="18"/>
      <c r="AL53" s="18"/>
    </row>
    <row r="54" spans="1:38" x14ac:dyDescent="0.25">
      <c r="A54" s="4" t="s">
        <v>925</v>
      </c>
      <c r="E54" s="10" t="s">
        <v>1109</v>
      </c>
      <c r="F54" s="10" t="s">
        <v>495</v>
      </c>
      <c r="G54" s="4" t="str">
        <f>_xlfn.XLOOKUP(F54,bonds[ID_ISIN],bonds[unique lookup])</f>
        <v>SEVFP 1 5/8 PERP nc-26</v>
      </c>
      <c r="H54" s="13" t="e">
        <f>SUMIF(#REF!,F54,#REF!)</f>
        <v>#REF!</v>
      </c>
      <c r="I54" s="5" cm="1">
        <f t="array" ref="I54">_xll.BDP(F54&amp;" corp","blp_i_sprd_mid","pcs="&amp;E54)</f>
        <v>264.33987426757813</v>
      </c>
      <c r="J54" s="10" t="s">
        <v>482</v>
      </c>
      <c r="K54" s="4" t="str">
        <f>_xlfn.XLOOKUP(J54,bonds[ID_ISIN],bonds[unique lookup])</f>
        <v>ENGIFP 1 5/8 PERP nc-25</v>
      </c>
      <c r="L54" s="13" t="e">
        <f>SUMIF(#REF!,J54,#REF!)</f>
        <v>#REF!</v>
      </c>
      <c r="M54" s="5" cm="1">
        <f t="array" ref="M54">_xll.BDP(J54&amp;" corp","blp_i_sprd_mid","pcs="&amp;E54)</f>
        <v>186.11698913574219</v>
      </c>
      <c r="N54" s="11">
        <f t="shared" si="24"/>
        <v>78.222885131835938</v>
      </c>
      <c r="O54" s="14" t="str">
        <f>MIN(ROUNDDOWN(MIN(_xlfn.XLOOKUP(F54,bonds[ID_ISIN],bonds[years_since_issue]),_xlfn.XLOOKUP(J54,bonds[ID_ISIN],bonds[years_since_issue]))*365,0),max_lookback)&amp;"d"</f>
        <v>365d</v>
      </c>
      <c r="P54" s="4" t="s">
        <v>911</v>
      </c>
      <c r="Q54" s="5" cm="1">
        <f t="array" ref="Q54">_xll.BQL.Query("let(#price=dropna(spread(st=i,dates=range(-"&amp;$O54&amp;","&amp;$P54&amp;"),side='mid',fill='prev', pricing_source='"&amp;$E54&amp;"')).value;
#price2=value(#price,['"&amp;$J54&amp;" Corp']);
#spread=#price-#price2;)
Get("&amp;Q$3&amp;"(#spread))
for('"&amp;$F54&amp;" Corp')")</f>
        <v>-92.659999999999968</v>
      </c>
      <c r="R54" s="5" cm="1">
        <f t="array" ref="R54">_xll.BQL.Query("let(#price=dropna(spread(st=i,dates=range(-"&amp;$O54&amp;","&amp;$P54&amp;"),side='mid',fill='prev', pricing_source='"&amp;$E54&amp;"')).value;
#price2=value(#price,['"&amp;$J54&amp;" Corp']);
#spread=#price-#price2;)
Get("&amp;R$3&amp;"(#spread))
for('"&amp;$F54&amp;" Corp')")</f>
        <v>92.43</v>
      </c>
      <c r="S54" s="5" cm="1">
        <f t="array" ref="S54">_xll.BQL.Query("let(#price=dropna(spread(st=i,dates=range(-"&amp;$O54&amp;","&amp;$P54&amp;"),side='mid',fill='prev', pricing_source='"&amp;$E54&amp;"')).value;
#price2=value(#price,['"&amp;$J54&amp;" Corp']);
#spread=#price-#price2;)
Get("&amp;S$3&amp;"(#spread))
for('"&amp;$F54&amp;" Corp')")</f>
        <v>35.361469841628782</v>
      </c>
      <c r="T54" s="5" cm="1">
        <f t="array" ref="T54">_xll.BQL.Query("let(#price=dropna(spread(st=i,dates=range(-"&amp;$O54&amp;","&amp;$P54&amp;"),side='mid',fill='prev', pricing_source='"&amp;$E54&amp;"')).value;
#price2=value(#price,['"&amp;$J54&amp;" Corp']);
#spread=#price-#price2;)
Get("&amp;T$3&amp;"(#spread))
for('"&amp;$F54&amp;" Corp')")</f>
        <v>30.42681734302673</v>
      </c>
      <c r="U54" s="7">
        <f t="shared" si="25"/>
        <v>1.4086723171534801</v>
      </c>
      <c r="V54" s="5">
        <f t="shared" si="26"/>
        <v>92.324212616476274</v>
      </c>
      <c r="W54" s="7">
        <f>_xll.BQL.Query(" get(corr(SPREAD(SPREAD_TYPE='I'), VALUE(SPREAD(SPREAD_TYPE='I'), ['"&amp;F54&amp;" Corp']))) for(['"&amp;J54&amp;" Corp'])with(dates=range(-"&amp;O54&amp;","&amp;P54&amp;"))")</f>
        <v>0.88852204516019329</v>
      </c>
      <c r="X54" s="5" cm="1">
        <f t="array" aca="1" ref="X54" ca="1">IFERROR(_xll.BDH(F54&amp;" corp","blp_i_sprd_mid",TODAY()-2,TODAY()-2,"days=a","fill=p")-_xll.BDH(J54&amp;" corp","blp_i_sprd_mid",TODAY()-2,TODAY()-2,"days=a","fill=p"),"-")</f>
        <v>77.910999999999973</v>
      </c>
      <c r="Y54" s="5" cm="1">
        <f t="array" aca="1" ref="Y54" ca="1">IFERROR(_xll.BDH(F54&amp;" corp","blp_i_sprd_mid",TODAY()-5,TODAY()-5,"days=a","fill=p")-_xll.BDH(J54&amp;" corp","blp_i_sprd_mid",TODAY()-5,TODAY()-5,"days=a","fill=p"),"-")</f>
        <v>76.363</v>
      </c>
      <c r="Z54" s="5" cm="1">
        <f t="array" aca="1" ref="Z54" ca="1">IFERROR(_xll.BDH(F54&amp;" corp","blp_i_sprd_mid",TODAY()-10,TODAY()-10,"days=a","fill=p")-_xll.BDH(J54&amp;" corp","blp_i_sprd_mid",TODAY()-10,TODAY()-10,"days=a","fill=p"),"-")</f>
        <v>74.086999999999989</v>
      </c>
      <c r="AA54" s="7">
        <f t="shared" si="27"/>
        <v>5.4992638086219348E-2</v>
      </c>
      <c r="AB54" s="7"/>
      <c r="AC54" s="7"/>
      <c r="AD54" s="4" t="str">
        <f t="shared" si="28"/>
        <v>FR0013445335 Corp FR0013431244 Corp</v>
      </c>
      <c r="AE54" s="4" t="str">
        <f t="shared" si="29"/>
        <v>365d</v>
      </c>
      <c r="AF54" s="4" t="s">
        <v>920</v>
      </c>
      <c r="AG54" s="5" cm="1">
        <f t="array" ref="AG54">_xll.BQL.Query("let(#price=dropna(spread(st=i,dates=range(-"&amp;$AE54&amp;","&amp;$AF54&amp;"),side='mid',fill='prev', pricing_source='"&amp;$E54&amp;"')).value;
#price2=value(#price,['"&amp;$J54&amp;" Corp']);
#spread=#price-#price2;)
Get("&amp;AG$3&amp;"(#spread))
for('"&amp;$F54&amp;" Corp')")</f>
        <v>36.510137486559287</v>
      </c>
      <c r="AH54" s="5" cm="1">
        <f t="array" ref="AH54">_xll.BQL.Query("let(#price=dropna(spread(st=i,dates=range(-"&amp;$AE54&amp;","&amp;$AF54&amp;"),side='mid',fill='prev', pricing_source='"&amp;$E54&amp;"')).value;
#price2=value(#price,['"&amp;$J54&amp;" Corp']);
#spread=#price-#price2;)
Get("&amp;AH$3&amp;"(#spread))
for('"&amp;$F54&amp;" Corp')")</f>
        <v>30.814341302676862</v>
      </c>
      <c r="AI54" s="7">
        <f t="shared" si="30"/>
        <v>1.3536796790672607</v>
      </c>
      <c r="AK54" s="18"/>
      <c r="AL54" s="18"/>
    </row>
    <row r="55" spans="1:38" x14ac:dyDescent="0.25">
      <c r="A55" s="4" t="s">
        <v>925</v>
      </c>
      <c r="E55" s="10" t="s">
        <v>927</v>
      </c>
      <c r="F55" s="10" t="s">
        <v>19</v>
      </c>
      <c r="G55" s="4" t="str">
        <f>_xlfn.XLOOKUP(F55,bonds[ID_ISIN],bonds[unique lookup])</f>
        <v>IBESM 3 1/4 PERP nc-24</v>
      </c>
      <c r="H55" s="13" t="e">
        <f>SUMIF(#REF!,F55,#REF!)</f>
        <v>#REF!</v>
      </c>
      <c r="I55" s="5" cm="1">
        <f t="array" ref="I55">_xll.BDP(F55&amp;" corp","blp_i_sprd_mid","pcs="&amp;E55)</f>
        <v>175.43563842773438</v>
      </c>
      <c r="J55" s="10" t="s">
        <v>18</v>
      </c>
      <c r="K55" s="4" t="str">
        <f>_xlfn.XLOOKUP(J55,bonds[ID_ISIN],bonds[unique lookup])</f>
        <v>ENGIFP 3 7/8 PERP nc-24</v>
      </c>
      <c r="L55" s="13" t="e">
        <f>SUMIF(#REF!,J55,#REF!)</f>
        <v>#REF!</v>
      </c>
      <c r="M55" s="5" cm="1">
        <f t="array" ref="M55">_xll.BDP(J55&amp;" corp","blp_i_sprd_mid","pcs="&amp;E55)</f>
        <v>175.86259460449219</v>
      </c>
      <c r="N55" s="11">
        <f t="shared" si="24"/>
        <v>-0.4269561767578125</v>
      </c>
      <c r="O55" s="14" t="str">
        <f>MIN(ROUNDDOWN(MIN(_xlfn.XLOOKUP(F55,bonds[ID_ISIN],bonds[years_since_issue]),_xlfn.XLOOKUP(J55,bonds[ID_ISIN],bonds[years_since_issue]))*365,0),max_lookback)&amp;"d"</f>
        <v>365d</v>
      </c>
      <c r="P55" s="4" t="s">
        <v>911</v>
      </c>
      <c r="Q55" s="5" cm="1">
        <f t="array" ref="Q55">_xll.BQL.Query("let(#price=dropna(spread(st=i,dates=range(-"&amp;$O55&amp;","&amp;$P55&amp;"),side='mid',fill='prev', pricing_source='"&amp;$E55&amp;"')).value;
#price2=value(#price,['"&amp;$J55&amp;" Corp']);
#spread=#price-#price2;)
Get("&amp;Q$3&amp;"(#spread))
for('"&amp;$F55&amp;" Corp')")</f>
        <v>-139.54863880197166</v>
      </c>
      <c r="R55" s="5" cm="1">
        <f t="array" ref="R55">_xll.BQL.Query("let(#price=dropna(spread(st=i,dates=range(-"&amp;$O55&amp;","&amp;$P55&amp;"),side='mid',fill='prev', pricing_source='"&amp;$E55&amp;"')).value;
#price2=value(#price,['"&amp;$J55&amp;" Corp']);
#spread=#price-#price2;)
Get("&amp;R$3&amp;"(#spread))
for('"&amp;$F55&amp;" Corp')")</f>
        <v>19.897122028888703</v>
      </c>
      <c r="S55" s="5" cm="1">
        <f t="array" ref="S55">_xll.BQL.Query("let(#price=dropna(spread(st=i,dates=range(-"&amp;$O55&amp;","&amp;$P55&amp;"),side='mid',fill='prev', pricing_source='"&amp;$E55&amp;"')).value;
#price2=value(#price,['"&amp;$J55&amp;" Corp']);
#spread=#price-#price2;)
Get("&amp;S$3&amp;"(#spread))
for('"&amp;$F55&amp;" Corp')")</f>
        <v>-15.29777463026401</v>
      </c>
      <c r="T55" s="5" cm="1">
        <f t="array" ref="T55">_xll.BQL.Query("let(#price=dropna(spread(st=i,dates=range(-"&amp;$O55&amp;","&amp;$P55&amp;"),side='mid',fill='prev', pricing_source='"&amp;$E55&amp;"')).value;
#price2=value(#price,['"&amp;$J55&amp;" Corp']);
#spread=#price-#price2;)
Get("&amp;T$3&amp;"(#spread))
for('"&amp;$F55&amp;" Corp')")</f>
        <v>21.416285732031675</v>
      </c>
      <c r="U55" s="7">
        <f t="shared" si="25"/>
        <v>0.69436963251122374</v>
      </c>
      <c r="V55" s="5">
        <f t="shared" si="26"/>
        <v>87.253296607110016</v>
      </c>
      <c r="W55" s="7">
        <f>_xll.BQL.Query(" get(corr(SPREAD(SPREAD_TYPE='I'), VALUE(SPREAD(SPREAD_TYPE='I'), ['"&amp;F55&amp;" Corp']))) for(['"&amp;J55&amp;" Corp'])with(dates=range(-"&amp;O55&amp;","&amp;P55&amp;"))")</f>
        <v>0.9831757920288472</v>
      </c>
      <c r="X55" s="5" cm="1">
        <f t="array" aca="1" ref="X55" ca="1">IFERROR(_xll.BDH(F55&amp;" corp","blp_i_sprd_mid",TODAY()-2,TODAY()-2,"days=a","fill=p")-_xll.BDH(J55&amp;" corp","blp_i_sprd_mid",TODAY()-2,TODAY()-2,"days=a","fill=p"),"-")</f>
        <v>-6.0060000000000002</v>
      </c>
      <c r="Y55" s="5" cm="1">
        <f t="array" aca="1" ref="Y55" ca="1">IFERROR(_xll.BDH(F55&amp;" corp","blp_i_sprd_mid",TODAY()-5,TODAY()-5,"days=a","fill=p")-_xll.BDH(J55&amp;" corp","blp_i_sprd_mid",TODAY()-5,TODAY()-5,"days=a","fill=p"),"-")</f>
        <v>-6.6640000000000157</v>
      </c>
      <c r="Z55" s="5" cm="1">
        <f t="array" aca="1" ref="Z55" ca="1">IFERROR(_xll.BDH(F55&amp;" corp","blp_i_sprd_mid",TODAY()-10,TODAY()-10,"days=a","fill=p")-_xll.BDH(J55&amp;" corp","blp_i_sprd_mid",TODAY()-10,TODAY()-10,"days=a","fill=p"),"-")</f>
        <v>-9.7550000000000239</v>
      </c>
      <c r="AA55" s="7">
        <f t="shared" si="27"/>
        <v>1.2640669603286914E-2</v>
      </c>
      <c r="AB55" s="7"/>
      <c r="AC55" s="7"/>
      <c r="AD55" s="4" t="str">
        <f t="shared" si="28"/>
        <v>XS1890845875 Corp FR0011942283 Corp</v>
      </c>
      <c r="AE55" s="4" t="str">
        <f t="shared" si="29"/>
        <v>365d</v>
      </c>
      <c r="AF55" s="4" t="s">
        <v>920</v>
      </c>
      <c r="AG55" s="5" cm="1">
        <f t="array" ref="AG55">_xll.BQL.Query("let(#price=dropna(spread(st=i,dates=range(-"&amp;$AE55&amp;","&amp;$AF55&amp;"),side='mid',fill='prev', pricing_source='"&amp;$E55&amp;"')).value;
#price2=value(#price,['"&amp;$J55&amp;" Corp']);
#spread=#price-#price2;)
Get("&amp;AG$3&amp;"(#spread))
for('"&amp;$F55&amp;" Corp')")</f>
        <v>-14.916772212998064</v>
      </c>
      <c r="AH55" s="5" cm="1">
        <f t="array" ref="AH55">_xll.BQL.Query("let(#price=dropna(spread(st=i,dates=range(-"&amp;$AE55&amp;","&amp;$AF55&amp;"),side='mid',fill='prev', pricing_source='"&amp;$E55&amp;"')).value;
#price2=value(#price,['"&amp;$J55&amp;" Corp']);
#spread=#price-#price2;)
Get("&amp;AH$3&amp;"(#spread))
for('"&amp;$F55&amp;" Corp')")</f>
        <v>21.254511432862518</v>
      </c>
      <c r="AI55" s="7">
        <f t="shared" si="30"/>
        <v>0.68172896290793683</v>
      </c>
      <c r="AK55" s="18"/>
      <c r="AL55" s="18"/>
    </row>
    <row r="56" spans="1:38" x14ac:dyDescent="0.25">
      <c r="A56" s="4" t="s">
        <v>925</v>
      </c>
      <c r="E56" s="10" t="s">
        <v>927</v>
      </c>
      <c r="F56" s="10" t="s">
        <v>19</v>
      </c>
      <c r="G56" s="4" t="str">
        <f>_xlfn.XLOOKUP(F56,bonds[ID_ISIN],bonds[unique lookup])</f>
        <v>IBESM 3 1/4 PERP nc-24</v>
      </c>
      <c r="H56" s="13" t="e">
        <f>SUMIF(#REF!,F56,#REF!)</f>
        <v>#REF!</v>
      </c>
      <c r="I56" s="5" cm="1">
        <f t="array" ref="I56">_xll.BDP(F56&amp;" corp","blp_i_sprd_mid","pcs="&amp;E56)</f>
        <v>175.43563842773438</v>
      </c>
      <c r="J56" s="10" t="s">
        <v>7</v>
      </c>
      <c r="K56" s="4" t="str">
        <f>_xlfn.XLOOKUP(J56,bonds[ID_ISIN],bonds[unique lookup])</f>
        <v>ENGIFP 3 1/4 PERP nc-24</v>
      </c>
      <c r="L56" s="13" t="e">
        <f>SUMIF(#REF!,J56,#REF!)</f>
        <v>#REF!</v>
      </c>
      <c r="M56" s="5" cm="1">
        <f t="array" ref="M56">_xll.BDP(J56&amp;" corp","blp_i_sprd_mid","pcs="&amp;E56)</f>
        <v>168.99337768554688</v>
      </c>
      <c r="N56" s="11">
        <f t="shared" si="24"/>
        <v>6.4422607421875</v>
      </c>
      <c r="O56" s="14" t="str">
        <f>MIN(ROUNDDOWN(MIN(_xlfn.XLOOKUP(F56,bonds[ID_ISIN],bonds[years_since_issue]),_xlfn.XLOOKUP(J56,bonds[ID_ISIN],bonds[years_since_issue]))*365,0),max_lookback)&amp;"d"</f>
        <v>365d</v>
      </c>
      <c r="P56" s="4" t="s">
        <v>911</v>
      </c>
      <c r="Q56" s="5" cm="1">
        <f t="array" ref="Q56">_xll.BQL.Query("let(#price=dropna(spread(st=i,dates=range(-"&amp;$O56&amp;","&amp;$P56&amp;"),side='mid',fill='prev', pricing_source='"&amp;$E56&amp;"')).value;
#price2=value(#price,['"&amp;$J56&amp;" Corp']);
#spread=#price-#price2;)
Get("&amp;Q$3&amp;"(#spread))
for('"&amp;$F56&amp;" Corp')")</f>
        <v>-147.23528263758817</v>
      </c>
      <c r="R56" s="5" cm="1">
        <f t="array" ref="R56">_xll.BQL.Query("let(#price=dropna(spread(st=i,dates=range(-"&amp;$O56&amp;","&amp;$P56&amp;"),side='mid',fill='prev', pricing_source='"&amp;$E56&amp;"')).value;
#price2=value(#price,['"&amp;$J56&amp;" Corp']);
#spread=#price-#price2;)
Get("&amp;R$3&amp;"(#spread))
for('"&amp;$F56&amp;" Corp')")</f>
        <v>113.78488836158061</v>
      </c>
      <c r="S56" s="5" cm="1">
        <f t="array" ref="S56">_xll.BQL.Query("let(#price=dropna(spread(st=i,dates=range(-"&amp;$O56&amp;","&amp;$P56&amp;"),side='mid',fill='prev', pricing_source='"&amp;$E56&amp;"')).value;
#price2=value(#price,['"&amp;$J56&amp;" Corp']);
#spread=#price-#price2;)
Get("&amp;S$3&amp;"(#spread))
for('"&amp;$F56&amp;" Corp')")</f>
        <v>-15.759456748010306</v>
      </c>
      <c r="T56" s="5" cm="1">
        <f t="array" ref="T56">_xll.BQL.Query("let(#price=dropna(spread(st=i,dates=range(-"&amp;$O56&amp;","&amp;$P56&amp;"),side='mid',fill='prev', pricing_source='"&amp;$E56&amp;"')).value;
#price2=value(#price,['"&amp;$J56&amp;" Corp']);
#spread=#price-#price2;)
Get("&amp;T$3&amp;"(#spread))
for('"&amp;$F56&amp;" Corp')")</f>
        <v>23.025953414162259</v>
      </c>
      <c r="U56" s="7">
        <f t="shared" si="25"/>
        <v>0.96420404796539283</v>
      </c>
      <c r="V56" s="5">
        <f t="shared" si="26"/>
        <v>58.875734695716318</v>
      </c>
      <c r="W56" s="7">
        <f>_xll.BQL.Query(" get(corr(SPREAD(SPREAD_TYPE='I'), VALUE(SPREAD(SPREAD_TYPE='I'), ['"&amp;F56&amp;" Corp']))) for(['"&amp;J56&amp;" Corp'])with(dates=range(-"&amp;O56&amp;","&amp;P56&amp;"))")</f>
        <v>0.98134867142595694</v>
      </c>
      <c r="X56" s="5" cm="1">
        <f t="array" aca="1" ref="X56" ca="1">IFERROR(_xll.BDH(F56&amp;" corp","blp_i_sprd_mid",TODAY()-2,TODAY()-2,"days=a","fill=p")-_xll.BDH(J56&amp;" corp","blp_i_sprd_mid",TODAY()-2,TODAY()-2,"days=a","fill=p"),"-")</f>
        <v>0.64500000000001023</v>
      </c>
      <c r="Y56" s="5" cm="1">
        <f t="array" aca="1" ref="Y56" ca="1">IFERROR(_xll.BDH(F56&amp;" corp","blp_i_sprd_mid",TODAY()-5,TODAY()-5,"days=a","fill=p")-_xll.BDH(J56&amp;" corp","blp_i_sprd_mid",TODAY()-5,TODAY()-5,"days=a","fill=p"),"-")</f>
        <v>1.671999999999997</v>
      </c>
      <c r="Z56" s="5" cm="1">
        <f t="array" aca="1" ref="Z56" ca="1">IFERROR(_xll.BDH(F56&amp;" corp","blp_i_sprd_mid",TODAY()-10,TODAY()-10,"days=a","fill=p")-_xll.BDH(J56&amp;" corp","blp_i_sprd_mid",TODAY()-10,TODAY()-10,"days=a","fill=p"),"-")</f>
        <v>-0.84600000000000364</v>
      </c>
      <c r="AA56" s="7">
        <f t="shared" si="27"/>
        <v>2.3904189090802386E-2</v>
      </c>
      <c r="AB56" s="7"/>
      <c r="AC56" s="7"/>
      <c r="AD56" s="4" t="str">
        <f t="shared" si="28"/>
        <v>XS1890845875 Corp FR0013398229 Corp</v>
      </c>
      <c r="AE56" s="4" t="str">
        <f t="shared" si="29"/>
        <v>365d</v>
      </c>
      <c r="AF56" s="4" t="s">
        <v>920</v>
      </c>
      <c r="AG56" s="5" cm="1">
        <f t="array" ref="AG56">_xll.BQL.Query("let(#price=dropna(spread(st=i,dates=range(-"&amp;$AE56&amp;","&amp;$AF56&amp;"),side='mid',fill='prev', pricing_source='"&amp;$E56&amp;"')).value;
#price2=value(#price,['"&amp;$J56&amp;" Corp']);
#spread=#price-#price2;)
Get("&amp;AG$3&amp;"(#spread))
for('"&amp;$F56&amp;" Corp')")</f>
        <v>-15.175672376890146</v>
      </c>
      <c r="AH56" s="5" cm="1">
        <f t="array" ref="AH56">_xll.BQL.Query("let(#price=dropna(spread(st=i,dates=range(-"&amp;$AE56&amp;","&amp;$AF56&amp;"),side='mid',fill='prev', pricing_source='"&amp;$E56&amp;"')).value;
#price2=value(#price,['"&amp;$J56&amp;" Corp']);
#spread=#price-#price2;)
Get("&amp;AH$3&amp;"(#spread))
for('"&amp;$F56&amp;" Corp')")</f>
        <v>22.990467258977727</v>
      </c>
      <c r="AI56" s="7">
        <f t="shared" si="30"/>
        <v>0.94029985887459044</v>
      </c>
      <c r="AK56" s="18"/>
      <c r="AL56" s="18"/>
    </row>
    <row r="57" spans="1:38" x14ac:dyDescent="0.25">
      <c r="AE57" s="9"/>
    </row>
    <row r="58" spans="1:38" x14ac:dyDescent="0.25">
      <c r="AE58" s="9"/>
    </row>
    <row r="59" spans="1:38" x14ac:dyDescent="0.25">
      <c r="AE59" s="9"/>
    </row>
    <row r="60" spans="1:38" x14ac:dyDescent="0.25">
      <c r="A60" s="4" t="s">
        <v>926</v>
      </c>
      <c r="E60" s="10" t="s">
        <v>927</v>
      </c>
      <c r="F60" s="10" t="s">
        <v>305</v>
      </c>
      <c r="G60" s="4" t="str">
        <f>_xlfn.XLOOKUP(F60,bonds[ID_ISIN],bonds[unique lookup])</f>
        <v>BHP 6 3/4 10/19/75 nc-25</v>
      </c>
      <c r="H60" s="13" t="e">
        <f>SUMIF(#REF!,F60,#REF!)</f>
        <v>#REF!</v>
      </c>
      <c r="I60" s="5" cm="1">
        <f t="array" ref="I60">_xll.BDP(F60&amp;" corp","blp_i_sprd_mid","pcs="&amp;E60)</f>
        <v>186.76104736328125</v>
      </c>
      <c r="J60" s="10" t="s">
        <v>301</v>
      </c>
      <c r="K60" s="4" t="str">
        <f>_xlfn.XLOOKUP(J60,bonds[ID_ISIN],bonds[unique lookup])</f>
        <v>BHP 5 5/8 10/22/79 nc-24</v>
      </c>
      <c r="L60" s="13" t="e">
        <f>SUMIF(#REF!,J60,#REF!)</f>
        <v>#REF!</v>
      </c>
      <c r="M60" s="5" cm="1">
        <f t="array" ref="M60">_xll.BDP(J60&amp;" corp","blp_i_sprd_mid","pcs="&amp;E60)</f>
        <v>159.88735961914063</v>
      </c>
      <c r="N60" s="11">
        <f t="shared" ref="N60:N68" si="31">I60-M60</f>
        <v>26.873687744140625</v>
      </c>
      <c r="O60" s="14" t="str">
        <f>MIN(ROUNDDOWN(MIN(_xlfn.XLOOKUP(F60,bonds[ID_ISIN],bonds[years_since_issue]),_xlfn.XLOOKUP(J60,bonds[ID_ISIN],bonds[years_since_issue]))*365,0),max_lookback)&amp;"d"</f>
        <v>365d</v>
      </c>
      <c r="P60" s="4" t="s">
        <v>911</v>
      </c>
      <c r="Q60" s="5" cm="1">
        <f t="array" ref="Q60">_xll.BQL.Query("let(#price=dropna(spread(st=i,dates=range(-"&amp;$O60&amp;","&amp;$P60&amp;"),side='mid',fill='prev', pricing_source='"&amp;$E60&amp;"')).value;
#price2=value(#price,['"&amp;$J60&amp;" Corp']);
#spread=#price-#price2;)
Get("&amp;Q$3&amp;"(#spread))
for('"&amp;$F60&amp;" Corp')")</f>
        <v>16.428862284332411</v>
      </c>
      <c r="R60" s="5" cm="1">
        <f t="array" ref="R60">_xll.BQL.Query("let(#price=dropna(spread(st=i,dates=range(-"&amp;$O60&amp;","&amp;$P60&amp;"),side='mid',fill='prev', pricing_source='"&amp;$E60&amp;"')).value;
#price2=value(#price,['"&amp;$J60&amp;" Corp']);
#spread=#price-#price2;)
Get("&amp;R$3&amp;"(#spread))
for('"&amp;$F60&amp;" Corp')")</f>
        <v>173.03962303586127</v>
      </c>
      <c r="S60" s="5" cm="1">
        <f t="array" ref="S60">_xll.BQL.Query("let(#price=dropna(spread(st=i,dates=range(-"&amp;$O60&amp;","&amp;$P60&amp;"),side='mid',fill='prev', pricing_source='"&amp;$E60&amp;"')).value;
#price2=value(#price,['"&amp;$J60&amp;" Corp']);
#spread=#price-#price2;)
Get("&amp;S$3&amp;"(#spread))
for('"&amp;$F60&amp;" Corp')")</f>
        <v>73.311641651404329</v>
      </c>
      <c r="T60" s="5" cm="1">
        <f t="array" ref="T60">_xll.BQL.Query("let(#price=dropna(spread(st=i,dates=range(-"&amp;$O60&amp;","&amp;$P60&amp;"),side='mid',fill='prev', pricing_source='"&amp;$E60&amp;"')).value;
#price2=value(#price,['"&amp;$J60&amp;" Corp']);
#spread=#price-#price2;)
Get("&amp;T$3&amp;"(#spread))
for('"&amp;$F60&amp;" Corp')")</f>
        <v>27.101487456262316</v>
      </c>
      <c r="U60" s="7">
        <f t="shared" ref="U60:U68" si="32">(N60-S60)/T60</f>
        <v>-1.7134835858071447</v>
      </c>
      <c r="V60" s="5">
        <f t="shared" ref="V60:V68" si="33">(N60-Q60)/(R60-Q60)*100</f>
        <v>6.6692897791228249</v>
      </c>
      <c r="W60" s="7">
        <f>_xll.BQL.Query(" get(corr(SPREAD(SPREAD_TYPE='I'), VALUE(SPREAD(SPREAD_TYPE='I'), ['"&amp;F60&amp;" Corp']))) for(['"&amp;J60&amp;" Corp'])with(dates=range(-"&amp;O60&amp;","&amp;P60&amp;"))")</f>
        <v>0.96749836693154034</v>
      </c>
      <c r="X60" s="5" cm="1">
        <f t="array" aca="1" ref="X60" ca="1">IFERROR(_xll.BDH(F60&amp;" corp","blp_i_sprd_mid",TODAY()-2,TODAY()-2,"days=a","fill=p")-_xll.BDH(J60&amp;" corp","blp_i_sprd_mid",TODAY()-2,TODAY()-2,"days=a","fill=p"),"-")</f>
        <v>22.325999999999993</v>
      </c>
      <c r="Y60" s="5" cm="1">
        <f t="array" aca="1" ref="Y60" ca="1">IFERROR(_xll.BDH(F60&amp;" corp","blp_i_sprd_mid",TODAY()-5,TODAY()-5,"days=a","fill=p")-_xll.BDH(J60&amp;" corp","blp_i_sprd_mid",TODAY()-5,TODAY()-5,"days=a","fill=p"),"-")</f>
        <v>19.352000000000004</v>
      </c>
      <c r="Z60" s="5" cm="1">
        <f t="array" aca="1" ref="Z60" ca="1">IFERROR(_xll.BDH(F60&amp;" corp","blp_i_sprd_mid",TODAY()-10,TODAY()-10,"days=a","fill=p")-_xll.BDH(J60&amp;" corp","blp_i_sprd_mid",TODAY()-10,TODAY()-10,"days=a","fill=p"),"-")</f>
        <v>20.614000000000004</v>
      </c>
      <c r="AA60" s="7">
        <f t="shared" ref="AA60:AA68" si="34">IFERROR(U60-AI60,"-")</f>
        <v>-8.5791714415017095E-2</v>
      </c>
      <c r="AB60" s="7"/>
      <c r="AC60" s="7"/>
      <c r="AD60" s="4" t="str">
        <f t="shared" ref="AD60:AD68" si="35">F60&amp;" Corp "&amp;J60&amp;" Corp"</f>
        <v>USQ12441AB91 Corp XS1309436910 Corp</v>
      </c>
      <c r="AE60" s="4" t="str">
        <f t="shared" ref="AE60:AE68" si="36">O60</f>
        <v>365d</v>
      </c>
      <c r="AF60" s="4" t="s">
        <v>920</v>
      </c>
      <c r="AG60" s="5" cm="1">
        <f t="array" ref="AG60">_xll.BQL.Query("let(#price=dropna(spread(st=i,dates=range(-"&amp;$AE60&amp;","&amp;$AF60&amp;"),side='mid',fill='prev', pricing_source='"&amp;$E60&amp;"')).value;
#price2=value(#price,['"&amp;$J60&amp;" Corp']);
#spread=#price-#price2;)
Get("&amp;AG$3&amp;"(#spread))
for('"&amp;$F60&amp;" Corp')")</f>
        <v>72.078404208049463</v>
      </c>
      <c r="AH60" s="5" cm="1">
        <f t="array" ref="AH60">_xll.BQL.Query("let(#price=dropna(spread(st=i,dates=range(-"&amp;$AE60&amp;","&amp;$AF60&amp;"),side='mid',fill='prev', pricing_source='"&amp;$E60&amp;"')).value;
#price2=value(#price,['"&amp;$J60&amp;" Corp']);
#spread=#price-#price2;)
Get("&amp;AH$3&amp;"(#spread))
for('"&amp;$F60&amp;" Corp')")</f>
        <v>27.772281264294993</v>
      </c>
      <c r="AI60" s="7">
        <f t="shared" ref="AI60:AI68" si="37">IFERROR((N60-AG60)/AH60,"-")</f>
        <v>-1.6276918713921276</v>
      </c>
      <c r="AK60" s="18"/>
      <c r="AL60" s="18"/>
    </row>
    <row r="61" spans="1:38" x14ac:dyDescent="0.25">
      <c r="A61" s="4" t="s">
        <v>926</v>
      </c>
      <c r="E61" s="10" t="s">
        <v>927</v>
      </c>
      <c r="F61" s="10" t="s">
        <v>260</v>
      </c>
      <c r="G61" s="4" t="str">
        <f>_xlfn.XLOOKUP(F61,bonds[ID_ISIN],bonds[unique lookup])</f>
        <v>BPLN 4 7/8 PERP nc-30</v>
      </c>
      <c r="H61" s="13" t="e">
        <f>SUMIF(#REF!,F61,#REF!)</f>
        <v>#REF!</v>
      </c>
      <c r="I61" s="5" cm="1">
        <f t="array" ref="I61">_xll.BDP(F61&amp;" corp","blp_i_sprd_mid","pcs="&amp;E61)</f>
        <v>308.62252807617188</v>
      </c>
      <c r="J61" s="10" t="s">
        <v>246</v>
      </c>
      <c r="K61" s="4" t="str">
        <f>_xlfn.XLOOKUP(J61,bonds[ID_ISIN],bonds[unique lookup])</f>
        <v>BPLN 3 5/8 PERP nc-29</v>
      </c>
      <c r="L61" s="13" t="e">
        <f>SUMIF(#REF!,J61,#REF!)</f>
        <v>#REF!</v>
      </c>
      <c r="M61" s="5" cm="1">
        <f t="array" ref="M61">_xll.BDP(J61&amp;" corp","blp_i_sprd_mid","pcs="&amp;E61)</f>
        <v>336.55599975585938</v>
      </c>
      <c r="N61" s="11">
        <f t="shared" si="31"/>
        <v>-27.9334716796875</v>
      </c>
      <c r="O61" s="14" t="str">
        <f>MIN(ROUNDDOWN(MIN(_xlfn.XLOOKUP(F61,bonds[ID_ISIN],bonds[years_since_issue]),_xlfn.XLOOKUP(J61,bonds[ID_ISIN],bonds[years_since_issue]))*365,0),max_lookback)&amp;"d"</f>
        <v>120d</v>
      </c>
      <c r="P61" s="4" t="s">
        <v>911</v>
      </c>
      <c r="Q61" s="5" cm="1">
        <f t="array" ref="Q61">_xll.BQL.Query("let(#price=dropna(spread(st=i,dates=range(-"&amp;$O61&amp;","&amp;$P61&amp;"),side='mid',fill='prev', pricing_source='"&amp;$E61&amp;"')).value;
#price2=value(#price,['"&amp;$J61&amp;" Corp']);
#spread=#price-#price2;)
Get("&amp;Q$3&amp;"(#spread))
for('"&amp;$F61&amp;" Corp')")</f>
        <v>-35.587900446746232</v>
      </c>
      <c r="R61" s="5" cm="1">
        <f t="array" ref="R61">_xll.BQL.Query("let(#price=dropna(spread(st=i,dates=range(-"&amp;$O61&amp;","&amp;$P61&amp;"),side='mid',fill='prev', pricing_source='"&amp;$E61&amp;"')).value;
#price2=value(#price,['"&amp;$J61&amp;" Corp']);
#spread=#price-#price2;)
Get("&amp;R$3&amp;"(#spread))
for('"&amp;$F61&amp;" Corp')")</f>
        <v>17.421019997165502</v>
      </c>
      <c r="S61" s="5" cm="1">
        <f t="array" ref="S61">_xll.BQL.Query("let(#price=dropna(spread(st=i,dates=range(-"&amp;$O61&amp;","&amp;$P61&amp;"),side='mid',fill='prev', pricing_source='"&amp;$E61&amp;"')).value;
#price2=value(#price,['"&amp;$J61&amp;" Corp']);
#spread=#price-#price2;)
Get("&amp;S$3&amp;"(#spread))
for('"&amp;$F61&amp;" Corp')")</f>
        <v>-8.1313428999775361</v>
      </c>
      <c r="T61" s="5" cm="1">
        <f t="array" ref="T61">_xll.BQL.Query("let(#price=dropna(spread(st=i,dates=range(-"&amp;$O61&amp;","&amp;$P61&amp;"),side='mid',fill='prev', pricing_source='"&amp;$E61&amp;"')).value;
#price2=value(#price,['"&amp;$J61&amp;" Corp']);
#spread=#price-#price2;)
Get("&amp;T$3&amp;"(#spread))
for('"&amp;$F61&amp;" Corp')")</f>
        <v>13.551181654220647</v>
      </c>
      <c r="U61" s="7">
        <f t="shared" si="32"/>
        <v>-1.4612842839091009</v>
      </c>
      <c r="V61" s="5">
        <f t="shared" si="33"/>
        <v>14.439888047065239</v>
      </c>
      <c r="W61" s="7">
        <f>_xll.BQL.Query(" get(corr(SPREAD(SPREAD_TYPE='I'), VALUE(SPREAD(SPREAD_TYPE='I'), ['"&amp;F61&amp;" Corp']))) for(['"&amp;J61&amp;" Corp'])with(dates=range(-"&amp;O61&amp;","&amp;P61&amp;"))")</f>
        <v>0.83130056634977612</v>
      </c>
      <c r="X61" s="5" cm="1">
        <f t="array" aca="1" ref="X61" ca="1">IFERROR(_xll.BDH(F61&amp;" corp","blp_i_sprd_mid",TODAY()-2,TODAY()-2,"days=a","fill=p")-_xll.BDH(J61&amp;" corp","blp_i_sprd_mid",TODAY()-2,TODAY()-2,"days=a","fill=p"),"-")</f>
        <v>-26.853000000000009</v>
      </c>
      <c r="Y61" s="5" cm="1">
        <f t="array" aca="1" ref="Y61" ca="1">IFERROR(_xll.BDH(F61&amp;" corp","blp_i_sprd_mid",TODAY()-5,TODAY()-5,"days=a","fill=p")-_xll.BDH(J61&amp;" corp","blp_i_sprd_mid",TODAY()-5,TODAY()-5,"days=a","fill=p"),"-")</f>
        <v>-31.915999999999997</v>
      </c>
      <c r="Z61" s="5" cm="1">
        <f t="array" aca="1" ref="Z61" ca="1">IFERROR(_xll.BDH(F61&amp;" corp","blp_i_sprd_mid",TODAY()-10,TODAY()-10,"days=a","fill=p")-_xll.BDH(J61&amp;" corp","blp_i_sprd_mid",TODAY()-10,TODAY()-10,"days=a","fill=p"),"-")</f>
        <v>-34.830000000000041</v>
      </c>
      <c r="AA61" s="7">
        <f t="shared" si="34"/>
        <v>-0.1159113248699104</v>
      </c>
      <c r="AB61" s="7"/>
      <c r="AC61" s="7"/>
      <c r="AD61" s="4" t="str">
        <f t="shared" si="35"/>
        <v>US05565QDV77 Corp XS2193662728 Corp</v>
      </c>
      <c r="AE61" s="4" t="str">
        <f t="shared" si="36"/>
        <v>120d</v>
      </c>
      <c r="AF61" s="4" t="s">
        <v>920</v>
      </c>
      <c r="AG61" s="5" cm="1">
        <f t="array" ref="AG61">_xll.BQL.Query("let(#price=dropna(spread(st=i,dates=range(-"&amp;$AE61&amp;","&amp;$AF61&amp;"),side='mid',fill='prev', pricing_source='"&amp;$E61&amp;"')).value;
#price2=value(#price,['"&amp;$J61&amp;" Corp']);
#spread=#price-#price2;)
Get("&amp;AG$3&amp;"(#spread))
for('"&amp;$F61&amp;" Corp')")</f>
        <v>-9.4123512144416104</v>
      </c>
      <c r="AH61" s="5" cm="1">
        <f t="array" ref="AH61">_xll.BQL.Query("let(#price=dropna(spread(st=i,dates=range(-"&amp;$AE61&amp;","&amp;$AF61&amp;"),side='mid',fill='prev', pricing_source='"&amp;$E61&amp;"')).value;
#price2=value(#price,['"&amp;$J61&amp;" Corp']);
#spread=#price-#price2;)
Get("&amp;AH$3&amp;"(#spread))
for('"&amp;$F61&amp;" Corp')")</f>
        <v>13.766532425679868</v>
      </c>
      <c r="AI61" s="7">
        <f t="shared" si="37"/>
        <v>-1.3453729590391905</v>
      </c>
      <c r="AK61" s="18"/>
      <c r="AL61" s="18"/>
    </row>
    <row r="62" spans="1:38" x14ac:dyDescent="0.25">
      <c r="A62" s="4" t="s">
        <v>926</v>
      </c>
      <c r="E62" s="10" t="s">
        <v>927</v>
      </c>
      <c r="F62" s="10" t="s">
        <v>301</v>
      </c>
      <c r="G62" s="4" t="str">
        <f>_xlfn.XLOOKUP(F62,bonds[ID_ISIN],bonds[unique lookup])</f>
        <v>BHP 5 5/8 10/22/79 nc-24</v>
      </c>
      <c r="H62" s="13" t="e">
        <f>SUMIF(#REF!,F62,#REF!)</f>
        <v>#REF!</v>
      </c>
      <c r="I62" s="5" cm="1">
        <f t="array" ref="I62">_xll.BDP(F62&amp;" corp","blp_i_sprd_mid","pcs="&amp;E62)</f>
        <v>159.88735961914063</v>
      </c>
      <c r="J62" s="10" t="s">
        <v>282</v>
      </c>
      <c r="K62" s="4" t="str">
        <f>_xlfn.XLOOKUP(J62,bonds[ID_ISIN],bonds[unique lookup])</f>
        <v>TOTAL 2 5/8 PERP nc-25</v>
      </c>
      <c r="L62" s="13" t="e">
        <f>SUMIF(#REF!,J62,#REF!)</f>
        <v>#REF!</v>
      </c>
      <c r="M62" s="5" cm="1">
        <f t="array" ref="M62">_xll.BDP(J62&amp;" corp","blp_i_sprd_mid","pcs="&amp;E62)</f>
        <v>212.30741882324219</v>
      </c>
      <c r="N62" s="11">
        <f t="shared" si="31"/>
        <v>-52.420059204101563</v>
      </c>
      <c r="O62" s="14" t="str">
        <f>MIN(ROUNDDOWN(MIN(_xlfn.XLOOKUP(F62,bonds[ID_ISIN],bonds[years_since_issue]),_xlfn.XLOOKUP(J62,bonds[ID_ISIN],bonds[years_since_issue]))*365,0),max_lookback)&amp;"d"</f>
        <v>365d</v>
      </c>
      <c r="P62" s="4" t="s">
        <v>911</v>
      </c>
      <c r="Q62" s="5" cm="1">
        <f t="array" ref="Q62">_xll.BQL.Query("let(#price=dropna(spread(st=i,dates=range(-"&amp;$O62&amp;","&amp;$P62&amp;"),side='mid',fill='prev', pricing_source='"&amp;$E62&amp;"')).value;
#price2=value(#price,['"&amp;$J62&amp;" Corp']);
#spread=#price-#price2;)
Get("&amp;Q$3&amp;"(#spread))
for('"&amp;$F62&amp;" Corp')")</f>
        <v>-99.29547540681159</v>
      </c>
      <c r="R62" s="5" cm="1">
        <f t="array" ref="R62">_xll.BQL.Query("let(#price=dropna(spread(st=i,dates=range(-"&amp;$O62&amp;","&amp;$P62&amp;"),side='mid',fill='prev', pricing_source='"&amp;$E62&amp;"')).value;
#price2=value(#price,['"&amp;$J62&amp;" Corp']);
#spread=#price-#price2;)
Get("&amp;R$3&amp;"(#spread))
for('"&amp;$F62&amp;" Corp')")</f>
        <v>262.01969043136694</v>
      </c>
      <c r="S62" s="5" cm="1">
        <f t="array" ref="S62">_xll.BQL.Query("let(#price=dropna(spread(st=i,dates=range(-"&amp;$O62&amp;","&amp;$P62&amp;"),side='mid',fill='prev', pricing_source='"&amp;$E62&amp;"')).value;
#price2=value(#price,['"&amp;$J62&amp;" Corp']);
#spread=#price-#price2;)
Get("&amp;S$3&amp;"(#spread))
for('"&amp;$F62&amp;" Corp')")</f>
        <v>-11.64754339372038</v>
      </c>
      <c r="T62" s="5" cm="1">
        <f t="array" ref="T62">_xll.BQL.Query("let(#price=dropna(spread(st=i,dates=range(-"&amp;$O62&amp;","&amp;$P62&amp;"),side='mid',fill='prev', pricing_source='"&amp;$E62&amp;"')).value;
#price2=value(#price,['"&amp;$J62&amp;" Corp']);
#spread=#price-#price2;)
Get("&amp;T$3&amp;"(#spread))
for('"&amp;$F62&amp;" Corp')")</f>
        <v>29.846926260539572</v>
      </c>
      <c r="U62" s="7">
        <f t="shared" si="32"/>
        <v>-1.3660540939616372</v>
      </c>
      <c r="V62" s="5">
        <f t="shared" si="33"/>
        <v>12.973553460998097</v>
      </c>
      <c r="W62" s="7">
        <f>_xll.BQL.Query(" get(corr(SPREAD(SPREAD_TYPE='I'), VALUE(SPREAD(SPREAD_TYPE='I'), ['"&amp;F62&amp;" Corp']))) for(['"&amp;J62&amp;" Corp'])with(dates=range(-"&amp;O62&amp;","&amp;P62&amp;"))")</f>
        <v>0.95947297840927726</v>
      </c>
      <c r="X62" s="5" cm="1">
        <f t="array" aca="1" ref="X62" ca="1">IFERROR(_xll.BDH(F62&amp;" corp","blp_i_sprd_mid",TODAY()-2,TODAY()-2,"days=a","fill=p")-_xll.BDH(J62&amp;" corp","blp_i_sprd_mid",TODAY()-2,TODAY()-2,"days=a","fill=p"),"-")</f>
        <v>-51.388000000000005</v>
      </c>
      <c r="Y62" s="5" cm="1">
        <f t="array" aca="1" ref="Y62" ca="1">IFERROR(_xll.BDH(F62&amp;" corp","blp_i_sprd_mid",TODAY()-5,TODAY()-5,"days=a","fill=p")-_xll.BDH(J62&amp;" corp","blp_i_sprd_mid",TODAY()-5,TODAY()-5,"days=a","fill=p"),"-")</f>
        <v>-47.213000000000022</v>
      </c>
      <c r="Z62" s="5" cm="1">
        <f t="array" aca="1" ref="Z62" ca="1">IFERROR(_xll.BDH(F62&amp;" corp","blp_i_sprd_mid",TODAY()-10,TODAY()-10,"days=a","fill=p")-_xll.BDH(J62&amp;" corp","blp_i_sprd_mid",TODAY()-10,TODAY()-10,"days=a","fill=p"),"-")</f>
        <v>-35.706000000000017</v>
      </c>
      <c r="AA62" s="7">
        <f t="shared" si="34"/>
        <v>-4.9798745327167993E-2</v>
      </c>
      <c r="AB62" s="7"/>
      <c r="AC62" s="7"/>
      <c r="AD62" s="4" t="str">
        <f t="shared" si="35"/>
        <v>XS1309436910 Corp XS1195202822 Corp</v>
      </c>
      <c r="AE62" s="4" t="str">
        <f t="shared" si="36"/>
        <v>365d</v>
      </c>
      <c r="AF62" s="4" t="s">
        <v>920</v>
      </c>
      <c r="AG62" s="5" cm="1">
        <f t="array" ref="AG62">_xll.BQL.Query("let(#price=dropna(spread(st=i,dates=range(-"&amp;$AE62&amp;","&amp;$AF62&amp;"),side='mid',fill='prev', pricing_source='"&amp;$E62&amp;"')).value;
#price2=value(#price,['"&amp;$J62&amp;" Corp']);
#spread=#price-#price2;)
Get("&amp;AG$3&amp;"(#spread))
for('"&amp;$F62&amp;" Corp')")</f>
        <v>-12.724206243475392</v>
      </c>
      <c r="AH62" s="5" cm="1">
        <f t="array" ref="AH62">_xll.BQL.Query("let(#price=dropna(spread(st=i,dates=range(-"&amp;$AE62&amp;","&amp;$AF62&amp;"),side='mid',fill='prev', pricing_source='"&amp;$E62&amp;"')).value;
#price2=value(#price,['"&amp;$J62&amp;" Corp']);
#spread=#price-#price2;)
Get("&amp;AH$3&amp;"(#spread))
for('"&amp;$F62&amp;" Corp')")</f>
        <v>30.158170298649178</v>
      </c>
      <c r="AI62" s="7">
        <f t="shared" si="37"/>
        <v>-1.3162553486344692</v>
      </c>
      <c r="AK62" s="18"/>
      <c r="AL62" s="18"/>
    </row>
    <row r="63" spans="1:38" x14ac:dyDescent="0.25">
      <c r="A63" s="4" t="s">
        <v>926</v>
      </c>
      <c r="E63" s="10" t="s">
        <v>1109</v>
      </c>
      <c r="F63" s="10" t="s">
        <v>122</v>
      </c>
      <c r="G63" s="4" t="str">
        <f>_xlfn.XLOOKUP(F63,bonds[ID_ISIN],bonds[unique lookup])</f>
        <v>MRKGR 2 7/8 06/25/79 nc-29</v>
      </c>
      <c r="H63" s="13" t="e">
        <f>SUMIF(#REF!,F63,#REF!)</f>
        <v>#REF!</v>
      </c>
      <c r="I63" s="5" cm="1">
        <f t="array" ref="I63">_xll.BDP(F63&amp;" corp","blp_i_sprd_mid","pcs="&amp;E63)</f>
        <v>227.66342163085938</v>
      </c>
      <c r="J63" s="10" t="s">
        <v>197</v>
      </c>
      <c r="K63" s="4" t="str">
        <f>_xlfn.XLOOKUP(J63,bonds[ID_ISIN],bonds[unique lookup])</f>
        <v>DBHNGR 1.6 PERP nc-29</v>
      </c>
      <c r="L63" s="13" t="e">
        <f>SUMIF(#REF!,J63,#REF!)</f>
        <v>#REF!</v>
      </c>
      <c r="M63" s="5" cm="1">
        <f t="array" ref="M63">_xll.BDP(J63&amp;" corp","blp_i_sprd_mid","pcs="&amp;E63)</f>
        <v>187.33706665039063</v>
      </c>
      <c r="N63" s="11">
        <f t="shared" si="31"/>
        <v>40.32635498046875</v>
      </c>
      <c r="O63" s="14" t="str">
        <f>MIN(ROUNDDOWN(MIN(_xlfn.XLOOKUP(F63,bonds[ID_ISIN],bonds[years_since_issue]),_xlfn.XLOOKUP(J63,bonds[ID_ISIN],bonds[years_since_issue]))*365,0),max_lookback)&amp;"d"</f>
        <v>365d</v>
      </c>
      <c r="P63" s="4" t="s">
        <v>911</v>
      </c>
      <c r="Q63" s="5" cm="1">
        <f t="array" ref="Q63">_xll.BQL.Query("let(#price=dropna(spread(st=i,dates=range(-"&amp;$O63&amp;","&amp;$P63&amp;"),side='mid',fill='prev', pricing_source='"&amp;$E63&amp;"')).value;
#price2=value(#price,['"&amp;$J63&amp;" Corp']);
#spread=#price-#price2;)
Get("&amp;Q$3&amp;"(#spread))
for('"&amp;$F63&amp;" Corp')")</f>
        <v>31.59699999999998</v>
      </c>
      <c r="R63" s="5" cm="1">
        <f t="array" ref="R63">_xll.BQL.Query("let(#price=dropna(spread(st=i,dates=range(-"&amp;$O63&amp;","&amp;$P63&amp;"),side='mid',fill='prev', pricing_source='"&amp;$E63&amp;"')).value;
#price2=value(#price,['"&amp;$J63&amp;" Corp']);
#spread=#price-#price2;)
Get("&amp;R$3&amp;"(#spread))
for('"&amp;$F63&amp;" Corp')")</f>
        <v>121.67599999999999</v>
      </c>
      <c r="S63" s="5" cm="1">
        <f t="array" ref="S63">_xll.BQL.Query("let(#price=dropna(spread(st=i,dates=range(-"&amp;$O63&amp;","&amp;$P63&amp;"),side='mid',fill='prev', pricing_source='"&amp;$E63&amp;"')).value;
#price2=value(#price,['"&amp;$J63&amp;" Corp']);
#spread=#price-#price2;)
Get("&amp;S$3&amp;"(#spread))
for('"&amp;$F63&amp;" Corp')")</f>
        <v>63.229537287811112</v>
      </c>
      <c r="T63" s="5" cm="1">
        <f t="array" ref="T63">_xll.BQL.Query("let(#price=dropna(spread(st=i,dates=range(-"&amp;$O63&amp;","&amp;$P63&amp;"),side='mid',fill='prev', pricing_source='"&amp;$E63&amp;"')).value;
#price2=value(#price,['"&amp;$J63&amp;" Corp']);
#spread=#price-#price2;)
Get("&amp;T$3&amp;"(#spread))
for('"&amp;$F63&amp;" Corp')")</f>
        <v>23.386581837239451</v>
      </c>
      <c r="U63" s="7">
        <f t="shared" si="32"/>
        <v>-0.97933004774869026</v>
      </c>
      <c r="V63" s="5">
        <f t="shared" si="33"/>
        <v>9.690776962964474</v>
      </c>
      <c r="W63" s="7">
        <f>_xll.BQL.Query(" get(corr(SPREAD(SPREAD_TYPE='I'), VALUE(SPREAD(SPREAD_TYPE='I'), ['"&amp;F63&amp;" Corp']))) for(['"&amp;J63&amp;" Corp'])with(dates=range(-"&amp;O63&amp;","&amp;P63&amp;"))")</f>
        <v>0.83699289231495655</v>
      </c>
      <c r="X63" s="5" cm="1">
        <f t="array" aca="1" ref="X63" ca="1">IFERROR(_xll.BDH(F63&amp;" corp","blp_i_sprd_mid",TODAY()-2,TODAY()-2,"days=a","fill=p")-_xll.BDH(J63&amp;" corp","blp_i_sprd_mid",TODAY()-2,TODAY()-2,"days=a","fill=p"),"-")</f>
        <v>39.933999999999997</v>
      </c>
      <c r="Y63" s="5" cm="1">
        <f t="array" aca="1" ref="Y63" ca="1">IFERROR(_xll.BDH(F63&amp;" corp","blp_i_sprd_mid",TODAY()-5,TODAY()-5,"days=a","fill=p")-_xll.BDH(J63&amp;" corp","blp_i_sprd_mid",TODAY()-5,TODAY()-5,"days=a","fill=p"),"-")</f>
        <v>42.263000000000005</v>
      </c>
      <c r="Z63" s="5" cm="1">
        <f t="array" aca="1" ref="Z63" ca="1">IFERROR(_xll.BDH(F63&amp;" corp","blp_i_sprd_mid",TODAY()-10,TODAY()-10,"days=a","fill=p")-_xll.BDH(J63&amp;" corp","blp_i_sprd_mid",TODAY()-10,TODAY()-10,"days=a","fill=p"),"-")</f>
        <v>43.770999999999987</v>
      </c>
      <c r="AA63" s="7">
        <f t="shared" si="34"/>
        <v>-2.5058586477489819E-2</v>
      </c>
      <c r="AB63" s="7"/>
      <c r="AC63" s="7"/>
      <c r="AD63" s="4" t="str">
        <f t="shared" si="35"/>
        <v>XS2011260705 Corp XS2010039548 Corp</v>
      </c>
      <c r="AE63" s="4" t="str">
        <f t="shared" si="36"/>
        <v>365d</v>
      </c>
      <c r="AF63" s="4" t="s">
        <v>920</v>
      </c>
      <c r="AG63" s="5" cm="1">
        <f t="array" ref="AG63">_xll.BQL.Query("let(#price=dropna(spread(st=i,dates=range(-"&amp;$AE63&amp;","&amp;$AF63&amp;"),side='mid',fill='prev', pricing_source='"&amp;$E63&amp;"')).value;
#price2=value(#price,['"&amp;$J63&amp;" Corp']);
#spread=#price-#price2;)
Get("&amp;AG$3&amp;"(#spread))
for('"&amp;$F63&amp;" Corp')")</f>
        <v>62.622146597679624</v>
      </c>
      <c r="AH63" s="5" cm="1">
        <f t="array" ref="AH63">_xll.BQL.Query("let(#price=dropna(spread(st=i,dates=range(-"&amp;$AE63&amp;","&amp;$AF63&amp;"),side='mid',fill='prev', pricing_source='"&amp;$E63&amp;"')).value;
#price2=value(#price,['"&amp;$J63&amp;" Corp']);
#spread=#price-#price2;)
Get("&amp;AH$3&amp;"(#spread))
for('"&amp;$F63&amp;" Corp')")</f>
        <v>23.36420245399594</v>
      </c>
      <c r="AI63" s="7">
        <f t="shared" si="37"/>
        <v>-0.95427146127120044</v>
      </c>
      <c r="AK63" s="18"/>
      <c r="AL63" s="18"/>
    </row>
    <row r="64" spans="1:38" x14ac:dyDescent="0.25">
      <c r="A64" s="4" t="s">
        <v>926</v>
      </c>
      <c r="E64" s="10" t="s">
        <v>1109</v>
      </c>
      <c r="F64" s="10" t="s">
        <v>68</v>
      </c>
      <c r="G64" s="4" t="str">
        <f>_xlfn.XLOOKUP(F64,bonds[ID_ISIN],bonds[unique lookup])</f>
        <v>SOLBBB 4 1/4 PERP nc-23</v>
      </c>
      <c r="H64" s="13" t="e">
        <f>SUMIF(#REF!,F64,#REF!)</f>
        <v>#REF!</v>
      </c>
      <c r="I64" s="5" cm="1">
        <f t="array" ref="I64">_xll.BDP(F64&amp;" corp","blp_i_sprd_mid","pcs="&amp;E64)</f>
        <v>279.85348510742188</v>
      </c>
      <c r="J64" s="10" t="s">
        <v>64</v>
      </c>
      <c r="K64" s="4" t="str">
        <f>_xlfn.XLOOKUP(J64,bonds[ID_ISIN],bonds[unique lookup])</f>
        <v>SOLBBB 5.425 PERP nc-23</v>
      </c>
      <c r="L64" s="13" t="e">
        <f>SUMIF(#REF!,J64,#REF!)</f>
        <v>#REF!</v>
      </c>
      <c r="M64" s="5" cm="1">
        <f t="array" ref="M64">_xll.BDP(J64&amp;" corp","blp_i_sprd_mid","pcs="&amp;E64)</f>
        <v>281.79879760742188</v>
      </c>
      <c r="N64" s="11">
        <f t="shared" si="31"/>
        <v>-1.9453125</v>
      </c>
      <c r="O64" s="14" t="str">
        <f>MIN(ROUNDDOWN(MIN(_xlfn.XLOOKUP(F64,bonds[ID_ISIN],bonds[years_since_issue]),_xlfn.XLOOKUP(J64,bonds[ID_ISIN],bonds[years_since_issue]))*365,0),max_lookback)&amp;"d"</f>
        <v>365d</v>
      </c>
      <c r="P64" s="4" t="s">
        <v>911</v>
      </c>
      <c r="Q64" s="5" cm="1">
        <f t="array" ref="Q64">_xll.BQL.Query("let(#price=dropna(spread(st=i,dates=range(-"&amp;$O64&amp;","&amp;$P64&amp;"),side='mid',fill='prev', pricing_source='"&amp;$E64&amp;"')).value;
#price2=value(#price,['"&amp;$J64&amp;" Corp']);
#spread=#price-#price2;)
Get("&amp;Q$3&amp;"(#spread))
for('"&amp;$F64&amp;" Corp')")</f>
        <v>-19.629999999999995</v>
      </c>
      <c r="R64" s="5" cm="1">
        <f t="array" ref="R64">_xll.BQL.Query("let(#price=dropna(spread(st=i,dates=range(-"&amp;$O64&amp;","&amp;$P64&amp;"),side='mid',fill='prev', pricing_source='"&amp;$E64&amp;"')).value;
#price2=value(#price,['"&amp;$J64&amp;" Corp']);
#spread=#price-#price2;)
Get("&amp;R$3&amp;"(#spread))
for('"&amp;$F64&amp;" Corp')")</f>
        <v>52.580999999999904</v>
      </c>
      <c r="S64" s="5" cm="1">
        <f t="array" ref="S64">_xll.BQL.Query("let(#price=dropna(spread(st=i,dates=range(-"&amp;$O64&amp;","&amp;$P64&amp;"),side='mid',fill='prev', pricing_source='"&amp;$E64&amp;"')).value;
#price2=value(#price,['"&amp;$J64&amp;" Corp']);
#spread=#price-#price2;)
Get("&amp;S$3&amp;"(#spread))
for('"&amp;$F64&amp;" Corp')")</f>
        <v>9.4811412226775875</v>
      </c>
      <c r="T64" s="5" cm="1">
        <f t="array" ref="T64">_xll.BQL.Query("let(#price=dropna(spread(st=i,dates=range(-"&amp;$O64&amp;","&amp;$P64&amp;"),side='mid',fill='prev', pricing_source='"&amp;$E64&amp;"')).value;
#price2=value(#price,['"&amp;$J64&amp;" Corp']);
#spread=#price-#price2;)
Get("&amp;T$3&amp;"(#spread))
for('"&amp;$F64&amp;" Corp')")</f>
        <v>13.348584913975394</v>
      </c>
      <c r="U64" s="7">
        <f t="shared" si="32"/>
        <v>-0.85600487215049903</v>
      </c>
      <c r="V64" s="5">
        <f t="shared" si="33"/>
        <v>24.490295799808923</v>
      </c>
      <c r="W64" s="7">
        <f>_xll.BQL.Query(" get(corr(SPREAD(SPREAD_TYPE='I'), VALUE(SPREAD(SPREAD_TYPE='I'), ['"&amp;F64&amp;" Corp']))) for(['"&amp;J64&amp;" Corp'])with(dates=range(-"&amp;O64&amp;","&amp;P64&amp;"))")</f>
        <v>0.99311575728669566</v>
      </c>
      <c r="X64" s="5" cm="1">
        <f t="array" aca="1" ref="X64" ca="1">IFERROR(_xll.BDH(F64&amp;" corp","blp_i_sprd_mid",TODAY()-2,TODAY()-2,"days=a","fill=p")-_xll.BDH(J64&amp;" corp","blp_i_sprd_mid",TODAY()-2,TODAY()-2,"days=a","fill=p"),"-")</f>
        <v>-0.1430000000000291</v>
      </c>
      <c r="Y64" s="5" cm="1">
        <f t="array" aca="1" ref="Y64" ca="1">IFERROR(_xll.BDH(F64&amp;" corp","blp_i_sprd_mid",TODAY()-5,TODAY()-5,"days=a","fill=p")-_xll.BDH(J64&amp;" corp","blp_i_sprd_mid",TODAY()-5,TODAY()-5,"days=a","fill=p"),"-")</f>
        <v>-0.27700000000004366</v>
      </c>
      <c r="Z64" s="5" cm="1">
        <f t="array" aca="1" ref="Z64" ca="1">IFERROR(_xll.BDH(F64&amp;" corp","blp_i_sprd_mid",TODAY()-10,TODAY()-10,"days=a","fill=p")-_xll.BDH(J64&amp;" corp","blp_i_sprd_mid",TODAY()-10,TODAY()-10,"days=a","fill=p"),"-")</f>
        <v>-1.6789999999999736</v>
      </c>
      <c r="AA64" s="7">
        <f t="shared" si="34"/>
        <v>-1.9562022520544731E-2</v>
      </c>
      <c r="AB64" s="7"/>
      <c r="AC64" s="7"/>
      <c r="AD64" s="4" t="str">
        <f t="shared" si="35"/>
        <v>BE6309987400 Corp XS0992293901 Corp</v>
      </c>
      <c r="AE64" s="4" t="str">
        <f t="shared" si="36"/>
        <v>365d</v>
      </c>
      <c r="AF64" s="4" t="s">
        <v>920</v>
      </c>
      <c r="AG64" s="5" cm="1">
        <f t="array" ref="AG64">_xll.BQL.Query("let(#price=dropna(spread(st=i,dates=range(-"&amp;$AE64&amp;","&amp;$AF64&amp;"),side='mid',fill='prev', pricing_source='"&amp;$E64&amp;"')).value;
#price2=value(#price,['"&amp;$J64&amp;" Corp']);
#spread=#price-#price2;)
Get("&amp;AG$3&amp;"(#spread))
for('"&amp;$F64&amp;" Corp')")</f>
        <v>9.1772461768616935</v>
      </c>
      <c r="AH64" s="5" cm="1">
        <f t="array" ref="AH64">_xll.BQL.Query("let(#price=dropna(spread(st=i,dates=range(-"&amp;$AE64&amp;","&amp;$AF64&amp;"),side='mid',fill='prev', pricing_source='"&amp;$E64&amp;"')).value;
#price2=value(#price,['"&amp;$J64&amp;" Corp']);
#spread=#price-#price2;)
Get("&amp;AH$3&amp;"(#spread))
for('"&amp;$F64&amp;" Corp')")</f>
        <v>13.297452039649043</v>
      </c>
      <c r="AI64" s="7">
        <f t="shared" si="37"/>
        <v>-0.8364428496299543</v>
      </c>
      <c r="AK64" s="18"/>
      <c r="AL64" s="18"/>
    </row>
    <row r="65" spans="1:38" x14ac:dyDescent="0.25">
      <c r="A65" s="4" t="s">
        <v>926</v>
      </c>
      <c r="E65" s="10" t="s">
        <v>1109</v>
      </c>
      <c r="F65" s="10" t="s">
        <v>169</v>
      </c>
      <c r="G65" s="4" t="str">
        <f>_xlfn.XLOOKUP(F65,bonds[ID_ISIN],bonds[unique lookup])</f>
        <v>BNFP 1 3/4 PERP nc-23</v>
      </c>
      <c r="H65" s="13" t="e">
        <f>SUMIF(#REF!,F65,#REF!)</f>
        <v>#REF!</v>
      </c>
      <c r="I65" s="5" cm="1">
        <f t="array" ref="I65">_xll.BDP(F65&amp;" corp","blp_i_sprd_mid","pcs="&amp;E65)</f>
        <v>163.37812805175781</v>
      </c>
      <c r="J65" s="10" t="s">
        <v>778</v>
      </c>
      <c r="K65" s="4" t="str">
        <f>_xlfn.XLOOKUP(J65,bonds[ID_ISIN],bonds[unique lookup])</f>
        <v>ULFP 2 1/8 PERP nc-23</v>
      </c>
      <c r="L65" s="13" t="e">
        <f>SUMIF(#REF!,J65,#REF!)</f>
        <v>#REF!</v>
      </c>
      <c r="M65" s="5" cm="1">
        <f t="array" ref="M65">_xll.BDP(J65&amp;" corp","blp_i_sprd_mid","pcs="&amp;E65)</f>
        <v>623.43389892578125</v>
      </c>
      <c r="N65" s="11">
        <f t="shared" si="31"/>
        <v>-460.05577087402344</v>
      </c>
      <c r="O65" s="14" t="str">
        <f>MIN(ROUNDDOWN(MIN(_xlfn.XLOOKUP(F65,bonds[ID_ISIN],bonds[years_since_issue]),_xlfn.XLOOKUP(J65,bonds[ID_ISIN],bonds[years_since_issue]))*365,0),max_lookback)&amp;"d"</f>
        <v>365d</v>
      </c>
      <c r="P65" s="4" t="s">
        <v>911</v>
      </c>
      <c r="Q65" s="5" cm="1">
        <f t="array" ref="Q65">_xll.BQL.Query("let(#price=dropna(spread(st=i,dates=range(-"&amp;$O65&amp;","&amp;$P65&amp;"),side='mid',fill='prev', pricing_source='"&amp;$E65&amp;"')).value;
#price2=value(#price,['"&amp;$J65&amp;" Corp']);
#spread=#price-#price2;)
Get("&amp;Q$3&amp;"(#spread))
for('"&amp;$F65&amp;" Corp')")</f>
        <v>-748.19499999999994</v>
      </c>
      <c r="R65" s="5" cm="1">
        <f t="array" ref="R65">_xll.BQL.Query("let(#price=dropna(spread(st=i,dates=range(-"&amp;$O65&amp;","&amp;$P65&amp;"),side='mid',fill='prev', pricing_source='"&amp;$E65&amp;"')).value;
#price2=value(#price,['"&amp;$J65&amp;" Corp']);
#spread=#price-#price2;)
Get("&amp;R$3&amp;"(#spread))
for('"&amp;$F65&amp;" Corp')")</f>
        <v>0.44099999999998829</v>
      </c>
      <c r="S65" s="5" cm="1">
        <f t="array" ref="S65">_xll.BQL.Query("let(#price=dropna(spread(st=i,dates=range(-"&amp;$O65&amp;","&amp;$P65&amp;"),side='mid',fill='prev', pricing_source='"&amp;$E65&amp;"')).value;
#price2=value(#price,['"&amp;$J65&amp;" Corp']);
#spread=#price-#price2;)
Get("&amp;S$3&amp;"(#spread))
for('"&amp;$F65&amp;" Corp')")</f>
        <v>-291.97169174878076</v>
      </c>
      <c r="T65" s="5" cm="1">
        <f t="array" ref="T65">_xll.BQL.Query("let(#price=dropna(spread(st=i,dates=range(-"&amp;$O65&amp;","&amp;$P65&amp;"),side='mid',fill='prev', pricing_source='"&amp;$E65&amp;"')).value;
#price2=value(#price,['"&amp;$J65&amp;" Corp']);
#spread=#price-#price2;)
Get("&amp;T$3&amp;"(#spread))
for('"&amp;$F65&amp;" Corp')")</f>
        <v>231.28709609989403</v>
      </c>
      <c r="U65" s="7">
        <f t="shared" si="32"/>
        <v>-0.72673349252760022</v>
      </c>
      <c r="V65" s="5">
        <f t="shared" si="33"/>
        <v>38.488561747762127</v>
      </c>
      <c r="W65" s="7">
        <f>_xll.BQL.Query(" get(corr(SPREAD(SPREAD_TYPE='I'), VALUE(SPREAD(SPREAD_TYPE='I'), ['"&amp;F65&amp;" Corp']))) for(['"&amp;J65&amp;" Corp'])with(dates=range(-"&amp;O65&amp;","&amp;P65&amp;"))")</f>
        <v>0.6021589983864567</v>
      </c>
      <c r="X65" s="5" cm="1">
        <f t="array" aca="1" ref="X65" ca="1">IFERROR(_xll.BDH(F65&amp;" corp","blp_i_sprd_mid",TODAY()-2,TODAY()-2,"days=a","fill=p")-_xll.BDH(J65&amp;" corp","blp_i_sprd_mid",TODAY()-2,TODAY()-2,"days=a","fill=p"),"-")</f>
        <v>-456.54800000000006</v>
      </c>
      <c r="Y65" s="5" cm="1">
        <f t="array" aca="1" ref="Y65" ca="1">IFERROR(_xll.BDH(F65&amp;" corp","blp_i_sprd_mid",TODAY()-5,TODAY()-5,"days=a","fill=p")-_xll.BDH(J65&amp;" corp","blp_i_sprd_mid",TODAY()-5,TODAY()-5,"days=a","fill=p"),"-")</f>
        <v>-452.17899999999997</v>
      </c>
      <c r="Z65" s="5" cm="1">
        <f t="array" aca="1" ref="Z65" ca="1">IFERROR(_xll.BDH(F65&amp;" corp","blp_i_sprd_mid",TODAY()-10,TODAY()-10,"days=a","fill=p")-_xll.BDH(J65&amp;" corp","blp_i_sprd_mid",TODAY()-10,TODAY()-10,"days=a","fill=p"),"-")</f>
        <v>-407.17400000000004</v>
      </c>
      <c r="AA65" s="7">
        <f t="shared" si="34"/>
        <v>-1.4703292525112599E-2</v>
      </c>
      <c r="AB65" s="7"/>
      <c r="AC65" s="7"/>
      <c r="AD65" s="4" t="str">
        <f t="shared" si="35"/>
        <v>FR0013292828 Corp FR0013330529 Corp</v>
      </c>
      <c r="AE65" s="4" t="str">
        <f t="shared" si="36"/>
        <v>365d</v>
      </c>
      <c r="AF65" s="4" t="s">
        <v>920</v>
      </c>
      <c r="AG65" s="5" cm="1">
        <f t="array" ref="AG65">_xll.BQL.Query("let(#price=dropna(spread(st=i,dates=range(-"&amp;$AE65&amp;","&amp;$AF65&amp;"),side='mid',fill='prev', pricing_source='"&amp;$E65&amp;"')).value;
#price2=value(#price,['"&amp;$J65&amp;" Corp']);
#spread=#price-#price2;)
Get("&amp;AG$3&amp;"(#spread))
for('"&amp;$F65&amp;" Corp')")</f>
        <v>-296.44252920369911</v>
      </c>
      <c r="AH65" s="5" cm="1">
        <f t="array" ref="AH65">_xll.BQL.Query("let(#price=dropna(spread(st=i,dates=range(-"&amp;$AE65&amp;","&amp;$AF65&amp;"),side='mid',fill='prev', pricing_source='"&amp;$E65&amp;"')).value;
#price2=value(#price,['"&amp;$J65&amp;" Corp']);
#spread=#price-#price2;)
Get("&amp;AH$3&amp;"(#spread))
for('"&amp;$F65&amp;" Corp')")</f>
        <v>229.78413228786184</v>
      </c>
      <c r="AI65" s="7">
        <f t="shared" si="37"/>
        <v>-0.71203020000248762</v>
      </c>
      <c r="AK65" s="18"/>
      <c r="AL65" s="18"/>
    </row>
    <row r="66" spans="1:38" x14ac:dyDescent="0.25">
      <c r="A66" s="4" t="s">
        <v>926</v>
      </c>
      <c r="E66" s="10" t="s">
        <v>1109</v>
      </c>
      <c r="F66" s="10" t="s">
        <v>131</v>
      </c>
      <c r="G66" s="4" t="str">
        <f>_xlfn.XLOOKUP(F66,bonds[ID_ISIN],bonds[unique lookup])</f>
        <v>AKEFP 2 3/4 PERP nc-24</v>
      </c>
      <c r="H66" s="13" t="e">
        <f>SUMIF(#REF!,F66,#REF!)</f>
        <v>#REF!</v>
      </c>
      <c r="I66" s="5" cm="1">
        <f t="array" ref="I66">_xll.BDP(F66&amp;" corp","blp_i_sprd_mid","pcs="&amp;E66)</f>
        <v>244.47842407226563</v>
      </c>
      <c r="J66" s="10" t="s">
        <v>64</v>
      </c>
      <c r="K66" s="4" t="str">
        <f>_xlfn.XLOOKUP(J66,bonds[ID_ISIN],bonds[unique lookup])</f>
        <v>SOLBBB 5.425 PERP nc-23</v>
      </c>
      <c r="L66" s="13" t="e">
        <f>SUMIF(#REF!,J66,#REF!)</f>
        <v>#REF!</v>
      </c>
      <c r="M66" s="5" cm="1">
        <f t="array" ref="M66">_xll.BDP(J66&amp;" corp","blp_i_sprd_mid","pcs="&amp;E66)</f>
        <v>281.79879760742188</v>
      </c>
      <c r="N66" s="11">
        <f t="shared" si="31"/>
        <v>-37.32037353515625</v>
      </c>
      <c r="O66" s="14" t="str">
        <f>MIN(ROUNDDOWN(MIN(_xlfn.XLOOKUP(F66,bonds[ID_ISIN],bonds[years_since_issue]),_xlfn.XLOOKUP(J66,bonds[ID_ISIN],bonds[years_since_issue]))*365,0),max_lookback)&amp;"d"</f>
        <v>365d</v>
      </c>
      <c r="P66" s="4" t="s">
        <v>911</v>
      </c>
      <c r="Q66" s="5" cm="1">
        <f t="array" ref="Q66">_xll.BQL.Query("let(#price=dropna(spread(st=i,dates=range(-"&amp;$O66&amp;","&amp;$P66&amp;"),side='mid',fill='prev', pricing_source='"&amp;$E66&amp;"')).value;
#price2=value(#price,['"&amp;$J66&amp;" Corp']);
#spread=#price-#price2;)
Get("&amp;Q$3&amp;"(#spread))
for('"&amp;$F66&amp;" Corp')")</f>
        <v>-75.990999999999985</v>
      </c>
      <c r="R66" s="5" cm="1">
        <f t="array" ref="R66">_xll.BQL.Query("let(#price=dropna(spread(st=i,dates=range(-"&amp;$O66&amp;","&amp;$P66&amp;"),side='mid',fill='prev', pricing_source='"&amp;$E66&amp;"')).value;
#price2=value(#price,['"&amp;$J66&amp;" Corp']);
#spread=#price-#price2;)
Get("&amp;R$3&amp;"(#spread))
for('"&amp;$F66&amp;" Corp')")</f>
        <v>116.40199999999993</v>
      </c>
      <c r="S66" s="5" cm="1">
        <f t="array" ref="S66">_xll.BQL.Query("let(#price=dropna(spread(st=i,dates=range(-"&amp;$O66&amp;","&amp;$P66&amp;"),side='mid',fill='prev', pricing_source='"&amp;$E66&amp;"')).value;
#price2=value(#price,['"&amp;$J66&amp;" Corp']);
#spread=#price-#price2;)
Get("&amp;S$3&amp;"(#spread))
for('"&amp;$F66&amp;" Corp')")</f>
        <v>-3.8113480151233805</v>
      </c>
      <c r="T66" s="5" cm="1">
        <f t="array" ref="T66">_xll.BQL.Query("let(#price=dropna(spread(st=i,dates=range(-"&amp;$O66&amp;","&amp;$P66&amp;"),side='mid',fill='prev', pricing_source='"&amp;$E66&amp;"')).value;
#price2=value(#price,['"&amp;$J66&amp;" Corp']);
#spread=#price-#price2;)
Get("&amp;T$3&amp;"(#spread))
for('"&amp;$F66&amp;" Corp')")</f>
        <v>35.311937231588502</v>
      </c>
      <c r="U66" s="7">
        <f t="shared" si="32"/>
        <v>-0.94894327944311063</v>
      </c>
      <c r="V66" s="5">
        <f t="shared" si="33"/>
        <v>20.099809486230662</v>
      </c>
      <c r="W66" s="7">
        <f>_xll.BQL.Query(" get(corr(SPREAD(SPREAD_TYPE='I'), VALUE(SPREAD(SPREAD_TYPE='I'), ['"&amp;F66&amp;" Corp']))) for(['"&amp;J66&amp;" Corp'])with(dates=range(-"&amp;O66&amp;","&amp;P66&amp;"))")</f>
        <v>0.94744731684212669</v>
      </c>
      <c r="X66" s="5" cm="1">
        <f t="array" aca="1" ref="X66" ca="1">IFERROR(_xll.BDH(F66&amp;" corp","blp_i_sprd_mid",TODAY()-2,TODAY()-2,"days=a","fill=p")-_xll.BDH(J66&amp;" corp","blp_i_sprd_mid",TODAY()-2,TODAY()-2,"days=a","fill=p"),"-")</f>
        <v>-36.557000000000016</v>
      </c>
      <c r="Y66" s="5" cm="1">
        <f t="array" aca="1" ref="Y66" ca="1">IFERROR(_xll.BDH(F66&amp;" corp","blp_i_sprd_mid",TODAY()-5,TODAY()-5,"days=a","fill=p")-_xll.BDH(J66&amp;" corp","blp_i_sprd_mid",TODAY()-5,TODAY()-5,"days=a","fill=p"),"-")</f>
        <v>-34.983000000000033</v>
      </c>
      <c r="Z66" s="5" cm="1">
        <f t="array" aca="1" ref="Z66" ca="1">IFERROR(_xll.BDH(F66&amp;" corp","blp_i_sprd_mid",TODAY()-10,TODAY()-10,"days=a","fill=p")-_xll.BDH(J66&amp;" corp","blp_i_sprd_mid",TODAY()-10,TODAY()-10,"days=a","fill=p"),"-")</f>
        <v>-37.617999999999995</v>
      </c>
      <c r="AA66" s="7">
        <f t="shared" si="34"/>
        <v>-2.3713596237939227E-2</v>
      </c>
      <c r="AB66" s="7"/>
      <c r="AC66" s="7"/>
      <c r="AD66" s="4" t="str">
        <f t="shared" si="35"/>
        <v>FR0013425170 Corp XS0992293901 Corp</v>
      </c>
      <c r="AE66" s="4" t="str">
        <f t="shared" si="36"/>
        <v>365d</v>
      </c>
      <c r="AF66" s="4" t="s">
        <v>920</v>
      </c>
      <c r="AG66" s="5" cm="1">
        <f t="array" ref="AG66">_xll.BQL.Query("let(#price=dropna(spread(st=i,dates=range(-"&amp;$AE66&amp;","&amp;$AF66&amp;"),side='mid',fill='prev', pricing_source='"&amp;$E66&amp;"')).value;
#price2=value(#price,['"&amp;$J66&amp;" Corp']);
#spread=#price-#price2;)
Get("&amp;AG$3&amp;"(#spread))
for('"&amp;$F66&amp;" Corp')")</f>
        <v>-4.7025455023582969</v>
      </c>
      <c r="AH66" s="5" cm="1">
        <f t="array" ref="AH66">_xll.BQL.Query("let(#price=dropna(spread(st=i,dates=range(-"&amp;$AE66&amp;","&amp;$AF66&amp;"),side='mid',fill='prev', pricing_source='"&amp;$E66&amp;"')).value;
#price2=value(#price,['"&amp;$J66&amp;" Corp']);
#spread=#price-#price2;)
Get("&amp;AH$3&amp;"(#spread))
for('"&amp;$F66&amp;" Corp')")</f>
        <v>35.253763065408364</v>
      </c>
      <c r="AI66" s="7">
        <f t="shared" si="37"/>
        <v>-0.9252296832051714</v>
      </c>
      <c r="AK66" s="18"/>
      <c r="AL66" s="18"/>
    </row>
    <row r="67" spans="1:38" x14ac:dyDescent="0.25">
      <c r="A67" s="4" t="s">
        <v>926</v>
      </c>
      <c r="E67" s="10" t="s">
        <v>1109</v>
      </c>
      <c r="F67" s="10" t="s">
        <v>72</v>
      </c>
      <c r="G67" s="4" t="str">
        <f>_xlfn.XLOOKUP(F67,bonds[ID_ISIN],bonds[unique lookup])</f>
        <v>SOLBBB 5.869 PERP nc-24</v>
      </c>
      <c r="H67" s="13" t="e">
        <f>SUMIF(#REF!,F67,#REF!)</f>
        <v>#REF!</v>
      </c>
      <c r="I67" s="5" cm="1">
        <f t="array" ref="I67">_xll.BDP(F67&amp;" corp","blp_i_sprd_mid","pcs="&amp;E67)</f>
        <v>290.028564453125</v>
      </c>
      <c r="J67" s="10" t="s">
        <v>64</v>
      </c>
      <c r="K67" s="4" t="str">
        <f>_xlfn.XLOOKUP(J67,bonds[ID_ISIN],bonds[unique lookup])</f>
        <v>SOLBBB 5.425 PERP nc-23</v>
      </c>
      <c r="L67" s="13" t="e">
        <f>SUMIF(#REF!,J67,#REF!)</f>
        <v>#REF!</v>
      </c>
      <c r="M67" s="5" cm="1">
        <f t="array" ref="M67">_xll.BDP(J67&amp;" corp","blp_i_sprd_mid","pcs="&amp;E67)</f>
        <v>281.79879760742188</v>
      </c>
      <c r="N67" s="11">
        <f t="shared" si="31"/>
        <v>8.229766845703125</v>
      </c>
      <c r="O67" s="14" t="str">
        <f>MIN(ROUNDDOWN(MIN(_xlfn.XLOOKUP(F67,bonds[ID_ISIN],bonds[years_since_issue]),_xlfn.XLOOKUP(J67,bonds[ID_ISIN],bonds[years_since_issue]))*365,0),max_lookback)&amp;"d"</f>
        <v>365d</v>
      </c>
      <c r="P67" s="4" t="s">
        <v>911</v>
      </c>
      <c r="Q67" s="5" cm="1">
        <f t="array" ref="Q67">_xll.BQL.Query("let(#price=dropna(spread(st=i,dates=range(-"&amp;$O67&amp;","&amp;$P67&amp;"),side='mid',fill='prev', pricing_source='"&amp;$E67&amp;"')).value;
#price2=value(#price,['"&amp;$J67&amp;" Corp']);
#spread=#price-#price2;)
Get("&amp;Q$3&amp;"(#spread))
for('"&amp;$F67&amp;" Corp')")</f>
        <v>-2.6000000000010459E-2</v>
      </c>
      <c r="R67" s="5" cm="1">
        <f t="array" ref="R67">_xll.BQL.Query("let(#price=dropna(spread(st=i,dates=range(-"&amp;$O67&amp;","&amp;$P67&amp;"),side='mid',fill='prev', pricing_source='"&amp;$E67&amp;"')).value;
#price2=value(#price,['"&amp;$J67&amp;" Corp']);
#spread=#price-#price2;)
Get("&amp;R$3&amp;"(#spread))
for('"&amp;$F67&amp;" Corp')")</f>
        <v>140.62400000000002</v>
      </c>
      <c r="S67" s="5" cm="1">
        <f t="array" ref="S67">_xll.BQL.Query("let(#price=dropna(spread(st=i,dates=range(-"&amp;$O67&amp;","&amp;$P67&amp;"),side='mid',fill='prev', pricing_source='"&amp;$E67&amp;"')).value;
#price2=value(#price,['"&amp;$J67&amp;" Corp']);
#spread=#price-#price2;)
Get("&amp;S$3&amp;"(#spread))
for('"&amp;$F67&amp;" Corp')")</f>
        <v>34.287381876627599</v>
      </c>
      <c r="T67" s="5" cm="1">
        <f t="array" ref="T67">_xll.BQL.Query("let(#price=dropna(spread(st=i,dates=range(-"&amp;$O67&amp;","&amp;$P67&amp;"),side='mid',fill='prev', pricing_source='"&amp;$E67&amp;"')).value;
#price2=value(#price,['"&amp;$J67&amp;" Corp']);
#spread=#price-#price2;)
Get("&amp;T$3&amp;"(#spread))
for('"&amp;$F67&amp;" Corp')")</f>
        <v>30.080285160649368</v>
      </c>
      <c r="U67" s="7">
        <f t="shared" si="32"/>
        <v>-0.86626888314917649</v>
      </c>
      <c r="V67" s="5">
        <f t="shared" si="33"/>
        <v>5.8697240282283207</v>
      </c>
      <c r="W67" s="7">
        <f>_xll.BQL.Query(" get(corr(SPREAD(SPREAD_TYPE='I'), VALUE(SPREAD(SPREAD_TYPE='I'), ['"&amp;F67&amp;" Corp']))) for(['"&amp;J67&amp;" Corp'])with(dates=range(-"&amp;O67&amp;","&amp;P67&amp;"))")</f>
        <v>0.98188472423707607</v>
      </c>
      <c r="X67" s="5" cm="1">
        <f t="array" aca="1" ref="X67" ca="1">IFERROR(_xll.BDH(F67&amp;" corp","blp_i_sprd_mid",TODAY()-2,TODAY()-2,"days=a","fill=p")-_xll.BDH(J67&amp;" corp","blp_i_sprd_mid",TODAY()-2,TODAY()-2,"days=a","fill=p"),"-")</f>
        <v>10.298000000000002</v>
      </c>
      <c r="Y67" s="5" cm="1">
        <f t="array" aca="1" ref="Y67" ca="1">IFERROR(_xll.BDH(F67&amp;" corp","blp_i_sprd_mid",TODAY()-5,TODAY()-5,"days=a","fill=p")-_xll.BDH(J67&amp;" corp","blp_i_sprd_mid",TODAY()-5,TODAY()-5,"days=a","fill=p"),"-")</f>
        <v>10.867999999999995</v>
      </c>
      <c r="Z67" s="5" cm="1">
        <f t="array" aca="1" ref="Z67" ca="1">IFERROR(_xll.BDH(F67&amp;" corp","blp_i_sprd_mid",TODAY()-10,TODAY()-10,"days=a","fill=p")-_xll.BDH(J67&amp;" corp","blp_i_sprd_mid",TODAY()-10,TODAY()-10,"days=a","fill=p"),"-")</f>
        <v>9.9080000000000155</v>
      </c>
      <c r="AA67" s="7">
        <f t="shared" si="34"/>
        <v>-1.9992218099382564E-2</v>
      </c>
      <c r="AB67" s="7"/>
      <c r="AC67" s="7"/>
      <c r="AD67" s="4" t="str">
        <f t="shared" si="35"/>
        <v>XS1323897725 Corp XS0992293901 Corp</v>
      </c>
      <c r="AE67" s="4" t="str">
        <f t="shared" si="36"/>
        <v>365d</v>
      </c>
      <c r="AF67" s="4" t="s">
        <v>920</v>
      </c>
      <c r="AG67" s="5" cm="1">
        <f t="array" ref="AG67">_xll.BQL.Query("let(#price=dropna(spread(st=i,dates=range(-"&amp;$AE67&amp;","&amp;$AF67&amp;"),side='mid',fill='prev', pricing_source='"&amp;$E67&amp;"')).value;
#price2=value(#price,['"&amp;$J67&amp;" Corp']);
#spread=#price-#price2;)
Get("&amp;AG$3&amp;"(#spread))
for('"&amp;$F67&amp;" Corp')")</f>
        <v>33.594360200273222</v>
      </c>
      <c r="AH67" s="5" cm="1">
        <f t="array" ref="AH67">_xll.BQL.Query("let(#price=dropna(spread(st=i,dates=range(-"&amp;$AE67&amp;","&amp;$AF67&amp;"),side='mid',fill='prev', pricing_source='"&amp;$E67&amp;"')).value;
#price2=value(#price,['"&amp;$J67&amp;" Corp']);
#spread=#price-#price2;)
Get("&amp;AH$3&amp;"(#spread))
for('"&amp;$F67&amp;" Corp')")</f>
        <v>29.971987178776427</v>
      </c>
      <c r="AI67" s="7">
        <f t="shared" si="37"/>
        <v>-0.84627666504979393</v>
      </c>
      <c r="AK67" s="18"/>
      <c r="AL67" s="18"/>
    </row>
    <row r="68" spans="1:38" x14ac:dyDescent="0.25">
      <c r="A68" s="4" t="s">
        <v>926</v>
      </c>
      <c r="E68" s="10" t="s">
        <v>1109</v>
      </c>
      <c r="F68" s="10" t="s">
        <v>139</v>
      </c>
      <c r="G68" s="4" t="str">
        <f>_xlfn.XLOOKUP(F68,bonds[ID_ISIN],bonds[unique lookup])</f>
        <v>LXSGR 4 1/2 12/06/76 nc-23</v>
      </c>
      <c r="H68" s="13" t="e">
        <f>SUMIF(#REF!,F68,#REF!)</f>
        <v>#REF!</v>
      </c>
      <c r="I68" s="5" cm="1">
        <f t="array" ref="I68">_xll.BDP(F68&amp;" corp","blp_i_sprd_mid","pcs="&amp;E68)</f>
        <v>238.94712829589844</v>
      </c>
      <c r="J68" s="10" t="s">
        <v>64</v>
      </c>
      <c r="K68" s="4" t="str">
        <f>_xlfn.XLOOKUP(J68,bonds[ID_ISIN],bonds[unique lookup])</f>
        <v>SOLBBB 5.425 PERP nc-23</v>
      </c>
      <c r="L68" s="13" t="e">
        <f>SUMIF(#REF!,J68,#REF!)</f>
        <v>#REF!</v>
      </c>
      <c r="M68" s="5" cm="1">
        <f t="array" ref="M68">_xll.BDP(J68&amp;" corp","blp_i_sprd_mid","pcs="&amp;E68)</f>
        <v>281.79879760742188</v>
      </c>
      <c r="N68" s="11">
        <f t="shared" si="31"/>
        <v>-42.851669311523438</v>
      </c>
      <c r="O68" s="14" t="str">
        <f>MIN(ROUNDDOWN(MIN(_xlfn.XLOOKUP(F68,bonds[ID_ISIN],bonds[years_since_issue]),_xlfn.XLOOKUP(J68,bonds[ID_ISIN],bonds[years_since_issue]))*365,0),max_lookback)&amp;"d"</f>
        <v>365d</v>
      </c>
      <c r="P68" s="4" t="s">
        <v>911</v>
      </c>
      <c r="Q68" s="5" cm="1">
        <f t="array" ref="Q68">_xll.BQL.Query("let(#price=dropna(spread(st=i,dates=range(-"&amp;$O68&amp;","&amp;$P68&amp;"),side='mid',fill='prev', pricing_source='"&amp;$E68&amp;"')).value;
#price2=value(#price,['"&amp;$J68&amp;" Corp']);
#spread=#price-#price2;)
Get("&amp;Q$3&amp;"(#spread))
for('"&amp;$F68&amp;" Corp')")</f>
        <v>-54.118999999999971</v>
      </c>
      <c r="R68" s="5" cm="1">
        <f t="array" ref="R68">_xll.BQL.Query("let(#price=dropna(spread(st=i,dates=range(-"&amp;$O68&amp;","&amp;$P68&amp;"),side='mid',fill='prev', pricing_source='"&amp;$E68&amp;"')).value;
#price2=value(#price,['"&amp;$J68&amp;" Corp']);
#spread=#price-#price2;)
Get("&amp;R$3&amp;"(#spread))
for('"&amp;$F68&amp;" Corp')")</f>
        <v>216.64</v>
      </c>
      <c r="S68" s="5" cm="1">
        <f t="array" ref="S68">_xll.BQL.Query("let(#price=dropna(spread(st=i,dates=range(-"&amp;$O68&amp;","&amp;$P68&amp;"),side='mid',fill='prev', pricing_source='"&amp;$E68&amp;"')).value;
#price2=value(#price,['"&amp;$J68&amp;" Corp']);
#spread=#price-#price2;)
Get("&amp;S$3&amp;"(#spread))
for('"&amp;$F68&amp;" Corp')")</f>
        <v>24.704834403616491</v>
      </c>
      <c r="T68" s="5" cm="1">
        <f t="array" ref="T68">_xll.BQL.Query("let(#price=dropna(spread(st=i,dates=range(-"&amp;$O68&amp;","&amp;$P68&amp;"),side='mid',fill='prev', pricing_source='"&amp;$E68&amp;"')).value;
#price2=value(#price,['"&amp;$J68&amp;" Corp']);
#spread=#price-#price2;)
Get("&amp;T$3&amp;"(#spread))
for('"&amp;$F68&amp;" Corp')")</f>
        <v>52.036759066522528</v>
      </c>
      <c r="U68" s="7">
        <f t="shared" si="32"/>
        <v>-1.2982457963759297</v>
      </c>
      <c r="V68" s="5">
        <f t="shared" si="33"/>
        <v>4.1613873180490906</v>
      </c>
      <c r="W68" s="7">
        <f>_xll.BQL.Query(" get(corr(SPREAD(SPREAD_TYPE='I'), VALUE(SPREAD(SPREAD_TYPE='I'), ['"&amp;F68&amp;" Corp']))) for(['"&amp;J68&amp;" Corp'])with(dates=range(-"&amp;O68&amp;","&amp;P68&amp;"))")</f>
        <v>0.92266152618803177</v>
      </c>
      <c r="X68" s="5" cm="1">
        <f t="array" aca="1" ref="X68" ca="1">IFERROR(_xll.BDH(F68&amp;" corp","blp_i_sprd_mid",TODAY()-2,TODAY()-2,"days=a","fill=p")-_xll.BDH(J68&amp;" corp","blp_i_sprd_mid",TODAY()-2,TODAY()-2,"days=a","fill=p"),"-")</f>
        <v>-42.043000000000006</v>
      </c>
      <c r="Y68" s="5" cm="1">
        <f t="array" aca="1" ref="Y68" ca="1">IFERROR(_xll.BDH(F68&amp;" corp","blp_i_sprd_mid",TODAY()-5,TODAY()-5,"days=a","fill=p")-_xll.BDH(J68&amp;" corp","blp_i_sprd_mid",TODAY()-5,TODAY()-5,"days=a","fill=p"),"-")</f>
        <v>-40.220000000000027</v>
      </c>
      <c r="Z68" s="5" cm="1">
        <f t="array" aca="1" ref="Z68" ca="1">IFERROR(_xll.BDH(F68&amp;" corp","blp_i_sprd_mid",TODAY()-10,TODAY()-10,"days=a","fill=p")-_xll.BDH(J68&amp;" corp","blp_i_sprd_mid",TODAY()-10,TODAY()-10,"days=a","fill=p"),"-")</f>
        <v>-36.369</v>
      </c>
      <c r="AA68" s="7">
        <f t="shared" si="34"/>
        <v>-4.5185535467801685E-2</v>
      </c>
      <c r="AB68" s="7"/>
      <c r="AC68" s="7"/>
      <c r="AD68" s="4" t="str">
        <f t="shared" si="35"/>
        <v>XS1405763019 Corp XS0992293901 Corp</v>
      </c>
      <c r="AE68" s="4" t="str">
        <f t="shared" si="36"/>
        <v>365d</v>
      </c>
      <c r="AF68" s="4" t="s">
        <v>920</v>
      </c>
      <c r="AG68" s="5" cm="1">
        <f t="array" ref="AG68">_xll.BQL.Query("let(#price=dropna(spread(st=i,dates=range(-"&amp;$AE68&amp;","&amp;$AF68&amp;"),side='mid',fill='prev', pricing_source='"&amp;$E68&amp;"')).value;
#price2=value(#price,['"&amp;$J68&amp;" Corp']);
#spread=#price-#price2;)
Get("&amp;AG$3&amp;"(#spread))
for('"&amp;$F68&amp;" Corp')")</f>
        <v>22.908119609751608</v>
      </c>
      <c r="AH68" s="5" cm="1">
        <f t="array" ref="AH68">_xll.BQL.Query("let(#price=dropna(spread(st=i,dates=range(-"&amp;$AE68&amp;","&amp;$AF68&amp;"),side='mid',fill='prev', pricing_source='"&amp;$E68&amp;"')).value;
#price2=value(#price,['"&amp;$J68&amp;" Corp']);
#spread=#price-#price2;)
Get("&amp;AH$3&amp;"(#spread))
for('"&amp;$F68&amp;" Corp')")</f>
        <v>52.479350732595314</v>
      </c>
      <c r="AI68" s="7">
        <f t="shared" si="37"/>
        <v>-1.2530602609081281</v>
      </c>
      <c r="AK68" s="18"/>
      <c r="AL68" s="18"/>
    </row>
    <row r="69" spans="1:38" x14ac:dyDescent="0.25">
      <c r="L69" s="13"/>
      <c r="AK69" s="18"/>
      <c r="AL69" s="18"/>
    </row>
    <row r="70" spans="1:38" x14ac:dyDescent="0.25">
      <c r="A70" s="4" t="s">
        <v>926</v>
      </c>
      <c r="E70" s="10" t="s">
        <v>927</v>
      </c>
      <c r="F70" s="10" t="s">
        <v>282</v>
      </c>
      <c r="G70" s="4" t="str">
        <f>_xlfn.XLOOKUP(F70,bonds[ID_ISIN],bonds[unique lookup])</f>
        <v>TOTAL 2 5/8 PERP nc-25</v>
      </c>
      <c r="H70" s="13" t="e">
        <f>SUMIF(#REF!,F70,#REF!)</f>
        <v>#REF!</v>
      </c>
      <c r="I70" s="5" cm="1">
        <f t="array" ref="I70">_xll.BDP(F70&amp;" corp","blp_i_sprd_mid","pcs="&amp;E70)</f>
        <v>212.30741882324219</v>
      </c>
      <c r="J70" s="10" t="s">
        <v>270</v>
      </c>
      <c r="K70" s="4" t="str">
        <f>_xlfn.XLOOKUP(J70,bonds[ID_ISIN],bonds[unique lookup])</f>
        <v>TOTAL 3 7/8 PERP nc-22</v>
      </c>
      <c r="L70" s="13" t="e">
        <f>SUMIF(#REF!,J70,#REF!)</f>
        <v>#REF!</v>
      </c>
      <c r="M70" s="5" cm="1">
        <f t="array" ref="M70">_xll.BDP(J70&amp;" corp","blp_i_sprd_mid","pcs="&amp;E70)</f>
        <v>126.86846923828125</v>
      </c>
      <c r="N70" s="11">
        <f t="shared" ref="N70:N79" si="38">I70-M70</f>
        <v>85.438949584960938</v>
      </c>
      <c r="O70" s="14" t="str">
        <f>MIN(ROUNDDOWN(MIN(_xlfn.XLOOKUP(F70,bonds[ID_ISIN],bonds[years_since_issue]),_xlfn.XLOOKUP(J70,bonds[ID_ISIN],bonds[years_since_issue]))*365,0),max_lookback)&amp;"d"</f>
        <v>365d</v>
      </c>
      <c r="P70" s="4" t="s">
        <v>911</v>
      </c>
      <c r="Q70" s="5" cm="1">
        <f t="array" ref="Q70">_xll.BQL.Query("let(#price=dropna(spread(st=i,dates=range(-"&amp;$O70&amp;","&amp;$P70&amp;"),side='mid',fill='prev', pricing_source='"&amp;$E70&amp;"')).value;
#price2=value(#price,['"&amp;$J70&amp;" Corp']);
#spread=#price-#price2;)
Get("&amp;Q$3&amp;"(#spread))
for('"&amp;$F70&amp;" Corp')")</f>
        <v>-390.40147056717467</v>
      </c>
      <c r="R70" s="5" cm="1">
        <f t="array" ref="R70">_xll.BQL.Query("let(#price=dropna(spread(st=i,dates=range(-"&amp;$O70&amp;","&amp;$P70&amp;"),side='mid',fill='prev', pricing_source='"&amp;$E70&amp;"')).value;
#price2=value(#price,['"&amp;$J70&amp;" Corp']);
#spread=#price-#price2;)
Get("&amp;R$3&amp;"(#spread))
for('"&amp;$F70&amp;" Corp')")</f>
        <v>85.089899728518006</v>
      </c>
      <c r="S70" s="5" cm="1">
        <f t="array" ref="S70">_xll.BQL.Query("let(#price=dropna(spread(st=i,dates=range(-"&amp;$O70&amp;","&amp;$P70&amp;"),side='mid',fill='prev', pricing_source='"&amp;$E70&amp;"')).value;
#price2=value(#price,['"&amp;$J70&amp;" Corp']);
#spread=#price-#price2;)
Get("&amp;S$3&amp;"(#spread))
for('"&amp;$F70&amp;" Corp')")</f>
        <v>43.033928804245122</v>
      </c>
      <c r="T70" s="5" cm="1">
        <f t="array" ref="T70">_xll.BQL.Query("let(#price=dropna(spread(st=i,dates=range(-"&amp;$O70&amp;","&amp;$P70&amp;"),side='mid',fill='prev', pricing_source='"&amp;$E70&amp;"')).value;
#price2=value(#price,['"&amp;$J70&amp;" Corp']);
#spread=#price-#price2;)
Get("&amp;T$3&amp;"(#spread))
for('"&amp;$F70&amp;" Corp')")</f>
        <v>37.056330774758358</v>
      </c>
      <c r="U70" s="7">
        <f t="shared" ref="U70:U79" si="39">(N70-S70)/T70</f>
        <v>1.1443394392841728</v>
      </c>
      <c r="V70" s="5">
        <f t="shared" ref="V70:V79" si="40">(N70-Q70)/(R70-Q70)*100</f>
        <v>100.07340824213611</v>
      </c>
      <c r="W70" s="7">
        <f>_xll.BQL.Query(" get(corr(SPREAD(SPREAD_TYPE='I'), VALUE(SPREAD(SPREAD_TYPE='I'), ['"&amp;F70&amp;" Corp']))) for(['"&amp;J70&amp;" Corp'])with(dates=range(-"&amp;O70&amp;","&amp;P70&amp;"))")</f>
        <v>0.97221271314682967</v>
      </c>
      <c r="X70" s="5" cm="1">
        <f t="array" aca="1" ref="X70" ca="1">IFERROR(_xll.BDH(F70&amp;" corp","blp_i_sprd_mid",TODAY()-2,TODAY()-2,"days=a","fill=p")-_xll.BDH(J70&amp;" corp","blp_i_sprd_mid",TODAY()-2,TODAY()-2,"days=a","fill=p"),"-")</f>
        <v>81.760000000000019</v>
      </c>
      <c r="Y70" s="5" cm="1">
        <f t="array" aca="1" ref="Y70" ca="1">IFERROR(_xll.BDH(F70&amp;" corp","blp_i_sprd_mid",TODAY()-5,TODAY()-5,"days=a","fill=p")-_xll.BDH(J70&amp;" corp","blp_i_sprd_mid",TODAY()-5,TODAY()-5,"days=a","fill=p"),"-")</f>
        <v>75.189000000000021</v>
      </c>
      <c r="Z70" s="5" cm="1">
        <f t="array" aca="1" ref="Z70" ca="1">IFERROR(_xll.BDH(F70&amp;" corp","blp_i_sprd_mid",TODAY()-10,TODAY()-10,"days=a","fill=p")-_xll.BDH(J70&amp;" corp","blp_i_sprd_mid",TODAY()-10,TODAY()-10,"days=a","fill=p"),"-")</f>
        <v>82.350000000000009</v>
      </c>
      <c r="AA70" s="7">
        <f t="shared" ref="AA70:AA79" si="41">IFERROR(U70-AI70,"-")</f>
        <v>3.3935121504874433E-2</v>
      </c>
      <c r="AB70" s="7"/>
      <c r="AC70" s="7"/>
      <c r="AD70" s="4" t="str">
        <f t="shared" ref="AD70:AD79" si="42">F70&amp;" Corp "&amp;J70&amp;" Corp"</f>
        <v>XS1195202822 Corp XS1413581205 Corp</v>
      </c>
      <c r="AE70" s="4" t="str">
        <f t="shared" ref="AE70:AE79" si="43">O70</f>
        <v>365d</v>
      </c>
      <c r="AF70" s="4" t="s">
        <v>920</v>
      </c>
      <c r="AG70" s="5" cm="1">
        <f t="array" ref="AG70">_xll.BQL.Query("let(#price=dropna(spread(st=i,dates=range(-"&amp;$AE70&amp;","&amp;$AF70&amp;"),side='mid',fill='prev', pricing_source='"&amp;$E70&amp;"')).value;
#price2=value(#price,['"&amp;$J70&amp;" Corp']);
#spread=#price-#price2;)
Get("&amp;AG$3&amp;"(#spread))
for('"&amp;$F70&amp;" Corp')")</f>
        <v>44.15243866925239</v>
      </c>
      <c r="AH70" s="5" cm="1">
        <f t="array" ref="AH70">_xll.BQL.Query("let(#price=dropna(spread(st=i,dates=range(-"&amp;$AE70&amp;","&amp;$AF70&amp;"),side='mid',fill='prev', pricing_source='"&amp;$E70&amp;"')).value;
#price2=value(#price,['"&amp;$J70&amp;" Corp']);
#spread=#price-#price2;)
Get("&amp;AH$3&amp;"(#spread))
for('"&amp;$F70&amp;" Corp')")</f>
        <v>37.181511504095724</v>
      </c>
      <c r="AI70" s="7">
        <f t="shared" ref="AI70:AI79" si="44">IFERROR((N70-AG70)/AH70,"-")</f>
        <v>1.1104043177792984</v>
      </c>
      <c r="AK70" s="18"/>
      <c r="AL70" s="18"/>
    </row>
    <row r="71" spans="1:38" x14ac:dyDescent="0.25">
      <c r="A71" s="4" t="s">
        <v>926</v>
      </c>
      <c r="E71" s="10" t="s">
        <v>927</v>
      </c>
      <c r="F71" s="10" t="s">
        <v>114</v>
      </c>
      <c r="G71" s="4" t="str">
        <f>_xlfn.XLOOKUP(F71,bonds[ID_ISIN],bonds[unique lookup])</f>
        <v>MRKGR 3 3/8 12/12/74 nc-24</v>
      </c>
      <c r="H71" s="13" t="e">
        <f>SUMIF(#REF!,F71,#REF!)</f>
        <v>#REF!</v>
      </c>
      <c r="I71" s="5" cm="1">
        <f t="array" ref="I71">_xll.BDP(F71&amp;" corp","blp_i_sprd_mid","pcs="&amp;E71)</f>
        <v>157.15292358398438</v>
      </c>
      <c r="J71" s="10" t="s">
        <v>118</v>
      </c>
      <c r="K71" s="4" t="str">
        <f>_xlfn.XLOOKUP(J71,bonds[ID_ISIN],bonds[unique lookup])</f>
        <v>MRKGR 1 5/8 06/25/79 nc-24</v>
      </c>
      <c r="L71" s="13" t="e">
        <f>SUMIF(#REF!,J71,#REF!)</f>
        <v>#REF!</v>
      </c>
      <c r="M71" s="5" cm="1">
        <f t="array" ref="M71">_xll.BDP(J71&amp;" corp","blp_i_sprd_mid","pcs="&amp;E71)</f>
        <v>168.73219299316406</v>
      </c>
      <c r="N71" s="11">
        <f t="shared" si="38"/>
        <v>-11.579269409179688</v>
      </c>
      <c r="O71" s="14" t="str">
        <f>MIN(ROUNDDOWN(MIN(_xlfn.XLOOKUP(F71,bonds[ID_ISIN],bonds[years_since_issue]),_xlfn.XLOOKUP(J71,bonds[ID_ISIN],bonds[years_since_issue]))*365,0),max_lookback)&amp;"d"</f>
        <v>365d</v>
      </c>
      <c r="P71" s="4" t="s">
        <v>911</v>
      </c>
      <c r="Q71" s="5" cm="1">
        <f t="array" ref="Q71">_xll.BQL.Query("let(#price=dropna(spread(st=i,dates=range(-"&amp;$O71&amp;","&amp;$P71&amp;"),side='mid',fill='prev', pricing_source='"&amp;$E71&amp;"')).value;
#price2=value(#price,['"&amp;$J71&amp;" Corp']);
#spread=#price-#price2;)
Get("&amp;Q$3&amp;"(#spread))
for('"&amp;$F71&amp;" Corp')")</f>
        <v>-113.25143036532012</v>
      </c>
      <c r="R71" s="5" cm="1">
        <f t="array" ref="R71">_xll.BQL.Query("let(#price=dropna(spread(st=i,dates=range(-"&amp;$O71&amp;","&amp;$P71&amp;"),side='mid',fill='prev', pricing_source='"&amp;$E71&amp;"')).value;
#price2=value(#price,['"&amp;$J71&amp;" Corp']);
#spread=#price-#price2;)
Get("&amp;R$3&amp;"(#spread))
for('"&amp;$F71&amp;" Corp')")</f>
        <v>-2.2261399534644966</v>
      </c>
      <c r="S71" s="5" cm="1">
        <f t="array" ref="S71">_xll.BQL.Query("let(#price=dropna(spread(st=i,dates=range(-"&amp;$O71&amp;","&amp;$P71&amp;"),side='mid',fill='prev', pricing_source='"&amp;$E71&amp;"')).value;
#price2=value(#price,['"&amp;$J71&amp;" Corp']);
#spread=#price-#price2;)
Get("&amp;S$3&amp;"(#spread))
for('"&amp;$F71&amp;" Corp')")</f>
        <v>-24.556988483913177</v>
      </c>
      <c r="T71" s="5" cm="1">
        <f t="array" ref="T71">_xll.BQL.Query("let(#price=dropna(spread(st=i,dates=range(-"&amp;$O71&amp;","&amp;$P71&amp;"),side='mid',fill='prev', pricing_source='"&amp;$E71&amp;"')).value;
#price2=value(#price,['"&amp;$J71&amp;" Corp']);
#spread=#price-#price2;)
Get("&amp;T$3&amp;"(#spread))
for('"&amp;$F71&amp;" Corp')")</f>
        <v>18.637986261828665</v>
      </c>
      <c r="U71" s="7">
        <f t="shared" si="39"/>
        <v>0.69630478810430141</v>
      </c>
      <c r="V71" s="5">
        <f t="shared" si="40"/>
        <v>91.575676657976629</v>
      </c>
      <c r="W71" s="7">
        <f>_xll.BQL.Query(" get(corr(SPREAD(SPREAD_TYPE='I'), VALUE(SPREAD(SPREAD_TYPE='I'), ['"&amp;F71&amp;" Corp']))) for(['"&amp;J71&amp;" Corp'])with(dates=range(-"&amp;O71&amp;","&amp;P71&amp;"))")</f>
        <v>0.98146102971994587</v>
      </c>
      <c r="X71" s="5" cm="1">
        <f t="array" aca="1" ref="X71" ca="1">IFERROR(_xll.BDH(F71&amp;" corp","blp_i_sprd_mid",TODAY()-2,TODAY()-2,"days=a","fill=p")-_xll.BDH(J71&amp;" corp","blp_i_sprd_mid",TODAY()-2,TODAY()-2,"days=a","fill=p"),"-")</f>
        <v>-10.451999999999998</v>
      </c>
      <c r="Y71" s="5" cm="1">
        <f t="array" aca="1" ref="Y71" ca="1">IFERROR(_xll.BDH(F71&amp;" corp","blp_i_sprd_mid",TODAY()-5,TODAY()-5,"days=a","fill=p")-_xll.BDH(J71&amp;" corp","blp_i_sprd_mid",TODAY()-5,TODAY()-5,"days=a","fill=p"),"-")</f>
        <v>-12.990999999999985</v>
      </c>
      <c r="Z71" s="5" cm="1">
        <f t="array" aca="1" ref="Z71" ca="1">IFERROR(_xll.BDH(F71&amp;" corp","blp_i_sprd_mid",TODAY()-10,TODAY()-10,"days=a","fill=p")-_xll.BDH(J71&amp;" corp","blp_i_sprd_mid",TODAY()-10,TODAY()-10,"days=a","fill=p"),"-")</f>
        <v>-9.9190000000000111</v>
      </c>
      <c r="AA71" s="7">
        <f t="shared" si="41"/>
        <v>1.4220009171131642E-2</v>
      </c>
      <c r="AB71" s="7"/>
      <c r="AC71" s="7"/>
      <c r="AD71" s="4" t="str">
        <f t="shared" si="42"/>
        <v>XS1152343668 Corp XS2011260531 Corp</v>
      </c>
      <c r="AE71" s="4" t="str">
        <f t="shared" si="43"/>
        <v>365d</v>
      </c>
      <c r="AF71" s="4" t="s">
        <v>920</v>
      </c>
      <c r="AG71" s="5" cm="1">
        <f t="array" ref="AG71">_xll.BQL.Query("let(#price=dropna(spread(st=i,dates=range(-"&amp;$AE71&amp;","&amp;$AF71&amp;"),side='mid',fill='prev', pricing_source='"&amp;$E71&amp;"')).value;
#price2=value(#price,['"&amp;$J71&amp;" Corp']);
#spread=#price-#price2;)
Get("&amp;AG$3&amp;"(#spread))
for('"&amp;$F71&amp;" Corp')")</f>
        <v>-24.20524052558455</v>
      </c>
      <c r="AH71" s="5" cm="1">
        <f t="array" ref="AH71">_xll.BQL.Query("let(#price=dropna(spread(st=i,dates=range(-"&amp;$AE71&amp;","&amp;$AF71&amp;"),side='mid',fill='prev', pricing_source='"&amp;$E71&amp;"')).value;
#price2=value(#price,['"&amp;$J71&amp;" Corp']);
#spread=#price-#price2;)
Get("&amp;AH$3&amp;"(#spread))
for('"&amp;$F71&amp;" Corp')")</f>
        <v>18.510853058695723</v>
      </c>
      <c r="AI71" s="7">
        <f t="shared" si="44"/>
        <v>0.68208477893316977</v>
      </c>
      <c r="AK71" s="18"/>
      <c r="AL71" s="18"/>
    </row>
    <row r="72" spans="1:38" x14ac:dyDescent="0.25">
      <c r="A72" s="4" t="s">
        <v>926</v>
      </c>
      <c r="E72" s="10" t="s">
        <v>927</v>
      </c>
      <c r="F72" s="10" t="s">
        <v>278</v>
      </c>
      <c r="G72" s="4" t="str">
        <f>_xlfn.XLOOKUP(F72,bonds[ID_ISIN],bonds[unique lookup])</f>
        <v>TOTAL 1 3/4 PERP nc-24</v>
      </c>
      <c r="H72" s="13" t="e">
        <f>SUMIF(#REF!,F72,#REF!)</f>
        <v>#REF!</v>
      </c>
      <c r="I72" s="5" cm="1">
        <f t="array" ref="I72">_xll.BDP(F72&amp;" corp","blp_i_sprd_mid","pcs="&amp;E72)</f>
        <v>202.83416748046875</v>
      </c>
      <c r="J72" s="10" t="s">
        <v>270</v>
      </c>
      <c r="K72" s="4" t="str">
        <f>_xlfn.XLOOKUP(J72,bonds[ID_ISIN],bonds[unique lookup])</f>
        <v>TOTAL 3 7/8 PERP nc-22</v>
      </c>
      <c r="L72" s="13" t="e">
        <f>SUMIF(#REF!,J72,#REF!)</f>
        <v>#REF!</v>
      </c>
      <c r="M72" s="5" cm="1">
        <f t="array" ref="M72">_xll.BDP(J72&amp;" corp","blp_i_sprd_mid","pcs="&amp;E72)</f>
        <v>126.86846923828125</v>
      </c>
      <c r="N72" s="11">
        <f t="shared" si="38"/>
        <v>75.9656982421875</v>
      </c>
      <c r="O72" s="14" t="str">
        <f>MIN(ROUNDDOWN(MIN(_xlfn.XLOOKUP(F72,bonds[ID_ISIN],bonds[years_since_issue]),_xlfn.XLOOKUP(J72,bonds[ID_ISIN],bonds[years_since_issue]))*365,0),max_lookback)&amp;"d"</f>
        <v>365d</v>
      </c>
      <c r="P72" s="4" t="s">
        <v>911</v>
      </c>
      <c r="Q72" s="5" cm="1">
        <f t="array" ref="Q72">_xll.BQL.Query("let(#price=dropna(spread(st=i,dates=range(-"&amp;$O72&amp;","&amp;$P72&amp;"),side='mid',fill='prev', pricing_source='"&amp;$E72&amp;"')).value;
#price2=value(#price,['"&amp;$J72&amp;" Corp']);
#spread=#price-#price2;)
Get("&amp;Q$3&amp;"(#spread))
for('"&amp;$F72&amp;" Corp')")</f>
        <v>-221.25038291522796</v>
      </c>
      <c r="R72" s="5" cm="1">
        <f t="array" ref="R72">_xll.BQL.Query("let(#price=dropna(spread(st=i,dates=range(-"&amp;$O72&amp;","&amp;$P72&amp;"),side='mid',fill='prev', pricing_source='"&amp;$E72&amp;"')).value;
#price2=value(#price,['"&amp;$J72&amp;" Corp']);
#spread=#price-#price2;)
Get("&amp;R$3&amp;"(#spread))
for('"&amp;$F72&amp;" Corp')")</f>
        <v>80.536203344411604</v>
      </c>
      <c r="S72" s="5" cm="1">
        <f t="array" ref="S72">_xll.BQL.Query("let(#price=dropna(spread(st=i,dates=range(-"&amp;$O72&amp;","&amp;$P72&amp;"),side='mid',fill='prev', pricing_source='"&amp;$E72&amp;"')).value;
#price2=value(#price,['"&amp;$J72&amp;" Corp']);
#spread=#price-#price2;)
Get("&amp;S$3&amp;"(#spread))
for('"&amp;$F72&amp;" Corp')")</f>
        <v>34.236340937247462</v>
      </c>
      <c r="T72" s="5" cm="1">
        <f t="array" ref="T72">_xll.BQL.Query("let(#price=dropna(spread(st=i,dates=range(-"&amp;$O72&amp;","&amp;$P72&amp;"),side='mid',fill='prev', pricing_source='"&amp;$E72&amp;"')).value;
#price2=value(#price,['"&amp;$J72&amp;" Corp']);
#spread=#price-#price2;)
Get("&amp;T$3&amp;"(#spread))
for('"&amp;$F72&amp;" Corp')")</f>
        <v>32.202003800713648</v>
      </c>
      <c r="U72" s="7">
        <f t="shared" si="39"/>
        <v>1.2958621321576034</v>
      </c>
      <c r="V72" s="5">
        <f t="shared" si="40"/>
        <v>98.485517478138718</v>
      </c>
      <c r="W72" s="7">
        <f>_xll.BQL.Query(" get(corr(SPREAD(SPREAD_TYPE='I'), VALUE(SPREAD(SPREAD_TYPE='I'), ['"&amp;F72&amp;" Corp']))) for(['"&amp;J72&amp;" Corp'])with(dates=range(-"&amp;O72&amp;","&amp;P72&amp;"))")</f>
        <v>0.97424695025136099</v>
      </c>
      <c r="X72" s="5" cm="1">
        <f t="array" aca="1" ref="X72" ca="1">IFERROR(_xll.BDH(F72&amp;" corp","blp_i_sprd_mid",TODAY()-2,TODAY()-2,"days=a","fill=p")-_xll.BDH(J72&amp;" corp","blp_i_sprd_mid",TODAY()-2,TODAY()-2,"days=a","fill=p"),"-")</f>
        <v>72.53</v>
      </c>
      <c r="Y72" s="5" cm="1">
        <f t="array" aca="1" ref="Y72" ca="1">IFERROR(_xll.BDH(F72&amp;" corp","blp_i_sprd_mid",TODAY()-5,TODAY()-5,"days=a","fill=p")-_xll.BDH(J72&amp;" corp","blp_i_sprd_mid",TODAY()-5,TODAY()-5,"days=a","fill=p"),"-")</f>
        <v>66.37700000000001</v>
      </c>
      <c r="Z72" s="5" cm="1">
        <f t="array" aca="1" ref="Z72" ca="1">IFERROR(_xll.BDH(F72&amp;" corp","blp_i_sprd_mid",TODAY()-10,TODAY()-10,"days=a","fill=p")-_xll.BDH(J72&amp;" corp","blp_i_sprd_mid",TODAY()-10,TODAY()-10,"days=a","fill=p"),"-")</f>
        <v>75.595000000000013</v>
      </c>
      <c r="AA72" s="7">
        <f t="shared" si="41"/>
        <v>4.5340879595521688E-2</v>
      </c>
      <c r="AB72" s="7"/>
      <c r="AC72" s="7"/>
      <c r="AD72" s="4" t="str">
        <f t="shared" si="42"/>
        <v>XS1974787480 Corp XS1413581205 Corp</v>
      </c>
      <c r="AE72" s="4" t="str">
        <f t="shared" si="43"/>
        <v>365d</v>
      </c>
      <c r="AF72" s="4" t="s">
        <v>920</v>
      </c>
      <c r="AG72" s="5" cm="1">
        <f t="array" ref="AG72">_xll.BQL.Query("let(#price=dropna(spread(st=i,dates=range(-"&amp;$AE72&amp;","&amp;$AF72&amp;"),side='mid',fill='prev', pricing_source='"&amp;$E72&amp;"')).value;
#price2=value(#price,['"&amp;$J72&amp;" Corp']);
#spread=#price-#price2;)
Get("&amp;AG$3&amp;"(#spread))
for('"&amp;$F72&amp;" Corp')")</f>
        <v>35.350499105928783</v>
      </c>
      <c r="AH72" s="5" cm="1">
        <f t="array" ref="AH72">_xll.BQL.Query("let(#price=dropna(spread(st=i,dates=range(-"&amp;$AE72&amp;","&amp;$AF72&amp;"),side='mid',fill='prev', pricing_source='"&amp;$E72&amp;"')).value;
#price2=value(#price,['"&amp;$J72&amp;" Corp']);
#spread=#price-#price2;)
Get("&amp;AH$3&amp;"(#spread))
for('"&amp;$F72&amp;" Corp')")</f>
        <v>32.478615659706584</v>
      </c>
      <c r="AI72" s="7">
        <f t="shared" si="44"/>
        <v>1.2505212525620817</v>
      </c>
      <c r="AK72" s="18"/>
      <c r="AL72" s="18"/>
    </row>
    <row r="73" spans="1:38" x14ac:dyDescent="0.25">
      <c r="A73" s="4" t="s">
        <v>926</v>
      </c>
      <c r="E73" s="10" t="s">
        <v>927</v>
      </c>
      <c r="F73" s="10" t="s">
        <v>232</v>
      </c>
      <c r="G73" s="4" t="str">
        <f>_xlfn.XLOOKUP(F73,bonds[ID_ISIN],bonds[unique lookup])</f>
        <v>REPSM 3 3/4 PERP nc-26</v>
      </c>
      <c r="H73" s="13" t="e">
        <f>SUMIF(#REF!,F73,#REF!)</f>
        <v>#REF!</v>
      </c>
      <c r="I73" s="5" cm="1">
        <f t="array" ref="I73">_xll.BDP(F73&amp;" corp","blp_i_sprd_mid","pcs="&amp;E73)</f>
        <v>383.93777465820313</v>
      </c>
      <c r="J73" s="10" t="s">
        <v>228</v>
      </c>
      <c r="K73" s="4" t="str">
        <f>_xlfn.XLOOKUP(J73,bonds[ID_ISIN],bonds[unique lookup])</f>
        <v>REPSM 4 1/2 03/25/75 nc-25</v>
      </c>
      <c r="L73" s="13" t="e">
        <f>SUMIF(#REF!,J73,#REF!)</f>
        <v>#REF!</v>
      </c>
      <c r="M73" s="5" cm="1">
        <f t="array" ref="M73">_xll.BDP(J73&amp;" corp","blp_i_sprd_mid","pcs="&amp;E73)</f>
        <v>367.2911376953125</v>
      </c>
      <c r="N73" s="11">
        <f t="shared" si="38"/>
        <v>16.646636962890625</v>
      </c>
      <c r="O73" s="14" t="str">
        <f>MIN(ROUNDDOWN(MIN(_xlfn.XLOOKUP(F73,bonds[ID_ISIN],bonds[years_since_issue]),_xlfn.XLOOKUP(J73,bonds[ID_ISIN],bonds[years_since_issue]))*365,0),max_lookback)&amp;"d"</f>
        <v>131d</v>
      </c>
      <c r="P73" s="4" t="s">
        <v>911</v>
      </c>
      <c r="Q73" s="5" cm="1">
        <f t="array" ref="Q73">_xll.BQL.Query("let(#price=dropna(spread(st=i,dates=range(-"&amp;$O73&amp;","&amp;$P73&amp;"),side='mid',fill='prev', pricing_source='"&amp;$E73&amp;"')).value;
#price2=value(#price,['"&amp;$J73&amp;" Corp']);
#spread=#price-#price2;)
Get("&amp;Q$3&amp;"(#spread))
for('"&amp;$F73&amp;" Corp')")</f>
        <v>9.0763002865602971</v>
      </c>
      <c r="R73" s="5" cm="1">
        <f t="array" ref="R73">_xll.BQL.Query("let(#price=dropna(spread(st=i,dates=range(-"&amp;$O73&amp;","&amp;$P73&amp;"),side='mid',fill='prev', pricing_source='"&amp;$E73&amp;"')).value;
#price2=value(#price,['"&amp;$J73&amp;" Corp']);
#spread=#price-#price2;)
Get("&amp;R$3&amp;"(#spread))
for('"&amp;$F73&amp;" Corp')")</f>
        <v>36.875000283367797</v>
      </c>
      <c r="S73" s="5" cm="1">
        <f t="array" ref="S73">_xll.BQL.Query("let(#price=dropna(spread(st=i,dates=range(-"&amp;$O73&amp;","&amp;$P73&amp;"),side='mid',fill='prev', pricing_source='"&amp;$E73&amp;"')).value;
#price2=value(#price,['"&amp;$J73&amp;" Corp']);
#spread=#price-#price2;)
Get("&amp;S$3&amp;"(#spread))
for('"&amp;$F73&amp;" Corp')")</f>
        <v>24.069628515497033</v>
      </c>
      <c r="T73" s="5" cm="1">
        <f t="array" ref="T73">_xll.BQL.Query("let(#price=dropna(spread(st=i,dates=range(-"&amp;$O73&amp;","&amp;$P73&amp;"),side='mid',fill='prev', pricing_source='"&amp;$E73&amp;"')).value;
#price2=value(#price,['"&amp;$J73&amp;" Corp']);
#spread=#price-#price2;)
Get("&amp;T$3&amp;"(#spread))
for('"&amp;$F73&amp;" Corp')")</f>
        <v>6.574136474311131</v>
      </c>
      <c r="U73" s="7">
        <f t="shared" si="39"/>
        <v>-1.1291203919499138</v>
      </c>
      <c r="V73" s="5">
        <f t="shared" si="40"/>
        <v>27.232700368001854</v>
      </c>
      <c r="W73" s="7">
        <f>_xll.BQL.Query(" get(corr(SPREAD(SPREAD_TYPE='I'), VALUE(SPREAD(SPREAD_TYPE='I'), ['"&amp;F73&amp;" Corp']))) for(['"&amp;J73&amp;" Corp'])with(dates=range(-"&amp;O73&amp;","&amp;P73&amp;"))")</f>
        <v>0.94726581586952263</v>
      </c>
      <c r="X73" s="5" cm="1">
        <f t="array" aca="1" ref="X73" ca="1">IFERROR(_xll.BDH(F73&amp;" corp","blp_i_sprd_mid",TODAY()-2,TODAY()-2,"days=a","fill=p")-_xll.BDH(J73&amp;" corp","blp_i_sprd_mid",TODAY()-2,TODAY()-2,"days=a","fill=p"),"-")</f>
        <v>17.71999999999997</v>
      </c>
      <c r="Y73" s="5" cm="1">
        <f t="array" aca="1" ref="Y73" ca="1">IFERROR(_xll.BDH(F73&amp;" corp","blp_i_sprd_mid",TODAY()-5,TODAY()-5,"days=a","fill=p")-_xll.BDH(J73&amp;" corp","blp_i_sprd_mid",TODAY()-5,TODAY()-5,"days=a","fill=p"),"-")</f>
        <v>24.233000000000004</v>
      </c>
      <c r="Z73" s="5" cm="1">
        <f t="array" aca="1" ref="Z73" ca="1">IFERROR(_xll.BDH(F73&amp;" corp","blp_i_sprd_mid",TODAY()-10,TODAY()-10,"days=a","fill=p")-_xll.BDH(J73&amp;" corp","blp_i_sprd_mid",TODAY()-10,TODAY()-10,"days=a","fill=p"),"-")</f>
        <v>22.524999999999977</v>
      </c>
      <c r="AA73" s="7">
        <f t="shared" si="41"/>
        <v>-9.9059590032702483E-2</v>
      </c>
      <c r="AB73" s="7"/>
      <c r="AC73" s="7"/>
      <c r="AD73" s="4" t="str">
        <f t="shared" si="42"/>
        <v>XS2185997884 Corp XS1207058733 Corp</v>
      </c>
      <c r="AE73" s="4" t="str">
        <f t="shared" si="43"/>
        <v>131d</v>
      </c>
      <c r="AF73" s="4" t="s">
        <v>920</v>
      </c>
      <c r="AG73" s="5" cm="1">
        <f t="array" ref="AG73">_xll.BQL.Query("let(#price=dropna(spread(st=i,dates=range(-"&amp;$AE73&amp;","&amp;$AF73&amp;"),side='mid',fill='prev', pricing_source='"&amp;$E73&amp;"')).value;
#price2=value(#price,['"&amp;$J73&amp;" Corp']);
#spread=#price-#price2;)
Get("&amp;AG$3&amp;"(#spread))
for('"&amp;$F73&amp;" Corp')")</f>
        <v>23.503286303252771</v>
      </c>
      <c r="AH73" s="5" cm="1">
        <f t="array" ref="AH73">_xll.BQL.Query("let(#price=dropna(spread(st=i,dates=range(-"&amp;$AE73&amp;","&amp;$AF73&amp;"),side='mid',fill='prev', pricing_source='"&amp;$E73&amp;"')).value;
#price2=value(#price,['"&amp;$J73&amp;" Corp']);
#spread=#price-#price2;)
Get("&amp;AH$3&amp;"(#spread))
for('"&amp;$F73&amp;" Corp')")</f>
        <v>6.6565481645356641</v>
      </c>
      <c r="AI73" s="7">
        <f t="shared" si="44"/>
        <v>-1.0300608019172113</v>
      </c>
      <c r="AK73" s="18"/>
      <c r="AL73" s="18"/>
    </row>
    <row r="74" spans="1:38" x14ac:dyDescent="0.25">
      <c r="A74" s="4" t="s">
        <v>926</v>
      </c>
      <c r="E74" s="10" t="s">
        <v>1109</v>
      </c>
      <c r="F74" s="10" t="s">
        <v>135</v>
      </c>
      <c r="G74" s="4" t="str">
        <f>_xlfn.XLOOKUP(F74,bonds[ID_ISIN],bonds[unique lookup])</f>
        <v>AKEFP 1 1/2 PERP nc-25</v>
      </c>
      <c r="H74" s="13" t="e">
        <f>SUMIF(#REF!,F74,#REF!)</f>
        <v>#REF!</v>
      </c>
      <c r="I74" s="5" cm="1">
        <f t="array" ref="I74">_xll.BDP(F74&amp;" corp","blp_i_sprd_mid","pcs="&amp;E74)</f>
        <v>283.19403076171875</v>
      </c>
      <c r="J74" s="10" t="s">
        <v>131</v>
      </c>
      <c r="K74" s="4" t="str">
        <f>_xlfn.XLOOKUP(J74,bonds[ID_ISIN],bonds[unique lookup])</f>
        <v>AKEFP 2 3/4 PERP nc-24</v>
      </c>
      <c r="L74" s="13" t="e">
        <f>SUMIF(#REF!,J74,#REF!)</f>
        <v>#REF!</v>
      </c>
      <c r="M74" s="5" cm="1">
        <f t="array" ref="M74">_xll.BDP(J74&amp;" corp","blp_i_sprd_mid","pcs="&amp;E74)</f>
        <v>244.47842407226563</v>
      </c>
      <c r="N74" s="11">
        <f t="shared" si="38"/>
        <v>38.715606689453125</v>
      </c>
      <c r="O74" s="14" t="str">
        <f>MIN(ROUNDDOWN(MIN(_xlfn.XLOOKUP(F74,bonds[ID_ISIN],bonds[years_since_issue]),_xlfn.XLOOKUP(J74,bonds[ID_ISIN],bonds[years_since_issue]))*365,0),max_lookback)&amp;"d"</f>
        <v>273d</v>
      </c>
      <c r="P74" s="4" t="s">
        <v>911</v>
      </c>
      <c r="Q74" s="5" cm="1">
        <f t="array" ref="Q74">_xll.BQL.Query("let(#price=dropna(spread(st=i,dates=range(-"&amp;$O74&amp;","&amp;$P74&amp;"),side='mid',fill='prev', pricing_source='"&amp;$E74&amp;"')).value;
#price2=value(#price,['"&amp;$J74&amp;" Corp']);
#spread=#price-#price2;)
Get("&amp;Q$3&amp;"(#spread))
for('"&amp;$F74&amp;" Corp')")</f>
        <v>-43.270999999999958</v>
      </c>
      <c r="R74" s="5" cm="1">
        <f t="array" ref="R74">_xll.BQL.Query("let(#price=dropna(spread(st=i,dates=range(-"&amp;$O74&amp;","&amp;$P74&amp;"),side='mid',fill='prev', pricing_source='"&amp;$E74&amp;"')).value;
#price2=value(#price,['"&amp;$J74&amp;" Corp']);
#spread=#price-#price2;)
Get("&amp;R$3&amp;"(#spread))
for('"&amp;$F74&amp;" Corp')")</f>
        <v>41.049000000000007</v>
      </c>
      <c r="S74" s="5" cm="1">
        <f t="array" ref="S74">_xll.BQL.Query("let(#price=dropna(spread(st=i,dates=range(-"&amp;$O74&amp;","&amp;$P74&amp;"),side='mid',fill='prev', pricing_source='"&amp;$E74&amp;"')).value;
#price2=value(#price,['"&amp;$J74&amp;" Corp']);
#spread=#price-#price2;)
Get("&amp;S$3&amp;"(#spread))
for('"&amp;$F74&amp;" Corp')")</f>
        <v>7.5497046637987522</v>
      </c>
      <c r="T74" s="5" cm="1">
        <f t="array" ref="T74">_xll.BQL.Query("let(#price=dropna(spread(st=i,dates=range(-"&amp;$O74&amp;","&amp;$P74&amp;"),side='mid',fill='prev', pricing_source='"&amp;$E74&amp;"')).value;
#price2=value(#price,['"&amp;$J74&amp;" Corp']);
#spread=#price-#price2;)
Get("&amp;T$3&amp;"(#spread))
for('"&amp;$F74&amp;" Corp')")</f>
        <v>18.378863699644143</v>
      </c>
      <c r="U74" s="7">
        <f t="shared" si="39"/>
        <v>1.6957469479605431</v>
      </c>
      <c r="V74" s="5">
        <f t="shared" si="40"/>
        <v>97.232692942899817</v>
      </c>
      <c r="W74" s="7">
        <f>_xll.BQL.Query(" get(corr(SPREAD(SPREAD_TYPE='I'), VALUE(SPREAD(SPREAD_TYPE='I'), ['"&amp;F74&amp;" Corp']))) for(['"&amp;J74&amp;" Corp'])with(dates=range(-"&amp;O74&amp;","&amp;P74&amp;"))")</f>
        <v>0.99125770116559386</v>
      </c>
      <c r="X74" s="5" cm="1">
        <f t="array" aca="1" ref="X74" ca="1">IFERROR(_xll.BDH(F74&amp;" corp","blp_i_sprd_mid",TODAY()-2,TODAY()-2,"days=a","fill=p")-_xll.BDH(J74&amp;" corp","blp_i_sprd_mid",TODAY()-2,TODAY()-2,"days=a","fill=p"),"-")</f>
        <v>42.064999999999998</v>
      </c>
      <c r="Y74" s="5" cm="1">
        <f t="array" aca="1" ref="Y74" ca="1">IFERROR(_xll.BDH(F74&amp;" corp","blp_i_sprd_mid",TODAY()-5,TODAY()-5,"days=a","fill=p")-_xll.BDH(J74&amp;" corp","blp_i_sprd_mid",TODAY()-5,TODAY()-5,"days=a","fill=p"),"-")</f>
        <v>38.080999999999989</v>
      </c>
      <c r="Z74" s="5" cm="1">
        <f t="array" aca="1" ref="Z74" ca="1">IFERROR(_xll.BDH(F74&amp;" corp","blp_i_sprd_mid",TODAY()-10,TODAY()-10,"days=a","fill=p")-_xll.BDH(J74&amp;" corp","blp_i_sprd_mid",TODAY()-10,TODAY()-10,"days=a","fill=p"),"-")</f>
        <v>34.293000000000006</v>
      </c>
      <c r="AA74" s="7">
        <f t="shared" si="41"/>
        <v>0.11176340455464384</v>
      </c>
      <c r="AB74" s="7"/>
      <c r="AC74" s="7"/>
      <c r="AD74" s="4" t="str">
        <f t="shared" si="42"/>
        <v>FR0013478252 Corp FR0013425170 Corp</v>
      </c>
      <c r="AE74" s="4" t="str">
        <f t="shared" si="43"/>
        <v>273d</v>
      </c>
      <c r="AF74" s="4" t="s">
        <v>920</v>
      </c>
      <c r="AG74" s="5" cm="1">
        <f t="array" ref="AG74">_xll.BQL.Query("let(#price=dropna(spread(st=i,dates=range(-"&amp;$AE74&amp;","&amp;$AF74&amp;"),side='mid',fill='prev', pricing_source='"&amp;$E74&amp;"')).value;
#price2=value(#price,['"&amp;$J74&amp;" Corp']);
#spread=#price-#price2;)
Get("&amp;AG$3&amp;"(#spread))
for('"&amp;$F74&amp;" Corp')")</f>
        <v>8.6544269985145199</v>
      </c>
      <c r="AH74" s="5" cm="1">
        <f t="array" ref="AH74">_xll.BQL.Query("let(#price=dropna(spread(st=i,dates=range(-"&amp;$AE74&amp;","&amp;$AF74&amp;"),side='mid',fill='prev', pricing_source='"&amp;$E74&amp;"')).value;
#price2=value(#price,['"&amp;$J74&amp;" Corp']);
#spread=#price-#price2;)
Get("&amp;AH$3&amp;"(#spread))
for('"&amp;$F74&amp;" Corp')")</f>
        <v>18.978214651334518</v>
      </c>
      <c r="AI74" s="7">
        <f t="shared" si="44"/>
        <v>1.5839835434058993</v>
      </c>
      <c r="AK74" s="18"/>
      <c r="AL74" s="18"/>
    </row>
    <row r="75" spans="1:38" x14ac:dyDescent="0.25">
      <c r="A75" s="4" t="s">
        <v>926</v>
      </c>
      <c r="E75" s="10" t="s">
        <v>1109</v>
      </c>
      <c r="F75" s="10" t="s">
        <v>783</v>
      </c>
      <c r="G75" s="4" t="str">
        <f>_xlfn.XLOOKUP(F75,bonds[ID_ISIN],bonds[unique lookup])</f>
        <v>ULFP 2 7/8 PERP nc-26</v>
      </c>
      <c r="H75" s="13" t="e">
        <f>SUMIF(#REF!,F75,#REF!)</f>
        <v>#REF!</v>
      </c>
      <c r="I75" s="5" cm="1">
        <f t="array" ref="I75">_xll.BDP(F75&amp;" corp","blp_i_sprd_mid","pcs="&amp;E75)</f>
        <v>596.080810546875</v>
      </c>
      <c r="J75" s="10" t="s">
        <v>369</v>
      </c>
      <c r="K75" s="4" t="str">
        <f>_xlfn.XLOOKUP(J75,bonds[ID_ISIN],bonds[unique lookup])</f>
        <v>ORAFP 5 PERP nc-26</v>
      </c>
      <c r="L75" s="13" t="e">
        <f>SUMIF(#REF!,J75,#REF!)</f>
        <v>#REF!</v>
      </c>
      <c r="M75" s="5" cm="1">
        <f t="array" ref="M75">_xll.BDP(J75&amp;" corp","blp_i_sprd_mid","pcs="&amp;E75)</f>
        <v>204.17520141601563</v>
      </c>
      <c r="N75" s="11">
        <f t="shared" si="38"/>
        <v>391.90560913085938</v>
      </c>
      <c r="O75" s="14" t="str">
        <f>MIN(ROUNDDOWN(MIN(_xlfn.XLOOKUP(F75,bonds[ID_ISIN],bonds[years_since_issue]),_xlfn.XLOOKUP(J75,bonds[ID_ISIN],bonds[years_since_issue]))*365,0),max_lookback)&amp;"d"</f>
        <v>365d</v>
      </c>
      <c r="P75" s="4" t="s">
        <v>911</v>
      </c>
      <c r="Q75" s="5" cm="1">
        <f t="array" ref="Q75">_xll.BQL.Query("let(#price=dropna(spread(st=i,dates=range(-"&amp;$O75&amp;","&amp;$P75&amp;"),side='mid',fill='prev', pricing_source='"&amp;$E75&amp;"')).value;
#price2=value(#price,['"&amp;$J75&amp;" Corp']);
#spread=#price-#price2;)
Get("&amp;Q$3&amp;"(#spread))
for('"&amp;$F75&amp;" Corp')")</f>
        <v>8.8709999999999809</v>
      </c>
      <c r="R75" s="5" cm="1">
        <f t="array" ref="R75">_xll.BQL.Query("let(#price=dropna(spread(st=i,dates=range(-"&amp;$O75&amp;","&amp;$P75&amp;"),side='mid',fill='prev', pricing_source='"&amp;$E75&amp;"')).value;
#price2=value(#price,['"&amp;$J75&amp;" Corp']);
#spread=#price-#price2;)
Get("&amp;R$3&amp;"(#spread))
for('"&amp;$F75&amp;" Corp')")</f>
        <v>494.62299999999999</v>
      </c>
      <c r="S75" s="5" cm="1">
        <f t="array" ref="S75">_xll.BQL.Query("let(#price=dropna(spread(st=i,dates=range(-"&amp;$O75&amp;","&amp;$P75&amp;"),side='mid',fill='prev', pricing_source='"&amp;$E75&amp;"')).value;
#price2=value(#price,['"&amp;$J75&amp;" Corp']);
#spread=#price-#price2;)
Get("&amp;S$3&amp;"(#spread))
for('"&amp;$F75&amp;" Corp')")</f>
        <v>224.34803939335728</v>
      </c>
      <c r="T75" s="5" cm="1">
        <f t="array" ref="T75">_xll.BQL.Query("let(#price=dropna(spread(st=i,dates=range(-"&amp;$O75&amp;","&amp;$P75&amp;"),side='mid',fill='prev', pricing_source='"&amp;$E75&amp;"')).value;
#price2=value(#price,['"&amp;$J75&amp;" Corp']);
#spread=#price-#price2;)
Get("&amp;T$3&amp;"(#spread))
for('"&amp;$F75&amp;" Corp')")</f>
        <v>168.74215632621613</v>
      </c>
      <c r="U75" s="7">
        <f t="shared" si="39"/>
        <v>0.99297990132101921</v>
      </c>
      <c r="V75" s="5">
        <f t="shared" si="40"/>
        <v>78.853943808951769</v>
      </c>
      <c r="W75" s="7">
        <f>_xll.BQL.Query(" get(corr(SPREAD(SPREAD_TYPE='I'), VALUE(SPREAD(SPREAD_TYPE='I'), ['"&amp;F75&amp;" Corp']))) for(['"&amp;J75&amp;" Corp'])with(dates=range(-"&amp;O75&amp;","&amp;P75&amp;"))")</f>
        <v>0.70054112100540966</v>
      </c>
      <c r="X75" s="5" cm="1">
        <f t="array" aca="1" ref="X75" ca="1">IFERROR(_xll.BDH(F75&amp;" corp","blp_i_sprd_mid",TODAY()-2,TODAY()-2,"days=a","fill=p")-_xll.BDH(J75&amp;" corp","blp_i_sprd_mid",TODAY()-2,TODAY()-2,"days=a","fill=p"),"-")</f>
        <v>391.16099999999994</v>
      </c>
      <c r="Y75" s="5" cm="1">
        <f t="array" aca="1" ref="Y75" ca="1">IFERROR(_xll.BDH(F75&amp;" corp","blp_i_sprd_mid",TODAY()-5,TODAY()-5,"days=a","fill=p")-_xll.BDH(J75&amp;" corp","blp_i_sprd_mid",TODAY()-5,TODAY()-5,"days=a","fill=p"),"-")</f>
        <v>385.30200000000002</v>
      </c>
      <c r="Z75" s="5" cm="1">
        <f t="array" aca="1" ref="Z75" ca="1">IFERROR(_xll.BDH(F75&amp;" corp","blp_i_sprd_mid",TODAY()-10,TODAY()-10,"days=a","fill=p")-_xll.BDH(J75&amp;" corp","blp_i_sprd_mid",TODAY()-10,TODAY()-10,"days=a","fill=p"),"-")</f>
        <v>359.86399999999992</v>
      </c>
      <c r="AA75" s="7">
        <f t="shared" si="41"/>
        <v>2.5843702016781767E-2</v>
      </c>
      <c r="AB75" s="7"/>
      <c r="AC75" s="7"/>
      <c r="AD75" s="4" t="str">
        <f t="shared" si="42"/>
        <v>FR0013330537 Corp XS1115498260 Corp</v>
      </c>
      <c r="AE75" s="4" t="str">
        <f t="shared" si="43"/>
        <v>365d</v>
      </c>
      <c r="AF75" s="4" t="s">
        <v>920</v>
      </c>
      <c r="AG75" s="5" cm="1">
        <f t="array" ref="AG75">_xll.BQL.Query("let(#price=dropna(spread(st=i,dates=range(-"&amp;$AE75&amp;","&amp;$AF75&amp;"),side='mid',fill='prev', pricing_source='"&amp;$E75&amp;"')).value;
#price2=value(#price,['"&amp;$J75&amp;" Corp']);
#spread=#price-#price2;)
Get("&amp;AG$3&amp;"(#spread))
for('"&amp;$F75&amp;" Corp')")</f>
        <v>228.80029670812732</v>
      </c>
      <c r="AH75" s="5" cm="1">
        <f t="array" ref="AH75">_xll.BQL.Query("let(#price=dropna(spread(st=i,dates=range(-"&amp;$AE75&amp;","&amp;$AF75&amp;"),side='mid',fill='prev', pricing_source='"&amp;$E75&amp;"')).value;
#price2=value(#price,['"&amp;$J75&amp;" Corp']);
#spread=#price-#price2;)
Get("&amp;AH$3&amp;"(#spread))
for('"&amp;$F75&amp;" Corp')")</f>
        <v>168.6477173949965</v>
      </c>
      <c r="AI75" s="7">
        <f t="shared" si="44"/>
        <v>0.96713619930423744</v>
      </c>
      <c r="AK75" s="18"/>
      <c r="AL75" s="18"/>
    </row>
    <row r="76" spans="1:38" x14ac:dyDescent="0.25">
      <c r="A76" s="4" t="s">
        <v>926</v>
      </c>
      <c r="E76" s="10" t="s">
        <v>927</v>
      </c>
      <c r="F76" s="10" t="s">
        <v>270</v>
      </c>
      <c r="G76" s="4" t="str">
        <f>_xlfn.XLOOKUP(F76,bonds[ID_ISIN],bonds[unique lookup])</f>
        <v>TOTAL 3 7/8 PERP nc-22</v>
      </c>
      <c r="H76" s="13" t="e">
        <f>SUMIF(#REF!,F76,#REF!)</f>
        <v>#REF!</v>
      </c>
      <c r="I76" s="5" cm="1">
        <f t="array" ref="I76">_xll.BDP(F76&amp;" corp","blp_i_sprd_mid","pcs="&amp;E76)</f>
        <v>126.86846923828125</v>
      </c>
      <c r="J76" s="10" t="s">
        <v>264</v>
      </c>
      <c r="K76" s="4" t="str">
        <f>_xlfn.XLOOKUP(J76,bonds[ID_ISIN],bonds[unique lookup])</f>
        <v>TOTAL 2 1/4 PERP nc-21</v>
      </c>
      <c r="L76" s="13" t="e">
        <f>SUMIF(#REF!,J76,#REF!)</f>
        <v>#REF!</v>
      </c>
      <c r="M76" s="5" cm="1">
        <f t="array" ref="M76">_xll.BDP(J76&amp;" corp","blp_i_sprd_mid","pcs="&amp;E76)</f>
        <v>84.851669311523438</v>
      </c>
      <c r="N76" s="11">
        <f t="shared" si="38"/>
        <v>42.016799926757813</v>
      </c>
      <c r="O76" s="14" t="str">
        <f>MIN(ROUNDDOWN(MIN(_xlfn.XLOOKUP(F76,bonds[ID_ISIN],bonds[years_since_issue]),_xlfn.XLOOKUP(J76,bonds[ID_ISIN],bonds[years_since_issue]))*365,0),max_lookback)&amp;"d"</f>
        <v>365d</v>
      </c>
      <c r="P76" s="4" t="s">
        <v>911</v>
      </c>
      <c r="Q76" s="5" cm="1">
        <f t="array" ref="Q76">_xll.BQL.Query("let(#price=dropna(spread(st=i,dates=range(-"&amp;$O76&amp;","&amp;$P76&amp;"),side='mid',fill='prev', pricing_source='"&amp;$E76&amp;"')).value;
#price2=value(#price,['"&amp;$J76&amp;" Corp']);
#spread=#price-#price2;)
Get("&amp;Q$3&amp;"(#spread))
for('"&amp;$F76&amp;" Corp')")</f>
        <v>-221.02660038691027</v>
      </c>
      <c r="R76" s="5" cm="1">
        <f t="array" ref="R76">_xll.BQL.Query("let(#price=dropna(spread(st=i,dates=range(-"&amp;$O76&amp;","&amp;$P76&amp;"),side='mid',fill='prev', pricing_source='"&amp;$E76&amp;"')).value;
#price2=value(#price,['"&amp;$J76&amp;" Corp']);
#spread=#price-#price2;)
Get("&amp;R$3&amp;"(#spread))
for('"&amp;$F76&amp;" Corp')")</f>
        <v>96.712993617176068</v>
      </c>
      <c r="S76" s="5" cm="1">
        <f t="array" ref="S76">_xll.BQL.Query("let(#price=dropna(spread(st=i,dates=range(-"&amp;$O76&amp;","&amp;$P76&amp;"),side='mid',fill='prev', pricing_source='"&amp;$E76&amp;"')).value;
#price2=value(#price,['"&amp;$J76&amp;" Corp']);
#spread=#price-#price2;)
Get("&amp;S$3&amp;"(#spread))
for('"&amp;$F76&amp;" Corp')")</f>
        <v>13.766951967328724</v>
      </c>
      <c r="T76" s="5" cm="1">
        <f t="array" ref="T76">_xll.BQL.Query("let(#price=dropna(spread(st=i,dates=range(-"&amp;$O76&amp;","&amp;$P76&amp;"),side='mid',fill='prev', pricing_source='"&amp;$E76&amp;"')).value;
#price2=value(#price,['"&amp;$J76&amp;" Corp']);
#spread=#price-#price2;)
Get("&amp;T$3&amp;"(#spread))
for('"&amp;$F76&amp;" Corp')")</f>
        <v>38.626225737352421</v>
      </c>
      <c r="U76" s="7">
        <f t="shared" si="39"/>
        <v>0.73136444009622348</v>
      </c>
      <c r="V76" s="5">
        <f t="shared" si="40"/>
        <v>82.785842645183578</v>
      </c>
      <c r="W76" s="7">
        <f>_xll.BQL.Query(" get(corr(SPREAD(SPREAD_TYPE='I'), VALUE(SPREAD(SPREAD_TYPE='I'), ['"&amp;F76&amp;" Corp']))) for(['"&amp;J76&amp;" Corp'])with(dates=range(-"&amp;O76&amp;","&amp;P76&amp;"))")</f>
        <v>0.96046032794585412</v>
      </c>
      <c r="X76" s="5" cm="1">
        <f t="array" aca="1" ref="X76" ca="1">IFERROR(_xll.BDH(F76&amp;" corp","blp_i_sprd_mid",TODAY()-2,TODAY()-2,"days=a","fill=p")-_xll.BDH(J76&amp;" corp","blp_i_sprd_mid",TODAY()-2,TODAY()-2,"days=a","fill=p"),"-")</f>
        <v>43.219999999999985</v>
      </c>
      <c r="Y76" s="5" cm="1">
        <f t="array" aca="1" ref="Y76" ca="1">IFERROR(_xll.BDH(F76&amp;" corp","blp_i_sprd_mid",TODAY()-5,TODAY()-5,"days=a","fill=p")-_xll.BDH(J76&amp;" corp","blp_i_sprd_mid",TODAY()-5,TODAY()-5,"days=a","fill=p"),"-")</f>
        <v>41.839999999999989</v>
      </c>
      <c r="Z76" s="5" cm="1">
        <f t="array" aca="1" ref="Z76" ca="1">IFERROR(_xll.BDH(F76&amp;" corp","blp_i_sprd_mid",TODAY()-10,TODAY()-10,"days=a","fill=p")-_xll.BDH(J76&amp;" corp","blp_i_sprd_mid",TODAY()-10,TODAY()-10,"days=a","fill=p"),"-")</f>
        <v>21.668999999999997</v>
      </c>
      <c r="AA76" s="7">
        <f t="shared" si="41"/>
        <v>1.358930614341769E-2</v>
      </c>
      <c r="AB76" s="7"/>
      <c r="AC76" s="7"/>
      <c r="AD76" s="4" t="str">
        <f t="shared" si="42"/>
        <v>XS1413581205 Corp XS1195201931 Corp</v>
      </c>
      <c r="AE76" s="4" t="str">
        <f t="shared" si="43"/>
        <v>365d</v>
      </c>
      <c r="AF76" s="4" t="s">
        <v>920</v>
      </c>
      <c r="AG76" s="5" cm="1">
        <f t="array" ref="AG76">_xll.BQL.Query("let(#price=dropna(spread(st=i,dates=range(-"&amp;$AE76&amp;","&amp;$AF76&amp;"),side='mid',fill='prev', pricing_source='"&amp;$E76&amp;"')).value;
#price2=value(#price,['"&amp;$J76&amp;" Corp']);
#spread=#price-#price2;)
Get("&amp;AG$3&amp;"(#spread))
for('"&amp;$F76&amp;" Corp')")</f>
        <v>14.48593907375286</v>
      </c>
      <c r="AH76" s="5" cm="1">
        <f t="array" ref="AH76">_xll.BQL.Query("let(#price=dropna(spread(st=i,dates=range(-"&amp;$AE76&amp;","&amp;$AF76&amp;"),side='mid',fill='prev', pricing_source='"&amp;$E76&amp;"')).value;
#price2=value(#price,['"&amp;$J76&amp;" Corp']);
#spread=#price-#price2;)
Get("&amp;AH$3&amp;"(#spread))
for('"&amp;$F76&amp;" Corp')")</f>
        <v>38.35582977274764</v>
      </c>
      <c r="AI76" s="7">
        <f t="shared" si="44"/>
        <v>0.71777513395280579</v>
      </c>
      <c r="AK76" s="18"/>
      <c r="AL76" s="18"/>
    </row>
    <row r="77" spans="1:38" x14ac:dyDescent="0.25">
      <c r="A77" s="4" t="s">
        <v>926</v>
      </c>
      <c r="E77" s="10" t="s">
        <v>927</v>
      </c>
      <c r="F77" s="10" t="s">
        <v>236</v>
      </c>
      <c r="G77" s="4" t="str">
        <f>_xlfn.XLOOKUP(F77,bonds[ID_ISIN],bonds[unique lookup])</f>
        <v>REPSM 4.247 PERP nc-28</v>
      </c>
      <c r="H77" s="13" t="e">
        <f>SUMIF(#REF!,F77,#REF!)</f>
        <v>#REF!</v>
      </c>
      <c r="I77" s="5" cm="1">
        <f t="array" ref="I77">_xll.BDP(F77&amp;" corp","blp_i_sprd_mid","pcs="&amp;E77)</f>
        <v>413.82327270507813</v>
      </c>
      <c r="J77" s="10" t="s">
        <v>228</v>
      </c>
      <c r="K77" s="4" t="str">
        <f>_xlfn.XLOOKUP(J77,bonds[ID_ISIN],bonds[unique lookup])</f>
        <v>REPSM 4 1/2 03/25/75 nc-25</v>
      </c>
      <c r="L77" s="13" t="e">
        <f>SUMIF(#REF!,J77,#REF!)</f>
        <v>#REF!</v>
      </c>
      <c r="M77" s="5" cm="1">
        <f t="array" ref="M77">_xll.BDP(J77&amp;" corp","blp_i_sprd_mid","pcs="&amp;E77)</f>
        <v>367.2911376953125</v>
      </c>
      <c r="N77" s="11">
        <f t="shared" si="38"/>
        <v>46.532135009765625</v>
      </c>
      <c r="O77" s="14" t="str">
        <f>MIN(ROUNDDOWN(MIN(_xlfn.XLOOKUP(F77,bonds[ID_ISIN],bonds[years_since_issue]),_xlfn.XLOOKUP(J77,bonds[ID_ISIN],bonds[years_since_issue]))*365,0),max_lookback)&amp;"d"</f>
        <v>131d</v>
      </c>
      <c r="P77" s="4" t="s">
        <v>911</v>
      </c>
      <c r="Q77" s="5" cm="1">
        <f t="array" ref="Q77">_xll.BQL.Query("let(#price=dropna(spread(st=i,dates=range(-"&amp;$O77&amp;","&amp;$P77&amp;"),side='mid',fill='prev', pricing_source='"&amp;$E77&amp;"')).value;
#price2=value(#price,['"&amp;$J77&amp;" Corp']);
#spread=#price-#price2;)
Get("&amp;Q$3&amp;"(#spread))
for('"&amp;$F77&amp;" Corp')")</f>
        <v>38.922064325558495</v>
      </c>
      <c r="R77" s="5" cm="1">
        <f t="array" ref="R77">_xll.BQL.Query("let(#price=dropna(spread(st=i,dates=range(-"&amp;$O77&amp;","&amp;$P77&amp;"),side='mid',fill='prev', pricing_source='"&amp;$E77&amp;"')).value;
#price2=value(#price,['"&amp;$J77&amp;" Corp']);
#spread=#price-#price2;)
Get("&amp;R$3&amp;"(#spread))
for('"&amp;$F77&amp;" Corp')")</f>
        <v>63.788076339340989</v>
      </c>
      <c r="S77" s="5" cm="1">
        <f t="array" ref="S77">_xll.BQL.Query("let(#price=dropna(spread(st=i,dates=range(-"&amp;$O77&amp;","&amp;$P77&amp;"),side='mid',fill='prev', pricing_source='"&amp;$E77&amp;"')).value;
#price2=value(#price,['"&amp;$J77&amp;" Corp']);
#spread=#price-#price2;)
Get("&amp;S$3&amp;"(#spread))
for('"&amp;$F77&amp;" Corp')")</f>
        <v>50.357269837950945</v>
      </c>
      <c r="T77" s="5" cm="1">
        <f t="array" ref="T77">_xll.BQL.Query("let(#price=dropna(spread(st=i,dates=range(-"&amp;$O77&amp;","&amp;$P77&amp;"),side='mid',fill='prev', pricing_source='"&amp;$E77&amp;"')).value;
#price2=value(#price,['"&amp;$J77&amp;" Corp']);
#spread=#price-#price2;)
Get("&amp;T$3&amp;"(#spread))
for('"&amp;$F77&amp;" Corp')")</f>
        <v>7.0759115894565801</v>
      </c>
      <c r="U77" s="7">
        <f t="shared" si="39"/>
        <v>-0.5405854468115372</v>
      </c>
      <c r="V77" s="5">
        <f t="shared" si="40"/>
        <v>30.604307116030881</v>
      </c>
      <c r="W77" s="7">
        <f>_xll.BQL.Query(" get(corr(SPREAD(SPREAD_TYPE='I'), VALUE(SPREAD(SPREAD_TYPE='I'), ['"&amp;F77&amp;" Corp']))) for(['"&amp;J77&amp;" Corp'])with(dates=range(-"&amp;O77&amp;","&amp;P77&amp;"))")</f>
        <v>0.92238001378288603</v>
      </c>
      <c r="X77" s="5" cm="1">
        <f t="array" aca="1" ref="X77" ca="1">IFERROR(_xll.BDH(F77&amp;" corp","blp_i_sprd_mid",TODAY()-2,TODAY()-2,"days=a","fill=p")-_xll.BDH(J77&amp;" corp","blp_i_sprd_mid",TODAY()-2,TODAY()-2,"days=a","fill=p"),"-")</f>
        <v>48.522999999999968</v>
      </c>
      <c r="Y77" s="5" cm="1">
        <f t="array" aca="1" ref="Y77" ca="1">IFERROR(_xll.BDH(F77&amp;" corp","blp_i_sprd_mid",TODAY()-5,TODAY()-5,"days=a","fill=p")-_xll.BDH(J77&amp;" corp","blp_i_sprd_mid",TODAY()-5,TODAY()-5,"days=a","fill=p"),"-")</f>
        <v>55.113999999999976</v>
      </c>
      <c r="Z77" s="5" cm="1">
        <f t="array" aca="1" ref="Z77" ca="1">IFERROR(_xll.BDH(F77&amp;" corp","blp_i_sprd_mid",TODAY()-10,TODAY()-10,"days=a","fill=p")-_xll.BDH(J77&amp;" corp","blp_i_sprd_mid",TODAY()-10,TODAY()-10,"days=a","fill=p"),"-")</f>
        <v>54.672999999999945</v>
      </c>
      <c r="AA77" s="7">
        <f t="shared" si="41"/>
        <v>-2.2786413667361116E-2</v>
      </c>
      <c r="AB77" s="7"/>
      <c r="AC77" s="7"/>
      <c r="AD77" s="4" t="str">
        <f t="shared" si="42"/>
        <v>XS2186001314 Corp XS1207058733 Corp</v>
      </c>
      <c r="AE77" s="4" t="str">
        <f t="shared" si="43"/>
        <v>131d</v>
      </c>
      <c r="AF77" s="4" t="s">
        <v>920</v>
      </c>
      <c r="AG77" s="5" cm="1">
        <f t="array" ref="AG77">_xll.BQL.Query("let(#price=dropna(spread(st=i,dates=range(-"&amp;$AE77&amp;","&amp;$AF77&amp;"),side='mid',fill='prev', pricing_source='"&amp;$E77&amp;"')).value;
#price2=value(#price,['"&amp;$J77&amp;" Corp']);
#spread=#price-#price2;)
Get("&amp;AG$3&amp;"(#spread))
for('"&amp;$F77&amp;" Corp')")</f>
        <v>50.096343628668329</v>
      </c>
      <c r="AH77" s="5" cm="1">
        <f t="array" ref="AH77">_xll.BQL.Query("let(#price=dropna(spread(st=i,dates=range(-"&amp;$AE77&amp;","&amp;$AF77&amp;"),side='mid',fill='prev', pricing_source='"&amp;$E77&amp;"')).value;
#price2=value(#price,['"&amp;$J77&amp;" Corp']);
#spread=#price-#price2;)
Get("&amp;AH$3&amp;"(#spread))
for('"&amp;$F77&amp;" Corp')")</f>
        <v>6.8833821439567746</v>
      </c>
      <c r="AI77" s="7">
        <f t="shared" si="44"/>
        <v>-0.51779903314417608</v>
      </c>
      <c r="AK77" s="18"/>
      <c r="AL77" s="18"/>
    </row>
    <row r="78" spans="1:38" x14ac:dyDescent="0.25">
      <c r="A78" s="4" t="s">
        <v>926</v>
      </c>
      <c r="E78" s="10" t="s">
        <v>1109</v>
      </c>
      <c r="F78" s="10" t="s">
        <v>783</v>
      </c>
      <c r="G78" s="4" t="str">
        <f>_xlfn.XLOOKUP(F78,bonds[ID_ISIN],bonds[unique lookup])</f>
        <v>ULFP 2 7/8 PERP nc-26</v>
      </c>
      <c r="H78" s="13" t="e">
        <f>SUMIF(#REF!,F78,#REF!)</f>
        <v>#REF!</v>
      </c>
      <c r="I78" s="5" cm="1">
        <f t="array" ref="I78">_xll.BDP(F78&amp;" corp","blp_i_sprd_mid","pcs="&amp;E78)</f>
        <v>596.080810546875</v>
      </c>
      <c r="J78" s="10" t="s">
        <v>139</v>
      </c>
      <c r="K78" s="4" t="str">
        <f>_xlfn.XLOOKUP(J78,bonds[ID_ISIN],bonds[unique lookup])</f>
        <v>LXSGR 4 1/2 12/06/76 nc-23</v>
      </c>
      <c r="L78" s="13" t="e">
        <f>SUMIF(#REF!,J78,#REF!)</f>
        <v>#REF!</v>
      </c>
      <c r="M78" s="5" cm="1">
        <f t="array" ref="M78">_xll.BDP(J78&amp;" corp","blp_i_sprd_mid","pcs="&amp;E78)</f>
        <v>238.94712829589844</v>
      </c>
      <c r="N78" s="11">
        <f t="shared" si="38"/>
        <v>357.13368225097656</v>
      </c>
      <c r="O78" s="14" t="str">
        <f>MIN(ROUNDDOWN(MIN(_xlfn.XLOOKUP(F78,bonds[ID_ISIN],bonds[years_since_issue]),_xlfn.XLOOKUP(J78,bonds[ID_ISIN],bonds[years_since_issue]))*365,0),max_lookback)&amp;"d"</f>
        <v>365d</v>
      </c>
      <c r="P78" s="4" t="s">
        <v>911</v>
      </c>
      <c r="Q78" s="5" cm="1">
        <f t="array" ref="Q78">_xll.BQL.Query("let(#price=dropna(spread(st=i,dates=range(-"&amp;$O78&amp;","&amp;$P78&amp;"),side='mid',fill='prev', pricing_source='"&amp;$E78&amp;"')).value;
#price2=value(#price,['"&amp;$J78&amp;" Corp']);
#spread=#price-#price2;)
Get("&amp;Q$3&amp;"(#spread))
for('"&amp;$F78&amp;" Corp')")</f>
        <v>-13.728999999999985</v>
      </c>
      <c r="R78" s="5" cm="1">
        <f t="array" ref="R78">_xll.BQL.Query("let(#price=dropna(spread(st=i,dates=range(-"&amp;$O78&amp;","&amp;$P78&amp;"),side='mid',fill='prev', pricing_source='"&amp;$E78&amp;"')).value;
#price2=value(#price,['"&amp;$J78&amp;" Corp']);
#spread=#price-#price2;)
Get("&amp;R$3&amp;"(#spread))
for('"&amp;$F78&amp;" Corp')")</f>
        <v>371.43599999999992</v>
      </c>
      <c r="S78" s="5" cm="1">
        <f t="array" ref="S78">_xll.BQL.Query("let(#price=dropna(spread(st=i,dates=range(-"&amp;$O78&amp;","&amp;$P78&amp;"),side='mid',fill='prev', pricing_source='"&amp;$E78&amp;"')).value;
#price2=value(#price,['"&amp;$J78&amp;" Corp']);
#spread=#price-#price2;)
Get("&amp;S$3&amp;"(#spread))
for('"&amp;$F78&amp;" Corp')")</f>
        <v>151.76987328201037</v>
      </c>
      <c r="T78" s="5" cm="1">
        <f t="array" ref="T78">_xll.BQL.Query("let(#price=dropna(spread(st=i,dates=range(-"&amp;$O78&amp;","&amp;$P78&amp;"),side='mid',fill='prev', pricing_source='"&amp;$E78&amp;"')).value;
#price2=value(#price,['"&amp;$J78&amp;" Corp']);
#spread=#price-#price2;)
Get("&amp;T$3&amp;"(#spread))
for('"&amp;$F78&amp;" Corp')")</f>
        <v>142.0483863506347</v>
      </c>
      <c r="U78" s="7">
        <f t="shared" si="39"/>
        <v>1.4457313753782646</v>
      </c>
      <c r="V78" s="5">
        <f t="shared" si="40"/>
        <v>96.286703685687087</v>
      </c>
      <c r="W78" s="7">
        <f>_xll.BQL.Query(" get(corr(SPREAD(SPREAD_TYPE='I'), VALUE(SPREAD(SPREAD_TYPE='I'), ['"&amp;F78&amp;" Corp']))) for(['"&amp;J78&amp;" Corp'])with(dates=range(-"&amp;O78&amp;","&amp;P78&amp;"))")</f>
        <v>0.73804299086251646</v>
      </c>
      <c r="X78" s="5" cm="1">
        <f t="array" aca="1" ref="X78" ca="1">IFERROR(_xll.BDH(F78&amp;" corp","blp_i_sprd_mid",TODAY()-2,TODAY()-2,"days=a","fill=p")-_xll.BDH(J78&amp;" corp","blp_i_sprd_mid",TODAY()-2,TODAY()-2,"days=a","fill=p"),"-")</f>
        <v>357.04999999999995</v>
      </c>
      <c r="Y78" s="5" cm="1">
        <f t="array" aca="1" ref="Y78" ca="1">IFERROR(_xll.BDH(F78&amp;" corp","blp_i_sprd_mid",TODAY()-5,TODAY()-5,"days=a","fill=p")-_xll.BDH(J78&amp;" corp","blp_i_sprd_mid",TODAY()-5,TODAY()-5,"days=a","fill=p"),"-")</f>
        <v>350.34300000000002</v>
      </c>
      <c r="Z78" s="5" cm="1">
        <f t="array" aca="1" ref="Z78" ca="1">IFERROR(_xll.BDH(F78&amp;" corp","blp_i_sprd_mid",TODAY()-10,TODAY()-10,"days=a","fill=p")-_xll.BDH(J78&amp;" corp","blp_i_sprd_mid",TODAY()-10,TODAY()-10,"days=a","fill=p"),"-")</f>
        <v>318.02</v>
      </c>
      <c r="AA78" s="7">
        <f t="shared" si="41"/>
        <v>5.746969211205033E-2</v>
      </c>
      <c r="AB78" s="7"/>
      <c r="AC78" s="7"/>
      <c r="AD78" s="4" t="str">
        <f t="shared" si="42"/>
        <v>FR0013330537 Corp XS1405763019 Corp</v>
      </c>
      <c r="AE78" s="4" t="str">
        <f t="shared" si="43"/>
        <v>365d</v>
      </c>
      <c r="AF78" s="4" t="s">
        <v>920</v>
      </c>
      <c r="AG78" s="5" cm="1">
        <f t="array" ref="AG78">_xll.BQL.Query("let(#price=dropna(spread(st=i,dates=range(-"&amp;$AE78&amp;","&amp;$AF78&amp;"),side='mid',fill='prev', pricing_source='"&amp;$E78&amp;"')).value;
#price2=value(#price,['"&amp;$J78&amp;" Corp']);
#spread=#price-#price2;)
Get("&amp;AG$3&amp;"(#spread))
for('"&amp;$F78&amp;" Corp')")</f>
        <v>157.23167598156212</v>
      </c>
      <c r="AH78" s="5" cm="1">
        <f t="array" ref="AH78">_xll.BQL.Query("let(#price=dropna(spread(st=i,dates=range(-"&amp;$AE78&amp;","&amp;$AF78&amp;"),side='mid',fill='prev', pricing_source='"&amp;$E78&amp;"')).value;
#price2=value(#price,['"&amp;$J78&amp;" Corp']);
#spread=#price-#price2;)
Get("&amp;AH$3&amp;"(#spread))
for('"&amp;$F78&amp;" Corp')")</f>
        <v>143.99447069596968</v>
      </c>
      <c r="AI78" s="7">
        <f t="shared" si="44"/>
        <v>1.3882616832662142</v>
      </c>
      <c r="AK78" s="18"/>
      <c r="AL78" s="18"/>
    </row>
    <row r="79" spans="1:38" x14ac:dyDescent="0.25">
      <c r="A79" s="4" t="s">
        <v>926</v>
      </c>
      <c r="E79" s="10" t="s">
        <v>1109</v>
      </c>
      <c r="F79" s="10" t="s">
        <v>208</v>
      </c>
      <c r="G79" s="4" t="str">
        <f>_xlfn.XLOOKUP(F79,bonds[ID_ISIN],bonds[unique lookup])</f>
        <v>OMVAV 2 7/8 PERP nc-24</v>
      </c>
      <c r="H79" s="13" t="e">
        <f>SUMIF(#REF!,F79,#REF!)</f>
        <v>#REF!</v>
      </c>
      <c r="I79" s="5" cm="1">
        <f t="array" ref="I79">_xll.BDP(F79&amp;" corp","blp_i_sprd_mid","pcs="&amp;E79)</f>
        <v>269.65972900390625</v>
      </c>
      <c r="J79" s="10" t="s">
        <v>201</v>
      </c>
      <c r="K79" s="4" t="str">
        <f>_xlfn.XLOOKUP(J79,bonds[ID_ISIN],bonds[unique lookup])</f>
        <v>OMVAV 5 1/4 PERP nc-21</v>
      </c>
      <c r="L79" s="13" t="e">
        <f>SUMIF(#REF!,J79,#REF!)</f>
        <v>#REF!</v>
      </c>
      <c r="M79" s="5" cm="1">
        <f t="array" ref="M79">_xll.BDP(J79&amp;" corp","blp_i_sprd_mid","pcs="&amp;E79)</f>
        <v>120.10958099365234</v>
      </c>
      <c r="N79" s="11">
        <f t="shared" si="38"/>
        <v>149.55014801025391</v>
      </c>
      <c r="O79" s="14" t="str">
        <f>MIN(ROUNDDOWN(MIN(_xlfn.XLOOKUP(F79,bonds[ID_ISIN],bonds[years_since_issue]),_xlfn.XLOOKUP(J79,bonds[ID_ISIN],bonds[years_since_issue]))*365,0),max_lookback)&amp;"d"</f>
        <v>365d</v>
      </c>
      <c r="P79" s="4" t="s">
        <v>911</v>
      </c>
      <c r="Q79" s="5" cm="1">
        <f t="array" ref="Q79">_xll.BQL.Query("let(#price=dropna(spread(st=i,dates=range(-"&amp;$O79&amp;","&amp;$P79&amp;"),side='mid',fill='prev', pricing_source='"&amp;$E79&amp;"')).value;
#price2=value(#price,['"&amp;$J79&amp;" Corp']);
#spread=#price-#price2;)
Get("&amp;Q$3&amp;"(#spread))
for('"&amp;$F79&amp;" Corp')")</f>
        <v>-11.523000000000025</v>
      </c>
      <c r="R79" s="5" cm="1">
        <f t="array" ref="R79">_xll.BQL.Query("let(#price=dropna(spread(st=i,dates=range(-"&amp;$O79&amp;","&amp;$P79&amp;"),side='mid',fill='prev', pricing_source='"&amp;$E79&amp;"')).value;
#price2=value(#price,['"&amp;$J79&amp;" Corp']);
#spread=#price-#price2;)
Get("&amp;R$3&amp;"(#spread))
for('"&amp;$F79&amp;" Corp')")</f>
        <v>149.72785186767584</v>
      </c>
      <c r="S79" s="5" cm="1">
        <f t="array" ref="S79">_xll.BQL.Query("let(#price=dropna(spread(st=i,dates=range(-"&amp;$O79&amp;","&amp;$P79&amp;"),side='mid',fill='prev', pricing_source='"&amp;$E79&amp;"')).value;
#price2=value(#price,['"&amp;$J79&amp;" Corp']);
#spread=#price-#price2;)
Get("&amp;S$3&amp;"(#spread))
for('"&amp;$F79&amp;" Corp')")</f>
        <v>66.019018720949958</v>
      </c>
      <c r="T79" s="5" cm="1">
        <f t="array" ref="T79">_xll.BQL.Query("let(#price=dropna(spread(st=i,dates=range(-"&amp;$O79&amp;","&amp;$P79&amp;"),side='mid',fill='prev', pricing_source='"&amp;$E79&amp;"')).value;
#price2=value(#price,['"&amp;$J79&amp;" Corp']);
#spread=#price-#price2;)
Get("&amp;T$3&amp;"(#spread))
for('"&amp;$F79&amp;" Corp')")</f>
        <v>35.49716350515898</v>
      </c>
      <c r="U79" s="7">
        <f t="shared" si="39"/>
        <v>2.3531775793061311</v>
      </c>
      <c r="V79" s="5">
        <f t="shared" si="40"/>
        <v>99.889796639606118</v>
      </c>
      <c r="W79" s="7">
        <f>_xll.BQL.Query(" get(corr(SPREAD(SPREAD_TYPE='I'), VALUE(SPREAD(SPREAD_TYPE='I'), ['"&amp;F79&amp;" Corp']))) for(['"&amp;J79&amp;" Corp'])with(dates=range(-"&amp;O79&amp;","&amp;P79&amp;"))")</f>
        <v>0.97312359545719906</v>
      </c>
      <c r="X79" s="5" t="str" cm="1">
        <f t="array" aca="1" ref="X79" ca="1">IFERROR(_xll.BDH(F79&amp;" corp","blp_i_sprd_mid",TODAY()-2,TODAY()-2,"days=a","fill=p")-_xll.BDH(J79&amp;" corp","blp_i_sprd_mid",TODAY()-2,TODAY()-2,"days=a","fill=p"),"-")</f>
        <v>-</v>
      </c>
      <c r="Y79" s="5" t="str" cm="1">
        <f t="array" aca="1" ref="Y79" ca="1">IFERROR(_xll.BDH(F79&amp;" corp","blp_i_sprd_mid",TODAY()-5,TODAY()-5,"days=a","fill=p")-_xll.BDH(J79&amp;" corp","blp_i_sprd_mid",TODAY()-5,TODAY()-5,"days=a","fill=p"),"-")</f>
        <v>-</v>
      </c>
      <c r="Z79" s="5" t="str" cm="1">
        <f t="array" aca="1" ref="Z79" ca="1">IFERROR(_xll.BDH(F79&amp;" corp","blp_i_sprd_mid",TODAY()-10,TODAY()-10,"days=a","fill=p")-_xll.BDH(J79&amp;" corp","blp_i_sprd_mid",TODAY()-10,TODAY()-10,"days=a","fill=p"),"-")</f>
        <v>-</v>
      </c>
      <c r="AA79" s="7">
        <f t="shared" si="41"/>
        <v>0.18665469410775604</v>
      </c>
      <c r="AB79" s="7"/>
      <c r="AC79" s="7"/>
      <c r="AD79" s="4" t="str">
        <f t="shared" si="42"/>
        <v>XS1713462403 Corp XS1294342792 Corp</v>
      </c>
      <c r="AE79" s="4" t="str">
        <f t="shared" si="43"/>
        <v>365d</v>
      </c>
      <c r="AF79" s="4" t="s">
        <v>920</v>
      </c>
      <c r="AG79" s="5" cm="1">
        <f t="array" ref="AG79">_xll.BQL.Query("let(#price=dropna(spread(st=i,dates=range(-"&amp;$AE79&amp;","&amp;$AF79&amp;"),side='mid',fill='prev', pricing_source='"&amp;$E79&amp;"')).value;
#price2=value(#price,['"&amp;$J79&amp;" Corp']);
#spread=#price-#price2;)
Get("&amp;AG$3&amp;"(#spread))
for('"&amp;$F79&amp;" Corp')")</f>
        <v>68.245317474852243</v>
      </c>
      <c r="AH79" s="5" cm="1">
        <f t="array" ref="AH79">_xll.BQL.Query("let(#price=dropna(spread(st=i,dates=range(-"&amp;$AE79&amp;","&amp;$AF79&amp;"),side='mid',fill='prev', pricing_source='"&amp;$E79&amp;"')).value;
#price2=value(#price,['"&amp;$J79&amp;" Corp']);
#spread=#price-#price2;)
Get("&amp;AH$3&amp;"(#spread))
for('"&amp;$F79&amp;" Corp')")</f>
        <v>37.527796770979911</v>
      </c>
      <c r="AI79" s="7">
        <f t="shared" si="44"/>
        <v>2.1665228851983751</v>
      </c>
      <c r="AK79" s="18"/>
      <c r="AL79" s="18"/>
    </row>
    <row r="80" spans="1:38" x14ac:dyDescent="0.25">
      <c r="L80" s="13"/>
    </row>
    <row r="81" spans="1:35" x14ac:dyDescent="0.25">
      <c r="L81" s="13"/>
    </row>
    <row r="82" spans="1:35" x14ac:dyDescent="0.25">
      <c r="L82" s="13"/>
    </row>
    <row r="83" spans="1:35" x14ac:dyDescent="0.25">
      <c r="A83" s="4" t="s">
        <v>924</v>
      </c>
      <c r="E83" s="10" t="s">
        <v>927</v>
      </c>
      <c r="F83" s="10" t="s">
        <v>457</v>
      </c>
      <c r="G83" s="4" t="str">
        <f>_xlfn.XLOOKUP(F83,bonds[ID_ISIN],bonds[unique lookup])</f>
        <v>IFXGR 3 5/8 PERP nc-28</v>
      </c>
      <c r="H83" s="13" t="e">
        <f>SUMIF(#REF!,F83,#REF!)</f>
        <v>#REF!</v>
      </c>
      <c r="I83" s="5" cm="1">
        <f t="array" ref="I83">_xll.BDP(F83&amp;" corp","blp_i_sprd_mid","pcs="&amp;E83)</f>
        <v>346.06329345703125</v>
      </c>
      <c r="J83" s="10" t="s">
        <v>414</v>
      </c>
      <c r="K83" s="4" t="str">
        <f>_xlfn.XLOOKUP(J83,bonds[ID_ISIN],bonds[unique lookup])</f>
        <v>TELEFO 2 7/8 PERP nc-27</v>
      </c>
      <c r="L83" s="13" t="e">
        <f>SUMIF(#REF!,J83,#REF!)</f>
        <v>#REF!</v>
      </c>
      <c r="M83" s="5" cm="1">
        <f t="array" ref="M83">_xll.BDP(J83&amp;" corp","blp_i_sprd_mid","pcs="&amp;E83)</f>
        <v>382.98687744140625</v>
      </c>
      <c r="N83" s="11">
        <f t="shared" ref="N83:N92" si="45">I83-M83</f>
        <v>-36.923583984375</v>
      </c>
      <c r="O83" s="14" t="str">
        <f>MIN(ROUNDDOWN(MIN(_xlfn.XLOOKUP(F83,bonds[ID_ISIN],bonds[years_since_issue]),_xlfn.XLOOKUP(J83,bonds[ID_ISIN],bonds[years_since_issue]))*365,0),max_lookback)&amp;"d"</f>
        <v>365d</v>
      </c>
      <c r="P83" s="4" t="s">
        <v>911</v>
      </c>
      <c r="Q83" s="5" cm="1">
        <f t="array" ref="Q83">_xll.BQL.Query("let(#price=dropna(spread(st=i,dates=range(-"&amp;$O83&amp;","&amp;$P83&amp;"),side='mid',fill='prev', pricing_source='"&amp;$E83&amp;"')).value;
#price2=value(#price,['"&amp;$J83&amp;" Corp']);
#spread=#price-#price2;)
Get("&amp;Q$3&amp;"(#spread))
for('"&amp;$F83&amp;" Corp')")</f>
        <v>-76.64613868592221</v>
      </c>
      <c r="R83" s="5" cm="1">
        <f t="array" ref="R83">_xll.BQL.Query("let(#price=dropna(spread(st=i,dates=range(-"&amp;$O83&amp;","&amp;$P83&amp;"),side='mid',fill='prev', pricing_source='"&amp;$E83&amp;"')).value;
#price2=value(#price,['"&amp;$J83&amp;" Corp']);
#spread=#price-#price2;)
Get("&amp;R$3&amp;"(#spread))
for('"&amp;$F83&amp;" Corp')")</f>
        <v>81.107873259733026</v>
      </c>
      <c r="S83" s="5" cm="1">
        <f t="array" ref="S83">_xll.BQL.Query("let(#price=dropna(spread(st=i,dates=range(-"&amp;$O83&amp;","&amp;$P83&amp;"),side='mid',fill='prev', pricing_source='"&amp;$E83&amp;"')).value;
#price2=value(#price,['"&amp;$J83&amp;" Corp']);
#spread=#price-#price2;)
Get("&amp;S$3&amp;"(#spread))
for('"&amp;$F83&amp;" Corp')")</f>
        <v>14.479718143149741</v>
      </c>
      <c r="T83" s="5" cm="1">
        <f t="array" ref="T83">_xll.BQL.Query("let(#price=dropna(spread(st=i,dates=range(-"&amp;$O83&amp;","&amp;$P83&amp;"),side='mid',fill='prev', pricing_source='"&amp;$E83&amp;"')).value;
#price2=value(#price,['"&amp;$J83&amp;" Corp']);
#spread=#price-#price2;)
Get("&amp;T$3&amp;"(#spread))
for('"&amp;$F83&amp;" Corp')")</f>
        <v>45.184468611805116</v>
      </c>
      <c r="U83" s="7">
        <f t="shared" ref="U83:U92" si="46">(N83-S83)/T83</f>
        <v>-1.1376321047204894</v>
      </c>
      <c r="V83" s="5">
        <f t="shared" ref="V83:V92" si="47">(N83-Q83)/(R83-Q83)*100</f>
        <v>25.180059899352198</v>
      </c>
      <c r="W83" s="7">
        <f>_xll.BQL.Query(" get(corr(SPREAD(SPREAD_TYPE='I'), VALUE(SPREAD(SPREAD_TYPE='I'), ['"&amp;F83&amp;" Corp']))) for(['"&amp;J83&amp;" Corp'])with(dates=range(-"&amp;O83&amp;","&amp;P83&amp;"))")</f>
        <v>0.85693423961986837</v>
      </c>
      <c r="X83" s="5" cm="1">
        <f t="array" aca="1" ref="X83" ca="1">IFERROR(_xll.BDH(F83&amp;" corp","blp_i_sprd_mid",TODAY()-2,TODAY()-2,"days=a","fill=p")-_xll.BDH(J83&amp;" corp","blp_i_sprd_mid",TODAY()-2,TODAY()-2,"days=a","fill=p"),"-")</f>
        <v>-38.587999999999965</v>
      </c>
      <c r="Y83" s="5" cm="1">
        <f t="array" aca="1" ref="Y83" ca="1">IFERROR(_xll.BDH(F83&amp;" corp","blp_i_sprd_mid",TODAY()-5,TODAY()-5,"days=a","fill=p")-_xll.BDH(J83&amp;" corp","blp_i_sprd_mid",TODAY()-5,TODAY()-5,"days=a","fill=p"),"-")</f>
        <v>-44.723000000000013</v>
      </c>
      <c r="Z83" s="5" cm="1">
        <f t="array" aca="1" ref="Z83" ca="1">IFERROR(_xll.BDH(F83&amp;" corp","blp_i_sprd_mid",TODAY()-10,TODAY()-10,"days=a","fill=p")-_xll.BDH(J83&amp;" corp","blp_i_sprd_mid",TODAY()-10,TODAY()-10,"days=a","fill=p"),"-")</f>
        <v>-43.783999999999992</v>
      </c>
      <c r="AA83" s="7" t="str">
        <f t="shared" ref="AA83:AA92" si="48">IFERROR(U83-AI83,"-")</f>
        <v>-</v>
      </c>
      <c r="AB83" s="7"/>
      <c r="AC83" s="7"/>
      <c r="AD83" s="4" t="str">
        <f t="shared" ref="AD83:AD92" si="49">F83&amp;" Corp "&amp;J83&amp;" Corp"</f>
        <v>XS2056730679 Corp XS2056371334 Corp</v>
      </c>
      <c r="AE83" s="4" t="str">
        <f t="shared" ref="AE83:AE92" si="50">O83</f>
        <v>365d</v>
      </c>
      <c r="AF83" s="4" t="s">
        <v>920</v>
      </c>
      <c r="AG83" s="5" t="e" cm="1">
        <f t="array" ref="AG83">_xll.BQL.Query("let(#price=dropna(spread(st=i,dates=range(-"&amp;$AE83&amp;",-"&amp;$AF83&amp;"),side='mid', pricing_source='"&amp;$E83&amp;"')).value;
#price2=value(#price,['"&amp;$J83&amp;" Corp']);
#spread=#price-#price2;)
Get("&amp;AG$3&amp;"(#spread))
for('"&amp;$F83&amp;" Corp')")</f>
        <v>#N/A</v>
      </c>
      <c r="AH83" s="5" t="e" cm="1">
        <f t="array" ref="AH83">_xll.BQL.Query("let(#price=dropna(spread(st=i,dates=range(-"&amp;$AE83&amp;",-"&amp;$AF83&amp;"),side='mid', pricing_source='"&amp;$E83&amp;"')).value;
#price2=value(#price,['"&amp;$J83&amp;" Corp']);
#spread=#price-#price2;)
Get("&amp;AH$3&amp;"(#spread))
for('"&amp;$F83&amp;" Corp')")</f>
        <v>#N/A</v>
      </c>
      <c r="AI83" s="7" t="str">
        <f t="shared" ref="AI83:AI92" si="51">IFERROR((N83-AG83)/AH83,"-")</f>
        <v>-</v>
      </c>
    </row>
    <row r="84" spans="1:35" x14ac:dyDescent="0.25">
      <c r="A84" s="4" t="s">
        <v>924</v>
      </c>
      <c r="E84" s="10" t="s">
        <v>927</v>
      </c>
      <c r="F84" s="10" t="s">
        <v>398</v>
      </c>
      <c r="G84" s="4" t="str">
        <f>_xlfn.XLOOKUP(F84,bonds[ID_ISIN],bonds[unique lookup])</f>
        <v>TELEFO 5 7/8 PERP nc-24</v>
      </c>
      <c r="H84" s="13" t="e">
        <f>SUMIF(#REF!,F84,#REF!)</f>
        <v>#REF!</v>
      </c>
      <c r="I84" s="5" cm="1">
        <f t="array" ref="I84">_xll.BDP(F84&amp;" corp","blp_i_sprd_mid","pcs="&amp;E84)</f>
        <v>314.04559326171875</v>
      </c>
      <c r="J84" s="10" t="s">
        <v>394</v>
      </c>
      <c r="K84" s="4" t="str">
        <f>_xlfn.XLOOKUP(J84,bonds[ID_ISIN],bonds[unique lookup])</f>
        <v>TELEFO 3 PERP nc-23</v>
      </c>
      <c r="L84" s="13" t="e">
        <f>SUMIF(#REF!,J84,#REF!)</f>
        <v>#REF!</v>
      </c>
      <c r="M84" s="5" cm="1">
        <f t="array" ref="M84">_xll.BDP(J84&amp;" corp","blp_i_sprd_mid","pcs="&amp;E84)</f>
        <v>336.62490844726563</v>
      </c>
      <c r="N84" s="11">
        <f t="shared" si="45"/>
        <v>-22.579315185546875</v>
      </c>
      <c r="O84" s="14" t="str">
        <f>MIN(ROUNDDOWN(MIN(_xlfn.XLOOKUP(F84,bonds[ID_ISIN],bonds[years_since_issue]),_xlfn.XLOOKUP(J84,bonds[ID_ISIN],bonds[years_since_issue]))*365,0),max_lookback)&amp;"d"</f>
        <v>365d</v>
      </c>
      <c r="P84" s="4" t="s">
        <v>911</v>
      </c>
      <c r="Q84" s="5" cm="1">
        <f t="array" ref="Q84">_xll.BQL.Query("let(#price=dropna(spread(st=i,dates=range(-"&amp;$O84&amp;","&amp;$P84&amp;"),side='mid',fill='prev', pricing_source='"&amp;$E84&amp;"')).value;
#price2=value(#price,['"&amp;$J84&amp;" Corp']);
#spread=#price-#price2;)
Get("&amp;Q$3&amp;"(#spread))
for('"&amp;$F84&amp;" Corp')")</f>
        <v>-72.830132050606608</v>
      </c>
      <c r="R84" s="5" cm="1">
        <f t="array" ref="R84">_xll.BQL.Query("let(#price=dropna(spread(st=i,dates=range(-"&amp;$O84&amp;","&amp;$P84&amp;"),side='mid',fill='prev', pricing_source='"&amp;$E84&amp;"')).value;
#price2=value(#price,['"&amp;$J84&amp;" Corp']);
#spread=#price-#price2;)
Get("&amp;R$3&amp;"(#spread))
for('"&amp;$F84&amp;" Corp')")</f>
        <v>192.83921267156899</v>
      </c>
      <c r="S84" s="5" cm="1">
        <f t="array" ref="S84">_xll.BQL.Query("let(#price=dropna(spread(st=i,dates=range(-"&amp;$O84&amp;","&amp;$P84&amp;"),side='mid',fill='prev', pricing_source='"&amp;$E84&amp;"')).value;
#price2=value(#price,['"&amp;$J84&amp;" Corp']);
#spread=#price-#price2;)
Get("&amp;S$3&amp;"(#spread))
for('"&amp;$F84&amp;" Corp')")</f>
        <v>-10.014663611098616</v>
      </c>
      <c r="T84" s="5" cm="1">
        <f t="array" ref="T84">_xll.BQL.Query("let(#price=dropna(spread(st=i,dates=range(-"&amp;$O84&amp;","&amp;$P84&amp;"),side='mid',fill='prev', pricing_source='"&amp;$E84&amp;"')).value;
#price2=value(#price,['"&amp;$J84&amp;" Corp']);
#spread=#price-#price2;)
Get("&amp;T$3&amp;"(#spread))
for('"&amp;$F84&amp;" Corp')")</f>
        <v>21.868046063007377</v>
      </c>
      <c r="U84" s="7">
        <f t="shared" si="46"/>
        <v>-0.57456672343959392</v>
      </c>
      <c r="V84" s="5">
        <f t="shared" si="47"/>
        <v>18.914796856825784</v>
      </c>
      <c r="W84" s="7">
        <f>_xll.BQL.Query(" get(corr(SPREAD(SPREAD_TYPE='I'), VALUE(SPREAD(SPREAD_TYPE='I'), ['"&amp;F84&amp;" Corp']))) for(['"&amp;J84&amp;" Corp'])with(dates=range(-"&amp;O84&amp;","&amp;P84&amp;"))")</f>
        <v>0.99289033920177072</v>
      </c>
      <c r="X84" s="5" cm="1">
        <f t="array" aca="1" ref="X84" ca="1">IFERROR(_xll.BDH(F84&amp;" corp","blp_i_sprd_mid",TODAY()-2,TODAY()-2,"days=a","fill=p")-_xll.BDH(J84&amp;" corp","blp_i_sprd_mid",TODAY()-2,TODAY()-2,"days=a","fill=p"),"-")</f>
        <v>-22.409999999999968</v>
      </c>
      <c r="Y84" s="5" cm="1">
        <f t="array" aca="1" ref="Y84" ca="1">IFERROR(_xll.BDH(F84&amp;" corp","blp_i_sprd_mid",TODAY()-5,TODAY()-5,"days=a","fill=p")-_xll.BDH(J84&amp;" corp","blp_i_sprd_mid",TODAY()-5,TODAY()-5,"days=a","fill=p"),"-")</f>
        <v>-22.451000000000022</v>
      </c>
      <c r="Z84" s="5" cm="1">
        <f t="array" aca="1" ref="Z84" ca="1">IFERROR(_xll.BDH(F84&amp;" corp","blp_i_sprd_mid",TODAY()-10,TODAY()-10,"days=a","fill=p")-_xll.BDH(J84&amp;" corp","blp_i_sprd_mid",TODAY()-10,TODAY()-10,"days=a","fill=p"),"-")</f>
        <v>-17.843000000000018</v>
      </c>
      <c r="AA84" s="7" t="str">
        <f t="shared" si="48"/>
        <v>-</v>
      </c>
      <c r="AB84" s="7"/>
      <c r="AC84" s="7"/>
      <c r="AD84" s="4" t="str">
        <f t="shared" si="49"/>
        <v>XS1050461034 Corp XS1795406575 Corp</v>
      </c>
      <c r="AE84" s="4" t="str">
        <f t="shared" si="50"/>
        <v>365d</v>
      </c>
      <c r="AF84" s="4" t="s">
        <v>920</v>
      </c>
      <c r="AG84" s="5" t="e" cm="1">
        <f t="array" ref="AG84">_xll.BQL.Query("let(#price=dropna(spread(st=i,dates=range(-"&amp;$AE84&amp;",-"&amp;$AF84&amp;"),side='mid', pricing_source='"&amp;$E84&amp;"')).value;
#price2=value(#price,['"&amp;$J84&amp;" Corp']);
#spread=#price-#price2;)
Get("&amp;AG$3&amp;"(#spread))
for('"&amp;$F84&amp;" Corp')")</f>
        <v>#N/A</v>
      </c>
      <c r="AH84" s="5" t="e" cm="1">
        <f t="array" ref="AH84">_xll.BQL.Query("let(#price=dropna(spread(st=i,dates=range(-"&amp;$AE84&amp;",-"&amp;$AF84&amp;"),side='mid', pricing_source='"&amp;$E84&amp;"')).value;
#price2=value(#price,['"&amp;$J84&amp;" Corp']);
#spread=#price-#price2;)
Get("&amp;AH$3&amp;"(#spread))
for('"&amp;$F84&amp;" Corp')")</f>
        <v>#N/A</v>
      </c>
      <c r="AI84" s="7" t="str">
        <f t="shared" si="51"/>
        <v>-</v>
      </c>
    </row>
    <row r="85" spans="1:35" x14ac:dyDescent="0.25">
      <c r="A85" s="4" t="s">
        <v>924</v>
      </c>
      <c r="E85" s="10" t="s">
        <v>1109</v>
      </c>
      <c r="F85" s="10" t="s">
        <v>457</v>
      </c>
      <c r="G85" s="4" t="str">
        <f>_xlfn.XLOOKUP(F85,bonds[ID_ISIN],bonds[unique lookup])</f>
        <v>IFXGR 3 5/8 PERP nc-28</v>
      </c>
      <c r="H85" s="13" t="e">
        <f>SUMIF(#REF!,F85,#REF!)</f>
        <v>#REF!</v>
      </c>
      <c r="I85" s="5" cm="1">
        <f t="array" ref="I85">_xll.BDP(F85&amp;" corp","blp_i_sprd_mid","pcs="&amp;E85)</f>
        <v>346.06472778320313</v>
      </c>
      <c r="J85" s="10" t="s">
        <v>427</v>
      </c>
      <c r="K85" s="4" t="str">
        <f>_xlfn.XLOOKUP(J85,bonds[ID_ISIN],bonds[unique lookup])</f>
        <v>VOD 4.2 10/03/78 nc-28</v>
      </c>
      <c r="L85" s="13" t="e">
        <f>SUMIF(#REF!,J85,#REF!)</f>
        <v>#REF!</v>
      </c>
      <c r="M85" s="5" cm="1">
        <f t="array" ref="M85">_xll.BDP(J85&amp;" corp","blp_i_sprd_mid","pcs="&amp;E85)</f>
        <v>307.95162963867188</v>
      </c>
      <c r="N85" s="11">
        <f t="shared" si="45"/>
        <v>38.11309814453125</v>
      </c>
      <c r="O85" s="14" t="str">
        <f>MIN(ROUNDDOWN(MIN(_xlfn.XLOOKUP(F85,bonds[ID_ISIN],bonds[years_since_issue]),_xlfn.XLOOKUP(J85,bonds[ID_ISIN],bonds[years_since_issue]))*365,0),max_lookback)&amp;"d"</f>
        <v>365d</v>
      </c>
      <c r="P85" s="4" t="s">
        <v>911</v>
      </c>
      <c r="Q85" s="5" cm="1">
        <f t="array" ref="Q85">_xll.BQL.Query("let(#price=dropna(spread(st=i,dates=range(-"&amp;$O85&amp;","&amp;$P85&amp;"),side='mid',fill='prev', pricing_source='"&amp;$E85&amp;"')).value;
#price2=value(#price,['"&amp;$J85&amp;" Corp']);
#spread=#price-#price2;)
Get("&amp;Q$3&amp;"(#spread))
for('"&amp;$F85&amp;" Corp')")</f>
        <v>10.597000000000008</v>
      </c>
      <c r="R85" s="5" cm="1">
        <f t="array" ref="R85">_xll.BQL.Query("let(#price=dropna(spread(st=i,dates=range(-"&amp;$O85&amp;","&amp;$P85&amp;"),side='mid',fill='prev', pricing_source='"&amp;$E85&amp;"')).value;
#price2=value(#price,['"&amp;$J85&amp;" Corp']);
#spread=#price-#price2;)
Get("&amp;R$3&amp;"(#spread))
for('"&amp;$F85&amp;" Corp')")</f>
        <v>111.05900000000003</v>
      </c>
      <c r="S85" s="5" cm="1">
        <f t="array" ref="S85">_xll.BQL.Query("let(#price=dropna(spread(st=i,dates=range(-"&amp;$O85&amp;","&amp;$P85&amp;"),side='mid',fill='prev', pricing_source='"&amp;$E85&amp;"')).value;
#price2=value(#price,['"&amp;$J85&amp;" Corp']);
#spread=#price-#price2;)
Get("&amp;S$3&amp;"(#spread))
for('"&amp;$F85&amp;" Corp')")</f>
        <v>62.693978883170026</v>
      </c>
      <c r="T85" s="5" cm="1">
        <f t="array" ref="T85">_xll.BQL.Query("let(#price=dropna(spread(st=i,dates=range(-"&amp;$O85&amp;","&amp;$P85&amp;"),side='mid',fill='prev', pricing_source='"&amp;$E85&amp;"')).value;
#price2=value(#price,['"&amp;$J85&amp;" Corp']);
#spread=#price-#price2;)
Get("&amp;T$3&amp;"(#spread))
for('"&amp;$F85&amp;" Corp')")</f>
        <v>21.716378430368881</v>
      </c>
      <c r="U85" s="7">
        <f t="shared" si="46"/>
        <v>-1.1319051570893646</v>
      </c>
      <c r="V85" s="5">
        <f t="shared" si="47"/>
        <v>27.389558384793489</v>
      </c>
      <c r="W85" s="7">
        <f>_xll.BQL.Query(" get(corr(SPREAD(SPREAD_TYPE='I'), VALUE(SPREAD(SPREAD_TYPE='I'), ['"&amp;F85&amp;" Corp']))) for(['"&amp;J85&amp;" Corp'])with(dates=range(-"&amp;O85&amp;","&amp;P85&amp;"))")</f>
        <v>0.9728336122937663</v>
      </c>
      <c r="X85" s="5" cm="1">
        <f t="array" aca="1" ref="X85" ca="1">IFERROR(_xll.BDH(F85&amp;" corp","blp_i_sprd_mid",TODAY()-2,TODAY()-2,"days=a","fill=p")-_xll.BDH(J85&amp;" corp","blp_i_sprd_mid",TODAY()-2,TODAY()-2,"days=a","fill=p"),"-")</f>
        <v>38.494000000000028</v>
      </c>
      <c r="Y85" s="5" cm="1">
        <f t="array" aca="1" ref="Y85" ca="1">IFERROR(_xll.BDH(F85&amp;" corp","blp_i_sprd_mid",TODAY()-5,TODAY()-5,"days=a","fill=p")-_xll.BDH(J85&amp;" corp","blp_i_sprd_mid",TODAY()-5,TODAY()-5,"days=a","fill=p"),"-")</f>
        <v>38.83499999999998</v>
      </c>
      <c r="Z85" s="5" cm="1">
        <f t="array" aca="1" ref="Z85" ca="1">IFERROR(_xll.BDH(F85&amp;" corp","blp_i_sprd_mid",TODAY()-10,TODAY()-10,"days=a","fill=p")-_xll.BDH(J85&amp;" corp","blp_i_sprd_mid",TODAY()-10,TODAY()-10,"days=a","fill=p"),"-")</f>
        <v>39.548000000000002</v>
      </c>
      <c r="AA85" s="7">
        <f t="shared" si="48"/>
        <v>2.3207925112350258E-2</v>
      </c>
      <c r="AB85" s="7"/>
      <c r="AC85" s="7"/>
      <c r="AD85" s="4" t="str">
        <f t="shared" si="49"/>
        <v>XS2056730679 Corp XS1888179550 Corp</v>
      </c>
      <c r="AE85" s="4" t="str">
        <f t="shared" si="50"/>
        <v>365d</v>
      </c>
      <c r="AF85" s="4" t="s">
        <v>920</v>
      </c>
      <c r="AG85" s="5" cm="1">
        <f t="array" ref="AG85">_xll.BQL.Query("let(#price=dropna(spread(st=i,dates=range(-"&amp;$AE85&amp;",-"&amp;$AF85&amp;"),side='mid', pricing_source='"&amp;$E85&amp;"')).value;
#price2=value(#price,['"&amp;$J85&amp;" Corp']);
#spread=#price-#price2;)
Get("&amp;AG$3&amp;"(#spread))
for('"&amp;$F85&amp;" Corp')")</f>
        <v>63.164915322580626</v>
      </c>
      <c r="AH85" s="5" cm="1">
        <f t="array" ref="AH85">_xll.BQL.Query("let(#price=dropna(spread(st=i,dates=range(-"&amp;$AE85&amp;",-"&amp;$AF85&amp;"),side='mid', pricing_source='"&amp;$E85&amp;"')).value;
#price2=value(#price,['"&amp;$J85&amp;" Corp']);
#spread=#price-#price2;)
Get("&amp;AH$3&amp;"(#spread))
for('"&amp;$F85&amp;" Corp')")</f>
        <v>21.687761626159674</v>
      </c>
      <c r="AI85" s="7">
        <f t="shared" si="51"/>
        <v>-1.1551130822017148</v>
      </c>
    </row>
    <row r="86" spans="1:35" x14ac:dyDescent="0.25">
      <c r="A86" s="4" t="s">
        <v>924</v>
      </c>
      <c r="E86" s="10" t="s">
        <v>927</v>
      </c>
      <c r="F86" s="10" t="s">
        <v>337</v>
      </c>
      <c r="G86" s="4" t="str">
        <f>_xlfn.XLOOKUP(F86,bonds[ID_ISIN],bonds[unique lookup])</f>
        <v>TELIAS 3 04/04/78 nc-23</v>
      </c>
      <c r="H86" s="13" t="e">
        <f>SUMIF(#REF!,F86,#REF!)</f>
        <v>#REF!</v>
      </c>
      <c r="I86" s="5" cm="1">
        <f t="array" ref="I86">_xll.BDP(F86&amp;" corp","blp_i_sprd_mid","pcs="&amp;E86)</f>
        <v>156.96615600585938</v>
      </c>
      <c r="J86" s="10" t="s">
        <v>323</v>
      </c>
      <c r="K86" s="4" t="str">
        <f>_xlfn.XLOOKUP(J86,bonds[ID_ISIN],bonds[unique lookup])</f>
        <v>BERTEL 3 1/2 04/23/75 nc-27</v>
      </c>
      <c r="L86" s="13" t="e">
        <f>SUMIF(#REF!,J86,#REF!)</f>
        <v>#REF!</v>
      </c>
      <c r="M86" s="5" cm="1">
        <f t="array" ref="M86">_xll.BDP(J86&amp;" corp","blp_i_sprd_mid","pcs="&amp;E86)</f>
        <v>353.92648315429688</v>
      </c>
      <c r="N86" s="11">
        <f t="shared" si="45"/>
        <v>-196.9603271484375</v>
      </c>
      <c r="O86" s="14" t="str">
        <f>MIN(ROUNDDOWN(MIN(_xlfn.XLOOKUP(F86,bonds[ID_ISIN],bonds[years_since_issue]),_xlfn.XLOOKUP(J86,bonds[ID_ISIN],bonds[years_since_issue]))*365,0),max_lookback)&amp;"d"</f>
        <v>365d</v>
      </c>
      <c r="P86" s="4" t="s">
        <v>911</v>
      </c>
      <c r="Q86" s="5" cm="1">
        <f t="array" ref="Q86">_xll.BQL.Query("let(#price=dropna(spread(st=i,dates=range(-"&amp;$O86&amp;","&amp;$P86&amp;"),side='mid',fill='prev', pricing_source='"&amp;$E86&amp;"')).value;
#price2=value(#price,['"&amp;$J86&amp;" Corp']);
#spread=#price-#price2;)
Get("&amp;Q$3&amp;"(#spread))
for('"&amp;$F86&amp;" Corp')")</f>
        <v>-197.35229059134721</v>
      </c>
      <c r="R86" s="5" cm="1">
        <f t="array" ref="R86">_xll.BQL.Query("let(#price=dropna(spread(st=i,dates=range(-"&amp;$O86&amp;","&amp;$P86&amp;"),side='mid',fill='prev', pricing_source='"&amp;$E86&amp;"')).value;
#price2=value(#price,['"&amp;$J86&amp;" Corp']);
#spread=#price-#price2;)
Get("&amp;R$3&amp;"(#spread))
for('"&amp;$F86&amp;" Corp')")</f>
        <v>186.18761553805859</v>
      </c>
      <c r="S86" s="5" cm="1">
        <f t="array" ref="S86">_xll.BQL.Query("let(#price=dropna(spread(st=i,dates=range(-"&amp;$O86&amp;","&amp;$P86&amp;"),side='mid',fill='prev', pricing_source='"&amp;$E86&amp;"')).value;
#price2=value(#price,['"&amp;$J86&amp;" Corp']);
#spread=#price-#price2;)
Get("&amp;S$3&amp;"(#spread))
for('"&amp;$F86&amp;" Corp')")</f>
        <v>-101.52631418814842</v>
      </c>
      <c r="T86" s="5" cm="1">
        <f t="array" ref="T86">_xll.BQL.Query("let(#price=dropna(spread(st=i,dates=range(-"&amp;$O86&amp;","&amp;$P86&amp;"),side='mid',fill='prev', pricing_source='"&amp;$E86&amp;"')).value;
#price2=value(#price,['"&amp;$J86&amp;" Corp']);
#spread=#price-#price2;)
Get("&amp;T$3&amp;"(#spread))
for('"&amp;$F86&amp;" Corp')")</f>
        <v>58.462314939020693</v>
      </c>
      <c r="U86" s="7">
        <f t="shared" si="46"/>
        <v>-1.6324022245754695</v>
      </c>
      <c r="V86" s="5">
        <f t="shared" si="47"/>
        <v>0.10219626084422753</v>
      </c>
      <c r="W86" s="7">
        <f>_xll.BQL.Query(" get(corr(SPREAD(SPREAD_TYPE='I'), VALUE(SPREAD(SPREAD_TYPE='I'), ['"&amp;F86&amp;" Corp']))) for(['"&amp;J86&amp;" Corp'])with(dates=range(-"&amp;O86&amp;","&amp;P86&amp;"))")</f>
        <v>0.84088286426291181</v>
      </c>
      <c r="X86" s="5" cm="1">
        <f t="array" aca="1" ref="X86" ca="1">IFERROR(_xll.BDH(F86&amp;" corp","blp_i_sprd_mid",TODAY()-2,TODAY()-2,"days=a","fill=p")-_xll.BDH(J86&amp;" corp","blp_i_sprd_mid",TODAY()-2,TODAY()-2,"days=a","fill=p"),"-")</f>
        <v>-194.80100000000002</v>
      </c>
      <c r="Y86" s="5" cm="1">
        <f t="array" aca="1" ref="Y86" ca="1">IFERROR(_xll.BDH(F86&amp;" corp","blp_i_sprd_mid",TODAY()-5,TODAY()-5,"days=a","fill=p")-_xll.BDH(J86&amp;" corp","blp_i_sprd_mid",TODAY()-5,TODAY()-5,"days=a","fill=p"),"-")</f>
        <v>-194.488</v>
      </c>
      <c r="Z86" s="5" cm="1">
        <f t="array" aca="1" ref="Z86" ca="1">IFERROR(_xll.BDH(F86&amp;" corp","blp_i_sprd_mid",TODAY()-10,TODAY()-10,"days=a","fill=p")-_xll.BDH(J86&amp;" corp","blp_i_sprd_mid",TODAY()-10,TODAY()-10,"days=a","fill=p"),"-")</f>
        <v>-189.19899999999998</v>
      </c>
      <c r="AA86" s="7" t="str">
        <f t="shared" si="48"/>
        <v>-</v>
      </c>
      <c r="AB86" s="7"/>
      <c r="AC86" s="7"/>
      <c r="AD86" s="4" t="str">
        <f t="shared" si="49"/>
        <v>XS1590787799 Corp XS1222594472 Corp</v>
      </c>
      <c r="AE86" s="4" t="str">
        <f t="shared" si="50"/>
        <v>365d</v>
      </c>
      <c r="AF86" s="4" t="s">
        <v>920</v>
      </c>
      <c r="AG86" s="5" t="e" cm="1">
        <f t="array" ref="AG86">_xll.BQL.Query("let(#price=dropna(spread(st=i,dates=range(-"&amp;$AE86&amp;",-"&amp;$AF86&amp;"),side='mid', pricing_source='"&amp;$E86&amp;"')).value;
#price2=value(#price,['"&amp;$J86&amp;" Corp']);
#spread=#price-#price2;)
Get("&amp;AG$3&amp;"(#spread))
for('"&amp;$F86&amp;" Corp')")</f>
        <v>#N/A</v>
      </c>
      <c r="AH86" s="5" t="e" cm="1">
        <f t="array" ref="AH86">_xll.BQL.Query("let(#price=dropna(spread(st=i,dates=range(-"&amp;$AE86&amp;",-"&amp;$AF86&amp;"),side='mid', pricing_source='"&amp;$E86&amp;"')).value;
#price2=value(#price,['"&amp;$J86&amp;" Corp']);
#spread=#price-#price2;)
Get("&amp;AH$3&amp;"(#spread))
for('"&amp;$F86&amp;" Corp')")</f>
        <v>#N/A</v>
      </c>
      <c r="AI86" s="7" t="str">
        <f t="shared" si="51"/>
        <v>-</v>
      </c>
    </row>
    <row r="87" spans="1:35" x14ac:dyDescent="0.25">
      <c r="A87" s="4" t="s">
        <v>924</v>
      </c>
      <c r="E87" s="10" t="s">
        <v>927</v>
      </c>
      <c r="F87" s="10" t="s">
        <v>451</v>
      </c>
      <c r="G87" s="4" t="str">
        <f>_xlfn.XLOOKUP(F87,bonds[ID_ISIN],bonds[unique lookup])</f>
        <v>IFXGR 2 7/8 PERP nc-25</v>
      </c>
      <c r="H87" s="13" t="e">
        <f>SUMIF(#REF!,F87,#REF!)</f>
        <v>#REF!</v>
      </c>
      <c r="I87" s="5" cm="1">
        <f t="array" ref="I87">_xll.BDP(F87&amp;" corp","blp_i_sprd_mid","pcs="&amp;E87)</f>
        <v>319.51641845703125</v>
      </c>
      <c r="J87" s="10" t="s">
        <v>418</v>
      </c>
      <c r="K87" s="4" t="str">
        <f>_xlfn.XLOOKUP(J87,bonds[ID_ISIN],bonds[unique lookup])</f>
        <v>VOD 3.1 01/03/79 nc-23</v>
      </c>
      <c r="L87" s="13" t="e">
        <f>SUMIF(#REF!,J87,#REF!)</f>
        <v>#REF!</v>
      </c>
      <c r="M87" s="5" cm="1">
        <f t="array" ref="M87">_xll.BDP(J87&amp;" corp","blp_i_sprd_mid","pcs="&amp;E87)</f>
        <v>288.54522705078125</v>
      </c>
      <c r="N87" s="11">
        <f t="shared" si="45"/>
        <v>30.97119140625</v>
      </c>
      <c r="O87" s="14" t="str">
        <f>MIN(ROUNDDOWN(MIN(_xlfn.XLOOKUP(F87,bonds[ID_ISIN],bonds[years_since_issue]),_xlfn.XLOOKUP(J87,bonds[ID_ISIN],bonds[years_since_issue]))*365,0),max_lookback)&amp;"d"</f>
        <v>365d</v>
      </c>
      <c r="P87" s="4" t="s">
        <v>911</v>
      </c>
      <c r="Q87" s="5" cm="1">
        <f t="array" ref="Q87">_xll.BQL.Query("let(#price=dropna(spread(st=i,dates=range(-"&amp;$O87&amp;","&amp;$P87&amp;"),side='mid',fill='prev', pricing_source='"&amp;$E87&amp;"')).value;
#price2=value(#price,['"&amp;$J87&amp;" Corp']);
#spread=#price-#price2;)
Get("&amp;Q$3&amp;"(#spread))
for('"&amp;$F87&amp;" Corp')")</f>
        <v>-43.77836817156151</v>
      </c>
      <c r="R87" s="5" cm="1">
        <f t="array" ref="R87">_xll.BQL.Query("let(#price=dropna(spread(st=i,dates=range(-"&amp;$O87&amp;","&amp;$P87&amp;"),side='mid',fill='prev', pricing_source='"&amp;$E87&amp;"')).value;
#price2=value(#price,['"&amp;$J87&amp;" Corp']);
#spread=#price-#price2;)
Get("&amp;R$3&amp;"(#spread))
for('"&amp;$F87&amp;" Corp')")</f>
        <v>230.19414496730982</v>
      </c>
      <c r="S87" s="5" cm="1">
        <f t="array" ref="S87">_xll.BQL.Query("let(#price=dropna(spread(st=i,dates=range(-"&amp;$O87&amp;","&amp;$P87&amp;"),side='mid',fill='prev', pricing_source='"&amp;$E87&amp;"')).value;
#price2=value(#price,['"&amp;$J87&amp;" Corp']);
#spread=#price-#price2;)
Get("&amp;S$3&amp;"(#spread))
for('"&amp;$F87&amp;" Corp')")</f>
        <v>52.280131001507094</v>
      </c>
      <c r="T87" s="5" cm="1">
        <f t="array" ref="T87">_xll.BQL.Query("let(#price=dropna(spread(st=i,dates=range(-"&amp;$O87&amp;","&amp;$P87&amp;"),side='mid',fill='prev', pricing_source='"&amp;$E87&amp;"')).value;
#price2=value(#price,['"&amp;$J87&amp;" Corp']);
#spread=#price-#price2;)
Get("&amp;T$3&amp;"(#spread))
for('"&amp;$F87&amp;" Corp')")</f>
        <v>38.733905071127538</v>
      </c>
      <c r="U87" s="7">
        <f t="shared" si="46"/>
        <v>-0.55013661948433112</v>
      </c>
      <c r="V87" s="5">
        <f t="shared" si="47"/>
        <v>27.283598168814262</v>
      </c>
      <c r="W87" s="7">
        <f>_xll.BQL.Query(" get(corr(SPREAD(SPREAD_TYPE='I'), VALUE(SPREAD(SPREAD_TYPE='I'), ['"&amp;F87&amp;" Corp']))) for(['"&amp;J87&amp;" Corp'])with(dates=range(-"&amp;O87&amp;","&amp;P87&amp;"))")</f>
        <v>0.94916559288750701</v>
      </c>
      <c r="X87" s="5" cm="1">
        <f t="array" aca="1" ref="X87" ca="1">IFERROR(_xll.BDH(F87&amp;" corp","blp_i_sprd_mid",TODAY()-2,TODAY()-2,"days=a","fill=p")-_xll.BDH(J87&amp;" corp","blp_i_sprd_mid",TODAY()-2,TODAY()-2,"days=a","fill=p"),"-")</f>
        <v>32.10899999999998</v>
      </c>
      <c r="Y87" s="5" cm="1">
        <f t="array" aca="1" ref="Y87" ca="1">IFERROR(_xll.BDH(F87&amp;" corp","blp_i_sprd_mid",TODAY()-5,TODAY()-5,"days=a","fill=p")-_xll.BDH(J87&amp;" corp","blp_i_sprd_mid",TODAY()-5,TODAY()-5,"days=a","fill=p"),"-")</f>
        <v>32.303999999999974</v>
      </c>
      <c r="Z87" s="5" cm="1">
        <f t="array" aca="1" ref="Z87" ca="1">IFERROR(_xll.BDH(F87&amp;" corp","blp_i_sprd_mid",TODAY()-10,TODAY()-10,"days=a","fill=p")-_xll.BDH(J87&amp;" corp","blp_i_sprd_mid",TODAY()-10,TODAY()-10,"days=a","fill=p"),"-")</f>
        <v>29.711000000000013</v>
      </c>
      <c r="AA87" s="7">
        <f t="shared" si="48"/>
        <v>-8.8886655064488451E-3</v>
      </c>
      <c r="AB87" s="7"/>
      <c r="AC87" s="7"/>
      <c r="AD87" s="4" t="str">
        <f t="shared" si="49"/>
        <v>XS2056730323 Corp XS1888179477 Corp</v>
      </c>
      <c r="AE87" s="4" t="str">
        <f t="shared" si="50"/>
        <v>365d</v>
      </c>
      <c r="AF87" s="4" t="s">
        <v>920</v>
      </c>
      <c r="AG87" s="5" cm="1">
        <f t="array" ref="AG87">_xll.BQL.Query("let(#price=dropna(spread(st=i,dates=range(-"&amp;$AE87&amp;",-"&amp;$AF87&amp;"),side='mid', pricing_source='"&amp;$E87&amp;"')).value;
#price2=value(#price,['"&amp;$J87&amp;" Corp']);
#spread=#price-#price2;)
Get("&amp;AG$3&amp;"(#spread))
for('"&amp;$F87&amp;" Corp')")</f>
        <v>50.896858750196117</v>
      </c>
      <c r="AH87" s="5" cm="1">
        <f t="array" ref="AH87">_xll.BQL.Query("let(#price=dropna(spread(st=i,dates=range(-"&amp;$AE87&amp;",-"&amp;$AF87&amp;"),side='mid', pricing_source='"&amp;$E87&amp;"')).value;
#price2=value(#price,['"&amp;$J87&amp;" Corp']);
#spread=#price-#price2;)
Get("&amp;AH$3&amp;"(#spread))
for('"&amp;$F87&amp;" Corp')")</f>
        <v>36.814305158113108</v>
      </c>
      <c r="AI87" s="7">
        <f t="shared" si="51"/>
        <v>-0.54124795397788228</v>
      </c>
    </row>
    <row r="88" spans="1:35" x14ac:dyDescent="0.25">
      <c r="A88" s="4" t="s">
        <v>924</v>
      </c>
      <c r="E88" s="10" t="s">
        <v>927</v>
      </c>
      <c r="F88" s="10" t="s">
        <v>369</v>
      </c>
      <c r="G88" s="4" t="str">
        <f>_xlfn.XLOOKUP(F88,bonds[ID_ISIN],bonds[unique lookup])</f>
        <v>ORAFP 5 PERP nc-26</v>
      </c>
      <c r="H88" s="13" t="e">
        <f>SUMIF(#REF!,F88,#REF!)</f>
        <v>#REF!</v>
      </c>
      <c r="I88" s="5" cm="1">
        <f t="array" ref="I88">_xll.BDP(F88&amp;" corp","blp_i_sprd_mid","pcs="&amp;E88)</f>
        <v>204.42926025390625</v>
      </c>
      <c r="J88" s="10" t="s">
        <v>365</v>
      </c>
      <c r="K88" s="4" t="str">
        <f>_xlfn.XLOOKUP(J88,bonds[ID_ISIN],bonds[unique lookup])</f>
        <v>ORAFP 2 3/8 PERP nc-25</v>
      </c>
      <c r="L88" s="13" t="e">
        <f>SUMIF(#REF!,J88,#REF!)</f>
        <v>#REF!</v>
      </c>
      <c r="M88" s="5" cm="1">
        <f t="array" ref="M88">_xll.BDP(J88&amp;" corp","blp_i_sprd_mid","pcs="&amp;E88)</f>
        <v>188.53944396972656</v>
      </c>
      <c r="N88" s="11">
        <f t="shared" si="45"/>
        <v>15.889816284179688</v>
      </c>
      <c r="O88" s="14" t="str">
        <f>MIN(ROUNDDOWN(MIN(_xlfn.XLOOKUP(F88,bonds[ID_ISIN],bonds[years_since_issue]),_xlfn.XLOOKUP(J88,bonds[ID_ISIN],bonds[years_since_issue]))*365,0),max_lookback)&amp;"d"</f>
        <v>365d</v>
      </c>
      <c r="P88" s="4" t="s">
        <v>911</v>
      </c>
      <c r="Q88" s="5" cm="1">
        <f t="array" ref="Q88">_xll.BQL.Query("let(#price=dropna(spread(st=i,dates=range(-"&amp;$O88&amp;","&amp;$P88&amp;"),side='mid',fill='prev', pricing_source='"&amp;$E88&amp;"')).value;
#price2=value(#price,['"&amp;$J88&amp;" Corp']);
#spread=#price-#price2;)
Get("&amp;Q$3&amp;"(#spread))
for('"&amp;$F88&amp;" Corp')")</f>
        <v>-61.256587565292818</v>
      </c>
      <c r="R88" s="5" cm="1">
        <f t="array" ref="R88">_xll.BQL.Query("let(#price=dropna(spread(st=i,dates=range(-"&amp;$O88&amp;","&amp;$P88&amp;"),side='mid',fill='prev', pricing_source='"&amp;$E88&amp;"')).value;
#price2=value(#price,['"&amp;$J88&amp;" Corp']);
#spread=#price-#price2;)
Get("&amp;R$3&amp;"(#spread))
for('"&amp;$F88&amp;" Corp')")</f>
        <v>51.781994332216385</v>
      </c>
      <c r="S88" s="5" cm="1">
        <f t="array" ref="S88">_xll.BQL.Query("let(#price=dropna(spread(st=i,dates=range(-"&amp;$O88&amp;","&amp;$P88&amp;"),side='mid',fill='prev', pricing_source='"&amp;$E88&amp;"')).value;
#price2=value(#price,['"&amp;$J88&amp;" Corp']);
#spread=#price-#price2;)
Get("&amp;S$3&amp;"(#spread))
for('"&amp;$F88&amp;" Corp')")</f>
        <v>18.666080058111806</v>
      </c>
      <c r="T88" s="5" cm="1">
        <f t="array" ref="T88">_xll.BQL.Query("let(#price=dropna(spread(st=i,dates=range(-"&amp;$O88&amp;","&amp;$P88&amp;"),side='mid',fill='prev', pricing_source='"&amp;$E88&amp;"')).value;
#price2=value(#price,['"&amp;$J88&amp;" Corp']);
#spread=#price-#price2;)
Get("&amp;T$3&amp;"(#spread))
for('"&amp;$F88&amp;" Corp')")</f>
        <v>11.051013579185009</v>
      </c>
      <c r="U88" s="7">
        <f t="shared" si="46"/>
        <v>-0.25122254660525561</v>
      </c>
      <c r="V88" s="5">
        <f t="shared" si="47"/>
        <v>68.247851799326597</v>
      </c>
      <c r="W88" s="7">
        <f>_xll.BQL.Query(" get(corr(SPREAD(SPREAD_TYPE='I'), VALUE(SPREAD(SPREAD_TYPE='I'), ['"&amp;F88&amp;" Corp']))) for(['"&amp;J88&amp;" Corp'])with(dates=range(-"&amp;O88&amp;","&amp;P88&amp;"))")</f>
        <v>0.99029964140926952</v>
      </c>
      <c r="X88" s="5" cm="1">
        <f t="array" aca="1" ref="X88" ca="1">IFERROR(_xll.BDH(F88&amp;" corp","blp_i_sprd_mid",TODAY()-2,TODAY()-2,"days=a","fill=p")-_xll.BDH(J88&amp;" corp","blp_i_sprd_mid",TODAY()-2,TODAY()-2,"days=a","fill=p"),"-")</f>
        <v>15.667000000000002</v>
      </c>
      <c r="Y88" s="5" cm="1">
        <f t="array" aca="1" ref="Y88" ca="1">IFERROR(_xll.BDH(F88&amp;" corp","blp_i_sprd_mid",TODAY()-5,TODAY()-5,"days=a","fill=p")-_xll.BDH(J88&amp;" corp","blp_i_sprd_mid",TODAY()-5,TODAY()-5,"days=a","fill=p"),"-")</f>
        <v>15.602000000000004</v>
      </c>
      <c r="Z88" s="5" cm="1">
        <f t="array" aca="1" ref="Z88" ca="1">IFERROR(_xll.BDH(F88&amp;" corp","blp_i_sprd_mid",TODAY()-10,TODAY()-10,"days=a","fill=p")-_xll.BDH(J88&amp;" corp","blp_i_sprd_mid",TODAY()-10,TODAY()-10,"days=a","fill=p"),"-")</f>
        <v>16.533000000000015</v>
      </c>
      <c r="AA88" s="7">
        <f t="shared" si="48"/>
        <v>2.9936108785527771E-2</v>
      </c>
      <c r="AB88" s="7"/>
      <c r="AC88" s="7"/>
      <c r="AD88" s="4" t="str">
        <f t="shared" si="49"/>
        <v>XS1115498260 Corp FR0013413887 Corp</v>
      </c>
      <c r="AE88" s="4" t="str">
        <f t="shared" si="50"/>
        <v>365d</v>
      </c>
      <c r="AF88" s="4" t="s">
        <v>920</v>
      </c>
      <c r="AG88" s="5" cm="1">
        <f t="array" ref="AG88">_xll.BQL.Query("let(#price=dropna(spread(st=i,dates=range(-"&amp;$AE88&amp;",-"&amp;$AF88&amp;"),side='mid', pricing_source='"&amp;$E88&amp;"')).value;
#price2=value(#price,['"&amp;$J88&amp;" Corp']);
#spread=#price-#price2;)
Get("&amp;AG$3&amp;"(#spread))
for('"&amp;$F88&amp;" Corp')")</f>
        <v>18.89038065930426</v>
      </c>
      <c r="AH88" s="5" cm="1">
        <f t="array" ref="AH88">_xll.BQL.Query("let(#price=dropna(spread(st=i,dates=range(-"&amp;$AE88&amp;",-"&amp;$AF88&amp;"),side='mid', pricing_source='"&amp;$E88&amp;"')).value;
#price2=value(#price,['"&amp;$J88&amp;" Corp']);
#spread=#price-#price2;)
Get("&amp;AH$3&amp;"(#spread))
for('"&amp;$F88&amp;" Corp')")</f>
        <v>10.672139440111055</v>
      </c>
      <c r="AI88" s="7">
        <f t="shared" si="51"/>
        <v>-0.28115865539078339</v>
      </c>
    </row>
    <row r="89" spans="1:35" x14ac:dyDescent="0.25">
      <c r="A89" s="4" t="s">
        <v>924</v>
      </c>
      <c r="E89" s="10" t="s">
        <v>927</v>
      </c>
      <c r="F89" s="10" t="s">
        <v>438</v>
      </c>
      <c r="G89" s="4" t="str">
        <f>_xlfn.XLOOKUP(F89,bonds[ID_ISIN],bonds[unique lookup])</f>
        <v>VOD 6 1/4 10/03/78 nc-24</v>
      </c>
      <c r="H89" s="13" t="e">
        <f>SUMIF(#REF!,F89,#REF!)</f>
        <v>#REF!</v>
      </c>
      <c r="I89" s="5" cm="1">
        <f t="array" ref="I89">_xll.BDP(F89&amp;" corp","blp_i_sprd_mid","pcs="&amp;E89)</f>
        <v>336.48361206054688</v>
      </c>
      <c r="J89" s="10" t="s">
        <v>418</v>
      </c>
      <c r="K89" s="4" t="str">
        <f>_xlfn.XLOOKUP(J89,bonds[ID_ISIN],bonds[unique lookup])</f>
        <v>VOD 3.1 01/03/79 nc-23</v>
      </c>
      <c r="L89" s="13" t="e">
        <f>SUMIF(#REF!,J89,#REF!)</f>
        <v>#REF!</v>
      </c>
      <c r="M89" s="5" cm="1">
        <f t="array" ref="M89">_xll.BDP(J89&amp;" corp","blp_i_sprd_mid","pcs="&amp;E89)</f>
        <v>288.54522705078125</v>
      </c>
      <c r="N89" s="11">
        <f t="shared" si="45"/>
        <v>47.938385009765625</v>
      </c>
      <c r="O89" s="14" t="str">
        <f>MIN(ROUNDDOWN(MIN(_xlfn.XLOOKUP(F89,bonds[ID_ISIN],bonds[years_since_issue]),_xlfn.XLOOKUP(J89,bonds[ID_ISIN],bonds[years_since_issue]))*365,0),max_lookback)&amp;"d"</f>
        <v>365d</v>
      </c>
      <c r="P89" s="4" t="s">
        <v>911</v>
      </c>
      <c r="Q89" s="5" cm="1">
        <f t="array" ref="Q89">_xll.BQL.Query("let(#price=dropna(spread(st=i,dates=range(-"&amp;$O89&amp;","&amp;$P89&amp;"),side='mid',fill='prev', pricing_source='"&amp;$E89&amp;"')).value;
#price2=value(#price,['"&amp;$J89&amp;" Corp']);
#spread=#price-#price2;)
Get("&amp;Q$3&amp;"(#spread))
for('"&amp;$F89&amp;" Corp')")</f>
        <v>11.78358511832721</v>
      </c>
      <c r="R89" s="5" cm="1">
        <f t="array" ref="R89">_xll.BQL.Query("let(#price=dropna(spread(st=i,dates=range(-"&amp;$O89&amp;","&amp;$P89&amp;"),side='mid',fill='prev', pricing_source='"&amp;$E89&amp;"')).value;
#price2=value(#price,['"&amp;$J89&amp;" Corp']);
#spread=#price-#price2;)
Get("&amp;R$3&amp;"(#spread))
for('"&amp;$F89&amp;" Corp')")</f>
        <v>275.4181694204276</v>
      </c>
      <c r="S89" s="5" cm="1">
        <f t="array" ref="S89">_xll.BQL.Query("let(#price=dropna(spread(st=i,dates=range(-"&amp;$O89&amp;","&amp;$P89&amp;"),side='mid',fill='prev', pricing_source='"&amp;$E89&amp;"')).value;
#price2=value(#price,['"&amp;$J89&amp;" Corp']);
#spread=#price-#price2;)
Get("&amp;S$3&amp;"(#spread))
for('"&amp;$F89&amp;" Corp')")</f>
        <v>67.861720431266704</v>
      </c>
      <c r="T89" s="5" cm="1">
        <f t="array" ref="T89">_xll.BQL.Query("let(#price=dropna(spread(st=i,dates=range(-"&amp;$O89&amp;","&amp;$P89&amp;"),side='mid',fill='prev', pricing_source='"&amp;$E89&amp;"')).value;
#price2=value(#price,['"&amp;$J89&amp;" Corp']);
#spread=#price-#price2;)
Get("&amp;T$3&amp;"(#spread))
for('"&amp;$F89&amp;" Corp')")</f>
        <v>41.271976662479176</v>
      </c>
      <c r="U89" s="7">
        <f t="shared" si="46"/>
        <v>-0.48273276524731151</v>
      </c>
      <c r="V89" s="5">
        <f t="shared" si="47"/>
        <v>13.713982172387679</v>
      </c>
      <c r="W89" s="7">
        <f>_xll.BQL.Query(" get(corr(SPREAD(SPREAD_TYPE='I'), VALUE(SPREAD(SPREAD_TYPE='I'), ['"&amp;F89&amp;" Corp']))) for(['"&amp;J89&amp;" Corp'])with(dates=range(-"&amp;O89&amp;","&amp;P89&amp;"))")</f>
        <v>0.96205164962578382</v>
      </c>
      <c r="X89" s="5" cm="1">
        <f t="array" aca="1" ref="X89" ca="1">IFERROR(_xll.BDH(F89&amp;" corp","blp_i_sprd_mid",TODAY()-2,TODAY()-2,"days=a","fill=p")-_xll.BDH(J89&amp;" corp","blp_i_sprd_mid",TODAY()-2,TODAY()-2,"days=a","fill=p"),"-")</f>
        <v>73.024999999999977</v>
      </c>
      <c r="Y89" s="5" t="str" cm="1">
        <f t="array" aca="1" ref="Y89" ca="1">IFERROR(_xll.BDH(F89&amp;" corp","blp_i_sprd_mid",TODAY()-5,TODAY()-5,"days=a","fill=p")-_xll.BDH(J89&amp;" corp","blp_i_sprd_mid",TODAY()-5,TODAY()-5,"days=a","fill=p"),"-")</f>
        <v>-</v>
      </c>
      <c r="Z89" s="5" t="str" cm="1">
        <f t="array" aca="1" ref="Z89" ca="1">IFERROR(_xll.BDH(F89&amp;" corp","blp_i_sprd_mid",TODAY()-10,TODAY()-10,"days=a","fill=p")-_xll.BDH(J89&amp;" corp","blp_i_sprd_mid",TODAY()-10,TODAY()-10,"days=a","fill=p"),"-")</f>
        <v>-</v>
      </c>
      <c r="AA89" s="7" t="str">
        <f t="shared" si="48"/>
        <v>-</v>
      </c>
      <c r="AB89" s="7"/>
      <c r="AC89" s="7"/>
      <c r="AD89" s="4" t="str">
        <f t="shared" si="49"/>
        <v>XS1888180640 Corp XS1888179477 Corp</v>
      </c>
      <c r="AE89" s="4" t="str">
        <f t="shared" si="50"/>
        <v>365d</v>
      </c>
      <c r="AF89" s="4" t="s">
        <v>920</v>
      </c>
      <c r="AG89" s="5" t="e" cm="1">
        <f t="array" ref="AG89">_xll.BQL.Query("let(#price=dropna(spread(st=i,dates=range(-"&amp;$AE89&amp;",-"&amp;$AF89&amp;"),side='mid', pricing_source='"&amp;$E89&amp;"')).value;
#price2=value(#price,['"&amp;$J89&amp;" Corp']);
#spread=#price-#price2;)
Get("&amp;AG$3&amp;"(#spread))
for('"&amp;$F89&amp;" Corp')")</f>
        <v>#N/A</v>
      </c>
      <c r="AH89" s="5" t="e" cm="1">
        <f t="array" ref="AH89">_xll.BQL.Query("let(#price=dropna(spread(st=i,dates=range(-"&amp;$AE89&amp;",-"&amp;$AF89&amp;"),side='mid', pricing_source='"&amp;$E89&amp;"')).value;
#price2=value(#price,['"&amp;$J89&amp;" Corp']);
#spread=#price-#price2;)
Get("&amp;AH$3&amp;"(#spread))
for('"&amp;$F89&amp;" Corp')")</f>
        <v>#N/A</v>
      </c>
      <c r="AI89" s="7" t="str">
        <f t="shared" si="51"/>
        <v>-</v>
      </c>
    </row>
    <row r="90" spans="1:35" x14ac:dyDescent="0.25">
      <c r="A90" s="4" t="s">
        <v>924</v>
      </c>
      <c r="E90" s="10" t="s">
        <v>1109</v>
      </c>
      <c r="F90" s="10" t="s">
        <v>461</v>
      </c>
      <c r="G90" s="4" t="str">
        <f>_xlfn.XLOOKUP(F90,bonds[ID_ISIN],bonds[unique lookup])</f>
        <v>T 2 7/8 PERP nc-25</v>
      </c>
      <c r="H90" s="13" t="e">
        <f>SUMIF(#REF!,F90,#REF!)</f>
        <v>#REF!</v>
      </c>
      <c r="I90" s="5" cm="1">
        <f t="array" ref="I90">_xll.BDP(F90&amp;" corp","blp_i_sprd_mid","pcs="&amp;E90)</f>
        <v>401.74557495117188</v>
      </c>
      <c r="J90" s="10" t="s">
        <v>406</v>
      </c>
      <c r="K90" s="4" t="str">
        <f>_xlfn.XLOOKUP(J90,bonds[ID_ISIN],bonds[unique lookup])</f>
        <v>TELEFO 3 7/8 PERP nc-26</v>
      </c>
      <c r="L90" s="13" t="e">
        <f>SUMIF(#REF!,J90,#REF!)</f>
        <v>#REF!</v>
      </c>
      <c r="M90" s="5" cm="1">
        <f t="array" ref="M90">_xll.BDP(J90&amp;" corp","blp_i_sprd_mid","pcs="&amp;E90)</f>
        <v>315.05694580078125</v>
      </c>
      <c r="N90" s="11">
        <f t="shared" si="45"/>
        <v>86.688629150390625</v>
      </c>
      <c r="O90" s="14" t="str">
        <f>MIN(ROUNDDOWN(MIN(_xlfn.XLOOKUP(F90,bonds[ID_ISIN],bonds[years_since_issue]),_xlfn.XLOOKUP(J90,bonds[ID_ISIN],bonds[years_since_issue]))*365,0),max_lookback)&amp;"d"</f>
        <v>245d</v>
      </c>
      <c r="P90" s="4" t="s">
        <v>911</v>
      </c>
      <c r="Q90" s="5" cm="1">
        <f t="array" ref="Q90">_xll.BQL.Query("let(#price=dropna(spread(st=i,dates=range(-"&amp;$O90&amp;","&amp;$P90&amp;"),side='mid',fill='prev', pricing_source='"&amp;$E90&amp;"')).value;
#price2=value(#price,['"&amp;$J90&amp;" Corp']);
#spread=#price-#price2;)
Get("&amp;Q$3&amp;"(#spread))
for('"&amp;$F90&amp;" Corp')")</f>
        <v>37.047999999999945</v>
      </c>
      <c r="R90" s="5" cm="1">
        <f t="array" ref="R90">_xll.BQL.Query("let(#price=dropna(spread(st=i,dates=range(-"&amp;$O90&amp;","&amp;$P90&amp;"),side='mid',fill='prev', pricing_source='"&amp;$E90&amp;"')).value;
#price2=value(#price,['"&amp;$J90&amp;" Corp']);
#spread=#price-#price2;)
Get("&amp;R$3&amp;"(#spread))
for('"&amp;$F90&amp;" Corp')")</f>
        <v>280.46200000000005</v>
      </c>
      <c r="S90" s="5" cm="1">
        <f t="array" ref="S90">_xll.BQL.Query("let(#price=dropna(spread(st=i,dates=range(-"&amp;$O90&amp;","&amp;$P90&amp;"),side='mid',fill='prev', pricing_source='"&amp;$E90&amp;"')).value;
#price2=value(#price,['"&amp;$J90&amp;" Corp']);
#spread=#price-#price2;)
Get("&amp;S$3&amp;"(#spread))
for('"&amp;$F90&amp;" Corp')")</f>
        <v>118.06867501707001</v>
      </c>
      <c r="T90" s="5" cm="1">
        <f t="array" ref="T90">_xll.BQL.Query("let(#price=dropna(spread(st=i,dates=range(-"&amp;$O90&amp;","&amp;$P90&amp;"),side='mid',fill='prev', pricing_source='"&amp;$E90&amp;"')).value;
#price2=value(#price,['"&amp;$J90&amp;" Corp']);
#spread=#price-#price2;)
Get("&amp;T$3&amp;"(#spread))
for('"&amp;$F90&amp;" Corp')")</f>
        <v>55.605915810022779</v>
      </c>
      <c r="U90" s="7">
        <f t="shared" si="46"/>
        <v>-0.564329269818864</v>
      </c>
      <c r="V90" s="5">
        <f t="shared" si="47"/>
        <v>20.393497970696288</v>
      </c>
      <c r="W90" s="7">
        <f>_xll.BQL.Query(" get(corr(SPREAD(SPREAD_TYPE='I'), VALUE(SPREAD(SPREAD_TYPE='I'), ['"&amp;F90&amp;" Corp']))) for(['"&amp;J90&amp;" Corp'])with(dates=range(-"&amp;O90&amp;","&amp;P90&amp;"))")</f>
        <v>0.92505995090713622</v>
      </c>
      <c r="X90" s="5" cm="1">
        <f t="array" aca="1" ref="X90" ca="1">IFERROR(_xll.BDH(F90&amp;" corp","blp_i_sprd_mid",TODAY()-2,TODAY()-2,"days=a","fill=p")-_xll.BDH(J90&amp;" corp","blp_i_sprd_mid",TODAY()-2,TODAY()-2,"days=a","fill=p"),"-")</f>
        <v>35.694000000000017</v>
      </c>
      <c r="Y90" s="5" cm="1">
        <f t="array" aca="1" ref="Y90" ca="1">IFERROR(_xll.BDH(F90&amp;" corp","blp_i_sprd_mid",TODAY()-5,TODAY()-5,"days=a","fill=p")-_xll.BDH(J90&amp;" corp","blp_i_sprd_mid",TODAY()-5,TODAY()-5,"days=a","fill=p"),"-")</f>
        <v>31.08499999999998</v>
      </c>
      <c r="Z90" s="5" cm="1">
        <f t="array" aca="1" ref="Z90" ca="1">IFERROR(_xll.BDH(F90&amp;" corp","blp_i_sprd_mid",TODAY()-10,TODAY()-10,"days=a","fill=p")-_xll.BDH(J90&amp;" corp","blp_i_sprd_mid",TODAY()-10,TODAY()-10,"days=a","fill=p"),"-")</f>
        <v>30.939000000000021</v>
      </c>
      <c r="AA90" s="7">
        <f t="shared" si="48"/>
        <v>-1.491402349980131E-4</v>
      </c>
      <c r="AB90" s="7"/>
      <c r="AC90" s="7"/>
      <c r="AD90" s="4" t="str">
        <f t="shared" si="49"/>
        <v>XS2114413565 Corp XS1795406658 Corp</v>
      </c>
      <c r="AE90" s="4" t="str">
        <f t="shared" si="50"/>
        <v>245d</v>
      </c>
      <c r="AF90" s="4" t="s">
        <v>920</v>
      </c>
      <c r="AG90" s="5" cm="1">
        <f t="array" ref="AG90">_xll.BQL.Query("let(#price=dropna(spread(st=i,dates=range(-"&amp;$AE90&amp;",-"&amp;$AF90&amp;"),side='mid', pricing_source='"&amp;$E90&amp;"')).value;
#price2=value(#price,['"&amp;$J90&amp;" Corp']);
#spread=#price-#price2;)
Get("&amp;AG$3&amp;"(#spread))
for('"&amp;$F90&amp;" Corp')")</f>
        <v>119.01418787878787</v>
      </c>
      <c r="AH90" s="5" cm="1">
        <f t="array" ref="AH90">_xll.BQL.Query("let(#price=dropna(spread(st=i,dates=range(-"&amp;$AE90&amp;",-"&amp;$AF90&amp;"),side='mid', pricing_source='"&amp;$E90&amp;"')).value;
#price2=value(#price,['"&amp;$J90&amp;" Corp']);
#spread=#price-#price2;)
Get("&amp;AH$3&amp;"(#spread))
for('"&amp;$F90&amp;" Corp')")</f>
        <v>57.296521152278565</v>
      </c>
      <c r="AI90" s="7">
        <f t="shared" si="51"/>
        <v>-0.56418012958386599</v>
      </c>
    </row>
    <row r="91" spans="1:35" x14ac:dyDescent="0.25">
      <c r="A91" s="4" t="s">
        <v>924</v>
      </c>
      <c r="E91" s="10" t="s">
        <v>927</v>
      </c>
      <c r="F91" s="10" t="s">
        <v>377</v>
      </c>
      <c r="G91" s="4" t="str">
        <f>_xlfn.XLOOKUP(F91,bonds[ID_ISIN],bonds[unique lookup])</f>
        <v>ORAFP 5 7/8 PERP nc-22</v>
      </c>
      <c r="H91" s="13" t="e">
        <f>SUMIF(#REF!,F91,#REF!)</f>
        <v>#REF!</v>
      </c>
      <c r="I91" s="5" cm="1">
        <f t="array" ref="I91">_xll.BDP(F91&amp;" corp","blp_i_sprd_mid","pcs="&amp;E91)</f>
        <v>123.80134582519531</v>
      </c>
      <c r="J91" s="10" t="s">
        <v>361</v>
      </c>
      <c r="K91" s="4" t="str">
        <f>_xlfn.XLOOKUP(J91,bonds[ID_ISIN],bonds[unique lookup])</f>
        <v>ORAFP 5 1/4 PERP nc-24</v>
      </c>
      <c r="L91" s="13" t="e">
        <f>SUMIF(#REF!,J91,#REF!)</f>
        <v>#REF!</v>
      </c>
      <c r="M91" s="5" cm="1">
        <f t="array" ref="M91">_xll.BDP(J91&amp;" corp","blp_i_sprd_mid","pcs="&amp;E91)</f>
        <v>168.38229370117188</v>
      </c>
      <c r="N91" s="11">
        <f t="shared" si="45"/>
        <v>-44.580947875976563</v>
      </c>
      <c r="O91" s="14" t="str">
        <f>MIN(ROUNDDOWN(MIN(_xlfn.XLOOKUP(F91,bonds[ID_ISIN],bonds[years_since_issue]),_xlfn.XLOOKUP(J91,bonds[ID_ISIN],bonds[years_since_issue]))*365,0),max_lookback)&amp;"d"</f>
        <v>365d</v>
      </c>
      <c r="P91" s="4" t="s">
        <v>911</v>
      </c>
      <c r="Q91" s="5" cm="1">
        <f t="array" ref="Q91">_xll.BQL.Query("let(#price=dropna(spread(st=i,dates=range(-"&amp;$O91&amp;","&amp;$P91&amp;"),side='mid',fill='prev', pricing_source='"&amp;$E91&amp;"')).value;
#price2=value(#price,['"&amp;$J91&amp;" Corp']);
#spread=#price-#price2;)
Get("&amp;Q$3&amp;"(#spread))
for('"&amp;$F91&amp;" Corp')")</f>
        <v>-135.81258254772922</v>
      </c>
      <c r="R91" s="5" cm="1">
        <f t="array" ref="R91">_xll.BQL.Query("let(#price=dropna(spread(st=i,dates=range(-"&amp;$O91&amp;","&amp;$P91&amp;"),side='mid',fill='prev', pricing_source='"&amp;$E91&amp;"')).value;
#price2=value(#price,['"&amp;$J91&amp;" Corp']);
#spread=#price-#price2;)
Get("&amp;R$3&amp;"(#spread))
for('"&amp;$F91&amp;" Corp')")</f>
        <v>50.967916224275569</v>
      </c>
      <c r="S91" s="5" cm="1">
        <f t="array" ref="S91">_xll.BQL.Query("let(#price=dropna(spread(st=i,dates=range(-"&amp;$O91&amp;","&amp;$P91&amp;"),side='mid',fill='prev', pricing_source='"&amp;$E91&amp;"')).value;
#price2=value(#price,['"&amp;$J91&amp;" Corp']);
#spread=#price-#price2;)
Get("&amp;S$3&amp;"(#spread))
for('"&amp;$F91&amp;" Corp')")</f>
        <v>-27.766307657874776</v>
      </c>
      <c r="T91" s="5" cm="1">
        <f t="array" ref="T91">_xll.BQL.Query("let(#price=dropna(spread(st=i,dates=range(-"&amp;$O91&amp;","&amp;$P91&amp;"),side='mid',fill='prev', pricing_source='"&amp;$E91&amp;"')).value;
#price2=value(#price,['"&amp;$J91&amp;" Corp']);
#spread=#price-#price2;)
Get("&amp;T$3&amp;"(#spread))
for('"&amp;$F91&amp;" Corp')")</f>
        <v>23.937059611501336</v>
      </c>
      <c r="U91" s="7">
        <f t="shared" si="46"/>
        <v>-0.70245220135653785</v>
      </c>
      <c r="V91" s="5">
        <f t="shared" si="47"/>
        <v>48.844304020793587</v>
      </c>
      <c r="W91" s="7">
        <f>_xll.BQL.Query(" get(corr(SPREAD(SPREAD_TYPE='I'), VALUE(SPREAD(SPREAD_TYPE='I'), ['"&amp;F91&amp;" Corp']))) for(['"&amp;J91&amp;" Corp'])with(dates=range(-"&amp;O91&amp;","&amp;P91&amp;"))")</f>
        <v>0.91153345148049814</v>
      </c>
      <c r="X91" s="5" cm="1">
        <f t="array" aca="1" ref="X91" ca="1">IFERROR(_xll.BDH(F91&amp;" corp","blp_i_sprd_mid",TODAY()-2,TODAY()-2,"days=a","fill=p")-_xll.BDH(J91&amp;" corp","blp_i_sprd_mid",TODAY()-2,TODAY()-2,"days=a","fill=p"),"-")</f>
        <v>-45.745000000000005</v>
      </c>
      <c r="Y91" s="5" cm="1">
        <f t="array" aca="1" ref="Y91" ca="1">IFERROR(_xll.BDH(F91&amp;" corp","blp_i_sprd_mid",TODAY()-5,TODAY()-5,"days=a","fill=p")-_xll.BDH(J91&amp;" corp","blp_i_sprd_mid",TODAY()-5,TODAY()-5,"days=a","fill=p"),"-")</f>
        <v>-46.899000000000001</v>
      </c>
      <c r="Z91" s="5" cm="1">
        <f t="array" aca="1" ref="Z91" ca="1">IFERROR(_xll.BDH(F91&amp;" corp","blp_i_sprd_mid",TODAY()-10,TODAY()-10,"days=a","fill=p")-_xll.BDH(J91&amp;" corp","blp_i_sprd_mid",TODAY()-10,TODAY()-10,"days=a","fill=p"),"-")</f>
        <v>-34.909999999999997</v>
      </c>
      <c r="AA91" s="7" t="str">
        <f t="shared" si="48"/>
        <v>-</v>
      </c>
      <c r="AB91" s="7"/>
      <c r="AC91" s="7"/>
      <c r="AD91" s="4" t="str">
        <f t="shared" si="49"/>
        <v>XS1028597315 Corp XS1028599287 Corp</v>
      </c>
      <c r="AE91" s="4" t="str">
        <f t="shared" si="50"/>
        <v>365d</v>
      </c>
      <c r="AF91" s="4" t="s">
        <v>920</v>
      </c>
      <c r="AG91" s="5" t="e" cm="1">
        <f t="array" ref="AG91">_xll.BQL.Query("let(#price=dropna(spread(st=i,dates=range(-"&amp;$AE91&amp;",-"&amp;$AF91&amp;"),side='mid', pricing_source='"&amp;$E91&amp;"')).value;
#price2=value(#price,['"&amp;$J91&amp;" Corp']);
#spread=#price-#price2;)
Get("&amp;AG$3&amp;"(#spread))
for('"&amp;$F91&amp;" Corp')")</f>
        <v>#N/A</v>
      </c>
      <c r="AH91" s="5" t="e" cm="1">
        <f t="array" ref="AH91">_xll.BQL.Query("let(#price=dropna(spread(st=i,dates=range(-"&amp;$AE91&amp;",-"&amp;$AF91&amp;"),side='mid', pricing_source='"&amp;$E91&amp;"')).value;
#price2=value(#price,['"&amp;$J91&amp;" Corp']);
#spread=#price-#price2;)
Get("&amp;AH$3&amp;"(#spread))
for('"&amp;$F91&amp;" Corp')")</f>
        <v>#N/A</v>
      </c>
      <c r="AI91" s="7" t="str">
        <f t="shared" si="51"/>
        <v>-</v>
      </c>
    </row>
    <row r="92" spans="1:35" x14ac:dyDescent="0.25">
      <c r="A92" s="4" t="s">
        <v>924</v>
      </c>
      <c r="E92" s="10" t="s">
        <v>927</v>
      </c>
      <c r="F92" s="10" t="s">
        <v>342</v>
      </c>
      <c r="G92" s="4" t="str">
        <f>_xlfn.XLOOKUP(F92,bonds[ID_ISIN],bonds[unique lookup])</f>
        <v>TELIAS 1 3/8 05/11/81 nc-26</v>
      </c>
      <c r="H92" s="13" t="e">
        <f>SUMIF(#REF!,F92,#REF!)</f>
        <v>#REF!</v>
      </c>
      <c r="I92" s="5" cm="1">
        <f t="array" ref="I92">_xll.BDP(F92&amp;" corp","blp_i_sprd_mid","pcs="&amp;E92)</f>
        <v>204.77113342285156</v>
      </c>
      <c r="J92" s="10" t="s">
        <v>369</v>
      </c>
      <c r="K92" s="4" t="str">
        <f>_xlfn.XLOOKUP(J92,bonds[ID_ISIN],bonds[unique lookup])</f>
        <v>ORAFP 5 PERP nc-26</v>
      </c>
      <c r="L92" s="13" t="e">
        <f>SUMIF(#REF!,J92,#REF!)</f>
        <v>#REF!</v>
      </c>
      <c r="M92" s="5" cm="1">
        <f t="array" ref="M92">_xll.BDP(J92&amp;" corp","blp_i_sprd_mid","pcs="&amp;E92)</f>
        <v>204.42926025390625</v>
      </c>
      <c r="N92" s="11">
        <f t="shared" si="45"/>
        <v>0.3418731689453125</v>
      </c>
      <c r="O92" s="14" t="str">
        <f>MIN(ROUNDDOWN(MIN(_xlfn.XLOOKUP(F92,bonds[ID_ISIN],bonds[years_since_issue]),_xlfn.XLOOKUP(J92,bonds[ID_ISIN],bonds[years_since_issue]))*365,0),max_lookback)&amp;"d"</f>
        <v>252d</v>
      </c>
      <c r="P92" s="4" t="s">
        <v>911</v>
      </c>
      <c r="Q92" s="5" cm="1">
        <f t="array" ref="Q92">_xll.BQL.Query("let(#price=dropna(spread(st=i,dates=range(-"&amp;$O92&amp;","&amp;$P92&amp;"),side='mid',fill='prev', pricing_source='"&amp;$E92&amp;"')).value;
#price2=value(#price,['"&amp;$J92&amp;" Corp']);
#spread=#price-#price2;)
Get("&amp;Q$3&amp;"(#spread))
for('"&amp;$F92&amp;" Corp')")</f>
        <v>-102.00927127099598</v>
      </c>
      <c r="R92" s="5" cm="1">
        <f t="array" ref="R92">_xll.BQL.Query("let(#price=dropna(spread(st=i,dates=range(-"&amp;$O92&amp;","&amp;$P92&amp;"),side='mid',fill='prev', pricing_source='"&amp;$E92&amp;"')).value;
#price2=value(#price,['"&amp;$J92&amp;" Corp']);
#spread=#price-#price2;)
Get("&amp;R$3&amp;"(#spread))
for('"&amp;$F92&amp;" Corp')")</f>
        <v>75.158599585204911</v>
      </c>
      <c r="S92" s="5" cm="1">
        <f t="array" ref="S92">_xll.BQL.Query("let(#price=dropna(spread(st=i,dates=range(-"&amp;$O92&amp;","&amp;$P92&amp;"),side='mid',fill='prev', pricing_source='"&amp;$E92&amp;"')).value;
#price2=value(#price,['"&amp;$J92&amp;" Corp']);
#spread=#price-#price2;)
Get("&amp;S$3&amp;"(#spread))
for('"&amp;$F92&amp;" Corp')")</f>
        <v>10.934881268130269</v>
      </c>
      <c r="T92" s="5" cm="1">
        <f t="array" ref="T92">_xll.BQL.Query("let(#price=dropna(spread(st=i,dates=range(-"&amp;$O92&amp;","&amp;$P92&amp;"),side='mid',fill='prev', pricing_source='"&amp;$E92&amp;"')).value;
#price2=value(#price,['"&amp;$J92&amp;" Corp']);
#spread=#price-#price2;)
Get("&amp;T$3&amp;"(#spread))
for('"&amp;$F92&amp;" Corp')")</f>
        <v>23.167066958267895</v>
      </c>
      <c r="U92" s="7">
        <f t="shared" si="46"/>
        <v>-0.45724424754617066</v>
      </c>
      <c r="V92" s="5">
        <f t="shared" si="47"/>
        <v>57.770714263996013</v>
      </c>
      <c r="W92" s="7">
        <f>_xll.BQL.Query(" get(corr(SPREAD(SPREAD_TYPE='I'), VALUE(SPREAD(SPREAD_TYPE='I'), ['"&amp;F92&amp;" Corp']))) for(['"&amp;J92&amp;" Corp'])with(dates=range(-"&amp;O92&amp;","&amp;P92&amp;"))")</f>
        <v>0.95403392084578442</v>
      </c>
      <c r="X92" s="5" cm="1">
        <f t="array" aca="1" ref="X92" ca="1">IFERROR(_xll.BDH(F92&amp;" corp","blp_i_sprd_mid",TODAY()-2,TODAY()-2,"days=a","fill=p")-_xll.BDH(J92&amp;" corp","blp_i_sprd_mid",TODAY()-2,TODAY()-2,"days=a","fill=p"),"-")</f>
        <v>-8.2999999999998408E-2</v>
      </c>
      <c r="Y92" s="5" cm="1">
        <f t="array" aca="1" ref="Y92" ca="1">IFERROR(_xll.BDH(F92&amp;" corp","blp_i_sprd_mid",TODAY()-5,TODAY()-5,"days=a","fill=p")-_xll.BDH(J92&amp;" corp","blp_i_sprd_mid",TODAY()-5,TODAY()-5,"days=a","fill=p"),"-")</f>
        <v>-0.38399999999998613</v>
      </c>
      <c r="Z92" s="5" cm="1">
        <f t="array" aca="1" ref="Z92" ca="1">IFERROR(_xll.BDH(F92&amp;" corp","blp_i_sprd_mid",TODAY()-10,TODAY()-10,"days=a","fill=p")-_xll.BDH(J92&amp;" corp","blp_i_sprd_mid",TODAY()-10,TODAY()-10,"days=a","fill=p"),"-")</f>
        <v>-0.19300000000001205</v>
      </c>
      <c r="AA92" s="7">
        <f t="shared" si="48"/>
        <v>-7.0327346373426747E-2</v>
      </c>
      <c r="AB92" s="7"/>
      <c r="AC92" s="7"/>
      <c r="AD92" s="4" t="str">
        <f t="shared" si="49"/>
        <v>XS2082429890 Corp XS1115498260 Corp</v>
      </c>
      <c r="AE92" s="4" t="str">
        <f t="shared" si="50"/>
        <v>252d</v>
      </c>
      <c r="AF92" s="4" t="s">
        <v>920</v>
      </c>
      <c r="AG92" s="5" cm="1">
        <f t="array" ref="AG92">_xll.BQL.Query("let(#price=dropna(spread(st=i,dates=range(-"&amp;$AE92&amp;",-"&amp;$AF92&amp;"),side='mid', pricing_source='"&amp;$E92&amp;"')).value;
#price2=value(#price,['"&amp;$J92&amp;" Corp']);
#spread=#price-#price2;)
Get("&amp;AG$3&amp;"(#spread))
for('"&amp;$F92&amp;" Corp')")</f>
        <v>9.8242174385601402</v>
      </c>
      <c r="AH92" s="5" cm="1">
        <f t="array" ref="AH92">_xll.BQL.Query("let(#price=dropna(spread(st=i,dates=range(-"&amp;$AE92&amp;",-"&amp;$AF92&amp;"),side='mid', pricing_source='"&amp;$E92&amp;"')).value;
#price2=value(#price,['"&amp;$J92&amp;" Corp']);
#spread=#price-#price2;)
Get("&amp;AH$3&amp;"(#spread))
for('"&amp;$F92&amp;" Corp')")</f>
        <v>24.507443952109284</v>
      </c>
      <c r="AI92" s="7">
        <f t="shared" si="51"/>
        <v>-0.38691690117274391</v>
      </c>
    </row>
    <row r="93" spans="1:35" x14ac:dyDescent="0.25">
      <c r="L93" s="13"/>
    </row>
    <row r="94" spans="1:35" x14ac:dyDescent="0.25">
      <c r="A94" s="4" t="s">
        <v>924</v>
      </c>
      <c r="E94" s="10" t="s">
        <v>927</v>
      </c>
      <c r="F94" s="10" t="s">
        <v>361</v>
      </c>
      <c r="G94" s="4" t="str">
        <f>_xlfn.XLOOKUP(F94,bonds[ID_ISIN],bonds[unique lookup])</f>
        <v>ORAFP 5 1/4 PERP nc-24</v>
      </c>
      <c r="H94" s="13" t="e">
        <f>SUMIF(#REF!,F94,#REF!)</f>
        <v>#REF!</v>
      </c>
      <c r="I94" s="5" cm="1">
        <f t="array" ref="I94">_xll.BDP(F94&amp;" corp","blp_i_sprd_mid","pcs="&amp;E94)</f>
        <v>168.38229370117188</v>
      </c>
      <c r="J94" s="10" t="s">
        <v>356</v>
      </c>
      <c r="K94" s="4" t="str">
        <f>_xlfn.XLOOKUP(J94,bonds[ID_ISIN],bonds[unique lookup])</f>
        <v>ORAFP 4 PERP nc-21</v>
      </c>
      <c r="L94" s="13" t="e">
        <f>SUMIF(#REF!,J94,#REF!)</f>
        <v>#REF!</v>
      </c>
      <c r="M94" s="5" cm="1">
        <f t="array" ref="M94">_xll.BDP(J94&amp;" corp","blp_i_sprd_mid","pcs="&amp;E94)</f>
        <v>62.724853515625</v>
      </c>
      <c r="N94" s="11">
        <f t="shared" ref="N94:N103" si="52">I94-M94</f>
        <v>105.65744018554688</v>
      </c>
      <c r="O94" s="14" t="str">
        <f>MIN(ROUNDDOWN(MIN(_xlfn.XLOOKUP(F94,bonds[ID_ISIN],bonds[years_since_issue]),_xlfn.XLOOKUP(J94,bonds[ID_ISIN],bonds[years_since_issue]))*365,0),max_lookback)&amp;"d"</f>
        <v>365d</v>
      </c>
      <c r="P94" s="4" t="s">
        <v>911</v>
      </c>
      <c r="Q94" s="5" cm="1">
        <f t="array" ref="Q94">_xll.BQL.Query("let(#price=dropna(spread(st=i,dates=range(-"&amp;$O94&amp;","&amp;$P94&amp;"),side='mid',fill='prev', pricing_source='"&amp;$E94&amp;"')).value;
#price2=value(#price,['"&amp;$J94&amp;" Corp']);
#spread=#price-#price2;)
Get("&amp;Q$3&amp;"(#spread))
for('"&amp;$F94&amp;" Corp')")</f>
        <v>-67.203406303869201</v>
      </c>
      <c r="R94" s="5" cm="1">
        <f t="array" ref="R94">_xll.BQL.Query("let(#price=dropna(spread(st=i,dates=range(-"&amp;$O94&amp;","&amp;$P94&amp;"),side='mid',fill='prev', pricing_source='"&amp;$E94&amp;"')).value;
#price2=value(#price,['"&amp;$J94&amp;" Corp']);
#spread=#price-#price2;)
Get("&amp;R$3&amp;"(#spread))
for('"&amp;$F94&amp;" Corp')")</f>
        <v>120.08702058624036</v>
      </c>
      <c r="S94" s="5" cm="1">
        <f t="array" ref="S94">_xll.BQL.Query("let(#price=dropna(spread(st=i,dates=range(-"&amp;$O94&amp;","&amp;$P94&amp;"),side='mid',fill='prev', pricing_source='"&amp;$E94&amp;"')).value;
#price2=value(#price,['"&amp;$J94&amp;" Corp']);
#spread=#price-#price2;)
Get("&amp;S$3&amp;"(#spread))
for('"&amp;$F94&amp;" Corp')")</f>
        <v>65.44442994113642</v>
      </c>
      <c r="T94" s="5" cm="1">
        <f t="array" ref="T94">_xll.BQL.Query("let(#price=dropna(spread(st=i,dates=range(-"&amp;$O94&amp;","&amp;$P94&amp;"),side='mid',fill='prev', pricing_source='"&amp;$E94&amp;"')).value;
#price2=value(#price,['"&amp;$J94&amp;" Corp']);
#spread=#price-#price2;)
Get("&amp;T$3&amp;"(#spread))
for('"&amp;$F94&amp;" Corp')")</f>
        <v>28.601579973618463</v>
      </c>
      <c r="U94" s="7">
        <f t="shared" ref="U94:U103" si="53">(N94-S94)/T94</f>
        <v>1.4059716379830116</v>
      </c>
      <c r="V94" s="5">
        <f t="shared" ref="V94:V103" si="54">(N94-Q94)/(R94-Q94)*100</f>
        <v>92.295612413142791</v>
      </c>
      <c r="W94" s="7">
        <f>_xll.BQL.Query(" get(corr(SPREAD(SPREAD_TYPE='I'), VALUE(SPREAD(SPREAD_TYPE='I'), ['"&amp;F94&amp;" Corp']))) for(['"&amp;J94&amp;" Corp'])with(dates=range(-"&amp;O94&amp;","&amp;P94&amp;"))")</f>
        <v>0.96481071120014061</v>
      </c>
      <c r="X94" s="5" cm="1">
        <f t="array" aca="1" ref="X94" ca="1">IFERROR(_xll.BDH(F94&amp;" corp","blp_i_sprd_mid",TODAY()-2,TODAY()-2,"days=a","fill=p")-_xll.BDH(J94&amp;" corp","blp_i_sprd_mid",TODAY()-2,TODAY()-2,"days=a","fill=p"),"-")</f>
        <v>103.98699999999999</v>
      </c>
      <c r="Y94" s="5" cm="1">
        <f t="array" aca="1" ref="Y94" ca="1">IFERROR(_xll.BDH(F94&amp;" corp","blp_i_sprd_mid",TODAY()-5,TODAY()-5,"days=a","fill=p")-_xll.BDH(J94&amp;" corp","blp_i_sprd_mid",TODAY()-5,TODAY()-5,"days=a","fill=p"),"-")</f>
        <v>96.231000000000009</v>
      </c>
      <c r="Z94" s="5" cm="1">
        <f t="array" aca="1" ref="Z94" ca="1">IFERROR(_xll.BDH(F94&amp;" corp","blp_i_sprd_mid",TODAY()-10,TODAY()-10,"days=a","fill=p")-_xll.BDH(J94&amp;" corp","blp_i_sprd_mid",TODAY()-10,TODAY()-10,"days=a","fill=p"),"-")</f>
        <v>102.10499999999999</v>
      </c>
      <c r="AA94" s="7">
        <f t="shared" ref="AA94:AA103" si="55">IFERROR(U94-AI94,"-")</f>
        <v>-4.6846237286854997E-2</v>
      </c>
      <c r="AB94" s="7"/>
      <c r="AC94" s="7"/>
      <c r="AD94" s="4" t="str">
        <f t="shared" ref="AD94:AD103" si="56">F94&amp;" Corp "&amp;J94&amp;" Corp"</f>
        <v>XS1028599287 Corp XS1115490523 Corp</v>
      </c>
      <c r="AE94" s="4" t="str">
        <f t="shared" ref="AE94:AE103" si="57">O94</f>
        <v>365d</v>
      </c>
      <c r="AF94" s="4" t="s">
        <v>920</v>
      </c>
      <c r="AG94" s="5" cm="1">
        <f t="array" ref="AG94">_xll.BQL.Query("let(#price=dropna(spread(st=i,dates=range(-"&amp;$AE94&amp;",-"&amp;$AF94&amp;"),side='mid', pricing_source='"&amp;$E94&amp;"')).value;
#price2=value(#price,['"&amp;$J94&amp;" Corp']);
#spread=#price-#price2;)
Get("&amp;AG$3&amp;"(#spread))
for('"&amp;$F94&amp;" Corp')")</f>
        <v>65.40881654110575</v>
      </c>
      <c r="AH94" s="5" cm="1">
        <f t="array" ref="AH94">_xll.BQL.Query("let(#price=dropna(spread(st=i,dates=range(-"&amp;$AE94&amp;",-"&amp;$AF94&amp;"),side='mid', pricing_source='"&amp;$E94&amp;"')).value;
#price2=value(#price,['"&amp;$J94&amp;" Corp']);
#spread=#price-#price2;)
Get("&amp;AH$3&amp;"(#spread))
for('"&amp;$F94&amp;" Corp')")</f>
        <v>27.70383289575425</v>
      </c>
      <c r="AI94" s="7">
        <f t="shared" ref="AI94:AI103" si="58">IFERROR((N94-AG94)/AH94,"-")</f>
        <v>1.4528178752698666</v>
      </c>
    </row>
    <row r="95" spans="1:35" x14ac:dyDescent="0.25">
      <c r="A95" s="4" t="s">
        <v>924</v>
      </c>
      <c r="E95" s="10" t="s">
        <v>927</v>
      </c>
      <c r="F95" s="10" t="s">
        <v>414</v>
      </c>
      <c r="G95" s="4" t="str">
        <f>_xlfn.XLOOKUP(F95,bonds[ID_ISIN],bonds[unique lookup])</f>
        <v>TELEFO 2 7/8 PERP nc-27</v>
      </c>
      <c r="H95" s="13" t="e">
        <f>SUMIF(#REF!,F95,#REF!)</f>
        <v>#REF!</v>
      </c>
      <c r="I95" s="5" cm="1">
        <f t="array" ref="I95">_xll.BDP(F95&amp;" corp","blp_i_sprd_mid","pcs="&amp;E95)</f>
        <v>382.98687744140625</v>
      </c>
      <c r="J95" s="10" t="s">
        <v>406</v>
      </c>
      <c r="K95" s="4" t="str">
        <f>_xlfn.XLOOKUP(J95,bonds[ID_ISIN],bonds[unique lookup])</f>
        <v>TELEFO 3 7/8 PERP nc-26</v>
      </c>
      <c r="L95" s="13" t="e">
        <f>SUMIF(#REF!,J95,#REF!)</f>
        <v>#REF!</v>
      </c>
      <c r="M95" s="5" cm="1">
        <f t="array" ref="M95">_xll.BDP(J95&amp;" corp","blp_i_sprd_mid","pcs="&amp;E95)</f>
        <v>360.446533203125</v>
      </c>
      <c r="N95" s="11">
        <f t="shared" si="52"/>
        <v>22.54034423828125</v>
      </c>
      <c r="O95" s="14" t="str">
        <f>MIN(ROUNDDOWN(MIN(_xlfn.XLOOKUP(F95,bonds[ID_ISIN],bonds[years_since_issue]),_xlfn.XLOOKUP(J95,bonds[ID_ISIN],bonds[years_since_issue]))*365,0),max_lookback)&amp;"d"</f>
        <v>365d</v>
      </c>
      <c r="P95" s="4" t="s">
        <v>911</v>
      </c>
      <c r="Q95" s="5" cm="1">
        <f t="array" ref="Q95">_xll.BQL.Query("let(#price=dropna(spread(st=i,dates=range(-"&amp;$O95&amp;","&amp;$P95&amp;"),side='mid',fill='prev', pricing_source='"&amp;$E95&amp;"')).value;
#price2=value(#price,['"&amp;$J95&amp;" Corp']);
#spread=#price-#price2;)
Get("&amp;Q$3&amp;"(#spread))
for('"&amp;$F95&amp;" Corp')")</f>
        <v>-87.352627601634197</v>
      </c>
      <c r="R95" s="5" cm="1">
        <f t="array" ref="R95">_xll.BQL.Query("let(#price=dropna(spread(st=i,dates=range(-"&amp;$O95&amp;","&amp;$P95&amp;"),side='mid',fill='prev', pricing_source='"&amp;$E95&amp;"')).value;
#price2=value(#price,['"&amp;$J95&amp;" Corp']);
#spread=#price-#price2;)
Get("&amp;R$3&amp;"(#spread))
for('"&amp;$F95&amp;" Corp')")</f>
        <v>324.57801717609436</v>
      </c>
      <c r="S95" s="5" cm="1">
        <f t="array" ref="S95">_xll.BQL.Query("let(#price=dropna(spread(st=i,dates=range(-"&amp;$O95&amp;","&amp;$P95&amp;"),side='mid',fill='prev', pricing_source='"&amp;$E95&amp;"')).value;
#price2=value(#price,['"&amp;$J95&amp;" Corp']);
#spread=#price-#price2;)
Get("&amp;S$3&amp;"(#spread))
for('"&amp;$F95&amp;" Corp')")</f>
        <v>52.658030939225178</v>
      </c>
      <c r="T95" s="5" cm="1">
        <f t="array" ref="T95">_xll.BQL.Query("let(#price=dropna(spread(st=i,dates=range(-"&amp;$O95&amp;","&amp;$P95&amp;"),side='mid',fill='prev', pricing_source='"&amp;$E95&amp;"')).value;
#price2=value(#price,['"&amp;$J95&amp;" Corp']);
#spread=#price-#price2;)
Get("&amp;T$3&amp;"(#spread))
for('"&amp;$F95&amp;" Corp')")</f>
        <v>67.107389492070809</v>
      </c>
      <c r="U95" s="7">
        <f t="shared" si="53"/>
        <v>-0.44879836526054312</v>
      </c>
      <c r="V95" s="5">
        <f t="shared" si="54"/>
        <v>26.677542259380093</v>
      </c>
      <c r="W95" s="7">
        <f>_xll.BQL.Query(" get(corr(SPREAD(SPREAD_TYPE='I'), VALUE(SPREAD(SPREAD_TYPE='I'), ['"&amp;F95&amp;" Corp']))) for(['"&amp;J95&amp;" Corp'])with(dates=range(-"&amp;O95&amp;","&amp;P95&amp;"))")</f>
        <v>0.9807530207594678</v>
      </c>
      <c r="X95" s="5" cm="1">
        <f t="array" aca="1" ref="X95" ca="1">IFERROR(_xll.BDH(F95&amp;" corp","blp_i_sprd_mid",TODAY()-2,TODAY()-2,"days=a","fill=p")-_xll.BDH(J95&amp;" corp","blp_i_sprd_mid",TODAY()-2,TODAY()-2,"days=a","fill=p"),"-")</f>
        <v>24.055000000000007</v>
      </c>
      <c r="Y95" s="5" cm="1">
        <f t="array" aca="1" ref="Y95" ca="1">IFERROR(_xll.BDH(F95&amp;" corp","blp_i_sprd_mid",TODAY()-5,TODAY()-5,"days=a","fill=p")-_xll.BDH(J95&amp;" corp","blp_i_sprd_mid",TODAY()-5,TODAY()-5,"days=a","fill=p"),"-")</f>
        <v>28.396000000000015</v>
      </c>
      <c r="Z95" s="5" cm="1">
        <f t="array" aca="1" ref="Z95" ca="1">IFERROR(_xll.BDH(F95&amp;" corp","blp_i_sprd_mid",TODAY()-10,TODAY()-10,"days=a","fill=p")-_xll.BDH(J95&amp;" corp","blp_i_sprd_mid",TODAY()-10,TODAY()-10,"days=a","fill=p"),"-")</f>
        <v>32.406000000000006</v>
      </c>
      <c r="AA95" s="7" t="str">
        <f t="shared" si="55"/>
        <v>-</v>
      </c>
      <c r="AB95" s="7"/>
      <c r="AC95" s="7"/>
      <c r="AD95" s="4" t="str">
        <f t="shared" si="56"/>
        <v>XS2056371334 Corp XS1795406658 Corp</v>
      </c>
      <c r="AE95" s="4" t="str">
        <f t="shared" si="57"/>
        <v>365d</v>
      </c>
      <c r="AF95" s="4" t="s">
        <v>920</v>
      </c>
      <c r="AG95" s="5" t="e" cm="1">
        <f t="array" ref="AG95">_xll.BQL.Query("let(#price=dropna(spread(st=i,dates=range(-"&amp;$AE95&amp;",-"&amp;$AF95&amp;"),side='mid', pricing_source='"&amp;$E95&amp;"')).value;
#price2=value(#price,['"&amp;$J95&amp;" Corp']);
#spread=#price-#price2;)
Get("&amp;AG$3&amp;"(#spread))
for('"&amp;$F95&amp;" Corp')")</f>
        <v>#N/A</v>
      </c>
      <c r="AH95" s="5" t="e" cm="1">
        <f t="array" ref="AH95">_xll.BQL.Query("let(#price=dropna(spread(st=i,dates=range(-"&amp;$AE95&amp;",-"&amp;$AF95&amp;"),side='mid', pricing_source='"&amp;$E95&amp;"')).value;
#price2=value(#price,['"&amp;$J95&amp;" Corp']);
#spread=#price-#price2;)
Get("&amp;AH$3&amp;"(#spread))
for('"&amp;$F95&amp;" Corp')")</f>
        <v>#N/A</v>
      </c>
      <c r="AI95" s="7" t="str">
        <f t="shared" si="58"/>
        <v>-</v>
      </c>
    </row>
    <row r="96" spans="1:35" x14ac:dyDescent="0.25">
      <c r="A96" s="4" t="s">
        <v>924</v>
      </c>
      <c r="E96" s="10" t="s">
        <v>927</v>
      </c>
      <c r="F96" s="10" t="s">
        <v>418</v>
      </c>
      <c r="G96" s="4" t="str">
        <f>_xlfn.XLOOKUP(F96,bonds[ID_ISIN],bonds[unique lookup])</f>
        <v>VOD 3.1 01/03/79 nc-23</v>
      </c>
      <c r="H96" s="13" t="e">
        <f>SUMIF(#REF!,F96,#REF!)</f>
        <v>#REF!</v>
      </c>
      <c r="I96" s="5" cm="1">
        <f t="array" ref="I96">_xll.BDP(F96&amp;" corp","blp_i_sprd_mid","pcs="&amp;E96)</f>
        <v>288.54522705078125</v>
      </c>
      <c r="J96" s="10" t="s">
        <v>361</v>
      </c>
      <c r="K96" s="4" t="str">
        <f>_xlfn.XLOOKUP(J96,bonds[ID_ISIN],bonds[unique lookup])</f>
        <v>ORAFP 5 1/4 PERP nc-24</v>
      </c>
      <c r="L96" s="13" t="e">
        <f>SUMIF(#REF!,J96,#REF!)</f>
        <v>#REF!</v>
      </c>
      <c r="M96" s="5" cm="1">
        <f t="array" ref="M96">_xll.BDP(J96&amp;" corp","blp_i_sprd_mid","pcs="&amp;E96)</f>
        <v>168.38229370117188</v>
      </c>
      <c r="N96" s="11">
        <f t="shared" si="52"/>
        <v>120.16293334960938</v>
      </c>
      <c r="O96" s="14" t="str">
        <f>MIN(ROUNDDOWN(MIN(_xlfn.XLOOKUP(F96,bonds[ID_ISIN],bonds[years_since_issue]),_xlfn.XLOOKUP(J96,bonds[ID_ISIN],bonds[years_since_issue]))*365,0),max_lookback)&amp;"d"</f>
        <v>365d</v>
      </c>
      <c r="P96" s="4" t="s">
        <v>911</v>
      </c>
      <c r="Q96" s="5" cm="1">
        <f t="array" ref="Q96">_xll.BQL.Query("let(#price=dropna(spread(st=i,dates=range(-"&amp;$O96&amp;","&amp;$P96&amp;"),side='mid',fill='prev', pricing_source='"&amp;$E96&amp;"')).value;
#price2=value(#price,['"&amp;$J96&amp;" Corp']);
#spread=#price-#price2;)
Get("&amp;Q$3&amp;"(#spread))
for('"&amp;$F96&amp;" Corp')")</f>
        <v>-20.015194290806761</v>
      </c>
      <c r="R96" s="5" cm="1">
        <f t="array" ref="R96">_xll.BQL.Query("let(#price=dropna(spread(st=i,dates=range(-"&amp;$O96&amp;","&amp;$P96&amp;"),side='mid',fill='prev', pricing_source='"&amp;$E96&amp;"')).value;
#price2=value(#price,['"&amp;$J96&amp;" Corp']);
#spread=#price-#price2;)
Get("&amp;R$3&amp;"(#spread))
for('"&amp;$F96&amp;" Corp')")</f>
        <v>234.59820685496805</v>
      </c>
      <c r="S96" s="5" cm="1">
        <f t="array" ref="S96">_xll.BQL.Query("let(#price=dropna(spread(st=i,dates=range(-"&amp;$O96&amp;","&amp;$P96&amp;"),side='mid',fill='prev', pricing_source='"&amp;$E96&amp;"')).value;
#price2=value(#price,['"&amp;$J96&amp;" Corp']);
#spread=#price-#price2;)
Get("&amp;S$3&amp;"(#spread))
for('"&amp;$F96&amp;" Corp')")</f>
        <v>91.576871556204168</v>
      </c>
      <c r="T96" s="5" cm="1">
        <f t="array" ref="T96">_xll.BQL.Query("let(#price=dropna(spread(st=i,dates=range(-"&amp;$O96&amp;","&amp;$P96&amp;"),side='mid',fill='prev', pricing_source='"&amp;$E96&amp;"')).value;
#price2=value(#price,['"&amp;$J96&amp;" Corp']);
#spread=#price-#price2;)
Get("&amp;T$3&amp;"(#spread))
for('"&amp;$F96&amp;" Corp')")</f>
        <v>34.990115675275241</v>
      </c>
      <c r="U96" s="7">
        <f t="shared" si="53"/>
        <v>0.81697534408566486</v>
      </c>
      <c r="V96" s="5">
        <f t="shared" si="54"/>
        <v>55.055282640115003</v>
      </c>
      <c r="W96" s="7">
        <f>_xll.BQL.Query(" get(corr(SPREAD(SPREAD_TYPE='I'), VALUE(SPREAD(SPREAD_TYPE='I'), ['"&amp;F96&amp;" Corp']))) for(['"&amp;J96&amp;" Corp'])with(dates=range(-"&amp;O96&amp;","&amp;P96&amp;"))")</f>
        <v>0.97531853359151899</v>
      </c>
      <c r="X96" s="5" cm="1">
        <f t="array" aca="1" ref="X96" ca="1">IFERROR(_xll.BDH(F96&amp;" corp","blp_i_sprd_mid",TODAY()-2,TODAY()-2,"days=a","fill=p")-_xll.BDH(J96&amp;" corp","blp_i_sprd_mid",TODAY()-2,TODAY()-2,"days=a","fill=p"),"-")</f>
        <v>117.49100000000001</v>
      </c>
      <c r="Y96" s="5" cm="1">
        <f t="array" aca="1" ref="Y96" ca="1">IFERROR(_xll.BDH(F96&amp;" corp","blp_i_sprd_mid",TODAY()-5,TODAY()-5,"days=a","fill=p")-_xll.BDH(J96&amp;" corp","blp_i_sprd_mid",TODAY()-5,TODAY()-5,"days=a","fill=p"),"-")</f>
        <v>118.40700000000001</v>
      </c>
      <c r="Z96" s="5" cm="1">
        <f t="array" aca="1" ref="Z96" ca="1">IFERROR(_xll.BDH(F96&amp;" corp","blp_i_sprd_mid",TODAY()-10,TODAY()-10,"days=a","fill=p")-_xll.BDH(J96&amp;" corp","blp_i_sprd_mid",TODAY()-10,TODAY()-10,"days=a","fill=p"),"-")</f>
        <v>118.845</v>
      </c>
      <c r="AA96" s="7">
        <f t="shared" si="55"/>
        <v>-2.0268017193837418E-2</v>
      </c>
      <c r="AB96" s="7"/>
      <c r="AC96" s="7"/>
      <c r="AD96" s="4" t="str">
        <f t="shared" si="56"/>
        <v>XS1888179477 Corp XS1028599287 Corp</v>
      </c>
      <c r="AE96" s="4" t="str">
        <f t="shared" si="57"/>
        <v>365d</v>
      </c>
      <c r="AF96" s="4" t="s">
        <v>920</v>
      </c>
      <c r="AG96" s="5" cm="1">
        <f t="array" ref="AG96">_xll.BQL.Query("let(#price=dropna(spread(st=i,dates=range(-"&amp;$AE96&amp;",-"&amp;$AF96&amp;"),side='mid', pricing_source='"&amp;$E96&amp;"')).value;
#price2=value(#price,['"&amp;$J96&amp;" Corp']);
#spread=#price-#price2;)
Get("&amp;AG$3&amp;"(#spread))
for('"&amp;$F96&amp;" Corp')")</f>
        <v>92.290489178679252</v>
      </c>
      <c r="AH96" s="5" cm="1">
        <f t="array" ref="AH96">_xll.BQL.Query("let(#price=dropna(spread(st=i,dates=range(-"&amp;$AE96&amp;",-"&amp;$AF96&amp;"),side='mid', pricing_source='"&amp;$E96&amp;"')).value;
#price2=value(#price,['"&amp;$J96&amp;" Corp']);
#spread=#price-#price2;)
Get("&amp;AH$3&amp;"(#spread))
for('"&amp;$F96&amp;" Corp')")</f>
        <v>33.290731775208769</v>
      </c>
      <c r="AI96" s="7">
        <f t="shared" si="58"/>
        <v>0.83724336127950227</v>
      </c>
    </row>
    <row r="97" spans="1:35" x14ac:dyDescent="0.25">
      <c r="A97" s="4" t="s">
        <v>924</v>
      </c>
      <c r="E97" s="10" t="s">
        <v>927</v>
      </c>
      <c r="F97" s="10" t="s">
        <v>402</v>
      </c>
      <c r="G97" s="4" t="str">
        <f>_xlfn.XLOOKUP(F97,bonds[ID_ISIN],bonds[unique lookup])</f>
        <v>TELEFO 4 3/8 PERP nc-24</v>
      </c>
      <c r="H97" s="13" t="e">
        <f>SUMIF(#REF!,F97,#REF!)</f>
        <v>#REF!</v>
      </c>
      <c r="I97" s="5" cm="1">
        <f t="array" ref="I97">_xll.BDP(F97&amp;" corp","blp_i_sprd_mid","pcs="&amp;E97)</f>
        <v>330.87347412109375</v>
      </c>
      <c r="J97" s="10" t="s">
        <v>398</v>
      </c>
      <c r="K97" s="4" t="str">
        <f>_xlfn.XLOOKUP(J97,bonds[ID_ISIN],bonds[unique lookup])</f>
        <v>TELEFO 5 7/8 PERP nc-24</v>
      </c>
      <c r="L97" s="13" t="e">
        <f>SUMIF(#REF!,J97,#REF!)</f>
        <v>#REF!</v>
      </c>
      <c r="M97" s="5" cm="1">
        <f t="array" ref="M97">_xll.BDP(J97&amp;" corp","blp_i_sprd_mid","pcs="&amp;E97)</f>
        <v>314.04559326171875</v>
      </c>
      <c r="N97" s="11">
        <f t="shared" si="52"/>
        <v>16.827880859375</v>
      </c>
      <c r="O97" s="14" t="str">
        <f>MIN(ROUNDDOWN(MIN(_xlfn.XLOOKUP(F97,bonds[ID_ISIN],bonds[years_since_issue]),_xlfn.XLOOKUP(J97,bonds[ID_ISIN],bonds[years_since_issue]))*365,0),max_lookback)&amp;"d"</f>
        <v>365d</v>
      </c>
      <c r="P97" s="4" t="s">
        <v>911</v>
      </c>
      <c r="Q97" s="5" cm="1">
        <f t="array" ref="Q97">_xll.BQL.Query("let(#price=dropna(spread(st=i,dates=range(-"&amp;$O97&amp;","&amp;$P97&amp;"),side='mid',fill='prev', pricing_source='"&amp;$E97&amp;"')).value;
#price2=value(#price,['"&amp;$J97&amp;" Corp']);
#spread=#price-#price2;)
Get("&amp;Q$3&amp;"(#spread))
for('"&amp;$F97&amp;" Corp')")</f>
        <v>-62.07774407968077</v>
      </c>
      <c r="R97" s="5" cm="1">
        <f t="array" ref="R97">_xll.BQL.Query("let(#price=dropna(spread(st=i,dates=range(-"&amp;$O97&amp;","&amp;$P97&amp;"),side='mid',fill='prev', pricing_source='"&amp;$E97&amp;"')).value;
#price2=value(#price,['"&amp;$J97&amp;" Corp']);
#spread=#price-#price2;)
Get("&amp;R$3&amp;"(#spread))
for('"&amp;$F97&amp;" Corp')")</f>
        <v>32.492314406756009</v>
      </c>
      <c r="S97" s="5" cm="1">
        <f t="array" ref="S97">_xll.BQL.Query("let(#price=dropna(spread(st=i,dates=range(-"&amp;$O97&amp;","&amp;$P97&amp;"),side='mid',fill='prev', pricing_source='"&amp;$E97&amp;"')).value;
#price2=value(#price,['"&amp;$J97&amp;" Corp']);
#spread=#price-#price2;)
Get("&amp;S$3&amp;"(#spread))
for('"&amp;$F97&amp;" Corp')")</f>
        <v>5.6846272261974162</v>
      </c>
      <c r="T97" s="5" cm="1">
        <f t="array" ref="T97">_xll.BQL.Query("let(#price=dropna(spread(st=i,dates=range(-"&amp;$O97&amp;","&amp;$P97&amp;"),side='mid',fill='prev', pricing_source='"&amp;$E97&amp;"')).value;
#price2=value(#price,['"&amp;$J97&amp;" Corp']);
#spread=#price-#price2;)
Get("&amp;T$3&amp;"(#spread))
for('"&amp;$F97&amp;" Corp')")</f>
        <v>13.791926702831512</v>
      </c>
      <c r="U97" s="7">
        <f t="shared" si="53"/>
        <v>0.80795481829887106</v>
      </c>
      <c r="V97" s="5">
        <f t="shared" si="54"/>
        <v>83.436159606872195</v>
      </c>
      <c r="W97" s="7">
        <f>_xll.BQL.Query(" get(corr(SPREAD(SPREAD_TYPE='I'), VALUE(SPREAD(SPREAD_TYPE='I'), ['"&amp;F97&amp;" Corp']))) for(['"&amp;J97&amp;" Corp'])with(dates=range(-"&amp;O97&amp;","&amp;P97&amp;"))")</f>
        <v>0.99541970114776535</v>
      </c>
      <c r="X97" s="5" cm="1">
        <f t="array" aca="1" ref="X97" ca="1">IFERROR(_xll.BDH(F97&amp;" corp","blp_i_sprd_mid",TODAY()-2,TODAY()-2,"days=a","fill=p")-_xll.BDH(J97&amp;" corp","blp_i_sprd_mid",TODAY()-2,TODAY()-2,"days=a","fill=p"),"-")</f>
        <v>14.73399999999998</v>
      </c>
      <c r="Y97" s="5" cm="1">
        <f t="array" aca="1" ref="Y97" ca="1">IFERROR(_xll.BDH(F97&amp;" corp","blp_i_sprd_mid",TODAY()-5,TODAY()-5,"days=a","fill=p")-_xll.BDH(J97&amp;" corp","blp_i_sprd_mid",TODAY()-5,TODAY()-5,"days=a","fill=p"),"-")</f>
        <v>16.686000000000035</v>
      </c>
      <c r="Z97" s="5" cm="1">
        <f t="array" aca="1" ref="Z97" ca="1">IFERROR(_xll.BDH(F97&amp;" corp","blp_i_sprd_mid",TODAY()-10,TODAY()-10,"days=a","fill=p")-_xll.BDH(J97&amp;" corp","blp_i_sprd_mid",TODAY()-10,TODAY()-10,"days=a","fill=p"),"-")</f>
        <v>14.281000000000006</v>
      </c>
      <c r="AA97" s="7">
        <f t="shared" si="55"/>
        <v>-6.368348219819242E-3</v>
      </c>
      <c r="AB97" s="7"/>
      <c r="AC97" s="7"/>
      <c r="AD97" s="4" t="str">
        <f t="shared" si="56"/>
        <v>XS1933828433 Corp XS1050461034 Corp</v>
      </c>
      <c r="AE97" s="4" t="str">
        <f t="shared" si="57"/>
        <v>365d</v>
      </c>
      <c r="AF97" s="4" t="s">
        <v>920</v>
      </c>
      <c r="AG97" s="5" cm="1">
        <f t="array" ref="AG97">_xll.BQL.Query("let(#price=dropna(spread(st=i,dates=range(-"&amp;$AE97&amp;",-"&amp;$AF97&amp;"),side='mid', pricing_source='"&amp;$E97&amp;"')).value;
#price2=value(#price,['"&amp;$J97&amp;" Corp']);
#spread=#price-#price2;)
Get("&amp;AG$3&amp;"(#spread))
for('"&amp;$F97&amp;" Corp')")</f>
        <v>5.2273269523702615</v>
      </c>
      <c r="AH97" s="5" cm="1">
        <f t="array" ref="AH97">_xll.BQL.Query("let(#price=dropna(spread(st=i,dates=range(-"&amp;$AE97&amp;",-"&amp;$AF97&amp;"),side='mid', pricing_source='"&amp;$E97&amp;"')).value;
#price2=value(#price,['"&amp;$J97&amp;" Corp']);
#spread=#price-#price2;)
Get("&amp;AH$3&amp;"(#spread))
for('"&amp;$F97&amp;" Corp')")</f>
        <v>14.245639058260149</v>
      </c>
      <c r="AI97" s="7">
        <f t="shared" si="58"/>
        <v>0.8143231665186903</v>
      </c>
    </row>
    <row r="98" spans="1:35" x14ac:dyDescent="0.25">
      <c r="A98" s="4" t="s">
        <v>924</v>
      </c>
      <c r="E98" s="10" t="s">
        <v>927</v>
      </c>
      <c r="F98" s="10" t="s">
        <v>365</v>
      </c>
      <c r="G98" s="4" t="str">
        <f>_xlfn.XLOOKUP(F98,bonds[ID_ISIN],bonds[unique lookup])</f>
        <v>ORAFP 2 3/8 PERP nc-25</v>
      </c>
      <c r="H98" s="13" t="e">
        <f>SUMIF(#REF!,F98,#REF!)</f>
        <v>#REF!</v>
      </c>
      <c r="I98" s="5" cm="1">
        <f t="array" ref="I98">_xll.BDP(F98&amp;" corp","blp_i_sprd_mid","pcs="&amp;E98)</f>
        <v>188.53944396972656</v>
      </c>
      <c r="J98" s="10" t="s">
        <v>361</v>
      </c>
      <c r="K98" s="4" t="str">
        <f>_xlfn.XLOOKUP(J98,bonds[ID_ISIN],bonds[unique lookup])</f>
        <v>ORAFP 5 1/4 PERP nc-24</v>
      </c>
      <c r="L98" s="13" t="e">
        <f>SUMIF(#REF!,J98,#REF!)</f>
        <v>#REF!</v>
      </c>
      <c r="M98" s="5" cm="1">
        <f t="array" ref="M98">_xll.BDP(J98&amp;" corp","blp_i_sprd_mid","pcs="&amp;E98)</f>
        <v>168.38229370117188</v>
      </c>
      <c r="N98" s="11">
        <f t="shared" si="52"/>
        <v>20.157150268554688</v>
      </c>
      <c r="O98" s="14" t="str">
        <f>MIN(ROUNDDOWN(MIN(_xlfn.XLOOKUP(F98,bonds[ID_ISIN],bonds[years_since_issue]),_xlfn.XLOOKUP(J98,bonds[ID_ISIN],bonds[years_since_issue]))*365,0),max_lookback)&amp;"d"</f>
        <v>365d</v>
      </c>
      <c r="P98" s="4" t="s">
        <v>911</v>
      </c>
      <c r="Q98" s="5" cm="1">
        <f t="array" ref="Q98">_xll.BQL.Query("let(#price=dropna(spread(st=i,dates=range(-"&amp;$O98&amp;","&amp;$P98&amp;"),side='mid',fill='prev', pricing_source='"&amp;$E98&amp;"')).value;
#price2=value(#price,['"&amp;$J98&amp;" Corp']);
#spread=#price-#price2;)
Get("&amp;Q$3&amp;"(#spread))
for('"&amp;$F98&amp;" Corp')")</f>
        <v>-25.217503613895701</v>
      </c>
      <c r="R98" s="5" cm="1">
        <f t="array" ref="R98">_xll.BQL.Query("let(#price=dropna(spread(st=i,dates=range(-"&amp;$O98&amp;","&amp;$P98&amp;"),side='mid',fill='prev', pricing_source='"&amp;$E98&amp;"')).value;
#price2=value(#price,['"&amp;$J98&amp;" Corp']);
#spread=#price-#price2;)
Get("&amp;R$3&amp;"(#spread))
for('"&amp;$F98&amp;" Corp')")</f>
        <v>88.839296714828208</v>
      </c>
      <c r="S98" s="5" cm="1">
        <f t="array" ref="S98">_xll.BQL.Query("let(#price=dropna(spread(st=i,dates=range(-"&amp;$O98&amp;","&amp;$P98&amp;"),side='mid',fill='prev', pricing_source='"&amp;$E98&amp;"')).value;
#price2=value(#price,['"&amp;$J98&amp;" Corp']);
#spread=#price-#price2;)
Get("&amp;S$3&amp;"(#spread))
for('"&amp;$F98&amp;" Corp')")</f>
        <v>15.279894172486857</v>
      </c>
      <c r="T98" s="5" cm="1">
        <f t="array" ref="T98">_xll.BQL.Query("let(#price=dropna(spread(st=i,dates=range(-"&amp;$O98&amp;","&amp;$P98&amp;"),side='mid',fill='prev', pricing_source='"&amp;$E98&amp;"')).value;
#price2=value(#price,['"&amp;$J98&amp;" Corp']);
#spread=#price-#price2;)
Get("&amp;T$3&amp;"(#spread))
for('"&amp;$F98&amp;" Corp')")</f>
        <v>11.661415985267796</v>
      </c>
      <c r="U98" s="7">
        <f t="shared" si="53"/>
        <v>0.41823875438706659</v>
      </c>
      <c r="V98" s="5">
        <f t="shared" si="54"/>
        <v>39.782506393021528</v>
      </c>
      <c r="W98" s="7">
        <f>_xll.BQL.Query(" get(corr(SPREAD(SPREAD_TYPE='I'), VALUE(SPREAD(SPREAD_TYPE='I'), ['"&amp;F98&amp;" Corp']))) for(['"&amp;J98&amp;" Corp'])with(dates=range(-"&amp;O98&amp;","&amp;P98&amp;"))")</f>
        <v>0.99064412967714854</v>
      </c>
      <c r="X98" s="5" cm="1">
        <f t="array" aca="1" ref="X98" ca="1">IFERROR(_xll.BDH(F98&amp;" corp","blp_i_sprd_mid",TODAY()-2,TODAY()-2,"days=a","fill=p")-_xll.BDH(J98&amp;" corp","blp_i_sprd_mid",TODAY()-2,TODAY()-2,"days=a","fill=p"),"-")</f>
        <v>19.390999999999991</v>
      </c>
      <c r="Y98" s="5" cm="1">
        <f t="array" aca="1" ref="Y98" ca="1">IFERROR(_xll.BDH(F98&amp;" corp","blp_i_sprd_mid",TODAY()-5,TODAY()-5,"days=a","fill=p")-_xll.BDH(J98&amp;" corp","blp_i_sprd_mid",TODAY()-5,TODAY()-5,"days=a","fill=p"),"-")</f>
        <v>19.144999999999982</v>
      </c>
      <c r="Z98" s="5" cm="1">
        <f t="array" aca="1" ref="Z98" ca="1">IFERROR(_xll.BDH(F98&amp;" corp","blp_i_sprd_mid",TODAY()-10,TODAY()-10,"days=a","fill=p")-_xll.BDH(J98&amp;" corp","blp_i_sprd_mid",TODAY()-10,TODAY()-10,"days=a","fill=p"),"-")</f>
        <v>18.290999999999997</v>
      </c>
      <c r="AA98" s="7">
        <f t="shared" si="55"/>
        <v>-7.510417511511841E-2</v>
      </c>
      <c r="AB98" s="7"/>
      <c r="AC98" s="7"/>
      <c r="AD98" s="4" t="str">
        <f t="shared" si="56"/>
        <v>FR0013413887 Corp XS1028599287 Corp</v>
      </c>
      <c r="AE98" s="4" t="str">
        <f t="shared" si="57"/>
        <v>365d</v>
      </c>
      <c r="AF98" s="4" t="s">
        <v>920</v>
      </c>
      <c r="AG98" s="5" cm="1">
        <f t="array" ref="AG98">_xll.BQL.Query("let(#price=dropna(spread(st=i,dates=range(-"&amp;$AE98&amp;",-"&amp;$AF98&amp;"),side='mid', pricing_source='"&amp;$E98&amp;"')).value;
#price2=value(#price,['"&amp;$J98&amp;" Corp']);
#spread=#price-#price2;)
Get("&amp;AG$3&amp;"(#spread))
for('"&amp;$F98&amp;" Corp')")</f>
        <v>14.844460378273322</v>
      </c>
      <c r="AH98" s="5" cm="1">
        <f t="array" ref="AH98">_xll.BQL.Query("let(#price=dropna(spread(st=i,dates=range(-"&amp;$AE98&amp;",-"&amp;$AF98&amp;"),side='mid', pricing_source='"&amp;$E98&amp;"')).value;
#price2=value(#price,['"&amp;$J98&amp;" Corp']);
#spread=#price-#price2;)
Get("&amp;AH$3&amp;"(#spread))
for('"&amp;$F98&amp;" Corp')")</f>
        <v>10.76875652326104</v>
      </c>
      <c r="AI98" s="7">
        <f t="shared" si="58"/>
        <v>0.493342929502185</v>
      </c>
    </row>
    <row r="99" spans="1:35" x14ac:dyDescent="0.25">
      <c r="A99" s="4" t="s">
        <v>924</v>
      </c>
      <c r="E99" s="10" t="s">
        <v>927</v>
      </c>
      <c r="F99" s="10" t="s">
        <v>414</v>
      </c>
      <c r="G99" s="4" t="str">
        <f>_xlfn.XLOOKUP(F99,bonds[ID_ISIN],bonds[unique lookup])</f>
        <v>TELEFO 2 7/8 PERP nc-27</v>
      </c>
      <c r="H99" s="13" t="e">
        <f>SUMIF(#REF!,F99,#REF!)</f>
        <v>#REF!</v>
      </c>
      <c r="I99" s="5" cm="1">
        <f t="array" ref="I99">_xll.BDP(F99&amp;" corp","blp_i_sprd_mid","pcs="&amp;E99)</f>
        <v>382.98687744140625</v>
      </c>
      <c r="J99" s="10" t="s">
        <v>410</v>
      </c>
      <c r="K99" s="4" t="str">
        <f>_xlfn.XLOOKUP(J99,bonds[ID_ISIN],bonds[unique lookup])</f>
        <v>TELEFO 2.502 PERP nc-27</v>
      </c>
      <c r="L99" s="13" t="e">
        <f>SUMIF(#REF!,J99,#REF!)</f>
        <v>#REF!</v>
      </c>
      <c r="M99" s="5" cm="1">
        <f t="array" ref="M99">_xll.BDP(J99&amp;" corp","blp_i_sprd_mid","pcs="&amp;E99)</f>
        <v>349.187255859375</v>
      </c>
      <c r="N99" s="11">
        <f t="shared" si="52"/>
        <v>33.79962158203125</v>
      </c>
      <c r="O99" s="14" t="str">
        <f>MIN(ROUNDDOWN(MIN(_xlfn.XLOOKUP(F99,bonds[ID_ISIN],bonds[years_since_issue]),_xlfn.XLOOKUP(J99,bonds[ID_ISIN],bonds[years_since_issue]))*365,0),max_lookback)&amp;"d"</f>
        <v>258d</v>
      </c>
      <c r="P99" s="4" t="s">
        <v>911</v>
      </c>
      <c r="Q99" s="5" cm="1">
        <f t="array" ref="Q99">_xll.BQL.Query("let(#price=dropna(spread(st=i,dates=range(-"&amp;$O99&amp;","&amp;$P99&amp;"),side='mid',fill='prev', pricing_source='"&amp;$E99&amp;"')).value;
#price2=value(#price,['"&amp;$J99&amp;" Corp']);
#spread=#price-#price2;)
Get("&amp;Q$3&amp;"(#spread))
for('"&amp;$F99&amp;" Corp')")</f>
        <v>-80.951718675649886</v>
      </c>
      <c r="R99" s="5" cm="1">
        <f t="array" ref="R99">_xll.BQL.Query("let(#price=dropna(spread(st=i,dates=range(-"&amp;$O99&amp;","&amp;$P99&amp;"),side='mid',fill='prev', pricing_source='"&amp;$E99&amp;"')).value;
#price2=value(#price,['"&amp;$J99&amp;" Corp']);
#spread=#price-#price2;)
Get("&amp;R$3&amp;"(#spread))
for('"&amp;$F99&amp;" Corp')")</f>
        <v>145.45511370821703</v>
      </c>
      <c r="S99" s="5" cm="1">
        <f t="array" ref="S99">_xll.BQL.Query("let(#price=dropna(spread(st=i,dates=range(-"&amp;$O99&amp;","&amp;$P99&amp;"),side='mid',fill='prev', pricing_source='"&amp;$E99&amp;"')).value;
#price2=value(#price,['"&amp;$J99&amp;" Corp']);
#spread=#price-#price2;)
Get("&amp;S$3&amp;"(#spread))
for('"&amp;$F99&amp;" Corp')")</f>
        <v>24.318135802694979</v>
      </c>
      <c r="T99" s="5" cm="1">
        <f t="array" ref="T99">_xll.BQL.Query("let(#price=dropna(spread(st=i,dates=range(-"&amp;$O99&amp;","&amp;$P99&amp;"),side='mid',fill='prev', pricing_source='"&amp;$E99&amp;"')).value;
#price2=value(#price,['"&amp;$J99&amp;" Corp']);
#spread=#price-#price2;)
Get("&amp;T$3&amp;"(#spread))
for('"&amp;$F99&amp;" Corp')")</f>
        <v>21.069357245539113</v>
      </c>
      <c r="U99" s="7">
        <f t="shared" si="53"/>
        <v>0.45001305302484862</v>
      </c>
      <c r="V99" s="5">
        <f t="shared" si="54"/>
        <v>50.683691410479703</v>
      </c>
      <c r="W99" s="7">
        <f>_xll.BQL.Query(" get(corr(SPREAD(SPREAD_TYPE='I'), VALUE(SPREAD(SPREAD_TYPE='I'), ['"&amp;F99&amp;" Corp']))) for(['"&amp;J99&amp;" Corp'])with(dates=range(-"&amp;O99&amp;","&amp;P99&amp;"))")</f>
        <v>0.99282462333755339</v>
      </c>
      <c r="X99" s="5" cm="1">
        <f t="array" aca="1" ref="X99" ca="1">IFERROR(_xll.BDH(F99&amp;" corp","blp_i_sprd_mid",TODAY()-2,TODAY()-2,"days=a","fill=p")-_xll.BDH(J99&amp;" corp","blp_i_sprd_mid",TODAY()-2,TODAY()-2,"days=a","fill=p"),"-")</f>
        <v>34.100999999999999</v>
      </c>
      <c r="Y99" s="5" cm="1">
        <f t="array" aca="1" ref="Y99" ca="1">IFERROR(_xll.BDH(F99&amp;" corp","blp_i_sprd_mid",TODAY()-5,TODAY()-5,"days=a","fill=p")-_xll.BDH(J99&amp;" corp","blp_i_sprd_mid",TODAY()-5,TODAY()-5,"days=a","fill=p"),"-")</f>
        <v>35.975999999999999</v>
      </c>
      <c r="Z99" s="5" cm="1">
        <f t="array" aca="1" ref="Z99" ca="1">IFERROR(_xll.BDH(F99&amp;" corp","blp_i_sprd_mid",TODAY()-10,TODAY()-10,"days=a","fill=p")-_xll.BDH(J99&amp;" corp","blp_i_sprd_mid",TODAY()-10,TODAY()-10,"days=a","fill=p"),"-")</f>
        <v>36.837999999999965</v>
      </c>
      <c r="AA99" s="7" t="str">
        <f t="shared" si="55"/>
        <v>-</v>
      </c>
      <c r="AB99" s="7"/>
      <c r="AC99" s="7"/>
      <c r="AD99" s="4" t="str">
        <f t="shared" si="56"/>
        <v>XS2056371334 Corp XS2109819859 Corp</v>
      </c>
      <c r="AE99" s="4" t="str">
        <f t="shared" si="57"/>
        <v>258d</v>
      </c>
      <c r="AF99" s="4" t="s">
        <v>920</v>
      </c>
      <c r="AG99" s="5" t="e" cm="1">
        <f t="array" ref="AG99">_xll.BQL.Query("let(#price=dropna(spread(st=i,dates=range(-"&amp;$AE99&amp;",-"&amp;$AF99&amp;"),side='mid', pricing_source='"&amp;$E99&amp;"')).value;
#price2=value(#price,['"&amp;$J99&amp;" Corp']);
#spread=#price-#price2;)
Get("&amp;AG$3&amp;"(#spread))
for('"&amp;$F99&amp;" Corp')")</f>
        <v>#N/A</v>
      </c>
      <c r="AH99" s="5" t="e" cm="1">
        <f t="array" ref="AH99">_xll.BQL.Query("let(#price=dropna(spread(st=i,dates=range(-"&amp;$AE99&amp;",-"&amp;$AF99&amp;"),side='mid', pricing_source='"&amp;$E99&amp;"')).value;
#price2=value(#price,['"&amp;$J99&amp;" Corp']);
#spread=#price-#price2;)
Get("&amp;AH$3&amp;"(#spread))
for('"&amp;$F99&amp;" Corp')")</f>
        <v>#N/A</v>
      </c>
      <c r="AI99" s="7" t="str">
        <f t="shared" si="58"/>
        <v>-</v>
      </c>
    </row>
    <row r="100" spans="1:35" x14ac:dyDescent="0.25">
      <c r="A100" s="4" t="s">
        <v>924</v>
      </c>
      <c r="E100" s="10" t="s">
        <v>927</v>
      </c>
      <c r="F100" s="10" t="s">
        <v>323</v>
      </c>
      <c r="G100" s="4" t="str">
        <f>_xlfn.XLOOKUP(F100,bonds[ID_ISIN],bonds[unique lookup])</f>
        <v>BERTEL 3 1/2 04/23/75 nc-27</v>
      </c>
      <c r="H100" s="13" t="e">
        <f>SUMIF(#REF!,F100,#REF!)</f>
        <v>#REF!</v>
      </c>
      <c r="I100" s="5" cm="1">
        <f t="array" ref="I100">_xll.BDP(F100&amp;" corp","blp_i_sprd_mid","pcs="&amp;E100)</f>
        <v>353.92648315429688</v>
      </c>
      <c r="J100" s="10" t="s">
        <v>369</v>
      </c>
      <c r="K100" s="4" t="str">
        <f>_xlfn.XLOOKUP(J100,bonds[ID_ISIN],bonds[unique lookup])</f>
        <v>ORAFP 5 PERP nc-26</v>
      </c>
      <c r="L100" s="13" t="e">
        <f>SUMIF(#REF!,J100,#REF!)</f>
        <v>#REF!</v>
      </c>
      <c r="M100" s="5" cm="1">
        <f t="array" ref="M100">_xll.BDP(J100&amp;" corp","blp_i_sprd_mid","pcs="&amp;E100)</f>
        <v>204.42926025390625</v>
      </c>
      <c r="N100" s="11">
        <f t="shared" si="52"/>
        <v>149.49722290039063</v>
      </c>
      <c r="O100" s="14" t="str">
        <f>MIN(ROUNDDOWN(MIN(_xlfn.XLOOKUP(F100,bonds[ID_ISIN],bonds[years_since_issue]),_xlfn.XLOOKUP(J100,bonds[ID_ISIN],bonds[years_since_issue]))*365,0),max_lookback)&amp;"d"</f>
        <v>365d</v>
      </c>
      <c r="P100" s="4" t="s">
        <v>911</v>
      </c>
      <c r="Q100" s="5" cm="1">
        <f t="array" ref="Q100">_xll.BQL.Query("let(#price=dropna(spread(st=i,dates=range(-"&amp;$O100&amp;","&amp;$P100&amp;"),side='mid',fill='prev', pricing_source='"&amp;$E100&amp;"')).value;
#price2=value(#price,['"&amp;$J100&amp;" Corp']);
#spread=#price-#price2;)
Get("&amp;Q$3&amp;"(#spread))
for('"&amp;$F100&amp;" Corp')")</f>
        <v>-31.920767472074772</v>
      </c>
      <c r="R100" s="5" cm="1">
        <f t="array" ref="R100">_xll.BQL.Query("let(#price=dropna(spread(st=i,dates=range(-"&amp;$O100&amp;","&amp;$P100&amp;"),side='mid',fill='prev', pricing_source='"&amp;$E100&amp;"')).value;
#price2=value(#price,['"&amp;$J100&amp;" Corp']);
#spread=#price-#price2;)
Get("&amp;R$3&amp;"(#spread))
for('"&amp;$F100&amp;" Corp')")</f>
        <v>175.02471417540045</v>
      </c>
      <c r="S100" s="5" cm="1">
        <f t="array" ref="S100">_xll.BQL.Query("let(#price=dropna(spread(st=i,dates=range(-"&amp;$O100&amp;","&amp;$P100&amp;"),side='mid',fill='prev', pricing_source='"&amp;$E100&amp;"')).value;
#price2=value(#price,['"&amp;$J100&amp;" Corp']);
#spread=#price-#price2;)
Get("&amp;S$3&amp;"(#spread))
for('"&amp;$F100&amp;" Corp')")</f>
        <v>89.690071303703903</v>
      </c>
      <c r="T100" s="5" cm="1">
        <f t="array" ref="T100">_xll.BQL.Query("let(#price=dropna(spread(st=i,dates=range(-"&amp;$O100&amp;","&amp;$P100&amp;"),side='mid',fill='prev', pricing_source='"&amp;$E100&amp;"')).value;
#price2=value(#price,['"&amp;$J100&amp;" Corp']);
#spread=#price-#price2;)
Get("&amp;T$3&amp;"(#spread))
for('"&amp;$F100&amp;" Corp')")</f>
        <v>53.992942762489363</v>
      </c>
      <c r="U100" s="7">
        <f t="shared" si="53"/>
        <v>1.1076846072230884</v>
      </c>
      <c r="V100" s="5">
        <f t="shared" si="54"/>
        <v>87.664629799216854</v>
      </c>
      <c r="W100" s="7">
        <f>_xll.BQL.Query(" get(corr(SPREAD(SPREAD_TYPE='I'), VALUE(SPREAD(SPREAD_TYPE='I'), ['"&amp;F100&amp;" Corp']))) for(['"&amp;J100&amp;" Corp'])with(dates=range(-"&amp;O100&amp;","&amp;P100&amp;"))")</f>
        <v>0.89416380771364268</v>
      </c>
      <c r="X100" s="5" cm="1">
        <f t="array" aca="1" ref="X100" ca="1">IFERROR(_xll.BDH(F100&amp;" corp","blp_i_sprd_mid",TODAY()-2,TODAY()-2,"days=a","fill=p")-_xll.BDH(J100&amp;" corp","blp_i_sprd_mid",TODAY()-2,TODAY()-2,"days=a","fill=p"),"-")</f>
        <v>147.41100000000003</v>
      </c>
      <c r="Y100" s="5" cm="1">
        <f t="array" aca="1" ref="Y100" ca="1">IFERROR(_xll.BDH(F100&amp;" corp","blp_i_sprd_mid",TODAY()-5,TODAY()-5,"days=a","fill=p")-_xll.BDH(J100&amp;" corp","blp_i_sprd_mid",TODAY()-5,TODAY()-5,"days=a","fill=p"),"-")</f>
        <v>146.39600000000002</v>
      </c>
      <c r="Z100" s="5" cm="1">
        <f t="array" aca="1" ref="Z100" ca="1">IFERROR(_xll.BDH(F100&amp;" corp","blp_i_sprd_mid",TODAY()-10,TODAY()-10,"days=a","fill=p")-_xll.BDH(J100&amp;" corp","blp_i_sprd_mid",TODAY()-10,TODAY()-10,"days=a","fill=p"),"-")</f>
        <v>141.47999999999999</v>
      </c>
      <c r="AA100" s="7">
        <f t="shared" si="55"/>
        <v>-3.5460694575220275E-2</v>
      </c>
      <c r="AB100" s="7"/>
      <c r="AC100" s="7"/>
      <c r="AD100" s="4" t="str">
        <f t="shared" si="56"/>
        <v>XS1222594472 Corp XS1115498260 Corp</v>
      </c>
      <c r="AE100" s="4" t="str">
        <f t="shared" si="57"/>
        <v>365d</v>
      </c>
      <c r="AF100" s="4" t="s">
        <v>920</v>
      </c>
      <c r="AG100" s="5" cm="1">
        <f t="array" ref="AG100">_xll.BQL.Query("let(#price=dropna(spread(st=i,dates=range(-"&amp;$AE100&amp;",-"&amp;$AF100&amp;"),side='mid', pricing_source='"&amp;$E100&amp;"')).value;
#price2=value(#price,['"&amp;$J100&amp;" Corp']);
#spread=#price-#price2;)
Get("&amp;AG$3&amp;"(#spread))
for('"&amp;$F100&amp;" Corp')")</f>
        <v>88.889850986402038</v>
      </c>
      <c r="AH100" s="5" cm="1">
        <f t="array" ref="AH100">_xll.BQL.Query("let(#price=dropna(spread(st=i,dates=range(-"&amp;$AE100&amp;",-"&amp;$AF100&amp;"),side='mid', pricing_source='"&amp;$E100&amp;"')).value;
#price2=value(#price,['"&amp;$J100&amp;" Corp']);
#spread=#price-#price2;)
Get("&amp;AH$3&amp;"(#spread))
for('"&amp;$F100&amp;" Corp')")</f>
        <v>53.018082494540032</v>
      </c>
      <c r="AI100" s="7">
        <f t="shared" si="58"/>
        <v>1.1431453017983086</v>
      </c>
    </row>
    <row r="101" spans="1:35" x14ac:dyDescent="0.25">
      <c r="A101" s="4" t="s">
        <v>924</v>
      </c>
      <c r="E101" s="10" t="s">
        <v>1109</v>
      </c>
      <c r="F101" s="10" t="s">
        <v>20</v>
      </c>
      <c r="G101" s="4" t="str">
        <f>_xlfn.XLOOKUP(F101,bonds[ID_ISIN],bonds[unique lookup])</f>
        <v>VOD 4 7/8 10/03/78 nc-25</v>
      </c>
      <c r="H101" s="13" t="e">
        <f>SUMIF(#REF!,F101,#REF!)</f>
        <v>#REF!</v>
      </c>
      <c r="I101" s="5" cm="1">
        <f t="array" ref="I101">_xll.BDP(F101&amp;" corp","blp_i_sprd_mid","pcs="&amp;E101)</f>
        <v>298.07122802734375</v>
      </c>
      <c r="J101" s="10" t="s">
        <v>381</v>
      </c>
      <c r="K101" s="4" t="str">
        <f>_xlfn.XLOOKUP(J101,bonds[ID_ISIN],bonds[unique lookup])</f>
        <v>ORAFP 5 3/4 PERP nc-23</v>
      </c>
      <c r="L101" s="13" t="e">
        <f>SUMIF(#REF!,J101,#REF!)</f>
        <v>#REF!</v>
      </c>
      <c r="M101" s="5" cm="1">
        <f t="array" ref="M101">_xll.BDP(J101&amp;" corp","blp_i_sprd_mid","pcs="&amp;E101)</f>
        <v>162.95085144042969</v>
      </c>
      <c r="N101" s="11">
        <f t="shared" si="52"/>
        <v>135.12037658691406</v>
      </c>
      <c r="O101" s="14" t="str">
        <f>MIN(ROUNDDOWN(MIN(_xlfn.XLOOKUP(F101,bonds[ID_ISIN],bonds[years_since_issue]),_xlfn.XLOOKUP(J101,bonds[ID_ISIN],bonds[years_since_issue]))*365,0),max_lookback)&amp;"d"</f>
        <v>365d</v>
      </c>
      <c r="P101" s="4" t="s">
        <v>911</v>
      </c>
      <c r="Q101" s="5" cm="1">
        <f t="array" ref="Q101">_xll.BQL.Query("let(#price=dropna(spread(st=i,dates=range(-"&amp;$O101&amp;","&amp;$P101&amp;"),side='mid',fill='prev', pricing_source='"&amp;$E101&amp;"')).value;
#price2=value(#price,['"&amp;$J101&amp;" Corp']);
#spread=#price-#price2;)
Get("&amp;Q$3&amp;"(#spread))
for('"&amp;$F101&amp;" Corp')")</f>
        <v>7.8769999999999527</v>
      </c>
      <c r="R101" s="5" cm="1">
        <f t="array" ref="R101">_xll.BQL.Query("let(#price=dropna(spread(st=i,dates=range(-"&amp;$O101&amp;","&amp;$P101&amp;"),side='mid',fill='prev', pricing_source='"&amp;$E101&amp;"')).value;
#price2=value(#price,['"&amp;$J101&amp;" Corp']);
#spread=#price-#price2;)
Get("&amp;R$3&amp;"(#spread))
for('"&amp;$F101&amp;" Corp')")</f>
        <v>153.08099999999999</v>
      </c>
      <c r="S101" s="5" cm="1">
        <f t="array" ref="S101">_xll.BQL.Query("let(#price=dropna(spread(st=i,dates=range(-"&amp;$O101&amp;","&amp;$P101&amp;"),side='mid',fill='prev', pricing_source='"&amp;$E101&amp;"')).value;
#price2=value(#price,['"&amp;$J101&amp;" Corp']);
#spread=#price-#price2;)
Get("&amp;S$3&amp;"(#spread))
for('"&amp;$F101&amp;" Corp')")</f>
        <v>106.49419439497164</v>
      </c>
      <c r="T101" s="5" cm="1">
        <f t="array" ref="T101">_xll.BQL.Query("let(#price=dropna(spread(st=i,dates=range(-"&amp;$O101&amp;","&amp;$P101&amp;"),side='mid',fill='prev', pricing_source='"&amp;$E101&amp;"')).value;
#price2=value(#price,['"&amp;$J101&amp;" Corp']);
#spread=#price-#price2;)
Get("&amp;T$3&amp;"(#spread))
for('"&amp;$F101&amp;" Corp')")</f>
        <v>30.563710945818013</v>
      </c>
      <c r="U101" s="7">
        <f t="shared" si="53"/>
        <v>0.93660688790996749</v>
      </c>
      <c r="V101" s="5">
        <f t="shared" si="54"/>
        <v>87.630765396899591</v>
      </c>
      <c r="W101" s="7">
        <f>_xll.BQL.Query(" get(corr(SPREAD(SPREAD_TYPE='I'), VALUE(SPREAD(SPREAD_TYPE='I'), ['"&amp;F101&amp;" Corp']))) for(['"&amp;J101&amp;" Corp'])with(dates=range(-"&amp;O101&amp;","&amp;P101&amp;"))")</f>
        <v>0.94607856475392338</v>
      </c>
      <c r="X101" s="5" cm="1">
        <f t="array" aca="1" ref="X101" ca="1">IFERROR(_xll.BDH(F101&amp;" corp","blp_i_sprd_mid",TODAY()-2,TODAY()-2,"days=a","fill=p")-_xll.BDH(J101&amp;" corp","blp_i_sprd_mid",TODAY()-2,TODAY()-2,"days=a","fill=p"),"-")</f>
        <v>135.77500000000001</v>
      </c>
      <c r="Y101" s="5" cm="1">
        <f t="array" aca="1" ref="Y101" ca="1">IFERROR(_xll.BDH(F101&amp;" corp","blp_i_sprd_mid",TODAY()-5,TODAY()-5,"days=a","fill=p")-_xll.BDH(J101&amp;" corp","blp_i_sprd_mid",TODAY()-5,TODAY()-5,"days=a","fill=p"),"-")</f>
        <v>141.74699999999999</v>
      </c>
      <c r="Z101" s="5" cm="1">
        <f t="array" aca="1" ref="Z101" ca="1">IFERROR(_xll.BDH(F101&amp;" corp","blp_i_sprd_mid",TODAY()-10,TODAY()-10,"days=a","fill=p")-_xll.BDH(J101&amp;" corp","blp_i_sprd_mid",TODAY()-10,TODAY()-10,"days=a","fill=p"),"-")</f>
        <v>142.322</v>
      </c>
      <c r="AA101" s="7">
        <f t="shared" si="55"/>
        <v>-4.4486769920607738E-2</v>
      </c>
      <c r="AB101" s="7"/>
      <c r="AC101" s="7"/>
      <c r="AD101" s="4" t="str">
        <f t="shared" si="56"/>
        <v>XS1888180996 Corp XS1115502988 Corp</v>
      </c>
      <c r="AE101" s="4" t="str">
        <f t="shared" si="57"/>
        <v>365d</v>
      </c>
      <c r="AF101" s="4" t="s">
        <v>920</v>
      </c>
      <c r="AG101" s="5" cm="1">
        <f t="array" ref="AG101">_xll.BQL.Query("let(#price=dropna(spread(st=i,dates=range(-"&amp;$AE101&amp;",-"&amp;$AF101&amp;"),side='mid', pricing_source='"&amp;$E101&amp;"')).value;
#price2=value(#price,['"&amp;$J101&amp;" Corp']);
#spread=#price-#price2;)
Get("&amp;AG$3&amp;"(#spread))
for('"&amp;$F101&amp;" Corp')")</f>
        <v>106.11698373983742</v>
      </c>
      <c r="AH101" s="5" cm="1">
        <f t="array" ref="AH101">_xll.BQL.Query("let(#price=dropna(spread(st=i,dates=range(-"&amp;$AE101&amp;",-"&amp;$AF101&amp;"),side='mid', pricing_source='"&amp;$E101&amp;"')).value;
#price2=value(#price,['"&amp;$J101&amp;" Corp']);
#spread=#price-#price2;)
Get("&amp;AH$3&amp;"(#spread))
for('"&amp;$F101&amp;" Corp')")</f>
        <v>29.562307956622451</v>
      </c>
      <c r="AI101" s="7">
        <f t="shared" si="58"/>
        <v>0.98109365783057523</v>
      </c>
    </row>
    <row r="102" spans="1:35" x14ac:dyDescent="0.25">
      <c r="A102" s="4" t="s">
        <v>924</v>
      </c>
      <c r="E102" s="10" t="s">
        <v>927</v>
      </c>
      <c r="F102" s="10" t="s">
        <v>406</v>
      </c>
      <c r="G102" s="4" t="str">
        <f>_xlfn.XLOOKUP(F102,bonds[ID_ISIN],bonds[unique lookup])</f>
        <v>TELEFO 3 7/8 PERP nc-26</v>
      </c>
      <c r="H102" s="13" t="e">
        <f>SUMIF(#REF!,F102,#REF!)</f>
        <v>#REF!</v>
      </c>
      <c r="I102" s="5" cm="1">
        <f t="array" ref="I102">_xll.BDP(F102&amp;" corp","blp_i_sprd_mid","pcs="&amp;E102)</f>
        <v>360.446533203125</v>
      </c>
      <c r="J102" s="10" t="s">
        <v>369</v>
      </c>
      <c r="K102" s="4" t="str">
        <f>_xlfn.XLOOKUP(J102,bonds[ID_ISIN],bonds[unique lookup])</f>
        <v>ORAFP 5 PERP nc-26</v>
      </c>
      <c r="L102" s="13" t="e">
        <f>SUMIF(#REF!,J102,#REF!)</f>
        <v>#REF!</v>
      </c>
      <c r="M102" s="5" cm="1">
        <f t="array" ref="M102">_xll.BDP(J102&amp;" corp","blp_i_sprd_mid","pcs="&amp;E102)</f>
        <v>204.42926025390625</v>
      </c>
      <c r="N102" s="11">
        <f t="shared" si="52"/>
        <v>156.01727294921875</v>
      </c>
      <c r="O102" s="14" t="str">
        <f>MIN(ROUNDDOWN(MIN(_xlfn.XLOOKUP(F102,bonds[ID_ISIN],bonds[years_since_issue]),_xlfn.XLOOKUP(J102,bonds[ID_ISIN],bonds[years_since_issue]))*365,0),max_lookback)&amp;"d"</f>
        <v>365d</v>
      </c>
      <c r="P102" s="4" t="s">
        <v>911</v>
      </c>
      <c r="Q102" s="5" cm="1">
        <f t="array" ref="Q102">_xll.BQL.Query("let(#price=dropna(spread(st=i,dates=range(-"&amp;$O102&amp;","&amp;$P102&amp;"),side='mid',fill='prev', pricing_source='"&amp;$E102&amp;"')).value;
#price2=value(#price,['"&amp;$J102&amp;" Corp']);
#spread=#price-#price2;)
Get("&amp;Q$3&amp;"(#spread))
for('"&amp;$F102&amp;" Corp')")</f>
        <v>-74.964018007599861</v>
      </c>
      <c r="R102" s="5" cm="1">
        <f t="array" ref="R102">_xll.BQL.Query("let(#price=dropna(spread(st=i,dates=range(-"&amp;$O102&amp;","&amp;$P102&amp;"),side='mid',fill='prev', pricing_source='"&amp;$E102&amp;"')).value;
#price2=value(#price,['"&amp;$J102&amp;" Corp']);
#spread=#price-#price2;)
Get("&amp;R$3&amp;"(#spread))
for('"&amp;$F102&amp;" Corp')")</f>
        <v>245.84592369861076</v>
      </c>
      <c r="S102" s="5" cm="1">
        <f t="array" ref="S102">_xll.BQL.Query("let(#price=dropna(spread(st=i,dates=range(-"&amp;$O102&amp;","&amp;$P102&amp;"),side='mid',fill='prev', pricing_source='"&amp;$E102&amp;"')).value;
#price2=value(#price,['"&amp;$J102&amp;" Corp']);
#spread=#price-#price2;)
Get("&amp;S$3&amp;"(#spread))
for('"&amp;$F102&amp;" Corp')")</f>
        <v>85.721202555419467</v>
      </c>
      <c r="T102" s="5" cm="1">
        <f t="array" ref="T102">_xll.BQL.Query("let(#price=dropna(spread(st=i,dates=range(-"&amp;$O102&amp;","&amp;$P102&amp;"),side='mid',fill='prev', pricing_source='"&amp;$E102&amp;"')).value;
#price2=value(#price,['"&amp;$J102&amp;" Corp']);
#spread=#price-#price2;)
Get("&amp;T$3&amp;"(#spread))
for('"&amp;$F102&amp;" Corp')")</f>
        <v>55.873965793021043</v>
      </c>
      <c r="U102" s="7">
        <f t="shared" si="53"/>
        <v>1.2581185064651279</v>
      </c>
      <c r="V102" s="5">
        <f t="shared" si="54"/>
        <v>71.9994180131566</v>
      </c>
      <c r="W102" s="7">
        <f>_xll.BQL.Query(" get(corr(SPREAD(SPREAD_TYPE='I'), VALUE(SPREAD(SPREAD_TYPE='I'), ['"&amp;F102&amp;" Corp']))) for(['"&amp;J102&amp;" Corp'])with(dates=range(-"&amp;O102&amp;","&amp;P102&amp;"))")</f>
        <v>0.93293582347205606</v>
      </c>
      <c r="X102" s="5" cm="1">
        <f t="array" aca="1" ref="X102" ca="1">IFERROR(_xll.BDH(F102&amp;" corp","blp_i_sprd_mid",TODAY()-2,TODAY()-2,"days=a","fill=p")-_xll.BDH(J102&amp;" corp","blp_i_sprd_mid",TODAY()-2,TODAY()-2,"days=a","fill=p"),"-")</f>
        <v>155.43199999999999</v>
      </c>
      <c r="Y102" s="5" cm="1">
        <f t="array" aca="1" ref="Y102" ca="1">IFERROR(_xll.BDH(F102&amp;" corp","blp_i_sprd_mid",TODAY()-5,TODAY()-5,"days=a","fill=p")-_xll.BDH(J102&amp;" corp","blp_i_sprd_mid",TODAY()-5,TODAY()-5,"days=a","fill=p"),"-")</f>
        <v>158.22800000000001</v>
      </c>
      <c r="Z102" s="5" cm="1">
        <f t="array" aca="1" ref="Z102" ca="1">IFERROR(_xll.BDH(F102&amp;" corp","blp_i_sprd_mid",TODAY()-10,TODAY()-10,"days=a","fill=p")-_xll.BDH(J102&amp;" corp","blp_i_sprd_mid",TODAY()-10,TODAY()-10,"days=a","fill=p"),"-")</f>
        <v>152.87699999999998</v>
      </c>
      <c r="AA102" s="7" t="str">
        <f t="shared" si="55"/>
        <v>-</v>
      </c>
      <c r="AB102" s="7"/>
      <c r="AC102" s="7"/>
      <c r="AD102" s="4" t="str">
        <f t="shared" si="56"/>
        <v>XS1795406658 Corp XS1115498260 Corp</v>
      </c>
      <c r="AE102" s="4" t="str">
        <f t="shared" si="57"/>
        <v>365d</v>
      </c>
      <c r="AF102" s="4" t="s">
        <v>920</v>
      </c>
      <c r="AG102" s="5" t="e" cm="1">
        <f t="array" ref="AG102">_xll.BQL.Query("let(#price=dropna(spread(st=i,dates=range(-"&amp;$AE102&amp;",-"&amp;$AF102&amp;"),side='mid', pricing_source='"&amp;$E102&amp;"')).value;
#price2=value(#price,['"&amp;$J102&amp;" Corp']);
#spread=#price-#price2;)
Get("&amp;AG$3&amp;"(#spread))
for('"&amp;$F102&amp;" Corp')")</f>
        <v>#N/A</v>
      </c>
      <c r="AH102" s="5" t="e" cm="1">
        <f t="array" ref="AH102">_xll.BQL.Query("let(#price=dropna(spread(st=i,dates=range(-"&amp;$AE102&amp;",-"&amp;$AF102&amp;"),side='mid', pricing_source='"&amp;$E102&amp;"')).value;
#price2=value(#price,['"&amp;$J102&amp;" Corp']);
#spread=#price-#price2;)
Get("&amp;AH$3&amp;"(#spread))
for('"&amp;$F102&amp;" Corp')")</f>
        <v>#N/A</v>
      </c>
      <c r="AI102" s="7" t="str">
        <f t="shared" si="58"/>
        <v>-</v>
      </c>
    </row>
    <row r="103" spans="1:35" x14ac:dyDescent="0.25">
      <c r="A103" s="4" t="s">
        <v>924</v>
      </c>
      <c r="E103" s="10" t="s">
        <v>927</v>
      </c>
      <c r="F103" s="10" t="s">
        <v>323</v>
      </c>
      <c r="G103" s="4" t="str">
        <f>_xlfn.XLOOKUP(F103,bonds[ID_ISIN],bonds[unique lookup])</f>
        <v>BERTEL 3 1/2 04/23/75 nc-27</v>
      </c>
      <c r="H103" s="13" t="e">
        <f>SUMIF(#REF!,F103,#REF!)</f>
        <v>#REF!</v>
      </c>
      <c r="I103" s="5" cm="1">
        <f t="array" ref="I103">_xll.BDP(F103&amp;" corp","blp_i_sprd_mid","pcs="&amp;E103)</f>
        <v>353.92648315429688</v>
      </c>
      <c r="J103" s="10" t="s">
        <v>286</v>
      </c>
      <c r="K103" s="4" t="str">
        <f>_xlfn.XLOOKUP(J103,bonds[ID_ISIN],bonds[unique lookup])</f>
        <v>TOTAL 3.369 PERP nc-26</v>
      </c>
      <c r="L103" s="13" t="e">
        <f>SUMIF(#REF!,J103,#REF!)</f>
        <v>#REF!</v>
      </c>
      <c r="M103" s="5" cm="1">
        <f t="array" ref="M103">_xll.BDP(J103&amp;" corp","blp_i_sprd_mid","pcs="&amp;E103)</f>
        <v>214.99943542480469</v>
      </c>
      <c r="N103" s="11">
        <f t="shared" si="52"/>
        <v>138.92704772949219</v>
      </c>
      <c r="O103" s="14" t="str">
        <f>MIN(ROUNDDOWN(MIN(_xlfn.XLOOKUP(F103,bonds[ID_ISIN],bonds[years_since_issue]),_xlfn.XLOOKUP(J103,bonds[ID_ISIN],bonds[years_since_issue]))*365,0),max_lookback)&amp;"d"</f>
        <v>365d</v>
      </c>
      <c r="P103" s="4" t="s">
        <v>911</v>
      </c>
      <c r="Q103" s="5" cm="1">
        <f t="array" ref="Q103">_xll.BQL.Query("let(#price=dropna(spread(st=i,dates=range(-"&amp;$O103&amp;","&amp;$P103&amp;"),side='mid',fill='prev', pricing_source='"&amp;$E103&amp;"')).value;
#price2=value(#price,['"&amp;$J103&amp;" Corp']);
#spread=#price-#price2;)
Get("&amp;Q$3&amp;"(#spread))
for('"&amp;$F103&amp;" Corp')")</f>
        <v>-67.417204579154372</v>
      </c>
      <c r="R103" s="5" cm="1">
        <f t="array" ref="R103">_xll.BQL.Query("let(#price=dropna(spread(st=i,dates=range(-"&amp;$O103&amp;","&amp;$P103&amp;"),side='mid',fill='prev', pricing_source='"&amp;$E103&amp;"')).value;
#price2=value(#price,['"&amp;$J103&amp;" Corp']);
#spread=#price-#price2;)
Get("&amp;R$3&amp;"(#spread))
for('"&amp;$F103&amp;" Corp')")</f>
        <v>176.63709632515582</v>
      </c>
      <c r="S103" s="5" cm="1">
        <f t="array" ref="S103">_xll.BQL.Query("let(#price=dropna(spread(st=i,dates=range(-"&amp;$O103&amp;","&amp;$P103&amp;"),side='mid',fill='prev', pricing_source='"&amp;$E103&amp;"')).value;
#price2=value(#price,['"&amp;$J103&amp;" Corp']);
#spread=#price-#price2;)
Get("&amp;S$3&amp;"(#spread))
for('"&amp;$F103&amp;" Corp')")</f>
        <v>107.88193620954485</v>
      </c>
      <c r="T103" s="5" cm="1">
        <f t="array" ref="T103">_xll.BQL.Query("let(#price=dropna(spread(st=i,dates=range(-"&amp;$O103&amp;","&amp;$P103&amp;"),side='mid',fill='prev', pricing_source='"&amp;$E103&amp;"')).value;
#price2=value(#price,['"&amp;$J103&amp;" Corp']);
#spread=#price-#price2;)
Get("&amp;T$3&amp;"(#spread))
for('"&amp;$F103&amp;" Corp')")</f>
        <v>39.7351759077902</v>
      </c>
      <c r="U103" s="7">
        <f t="shared" si="53"/>
        <v>0.78130046767606864</v>
      </c>
      <c r="V103" s="5">
        <f t="shared" si="54"/>
        <v>84.548500700076119</v>
      </c>
      <c r="W103" s="7">
        <f>_xll.BQL.Query(" get(corr(SPREAD(SPREAD_TYPE='I'), VALUE(SPREAD(SPREAD_TYPE='I'), ['"&amp;F103&amp;" Corp']))) for(['"&amp;J103&amp;" Corp'])with(dates=range(-"&amp;O103&amp;","&amp;P103&amp;"))")</f>
        <v>0.95554748735932804</v>
      </c>
      <c r="X103" s="5" cm="1">
        <f t="array" aca="1" ref="X103" ca="1">IFERROR(_xll.BDH(F103&amp;" corp","blp_i_sprd_mid",TODAY()-2,TODAY()-2,"days=a","fill=p")-_xll.BDH(J103&amp;" corp","blp_i_sprd_mid",TODAY()-2,TODAY()-2,"days=a","fill=p"),"-")</f>
        <v>136.88300000000001</v>
      </c>
      <c r="Y103" s="5" cm="1">
        <f t="array" aca="1" ref="Y103" ca="1">IFERROR(_xll.BDH(F103&amp;" corp","blp_i_sprd_mid",TODAY()-5,TODAY()-5,"days=a","fill=p")-_xll.BDH(J103&amp;" corp","blp_i_sprd_mid",TODAY()-5,TODAY()-5,"days=a","fill=p"),"-")</f>
        <v>136.19200000000001</v>
      </c>
      <c r="Z103" s="5" cm="1">
        <f t="array" aca="1" ref="Z103" ca="1">IFERROR(_xll.BDH(F103&amp;" corp","blp_i_sprd_mid",TODAY()-10,TODAY()-10,"days=a","fill=p")-_xll.BDH(J103&amp;" corp","blp_i_sprd_mid",TODAY()-10,TODAY()-10,"days=a","fill=p"),"-")</f>
        <v>133.55099999999999</v>
      </c>
      <c r="AA103" s="7" t="str">
        <f t="shared" si="55"/>
        <v>-</v>
      </c>
      <c r="AB103" s="7"/>
      <c r="AC103" s="7"/>
      <c r="AD103" s="4" t="str">
        <f t="shared" si="56"/>
        <v>XS1222594472 Corp XS1501166869 Corp</v>
      </c>
      <c r="AE103" s="4" t="str">
        <f t="shared" si="57"/>
        <v>365d</v>
      </c>
      <c r="AF103" s="4" t="s">
        <v>920</v>
      </c>
      <c r="AG103" s="5" t="e" cm="1">
        <f t="array" ref="AG103">_xll.BQL.Query("let(#price=dropna(spread(st=i,dates=range(-"&amp;$AE103&amp;",-"&amp;$AF103&amp;"),side='mid', pricing_source='"&amp;$E103&amp;"')).value;
#price2=value(#price,['"&amp;$J103&amp;" Corp']);
#spread=#price-#price2;)
Get("&amp;AG$3&amp;"(#spread))
for('"&amp;$F103&amp;" Corp')")</f>
        <v>#N/A</v>
      </c>
      <c r="AH103" s="5" t="e" cm="1">
        <f t="array" ref="AH103">_xll.BQL.Query("let(#price=dropna(spread(st=i,dates=range(-"&amp;$AE103&amp;",-"&amp;$AF103&amp;"),side='mid', pricing_source='"&amp;$E103&amp;"')).value;
#price2=value(#price,['"&amp;$J103&amp;" Corp']);
#spread=#price-#price2;)
Get("&amp;AH$3&amp;"(#spread))
for('"&amp;$F103&amp;" Corp')")</f>
        <v>#N/A</v>
      </c>
      <c r="AI103" s="7" t="str">
        <f t="shared" si="58"/>
        <v>-</v>
      </c>
    </row>
  </sheetData>
  <conditionalFormatting sqref="U1:U1048576">
    <cfRule type="colorScale" priority="1">
      <colorScale>
        <cfvo type="min"/>
        <cfvo type="num" val="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18D44-0BED-4149-A240-9158DA3DDA31}">
  <sheetPr codeName="Sheet7"/>
  <dimension ref="B3:Q61"/>
  <sheetViews>
    <sheetView workbookViewId="0">
      <selection activeCell="N49" sqref="N49"/>
    </sheetView>
  </sheetViews>
  <sheetFormatPr defaultRowHeight="10.5" x14ac:dyDescent="0.25"/>
  <cols>
    <col min="1" max="1" width="8.7265625" style="1"/>
    <col min="2" max="2" width="12.08984375" style="1" customWidth="1"/>
    <col min="3" max="9" width="8.7265625" style="1"/>
    <col min="10" max="10" width="8.7265625" style="22"/>
    <col min="11" max="13" width="8.7265625" style="1"/>
    <col min="14" max="14" width="9.90625" style="1" bestFit="1" customWidth="1"/>
    <col min="15" max="16384" width="8.7265625" style="1"/>
  </cols>
  <sheetData>
    <row r="3" spans="2:17" x14ac:dyDescent="0.25">
      <c r="B3" s="21" t="s">
        <v>423</v>
      </c>
      <c r="C3" s="1" t="str">
        <f>B3&amp;" Corp"</f>
        <v>XS2225157424 Corp</v>
      </c>
    </row>
    <row r="4" spans="2:17" x14ac:dyDescent="0.25">
      <c r="B4" s="16" t="s">
        <v>427</v>
      </c>
      <c r="C4" s="1" t="str">
        <f>B4&amp;" Corp"</f>
        <v>XS1888179550 Corp</v>
      </c>
      <c r="I4" s="1" t="str">
        <f>_xll.BQL.Query("get(sum(group(yield, year(maturity)))) for(bonds('TIT IM Equity'))","cols=2;rows=13")</f>
        <v>ID</v>
      </c>
      <c r="J4" s="22" t="s">
        <v>1145</v>
      </c>
      <c r="N4" s="1" t="str">
        <f>_xll.BQL("ZO136474 Corp","dropna(spread(mode=CACHED, pricing_source=CBBT, spread_type=I, start=-10d))","showheaders=true","transpose=false","showallcols=false","showids=true","cols=2;rows=11")</f>
        <v/>
      </c>
      <c r="O4" s="1" t="s">
        <v>1146</v>
      </c>
      <c r="Q4" s="1" t="str">
        <f ca="1">_xlfn.FORMULATEXT(N4)</f>
        <v>=@BQL("ZO136474 Corp","dropna(spread(mode=CACHED, pricing_source=CBBT, spread_type=I, start=-10d))","showheaders=true","transpose=false","showallcols=false","showids=true","cols=2;rows=11")</v>
      </c>
    </row>
    <row r="5" spans="2:17" x14ac:dyDescent="0.25">
      <c r="I5" s="1">
        <v>2021</v>
      </c>
      <c r="J5" s="22">
        <v>3.2531790435314178E-2</v>
      </c>
      <c r="N5" s="1" t="s">
        <v>1147</v>
      </c>
      <c r="O5" s="1" t="s">
        <v>1148</v>
      </c>
    </row>
    <row r="6" spans="2:17" x14ac:dyDescent="0.25">
      <c r="I6" s="1">
        <v>2022</v>
      </c>
      <c r="J6" s="22">
        <v>2.2124524414539337</v>
      </c>
      <c r="N6" s="3">
        <v>44116</v>
      </c>
      <c r="O6" s="1">
        <v>310.8760420430155</v>
      </c>
    </row>
    <row r="7" spans="2:17" x14ac:dyDescent="0.25">
      <c r="I7" s="1">
        <v>2023</v>
      </c>
      <c r="J7" s="22">
        <v>4.3719649314880362</v>
      </c>
      <c r="N7" s="3">
        <v>44117</v>
      </c>
      <c r="O7" s="1">
        <v>311.30137579196372</v>
      </c>
    </row>
    <row r="8" spans="2:17" x14ac:dyDescent="0.25">
      <c r="I8" s="1">
        <v>2024</v>
      </c>
      <c r="J8" s="22">
        <v>5.8087126016616821</v>
      </c>
      <c r="N8" s="3">
        <v>44118</v>
      </c>
      <c r="O8" s="1">
        <v>313.11848188836211</v>
      </c>
    </row>
    <row r="9" spans="2:17" x14ac:dyDescent="0.25">
      <c r="I9" s="1">
        <v>2025</v>
      </c>
      <c r="J9" s="22">
        <v>3.649228572845459</v>
      </c>
      <c r="N9" s="3">
        <v>44119</v>
      </c>
      <c r="O9" s="1">
        <v>321.53238020900318</v>
      </c>
    </row>
    <row r="10" spans="2:17" x14ac:dyDescent="0.25">
      <c r="I10" s="1">
        <v>2026</v>
      </c>
      <c r="J10" s="22">
        <v>4.120511531829834</v>
      </c>
      <c r="N10" s="3">
        <v>44120</v>
      </c>
      <c r="O10" s="1">
        <v>320.93014517555042</v>
      </c>
    </row>
    <row r="11" spans="2:17" x14ac:dyDescent="0.25">
      <c r="I11" s="1">
        <v>2027</v>
      </c>
      <c r="J11" s="22">
        <v>2.1719026565551758</v>
      </c>
      <c r="N11" s="3">
        <v>44123</v>
      </c>
      <c r="O11" s="1">
        <v>316.19650028750078</v>
      </c>
    </row>
    <row r="12" spans="2:17" x14ac:dyDescent="0.25">
      <c r="I12" s="1">
        <v>2033</v>
      </c>
      <c r="J12" s="22">
        <v>11.945633172988892</v>
      </c>
      <c r="N12" s="3">
        <v>44124</v>
      </c>
      <c r="O12" s="1">
        <v>317.55124101799748</v>
      </c>
    </row>
    <row r="13" spans="2:17" x14ac:dyDescent="0.25">
      <c r="I13" s="1">
        <v>2034</v>
      </c>
      <c r="J13" s="22">
        <v>4.2411837577819824</v>
      </c>
      <c r="N13" s="3">
        <v>44125</v>
      </c>
      <c r="O13" s="1">
        <v>315.98950727839548</v>
      </c>
    </row>
    <row r="14" spans="2:17" x14ac:dyDescent="0.25">
      <c r="I14" s="1">
        <v>2036</v>
      </c>
      <c r="J14" s="22">
        <v>4.5107884407043457</v>
      </c>
      <c r="N14" s="3">
        <v>44126</v>
      </c>
      <c r="O14" s="1">
        <v>314.94404605707228</v>
      </c>
    </row>
    <row r="15" spans="2:17" x14ac:dyDescent="0.25">
      <c r="I15" s="1">
        <v>2038</v>
      </c>
      <c r="J15" s="22">
        <v>4.5557694435119629</v>
      </c>
    </row>
    <row r="16" spans="2:17" x14ac:dyDescent="0.25">
      <c r="I16" s="1">
        <v>2055</v>
      </c>
      <c r="J16" s="22">
        <v>4.2635898590087891</v>
      </c>
    </row>
    <row r="29" spans="14:16" x14ac:dyDescent="0.25">
      <c r="N29" s="1" t="str">
        <f>_xll.BQL("ZO136474 Corp, AU692498 Corp","spread(end=0D, fill=PREV, spread_type=I, start=-10D)","cols=3;rows=13")</f>
        <v/>
      </c>
      <c r="O29" s="1" t="s">
        <v>1146</v>
      </c>
      <c r="P29" s="1" t="s">
        <v>1149</v>
      </c>
    </row>
    <row r="30" spans="14:16" x14ac:dyDescent="0.25">
      <c r="N30" s="1" t="s">
        <v>1147</v>
      </c>
      <c r="O30" s="1" t="s">
        <v>1150</v>
      </c>
      <c r="P30" s="1" t="s">
        <v>1150</v>
      </c>
    </row>
    <row r="31" spans="14:16" x14ac:dyDescent="0.25">
      <c r="N31" s="3">
        <v>44116</v>
      </c>
      <c r="O31" s="1">
        <v>307.20361328125</v>
      </c>
      <c r="P31" s="1">
        <v>307.81179809570313</v>
      </c>
    </row>
    <row r="32" spans="14:16" x14ac:dyDescent="0.25">
      <c r="N32" s="3">
        <v>44117</v>
      </c>
      <c r="O32" s="1">
        <v>310.2867431640625</v>
      </c>
      <c r="P32" s="1">
        <v>308.98690795898438</v>
      </c>
    </row>
    <row r="33" spans="14:16" x14ac:dyDescent="0.25">
      <c r="N33" s="3">
        <v>44118</v>
      </c>
      <c r="O33" s="1">
        <v>311.56146240234381</v>
      </c>
      <c r="P33" s="1">
        <v>310.65353393554688</v>
      </c>
    </row>
    <row r="34" spans="14:16" x14ac:dyDescent="0.25">
      <c r="N34" s="3">
        <v>44119</v>
      </c>
      <c r="O34" s="1">
        <v>320.11083984375</v>
      </c>
      <c r="P34" s="1">
        <v>315.68270874023438</v>
      </c>
    </row>
    <row r="35" spans="14:16" x14ac:dyDescent="0.25">
      <c r="N35" s="3">
        <v>44120</v>
      </c>
      <c r="O35" s="1">
        <v>318.2890625</v>
      </c>
      <c r="P35" s="1">
        <v>316.16879272460938</v>
      </c>
    </row>
    <row r="36" spans="14:16" x14ac:dyDescent="0.25">
      <c r="N36" s="3">
        <v>44121</v>
      </c>
      <c r="O36" s="1">
        <v>318.2890625</v>
      </c>
      <c r="P36" s="1">
        <v>316.16879272460938</v>
      </c>
    </row>
    <row r="37" spans="14:16" x14ac:dyDescent="0.25">
      <c r="N37" s="3">
        <v>44122</v>
      </c>
      <c r="O37" s="1">
        <v>318.2890625</v>
      </c>
      <c r="P37" s="1">
        <v>316.16879272460938</v>
      </c>
    </row>
    <row r="38" spans="14:16" x14ac:dyDescent="0.25">
      <c r="N38" s="3">
        <v>44123</v>
      </c>
      <c r="O38" s="1">
        <v>314.24282836914063</v>
      </c>
      <c r="P38" s="1">
        <v>313.21343994140619</v>
      </c>
    </row>
    <row r="39" spans="14:16" x14ac:dyDescent="0.25">
      <c r="N39" s="3">
        <v>44124</v>
      </c>
      <c r="O39" s="1">
        <v>314.17596435546881</v>
      </c>
      <c r="P39" s="1">
        <v>312.11517333984381</v>
      </c>
    </row>
    <row r="40" spans="14:16" x14ac:dyDescent="0.25">
      <c r="N40" s="3">
        <v>44125</v>
      </c>
      <c r="O40" s="1">
        <v>313.53414916992188</v>
      </c>
      <c r="P40" s="1">
        <v>311.18289184570313</v>
      </c>
    </row>
    <row r="41" spans="14:16" x14ac:dyDescent="0.25">
      <c r="N41" s="3">
        <v>44126</v>
      </c>
      <c r="O41" s="1">
        <v>313.53414916992188</v>
      </c>
      <c r="P41" s="1">
        <v>311.18289184570313</v>
      </c>
    </row>
    <row r="49" spans="14:16" x14ac:dyDescent="0.25">
      <c r="N49" s="1" t="str">
        <f>_xll.BQL("ZO136474 Corp, AU692498 Corp","spread(end=0d, fill=PREV, pricing_source=BVAL, spread_type=I, start=-10d)","showheaders=true","transpose=false","showallcols=false","showids=true","cols=3;rows=13")</f>
        <v/>
      </c>
      <c r="O49" s="1" t="s">
        <v>1146</v>
      </c>
      <c r="P49" s="1" t="s">
        <v>1149</v>
      </c>
    </row>
    <row r="50" spans="14:16" x14ac:dyDescent="0.25">
      <c r="N50" s="1" t="s">
        <v>1147</v>
      </c>
      <c r="O50" s="1" t="s">
        <v>1151</v>
      </c>
      <c r="P50" s="1" t="s">
        <v>1151</v>
      </c>
    </row>
    <row r="51" spans="14:16" x14ac:dyDescent="0.25">
      <c r="N51" s="3">
        <v>44116</v>
      </c>
      <c r="O51" s="1">
        <v>307.20361328125</v>
      </c>
      <c r="P51" s="1">
        <v>307.81179809570313</v>
      </c>
    </row>
    <row r="52" spans="14:16" x14ac:dyDescent="0.25">
      <c r="N52" s="3">
        <v>44117</v>
      </c>
      <c r="O52" s="1">
        <v>310.2867431640625</v>
      </c>
      <c r="P52" s="1">
        <v>308.98690795898438</v>
      </c>
    </row>
    <row r="53" spans="14:16" x14ac:dyDescent="0.25">
      <c r="N53" s="3">
        <v>44118</v>
      </c>
      <c r="O53" s="1">
        <v>311.56146240234381</v>
      </c>
      <c r="P53" s="1">
        <v>310.65353393554688</v>
      </c>
    </row>
    <row r="54" spans="14:16" x14ac:dyDescent="0.25">
      <c r="N54" s="3">
        <v>44119</v>
      </c>
      <c r="O54" s="1">
        <v>320.11083984375</v>
      </c>
      <c r="P54" s="1">
        <v>315.68270874023438</v>
      </c>
    </row>
    <row r="55" spans="14:16" x14ac:dyDescent="0.25">
      <c r="N55" s="3">
        <v>44120</v>
      </c>
      <c r="O55" s="1">
        <v>318.2890625</v>
      </c>
      <c r="P55" s="1">
        <v>316.16879272460938</v>
      </c>
    </row>
    <row r="56" spans="14:16" x14ac:dyDescent="0.25">
      <c r="N56" s="3">
        <v>44121</v>
      </c>
      <c r="O56" s="1">
        <v>318.2890625</v>
      </c>
      <c r="P56" s="1">
        <v>316.16879272460938</v>
      </c>
    </row>
    <row r="57" spans="14:16" x14ac:dyDescent="0.25">
      <c r="N57" s="3">
        <v>44122</v>
      </c>
      <c r="O57" s="1">
        <v>318.2890625</v>
      </c>
      <c r="P57" s="1">
        <v>316.16879272460938</v>
      </c>
    </row>
    <row r="58" spans="14:16" x14ac:dyDescent="0.25">
      <c r="N58" s="3">
        <v>44123</v>
      </c>
      <c r="O58" s="1">
        <v>314.24282836914063</v>
      </c>
      <c r="P58" s="1">
        <v>313.21343994140619</v>
      </c>
    </row>
    <row r="59" spans="14:16" x14ac:dyDescent="0.25">
      <c r="N59" s="3">
        <v>44124</v>
      </c>
      <c r="O59" s="1">
        <v>314.17596435546881</v>
      </c>
      <c r="P59" s="1">
        <v>312.11517333984381</v>
      </c>
    </row>
    <row r="60" spans="14:16" x14ac:dyDescent="0.25">
      <c r="N60" s="3">
        <v>44125</v>
      </c>
      <c r="O60" s="1">
        <v>313.53414916992188</v>
      </c>
      <c r="P60" s="1">
        <v>311.18289184570313</v>
      </c>
    </row>
    <row r="61" spans="14:16" x14ac:dyDescent="0.25">
      <c r="N61" s="3">
        <v>44126</v>
      </c>
      <c r="O61" s="1">
        <v>313.53414916992188</v>
      </c>
      <c r="P61" s="1">
        <v>311.18289184570313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FFFD-C951-45EB-9006-8B8BB405AD85}">
  <sheetPr codeName="Sheet8"/>
  <dimension ref="A1:TO155"/>
  <sheetViews>
    <sheetView workbookViewId="0"/>
  </sheetViews>
  <sheetFormatPr defaultRowHeight="10.5" x14ac:dyDescent="0.25"/>
  <cols>
    <col min="1" max="1" width="8.7265625" style="29"/>
    <col min="2" max="2" width="10.26953125" style="29" bestFit="1" customWidth="1"/>
    <col min="3" max="4" width="8.7265625" style="29"/>
    <col min="5" max="5" width="15.7265625" style="29" bestFit="1" customWidth="1"/>
    <col min="6" max="9" width="12.36328125" style="29" customWidth="1"/>
    <col min="10" max="10" width="5.6328125" style="29" bestFit="1" customWidth="1"/>
    <col min="11" max="13" width="12.36328125" style="29" customWidth="1"/>
    <col min="14" max="16384" width="8.7265625" style="29"/>
  </cols>
  <sheetData>
    <row r="1" spans="1:535" x14ac:dyDescent="0.25">
      <c r="A1" s="29">
        <f>COLUMN()</f>
        <v>1</v>
      </c>
      <c r="B1" s="29">
        <f>COLUMN()</f>
        <v>2</v>
      </c>
      <c r="C1" s="29">
        <f>COLUMN()</f>
        <v>3</v>
      </c>
      <c r="D1" s="29">
        <f>COLUMN()</f>
        <v>4</v>
      </c>
      <c r="E1" s="29">
        <f>COLUMN()</f>
        <v>5</v>
      </c>
      <c r="F1" s="29">
        <f>COLUMN()</f>
        <v>6</v>
      </c>
      <c r="G1" s="29">
        <f>COLUMN()</f>
        <v>7</v>
      </c>
      <c r="H1" s="29">
        <f>COLUMN()</f>
        <v>8</v>
      </c>
      <c r="I1" s="29">
        <f>COLUMN()</f>
        <v>9</v>
      </c>
      <c r="J1" s="29">
        <f>COLUMN()</f>
        <v>10</v>
      </c>
      <c r="K1" s="29">
        <f>COLUMN()</f>
        <v>11</v>
      </c>
      <c r="L1" s="29">
        <f>COLUMN()</f>
        <v>12</v>
      </c>
      <c r="M1" s="29">
        <f>COLUMN()</f>
        <v>13</v>
      </c>
      <c r="N1" s="29">
        <f>COLUMN()</f>
        <v>14</v>
      </c>
      <c r="O1" s="29">
        <f>COLUMN()</f>
        <v>15</v>
      </c>
      <c r="P1" s="29">
        <f>COLUMN()</f>
        <v>16</v>
      </c>
      <c r="Q1" s="29">
        <f>COLUMN()</f>
        <v>17</v>
      </c>
      <c r="R1" s="29">
        <f>COLUMN()</f>
        <v>18</v>
      </c>
      <c r="S1" s="29">
        <f>COLUMN()</f>
        <v>19</v>
      </c>
      <c r="T1" s="29">
        <f>COLUMN()</f>
        <v>20</v>
      </c>
      <c r="U1" s="29">
        <f>COLUMN()</f>
        <v>21</v>
      </c>
      <c r="V1" s="29">
        <f>COLUMN()</f>
        <v>22</v>
      </c>
      <c r="W1" s="29">
        <f>COLUMN()</f>
        <v>23</v>
      </c>
      <c r="X1" s="29">
        <f>COLUMN()</f>
        <v>24</v>
      </c>
      <c r="Y1" s="29">
        <f>COLUMN()</f>
        <v>25</v>
      </c>
      <c r="Z1" s="29">
        <f>COLUMN()</f>
        <v>26</v>
      </c>
      <c r="AA1" s="29">
        <f>COLUMN()</f>
        <v>27</v>
      </c>
      <c r="AB1" s="29">
        <f>COLUMN()</f>
        <v>28</v>
      </c>
      <c r="AC1" s="29">
        <f>COLUMN()</f>
        <v>29</v>
      </c>
      <c r="AD1" s="29">
        <f>COLUMN()</f>
        <v>30</v>
      </c>
      <c r="AE1" s="29">
        <f>COLUMN()</f>
        <v>31</v>
      </c>
      <c r="AF1" s="29">
        <f>COLUMN()</f>
        <v>32</v>
      </c>
      <c r="AG1" s="29">
        <f>COLUMN()</f>
        <v>33</v>
      </c>
      <c r="AH1" s="29">
        <f>COLUMN()</f>
        <v>34</v>
      </c>
      <c r="AI1" s="29">
        <f>COLUMN()</f>
        <v>35</v>
      </c>
      <c r="AJ1" s="29">
        <f>COLUMN()</f>
        <v>36</v>
      </c>
      <c r="AK1" s="29">
        <f>COLUMN()</f>
        <v>37</v>
      </c>
      <c r="AL1" s="29">
        <f>COLUMN()</f>
        <v>38</v>
      </c>
      <c r="AM1" s="29">
        <f>COLUMN()</f>
        <v>39</v>
      </c>
      <c r="AN1" s="29">
        <f>COLUMN()</f>
        <v>40</v>
      </c>
      <c r="AO1" s="29">
        <f>COLUMN()</f>
        <v>41</v>
      </c>
      <c r="AP1" s="29">
        <f>COLUMN()</f>
        <v>42</v>
      </c>
      <c r="AQ1" s="29">
        <f>COLUMN()</f>
        <v>43</v>
      </c>
      <c r="AR1" s="29">
        <f>COLUMN()</f>
        <v>44</v>
      </c>
      <c r="AS1" s="29">
        <f>COLUMN()</f>
        <v>45</v>
      </c>
      <c r="AT1" s="29">
        <f>COLUMN()</f>
        <v>46</v>
      </c>
      <c r="AU1" s="29">
        <f>COLUMN()</f>
        <v>47</v>
      </c>
      <c r="AV1" s="29">
        <f>COLUMN()</f>
        <v>48</v>
      </c>
      <c r="AW1" s="29">
        <f>COLUMN()</f>
        <v>49</v>
      </c>
      <c r="AX1" s="29">
        <f>COLUMN()</f>
        <v>50</v>
      </c>
      <c r="AY1" s="29">
        <f>COLUMN()</f>
        <v>51</v>
      </c>
      <c r="AZ1" s="29">
        <f>COLUMN()</f>
        <v>52</v>
      </c>
      <c r="BA1" s="29">
        <f>COLUMN()</f>
        <v>53</v>
      </c>
      <c r="BB1" s="29">
        <f>COLUMN()</f>
        <v>54</v>
      </c>
      <c r="BC1" s="29">
        <f>COLUMN()</f>
        <v>55</v>
      </c>
      <c r="BD1" s="29">
        <f>COLUMN()</f>
        <v>56</v>
      </c>
      <c r="BE1" s="29">
        <f>COLUMN()</f>
        <v>57</v>
      </c>
      <c r="BF1" s="29">
        <f>COLUMN()</f>
        <v>58</v>
      </c>
      <c r="BG1" s="29">
        <f>COLUMN()</f>
        <v>59</v>
      </c>
      <c r="BH1" s="29">
        <f>COLUMN()</f>
        <v>60</v>
      </c>
      <c r="BI1" s="29">
        <f>COLUMN()</f>
        <v>61</v>
      </c>
      <c r="BJ1" s="29">
        <f>COLUMN()</f>
        <v>62</v>
      </c>
      <c r="BK1" s="29">
        <f>COLUMN()</f>
        <v>63</v>
      </c>
      <c r="BL1" s="29">
        <f>COLUMN()</f>
        <v>64</v>
      </c>
      <c r="BM1" s="29">
        <f>COLUMN()</f>
        <v>65</v>
      </c>
      <c r="BN1" s="29">
        <f>COLUMN()</f>
        <v>66</v>
      </c>
      <c r="BO1" s="29">
        <f>COLUMN()</f>
        <v>67</v>
      </c>
      <c r="BP1" s="29">
        <f>COLUMN()</f>
        <v>68</v>
      </c>
      <c r="BQ1" s="29">
        <f>COLUMN()</f>
        <v>69</v>
      </c>
      <c r="BR1" s="29">
        <f>COLUMN()</f>
        <v>70</v>
      </c>
      <c r="BS1" s="29">
        <f>COLUMN()</f>
        <v>71</v>
      </c>
      <c r="BT1" s="29">
        <f>COLUMN()</f>
        <v>72</v>
      </c>
      <c r="BU1" s="29">
        <f>COLUMN()</f>
        <v>73</v>
      </c>
      <c r="BV1" s="29">
        <f>COLUMN()</f>
        <v>74</v>
      </c>
      <c r="BW1" s="29">
        <f>COLUMN()</f>
        <v>75</v>
      </c>
      <c r="BX1" s="29">
        <f>COLUMN()</f>
        <v>76</v>
      </c>
      <c r="BY1" s="29">
        <f>COLUMN()</f>
        <v>77</v>
      </c>
      <c r="BZ1" s="29">
        <f>COLUMN()</f>
        <v>78</v>
      </c>
      <c r="CA1" s="29">
        <f>COLUMN()</f>
        <v>79</v>
      </c>
      <c r="CB1" s="29">
        <f>COLUMN()</f>
        <v>80</v>
      </c>
      <c r="CC1" s="29">
        <f>COLUMN()</f>
        <v>81</v>
      </c>
      <c r="CD1" s="29">
        <f>COLUMN()</f>
        <v>82</v>
      </c>
      <c r="CE1" s="29">
        <f>COLUMN()</f>
        <v>83</v>
      </c>
      <c r="CF1" s="29">
        <f>COLUMN()</f>
        <v>84</v>
      </c>
      <c r="CG1" s="29">
        <f>COLUMN()</f>
        <v>85</v>
      </c>
      <c r="CH1" s="29">
        <f>COLUMN()</f>
        <v>86</v>
      </c>
      <c r="CI1" s="29">
        <f>COLUMN()</f>
        <v>87</v>
      </c>
      <c r="CJ1" s="29">
        <f>COLUMN()</f>
        <v>88</v>
      </c>
      <c r="CK1" s="29">
        <f>COLUMN()</f>
        <v>89</v>
      </c>
      <c r="CL1" s="29">
        <f>COLUMN()</f>
        <v>90</v>
      </c>
      <c r="CM1" s="29">
        <f>COLUMN()</f>
        <v>91</v>
      </c>
      <c r="CN1" s="29">
        <f>COLUMN()</f>
        <v>92</v>
      </c>
      <c r="CO1" s="29">
        <f>COLUMN()</f>
        <v>93</v>
      </c>
      <c r="CP1" s="29">
        <f>COLUMN()</f>
        <v>94</v>
      </c>
      <c r="CQ1" s="29">
        <f>COLUMN()</f>
        <v>95</v>
      </c>
      <c r="CR1" s="29">
        <f>COLUMN()</f>
        <v>96</v>
      </c>
      <c r="CS1" s="29">
        <f>COLUMN()</f>
        <v>97</v>
      </c>
      <c r="CT1" s="29">
        <f>COLUMN()</f>
        <v>98</v>
      </c>
      <c r="CU1" s="29">
        <f>COLUMN()</f>
        <v>99</v>
      </c>
      <c r="CV1" s="29">
        <f>COLUMN()</f>
        <v>100</v>
      </c>
      <c r="CW1" s="29">
        <f>COLUMN()</f>
        <v>101</v>
      </c>
      <c r="CX1" s="29">
        <f>COLUMN()</f>
        <v>102</v>
      </c>
      <c r="CY1" s="29">
        <f>COLUMN()</f>
        <v>103</v>
      </c>
      <c r="CZ1" s="29">
        <f>COLUMN()</f>
        <v>104</v>
      </c>
      <c r="DA1" s="29">
        <f>COLUMN()</f>
        <v>105</v>
      </c>
      <c r="DB1" s="29">
        <f>COLUMN()</f>
        <v>106</v>
      </c>
      <c r="DC1" s="29">
        <f>COLUMN()</f>
        <v>107</v>
      </c>
      <c r="DD1" s="29">
        <f>COLUMN()</f>
        <v>108</v>
      </c>
      <c r="DE1" s="29">
        <f>COLUMN()</f>
        <v>109</v>
      </c>
      <c r="DF1" s="29">
        <f>COLUMN()</f>
        <v>110</v>
      </c>
      <c r="DG1" s="29">
        <f>COLUMN()</f>
        <v>111</v>
      </c>
      <c r="DH1" s="29">
        <f>COLUMN()</f>
        <v>112</v>
      </c>
      <c r="DI1" s="29">
        <f>COLUMN()</f>
        <v>113</v>
      </c>
      <c r="DJ1" s="29">
        <f>COLUMN()</f>
        <v>114</v>
      </c>
      <c r="DK1" s="29">
        <f>COLUMN()</f>
        <v>115</v>
      </c>
      <c r="DL1" s="29">
        <f>COLUMN()</f>
        <v>116</v>
      </c>
      <c r="DM1" s="29">
        <f>COLUMN()</f>
        <v>117</v>
      </c>
      <c r="DN1" s="29">
        <f>COLUMN()</f>
        <v>118</v>
      </c>
      <c r="DO1" s="29">
        <f>COLUMN()</f>
        <v>119</v>
      </c>
      <c r="DP1" s="29">
        <f>COLUMN()</f>
        <v>120</v>
      </c>
      <c r="DQ1" s="29">
        <f>COLUMN()</f>
        <v>121</v>
      </c>
      <c r="DR1" s="29">
        <f>COLUMN()</f>
        <v>122</v>
      </c>
      <c r="DS1" s="29">
        <f>COLUMN()</f>
        <v>123</v>
      </c>
      <c r="DT1" s="29">
        <f>COLUMN()</f>
        <v>124</v>
      </c>
      <c r="DU1" s="29">
        <f>COLUMN()</f>
        <v>125</v>
      </c>
      <c r="DV1" s="29">
        <f>COLUMN()</f>
        <v>126</v>
      </c>
      <c r="DW1" s="29">
        <f>COLUMN()</f>
        <v>127</v>
      </c>
      <c r="DX1" s="29">
        <f>COLUMN()</f>
        <v>128</v>
      </c>
      <c r="DY1" s="29">
        <f>COLUMN()</f>
        <v>129</v>
      </c>
      <c r="DZ1" s="29">
        <f>COLUMN()</f>
        <v>130</v>
      </c>
      <c r="EA1" s="29">
        <f>COLUMN()</f>
        <v>131</v>
      </c>
      <c r="EB1" s="29">
        <f>COLUMN()</f>
        <v>132</v>
      </c>
      <c r="EC1" s="29">
        <f>COLUMN()</f>
        <v>133</v>
      </c>
      <c r="ED1" s="29">
        <f>COLUMN()</f>
        <v>134</v>
      </c>
      <c r="EE1" s="29">
        <f>COLUMN()</f>
        <v>135</v>
      </c>
      <c r="EF1" s="29">
        <f>COLUMN()</f>
        <v>136</v>
      </c>
      <c r="EG1" s="29">
        <f>COLUMN()</f>
        <v>137</v>
      </c>
      <c r="EH1" s="29">
        <f>COLUMN()</f>
        <v>138</v>
      </c>
      <c r="EI1" s="29">
        <f>COLUMN()</f>
        <v>139</v>
      </c>
      <c r="EJ1" s="29">
        <f>COLUMN()</f>
        <v>140</v>
      </c>
      <c r="EK1" s="29">
        <f>COLUMN()</f>
        <v>141</v>
      </c>
      <c r="EL1" s="29">
        <f>COLUMN()</f>
        <v>142</v>
      </c>
      <c r="EM1" s="29">
        <f>COLUMN()</f>
        <v>143</v>
      </c>
      <c r="EN1" s="29">
        <f>COLUMN()</f>
        <v>144</v>
      </c>
      <c r="EO1" s="29">
        <f>COLUMN()</f>
        <v>145</v>
      </c>
      <c r="EP1" s="29">
        <f>COLUMN()</f>
        <v>146</v>
      </c>
      <c r="EQ1" s="29">
        <f>COLUMN()</f>
        <v>147</v>
      </c>
      <c r="ER1" s="29">
        <f>COLUMN()</f>
        <v>148</v>
      </c>
      <c r="ES1" s="29">
        <f>COLUMN()</f>
        <v>149</v>
      </c>
      <c r="ET1" s="29">
        <f>COLUMN()</f>
        <v>150</v>
      </c>
      <c r="EU1" s="29">
        <f>COLUMN()</f>
        <v>151</v>
      </c>
      <c r="EV1" s="29">
        <f>COLUMN()</f>
        <v>152</v>
      </c>
      <c r="EW1" s="29">
        <f>COLUMN()</f>
        <v>153</v>
      </c>
      <c r="EX1" s="29">
        <f>COLUMN()</f>
        <v>154</v>
      </c>
      <c r="EY1" s="29">
        <f>COLUMN()</f>
        <v>155</v>
      </c>
      <c r="EZ1" s="29">
        <f>COLUMN()</f>
        <v>156</v>
      </c>
      <c r="FA1" s="29">
        <f>COLUMN()</f>
        <v>157</v>
      </c>
      <c r="FB1" s="29">
        <f>COLUMN()</f>
        <v>158</v>
      </c>
      <c r="FC1" s="29">
        <f>COLUMN()</f>
        <v>159</v>
      </c>
      <c r="FD1" s="29">
        <f>COLUMN()</f>
        <v>160</v>
      </c>
      <c r="FE1" s="29">
        <f>COLUMN()</f>
        <v>161</v>
      </c>
      <c r="FF1" s="29">
        <f>COLUMN()</f>
        <v>162</v>
      </c>
      <c r="FG1" s="29">
        <f>COLUMN()</f>
        <v>163</v>
      </c>
      <c r="FH1" s="29">
        <f>COLUMN()</f>
        <v>164</v>
      </c>
      <c r="FI1" s="29">
        <f>COLUMN()</f>
        <v>165</v>
      </c>
      <c r="FJ1" s="29">
        <f>COLUMN()</f>
        <v>166</v>
      </c>
      <c r="FK1" s="29">
        <f>COLUMN()</f>
        <v>167</v>
      </c>
      <c r="FL1" s="29">
        <f>COLUMN()</f>
        <v>168</v>
      </c>
      <c r="FM1" s="29">
        <f>COLUMN()</f>
        <v>169</v>
      </c>
      <c r="FN1" s="29">
        <f>COLUMN()</f>
        <v>170</v>
      </c>
      <c r="FO1" s="29">
        <f>COLUMN()</f>
        <v>171</v>
      </c>
      <c r="FP1" s="29">
        <f>COLUMN()</f>
        <v>172</v>
      </c>
      <c r="FQ1" s="29">
        <f>COLUMN()</f>
        <v>173</v>
      </c>
      <c r="FR1" s="29">
        <f>COLUMN()</f>
        <v>174</v>
      </c>
      <c r="FS1" s="29">
        <f>COLUMN()</f>
        <v>175</v>
      </c>
      <c r="FT1" s="29">
        <f>COLUMN()</f>
        <v>176</v>
      </c>
      <c r="FU1" s="29">
        <f>COLUMN()</f>
        <v>177</v>
      </c>
      <c r="FV1" s="29">
        <f>COLUMN()</f>
        <v>178</v>
      </c>
      <c r="FW1" s="29">
        <f>COLUMN()</f>
        <v>179</v>
      </c>
      <c r="FX1" s="29">
        <f>COLUMN()</f>
        <v>180</v>
      </c>
      <c r="FY1" s="29">
        <f>COLUMN()</f>
        <v>181</v>
      </c>
      <c r="FZ1" s="29">
        <f>COLUMN()</f>
        <v>182</v>
      </c>
      <c r="GA1" s="29">
        <f>COLUMN()</f>
        <v>183</v>
      </c>
      <c r="GB1" s="29">
        <f>COLUMN()</f>
        <v>184</v>
      </c>
      <c r="GC1" s="29">
        <f>COLUMN()</f>
        <v>185</v>
      </c>
      <c r="GD1" s="29">
        <f>COLUMN()</f>
        <v>186</v>
      </c>
      <c r="GE1" s="29">
        <f>COLUMN()</f>
        <v>187</v>
      </c>
      <c r="GF1" s="29">
        <f>COLUMN()</f>
        <v>188</v>
      </c>
      <c r="GG1" s="29">
        <f>COLUMN()</f>
        <v>189</v>
      </c>
      <c r="GH1" s="29">
        <f>COLUMN()</f>
        <v>190</v>
      </c>
      <c r="GI1" s="29">
        <f>COLUMN()</f>
        <v>191</v>
      </c>
      <c r="GJ1" s="29">
        <f>COLUMN()</f>
        <v>192</v>
      </c>
      <c r="GK1" s="29">
        <f>COLUMN()</f>
        <v>193</v>
      </c>
      <c r="GL1" s="29">
        <f>COLUMN()</f>
        <v>194</v>
      </c>
      <c r="GM1" s="29">
        <f>COLUMN()</f>
        <v>195</v>
      </c>
      <c r="GN1" s="29">
        <f>COLUMN()</f>
        <v>196</v>
      </c>
      <c r="GO1" s="29">
        <f>COLUMN()</f>
        <v>197</v>
      </c>
      <c r="GP1" s="29">
        <f>COLUMN()</f>
        <v>198</v>
      </c>
      <c r="GQ1" s="29">
        <f>COLUMN()</f>
        <v>199</v>
      </c>
      <c r="GR1" s="29">
        <f>COLUMN()</f>
        <v>200</v>
      </c>
      <c r="GS1" s="29">
        <f>COLUMN()</f>
        <v>201</v>
      </c>
      <c r="GT1" s="29">
        <f>COLUMN()</f>
        <v>202</v>
      </c>
      <c r="GU1" s="29">
        <f>COLUMN()</f>
        <v>203</v>
      </c>
      <c r="GV1" s="29">
        <f>COLUMN()</f>
        <v>204</v>
      </c>
      <c r="GW1" s="29">
        <f>COLUMN()</f>
        <v>205</v>
      </c>
      <c r="GX1" s="29">
        <f>COLUMN()</f>
        <v>206</v>
      </c>
      <c r="GY1" s="29">
        <f>COLUMN()</f>
        <v>207</v>
      </c>
      <c r="GZ1" s="29">
        <f>COLUMN()</f>
        <v>208</v>
      </c>
      <c r="HA1" s="29">
        <f>COLUMN()</f>
        <v>209</v>
      </c>
      <c r="HB1" s="29">
        <f>COLUMN()</f>
        <v>210</v>
      </c>
      <c r="HC1" s="29">
        <f>COLUMN()</f>
        <v>211</v>
      </c>
      <c r="HD1" s="29">
        <f>COLUMN()</f>
        <v>212</v>
      </c>
      <c r="HE1" s="29">
        <f>COLUMN()</f>
        <v>213</v>
      </c>
      <c r="HF1" s="29">
        <f>COLUMN()</f>
        <v>214</v>
      </c>
      <c r="HG1" s="29">
        <f>COLUMN()</f>
        <v>215</v>
      </c>
      <c r="HH1" s="29">
        <f>COLUMN()</f>
        <v>216</v>
      </c>
      <c r="HI1" s="29">
        <f>COLUMN()</f>
        <v>217</v>
      </c>
      <c r="HJ1" s="29">
        <f>COLUMN()</f>
        <v>218</v>
      </c>
      <c r="HK1" s="29">
        <f>COLUMN()</f>
        <v>219</v>
      </c>
      <c r="HL1" s="29">
        <f>COLUMN()</f>
        <v>220</v>
      </c>
      <c r="HM1" s="29">
        <f>COLUMN()</f>
        <v>221</v>
      </c>
      <c r="HN1" s="29">
        <f>COLUMN()</f>
        <v>222</v>
      </c>
      <c r="HO1" s="29">
        <f>COLUMN()</f>
        <v>223</v>
      </c>
      <c r="HP1" s="29">
        <f>COLUMN()</f>
        <v>224</v>
      </c>
      <c r="HQ1" s="29">
        <f>COLUMN()</f>
        <v>225</v>
      </c>
      <c r="HR1" s="29">
        <f>COLUMN()</f>
        <v>226</v>
      </c>
      <c r="HS1" s="29">
        <f>COLUMN()</f>
        <v>227</v>
      </c>
      <c r="HT1" s="29">
        <f>COLUMN()</f>
        <v>228</v>
      </c>
      <c r="HU1" s="29">
        <f>COLUMN()</f>
        <v>229</v>
      </c>
      <c r="HV1" s="29">
        <f>COLUMN()</f>
        <v>230</v>
      </c>
      <c r="HW1" s="29">
        <f>COLUMN()</f>
        <v>231</v>
      </c>
      <c r="HX1" s="29">
        <f>COLUMN()</f>
        <v>232</v>
      </c>
      <c r="HY1" s="29">
        <f>COLUMN()</f>
        <v>233</v>
      </c>
      <c r="HZ1" s="29">
        <f>COLUMN()</f>
        <v>234</v>
      </c>
      <c r="IA1" s="29">
        <f>COLUMN()</f>
        <v>235</v>
      </c>
      <c r="IB1" s="29">
        <f>COLUMN()</f>
        <v>236</v>
      </c>
      <c r="IC1" s="29">
        <f>COLUMN()</f>
        <v>237</v>
      </c>
      <c r="ID1" s="29">
        <f>COLUMN()</f>
        <v>238</v>
      </c>
      <c r="IE1" s="29">
        <f>COLUMN()</f>
        <v>239</v>
      </c>
      <c r="IF1" s="29">
        <f>COLUMN()</f>
        <v>240</v>
      </c>
      <c r="IG1" s="29">
        <f>COLUMN()</f>
        <v>241</v>
      </c>
      <c r="IH1" s="29">
        <f>COLUMN()</f>
        <v>242</v>
      </c>
      <c r="II1" s="29">
        <f>COLUMN()</f>
        <v>243</v>
      </c>
      <c r="IJ1" s="29">
        <f>COLUMN()</f>
        <v>244</v>
      </c>
      <c r="IK1" s="29">
        <f>COLUMN()</f>
        <v>245</v>
      </c>
      <c r="IL1" s="29">
        <f>COLUMN()</f>
        <v>246</v>
      </c>
      <c r="IM1" s="29">
        <f>COLUMN()</f>
        <v>247</v>
      </c>
      <c r="IN1" s="29">
        <f>COLUMN()</f>
        <v>248</v>
      </c>
      <c r="IO1" s="29">
        <f>COLUMN()</f>
        <v>249</v>
      </c>
      <c r="IP1" s="29">
        <f>COLUMN()</f>
        <v>250</v>
      </c>
      <c r="IQ1" s="29">
        <f>COLUMN()</f>
        <v>251</v>
      </c>
      <c r="IR1" s="29">
        <f>COLUMN()</f>
        <v>252</v>
      </c>
      <c r="IS1" s="29">
        <f>COLUMN()</f>
        <v>253</v>
      </c>
      <c r="IT1" s="29">
        <f>COLUMN()</f>
        <v>254</v>
      </c>
      <c r="IU1" s="29">
        <f>COLUMN()</f>
        <v>255</v>
      </c>
      <c r="IV1" s="29">
        <f>COLUMN()</f>
        <v>256</v>
      </c>
      <c r="IW1" s="29">
        <f>COLUMN()</f>
        <v>257</v>
      </c>
      <c r="IX1" s="29">
        <f>COLUMN()</f>
        <v>258</v>
      </c>
      <c r="IY1" s="29">
        <f>COLUMN()</f>
        <v>259</v>
      </c>
      <c r="IZ1" s="29">
        <f>COLUMN()</f>
        <v>260</v>
      </c>
      <c r="JA1" s="29">
        <f>COLUMN()</f>
        <v>261</v>
      </c>
      <c r="JB1" s="29">
        <f>COLUMN()</f>
        <v>262</v>
      </c>
      <c r="JC1" s="29">
        <f>COLUMN()</f>
        <v>263</v>
      </c>
      <c r="JD1" s="29">
        <f>COLUMN()</f>
        <v>264</v>
      </c>
      <c r="JE1" s="29">
        <f>COLUMN()</f>
        <v>265</v>
      </c>
      <c r="JF1" s="29">
        <f>COLUMN()</f>
        <v>266</v>
      </c>
      <c r="JG1" s="29">
        <f>COLUMN()</f>
        <v>267</v>
      </c>
      <c r="JH1" s="29">
        <f>COLUMN()</f>
        <v>268</v>
      </c>
      <c r="JI1" s="29">
        <f>COLUMN()</f>
        <v>269</v>
      </c>
      <c r="JJ1" s="29">
        <f>COLUMN()</f>
        <v>270</v>
      </c>
      <c r="JK1" s="29">
        <f>COLUMN()</f>
        <v>271</v>
      </c>
      <c r="JL1" s="29">
        <f>COLUMN()</f>
        <v>272</v>
      </c>
      <c r="JM1" s="29">
        <f>COLUMN()</f>
        <v>273</v>
      </c>
      <c r="JN1" s="29">
        <f>COLUMN()</f>
        <v>274</v>
      </c>
      <c r="JO1" s="29">
        <f>COLUMN()</f>
        <v>275</v>
      </c>
      <c r="JP1" s="29">
        <f>COLUMN()</f>
        <v>276</v>
      </c>
      <c r="JQ1" s="29">
        <f>COLUMN()</f>
        <v>277</v>
      </c>
      <c r="JR1" s="29">
        <f>COLUMN()</f>
        <v>278</v>
      </c>
      <c r="JS1" s="29">
        <f>COLUMN()</f>
        <v>279</v>
      </c>
      <c r="JT1" s="29">
        <f>COLUMN()</f>
        <v>280</v>
      </c>
      <c r="JU1" s="29">
        <f>COLUMN()</f>
        <v>281</v>
      </c>
      <c r="JV1" s="29">
        <f>COLUMN()</f>
        <v>282</v>
      </c>
      <c r="JW1" s="29">
        <f>COLUMN()</f>
        <v>283</v>
      </c>
      <c r="JX1" s="29">
        <f>COLUMN()</f>
        <v>284</v>
      </c>
      <c r="JY1" s="29">
        <f>COLUMN()</f>
        <v>285</v>
      </c>
      <c r="JZ1" s="29">
        <f>COLUMN()</f>
        <v>286</v>
      </c>
      <c r="KA1" s="29">
        <f>COLUMN()</f>
        <v>287</v>
      </c>
      <c r="KB1" s="29">
        <f>COLUMN()</f>
        <v>288</v>
      </c>
      <c r="KC1" s="29">
        <f>COLUMN()</f>
        <v>289</v>
      </c>
      <c r="KD1" s="29">
        <f>COLUMN()</f>
        <v>290</v>
      </c>
      <c r="KE1" s="29">
        <f>COLUMN()</f>
        <v>291</v>
      </c>
      <c r="KF1" s="29">
        <f>COLUMN()</f>
        <v>292</v>
      </c>
      <c r="KG1" s="29">
        <f>COLUMN()</f>
        <v>293</v>
      </c>
      <c r="KH1" s="29">
        <f>COLUMN()</f>
        <v>294</v>
      </c>
      <c r="KI1" s="29">
        <f>COLUMN()</f>
        <v>295</v>
      </c>
      <c r="KJ1" s="29">
        <f>COLUMN()</f>
        <v>296</v>
      </c>
      <c r="KK1" s="29">
        <f>COLUMN()</f>
        <v>297</v>
      </c>
      <c r="KL1" s="29">
        <f>COLUMN()</f>
        <v>298</v>
      </c>
      <c r="KM1" s="29">
        <f>COLUMN()</f>
        <v>299</v>
      </c>
      <c r="KN1" s="29">
        <f>COLUMN()</f>
        <v>300</v>
      </c>
      <c r="KO1" s="29">
        <f>COLUMN()</f>
        <v>301</v>
      </c>
      <c r="KP1" s="29">
        <f>COLUMN()</f>
        <v>302</v>
      </c>
      <c r="KQ1" s="29">
        <f>COLUMN()</f>
        <v>303</v>
      </c>
      <c r="KR1" s="29">
        <f>COLUMN()</f>
        <v>304</v>
      </c>
      <c r="KS1" s="29">
        <f>COLUMN()</f>
        <v>305</v>
      </c>
      <c r="KT1" s="29">
        <f>COLUMN()</f>
        <v>306</v>
      </c>
      <c r="KU1" s="29">
        <f>COLUMN()</f>
        <v>307</v>
      </c>
      <c r="KV1" s="29">
        <f>COLUMN()</f>
        <v>308</v>
      </c>
      <c r="KW1" s="29">
        <f>COLUMN()</f>
        <v>309</v>
      </c>
      <c r="KX1" s="29">
        <f>COLUMN()</f>
        <v>310</v>
      </c>
      <c r="KY1" s="29">
        <f>COLUMN()</f>
        <v>311</v>
      </c>
      <c r="KZ1" s="29">
        <f>COLUMN()</f>
        <v>312</v>
      </c>
      <c r="LA1" s="29">
        <f>COLUMN()</f>
        <v>313</v>
      </c>
      <c r="LB1" s="29">
        <f>COLUMN()</f>
        <v>314</v>
      </c>
      <c r="LC1" s="29">
        <f>COLUMN()</f>
        <v>315</v>
      </c>
      <c r="LD1" s="29">
        <f>COLUMN()</f>
        <v>316</v>
      </c>
      <c r="LE1" s="29">
        <f>COLUMN()</f>
        <v>317</v>
      </c>
      <c r="LF1" s="29">
        <f>COLUMN()</f>
        <v>318</v>
      </c>
      <c r="LG1" s="29">
        <f>COLUMN()</f>
        <v>319</v>
      </c>
      <c r="LH1" s="29">
        <f>COLUMN()</f>
        <v>320</v>
      </c>
      <c r="LI1" s="29">
        <f>COLUMN()</f>
        <v>321</v>
      </c>
      <c r="LJ1" s="29">
        <f>COLUMN()</f>
        <v>322</v>
      </c>
      <c r="LK1" s="29">
        <f>COLUMN()</f>
        <v>323</v>
      </c>
      <c r="LL1" s="29">
        <f>COLUMN()</f>
        <v>324</v>
      </c>
      <c r="LM1" s="29">
        <f>COLUMN()</f>
        <v>325</v>
      </c>
      <c r="LN1" s="29">
        <f>COLUMN()</f>
        <v>326</v>
      </c>
      <c r="LO1" s="29">
        <f>COLUMN()</f>
        <v>327</v>
      </c>
      <c r="LP1" s="29">
        <f>COLUMN()</f>
        <v>328</v>
      </c>
      <c r="LQ1" s="29">
        <f>COLUMN()</f>
        <v>329</v>
      </c>
      <c r="LR1" s="29">
        <f>COLUMN()</f>
        <v>330</v>
      </c>
      <c r="LS1" s="29">
        <f>COLUMN()</f>
        <v>331</v>
      </c>
      <c r="LT1" s="29">
        <f>COLUMN()</f>
        <v>332</v>
      </c>
      <c r="LU1" s="29">
        <f>COLUMN()</f>
        <v>333</v>
      </c>
      <c r="LV1" s="29">
        <f>COLUMN()</f>
        <v>334</v>
      </c>
      <c r="LW1" s="29">
        <f>COLUMN()</f>
        <v>335</v>
      </c>
      <c r="LX1" s="29">
        <f>COLUMN()</f>
        <v>336</v>
      </c>
      <c r="LY1" s="29">
        <f>COLUMN()</f>
        <v>337</v>
      </c>
      <c r="LZ1" s="29">
        <f>COLUMN()</f>
        <v>338</v>
      </c>
      <c r="MA1" s="29">
        <f>COLUMN()</f>
        <v>339</v>
      </c>
      <c r="MB1" s="29">
        <f>COLUMN()</f>
        <v>340</v>
      </c>
      <c r="MC1" s="29">
        <f>COLUMN()</f>
        <v>341</v>
      </c>
      <c r="MD1" s="29">
        <f>COLUMN()</f>
        <v>342</v>
      </c>
      <c r="ME1" s="29">
        <f>COLUMN()</f>
        <v>343</v>
      </c>
      <c r="MF1" s="29">
        <f>COLUMN()</f>
        <v>344</v>
      </c>
      <c r="MG1" s="29">
        <f>COLUMN()</f>
        <v>345</v>
      </c>
      <c r="MH1" s="29">
        <f>COLUMN()</f>
        <v>346</v>
      </c>
      <c r="MI1" s="29">
        <f>COLUMN()</f>
        <v>347</v>
      </c>
      <c r="MJ1" s="29">
        <f>COLUMN()</f>
        <v>348</v>
      </c>
      <c r="MK1" s="29">
        <f>COLUMN()</f>
        <v>349</v>
      </c>
      <c r="ML1" s="29">
        <f>COLUMN()</f>
        <v>350</v>
      </c>
      <c r="MM1" s="29">
        <f>COLUMN()</f>
        <v>351</v>
      </c>
      <c r="MN1" s="29">
        <f>COLUMN()</f>
        <v>352</v>
      </c>
      <c r="MO1" s="29">
        <f>COLUMN()</f>
        <v>353</v>
      </c>
      <c r="MP1" s="29">
        <f>COLUMN()</f>
        <v>354</v>
      </c>
      <c r="MQ1" s="29">
        <f>COLUMN()</f>
        <v>355</v>
      </c>
      <c r="MR1" s="29">
        <f>COLUMN()</f>
        <v>356</v>
      </c>
      <c r="MS1" s="29">
        <f>COLUMN()</f>
        <v>357</v>
      </c>
      <c r="MT1" s="29">
        <f>COLUMN()</f>
        <v>358</v>
      </c>
      <c r="MU1" s="29">
        <f>COLUMN()</f>
        <v>359</v>
      </c>
      <c r="MV1" s="29">
        <f>COLUMN()</f>
        <v>360</v>
      </c>
      <c r="MW1" s="29">
        <f>COLUMN()</f>
        <v>361</v>
      </c>
      <c r="MX1" s="29">
        <f>COLUMN()</f>
        <v>362</v>
      </c>
      <c r="MY1" s="29">
        <f>COLUMN()</f>
        <v>363</v>
      </c>
      <c r="MZ1" s="29">
        <f>COLUMN()</f>
        <v>364</v>
      </c>
      <c r="NA1" s="29">
        <f>COLUMN()</f>
        <v>365</v>
      </c>
      <c r="NB1" s="29">
        <f>COLUMN()</f>
        <v>366</v>
      </c>
      <c r="NC1" s="29">
        <f>COLUMN()</f>
        <v>367</v>
      </c>
      <c r="ND1" s="29">
        <f>COLUMN()</f>
        <v>368</v>
      </c>
      <c r="NE1" s="29">
        <f>COLUMN()</f>
        <v>369</v>
      </c>
      <c r="NF1" s="29">
        <f>COLUMN()</f>
        <v>370</v>
      </c>
      <c r="NG1" s="29">
        <f>COLUMN()</f>
        <v>371</v>
      </c>
      <c r="NH1" s="29">
        <f>COLUMN()</f>
        <v>372</v>
      </c>
      <c r="NI1" s="29">
        <f>COLUMN()</f>
        <v>373</v>
      </c>
      <c r="NJ1" s="29">
        <f>COLUMN()</f>
        <v>374</v>
      </c>
      <c r="NK1" s="29">
        <f>COLUMN()</f>
        <v>375</v>
      </c>
      <c r="NL1" s="29">
        <f>COLUMN()</f>
        <v>376</v>
      </c>
      <c r="NM1" s="29">
        <f>COLUMN()</f>
        <v>377</v>
      </c>
      <c r="NN1" s="29">
        <f>COLUMN()</f>
        <v>378</v>
      </c>
      <c r="NO1" s="29">
        <f>COLUMN()</f>
        <v>379</v>
      </c>
      <c r="NP1" s="29">
        <f>COLUMN()</f>
        <v>380</v>
      </c>
      <c r="NQ1" s="29">
        <f>COLUMN()</f>
        <v>381</v>
      </c>
      <c r="NR1" s="29">
        <f>COLUMN()</f>
        <v>382</v>
      </c>
      <c r="NS1" s="29">
        <f>COLUMN()</f>
        <v>383</v>
      </c>
      <c r="NT1" s="29">
        <f>COLUMN()</f>
        <v>384</v>
      </c>
      <c r="NU1" s="29">
        <f>COLUMN()</f>
        <v>385</v>
      </c>
      <c r="NV1" s="29">
        <f>COLUMN()</f>
        <v>386</v>
      </c>
      <c r="NW1" s="29">
        <f>COLUMN()</f>
        <v>387</v>
      </c>
      <c r="NX1" s="29">
        <f>COLUMN()</f>
        <v>388</v>
      </c>
      <c r="NY1" s="29">
        <f>COLUMN()</f>
        <v>389</v>
      </c>
      <c r="NZ1" s="29">
        <f>COLUMN()</f>
        <v>390</v>
      </c>
      <c r="OA1" s="29">
        <f>COLUMN()</f>
        <v>391</v>
      </c>
      <c r="OB1" s="29">
        <f>COLUMN()</f>
        <v>392</v>
      </c>
      <c r="OC1" s="29">
        <f>COLUMN()</f>
        <v>393</v>
      </c>
      <c r="OD1" s="29">
        <f>COLUMN()</f>
        <v>394</v>
      </c>
      <c r="OE1" s="29">
        <f>COLUMN()</f>
        <v>395</v>
      </c>
      <c r="OF1" s="29">
        <f>COLUMN()</f>
        <v>396</v>
      </c>
      <c r="OG1" s="29">
        <f>COLUMN()</f>
        <v>397</v>
      </c>
      <c r="OH1" s="29">
        <f>COLUMN()</f>
        <v>398</v>
      </c>
      <c r="OI1" s="29">
        <f>COLUMN()</f>
        <v>399</v>
      </c>
      <c r="OJ1" s="29">
        <f>COLUMN()</f>
        <v>400</v>
      </c>
      <c r="OK1" s="29">
        <f>COLUMN()</f>
        <v>401</v>
      </c>
      <c r="OL1" s="29">
        <f>COLUMN()</f>
        <v>402</v>
      </c>
      <c r="OM1" s="29">
        <f>COLUMN()</f>
        <v>403</v>
      </c>
      <c r="ON1" s="29">
        <f>COLUMN()</f>
        <v>404</v>
      </c>
      <c r="OO1" s="29">
        <f>COLUMN()</f>
        <v>405</v>
      </c>
      <c r="OP1" s="29">
        <f>COLUMN()</f>
        <v>406</v>
      </c>
      <c r="OQ1" s="29">
        <f>COLUMN()</f>
        <v>407</v>
      </c>
      <c r="OR1" s="29">
        <f>COLUMN()</f>
        <v>408</v>
      </c>
      <c r="OS1" s="29">
        <f>COLUMN()</f>
        <v>409</v>
      </c>
      <c r="OT1" s="29">
        <f>COLUMN()</f>
        <v>410</v>
      </c>
      <c r="OU1" s="29">
        <f>COLUMN()</f>
        <v>411</v>
      </c>
      <c r="OV1" s="29">
        <f>COLUMN()</f>
        <v>412</v>
      </c>
      <c r="OW1" s="29">
        <f>COLUMN()</f>
        <v>413</v>
      </c>
      <c r="OX1" s="29">
        <f>COLUMN()</f>
        <v>414</v>
      </c>
      <c r="OY1" s="29">
        <f>COLUMN()</f>
        <v>415</v>
      </c>
      <c r="OZ1" s="29">
        <f>COLUMN()</f>
        <v>416</v>
      </c>
      <c r="PA1" s="29">
        <f>COLUMN()</f>
        <v>417</v>
      </c>
      <c r="PB1" s="29">
        <f>COLUMN()</f>
        <v>418</v>
      </c>
      <c r="PC1" s="29">
        <f>COLUMN()</f>
        <v>419</v>
      </c>
      <c r="PD1" s="29">
        <f>COLUMN()</f>
        <v>420</v>
      </c>
      <c r="PE1" s="29">
        <f>COLUMN()</f>
        <v>421</v>
      </c>
      <c r="PF1" s="29">
        <f>COLUMN()</f>
        <v>422</v>
      </c>
      <c r="PG1" s="29">
        <f>COLUMN()</f>
        <v>423</v>
      </c>
      <c r="PH1" s="29">
        <f>COLUMN()</f>
        <v>424</v>
      </c>
      <c r="PI1" s="29">
        <f>COLUMN()</f>
        <v>425</v>
      </c>
      <c r="PJ1" s="29">
        <f>COLUMN()</f>
        <v>426</v>
      </c>
      <c r="PK1" s="29">
        <f>COLUMN()</f>
        <v>427</v>
      </c>
      <c r="PL1" s="29">
        <f>COLUMN()</f>
        <v>428</v>
      </c>
      <c r="PM1" s="29">
        <f>COLUMN()</f>
        <v>429</v>
      </c>
      <c r="PN1" s="29">
        <f>COLUMN()</f>
        <v>430</v>
      </c>
      <c r="PO1" s="29">
        <f>COLUMN()</f>
        <v>431</v>
      </c>
      <c r="PP1" s="29">
        <f>COLUMN()</f>
        <v>432</v>
      </c>
      <c r="PQ1" s="29">
        <f>COLUMN()</f>
        <v>433</v>
      </c>
      <c r="PR1" s="29">
        <f>COLUMN()</f>
        <v>434</v>
      </c>
      <c r="PS1" s="29">
        <f>COLUMN()</f>
        <v>435</v>
      </c>
      <c r="PT1" s="29">
        <f>COLUMN()</f>
        <v>436</v>
      </c>
      <c r="PU1" s="29">
        <f>COLUMN()</f>
        <v>437</v>
      </c>
      <c r="PV1" s="29">
        <f>COLUMN()</f>
        <v>438</v>
      </c>
      <c r="PW1" s="29">
        <f>COLUMN()</f>
        <v>439</v>
      </c>
      <c r="PX1" s="29">
        <f>COLUMN()</f>
        <v>440</v>
      </c>
      <c r="PY1" s="29">
        <f>COLUMN()</f>
        <v>441</v>
      </c>
      <c r="PZ1" s="29">
        <f>COLUMN()</f>
        <v>442</v>
      </c>
      <c r="QA1" s="29">
        <f>COLUMN()</f>
        <v>443</v>
      </c>
      <c r="QB1" s="29">
        <f>COLUMN()</f>
        <v>444</v>
      </c>
      <c r="QC1" s="29">
        <f>COLUMN()</f>
        <v>445</v>
      </c>
      <c r="QD1" s="29">
        <f>COLUMN()</f>
        <v>446</v>
      </c>
      <c r="QE1" s="29">
        <f>COLUMN()</f>
        <v>447</v>
      </c>
      <c r="QF1" s="29">
        <f>COLUMN()</f>
        <v>448</v>
      </c>
      <c r="QG1" s="29">
        <f>COLUMN()</f>
        <v>449</v>
      </c>
      <c r="QH1" s="29">
        <f>COLUMN()</f>
        <v>450</v>
      </c>
      <c r="QI1" s="29">
        <f>COLUMN()</f>
        <v>451</v>
      </c>
      <c r="QJ1" s="29">
        <f>COLUMN()</f>
        <v>452</v>
      </c>
      <c r="QK1" s="29">
        <f>COLUMN()</f>
        <v>453</v>
      </c>
      <c r="QL1" s="29">
        <f>COLUMN()</f>
        <v>454</v>
      </c>
      <c r="QM1" s="29">
        <f>COLUMN()</f>
        <v>455</v>
      </c>
      <c r="QN1" s="29">
        <f>COLUMN()</f>
        <v>456</v>
      </c>
      <c r="QO1" s="29">
        <f>COLUMN()</f>
        <v>457</v>
      </c>
      <c r="QP1" s="29">
        <f>COLUMN()</f>
        <v>458</v>
      </c>
      <c r="QQ1" s="29">
        <f>COLUMN()</f>
        <v>459</v>
      </c>
      <c r="QR1" s="29">
        <f>COLUMN()</f>
        <v>460</v>
      </c>
      <c r="QS1" s="29">
        <f>COLUMN()</f>
        <v>461</v>
      </c>
      <c r="QT1" s="29">
        <f>COLUMN()</f>
        <v>462</v>
      </c>
      <c r="QU1" s="29">
        <f>COLUMN()</f>
        <v>463</v>
      </c>
      <c r="QV1" s="29">
        <f>COLUMN()</f>
        <v>464</v>
      </c>
      <c r="QW1" s="29">
        <f>COLUMN()</f>
        <v>465</v>
      </c>
      <c r="QX1" s="29">
        <f>COLUMN()</f>
        <v>466</v>
      </c>
      <c r="QY1" s="29">
        <f>COLUMN()</f>
        <v>467</v>
      </c>
      <c r="QZ1" s="29">
        <f>COLUMN()</f>
        <v>468</v>
      </c>
      <c r="RA1" s="29">
        <f>COLUMN()</f>
        <v>469</v>
      </c>
      <c r="RB1" s="29">
        <f>COLUMN()</f>
        <v>470</v>
      </c>
      <c r="RC1" s="29">
        <f>COLUMN()</f>
        <v>471</v>
      </c>
      <c r="RD1" s="29">
        <f>COLUMN()</f>
        <v>472</v>
      </c>
      <c r="RE1" s="29">
        <f>COLUMN()</f>
        <v>473</v>
      </c>
      <c r="RF1" s="29">
        <f>COLUMN()</f>
        <v>474</v>
      </c>
      <c r="RG1" s="29">
        <f>COLUMN()</f>
        <v>475</v>
      </c>
      <c r="RH1" s="29">
        <f>COLUMN()</f>
        <v>476</v>
      </c>
      <c r="RI1" s="29">
        <f>COLUMN()</f>
        <v>477</v>
      </c>
      <c r="RJ1" s="29">
        <f>COLUMN()</f>
        <v>478</v>
      </c>
      <c r="RK1" s="29">
        <f>COLUMN()</f>
        <v>479</v>
      </c>
      <c r="RL1" s="29">
        <f>COLUMN()</f>
        <v>480</v>
      </c>
      <c r="RM1" s="29">
        <f>COLUMN()</f>
        <v>481</v>
      </c>
      <c r="RN1" s="29">
        <f>COLUMN()</f>
        <v>482</v>
      </c>
      <c r="RO1" s="29">
        <f>COLUMN()</f>
        <v>483</v>
      </c>
      <c r="RP1" s="29">
        <f>COLUMN()</f>
        <v>484</v>
      </c>
      <c r="RQ1" s="29">
        <f>COLUMN()</f>
        <v>485</v>
      </c>
      <c r="RR1" s="29">
        <f>COLUMN()</f>
        <v>486</v>
      </c>
      <c r="RS1" s="29">
        <f>COLUMN()</f>
        <v>487</v>
      </c>
      <c r="RT1" s="29">
        <f>COLUMN()</f>
        <v>488</v>
      </c>
      <c r="RU1" s="29">
        <f>COLUMN()</f>
        <v>489</v>
      </c>
      <c r="RV1" s="29">
        <f>COLUMN()</f>
        <v>490</v>
      </c>
      <c r="RW1" s="29">
        <f>COLUMN()</f>
        <v>491</v>
      </c>
      <c r="RX1" s="29">
        <f>COLUMN()</f>
        <v>492</v>
      </c>
      <c r="RY1" s="29">
        <f>COLUMN()</f>
        <v>493</v>
      </c>
      <c r="RZ1" s="29">
        <f>COLUMN()</f>
        <v>494</v>
      </c>
      <c r="SA1" s="29">
        <f>COLUMN()</f>
        <v>495</v>
      </c>
      <c r="SB1" s="29">
        <f>COLUMN()</f>
        <v>496</v>
      </c>
      <c r="SC1" s="29">
        <f>COLUMN()</f>
        <v>497</v>
      </c>
      <c r="SD1" s="29">
        <f>COLUMN()</f>
        <v>498</v>
      </c>
      <c r="SE1" s="29">
        <f>COLUMN()</f>
        <v>499</v>
      </c>
      <c r="SF1" s="29">
        <f>COLUMN()</f>
        <v>500</v>
      </c>
      <c r="SG1" s="29">
        <f>COLUMN()</f>
        <v>501</v>
      </c>
      <c r="SH1" s="29">
        <f>COLUMN()</f>
        <v>502</v>
      </c>
      <c r="SI1" s="29">
        <f>COLUMN()</f>
        <v>503</v>
      </c>
      <c r="SJ1" s="29">
        <f>COLUMN()</f>
        <v>504</v>
      </c>
      <c r="SK1" s="29">
        <f>COLUMN()</f>
        <v>505</v>
      </c>
      <c r="SL1" s="29">
        <f>COLUMN()</f>
        <v>506</v>
      </c>
      <c r="SM1" s="29">
        <f>COLUMN()</f>
        <v>507</v>
      </c>
      <c r="SN1" s="29">
        <f>COLUMN()</f>
        <v>508</v>
      </c>
      <c r="SO1" s="29">
        <f>COLUMN()</f>
        <v>509</v>
      </c>
      <c r="SP1" s="29">
        <f>COLUMN()</f>
        <v>510</v>
      </c>
      <c r="SQ1" s="29">
        <f>COLUMN()</f>
        <v>511</v>
      </c>
      <c r="SR1" s="29">
        <f>COLUMN()</f>
        <v>512</v>
      </c>
      <c r="SS1" s="29">
        <f>COLUMN()</f>
        <v>513</v>
      </c>
      <c r="ST1" s="29">
        <f>COLUMN()</f>
        <v>514</v>
      </c>
      <c r="SU1" s="29">
        <f>COLUMN()</f>
        <v>515</v>
      </c>
      <c r="SV1" s="29">
        <f>COLUMN()</f>
        <v>516</v>
      </c>
      <c r="SW1" s="29">
        <f>COLUMN()</f>
        <v>517</v>
      </c>
      <c r="SX1" s="29">
        <f>COLUMN()</f>
        <v>518</v>
      </c>
      <c r="SY1" s="29">
        <f>COLUMN()</f>
        <v>519</v>
      </c>
      <c r="SZ1" s="29">
        <f>COLUMN()</f>
        <v>520</v>
      </c>
      <c r="TA1" s="29">
        <f>COLUMN()</f>
        <v>521</v>
      </c>
      <c r="TB1" s="29">
        <f>COLUMN()</f>
        <v>522</v>
      </c>
      <c r="TC1" s="29">
        <f>COLUMN()</f>
        <v>523</v>
      </c>
      <c r="TD1" s="29">
        <f>COLUMN()</f>
        <v>524</v>
      </c>
      <c r="TE1" s="29">
        <f>COLUMN()</f>
        <v>525</v>
      </c>
      <c r="TF1" s="29">
        <f>COLUMN()</f>
        <v>526</v>
      </c>
      <c r="TG1" s="29">
        <f>COLUMN()</f>
        <v>527</v>
      </c>
      <c r="TH1" s="29">
        <f>COLUMN()</f>
        <v>528</v>
      </c>
      <c r="TI1" s="29">
        <f>COLUMN()</f>
        <v>529</v>
      </c>
      <c r="TJ1" s="29">
        <f>COLUMN()</f>
        <v>530</v>
      </c>
      <c r="TK1" s="29">
        <f>COLUMN()</f>
        <v>531</v>
      </c>
      <c r="TL1" s="29">
        <f>COLUMN()</f>
        <v>532</v>
      </c>
      <c r="TM1" s="29">
        <f>COLUMN()</f>
        <v>533</v>
      </c>
      <c r="TN1" s="29">
        <f>COLUMN()</f>
        <v>534</v>
      </c>
      <c r="TO1" s="29" t="s">
        <v>910</v>
      </c>
    </row>
    <row r="2" spans="1:535" x14ac:dyDescent="0.25">
      <c r="P2" s="29">
        <v>1</v>
      </c>
      <c r="Q2" s="29">
        <f>P2+1</f>
        <v>2</v>
      </c>
      <c r="R2" s="29">
        <f t="shared" ref="R2:CC2" si="0">Q2+1</f>
        <v>3</v>
      </c>
      <c r="S2" s="29">
        <f t="shared" si="0"/>
        <v>4</v>
      </c>
      <c r="T2" s="29">
        <f t="shared" si="0"/>
        <v>5</v>
      </c>
      <c r="U2" s="29">
        <f t="shared" si="0"/>
        <v>6</v>
      </c>
      <c r="V2" s="29">
        <f t="shared" si="0"/>
        <v>7</v>
      </c>
      <c r="W2" s="29">
        <f t="shared" si="0"/>
        <v>8</v>
      </c>
      <c r="X2" s="29">
        <f t="shared" si="0"/>
        <v>9</v>
      </c>
      <c r="Y2" s="29">
        <f t="shared" si="0"/>
        <v>10</v>
      </c>
      <c r="Z2" s="29">
        <f t="shared" si="0"/>
        <v>11</v>
      </c>
      <c r="AA2" s="29">
        <f t="shared" si="0"/>
        <v>12</v>
      </c>
      <c r="AB2" s="29">
        <f t="shared" si="0"/>
        <v>13</v>
      </c>
      <c r="AC2" s="29">
        <f t="shared" si="0"/>
        <v>14</v>
      </c>
      <c r="AD2" s="29">
        <f t="shared" si="0"/>
        <v>15</v>
      </c>
      <c r="AE2" s="29">
        <f t="shared" si="0"/>
        <v>16</v>
      </c>
      <c r="AF2" s="29">
        <f t="shared" si="0"/>
        <v>17</v>
      </c>
      <c r="AG2" s="29">
        <f t="shared" si="0"/>
        <v>18</v>
      </c>
      <c r="AH2" s="29">
        <f t="shared" si="0"/>
        <v>19</v>
      </c>
      <c r="AI2" s="29">
        <f t="shared" si="0"/>
        <v>20</v>
      </c>
      <c r="AJ2" s="29">
        <f t="shared" si="0"/>
        <v>21</v>
      </c>
      <c r="AK2" s="29">
        <f t="shared" si="0"/>
        <v>22</v>
      </c>
      <c r="AL2" s="29">
        <f t="shared" si="0"/>
        <v>23</v>
      </c>
      <c r="AM2" s="29">
        <f t="shared" si="0"/>
        <v>24</v>
      </c>
      <c r="AN2" s="29">
        <f t="shared" si="0"/>
        <v>25</v>
      </c>
      <c r="AO2" s="29">
        <f t="shared" si="0"/>
        <v>26</v>
      </c>
      <c r="AP2" s="29">
        <f t="shared" si="0"/>
        <v>27</v>
      </c>
      <c r="AQ2" s="29">
        <f t="shared" si="0"/>
        <v>28</v>
      </c>
      <c r="AR2" s="29">
        <f t="shared" si="0"/>
        <v>29</v>
      </c>
      <c r="AS2" s="29">
        <f t="shared" si="0"/>
        <v>30</v>
      </c>
      <c r="AT2" s="29">
        <f t="shared" si="0"/>
        <v>31</v>
      </c>
      <c r="AU2" s="29">
        <f t="shared" si="0"/>
        <v>32</v>
      </c>
      <c r="AV2" s="29">
        <f t="shared" si="0"/>
        <v>33</v>
      </c>
      <c r="AW2" s="29">
        <f t="shared" si="0"/>
        <v>34</v>
      </c>
      <c r="AX2" s="29">
        <f t="shared" si="0"/>
        <v>35</v>
      </c>
      <c r="AY2" s="29">
        <f t="shared" si="0"/>
        <v>36</v>
      </c>
      <c r="AZ2" s="29">
        <f t="shared" si="0"/>
        <v>37</v>
      </c>
      <c r="BA2" s="29">
        <f t="shared" si="0"/>
        <v>38</v>
      </c>
      <c r="BB2" s="29">
        <f t="shared" si="0"/>
        <v>39</v>
      </c>
      <c r="BC2" s="29">
        <f t="shared" si="0"/>
        <v>40</v>
      </c>
      <c r="BD2" s="29">
        <f t="shared" si="0"/>
        <v>41</v>
      </c>
      <c r="BE2" s="29">
        <f t="shared" si="0"/>
        <v>42</v>
      </c>
      <c r="BF2" s="29">
        <f t="shared" si="0"/>
        <v>43</v>
      </c>
      <c r="BG2" s="29">
        <f t="shared" si="0"/>
        <v>44</v>
      </c>
      <c r="BH2" s="29">
        <f t="shared" si="0"/>
        <v>45</v>
      </c>
      <c r="BI2" s="29">
        <f t="shared" si="0"/>
        <v>46</v>
      </c>
      <c r="BJ2" s="29">
        <f t="shared" si="0"/>
        <v>47</v>
      </c>
      <c r="BK2" s="29">
        <f t="shared" si="0"/>
        <v>48</v>
      </c>
      <c r="BL2" s="29">
        <f t="shared" si="0"/>
        <v>49</v>
      </c>
      <c r="BM2" s="29">
        <f t="shared" si="0"/>
        <v>50</v>
      </c>
      <c r="BN2" s="29">
        <f t="shared" si="0"/>
        <v>51</v>
      </c>
      <c r="BO2" s="29">
        <f t="shared" si="0"/>
        <v>52</v>
      </c>
      <c r="BP2" s="29">
        <f t="shared" si="0"/>
        <v>53</v>
      </c>
      <c r="BQ2" s="29">
        <f t="shared" si="0"/>
        <v>54</v>
      </c>
      <c r="BR2" s="29">
        <f t="shared" si="0"/>
        <v>55</v>
      </c>
      <c r="BS2" s="29">
        <f t="shared" si="0"/>
        <v>56</v>
      </c>
      <c r="BT2" s="29">
        <f t="shared" si="0"/>
        <v>57</v>
      </c>
      <c r="BU2" s="29">
        <f t="shared" si="0"/>
        <v>58</v>
      </c>
      <c r="BV2" s="29">
        <f t="shared" si="0"/>
        <v>59</v>
      </c>
      <c r="BW2" s="29">
        <f t="shared" si="0"/>
        <v>60</v>
      </c>
      <c r="BX2" s="29">
        <f t="shared" si="0"/>
        <v>61</v>
      </c>
      <c r="BY2" s="29">
        <f t="shared" si="0"/>
        <v>62</v>
      </c>
      <c r="BZ2" s="29">
        <f t="shared" si="0"/>
        <v>63</v>
      </c>
      <c r="CA2" s="29">
        <f t="shared" si="0"/>
        <v>64</v>
      </c>
      <c r="CB2" s="29">
        <f t="shared" si="0"/>
        <v>65</v>
      </c>
      <c r="CC2" s="29">
        <f t="shared" si="0"/>
        <v>66</v>
      </c>
      <c r="CD2" s="29">
        <f t="shared" ref="CD2:EO2" si="1">CC2+1</f>
        <v>67</v>
      </c>
      <c r="CE2" s="29">
        <f t="shared" si="1"/>
        <v>68</v>
      </c>
      <c r="CF2" s="29">
        <f t="shared" si="1"/>
        <v>69</v>
      </c>
      <c r="CG2" s="29">
        <f t="shared" si="1"/>
        <v>70</v>
      </c>
      <c r="CH2" s="29">
        <f t="shared" si="1"/>
        <v>71</v>
      </c>
      <c r="CI2" s="29">
        <f t="shared" si="1"/>
        <v>72</v>
      </c>
      <c r="CJ2" s="29">
        <f t="shared" si="1"/>
        <v>73</v>
      </c>
      <c r="CK2" s="29">
        <f t="shared" si="1"/>
        <v>74</v>
      </c>
      <c r="CL2" s="29">
        <f t="shared" si="1"/>
        <v>75</v>
      </c>
      <c r="CM2" s="29">
        <f t="shared" si="1"/>
        <v>76</v>
      </c>
      <c r="CN2" s="29">
        <f t="shared" si="1"/>
        <v>77</v>
      </c>
      <c r="CO2" s="29">
        <f t="shared" si="1"/>
        <v>78</v>
      </c>
      <c r="CP2" s="29">
        <f t="shared" si="1"/>
        <v>79</v>
      </c>
      <c r="CQ2" s="29">
        <f t="shared" si="1"/>
        <v>80</v>
      </c>
      <c r="CR2" s="29">
        <f t="shared" si="1"/>
        <v>81</v>
      </c>
      <c r="CS2" s="29">
        <f t="shared" si="1"/>
        <v>82</v>
      </c>
      <c r="CT2" s="29">
        <f t="shared" si="1"/>
        <v>83</v>
      </c>
      <c r="CU2" s="29">
        <f t="shared" si="1"/>
        <v>84</v>
      </c>
      <c r="CV2" s="29">
        <f t="shared" si="1"/>
        <v>85</v>
      </c>
      <c r="CW2" s="29">
        <f t="shared" si="1"/>
        <v>86</v>
      </c>
      <c r="CX2" s="29">
        <f t="shared" si="1"/>
        <v>87</v>
      </c>
      <c r="CY2" s="29">
        <f t="shared" si="1"/>
        <v>88</v>
      </c>
      <c r="CZ2" s="29">
        <f t="shared" si="1"/>
        <v>89</v>
      </c>
      <c r="DA2" s="29">
        <f t="shared" si="1"/>
        <v>90</v>
      </c>
      <c r="DB2" s="29">
        <f t="shared" si="1"/>
        <v>91</v>
      </c>
      <c r="DC2" s="29">
        <f t="shared" si="1"/>
        <v>92</v>
      </c>
      <c r="DD2" s="29">
        <f t="shared" si="1"/>
        <v>93</v>
      </c>
      <c r="DE2" s="29">
        <f t="shared" si="1"/>
        <v>94</v>
      </c>
      <c r="DF2" s="29">
        <f t="shared" si="1"/>
        <v>95</v>
      </c>
      <c r="DG2" s="29">
        <f t="shared" si="1"/>
        <v>96</v>
      </c>
      <c r="DH2" s="29">
        <f t="shared" si="1"/>
        <v>97</v>
      </c>
      <c r="DI2" s="29">
        <f t="shared" si="1"/>
        <v>98</v>
      </c>
      <c r="DJ2" s="29">
        <f t="shared" si="1"/>
        <v>99</v>
      </c>
      <c r="DK2" s="29">
        <f t="shared" si="1"/>
        <v>100</v>
      </c>
      <c r="DL2" s="29">
        <f t="shared" si="1"/>
        <v>101</v>
      </c>
      <c r="DM2" s="29">
        <f t="shared" si="1"/>
        <v>102</v>
      </c>
      <c r="DN2" s="29">
        <f t="shared" si="1"/>
        <v>103</v>
      </c>
      <c r="DO2" s="29">
        <f t="shared" si="1"/>
        <v>104</v>
      </c>
      <c r="DP2" s="29">
        <f t="shared" si="1"/>
        <v>105</v>
      </c>
      <c r="DQ2" s="29">
        <f t="shared" si="1"/>
        <v>106</v>
      </c>
      <c r="DR2" s="29">
        <f t="shared" si="1"/>
        <v>107</v>
      </c>
      <c r="DS2" s="29">
        <f t="shared" si="1"/>
        <v>108</v>
      </c>
      <c r="DT2" s="29">
        <f t="shared" si="1"/>
        <v>109</v>
      </c>
      <c r="DU2" s="29">
        <f t="shared" si="1"/>
        <v>110</v>
      </c>
      <c r="DV2" s="29">
        <f t="shared" si="1"/>
        <v>111</v>
      </c>
      <c r="DW2" s="29">
        <f t="shared" si="1"/>
        <v>112</v>
      </c>
      <c r="DX2" s="29">
        <f t="shared" si="1"/>
        <v>113</v>
      </c>
      <c r="DY2" s="29">
        <f t="shared" si="1"/>
        <v>114</v>
      </c>
      <c r="DZ2" s="29">
        <f t="shared" si="1"/>
        <v>115</v>
      </c>
      <c r="EA2" s="29">
        <f t="shared" si="1"/>
        <v>116</v>
      </c>
      <c r="EB2" s="29">
        <f t="shared" si="1"/>
        <v>117</v>
      </c>
      <c r="EC2" s="29">
        <f t="shared" si="1"/>
        <v>118</v>
      </c>
      <c r="ED2" s="29">
        <f t="shared" si="1"/>
        <v>119</v>
      </c>
      <c r="EE2" s="29">
        <f t="shared" si="1"/>
        <v>120</v>
      </c>
      <c r="EF2" s="29">
        <f t="shared" si="1"/>
        <v>121</v>
      </c>
      <c r="EG2" s="29">
        <f t="shared" si="1"/>
        <v>122</v>
      </c>
      <c r="EH2" s="29">
        <f t="shared" si="1"/>
        <v>123</v>
      </c>
      <c r="EI2" s="29">
        <f t="shared" si="1"/>
        <v>124</v>
      </c>
      <c r="EJ2" s="29">
        <f t="shared" si="1"/>
        <v>125</v>
      </c>
      <c r="EK2" s="29">
        <f t="shared" si="1"/>
        <v>126</v>
      </c>
      <c r="EL2" s="29">
        <f t="shared" si="1"/>
        <v>127</v>
      </c>
      <c r="EM2" s="29">
        <f t="shared" si="1"/>
        <v>128</v>
      </c>
      <c r="EN2" s="29">
        <f t="shared" si="1"/>
        <v>129</v>
      </c>
      <c r="EO2" s="29">
        <f t="shared" si="1"/>
        <v>130</v>
      </c>
      <c r="EP2" s="29">
        <f t="shared" ref="EP2:HA2" si="2">EO2+1</f>
        <v>131</v>
      </c>
      <c r="EQ2" s="29">
        <f t="shared" si="2"/>
        <v>132</v>
      </c>
      <c r="ER2" s="29">
        <f t="shared" si="2"/>
        <v>133</v>
      </c>
      <c r="ES2" s="29">
        <f t="shared" si="2"/>
        <v>134</v>
      </c>
      <c r="ET2" s="29">
        <f t="shared" si="2"/>
        <v>135</v>
      </c>
      <c r="EU2" s="29">
        <f t="shared" si="2"/>
        <v>136</v>
      </c>
      <c r="EV2" s="29">
        <f t="shared" si="2"/>
        <v>137</v>
      </c>
      <c r="EW2" s="29">
        <f t="shared" si="2"/>
        <v>138</v>
      </c>
      <c r="EX2" s="29">
        <f t="shared" si="2"/>
        <v>139</v>
      </c>
      <c r="EY2" s="29">
        <f t="shared" si="2"/>
        <v>140</v>
      </c>
      <c r="EZ2" s="29">
        <f t="shared" si="2"/>
        <v>141</v>
      </c>
      <c r="FA2" s="29">
        <f t="shared" si="2"/>
        <v>142</v>
      </c>
      <c r="FB2" s="29">
        <f t="shared" si="2"/>
        <v>143</v>
      </c>
      <c r="FC2" s="29">
        <f t="shared" si="2"/>
        <v>144</v>
      </c>
      <c r="FD2" s="29">
        <f t="shared" si="2"/>
        <v>145</v>
      </c>
      <c r="FE2" s="29">
        <f t="shared" si="2"/>
        <v>146</v>
      </c>
      <c r="FF2" s="29">
        <f t="shared" si="2"/>
        <v>147</v>
      </c>
      <c r="FG2" s="29">
        <f t="shared" si="2"/>
        <v>148</v>
      </c>
      <c r="FH2" s="29">
        <f t="shared" si="2"/>
        <v>149</v>
      </c>
      <c r="FI2" s="29">
        <f t="shared" si="2"/>
        <v>150</v>
      </c>
      <c r="FJ2" s="29">
        <f t="shared" si="2"/>
        <v>151</v>
      </c>
      <c r="FK2" s="29">
        <f t="shared" si="2"/>
        <v>152</v>
      </c>
      <c r="FL2" s="29">
        <f t="shared" si="2"/>
        <v>153</v>
      </c>
      <c r="FM2" s="29">
        <f t="shared" si="2"/>
        <v>154</v>
      </c>
      <c r="FN2" s="29">
        <f t="shared" si="2"/>
        <v>155</v>
      </c>
      <c r="FO2" s="29">
        <f t="shared" si="2"/>
        <v>156</v>
      </c>
      <c r="FP2" s="29">
        <f t="shared" si="2"/>
        <v>157</v>
      </c>
      <c r="FQ2" s="29">
        <f t="shared" si="2"/>
        <v>158</v>
      </c>
      <c r="FR2" s="29">
        <f t="shared" si="2"/>
        <v>159</v>
      </c>
      <c r="FS2" s="29">
        <f t="shared" si="2"/>
        <v>160</v>
      </c>
      <c r="FT2" s="29">
        <f t="shared" si="2"/>
        <v>161</v>
      </c>
      <c r="FU2" s="29">
        <f t="shared" si="2"/>
        <v>162</v>
      </c>
      <c r="FV2" s="29">
        <f t="shared" si="2"/>
        <v>163</v>
      </c>
      <c r="FW2" s="29">
        <f t="shared" si="2"/>
        <v>164</v>
      </c>
      <c r="FX2" s="29">
        <f t="shared" si="2"/>
        <v>165</v>
      </c>
      <c r="FY2" s="29">
        <f t="shared" si="2"/>
        <v>166</v>
      </c>
      <c r="FZ2" s="29">
        <f t="shared" si="2"/>
        <v>167</v>
      </c>
      <c r="GA2" s="29">
        <f t="shared" si="2"/>
        <v>168</v>
      </c>
      <c r="GB2" s="29">
        <f t="shared" si="2"/>
        <v>169</v>
      </c>
      <c r="GC2" s="29">
        <f t="shared" si="2"/>
        <v>170</v>
      </c>
      <c r="GD2" s="29">
        <f t="shared" si="2"/>
        <v>171</v>
      </c>
      <c r="GE2" s="29">
        <f t="shared" si="2"/>
        <v>172</v>
      </c>
      <c r="GF2" s="29">
        <f t="shared" si="2"/>
        <v>173</v>
      </c>
      <c r="GG2" s="29">
        <f t="shared" si="2"/>
        <v>174</v>
      </c>
      <c r="GH2" s="29">
        <f t="shared" si="2"/>
        <v>175</v>
      </c>
      <c r="GI2" s="29">
        <f t="shared" si="2"/>
        <v>176</v>
      </c>
      <c r="GJ2" s="29">
        <f t="shared" si="2"/>
        <v>177</v>
      </c>
      <c r="GK2" s="29">
        <f t="shared" si="2"/>
        <v>178</v>
      </c>
      <c r="GL2" s="29">
        <f t="shared" si="2"/>
        <v>179</v>
      </c>
      <c r="GM2" s="29">
        <f t="shared" si="2"/>
        <v>180</v>
      </c>
      <c r="GN2" s="29">
        <f t="shared" si="2"/>
        <v>181</v>
      </c>
      <c r="GO2" s="29">
        <f t="shared" si="2"/>
        <v>182</v>
      </c>
      <c r="GP2" s="29">
        <f t="shared" si="2"/>
        <v>183</v>
      </c>
      <c r="GQ2" s="29">
        <f t="shared" si="2"/>
        <v>184</v>
      </c>
      <c r="GR2" s="29">
        <f t="shared" si="2"/>
        <v>185</v>
      </c>
      <c r="GS2" s="29">
        <f t="shared" si="2"/>
        <v>186</v>
      </c>
      <c r="GT2" s="29">
        <f t="shared" si="2"/>
        <v>187</v>
      </c>
      <c r="GU2" s="29">
        <f t="shared" si="2"/>
        <v>188</v>
      </c>
      <c r="GV2" s="29">
        <f t="shared" si="2"/>
        <v>189</v>
      </c>
      <c r="GW2" s="29">
        <f t="shared" si="2"/>
        <v>190</v>
      </c>
      <c r="GX2" s="29">
        <f t="shared" si="2"/>
        <v>191</v>
      </c>
      <c r="GY2" s="29">
        <f t="shared" si="2"/>
        <v>192</v>
      </c>
      <c r="GZ2" s="29">
        <f t="shared" si="2"/>
        <v>193</v>
      </c>
      <c r="HA2" s="29">
        <f t="shared" si="2"/>
        <v>194</v>
      </c>
      <c r="HB2" s="29">
        <f t="shared" ref="HB2:JM2" si="3">HA2+1</f>
        <v>195</v>
      </c>
      <c r="HC2" s="29">
        <f t="shared" si="3"/>
        <v>196</v>
      </c>
      <c r="HD2" s="29">
        <f t="shared" si="3"/>
        <v>197</v>
      </c>
      <c r="HE2" s="29">
        <f t="shared" si="3"/>
        <v>198</v>
      </c>
      <c r="HF2" s="29">
        <f t="shared" si="3"/>
        <v>199</v>
      </c>
      <c r="HG2" s="29">
        <f t="shared" si="3"/>
        <v>200</v>
      </c>
      <c r="HH2" s="29">
        <f t="shared" si="3"/>
        <v>201</v>
      </c>
      <c r="HI2" s="29">
        <f t="shared" si="3"/>
        <v>202</v>
      </c>
      <c r="HJ2" s="29">
        <f t="shared" si="3"/>
        <v>203</v>
      </c>
      <c r="HK2" s="29">
        <f t="shared" si="3"/>
        <v>204</v>
      </c>
      <c r="HL2" s="29">
        <f t="shared" si="3"/>
        <v>205</v>
      </c>
      <c r="HM2" s="29">
        <f t="shared" si="3"/>
        <v>206</v>
      </c>
      <c r="HN2" s="29">
        <f t="shared" si="3"/>
        <v>207</v>
      </c>
      <c r="HO2" s="29">
        <f t="shared" si="3"/>
        <v>208</v>
      </c>
      <c r="HP2" s="29">
        <f t="shared" si="3"/>
        <v>209</v>
      </c>
      <c r="HQ2" s="29">
        <f t="shared" si="3"/>
        <v>210</v>
      </c>
      <c r="HR2" s="29">
        <f t="shared" si="3"/>
        <v>211</v>
      </c>
      <c r="HS2" s="29">
        <f t="shared" si="3"/>
        <v>212</v>
      </c>
      <c r="HT2" s="29">
        <f t="shared" si="3"/>
        <v>213</v>
      </c>
      <c r="HU2" s="29">
        <f t="shared" si="3"/>
        <v>214</v>
      </c>
      <c r="HV2" s="29">
        <f t="shared" si="3"/>
        <v>215</v>
      </c>
      <c r="HW2" s="29">
        <f t="shared" si="3"/>
        <v>216</v>
      </c>
      <c r="HX2" s="29">
        <f t="shared" si="3"/>
        <v>217</v>
      </c>
      <c r="HY2" s="29">
        <f t="shared" si="3"/>
        <v>218</v>
      </c>
      <c r="HZ2" s="29">
        <f t="shared" si="3"/>
        <v>219</v>
      </c>
      <c r="IA2" s="29">
        <f t="shared" si="3"/>
        <v>220</v>
      </c>
      <c r="IB2" s="29">
        <f t="shared" si="3"/>
        <v>221</v>
      </c>
      <c r="IC2" s="29">
        <f t="shared" si="3"/>
        <v>222</v>
      </c>
      <c r="ID2" s="29">
        <f t="shared" si="3"/>
        <v>223</v>
      </c>
      <c r="IE2" s="29">
        <f t="shared" si="3"/>
        <v>224</v>
      </c>
      <c r="IF2" s="29">
        <f t="shared" si="3"/>
        <v>225</v>
      </c>
      <c r="IG2" s="29">
        <f t="shared" si="3"/>
        <v>226</v>
      </c>
      <c r="IH2" s="29">
        <f t="shared" si="3"/>
        <v>227</v>
      </c>
      <c r="II2" s="29">
        <f t="shared" si="3"/>
        <v>228</v>
      </c>
      <c r="IJ2" s="29">
        <f t="shared" si="3"/>
        <v>229</v>
      </c>
      <c r="IK2" s="29">
        <f t="shared" si="3"/>
        <v>230</v>
      </c>
      <c r="IL2" s="29">
        <f t="shared" si="3"/>
        <v>231</v>
      </c>
      <c r="IM2" s="29">
        <f t="shared" si="3"/>
        <v>232</v>
      </c>
      <c r="IN2" s="29">
        <f t="shared" si="3"/>
        <v>233</v>
      </c>
      <c r="IO2" s="29">
        <f t="shared" si="3"/>
        <v>234</v>
      </c>
      <c r="IP2" s="29">
        <f t="shared" si="3"/>
        <v>235</v>
      </c>
      <c r="IQ2" s="29">
        <f t="shared" si="3"/>
        <v>236</v>
      </c>
      <c r="IR2" s="29">
        <f t="shared" si="3"/>
        <v>237</v>
      </c>
      <c r="IS2" s="29">
        <f t="shared" si="3"/>
        <v>238</v>
      </c>
      <c r="IT2" s="29">
        <f t="shared" si="3"/>
        <v>239</v>
      </c>
      <c r="IU2" s="29">
        <f t="shared" si="3"/>
        <v>240</v>
      </c>
      <c r="IV2" s="29">
        <f t="shared" si="3"/>
        <v>241</v>
      </c>
      <c r="IW2" s="29">
        <f t="shared" si="3"/>
        <v>242</v>
      </c>
      <c r="IX2" s="29">
        <f t="shared" si="3"/>
        <v>243</v>
      </c>
      <c r="IY2" s="29">
        <f t="shared" si="3"/>
        <v>244</v>
      </c>
      <c r="IZ2" s="29">
        <f t="shared" si="3"/>
        <v>245</v>
      </c>
      <c r="JA2" s="29">
        <f t="shared" si="3"/>
        <v>246</v>
      </c>
      <c r="JB2" s="29">
        <f t="shared" si="3"/>
        <v>247</v>
      </c>
      <c r="JC2" s="29">
        <f t="shared" si="3"/>
        <v>248</v>
      </c>
      <c r="JD2" s="29">
        <f t="shared" si="3"/>
        <v>249</v>
      </c>
      <c r="JE2" s="29">
        <f t="shared" si="3"/>
        <v>250</v>
      </c>
      <c r="JF2" s="29">
        <f t="shared" si="3"/>
        <v>251</v>
      </c>
      <c r="JG2" s="29">
        <f t="shared" si="3"/>
        <v>252</v>
      </c>
      <c r="JH2" s="29">
        <f t="shared" si="3"/>
        <v>253</v>
      </c>
      <c r="JI2" s="29">
        <f t="shared" si="3"/>
        <v>254</v>
      </c>
      <c r="JJ2" s="29">
        <f t="shared" si="3"/>
        <v>255</v>
      </c>
      <c r="JK2" s="29">
        <f t="shared" si="3"/>
        <v>256</v>
      </c>
      <c r="JL2" s="29">
        <f t="shared" si="3"/>
        <v>257</v>
      </c>
      <c r="JM2" s="29">
        <f t="shared" si="3"/>
        <v>258</v>
      </c>
      <c r="JN2" s="29">
        <f t="shared" ref="JN2:LY2" si="4">JM2+1</f>
        <v>259</v>
      </c>
      <c r="JO2" s="29">
        <f t="shared" si="4"/>
        <v>260</v>
      </c>
      <c r="JP2" s="29">
        <f t="shared" si="4"/>
        <v>261</v>
      </c>
      <c r="JQ2" s="29">
        <f t="shared" si="4"/>
        <v>262</v>
      </c>
      <c r="JR2" s="29">
        <f t="shared" si="4"/>
        <v>263</v>
      </c>
      <c r="JS2" s="29">
        <f t="shared" si="4"/>
        <v>264</v>
      </c>
      <c r="JT2" s="29">
        <f t="shared" si="4"/>
        <v>265</v>
      </c>
      <c r="JU2" s="29">
        <f t="shared" si="4"/>
        <v>266</v>
      </c>
      <c r="JV2" s="29">
        <f t="shared" si="4"/>
        <v>267</v>
      </c>
      <c r="JW2" s="29">
        <f t="shared" si="4"/>
        <v>268</v>
      </c>
      <c r="JX2" s="29">
        <f t="shared" si="4"/>
        <v>269</v>
      </c>
      <c r="JY2" s="29">
        <f t="shared" si="4"/>
        <v>270</v>
      </c>
      <c r="JZ2" s="29">
        <f t="shared" si="4"/>
        <v>271</v>
      </c>
      <c r="KA2" s="29">
        <f t="shared" si="4"/>
        <v>272</v>
      </c>
      <c r="KB2" s="29">
        <f t="shared" si="4"/>
        <v>273</v>
      </c>
      <c r="KC2" s="29">
        <f t="shared" si="4"/>
        <v>274</v>
      </c>
      <c r="KD2" s="29">
        <f t="shared" si="4"/>
        <v>275</v>
      </c>
      <c r="KE2" s="29">
        <f t="shared" si="4"/>
        <v>276</v>
      </c>
      <c r="KF2" s="29">
        <f t="shared" si="4"/>
        <v>277</v>
      </c>
      <c r="KG2" s="29">
        <f t="shared" si="4"/>
        <v>278</v>
      </c>
      <c r="KH2" s="29">
        <f t="shared" si="4"/>
        <v>279</v>
      </c>
      <c r="KI2" s="29">
        <f t="shared" si="4"/>
        <v>280</v>
      </c>
      <c r="KJ2" s="29">
        <f t="shared" si="4"/>
        <v>281</v>
      </c>
      <c r="KK2" s="29">
        <f t="shared" si="4"/>
        <v>282</v>
      </c>
      <c r="KL2" s="29">
        <f t="shared" si="4"/>
        <v>283</v>
      </c>
      <c r="KM2" s="29">
        <f t="shared" si="4"/>
        <v>284</v>
      </c>
      <c r="KN2" s="29">
        <f t="shared" si="4"/>
        <v>285</v>
      </c>
      <c r="KO2" s="29">
        <f t="shared" si="4"/>
        <v>286</v>
      </c>
      <c r="KP2" s="29">
        <f t="shared" si="4"/>
        <v>287</v>
      </c>
      <c r="KQ2" s="29">
        <f t="shared" si="4"/>
        <v>288</v>
      </c>
      <c r="KR2" s="29">
        <f t="shared" si="4"/>
        <v>289</v>
      </c>
      <c r="KS2" s="29">
        <f t="shared" si="4"/>
        <v>290</v>
      </c>
      <c r="KT2" s="29">
        <f t="shared" si="4"/>
        <v>291</v>
      </c>
      <c r="KU2" s="29">
        <f t="shared" si="4"/>
        <v>292</v>
      </c>
      <c r="KV2" s="29">
        <f t="shared" si="4"/>
        <v>293</v>
      </c>
      <c r="KW2" s="29">
        <f t="shared" si="4"/>
        <v>294</v>
      </c>
      <c r="KX2" s="29">
        <f t="shared" si="4"/>
        <v>295</v>
      </c>
      <c r="KY2" s="29">
        <f t="shared" si="4"/>
        <v>296</v>
      </c>
      <c r="KZ2" s="29">
        <f t="shared" si="4"/>
        <v>297</v>
      </c>
      <c r="LA2" s="29">
        <f t="shared" si="4"/>
        <v>298</v>
      </c>
      <c r="LB2" s="29">
        <f t="shared" si="4"/>
        <v>299</v>
      </c>
      <c r="LC2" s="29">
        <f t="shared" si="4"/>
        <v>300</v>
      </c>
      <c r="LD2" s="29">
        <f t="shared" si="4"/>
        <v>301</v>
      </c>
      <c r="LE2" s="29">
        <f t="shared" si="4"/>
        <v>302</v>
      </c>
      <c r="LF2" s="29">
        <f t="shared" si="4"/>
        <v>303</v>
      </c>
      <c r="LG2" s="29">
        <f t="shared" si="4"/>
        <v>304</v>
      </c>
      <c r="LH2" s="29">
        <f t="shared" si="4"/>
        <v>305</v>
      </c>
      <c r="LI2" s="29">
        <f t="shared" si="4"/>
        <v>306</v>
      </c>
      <c r="LJ2" s="29">
        <f t="shared" si="4"/>
        <v>307</v>
      </c>
      <c r="LK2" s="29">
        <f t="shared" si="4"/>
        <v>308</v>
      </c>
      <c r="LL2" s="29">
        <f t="shared" si="4"/>
        <v>309</v>
      </c>
      <c r="LM2" s="29">
        <f t="shared" si="4"/>
        <v>310</v>
      </c>
      <c r="LN2" s="29">
        <f t="shared" si="4"/>
        <v>311</v>
      </c>
      <c r="LO2" s="29">
        <f t="shared" si="4"/>
        <v>312</v>
      </c>
      <c r="LP2" s="29">
        <f t="shared" si="4"/>
        <v>313</v>
      </c>
      <c r="LQ2" s="29">
        <f t="shared" si="4"/>
        <v>314</v>
      </c>
      <c r="LR2" s="29">
        <f t="shared" si="4"/>
        <v>315</v>
      </c>
      <c r="LS2" s="29">
        <f t="shared" si="4"/>
        <v>316</v>
      </c>
      <c r="LT2" s="29">
        <f t="shared" si="4"/>
        <v>317</v>
      </c>
      <c r="LU2" s="29">
        <f t="shared" si="4"/>
        <v>318</v>
      </c>
      <c r="LV2" s="29">
        <f t="shared" si="4"/>
        <v>319</v>
      </c>
      <c r="LW2" s="29">
        <f t="shared" si="4"/>
        <v>320</v>
      </c>
      <c r="LX2" s="29">
        <f t="shared" si="4"/>
        <v>321</v>
      </c>
      <c r="LY2" s="29">
        <f t="shared" si="4"/>
        <v>322</v>
      </c>
      <c r="LZ2" s="29">
        <f t="shared" ref="LZ2:OK2" si="5">LY2+1</f>
        <v>323</v>
      </c>
      <c r="MA2" s="29">
        <f t="shared" si="5"/>
        <v>324</v>
      </c>
      <c r="MB2" s="29">
        <f t="shared" si="5"/>
        <v>325</v>
      </c>
      <c r="MC2" s="29">
        <f t="shared" si="5"/>
        <v>326</v>
      </c>
      <c r="MD2" s="29">
        <f t="shared" si="5"/>
        <v>327</v>
      </c>
      <c r="ME2" s="29">
        <f t="shared" si="5"/>
        <v>328</v>
      </c>
      <c r="MF2" s="29">
        <f t="shared" si="5"/>
        <v>329</v>
      </c>
      <c r="MG2" s="29">
        <f t="shared" si="5"/>
        <v>330</v>
      </c>
      <c r="MH2" s="29">
        <f t="shared" si="5"/>
        <v>331</v>
      </c>
      <c r="MI2" s="29">
        <f t="shared" si="5"/>
        <v>332</v>
      </c>
      <c r="MJ2" s="29">
        <f t="shared" si="5"/>
        <v>333</v>
      </c>
      <c r="MK2" s="29">
        <f t="shared" si="5"/>
        <v>334</v>
      </c>
      <c r="ML2" s="29">
        <f t="shared" si="5"/>
        <v>335</v>
      </c>
      <c r="MM2" s="29">
        <f t="shared" si="5"/>
        <v>336</v>
      </c>
      <c r="MN2" s="29">
        <f t="shared" si="5"/>
        <v>337</v>
      </c>
      <c r="MO2" s="29">
        <f t="shared" si="5"/>
        <v>338</v>
      </c>
      <c r="MP2" s="29">
        <f t="shared" si="5"/>
        <v>339</v>
      </c>
      <c r="MQ2" s="29">
        <f t="shared" si="5"/>
        <v>340</v>
      </c>
      <c r="MR2" s="29">
        <f t="shared" si="5"/>
        <v>341</v>
      </c>
      <c r="MS2" s="29">
        <f t="shared" si="5"/>
        <v>342</v>
      </c>
      <c r="MT2" s="29">
        <f t="shared" si="5"/>
        <v>343</v>
      </c>
      <c r="MU2" s="29">
        <f t="shared" si="5"/>
        <v>344</v>
      </c>
      <c r="MV2" s="29">
        <f t="shared" si="5"/>
        <v>345</v>
      </c>
      <c r="MW2" s="29">
        <f t="shared" si="5"/>
        <v>346</v>
      </c>
      <c r="MX2" s="29">
        <f t="shared" si="5"/>
        <v>347</v>
      </c>
      <c r="MY2" s="29">
        <f t="shared" si="5"/>
        <v>348</v>
      </c>
      <c r="MZ2" s="29">
        <f t="shared" si="5"/>
        <v>349</v>
      </c>
      <c r="NA2" s="29">
        <f t="shared" si="5"/>
        <v>350</v>
      </c>
      <c r="NB2" s="29">
        <f t="shared" si="5"/>
        <v>351</v>
      </c>
      <c r="NC2" s="29">
        <f t="shared" si="5"/>
        <v>352</v>
      </c>
      <c r="ND2" s="29">
        <f t="shared" si="5"/>
        <v>353</v>
      </c>
      <c r="NE2" s="29">
        <f t="shared" si="5"/>
        <v>354</v>
      </c>
      <c r="NF2" s="29">
        <f t="shared" si="5"/>
        <v>355</v>
      </c>
      <c r="NG2" s="29">
        <f t="shared" si="5"/>
        <v>356</v>
      </c>
      <c r="NH2" s="29">
        <f t="shared" si="5"/>
        <v>357</v>
      </c>
      <c r="NI2" s="29">
        <f t="shared" si="5"/>
        <v>358</v>
      </c>
      <c r="NJ2" s="29">
        <f t="shared" si="5"/>
        <v>359</v>
      </c>
      <c r="NK2" s="29">
        <f t="shared" si="5"/>
        <v>360</v>
      </c>
      <c r="NL2" s="29">
        <f t="shared" si="5"/>
        <v>361</v>
      </c>
      <c r="NM2" s="29">
        <f t="shared" si="5"/>
        <v>362</v>
      </c>
      <c r="NN2" s="29">
        <f t="shared" si="5"/>
        <v>363</v>
      </c>
      <c r="NO2" s="29">
        <f t="shared" si="5"/>
        <v>364</v>
      </c>
      <c r="NP2" s="29">
        <f t="shared" si="5"/>
        <v>365</v>
      </c>
      <c r="NQ2" s="29">
        <f t="shared" si="5"/>
        <v>366</v>
      </c>
      <c r="NR2" s="29">
        <f t="shared" si="5"/>
        <v>367</v>
      </c>
      <c r="NS2" s="29">
        <f t="shared" si="5"/>
        <v>368</v>
      </c>
      <c r="NT2" s="29">
        <f t="shared" si="5"/>
        <v>369</v>
      </c>
      <c r="NU2" s="29">
        <f t="shared" si="5"/>
        <v>370</v>
      </c>
      <c r="NV2" s="29">
        <f t="shared" si="5"/>
        <v>371</v>
      </c>
      <c r="NW2" s="29">
        <f t="shared" si="5"/>
        <v>372</v>
      </c>
      <c r="NX2" s="29">
        <f t="shared" si="5"/>
        <v>373</v>
      </c>
      <c r="NY2" s="29">
        <f t="shared" si="5"/>
        <v>374</v>
      </c>
      <c r="NZ2" s="29">
        <f t="shared" si="5"/>
        <v>375</v>
      </c>
      <c r="OA2" s="29">
        <f t="shared" si="5"/>
        <v>376</v>
      </c>
      <c r="OB2" s="29">
        <f t="shared" si="5"/>
        <v>377</v>
      </c>
      <c r="OC2" s="29">
        <f t="shared" si="5"/>
        <v>378</v>
      </c>
      <c r="OD2" s="29">
        <f t="shared" si="5"/>
        <v>379</v>
      </c>
      <c r="OE2" s="29">
        <f t="shared" si="5"/>
        <v>380</v>
      </c>
      <c r="OF2" s="29">
        <f t="shared" si="5"/>
        <v>381</v>
      </c>
      <c r="OG2" s="29">
        <f t="shared" si="5"/>
        <v>382</v>
      </c>
      <c r="OH2" s="29">
        <f t="shared" si="5"/>
        <v>383</v>
      </c>
      <c r="OI2" s="29">
        <f t="shared" si="5"/>
        <v>384</v>
      </c>
      <c r="OJ2" s="29">
        <f t="shared" si="5"/>
        <v>385</v>
      </c>
      <c r="OK2" s="29">
        <f t="shared" si="5"/>
        <v>386</v>
      </c>
      <c r="OL2" s="29">
        <f t="shared" ref="OL2:QW2" si="6">OK2+1</f>
        <v>387</v>
      </c>
      <c r="OM2" s="29">
        <f t="shared" si="6"/>
        <v>388</v>
      </c>
      <c r="ON2" s="29">
        <f t="shared" si="6"/>
        <v>389</v>
      </c>
      <c r="OO2" s="29">
        <f t="shared" si="6"/>
        <v>390</v>
      </c>
      <c r="OP2" s="29">
        <f t="shared" si="6"/>
        <v>391</v>
      </c>
      <c r="OQ2" s="29">
        <f t="shared" si="6"/>
        <v>392</v>
      </c>
      <c r="OR2" s="29">
        <f t="shared" si="6"/>
        <v>393</v>
      </c>
      <c r="OS2" s="29">
        <f t="shared" si="6"/>
        <v>394</v>
      </c>
      <c r="OT2" s="29">
        <f t="shared" si="6"/>
        <v>395</v>
      </c>
      <c r="OU2" s="29">
        <f t="shared" si="6"/>
        <v>396</v>
      </c>
      <c r="OV2" s="29">
        <f t="shared" si="6"/>
        <v>397</v>
      </c>
      <c r="OW2" s="29">
        <f t="shared" si="6"/>
        <v>398</v>
      </c>
      <c r="OX2" s="29">
        <f t="shared" si="6"/>
        <v>399</v>
      </c>
      <c r="OY2" s="29">
        <f t="shared" si="6"/>
        <v>400</v>
      </c>
      <c r="OZ2" s="29">
        <f t="shared" si="6"/>
        <v>401</v>
      </c>
      <c r="PA2" s="29">
        <f t="shared" si="6"/>
        <v>402</v>
      </c>
      <c r="PB2" s="29">
        <f t="shared" si="6"/>
        <v>403</v>
      </c>
      <c r="PC2" s="29">
        <f t="shared" si="6"/>
        <v>404</v>
      </c>
      <c r="PD2" s="29">
        <f t="shared" si="6"/>
        <v>405</v>
      </c>
      <c r="PE2" s="29">
        <f t="shared" si="6"/>
        <v>406</v>
      </c>
      <c r="PF2" s="29">
        <f t="shared" si="6"/>
        <v>407</v>
      </c>
      <c r="PG2" s="29">
        <f t="shared" si="6"/>
        <v>408</v>
      </c>
      <c r="PH2" s="29">
        <f t="shared" si="6"/>
        <v>409</v>
      </c>
      <c r="PI2" s="29">
        <f t="shared" si="6"/>
        <v>410</v>
      </c>
      <c r="PJ2" s="29">
        <f t="shared" si="6"/>
        <v>411</v>
      </c>
      <c r="PK2" s="29">
        <f t="shared" si="6"/>
        <v>412</v>
      </c>
      <c r="PL2" s="29">
        <f t="shared" si="6"/>
        <v>413</v>
      </c>
      <c r="PM2" s="29">
        <f t="shared" si="6"/>
        <v>414</v>
      </c>
      <c r="PN2" s="29">
        <f t="shared" si="6"/>
        <v>415</v>
      </c>
      <c r="PO2" s="29">
        <f t="shared" si="6"/>
        <v>416</v>
      </c>
      <c r="PP2" s="29">
        <f t="shared" si="6"/>
        <v>417</v>
      </c>
      <c r="PQ2" s="29">
        <f t="shared" si="6"/>
        <v>418</v>
      </c>
      <c r="PR2" s="29">
        <f t="shared" si="6"/>
        <v>419</v>
      </c>
      <c r="PS2" s="29">
        <f t="shared" si="6"/>
        <v>420</v>
      </c>
      <c r="PT2" s="29">
        <f t="shared" si="6"/>
        <v>421</v>
      </c>
      <c r="PU2" s="29">
        <f t="shared" si="6"/>
        <v>422</v>
      </c>
      <c r="PV2" s="29">
        <f t="shared" si="6"/>
        <v>423</v>
      </c>
      <c r="PW2" s="29">
        <f t="shared" si="6"/>
        <v>424</v>
      </c>
      <c r="PX2" s="29">
        <f t="shared" si="6"/>
        <v>425</v>
      </c>
      <c r="PY2" s="29">
        <f t="shared" si="6"/>
        <v>426</v>
      </c>
      <c r="PZ2" s="29">
        <f t="shared" si="6"/>
        <v>427</v>
      </c>
      <c r="QA2" s="29">
        <f t="shared" si="6"/>
        <v>428</v>
      </c>
      <c r="QB2" s="29">
        <f t="shared" si="6"/>
        <v>429</v>
      </c>
      <c r="QC2" s="29">
        <f t="shared" si="6"/>
        <v>430</v>
      </c>
      <c r="QD2" s="29">
        <f t="shared" si="6"/>
        <v>431</v>
      </c>
      <c r="QE2" s="29">
        <f t="shared" si="6"/>
        <v>432</v>
      </c>
      <c r="QF2" s="29">
        <f t="shared" si="6"/>
        <v>433</v>
      </c>
      <c r="QG2" s="29">
        <f t="shared" si="6"/>
        <v>434</v>
      </c>
      <c r="QH2" s="29">
        <f t="shared" si="6"/>
        <v>435</v>
      </c>
      <c r="QI2" s="29">
        <f t="shared" si="6"/>
        <v>436</v>
      </c>
      <c r="QJ2" s="29">
        <f t="shared" si="6"/>
        <v>437</v>
      </c>
      <c r="QK2" s="29">
        <f t="shared" si="6"/>
        <v>438</v>
      </c>
      <c r="QL2" s="29">
        <f t="shared" si="6"/>
        <v>439</v>
      </c>
      <c r="QM2" s="29">
        <f t="shared" si="6"/>
        <v>440</v>
      </c>
      <c r="QN2" s="29">
        <f t="shared" si="6"/>
        <v>441</v>
      </c>
      <c r="QO2" s="29">
        <f t="shared" si="6"/>
        <v>442</v>
      </c>
      <c r="QP2" s="29">
        <f t="shared" si="6"/>
        <v>443</v>
      </c>
      <c r="QQ2" s="29">
        <f t="shared" si="6"/>
        <v>444</v>
      </c>
      <c r="QR2" s="29">
        <f t="shared" si="6"/>
        <v>445</v>
      </c>
      <c r="QS2" s="29">
        <f t="shared" si="6"/>
        <v>446</v>
      </c>
      <c r="QT2" s="29">
        <f t="shared" si="6"/>
        <v>447</v>
      </c>
      <c r="QU2" s="29">
        <f t="shared" si="6"/>
        <v>448</v>
      </c>
      <c r="QV2" s="29">
        <f t="shared" si="6"/>
        <v>449</v>
      </c>
      <c r="QW2" s="29">
        <f t="shared" si="6"/>
        <v>450</v>
      </c>
      <c r="QX2" s="29">
        <f t="shared" ref="QX2:TI2" si="7">QW2+1</f>
        <v>451</v>
      </c>
      <c r="QY2" s="29">
        <f t="shared" si="7"/>
        <v>452</v>
      </c>
      <c r="QZ2" s="29">
        <f t="shared" si="7"/>
        <v>453</v>
      </c>
      <c r="RA2" s="29">
        <f t="shared" si="7"/>
        <v>454</v>
      </c>
      <c r="RB2" s="29">
        <f t="shared" si="7"/>
        <v>455</v>
      </c>
      <c r="RC2" s="29">
        <f t="shared" si="7"/>
        <v>456</v>
      </c>
      <c r="RD2" s="29">
        <f t="shared" si="7"/>
        <v>457</v>
      </c>
      <c r="RE2" s="29">
        <f t="shared" si="7"/>
        <v>458</v>
      </c>
      <c r="RF2" s="29">
        <f t="shared" si="7"/>
        <v>459</v>
      </c>
      <c r="RG2" s="29">
        <f t="shared" si="7"/>
        <v>460</v>
      </c>
      <c r="RH2" s="29">
        <f t="shared" si="7"/>
        <v>461</v>
      </c>
      <c r="RI2" s="29">
        <f t="shared" si="7"/>
        <v>462</v>
      </c>
      <c r="RJ2" s="29">
        <f t="shared" si="7"/>
        <v>463</v>
      </c>
      <c r="RK2" s="29">
        <f t="shared" si="7"/>
        <v>464</v>
      </c>
      <c r="RL2" s="29">
        <f t="shared" si="7"/>
        <v>465</v>
      </c>
      <c r="RM2" s="29">
        <f t="shared" si="7"/>
        <v>466</v>
      </c>
      <c r="RN2" s="29">
        <f t="shared" si="7"/>
        <v>467</v>
      </c>
      <c r="RO2" s="29">
        <f t="shared" si="7"/>
        <v>468</v>
      </c>
      <c r="RP2" s="29">
        <f t="shared" si="7"/>
        <v>469</v>
      </c>
      <c r="RQ2" s="29">
        <f t="shared" si="7"/>
        <v>470</v>
      </c>
      <c r="RR2" s="29">
        <f t="shared" si="7"/>
        <v>471</v>
      </c>
      <c r="RS2" s="29">
        <f t="shared" si="7"/>
        <v>472</v>
      </c>
      <c r="RT2" s="29">
        <f t="shared" si="7"/>
        <v>473</v>
      </c>
      <c r="RU2" s="29">
        <f t="shared" si="7"/>
        <v>474</v>
      </c>
      <c r="RV2" s="29">
        <f t="shared" si="7"/>
        <v>475</v>
      </c>
      <c r="RW2" s="29">
        <f t="shared" si="7"/>
        <v>476</v>
      </c>
      <c r="RX2" s="29">
        <f t="shared" si="7"/>
        <v>477</v>
      </c>
      <c r="RY2" s="29">
        <f t="shared" si="7"/>
        <v>478</v>
      </c>
      <c r="RZ2" s="29">
        <f t="shared" si="7"/>
        <v>479</v>
      </c>
      <c r="SA2" s="29">
        <f t="shared" si="7"/>
        <v>480</v>
      </c>
      <c r="SB2" s="29">
        <f t="shared" si="7"/>
        <v>481</v>
      </c>
      <c r="SC2" s="29">
        <f t="shared" si="7"/>
        <v>482</v>
      </c>
      <c r="SD2" s="29">
        <f t="shared" si="7"/>
        <v>483</v>
      </c>
      <c r="SE2" s="29">
        <f t="shared" si="7"/>
        <v>484</v>
      </c>
      <c r="SF2" s="29">
        <f t="shared" si="7"/>
        <v>485</v>
      </c>
      <c r="SG2" s="29">
        <f t="shared" si="7"/>
        <v>486</v>
      </c>
      <c r="SH2" s="29">
        <f t="shared" si="7"/>
        <v>487</v>
      </c>
      <c r="SI2" s="29">
        <f t="shared" si="7"/>
        <v>488</v>
      </c>
      <c r="SJ2" s="29">
        <f t="shared" si="7"/>
        <v>489</v>
      </c>
      <c r="SK2" s="29">
        <f t="shared" si="7"/>
        <v>490</v>
      </c>
      <c r="SL2" s="29">
        <f t="shared" si="7"/>
        <v>491</v>
      </c>
      <c r="SM2" s="29">
        <f t="shared" si="7"/>
        <v>492</v>
      </c>
      <c r="SN2" s="29">
        <f t="shared" si="7"/>
        <v>493</v>
      </c>
      <c r="SO2" s="29">
        <f t="shared" si="7"/>
        <v>494</v>
      </c>
      <c r="SP2" s="29">
        <f t="shared" si="7"/>
        <v>495</v>
      </c>
      <c r="SQ2" s="29">
        <f t="shared" si="7"/>
        <v>496</v>
      </c>
      <c r="SR2" s="29">
        <f t="shared" si="7"/>
        <v>497</v>
      </c>
      <c r="SS2" s="29">
        <f t="shared" si="7"/>
        <v>498</v>
      </c>
      <c r="ST2" s="29">
        <f t="shared" si="7"/>
        <v>499</v>
      </c>
      <c r="SU2" s="29">
        <f t="shared" si="7"/>
        <v>500</v>
      </c>
      <c r="SV2" s="29">
        <f t="shared" si="7"/>
        <v>501</v>
      </c>
      <c r="SW2" s="29">
        <f t="shared" si="7"/>
        <v>502</v>
      </c>
      <c r="SX2" s="29">
        <f t="shared" si="7"/>
        <v>503</v>
      </c>
      <c r="SY2" s="29">
        <f t="shared" si="7"/>
        <v>504</v>
      </c>
      <c r="SZ2" s="29">
        <f t="shared" si="7"/>
        <v>505</v>
      </c>
      <c r="TA2" s="29">
        <f t="shared" si="7"/>
        <v>506</v>
      </c>
      <c r="TB2" s="29">
        <f t="shared" si="7"/>
        <v>507</v>
      </c>
      <c r="TC2" s="29">
        <f t="shared" si="7"/>
        <v>508</v>
      </c>
      <c r="TD2" s="29">
        <f t="shared" si="7"/>
        <v>509</v>
      </c>
      <c r="TE2" s="29">
        <f t="shared" si="7"/>
        <v>510</v>
      </c>
      <c r="TF2" s="29">
        <f t="shared" si="7"/>
        <v>511</v>
      </c>
      <c r="TG2" s="29">
        <f t="shared" si="7"/>
        <v>512</v>
      </c>
      <c r="TH2" s="29">
        <f t="shared" si="7"/>
        <v>513</v>
      </c>
      <c r="TI2" s="29">
        <f t="shared" si="7"/>
        <v>514</v>
      </c>
      <c r="TJ2" s="29">
        <f t="shared" ref="TJ2:TN2" si="8">TI2+1</f>
        <v>515</v>
      </c>
      <c r="TK2" s="29">
        <f t="shared" si="8"/>
        <v>516</v>
      </c>
      <c r="TL2" s="29">
        <f t="shared" si="8"/>
        <v>517</v>
      </c>
      <c r="TM2" s="29">
        <f t="shared" si="8"/>
        <v>518</v>
      </c>
      <c r="TN2" s="29">
        <f t="shared" si="8"/>
        <v>519</v>
      </c>
      <c r="TO2" s="29" t="s">
        <v>910</v>
      </c>
    </row>
    <row r="3" spans="1:535" x14ac:dyDescent="0.25">
      <c r="B3" s="29" t="s">
        <v>1184</v>
      </c>
    </row>
    <row r="4" spans="1:535" x14ac:dyDescent="0.25">
      <c r="B4" s="29" t="s">
        <v>294</v>
      </c>
      <c r="C4" s="29" t="s">
        <v>927</v>
      </c>
      <c r="P4" s="133">
        <f>_xll.BDH(B4&amp;"@"&amp;C4&amp;" Corp","blp_i_sprd_mid","-2AY",,"Dates=s","Fill=C","Sort=R","Dir=H","factor=1","pcs="&amp;TV5,"cols=511;rows=2")</f>
        <v>44124</v>
      </c>
      <c r="Q4" s="133">
        <v>44123</v>
      </c>
      <c r="R4" s="133">
        <v>44120</v>
      </c>
      <c r="S4" s="133">
        <v>44119</v>
      </c>
      <c r="T4" s="133">
        <v>44118</v>
      </c>
      <c r="U4" s="133">
        <v>44117</v>
      </c>
      <c r="V4" s="133">
        <v>44116</v>
      </c>
      <c r="W4" s="133">
        <v>44113</v>
      </c>
      <c r="X4" s="133">
        <v>44112</v>
      </c>
      <c r="Y4" s="133">
        <v>44111</v>
      </c>
      <c r="Z4" s="133">
        <v>44110</v>
      </c>
      <c r="AA4" s="133">
        <v>44109</v>
      </c>
      <c r="AB4" s="133">
        <v>44106</v>
      </c>
      <c r="AC4" s="133">
        <v>44105</v>
      </c>
      <c r="AD4" s="133">
        <v>44104</v>
      </c>
      <c r="AE4" s="133">
        <v>44103</v>
      </c>
      <c r="AF4" s="133">
        <v>44102</v>
      </c>
      <c r="AG4" s="133">
        <v>44099</v>
      </c>
      <c r="AH4" s="133">
        <v>44098</v>
      </c>
      <c r="AI4" s="133">
        <v>44097</v>
      </c>
      <c r="AJ4" s="133">
        <v>44096</v>
      </c>
      <c r="AK4" s="133">
        <v>44095</v>
      </c>
      <c r="AL4" s="133">
        <v>44092</v>
      </c>
      <c r="AM4" s="133">
        <v>44091</v>
      </c>
      <c r="AN4" s="133">
        <v>44090</v>
      </c>
      <c r="AO4" s="133">
        <v>44089</v>
      </c>
      <c r="AP4" s="133">
        <v>44088</v>
      </c>
      <c r="AQ4" s="133">
        <v>44085</v>
      </c>
      <c r="AR4" s="133">
        <v>44084</v>
      </c>
      <c r="AS4" s="133">
        <v>44083</v>
      </c>
      <c r="AT4" s="133">
        <v>44082</v>
      </c>
      <c r="AU4" s="133">
        <v>44081</v>
      </c>
      <c r="AV4" s="133">
        <v>44078</v>
      </c>
      <c r="AW4" s="133">
        <v>44077</v>
      </c>
      <c r="AX4" s="133">
        <v>44076</v>
      </c>
      <c r="AY4" s="133">
        <v>44075</v>
      </c>
      <c r="AZ4" s="133">
        <v>44074</v>
      </c>
      <c r="BA4" s="133">
        <v>44071</v>
      </c>
      <c r="BB4" s="133">
        <v>44070</v>
      </c>
      <c r="BC4" s="133">
        <v>44069</v>
      </c>
      <c r="BD4" s="133">
        <v>44068</v>
      </c>
      <c r="BE4" s="133">
        <v>44067</v>
      </c>
      <c r="BF4" s="133">
        <v>44064</v>
      </c>
      <c r="BG4" s="133">
        <v>44063</v>
      </c>
      <c r="BH4" s="133">
        <v>44062</v>
      </c>
      <c r="BI4" s="133">
        <v>44061</v>
      </c>
      <c r="BJ4" s="133">
        <v>44060</v>
      </c>
      <c r="BK4" s="133">
        <v>44057</v>
      </c>
      <c r="BL4" s="133">
        <v>44056</v>
      </c>
      <c r="BM4" s="133">
        <v>44055</v>
      </c>
      <c r="BN4" s="133">
        <v>44054</v>
      </c>
      <c r="BO4" s="133">
        <v>44053</v>
      </c>
      <c r="BP4" s="133">
        <v>44050</v>
      </c>
      <c r="BQ4" s="133">
        <v>44049</v>
      </c>
      <c r="BR4" s="133">
        <v>44048</v>
      </c>
      <c r="BS4" s="133">
        <v>44047</v>
      </c>
      <c r="BT4" s="133">
        <v>44046</v>
      </c>
      <c r="BU4" s="133">
        <v>44043</v>
      </c>
      <c r="BV4" s="133">
        <v>44042</v>
      </c>
      <c r="BW4" s="133">
        <v>44041</v>
      </c>
      <c r="BX4" s="133">
        <v>44040</v>
      </c>
      <c r="BY4" s="133">
        <v>44039</v>
      </c>
      <c r="BZ4" s="133">
        <v>44036</v>
      </c>
      <c r="CA4" s="133">
        <v>44035</v>
      </c>
      <c r="CB4" s="133">
        <v>44034</v>
      </c>
      <c r="CC4" s="133">
        <v>44033</v>
      </c>
      <c r="CD4" s="133">
        <v>44032</v>
      </c>
      <c r="CE4" s="133">
        <v>44029</v>
      </c>
      <c r="CF4" s="133">
        <v>44028</v>
      </c>
      <c r="CG4" s="133">
        <v>44027</v>
      </c>
      <c r="CH4" s="133">
        <v>44026</v>
      </c>
      <c r="CI4" s="133">
        <v>44025</v>
      </c>
      <c r="CJ4" s="133">
        <v>44022</v>
      </c>
      <c r="CK4" s="133">
        <v>44021</v>
      </c>
      <c r="CL4" s="133">
        <v>44020</v>
      </c>
      <c r="CM4" s="133">
        <v>44019</v>
      </c>
      <c r="CN4" s="133">
        <v>44018</v>
      </c>
      <c r="CO4" s="133">
        <v>44015</v>
      </c>
      <c r="CP4" s="133">
        <v>44014</v>
      </c>
      <c r="CQ4" s="133">
        <v>44013</v>
      </c>
      <c r="CR4" s="133">
        <v>44012</v>
      </c>
      <c r="CS4" s="133">
        <v>44011</v>
      </c>
      <c r="CT4" s="133">
        <v>44008</v>
      </c>
      <c r="CU4" s="133">
        <v>44007</v>
      </c>
      <c r="CV4" s="133">
        <v>44006</v>
      </c>
      <c r="CW4" s="133">
        <v>44005</v>
      </c>
      <c r="CX4" s="133">
        <v>44004</v>
      </c>
      <c r="CY4" s="133">
        <v>44001</v>
      </c>
      <c r="CZ4" s="133">
        <v>44000</v>
      </c>
      <c r="DA4" s="133">
        <v>43999</v>
      </c>
      <c r="DB4" s="133">
        <v>43998</v>
      </c>
      <c r="DC4" s="133">
        <v>43997</v>
      </c>
      <c r="DD4" s="133">
        <v>43994</v>
      </c>
      <c r="DE4" s="133">
        <v>43993</v>
      </c>
      <c r="DF4" s="133">
        <v>43992</v>
      </c>
      <c r="DG4" s="133">
        <v>43991</v>
      </c>
      <c r="DH4" s="133">
        <v>43990</v>
      </c>
      <c r="DI4" s="133">
        <v>43987</v>
      </c>
      <c r="DJ4" s="133">
        <v>43986</v>
      </c>
      <c r="DK4" s="133">
        <v>43985</v>
      </c>
      <c r="DL4" s="133">
        <v>43984</v>
      </c>
      <c r="DM4" s="133">
        <v>43983</v>
      </c>
      <c r="DN4" s="133">
        <v>43980</v>
      </c>
      <c r="DO4" s="133">
        <v>43979</v>
      </c>
      <c r="DP4" s="133">
        <v>43978</v>
      </c>
      <c r="DQ4" s="133">
        <v>43977</v>
      </c>
      <c r="DR4" s="133">
        <v>43976</v>
      </c>
      <c r="DS4" s="133">
        <v>43973</v>
      </c>
      <c r="DT4" s="133">
        <v>43972</v>
      </c>
      <c r="DU4" s="133">
        <v>43971</v>
      </c>
      <c r="DV4" s="133">
        <v>43970</v>
      </c>
      <c r="DW4" s="133">
        <v>43969</v>
      </c>
      <c r="DX4" s="133">
        <v>43966</v>
      </c>
      <c r="DY4" s="133">
        <v>43965</v>
      </c>
      <c r="DZ4" s="133">
        <v>43964</v>
      </c>
      <c r="EA4" s="133">
        <v>43963</v>
      </c>
      <c r="EB4" s="133">
        <v>43962</v>
      </c>
      <c r="EC4" s="133">
        <v>43959</v>
      </c>
      <c r="ED4" s="133">
        <v>43958</v>
      </c>
      <c r="EE4" s="133">
        <v>43957</v>
      </c>
      <c r="EF4" s="133">
        <v>43956</v>
      </c>
      <c r="EG4" s="133">
        <v>43955</v>
      </c>
      <c r="EH4" s="133">
        <v>43952</v>
      </c>
      <c r="EI4" s="133">
        <v>43951</v>
      </c>
      <c r="EJ4" s="133">
        <v>43950</v>
      </c>
      <c r="EK4" s="133">
        <v>43949</v>
      </c>
      <c r="EL4" s="133">
        <v>43948</v>
      </c>
      <c r="EM4" s="133">
        <v>43945</v>
      </c>
      <c r="EN4" s="133">
        <v>43944</v>
      </c>
      <c r="EO4" s="133">
        <v>43943</v>
      </c>
      <c r="EP4" s="133">
        <v>43942</v>
      </c>
      <c r="EQ4" s="133">
        <v>43941</v>
      </c>
      <c r="ER4" s="133">
        <v>43938</v>
      </c>
      <c r="ES4" s="133">
        <v>43937</v>
      </c>
      <c r="ET4" s="133">
        <v>43936</v>
      </c>
      <c r="EU4" s="133">
        <v>43935</v>
      </c>
      <c r="EV4" s="133">
        <v>43930</v>
      </c>
      <c r="EW4" s="133">
        <v>43929</v>
      </c>
      <c r="EX4" s="133">
        <v>43928</v>
      </c>
      <c r="EY4" s="133">
        <v>43927</v>
      </c>
      <c r="EZ4" s="133">
        <v>43924</v>
      </c>
      <c r="FA4" s="133">
        <v>43923</v>
      </c>
      <c r="FB4" s="133">
        <v>43922</v>
      </c>
      <c r="FC4" s="133">
        <v>43921</v>
      </c>
      <c r="FD4" s="133">
        <v>43920</v>
      </c>
      <c r="FE4" s="133">
        <v>43917</v>
      </c>
      <c r="FF4" s="133">
        <v>43916</v>
      </c>
      <c r="FG4" s="133">
        <v>43915</v>
      </c>
      <c r="FH4" s="133">
        <v>43914</v>
      </c>
      <c r="FI4" s="133">
        <v>43913</v>
      </c>
      <c r="FJ4" s="133">
        <v>43910</v>
      </c>
      <c r="FK4" s="133">
        <v>43909</v>
      </c>
      <c r="FL4" s="133">
        <v>43908</v>
      </c>
      <c r="FM4" s="133">
        <v>43907</v>
      </c>
      <c r="FN4" s="133">
        <v>43906</v>
      </c>
      <c r="FO4" s="133">
        <v>43903</v>
      </c>
      <c r="FP4" s="133">
        <v>43902</v>
      </c>
      <c r="FQ4" s="133">
        <v>43901</v>
      </c>
      <c r="FR4" s="133">
        <v>43900</v>
      </c>
      <c r="FS4" s="133">
        <v>43899</v>
      </c>
      <c r="FT4" s="133">
        <v>43896</v>
      </c>
      <c r="FU4" s="133">
        <v>43895</v>
      </c>
      <c r="FV4" s="133">
        <v>43894</v>
      </c>
      <c r="FW4" s="133">
        <v>43893</v>
      </c>
      <c r="FX4" s="133">
        <v>43892</v>
      </c>
      <c r="FY4" s="133">
        <v>43889</v>
      </c>
      <c r="FZ4" s="133">
        <v>43888</v>
      </c>
      <c r="GA4" s="133">
        <v>43887</v>
      </c>
      <c r="GB4" s="133">
        <v>43886</v>
      </c>
      <c r="GC4" s="133">
        <v>43885</v>
      </c>
      <c r="GD4" s="133">
        <v>43882</v>
      </c>
      <c r="GE4" s="133">
        <v>43881</v>
      </c>
      <c r="GF4" s="133">
        <v>43880</v>
      </c>
      <c r="GG4" s="133">
        <v>43879</v>
      </c>
      <c r="GH4" s="133">
        <v>43878</v>
      </c>
      <c r="GI4" s="133">
        <v>43875</v>
      </c>
      <c r="GJ4" s="133">
        <v>43874</v>
      </c>
      <c r="GK4" s="133">
        <v>43873</v>
      </c>
      <c r="GL4" s="133">
        <v>43872</v>
      </c>
      <c r="GM4" s="133">
        <v>43871</v>
      </c>
      <c r="GN4" s="133">
        <v>43868</v>
      </c>
      <c r="GO4" s="133">
        <v>43867</v>
      </c>
      <c r="GP4" s="133">
        <v>43866</v>
      </c>
      <c r="GQ4" s="133">
        <v>43865</v>
      </c>
      <c r="GR4" s="133">
        <v>43864</v>
      </c>
      <c r="GS4" s="133">
        <v>43861</v>
      </c>
      <c r="GT4" s="133">
        <v>43860</v>
      </c>
      <c r="GU4" s="133">
        <v>43859</v>
      </c>
      <c r="GV4" s="133">
        <v>43858</v>
      </c>
      <c r="GW4" s="133">
        <v>43857</v>
      </c>
      <c r="GX4" s="133">
        <v>43854</v>
      </c>
      <c r="GY4" s="133">
        <v>43853</v>
      </c>
      <c r="GZ4" s="133">
        <v>43852</v>
      </c>
      <c r="HA4" s="133">
        <v>43851</v>
      </c>
      <c r="HB4" s="133">
        <v>43850</v>
      </c>
      <c r="HC4" s="133">
        <v>43847</v>
      </c>
      <c r="HD4" s="133">
        <v>43846</v>
      </c>
      <c r="HE4" s="133">
        <v>43845</v>
      </c>
      <c r="HF4" s="133">
        <v>43844</v>
      </c>
      <c r="HG4" s="133">
        <v>43843</v>
      </c>
      <c r="HH4" s="133">
        <v>43840</v>
      </c>
      <c r="HI4" s="133">
        <v>43839</v>
      </c>
      <c r="HJ4" s="133">
        <v>43838</v>
      </c>
      <c r="HK4" s="133">
        <v>43837</v>
      </c>
      <c r="HL4" s="133">
        <v>43836</v>
      </c>
      <c r="HM4" s="133">
        <v>43833</v>
      </c>
      <c r="HN4" s="133">
        <v>43832</v>
      </c>
      <c r="HO4" s="133">
        <v>43830</v>
      </c>
      <c r="HP4" s="133">
        <v>43829</v>
      </c>
      <c r="HQ4" s="133">
        <v>43826</v>
      </c>
      <c r="HR4" s="133">
        <v>43823</v>
      </c>
      <c r="HS4" s="133">
        <v>43822</v>
      </c>
      <c r="HT4" s="133">
        <v>43819</v>
      </c>
      <c r="HU4" s="133">
        <v>43818</v>
      </c>
      <c r="HV4" s="133">
        <v>43817</v>
      </c>
      <c r="HW4" s="133">
        <v>43816</v>
      </c>
      <c r="HX4" s="133">
        <v>43815</v>
      </c>
      <c r="HY4" s="133">
        <v>43812</v>
      </c>
      <c r="HZ4" s="133">
        <v>43811</v>
      </c>
      <c r="IA4" s="133">
        <v>43810</v>
      </c>
      <c r="IB4" s="133">
        <v>43809</v>
      </c>
      <c r="IC4" s="133">
        <v>43808</v>
      </c>
      <c r="ID4" s="133">
        <v>43805</v>
      </c>
      <c r="IE4" s="133">
        <v>43804</v>
      </c>
      <c r="IF4" s="133">
        <v>43803</v>
      </c>
      <c r="IG4" s="133">
        <v>43802</v>
      </c>
      <c r="IH4" s="133">
        <v>43801</v>
      </c>
      <c r="II4" s="133">
        <v>43798</v>
      </c>
      <c r="IJ4" s="133">
        <v>43797</v>
      </c>
      <c r="IK4" s="133">
        <v>43796</v>
      </c>
      <c r="IL4" s="133">
        <v>43795</v>
      </c>
      <c r="IM4" s="133">
        <v>43794</v>
      </c>
      <c r="IN4" s="133">
        <v>43791</v>
      </c>
      <c r="IO4" s="133">
        <v>43790</v>
      </c>
      <c r="IP4" s="133">
        <v>43789</v>
      </c>
      <c r="IQ4" s="133">
        <v>43788</v>
      </c>
      <c r="IR4" s="133">
        <v>43787</v>
      </c>
      <c r="IS4" s="133">
        <v>43784</v>
      </c>
      <c r="IT4" s="133">
        <v>43783</v>
      </c>
      <c r="IU4" s="133">
        <v>43782</v>
      </c>
      <c r="IV4" s="133">
        <v>43781</v>
      </c>
      <c r="IW4" s="133">
        <v>43780</v>
      </c>
      <c r="IX4" s="133">
        <v>43777</v>
      </c>
      <c r="IY4" s="133">
        <v>43776</v>
      </c>
      <c r="IZ4" s="133">
        <v>43775</v>
      </c>
      <c r="JA4" s="133">
        <v>43774</v>
      </c>
      <c r="JB4" s="133">
        <v>43773</v>
      </c>
      <c r="JC4" s="133">
        <v>43770</v>
      </c>
      <c r="JD4" s="133">
        <v>43769</v>
      </c>
      <c r="JE4" s="133">
        <v>43768</v>
      </c>
      <c r="JF4" s="133">
        <v>43767</v>
      </c>
      <c r="JG4" s="133">
        <v>43766</v>
      </c>
      <c r="JH4" s="133">
        <v>43763</v>
      </c>
      <c r="JI4" s="133">
        <v>43762</v>
      </c>
      <c r="JJ4" s="133">
        <v>43761</v>
      </c>
      <c r="JK4" s="133">
        <v>43760</v>
      </c>
      <c r="JL4" s="133">
        <v>43759</v>
      </c>
      <c r="JM4" s="133">
        <v>43756</v>
      </c>
      <c r="JN4" s="133">
        <v>43755</v>
      </c>
      <c r="JO4" s="133">
        <v>43754</v>
      </c>
      <c r="JP4" s="133">
        <v>43753</v>
      </c>
      <c r="JQ4" s="133">
        <v>43752</v>
      </c>
      <c r="JR4" s="133">
        <v>43749</v>
      </c>
      <c r="JS4" s="133">
        <v>43748</v>
      </c>
      <c r="JT4" s="133">
        <v>43747</v>
      </c>
      <c r="JU4" s="133">
        <v>43746</v>
      </c>
      <c r="JV4" s="133">
        <v>43745</v>
      </c>
      <c r="JW4" s="133">
        <v>43742</v>
      </c>
      <c r="JX4" s="133">
        <v>43741</v>
      </c>
      <c r="JY4" s="133">
        <v>43740</v>
      </c>
      <c r="JZ4" s="133">
        <v>43739</v>
      </c>
      <c r="KA4" s="133">
        <v>43738</v>
      </c>
      <c r="KB4" s="133">
        <v>43735</v>
      </c>
      <c r="KC4" s="133">
        <v>43734</v>
      </c>
      <c r="KD4" s="133">
        <v>43733</v>
      </c>
      <c r="KE4" s="133">
        <v>43732</v>
      </c>
      <c r="KF4" s="133">
        <v>43731</v>
      </c>
      <c r="KG4" s="133">
        <v>43728</v>
      </c>
      <c r="KH4" s="133">
        <v>43727</v>
      </c>
      <c r="KI4" s="133">
        <v>43726</v>
      </c>
      <c r="KJ4" s="133">
        <v>43725</v>
      </c>
      <c r="KK4" s="133">
        <v>43724</v>
      </c>
      <c r="KL4" s="133">
        <v>43721</v>
      </c>
      <c r="KM4" s="133">
        <v>43720</v>
      </c>
      <c r="KN4" s="133">
        <v>43719</v>
      </c>
      <c r="KO4" s="133">
        <v>43718</v>
      </c>
      <c r="KP4" s="133">
        <v>43717</v>
      </c>
      <c r="KQ4" s="133">
        <v>43714</v>
      </c>
      <c r="KR4" s="133">
        <v>43713</v>
      </c>
      <c r="KS4" s="133">
        <v>43712</v>
      </c>
      <c r="KT4" s="133">
        <v>43711</v>
      </c>
      <c r="KU4" s="133">
        <v>43710</v>
      </c>
      <c r="KV4" s="133">
        <v>43707</v>
      </c>
      <c r="KW4" s="133">
        <v>43706</v>
      </c>
      <c r="KX4" s="133">
        <v>43705</v>
      </c>
      <c r="KY4" s="133">
        <v>43704</v>
      </c>
      <c r="KZ4" s="133">
        <v>43703</v>
      </c>
      <c r="LA4" s="133">
        <v>43700</v>
      </c>
      <c r="LB4" s="133">
        <v>43699</v>
      </c>
      <c r="LC4" s="133">
        <v>43698</v>
      </c>
      <c r="LD4" s="133">
        <v>43697</v>
      </c>
      <c r="LE4" s="133">
        <v>43696</v>
      </c>
      <c r="LF4" s="133">
        <v>43693</v>
      </c>
      <c r="LG4" s="133">
        <v>43692</v>
      </c>
      <c r="LH4" s="133">
        <v>43691</v>
      </c>
      <c r="LI4" s="133">
        <v>43690</v>
      </c>
      <c r="LJ4" s="133">
        <v>43689</v>
      </c>
      <c r="LK4" s="133">
        <v>43686</v>
      </c>
      <c r="LL4" s="133">
        <v>43685</v>
      </c>
      <c r="LM4" s="133">
        <v>43684</v>
      </c>
      <c r="LN4" s="133">
        <v>43683</v>
      </c>
      <c r="LO4" s="133">
        <v>43682</v>
      </c>
      <c r="LP4" s="133">
        <v>43679</v>
      </c>
      <c r="LQ4" s="133">
        <v>43678</v>
      </c>
      <c r="LR4" s="133">
        <v>43677</v>
      </c>
      <c r="LS4" s="133">
        <v>43676</v>
      </c>
      <c r="LT4" s="133">
        <v>43675</v>
      </c>
      <c r="LU4" s="133">
        <v>43672</v>
      </c>
      <c r="LV4" s="133">
        <v>43671</v>
      </c>
      <c r="LW4" s="133">
        <v>43670</v>
      </c>
      <c r="LX4" s="133">
        <v>43669</v>
      </c>
      <c r="LY4" s="133">
        <v>43668</v>
      </c>
      <c r="LZ4" s="133">
        <v>43665</v>
      </c>
      <c r="MA4" s="133">
        <v>43664</v>
      </c>
      <c r="MB4" s="133">
        <v>43663</v>
      </c>
      <c r="MC4" s="133">
        <v>43662</v>
      </c>
      <c r="MD4" s="133">
        <v>43661</v>
      </c>
      <c r="ME4" s="133">
        <v>43658</v>
      </c>
      <c r="MF4" s="133">
        <v>43657</v>
      </c>
      <c r="MG4" s="133">
        <v>43656</v>
      </c>
      <c r="MH4" s="133">
        <v>43655</v>
      </c>
      <c r="MI4" s="133">
        <v>43654</v>
      </c>
      <c r="MJ4" s="133">
        <v>43651</v>
      </c>
      <c r="MK4" s="133">
        <v>43650</v>
      </c>
      <c r="ML4" s="133">
        <v>43649</v>
      </c>
      <c r="MM4" s="133">
        <v>43648</v>
      </c>
      <c r="MN4" s="133">
        <v>43647</v>
      </c>
      <c r="MO4" s="133">
        <v>43644</v>
      </c>
      <c r="MP4" s="133">
        <v>43643</v>
      </c>
      <c r="MQ4" s="133">
        <v>43642</v>
      </c>
      <c r="MR4" s="133">
        <v>43641</v>
      </c>
      <c r="MS4" s="133">
        <v>43640</v>
      </c>
      <c r="MT4" s="133">
        <v>43637</v>
      </c>
      <c r="MU4" s="133">
        <v>43636</v>
      </c>
      <c r="MV4" s="133">
        <v>43635</v>
      </c>
      <c r="MW4" s="133">
        <v>43634</v>
      </c>
      <c r="MX4" s="133">
        <v>43633</v>
      </c>
      <c r="MY4" s="133">
        <v>43630</v>
      </c>
      <c r="MZ4" s="133">
        <v>43629</v>
      </c>
      <c r="NA4" s="133">
        <v>43628</v>
      </c>
      <c r="NB4" s="133">
        <v>43627</v>
      </c>
      <c r="NC4" s="133">
        <v>43626</v>
      </c>
      <c r="ND4" s="133">
        <v>43623</v>
      </c>
      <c r="NE4" s="133">
        <v>43622</v>
      </c>
      <c r="NF4" s="133">
        <v>43621</v>
      </c>
      <c r="NG4" s="133">
        <v>43620</v>
      </c>
      <c r="NH4" s="133">
        <v>43619</v>
      </c>
      <c r="NI4" s="133">
        <v>43616</v>
      </c>
      <c r="NJ4" s="133">
        <v>43615</v>
      </c>
      <c r="NK4" s="133">
        <v>43614</v>
      </c>
      <c r="NL4" s="133">
        <v>43613</v>
      </c>
      <c r="NM4" s="133">
        <v>43612</v>
      </c>
      <c r="NN4" s="133">
        <v>43609</v>
      </c>
      <c r="NO4" s="133">
        <v>43608</v>
      </c>
      <c r="NP4" s="133">
        <v>43607</v>
      </c>
      <c r="NQ4" s="133">
        <v>43606</v>
      </c>
      <c r="NR4" s="133">
        <v>43605</v>
      </c>
      <c r="NS4" s="133">
        <v>43602</v>
      </c>
      <c r="NT4" s="133">
        <v>43601</v>
      </c>
      <c r="NU4" s="133">
        <v>43600</v>
      </c>
      <c r="NV4" s="133">
        <v>43599</v>
      </c>
      <c r="NW4" s="133">
        <v>43598</v>
      </c>
      <c r="NX4" s="133">
        <v>43595</v>
      </c>
      <c r="NY4" s="133">
        <v>43594</v>
      </c>
      <c r="NZ4" s="133">
        <v>43593</v>
      </c>
      <c r="OA4" s="133">
        <v>43592</v>
      </c>
      <c r="OB4" s="133">
        <v>43591</v>
      </c>
      <c r="OC4" s="133">
        <v>43588</v>
      </c>
      <c r="OD4" s="133">
        <v>43587</v>
      </c>
      <c r="OE4" s="133">
        <v>43586</v>
      </c>
      <c r="OF4" s="133">
        <v>43585</v>
      </c>
      <c r="OG4" s="133">
        <v>43584</v>
      </c>
      <c r="OH4" s="133">
        <v>43581</v>
      </c>
      <c r="OI4" s="133">
        <v>43580</v>
      </c>
      <c r="OJ4" s="133">
        <v>43579</v>
      </c>
      <c r="OK4" s="133">
        <v>43578</v>
      </c>
      <c r="OL4" s="133">
        <v>43573</v>
      </c>
      <c r="OM4" s="133">
        <v>43572</v>
      </c>
      <c r="ON4" s="133">
        <v>43571</v>
      </c>
      <c r="OO4" s="133">
        <v>43570</v>
      </c>
      <c r="OP4" s="133">
        <v>43567</v>
      </c>
      <c r="OQ4" s="133">
        <v>43566</v>
      </c>
      <c r="OR4" s="133">
        <v>43565</v>
      </c>
      <c r="OS4" s="133">
        <v>43564</v>
      </c>
      <c r="OT4" s="133">
        <v>43563</v>
      </c>
      <c r="OU4" s="133">
        <v>43560</v>
      </c>
      <c r="OV4" s="133">
        <v>43559</v>
      </c>
      <c r="OW4" s="133">
        <v>43558</v>
      </c>
      <c r="OX4" s="133">
        <v>43557</v>
      </c>
      <c r="OY4" s="133">
        <v>43556</v>
      </c>
      <c r="OZ4" s="133">
        <v>43553</v>
      </c>
      <c r="PA4" s="133">
        <v>43552</v>
      </c>
      <c r="PB4" s="133">
        <v>43551</v>
      </c>
      <c r="PC4" s="133">
        <v>43550</v>
      </c>
      <c r="PD4" s="133">
        <v>43549</v>
      </c>
      <c r="PE4" s="133">
        <v>43546</v>
      </c>
      <c r="PF4" s="133">
        <v>43545</v>
      </c>
      <c r="PG4" s="133">
        <v>43544</v>
      </c>
      <c r="PH4" s="133">
        <v>43543</v>
      </c>
      <c r="PI4" s="133">
        <v>43542</v>
      </c>
      <c r="PJ4" s="133">
        <v>43539</v>
      </c>
      <c r="PK4" s="133">
        <v>43538</v>
      </c>
      <c r="PL4" s="133">
        <v>43537</v>
      </c>
      <c r="PM4" s="133">
        <v>43536</v>
      </c>
      <c r="PN4" s="133">
        <v>43535</v>
      </c>
      <c r="PO4" s="133">
        <v>43532</v>
      </c>
      <c r="PP4" s="133">
        <v>43531</v>
      </c>
      <c r="PQ4" s="133">
        <v>43530</v>
      </c>
      <c r="PR4" s="133">
        <v>43529</v>
      </c>
      <c r="PS4" s="133">
        <v>43528</v>
      </c>
      <c r="PT4" s="133">
        <v>43525</v>
      </c>
      <c r="PU4" s="133">
        <v>43524</v>
      </c>
      <c r="PV4" s="133">
        <v>43523</v>
      </c>
      <c r="PW4" s="133">
        <v>43522</v>
      </c>
      <c r="PX4" s="133">
        <v>43521</v>
      </c>
      <c r="PY4" s="133">
        <v>43518</v>
      </c>
      <c r="PZ4" s="133">
        <v>43517</v>
      </c>
      <c r="QA4" s="133">
        <v>43516</v>
      </c>
      <c r="QB4" s="133">
        <v>43515</v>
      </c>
      <c r="QC4" s="133">
        <v>43514</v>
      </c>
      <c r="QD4" s="133">
        <v>43511</v>
      </c>
      <c r="QE4" s="133">
        <v>43510</v>
      </c>
      <c r="QF4" s="133">
        <v>43509</v>
      </c>
      <c r="QG4" s="133">
        <v>43508</v>
      </c>
      <c r="QH4" s="133">
        <v>43507</v>
      </c>
      <c r="QI4" s="133">
        <v>43504</v>
      </c>
      <c r="QJ4" s="133">
        <v>43503</v>
      </c>
      <c r="QK4" s="133">
        <v>43502</v>
      </c>
      <c r="QL4" s="133">
        <v>43501</v>
      </c>
      <c r="QM4" s="133">
        <v>43500</v>
      </c>
      <c r="QN4" s="133">
        <v>43497</v>
      </c>
      <c r="QO4" s="133">
        <v>43496</v>
      </c>
      <c r="QP4" s="133">
        <v>43495</v>
      </c>
      <c r="QQ4" s="133">
        <v>43494</v>
      </c>
      <c r="QR4" s="133">
        <v>43493</v>
      </c>
      <c r="QS4" s="133">
        <v>43490</v>
      </c>
      <c r="QT4" s="133">
        <v>43489</v>
      </c>
      <c r="QU4" s="133">
        <v>43488</v>
      </c>
      <c r="QV4" s="133">
        <v>43487</v>
      </c>
      <c r="QW4" s="133">
        <v>43486</v>
      </c>
      <c r="QX4" s="133">
        <v>43483</v>
      </c>
      <c r="QY4" s="133">
        <v>43482</v>
      </c>
      <c r="QZ4" s="133">
        <v>43481</v>
      </c>
      <c r="RA4" s="133">
        <v>43480</v>
      </c>
      <c r="RB4" s="133">
        <v>43479</v>
      </c>
      <c r="RC4" s="133">
        <v>43476</v>
      </c>
      <c r="RD4" s="133">
        <v>43475</v>
      </c>
      <c r="RE4" s="133">
        <v>43474</v>
      </c>
      <c r="RF4" s="133">
        <v>43473</v>
      </c>
      <c r="RG4" s="133">
        <v>43472</v>
      </c>
      <c r="RH4" s="133">
        <v>43469</v>
      </c>
      <c r="RI4" s="133">
        <v>43468</v>
      </c>
      <c r="RJ4" s="133">
        <v>43467</v>
      </c>
      <c r="RK4" s="133">
        <v>43465</v>
      </c>
      <c r="RL4" s="133">
        <v>43462</v>
      </c>
      <c r="RM4" s="133">
        <v>43461</v>
      </c>
      <c r="RN4" s="133">
        <v>43458</v>
      </c>
      <c r="RO4" s="133">
        <v>43455</v>
      </c>
      <c r="RP4" s="133">
        <v>43454</v>
      </c>
      <c r="RQ4" s="133">
        <v>43453</v>
      </c>
      <c r="RR4" s="133">
        <v>43452</v>
      </c>
      <c r="RS4" s="133">
        <v>43451</v>
      </c>
      <c r="RT4" s="133">
        <v>43448</v>
      </c>
      <c r="RU4" s="133">
        <v>43447</v>
      </c>
      <c r="RV4" s="133">
        <v>43446</v>
      </c>
      <c r="RW4" s="133">
        <v>43445</v>
      </c>
      <c r="RX4" s="133">
        <v>43444</v>
      </c>
      <c r="RY4" s="133">
        <v>43441</v>
      </c>
      <c r="RZ4" s="133">
        <v>43440</v>
      </c>
      <c r="SA4" s="133">
        <v>43439</v>
      </c>
      <c r="SB4" s="133">
        <v>43438</v>
      </c>
      <c r="SC4" s="133">
        <v>43437</v>
      </c>
      <c r="SD4" s="133">
        <v>43434</v>
      </c>
      <c r="SE4" s="133">
        <v>43433</v>
      </c>
      <c r="SF4" s="133">
        <v>43432</v>
      </c>
      <c r="SG4" s="133">
        <v>43431</v>
      </c>
      <c r="SH4" s="133">
        <v>43430</v>
      </c>
      <c r="SI4" s="133">
        <v>43427</v>
      </c>
      <c r="SJ4" s="133">
        <v>43426</v>
      </c>
      <c r="SK4" s="133">
        <v>43425</v>
      </c>
      <c r="SL4" s="133">
        <v>43424</v>
      </c>
      <c r="SM4" s="133">
        <v>43423</v>
      </c>
      <c r="SN4" s="133">
        <v>43420</v>
      </c>
      <c r="SO4" s="133">
        <v>43419</v>
      </c>
      <c r="SP4" s="133">
        <v>43418</v>
      </c>
      <c r="SQ4" s="133">
        <v>43417</v>
      </c>
      <c r="SR4" s="133">
        <v>43416</v>
      </c>
      <c r="SS4" s="133">
        <v>43413</v>
      </c>
      <c r="ST4" s="133">
        <v>43412</v>
      </c>
      <c r="SU4" s="133">
        <v>43411</v>
      </c>
      <c r="SV4" s="133">
        <v>43410</v>
      </c>
      <c r="SW4" s="133">
        <v>43409</v>
      </c>
      <c r="SX4" s="133">
        <v>43406</v>
      </c>
      <c r="SY4" s="133">
        <v>43405</v>
      </c>
      <c r="SZ4" s="133">
        <v>43403</v>
      </c>
      <c r="TA4" s="133">
        <v>43402</v>
      </c>
      <c r="TB4" s="133">
        <v>43399</v>
      </c>
      <c r="TC4" s="133">
        <v>43398</v>
      </c>
      <c r="TD4" s="133">
        <v>43397</v>
      </c>
      <c r="TE4" s="133">
        <v>43396</v>
      </c>
      <c r="TF4" s="133">
        <v>43395</v>
      </c>
    </row>
    <row r="5" spans="1:535" x14ac:dyDescent="0.25">
      <c r="P5" s="29">
        <v>108.52800000000001</v>
      </c>
      <c r="Q5" s="29">
        <v>92.635999999999996</v>
      </c>
      <c r="R5" s="29">
        <v>99.207999999999998</v>
      </c>
      <c r="S5" s="29">
        <v>88.388000000000005</v>
      </c>
      <c r="T5" s="29">
        <v>97.561999999999998</v>
      </c>
      <c r="U5" s="29">
        <v>86.545000000000002</v>
      </c>
      <c r="V5" s="29">
        <v>91.165999999999997</v>
      </c>
      <c r="W5" s="29">
        <v>85.795000000000002</v>
      </c>
      <c r="X5" s="29">
        <v>89.790999999999997</v>
      </c>
      <c r="Y5" s="29">
        <v>81.637</v>
      </c>
      <c r="Z5" s="29">
        <v>89.290999999999997</v>
      </c>
      <c r="AA5" s="29">
        <v>87.506</v>
      </c>
      <c r="AB5" s="29">
        <v>83.266000000000005</v>
      </c>
      <c r="AC5" s="29">
        <v>96.343000000000004</v>
      </c>
      <c r="AD5" s="29">
        <v>84.153000000000006</v>
      </c>
      <c r="AE5" s="29">
        <v>98.149000000000001</v>
      </c>
      <c r="AF5" s="29">
        <v>94.355000000000004</v>
      </c>
      <c r="AG5" s="29">
        <v>96.177000000000007</v>
      </c>
      <c r="AH5" s="29">
        <v>98.483999999999995</v>
      </c>
      <c r="AI5" s="29">
        <v>99.801000000000002</v>
      </c>
      <c r="AJ5" s="29">
        <v>95.304000000000002</v>
      </c>
      <c r="AK5" s="29">
        <v>87.058999999999997</v>
      </c>
      <c r="AL5" s="29">
        <v>78.400999999999996</v>
      </c>
      <c r="AM5" s="29">
        <v>77.891999999999996</v>
      </c>
      <c r="AN5" s="29">
        <v>95.647000000000006</v>
      </c>
      <c r="AO5" s="29">
        <v>97.099000000000004</v>
      </c>
      <c r="AP5" s="29">
        <v>93.79</v>
      </c>
      <c r="AQ5" s="29">
        <v>102.008</v>
      </c>
      <c r="AR5" s="29">
        <v>81.281000000000006</v>
      </c>
      <c r="AS5" s="29">
        <v>88.405000000000001</v>
      </c>
      <c r="AT5" s="29">
        <v>94.701999999999998</v>
      </c>
      <c r="AU5" s="29">
        <v>74.019000000000005</v>
      </c>
      <c r="AV5" s="29">
        <v>98.064999999999998</v>
      </c>
      <c r="AW5" s="29">
        <v>88.718000000000004</v>
      </c>
      <c r="AX5" s="29">
        <v>89.123999999999995</v>
      </c>
      <c r="AY5" s="29">
        <v>98.41</v>
      </c>
      <c r="AZ5" s="29">
        <v>93.677000000000007</v>
      </c>
      <c r="BA5" s="29">
        <v>104.004</v>
      </c>
      <c r="BB5" s="29">
        <v>102.733</v>
      </c>
      <c r="BC5" s="29">
        <v>107.36199999999999</v>
      </c>
      <c r="BD5" s="29">
        <v>123.76</v>
      </c>
      <c r="BE5" s="29">
        <v>120.042</v>
      </c>
      <c r="BF5" s="29">
        <v>122.996</v>
      </c>
      <c r="BG5" s="29">
        <v>122.44799999999999</v>
      </c>
      <c r="BH5" s="29">
        <v>117.654</v>
      </c>
      <c r="BI5" s="29">
        <v>108.53700000000001</v>
      </c>
      <c r="BJ5" s="29">
        <v>121.312</v>
      </c>
      <c r="BK5" s="29">
        <v>119.313</v>
      </c>
      <c r="BL5" s="29">
        <v>120.90900000000001</v>
      </c>
      <c r="BM5" s="29">
        <v>125.203</v>
      </c>
      <c r="BN5" s="29">
        <v>126.63</v>
      </c>
      <c r="BO5" s="29">
        <v>127.536</v>
      </c>
      <c r="BP5" s="29">
        <v>128.63900000000001</v>
      </c>
      <c r="BQ5" s="29">
        <v>129.578</v>
      </c>
      <c r="BR5" s="29">
        <v>134.10300000000001</v>
      </c>
      <c r="BS5" s="29">
        <v>135.37899999999999</v>
      </c>
      <c r="BT5" s="29">
        <v>143.12899999999999</v>
      </c>
      <c r="BU5" s="29">
        <v>142.678</v>
      </c>
      <c r="BV5" s="29">
        <v>142.96600000000001</v>
      </c>
      <c r="BW5" s="29">
        <v>139.101</v>
      </c>
      <c r="BX5" s="29">
        <v>103.64100000000001</v>
      </c>
      <c r="BY5" s="29">
        <v>103.249</v>
      </c>
      <c r="BZ5" s="29">
        <v>123.274</v>
      </c>
      <c r="CA5" s="29">
        <v>132.637</v>
      </c>
      <c r="CB5" s="29">
        <v>121.55800000000001</v>
      </c>
      <c r="CC5" s="29">
        <v>154.613</v>
      </c>
      <c r="CD5" s="29">
        <v>165.98</v>
      </c>
      <c r="CE5" s="29">
        <v>167.15700000000001</v>
      </c>
      <c r="CF5" s="29">
        <v>174.41800000000001</v>
      </c>
      <c r="CG5" s="29">
        <v>172.14400000000001</v>
      </c>
      <c r="CH5" s="29">
        <v>178.245</v>
      </c>
      <c r="CI5" s="29">
        <v>173.60300000000001</v>
      </c>
      <c r="CJ5" s="29">
        <v>174.13800000000001</v>
      </c>
      <c r="CK5" s="29">
        <v>173.06299999999999</v>
      </c>
      <c r="CL5" s="29">
        <v>189.62799999999999</v>
      </c>
      <c r="CM5" s="29">
        <v>173.98</v>
      </c>
      <c r="CN5" s="29">
        <v>184.29400000000001</v>
      </c>
      <c r="CO5" s="29">
        <v>226.44300000000001</v>
      </c>
      <c r="CP5" s="29">
        <v>230.50399999999999</v>
      </c>
      <c r="CQ5" s="29">
        <v>232.83</v>
      </c>
      <c r="CR5" s="29">
        <v>240.773</v>
      </c>
      <c r="CS5" s="29">
        <v>246.864</v>
      </c>
      <c r="CT5" s="29">
        <v>254.809</v>
      </c>
      <c r="CU5" s="29">
        <v>252.91499999999999</v>
      </c>
      <c r="CV5" s="29">
        <v>255.245</v>
      </c>
      <c r="CW5" s="29">
        <v>254.791</v>
      </c>
      <c r="CX5" s="29">
        <v>260.62200000000001</v>
      </c>
      <c r="CY5" s="29">
        <v>253.65600000000001</v>
      </c>
      <c r="CZ5" s="29">
        <v>217.11</v>
      </c>
      <c r="DA5" s="29">
        <v>204.196</v>
      </c>
      <c r="DB5" s="29">
        <v>184.08600000000001</v>
      </c>
      <c r="DC5" s="29">
        <v>222.59399999999999</v>
      </c>
      <c r="DD5" s="29">
        <v>209.631</v>
      </c>
      <c r="DE5" s="29">
        <v>209.04</v>
      </c>
      <c r="DF5" s="29">
        <v>185.77799999999999</v>
      </c>
      <c r="DG5" s="29">
        <v>152.68</v>
      </c>
      <c r="DH5" s="29">
        <v>141.15899999999999</v>
      </c>
      <c r="DI5" s="29">
        <v>185.065</v>
      </c>
      <c r="DJ5" s="29">
        <v>194.79900000000001</v>
      </c>
      <c r="DK5" s="29">
        <v>195.893</v>
      </c>
      <c r="DL5" s="29">
        <v>227.154</v>
      </c>
      <c r="DM5" s="29">
        <v>234.023</v>
      </c>
      <c r="DN5" s="29">
        <v>239.03</v>
      </c>
      <c r="DO5" s="29">
        <v>250.8</v>
      </c>
      <c r="DP5" s="29">
        <v>251.76400000000001</v>
      </c>
      <c r="DQ5" s="29">
        <v>237.429</v>
      </c>
      <c r="DR5" s="29">
        <v>223.31299999999999</v>
      </c>
      <c r="DS5" s="29">
        <v>256.63099999999997</v>
      </c>
      <c r="DT5" s="29">
        <v>274.238</v>
      </c>
      <c r="DU5" s="29">
        <v>277.786</v>
      </c>
      <c r="DV5" s="29">
        <v>300.30099999999999</v>
      </c>
      <c r="DW5" s="29">
        <v>296.65699999999998</v>
      </c>
      <c r="DX5" s="29">
        <v>296.03399999999999</v>
      </c>
      <c r="DY5" s="29">
        <v>292.10300000000001</v>
      </c>
      <c r="DZ5" s="29">
        <v>296.41000000000003</v>
      </c>
      <c r="EA5" s="29">
        <v>297.08800000000002</v>
      </c>
      <c r="EB5" s="29">
        <v>299.202</v>
      </c>
      <c r="EC5" s="29">
        <v>297.93099999999998</v>
      </c>
      <c r="ED5" s="29">
        <v>292.88200000000001</v>
      </c>
      <c r="EE5" s="29">
        <v>290.77699999999999</v>
      </c>
      <c r="EF5" s="29">
        <v>277.07400000000001</v>
      </c>
      <c r="EG5" s="29">
        <v>251.23099999999999</v>
      </c>
      <c r="EH5" s="29">
        <v>244.934</v>
      </c>
      <c r="EI5" s="29">
        <v>236.411</v>
      </c>
      <c r="EJ5" s="29">
        <v>223.11500000000001</v>
      </c>
      <c r="EK5" s="29">
        <v>197.51599999999999</v>
      </c>
      <c r="EL5" s="29">
        <v>197.726</v>
      </c>
      <c r="EM5" s="29">
        <v>208.75800000000001</v>
      </c>
      <c r="EN5" s="29">
        <v>210.66300000000001</v>
      </c>
      <c r="EO5" s="29">
        <v>217.49299999999999</v>
      </c>
      <c r="EP5" s="29">
        <v>248.2</v>
      </c>
      <c r="EQ5" s="29">
        <v>225.321</v>
      </c>
      <c r="ER5" s="29">
        <v>218.23699999999999</v>
      </c>
      <c r="ES5" s="29">
        <v>255.06800000000001</v>
      </c>
      <c r="ET5" s="29">
        <v>237.84399999999999</v>
      </c>
      <c r="EU5" s="29">
        <v>258.447</v>
      </c>
      <c r="EV5" s="29">
        <v>338.36200000000002</v>
      </c>
      <c r="EW5" s="29">
        <v>365.27300000000002</v>
      </c>
      <c r="EX5" s="29">
        <v>412.15100000000001</v>
      </c>
      <c r="EY5" s="29">
        <v>454.74700000000001</v>
      </c>
      <c r="EZ5" s="29">
        <v>480.64499999999998</v>
      </c>
      <c r="FA5" s="29">
        <v>501.05599999999998</v>
      </c>
      <c r="FB5" s="29">
        <v>558.19200000000001</v>
      </c>
      <c r="FC5" s="29">
        <v>605.15099999999995</v>
      </c>
      <c r="FD5" s="29">
        <v>621.75300000000004</v>
      </c>
      <c r="FE5" s="29">
        <v>634.28499999999997</v>
      </c>
      <c r="FF5" s="29">
        <v>670.27499999999998</v>
      </c>
      <c r="FG5" s="29">
        <v>791.95299999999997</v>
      </c>
      <c r="FH5" s="29">
        <v>804.47199999999998</v>
      </c>
      <c r="FI5" s="29">
        <v>824.923</v>
      </c>
      <c r="FJ5" s="29">
        <v>806.61400000000003</v>
      </c>
      <c r="FK5" s="29">
        <v>822.798</v>
      </c>
      <c r="FL5" s="29">
        <v>837.05600000000004</v>
      </c>
      <c r="FM5" s="29">
        <v>601.654</v>
      </c>
      <c r="FN5" s="29">
        <v>448.99700000000001</v>
      </c>
      <c r="FO5" s="29">
        <v>283.024</v>
      </c>
      <c r="FP5" s="29">
        <v>254.721</v>
      </c>
      <c r="FQ5" s="29">
        <v>138.15299999999999</v>
      </c>
      <c r="FR5" s="29">
        <v>137.05600000000001</v>
      </c>
      <c r="FS5" s="29">
        <v>148.51599999999999</v>
      </c>
      <c r="FT5" s="29">
        <v>111.58199999999999</v>
      </c>
      <c r="FU5" s="29">
        <v>94.433999999999997</v>
      </c>
      <c r="FV5" s="29">
        <v>87.507999999999996</v>
      </c>
      <c r="FW5" s="29">
        <v>91.349000000000004</v>
      </c>
      <c r="FX5" s="29">
        <v>98.016999999999996</v>
      </c>
      <c r="FY5" s="29">
        <v>111.07299999999999</v>
      </c>
      <c r="FZ5" s="29">
        <v>78.494</v>
      </c>
      <c r="GA5" s="29">
        <v>77.613</v>
      </c>
      <c r="GB5" s="29">
        <v>67.052000000000007</v>
      </c>
      <c r="GC5" s="29">
        <v>61.317</v>
      </c>
      <c r="GD5" s="29">
        <v>49.832999999999998</v>
      </c>
      <c r="GE5" s="29">
        <v>50.383000000000003</v>
      </c>
      <c r="GF5" s="29">
        <v>50.194000000000003</v>
      </c>
      <c r="GG5" s="29">
        <v>47.241999999999997</v>
      </c>
      <c r="GH5" s="29">
        <v>52.576999999999998</v>
      </c>
      <c r="GI5" s="29">
        <v>50.235999999999997</v>
      </c>
      <c r="GJ5" s="29">
        <v>50.343000000000004</v>
      </c>
      <c r="GK5" s="29">
        <v>53.417999999999999</v>
      </c>
      <c r="GL5" s="29">
        <v>52.898000000000003</v>
      </c>
      <c r="GM5" s="29">
        <v>48.904000000000003</v>
      </c>
      <c r="GN5" s="29">
        <v>51.551000000000002</v>
      </c>
      <c r="GO5" s="29">
        <v>49.829000000000001</v>
      </c>
      <c r="GP5" s="29">
        <v>52.597999999999999</v>
      </c>
      <c r="GQ5" s="29">
        <v>52.829000000000001</v>
      </c>
      <c r="GR5" s="29">
        <v>59.697000000000003</v>
      </c>
      <c r="GS5" s="29">
        <v>58.768000000000001</v>
      </c>
      <c r="GT5" s="29">
        <v>56.408999999999999</v>
      </c>
      <c r="GU5" s="29">
        <v>54.917999999999999</v>
      </c>
      <c r="GV5" s="29">
        <v>55.503999999999998</v>
      </c>
      <c r="GW5" s="29">
        <v>61.043999999999997</v>
      </c>
      <c r="GX5" s="29">
        <v>45.271999999999998</v>
      </c>
      <c r="GY5" s="29">
        <v>39.790999999999997</v>
      </c>
      <c r="GZ5" s="29">
        <v>41.12</v>
      </c>
      <c r="HA5" s="29">
        <v>40.350999999999999</v>
      </c>
      <c r="HB5" s="29">
        <v>43.524999999999999</v>
      </c>
      <c r="HC5" s="29">
        <v>37.950000000000003</v>
      </c>
      <c r="HD5" s="29">
        <v>42.39</v>
      </c>
      <c r="HE5" s="29">
        <v>37.966999999999999</v>
      </c>
      <c r="HF5" s="29">
        <v>37.462000000000003</v>
      </c>
      <c r="HG5" s="29">
        <v>38.642000000000003</v>
      </c>
      <c r="HH5" s="29">
        <v>33.295999999999999</v>
      </c>
      <c r="HI5" s="29">
        <v>30.891999999999999</v>
      </c>
      <c r="HJ5" s="29">
        <v>36.161999999999999</v>
      </c>
      <c r="HK5" s="29">
        <v>32.61</v>
      </c>
      <c r="HL5" s="29">
        <v>30.634</v>
      </c>
      <c r="HM5" s="29">
        <v>30.548999999999999</v>
      </c>
      <c r="HN5" s="29">
        <v>25.997</v>
      </c>
      <c r="HO5" s="29">
        <v>23.596</v>
      </c>
      <c r="HP5" s="29">
        <v>33.256999999999998</v>
      </c>
      <c r="HQ5" s="29">
        <v>40.549999999999997</v>
      </c>
      <c r="HR5" s="29">
        <v>36.268000000000001</v>
      </c>
      <c r="HS5" s="29">
        <v>42.133000000000003</v>
      </c>
      <c r="HT5" s="29">
        <v>34.130000000000003</v>
      </c>
      <c r="HU5" s="29">
        <v>46.863999999999997</v>
      </c>
      <c r="HV5" s="29">
        <v>50.305999999999997</v>
      </c>
      <c r="HW5" s="29">
        <v>47.009</v>
      </c>
      <c r="HX5" s="29">
        <v>47.226999999999997</v>
      </c>
      <c r="HY5" s="29">
        <v>54.649000000000001</v>
      </c>
      <c r="HZ5" s="29">
        <v>54.210999999999999</v>
      </c>
      <c r="IA5" s="29">
        <v>52.317</v>
      </c>
      <c r="IB5" s="29">
        <v>56.404000000000003</v>
      </c>
      <c r="IC5" s="29">
        <v>57.866999999999997</v>
      </c>
      <c r="ID5" s="29">
        <v>57.805</v>
      </c>
      <c r="IE5" s="29">
        <v>58.55</v>
      </c>
      <c r="IF5" s="29">
        <v>57.472999999999999</v>
      </c>
      <c r="IG5" s="29">
        <v>61.063000000000002</v>
      </c>
      <c r="IH5" s="29">
        <v>57.210999999999999</v>
      </c>
      <c r="II5" s="29">
        <v>64.512</v>
      </c>
      <c r="IJ5" s="29">
        <v>65.965999999999994</v>
      </c>
      <c r="IK5" s="29">
        <v>63.209000000000003</v>
      </c>
      <c r="IL5" s="29">
        <v>67.599999999999994</v>
      </c>
      <c r="IM5" s="29">
        <v>66.796999999999997</v>
      </c>
      <c r="IN5" s="29">
        <v>72.033000000000001</v>
      </c>
      <c r="IO5" s="29">
        <v>69.477999999999994</v>
      </c>
      <c r="IP5" s="29">
        <v>66.117999999999995</v>
      </c>
      <c r="IQ5" s="29">
        <v>63.89</v>
      </c>
      <c r="IR5" s="29">
        <v>57.005000000000003</v>
      </c>
      <c r="IS5" s="29">
        <v>49.686999999999998</v>
      </c>
      <c r="IT5" s="29">
        <v>53.151000000000003</v>
      </c>
      <c r="IU5" s="29">
        <v>55.037999999999997</v>
      </c>
      <c r="IV5" s="29">
        <v>55.106000000000002</v>
      </c>
      <c r="IW5" s="29">
        <v>52.033999999999999</v>
      </c>
      <c r="IX5" s="29">
        <v>56.000999999999998</v>
      </c>
      <c r="IY5" s="29">
        <v>52.359000000000002</v>
      </c>
      <c r="IZ5" s="29">
        <v>55.18</v>
      </c>
      <c r="JA5" s="29">
        <v>55.154000000000003</v>
      </c>
      <c r="JB5" s="29">
        <v>57.656999999999996</v>
      </c>
      <c r="JC5" s="29">
        <v>59.156999999999996</v>
      </c>
      <c r="JD5" s="29">
        <v>62.692</v>
      </c>
      <c r="JE5" s="29">
        <v>75.894000000000005</v>
      </c>
      <c r="JF5" s="29">
        <v>60.436999999999998</v>
      </c>
      <c r="JG5" s="29">
        <v>62.250999999999998</v>
      </c>
      <c r="JH5" s="29">
        <v>60.064999999999998</v>
      </c>
      <c r="JI5" s="29">
        <v>61.319000000000003</v>
      </c>
      <c r="JJ5" s="29">
        <v>63.265999999999998</v>
      </c>
      <c r="JK5" s="29">
        <v>63.484999999999999</v>
      </c>
      <c r="JL5" s="29">
        <v>64.013000000000005</v>
      </c>
      <c r="JM5" s="29">
        <v>73.832999999999998</v>
      </c>
      <c r="JN5" s="29">
        <v>68.254000000000005</v>
      </c>
      <c r="JO5" s="29">
        <v>68.899000000000001</v>
      </c>
      <c r="JP5" s="29">
        <v>69.444000000000003</v>
      </c>
      <c r="JQ5" s="29">
        <v>60.835999999999999</v>
      </c>
      <c r="JR5" s="29">
        <v>64.192999999999998</v>
      </c>
      <c r="JS5" s="29">
        <v>63.584000000000003</v>
      </c>
      <c r="JT5" s="29">
        <v>73.536000000000001</v>
      </c>
      <c r="JU5" s="29">
        <v>69.698999999999998</v>
      </c>
      <c r="JV5" s="29">
        <v>72.593000000000004</v>
      </c>
      <c r="JW5" s="29">
        <v>64.89</v>
      </c>
      <c r="JX5" s="29">
        <v>65.033000000000001</v>
      </c>
      <c r="JY5" s="29">
        <v>65.015000000000001</v>
      </c>
      <c r="JZ5" s="29">
        <v>64.513999999999996</v>
      </c>
      <c r="KA5" s="29">
        <v>67.433000000000007</v>
      </c>
      <c r="KB5" s="29">
        <v>68.504999999999995</v>
      </c>
      <c r="KC5" s="29">
        <v>60.837000000000003</v>
      </c>
      <c r="KD5" s="29">
        <v>65.683000000000007</v>
      </c>
      <c r="KE5" s="29">
        <v>59.185000000000002</v>
      </c>
      <c r="KF5" s="29">
        <v>59.545999999999999</v>
      </c>
      <c r="KG5" s="29">
        <v>60.323999999999998</v>
      </c>
      <c r="KH5" s="29">
        <v>64.507000000000005</v>
      </c>
      <c r="KI5" s="29">
        <v>66.986999999999995</v>
      </c>
      <c r="KJ5" s="29">
        <v>65.608999999999995</v>
      </c>
      <c r="KK5" s="29">
        <v>59.835999999999999</v>
      </c>
      <c r="KL5" s="29">
        <v>58.95</v>
      </c>
      <c r="KM5" s="29">
        <v>66.784999999999997</v>
      </c>
      <c r="KN5" s="29">
        <v>73.727999999999994</v>
      </c>
      <c r="KO5" s="29">
        <v>83.611000000000004</v>
      </c>
      <c r="KP5" s="29">
        <v>80.355999999999995</v>
      </c>
      <c r="KQ5" s="29">
        <v>72.228999999999999</v>
      </c>
      <c r="KR5" s="29">
        <v>72.686000000000007</v>
      </c>
      <c r="KS5" s="29">
        <v>78.325999999999993</v>
      </c>
      <c r="KT5" s="29">
        <v>80.450999999999993</v>
      </c>
      <c r="KU5" s="29">
        <v>75.304000000000002</v>
      </c>
      <c r="KV5" s="29">
        <v>75.328000000000003</v>
      </c>
      <c r="KW5" s="29">
        <v>75.691000000000003</v>
      </c>
      <c r="KX5" s="29">
        <v>76.94</v>
      </c>
      <c r="KY5" s="29">
        <v>74.754000000000005</v>
      </c>
      <c r="KZ5" s="29">
        <v>68.716999999999999</v>
      </c>
      <c r="LA5" s="29">
        <v>68.177000000000007</v>
      </c>
      <c r="LB5" s="29">
        <v>73.801000000000002</v>
      </c>
      <c r="LC5" s="29">
        <v>77.468000000000004</v>
      </c>
      <c r="LD5" s="29">
        <v>89.926000000000002</v>
      </c>
      <c r="LE5" s="29">
        <v>94.674000000000007</v>
      </c>
      <c r="LF5" s="29">
        <v>97.227999999999994</v>
      </c>
      <c r="LG5" s="29">
        <v>98.391000000000005</v>
      </c>
      <c r="LH5" s="29">
        <v>92.891000000000005</v>
      </c>
      <c r="LI5" s="29">
        <v>87.894999999999996</v>
      </c>
      <c r="LJ5" s="29">
        <v>92.037000000000006</v>
      </c>
      <c r="LK5" s="29">
        <v>89.730999999999995</v>
      </c>
      <c r="LL5" s="29">
        <v>86.353999999999999</v>
      </c>
      <c r="LM5" s="29">
        <v>93.456000000000003</v>
      </c>
      <c r="LN5" s="29">
        <v>92.613</v>
      </c>
      <c r="LO5" s="29">
        <v>93.745999999999995</v>
      </c>
      <c r="LP5" s="29">
        <v>76.566999999999993</v>
      </c>
      <c r="LQ5" s="29">
        <v>72.055000000000007</v>
      </c>
      <c r="LR5" s="29">
        <v>65.513999999999996</v>
      </c>
      <c r="LS5" s="29">
        <v>64.954999999999998</v>
      </c>
      <c r="LT5" s="29">
        <v>66.909000000000006</v>
      </c>
      <c r="LU5" s="29">
        <v>68.117999999999995</v>
      </c>
      <c r="LV5" s="29">
        <v>70.959999999999994</v>
      </c>
      <c r="LW5" s="29">
        <v>69.313999999999993</v>
      </c>
      <c r="LX5" s="29">
        <v>67.680999999999997</v>
      </c>
      <c r="LY5" s="29">
        <v>67.8</v>
      </c>
      <c r="LZ5" s="29">
        <v>77.28</v>
      </c>
      <c r="MA5" s="29">
        <v>73.456999999999994</v>
      </c>
      <c r="MB5" s="29">
        <v>70.137</v>
      </c>
      <c r="MC5" s="29">
        <v>65.173000000000002</v>
      </c>
      <c r="MD5" s="29">
        <v>64.894000000000005</v>
      </c>
      <c r="ME5" s="29">
        <v>65.213999999999999</v>
      </c>
      <c r="MF5" s="29">
        <v>67.811000000000007</v>
      </c>
      <c r="MG5" s="29">
        <v>64.959999999999994</v>
      </c>
      <c r="MH5" s="29">
        <v>64.995999999999995</v>
      </c>
      <c r="MI5" s="29">
        <v>59.057000000000002</v>
      </c>
      <c r="MJ5" s="29">
        <v>62.277999999999999</v>
      </c>
      <c r="MK5" s="29">
        <v>58.636000000000003</v>
      </c>
      <c r="ML5" s="29">
        <v>62.518999999999998</v>
      </c>
      <c r="MM5" s="29">
        <v>61.993000000000002</v>
      </c>
      <c r="MN5" s="29">
        <v>55.069000000000003</v>
      </c>
      <c r="MO5" s="29">
        <v>64.768000000000001</v>
      </c>
      <c r="MP5" s="29">
        <v>63.146000000000001</v>
      </c>
      <c r="MQ5" s="29">
        <v>70.239000000000004</v>
      </c>
      <c r="MR5" s="29">
        <v>61.640999999999998</v>
      </c>
      <c r="MS5" s="29">
        <v>58.609000000000002</v>
      </c>
      <c r="MT5" s="29">
        <v>61.491</v>
      </c>
      <c r="MU5" s="29">
        <v>67.795000000000002</v>
      </c>
      <c r="MV5" s="29">
        <v>70.251999999999995</v>
      </c>
      <c r="MW5" s="29">
        <v>72.388999999999996</v>
      </c>
      <c r="MX5" s="29">
        <v>73.534999999999997</v>
      </c>
      <c r="MY5" s="29">
        <v>77.581000000000003</v>
      </c>
      <c r="MZ5" s="29">
        <v>74.491</v>
      </c>
      <c r="NA5" s="29">
        <v>70.477000000000004</v>
      </c>
      <c r="NB5" s="29">
        <v>71.581999999999994</v>
      </c>
      <c r="NC5" s="29">
        <v>76.063000000000002</v>
      </c>
      <c r="ND5" s="29">
        <v>82.114999999999995</v>
      </c>
      <c r="NE5" s="29">
        <v>79.144999999999996</v>
      </c>
      <c r="NF5" s="29">
        <v>79.194000000000003</v>
      </c>
      <c r="NG5" s="29">
        <v>101.73699999999999</v>
      </c>
      <c r="NH5" s="29">
        <v>109.754</v>
      </c>
      <c r="NI5" s="29">
        <v>109.226</v>
      </c>
      <c r="NJ5" s="29">
        <v>106.11799999999999</v>
      </c>
      <c r="NK5" s="29">
        <v>109.366</v>
      </c>
      <c r="NL5" s="29">
        <v>109.393</v>
      </c>
      <c r="NM5" s="29">
        <v>121.125</v>
      </c>
      <c r="NN5" s="29">
        <v>116.01600000000001</v>
      </c>
      <c r="NO5" s="29">
        <v>116.694</v>
      </c>
      <c r="NP5" s="29">
        <v>108.895</v>
      </c>
      <c r="NQ5" s="29">
        <v>107.142</v>
      </c>
      <c r="NR5" s="29">
        <v>102.494</v>
      </c>
      <c r="NS5" s="29">
        <v>127.004</v>
      </c>
      <c r="NT5" s="29">
        <v>106.49299999999999</v>
      </c>
      <c r="NU5" s="29">
        <v>107.949</v>
      </c>
      <c r="NV5" s="29">
        <v>106.669</v>
      </c>
      <c r="NW5" s="29">
        <v>106.096</v>
      </c>
      <c r="NX5" s="29">
        <v>102.429</v>
      </c>
      <c r="NY5" s="29">
        <v>99.93</v>
      </c>
      <c r="NZ5" s="29">
        <v>91.64</v>
      </c>
      <c r="OA5" s="29">
        <v>71.326999999999998</v>
      </c>
      <c r="OB5" s="29">
        <v>68.870999999999995</v>
      </c>
      <c r="OC5" s="29">
        <v>65.188000000000002</v>
      </c>
      <c r="OD5" s="29">
        <v>68.492000000000004</v>
      </c>
      <c r="OE5" s="29">
        <v>76.856999999999999</v>
      </c>
      <c r="OF5" s="29">
        <v>75.602999999999994</v>
      </c>
      <c r="OG5" s="29">
        <v>69.930999999999997</v>
      </c>
      <c r="OH5" s="29">
        <v>71.638999999999996</v>
      </c>
      <c r="OI5" s="29">
        <v>72.741</v>
      </c>
      <c r="OJ5" s="29">
        <v>73.278000000000006</v>
      </c>
      <c r="OK5" s="29">
        <v>74.614999999999995</v>
      </c>
      <c r="OL5" s="29">
        <v>77.251999999999995</v>
      </c>
      <c r="OM5" s="29">
        <v>67.088999999999999</v>
      </c>
      <c r="ON5" s="29">
        <v>75.090999999999994</v>
      </c>
      <c r="OO5" s="29">
        <v>78.037999999999997</v>
      </c>
      <c r="OP5" s="29">
        <v>78.97</v>
      </c>
      <c r="OQ5" s="29">
        <v>81.781999999999996</v>
      </c>
      <c r="OR5" s="29">
        <v>79.989999999999995</v>
      </c>
      <c r="OS5" s="29">
        <v>78.623000000000005</v>
      </c>
      <c r="OT5" s="29">
        <v>80.759</v>
      </c>
      <c r="OU5" s="29">
        <v>84.304000000000002</v>
      </c>
      <c r="OV5" s="29">
        <v>84.673000000000002</v>
      </c>
      <c r="OW5" s="29">
        <v>80.251000000000005</v>
      </c>
      <c r="OX5" s="29">
        <v>81.643000000000001</v>
      </c>
      <c r="OY5" s="29">
        <v>81.063000000000002</v>
      </c>
      <c r="OZ5" s="29">
        <v>82.137</v>
      </c>
      <c r="PA5" s="29">
        <v>92.349000000000004</v>
      </c>
      <c r="PB5" s="29">
        <v>96.918000000000006</v>
      </c>
      <c r="PC5" s="29">
        <v>85.474000000000004</v>
      </c>
      <c r="PD5" s="29">
        <v>98.878</v>
      </c>
      <c r="PE5" s="29">
        <v>100.23</v>
      </c>
      <c r="PF5" s="29">
        <v>93</v>
      </c>
      <c r="PG5" s="29">
        <v>101.101</v>
      </c>
      <c r="PH5" s="29">
        <v>82.308999999999997</v>
      </c>
      <c r="PI5" s="29">
        <v>84.186000000000007</v>
      </c>
      <c r="PJ5" s="29">
        <v>83.066999999999993</v>
      </c>
      <c r="PK5" s="29">
        <v>80.296999999999997</v>
      </c>
      <c r="PL5" s="29">
        <v>99.531999999999996</v>
      </c>
      <c r="PM5" s="29">
        <v>105.68300000000001</v>
      </c>
      <c r="PN5" s="29">
        <v>119.035</v>
      </c>
      <c r="PO5" s="29">
        <v>113.509</v>
      </c>
      <c r="PP5" s="29">
        <v>119.28700000000001</v>
      </c>
      <c r="PQ5" s="29">
        <v>116.19</v>
      </c>
      <c r="PR5" s="29">
        <v>104.06699999999999</v>
      </c>
      <c r="PS5" s="29">
        <v>106.752</v>
      </c>
      <c r="PT5" s="29">
        <v>97.162999999999997</v>
      </c>
      <c r="PU5" s="29">
        <v>80.87</v>
      </c>
      <c r="PV5" s="29">
        <v>105.34</v>
      </c>
      <c r="PW5" s="29">
        <v>98.911000000000001</v>
      </c>
      <c r="PX5" s="29">
        <v>108.89</v>
      </c>
      <c r="PY5" s="29">
        <v>108.221</v>
      </c>
      <c r="PZ5" s="29">
        <v>112.315</v>
      </c>
      <c r="QA5" s="29">
        <v>111.83</v>
      </c>
      <c r="QB5" s="29">
        <v>95.304000000000002</v>
      </c>
      <c r="QC5" s="29">
        <v>106.3</v>
      </c>
      <c r="QD5" s="29">
        <v>105.657</v>
      </c>
      <c r="QE5" s="29">
        <v>114.541</v>
      </c>
      <c r="QF5" s="29">
        <v>112.13</v>
      </c>
      <c r="QG5" s="29">
        <v>123.97799999999999</v>
      </c>
      <c r="QH5" s="29">
        <v>149.446</v>
      </c>
      <c r="QI5" s="29">
        <v>153.72999999999999</v>
      </c>
      <c r="QJ5" s="29">
        <v>139.435</v>
      </c>
      <c r="QK5" s="29">
        <v>122.976</v>
      </c>
      <c r="QL5" s="29">
        <v>115.57599999999999</v>
      </c>
      <c r="QM5" s="29">
        <v>132.46600000000001</v>
      </c>
      <c r="QN5" s="29">
        <v>128.00800000000001</v>
      </c>
      <c r="QO5" s="29">
        <v>133.416</v>
      </c>
      <c r="QP5" s="29">
        <v>136.47900000000001</v>
      </c>
      <c r="QQ5" s="29">
        <v>156.47</v>
      </c>
      <c r="QR5" s="29">
        <v>156.26900000000001</v>
      </c>
      <c r="QS5" s="29">
        <v>142.40100000000001</v>
      </c>
      <c r="QT5" s="29">
        <v>142.49799999999999</v>
      </c>
      <c r="QU5" s="29">
        <v>153.36699999999999</v>
      </c>
      <c r="QV5" s="29">
        <v>153.57900000000001</v>
      </c>
      <c r="QW5" s="29">
        <v>147.411</v>
      </c>
      <c r="QX5" s="29">
        <v>153.20099999999999</v>
      </c>
      <c r="QY5" s="29">
        <v>155.16999999999999</v>
      </c>
      <c r="QZ5" s="29">
        <v>141.68</v>
      </c>
      <c r="RA5" s="29">
        <v>142.9</v>
      </c>
      <c r="RB5" s="29">
        <v>150.31899999999999</v>
      </c>
      <c r="RC5" s="29">
        <v>148.13800000000001</v>
      </c>
      <c r="RD5" s="29">
        <v>148.03299999999999</v>
      </c>
      <c r="RE5" s="29">
        <v>147.76499999999999</v>
      </c>
      <c r="RF5" s="29">
        <v>175.95699999999999</v>
      </c>
      <c r="RG5" s="29">
        <v>182.63499999999999</v>
      </c>
      <c r="RH5" s="29">
        <v>186.75800000000001</v>
      </c>
      <c r="RI5" s="29">
        <v>203.876</v>
      </c>
      <c r="RJ5" s="29">
        <v>193.80500000000001</v>
      </c>
      <c r="RK5" s="29">
        <v>191.834</v>
      </c>
      <c r="RL5" s="29">
        <v>191.149</v>
      </c>
      <c r="RM5" s="29">
        <v>189.05099999999999</v>
      </c>
      <c r="RN5" s="29">
        <v>183.04900000000001</v>
      </c>
      <c r="RO5" s="29">
        <v>179.535</v>
      </c>
      <c r="RP5" s="29">
        <v>177.941</v>
      </c>
      <c r="RQ5" s="29">
        <v>180.37200000000001</v>
      </c>
      <c r="RR5" s="29">
        <v>187.577</v>
      </c>
      <c r="RS5" s="29">
        <v>185.13300000000001</v>
      </c>
      <c r="RT5" s="29">
        <v>179.88300000000001</v>
      </c>
      <c r="RU5" s="29">
        <v>184.24600000000001</v>
      </c>
      <c r="RV5" s="29">
        <v>184.727</v>
      </c>
      <c r="RW5" s="29">
        <v>198.733</v>
      </c>
      <c r="RX5" s="29">
        <v>208.054</v>
      </c>
      <c r="RY5" s="29">
        <v>209.69499999999999</v>
      </c>
      <c r="RZ5" s="29">
        <v>222.501</v>
      </c>
      <c r="SA5" s="29">
        <v>226.80199999999999</v>
      </c>
      <c r="SB5" s="29">
        <v>193.93199999999999</v>
      </c>
      <c r="SC5" s="29">
        <v>189.02199999999999</v>
      </c>
      <c r="SD5" s="29">
        <v>191.12700000000001</v>
      </c>
      <c r="SE5" s="29">
        <v>179.999</v>
      </c>
      <c r="SF5" s="29">
        <v>168.23599999999999</v>
      </c>
      <c r="SG5" s="29">
        <v>164.72</v>
      </c>
      <c r="SH5" s="29">
        <v>166.339</v>
      </c>
      <c r="SI5" s="29">
        <v>170.31800000000001</v>
      </c>
      <c r="SJ5" s="29">
        <v>171.768</v>
      </c>
      <c r="SK5" s="29">
        <v>185.99199999999999</v>
      </c>
      <c r="SL5" s="29">
        <v>201.126</v>
      </c>
      <c r="SM5" s="29">
        <v>161.51300000000001</v>
      </c>
      <c r="SN5" s="29">
        <v>137.66800000000001</v>
      </c>
      <c r="SO5" s="29">
        <v>141.381</v>
      </c>
      <c r="SP5" s="29">
        <v>133.351</v>
      </c>
      <c r="SQ5" s="29">
        <v>126.33499999999999</v>
      </c>
      <c r="SR5" s="29">
        <v>117.85899999999999</v>
      </c>
      <c r="SS5" s="29">
        <v>112.35299999999999</v>
      </c>
      <c r="ST5" s="29">
        <v>107.723</v>
      </c>
      <c r="SU5" s="29">
        <v>108.203</v>
      </c>
      <c r="SV5" s="29">
        <v>109.37</v>
      </c>
      <c r="SW5" s="29">
        <v>112.57</v>
      </c>
      <c r="SX5" s="29">
        <v>113.271</v>
      </c>
      <c r="SY5" s="29">
        <v>109.901</v>
      </c>
      <c r="SZ5" s="29">
        <v>126.854</v>
      </c>
      <c r="TA5" s="29">
        <v>126.249</v>
      </c>
      <c r="TB5" s="29">
        <v>121.578</v>
      </c>
      <c r="TC5" s="29">
        <v>117.34099999999999</v>
      </c>
      <c r="TD5" s="29">
        <v>116.91500000000001</v>
      </c>
      <c r="TE5" s="29">
        <v>115.188</v>
      </c>
      <c r="TF5" s="29">
        <v>112.251</v>
      </c>
    </row>
    <row r="6" spans="1:535" x14ac:dyDescent="0.25"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JX6" s="30"/>
      <c r="JY6" s="30"/>
      <c r="JZ6" s="30"/>
      <c r="KA6" s="30"/>
      <c r="KB6" s="3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30"/>
      <c r="KU6" s="30"/>
      <c r="KV6" s="30"/>
      <c r="KW6" s="30"/>
      <c r="KX6" s="30"/>
      <c r="KY6" s="30"/>
      <c r="KZ6" s="30"/>
      <c r="LA6" s="30"/>
      <c r="LB6" s="30"/>
      <c r="LC6" s="30"/>
      <c r="LD6" s="3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30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30"/>
      <c r="OI6" s="30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30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30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</row>
    <row r="7" spans="1:535" x14ac:dyDescent="0.25">
      <c r="B7" s="9" t="s">
        <v>1175</v>
      </c>
      <c r="P7" s="133">
        <f>_xll.BDH(B7,"px_last","-2AY",,"Dates=S","Fill=C","Sort=R","Dir=H","cols=507;rows=2")</f>
        <v>44125</v>
      </c>
      <c r="Q7" s="133">
        <v>44124</v>
      </c>
      <c r="R7" s="133">
        <v>44123</v>
      </c>
      <c r="S7" s="133">
        <v>44120</v>
      </c>
      <c r="T7" s="133">
        <v>44119</v>
      </c>
      <c r="U7" s="133">
        <v>44118</v>
      </c>
      <c r="V7" s="133">
        <v>44117</v>
      </c>
      <c r="W7" s="133">
        <v>44116</v>
      </c>
      <c r="X7" s="133">
        <v>44113</v>
      </c>
      <c r="Y7" s="133">
        <v>44112</v>
      </c>
      <c r="Z7" s="133">
        <v>44111</v>
      </c>
      <c r="AA7" s="133">
        <v>44110</v>
      </c>
      <c r="AB7" s="133">
        <v>44109</v>
      </c>
      <c r="AC7" s="133">
        <v>44106</v>
      </c>
      <c r="AD7" s="133">
        <v>44105</v>
      </c>
      <c r="AE7" s="133">
        <v>44104</v>
      </c>
      <c r="AF7" s="133">
        <v>44103</v>
      </c>
      <c r="AG7" s="133">
        <v>44102</v>
      </c>
      <c r="AH7" s="133">
        <v>44099</v>
      </c>
      <c r="AI7" s="133">
        <v>44098</v>
      </c>
      <c r="AJ7" s="133">
        <v>44097</v>
      </c>
      <c r="AK7" s="133">
        <v>44096</v>
      </c>
      <c r="AL7" s="133">
        <v>44095</v>
      </c>
      <c r="AM7" s="133">
        <v>44092</v>
      </c>
      <c r="AN7" s="133">
        <v>44091</v>
      </c>
      <c r="AO7" s="133">
        <v>44090</v>
      </c>
      <c r="AP7" s="133">
        <v>44089</v>
      </c>
      <c r="AQ7" s="133">
        <v>44088</v>
      </c>
      <c r="AR7" s="133">
        <v>44085</v>
      </c>
      <c r="AS7" s="133">
        <v>44084</v>
      </c>
      <c r="AT7" s="133">
        <v>44083</v>
      </c>
      <c r="AU7" s="133">
        <v>44082</v>
      </c>
      <c r="AV7" s="133">
        <v>44081</v>
      </c>
      <c r="AW7" s="133">
        <v>44078</v>
      </c>
      <c r="AX7" s="133">
        <v>44077</v>
      </c>
      <c r="AY7" s="133">
        <v>44076</v>
      </c>
      <c r="AZ7" s="133">
        <v>44075</v>
      </c>
      <c r="BA7" s="133">
        <v>44071</v>
      </c>
      <c r="BB7" s="133">
        <v>44070</v>
      </c>
      <c r="BC7" s="133">
        <v>44069</v>
      </c>
      <c r="BD7" s="133">
        <v>44068</v>
      </c>
      <c r="BE7" s="133">
        <v>44067</v>
      </c>
      <c r="BF7" s="133">
        <v>44064</v>
      </c>
      <c r="BG7" s="133">
        <v>44063</v>
      </c>
      <c r="BH7" s="133">
        <v>44062</v>
      </c>
      <c r="BI7" s="133">
        <v>44061</v>
      </c>
      <c r="BJ7" s="133">
        <v>44060</v>
      </c>
      <c r="BK7" s="133">
        <v>44057</v>
      </c>
      <c r="BL7" s="133">
        <v>44056</v>
      </c>
      <c r="BM7" s="133">
        <v>44055</v>
      </c>
      <c r="BN7" s="133">
        <v>44054</v>
      </c>
      <c r="BO7" s="133">
        <v>44053</v>
      </c>
      <c r="BP7" s="133">
        <v>44050</v>
      </c>
      <c r="BQ7" s="133">
        <v>44049</v>
      </c>
      <c r="BR7" s="133">
        <v>44048</v>
      </c>
      <c r="BS7" s="133">
        <v>44047</v>
      </c>
      <c r="BT7" s="133">
        <v>44046</v>
      </c>
      <c r="BU7" s="133">
        <v>44043</v>
      </c>
      <c r="BV7" s="133">
        <v>44042</v>
      </c>
      <c r="BW7" s="133">
        <v>44041</v>
      </c>
      <c r="BX7" s="133">
        <v>44040</v>
      </c>
      <c r="BY7" s="133">
        <v>44039</v>
      </c>
      <c r="BZ7" s="133">
        <v>44036</v>
      </c>
      <c r="CA7" s="133">
        <v>44035</v>
      </c>
      <c r="CB7" s="133">
        <v>44034</v>
      </c>
      <c r="CC7" s="133">
        <v>44033</v>
      </c>
      <c r="CD7" s="133">
        <v>44032</v>
      </c>
      <c r="CE7" s="133">
        <v>44029</v>
      </c>
      <c r="CF7" s="133">
        <v>44028</v>
      </c>
      <c r="CG7" s="133">
        <v>44027</v>
      </c>
      <c r="CH7" s="133">
        <v>44026</v>
      </c>
      <c r="CI7" s="133">
        <v>44025</v>
      </c>
      <c r="CJ7" s="133">
        <v>44022</v>
      </c>
      <c r="CK7" s="133">
        <v>44021</v>
      </c>
      <c r="CL7" s="133">
        <v>44020</v>
      </c>
      <c r="CM7" s="133">
        <v>44019</v>
      </c>
      <c r="CN7" s="133">
        <v>44018</v>
      </c>
      <c r="CO7" s="133">
        <v>44015</v>
      </c>
      <c r="CP7" s="133">
        <v>44014</v>
      </c>
      <c r="CQ7" s="133">
        <v>44013</v>
      </c>
      <c r="CR7" s="133">
        <v>44012</v>
      </c>
      <c r="CS7" s="133">
        <v>44011</v>
      </c>
      <c r="CT7" s="133">
        <v>44008</v>
      </c>
      <c r="CU7" s="133">
        <v>44007</v>
      </c>
      <c r="CV7" s="133">
        <v>44006</v>
      </c>
      <c r="CW7" s="133">
        <v>44005</v>
      </c>
      <c r="CX7" s="133">
        <v>44004</v>
      </c>
      <c r="CY7" s="133">
        <v>44001</v>
      </c>
      <c r="CZ7" s="133">
        <v>44000</v>
      </c>
      <c r="DA7" s="133">
        <v>43999</v>
      </c>
      <c r="DB7" s="133">
        <v>43998</v>
      </c>
      <c r="DC7" s="133">
        <v>43997</v>
      </c>
      <c r="DD7" s="133">
        <v>43994</v>
      </c>
      <c r="DE7" s="133">
        <v>43993</v>
      </c>
      <c r="DF7" s="133">
        <v>43992</v>
      </c>
      <c r="DG7" s="133">
        <v>43991</v>
      </c>
      <c r="DH7" s="133">
        <v>43990</v>
      </c>
      <c r="DI7" s="133">
        <v>43987</v>
      </c>
      <c r="DJ7" s="133">
        <v>43986</v>
      </c>
      <c r="DK7" s="133">
        <v>43985</v>
      </c>
      <c r="DL7" s="133">
        <v>43984</v>
      </c>
      <c r="DM7" s="133">
        <v>43983</v>
      </c>
      <c r="DN7" s="133">
        <v>43980</v>
      </c>
      <c r="DO7" s="133">
        <v>43979</v>
      </c>
      <c r="DP7" s="133">
        <v>43978</v>
      </c>
      <c r="DQ7" s="133">
        <v>43977</v>
      </c>
      <c r="DR7" s="133">
        <v>43973</v>
      </c>
      <c r="DS7" s="133">
        <v>43972</v>
      </c>
      <c r="DT7" s="133">
        <v>43971</v>
      </c>
      <c r="DU7" s="133">
        <v>43970</v>
      </c>
      <c r="DV7" s="133">
        <v>43969</v>
      </c>
      <c r="DW7" s="133">
        <v>43966</v>
      </c>
      <c r="DX7" s="133">
        <v>43965</v>
      </c>
      <c r="DY7" s="133">
        <v>43964</v>
      </c>
      <c r="DZ7" s="133">
        <v>43963</v>
      </c>
      <c r="EA7" s="133">
        <v>43962</v>
      </c>
      <c r="EB7" s="133">
        <v>43958</v>
      </c>
      <c r="EC7" s="133">
        <v>43957</v>
      </c>
      <c r="ED7" s="133">
        <v>43956</v>
      </c>
      <c r="EE7" s="133">
        <v>43955</v>
      </c>
      <c r="EF7" s="133">
        <v>43952</v>
      </c>
      <c r="EG7" s="133">
        <v>43951</v>
      </c>
      <c r="EH7" s="133">
        <v>43950</v>
      </c>
      <c r="EI7" s="133">
        <v>43949</v>
      </c>
      <c r="EJ7" s="133">
        <v>43948</v>
      </c>
      <c r="EK7" s="133">
        <v>43945</v>
      </c>
      <c r="EL7" s="133">
        <v>43944</v>
      </c>
      <c r="EM7" s="133">
        <v>43943</v>
      </c>
      <c r="EN7" s="133">
        <v>43942</v>
      </c>
      <c r="EO7" s="133">
        <v>43941</v>
      </c>
      <c r="EP7" s="133">
        <v>43938</v>
      </c>
      <c r="EQ7" s="133">
        <v>43937</v>
      </c>
      <c r="ER7" s="133">
        <v>43936</v>
      </c>
      <c r="ES7" s="133">
        <v>43935</v>
      </c>
      <c r="ET7" s="133">
        <v>43930</v>
      </c>
      <c r="EU7" s="133">
        <v>43929</v>
      </c>
      <c r="EV7" s="133">
        <v>43928</v>
      </c>
      <c r="EW7" s="133">
        <v>43927</v>
      </c>
      <c r="EX7" s="133">
        <v>43924</v>
      </c>
      <c r="EY7" s="133">
        <v>43923</v>
      </c>
      <c r="EZ7" s="133">
        <v>43922</v>
      </c>
      <c r="FA7" s="133">
        <v>43921</v>
      </c>
      <c r="FB7" s="133">
        <v>43920</v>
      </c>
      <c r="FC7" s="133">
        <v>43917</v>
      </c>
      <c r="FD7" s="133">
        <v>43916</v>
      </c>
      <c r="FE7" s="133">
        <v>43915</v>
      </c>
      <c r="FF7" s="133">
        <v>43914</v>
      </c>
      <c r="FG7" s="133">
        <v>43913</v>
      </c>
      <c r="FH7" s="133">
        <v>43910</v>
      </c>
      <c r="FI7" s="133">
        <v>43909</v>
      </c>
      <c r="FJ7" s="133">
        <v>43908</v>
      </c>
      <c r="FK7" s="133">
        <v>43907</v>
      </c>
      <c r="FL7" s="133">
        <v>43906</v>
      </c>
      <c r="FM7" s="133">
        <v>43903</v>
      </c>
      <c r="FN7" s="133">
        <v>43902</v>
      </c>
      <c r="FO7" s="133">
        <v>43901</v>
      </c>
      <c r="FP7" s="133">
        <v>43900</v>
      </c>
      <c r="FQ7" s="133">
        <v>43899</v>
      </c>
      <c r="FR7" s="133">
        <v>43896</v>
      </c>
      <c r="FS7" s="133">
        <v>43895</v>
      </c>
      <c r="FT7" s="133">
        <v>43894</v>
      </c>
      <c r="FU7" s="133">
        <v>43893</v>
      </c>
      <c r="FV7" s="133">
        <v>43892</v>
      </c>
      <c r="FW7" s="133">
        <v>43889</v>
      </c>
      <c r="FX7" s="133">
        <v>43888</v>
      </c>
      <c r="FY7" s="133">
        <v>43887</v>
      </c>
      <c r="FZ7" s="133">
        <v>43886</v>
      </c>
      <c r="GA7" s="133">
        <v>43885</v>
      </c>
      <c r="GB7" s="133">
        <v>43882</v>
      </c>
      <c r="GC7" s="133">
        <v>43881</v>
      </c>
      <c r="GD7" s="133">
        <v>43880</v>
      </c>
      <c r="GE7" s="133">
        <v>43879</v>
      </c>
      <c r="GF7" s="133">
        <v>43878</v>
      </c>
      <c r="GG7" s="133">
        <v>43875</v>
      </c>
      <c r="GH7" s="133">
        <v>43874</v>
      </c>
      <c r="GI7" s="133">
        <v>43873</v>
      </c>
      <c r="GJ7" s="133">
        <v>43872</v>
      </c>
      <c r="GK7" s="133">
        <v>43871</v>
      </c>
      <c r="GL7" s="133">
        <v>43868</v>
      </c>
      <c r="GM7" s="133">
        <v>43867</v>
      </c>
      <c r="GN7" s="133">
        <v>43866</v>
      </c>
      <c r="GO7" s="133">
        <v>43865</v>
      </c>
      <c r="GP7" s="133">
        <v>43864</v>
      </c>
      <c r="GQ7" s="133">
        <v>43861</v>
      </c>
      <c r="GR7" s="133">
        <v>43860</v>
      </c>
      <c r="GS7" s="133">
        <v>43859</v>
      </c>
      <c r="GT7" s="133">
        <v>43858</v>
      </c>
      <c r="GU7" s="133">
        <v>43857</v>
      </c>
      <c r="GV7" s="133">
        <v>43854</v>
      </c>
      <c r="GW7" s="133">
        <v>43853</v>
      </c>
      <c r="GX7" s="133">
        <v>43852</v>
      </c>
      <c r="GY7" s="133">
        <v>43851</v>
      </c>
      <c r="GZ7" s="133">
        <v>43850</v>
      </c>
      <c r="HA7" s="133">
        <v>43847</v>
      </c>
      <c r="HB7" s="133">
        <v>43846</v>
      </c>
      <c r="HC7" s="133">
        <v>43845</v>
      </c>
      <c r="HD7" s="133">
        <v>43844</v>
      </c>
      <c r="HE7" s="133">
        <v>43843</v>
      </c>
      <c r="HF7" s="133">
        <v>43840</v>
      </c>
      <c r="HG7" s="133">
        <v>43839</v>
      </c>
      <c r="HH7" s="133">
        <v>43838</v>
      </c>
      <c r="HI7" s="133">
        <v>43837</v>
      </c>
      <c r="HJ7" s="133">
        <v>43836</v>
      </c>
      <c r="HK7" s="133">
        <v>43833</v>
      </c>
      <c r="HL7" s="133">
        <v>43832</v>
      </c>
      <c r="HM7" s="133">
        <v>43830</v>
      </c>
      <c r="HN7" s="133">
        <v>43829</v>
      </c>
      <c r="HO7" s="133">
        <v>43826</v>
      </c>
      <c r="HP7" s="133">
        <v>43823</v>
      </c>
      <c r="HQ7" s="133">
        <v>43822</v>
      </c>
      <c r="HR7" s="133">
        <v>43819</v>
      </c>
      <c r="HS7" s="133">
        <v>43818</v>
      </c>
      <c r="HT7" s="133">
        <v>43817</v>
      </c>
      <c r="HU7" s="133">
        <v>43816</v>
      </c>
      <c r="HV7" s="133">
        <v>43815</v>
      </c>
      <c r="HW7" s="133">
        <v>43812</v>
      </c>
      <c r="HX7" s="133">
        <v>43811</v>
      </c>
      <c r="HY7" s="133">
        <v>43810</v>
      </c>
      <c r="HZ7" s="133">
        <v>43809</v>
      </c>
      <c r="IA7" s="133">
        <v>43808</v>
      </c>
      <c r="IB7" s="133">
        <v>43805</v>
      </c>
      <c r="IC7" s="133">
        <v>43804</v>
      </c>
      <c r="ID7" s="133">
        <v>43803</v>
      </c>
      <c r="IE7" s="133">
        <v>43802</v>
      </c>
      <c r="IF7" s="133">
        <v>43801</v>
      </c>
      <c r="IG7" s="133">
        <v>43798</v>
      </c>
      <c r="IH7" s="133">
        <v>43797</v>
      </c>
      <c r="II7" s="133">
        <v>43796</v>
      </c>
      <c r="IJ7" s="133">
        <v>43795</v>
      </c>
      <c r="IK7" s="133">
        <v>43794</v>
      </c>
      <c r="IL7" s="133">
        <v>43791</v>
      </c>
      <c r="IM7" s="133">
        <v>43790</v>
      </c>
      <c r="IN7" s="133">
        <v>43789</v>
      </c>
      <c r="IO7" s="133">
        <v>43788</v>
      </c>
      <c r="IP7" s="133">
        <v>43787</v>
      </c>
      <c r="IQ7" s="133">
        <v>43784</v>
      </c>
      <c r="IR7" s="133">
        <v>43783</v>
      </c>
      <c r="IS7" s="133">
        <v>43782</v>
      </c>
      <c r="IT7" s="133">
        <v>43781</v>
      </c>
      <c r="IU7" s="133">
        <v>43780</v>
      </c>
      <c r="IV7" s="133">
        <v>43777</v>
      </c>
      <c r="IW7" s="133">
        <v>43776</v>
      </c>
      <c r="IX7" s="133">
        <v>43775</v>
      </c>
      <c r="IY7" s="133">
        <v>43774</v>
      </c>
      <c r="IZ7" s="133">
        <v>43773</v>
      </c>
      <c r="JA7" s="133">
        <v>43770</v>
      </c>
      <c r="JB7" s="133">
        <v>43769</v>
      </c>
      <c r="JC7" s="133">
        <v>43768</v>
      </c>
      <c r="JD7" s="133">
        <v>43767</v>
      </c>
      <c r="JE7" s="133">
        <v>43766</v>
      </c>
      <c r="JF7" s="133">
        <v>43763</v>
      </c>
      <c r="JG7" s="133">
        <v>43762</v>
      </c>
      <c r="JH7" s="133">
        <v>43761</v>
      </c>
      <c r="JI7" s="133">
        <v>43760</v>
      </c>
      <c r="JJ7" s="133">
        <v>43759</v>
      </c>
      <c r="JK7" s="133">
        <v>43756</v>
      </c>
      <c r="JL7" s="133">
        <v>43755</v>
      </c>
      <c r="JM7" s="133">
        <v>43754</v>
      </c>
      <c r="JN7" s="133">
        <v>43753</v>
      </c>
      <c r="JO7" s="133">
        <v>43752</v>
      </c>
      <c r="JP7" s="133">
        <v>43749</v>
      </c>
      <c r="JQ7" s="133">
        <v>43748</v>
      </c>
      <c r="JR7" s="133">
        <v>43747</v>
      </c>
      <c r="JS7" s="133">
        <v>43746</v>
      </c>
      <c r="JT7" s="133">
        <v>43745</v>
      </c>
      <c r="JU7" s="133">
        <v>43742</v>
      </c>
      <c r="JV7" s="133">
        <v>43741</v>
      </c>
      <c r="JW7" s="133">
        <v>43740</v>
      </c>
      <c r="JX7" s="133">
        <v>43739</v>
      </c>
      <c r="JY7" s="133">
        <v>43738</v>
      </c>
      <c r="JZ7" s="133">
        <v>43735</v>
      </c>
      <c r="KA7" s="133">
        <v>43734</v>
      </c>
      <c r="KB7" s="133">
        <v>43733</v>
      </c>
      <c r="KC7" s="133">
        <v>43732</v>
      </c>
      <c r="KD7" s="133">
        <v>43731</v>
      </c>
      <c r="KE7" s="133">
        <v>43728</v>
      </c>
      <c r="KF7" s="133">
        <v>43727</v>
      </c>
      <c r="KG7" s="133">
        <v>43726</v>
      </c>
      <c r="KH7" s="133">
        <v>43725</v>
      </c>
      <c r="KI7" s="133">
        <v>43724</v>
      </c>
      <c r="KJ7" s="133">
        <v>43721</v>
      </c>
      <c r="KK7" s="133">
        <v>43720</v>
      </c>
      <c r="KL7" s="133">
        <v>43719</v>
      </c>
      <c r="KM7" s="133">
        <v>43718</v>
      </c>
      <c r="KN7" s="133">
        <v>43717</v>
      </c>
      <c r="KO7" s="133">
        <v>43714</v>
      </c>
      <c r="KP7" s="133">
        <v>43713</v>
      </c>
      <c r="KQ7" s="133">
        <v>43712</v>
      </c>
      <c r="KR7" s="133">
        <v>43711</v>
      </c>
      <c r="KS7" s="133">
        <v>43710</v>
      </c>
      <c r="KT7" s="133">
        <v>43707</v>
      </c>
      <c r="KU7" s="133">
        <v>43706</v>
      </c>
      <c r="KV7" s="133">
        <v>43705</v>
      </c>
      <c r="KW7" s="133">
        <v>43704</v>
      </c>
      <c r="KX7" s="133">
        <v>43700</v>
      </c>
      <c r="KY7" s="133">
        <v>43699</v>
      </c>
      <c r="KZ7" s="133">
        <v>43698</v>
      </c>
      <c r="LA7" s="133">
        <v>43697</v>
      </c>
      <c r="LB7" s="133">
        <v>43696</v>
      </c>
      <c r="LC7" s="133">
        <v>43693</v>
      </c>
      <c r="LD7" s="133">
        <v>43692</v>
      </c>
      <c r="LE7" s="133">
        <v>43691</v>
      </c>
      <c r="LF7" s="133">
        <v>43690</v>
      </c>
      <c r="LG7" s="133">
        <v>43689</v>
      </c>
      <c r="LH7" s="133">
        <v>43686</v>
      </c>
      <c r="LI7" s="133">
        <v>43685</v>
      </c>
      <c r="LJ7" s="133">
        <v>43684</v>
      </c>
      <c r="LK7" s="133">
        <v>43683</v>
      </c>
      <c r="LL7" s="133">
        <v>43682</v>
      </c>
      <c r="LM7" s="133">
        <v>43679</v>
      </c>
      <c r="LN7" s="133">
        <v>43678</v>
      </c>
      <c r="LO7" s="133">
        <v>43677</v>
      </c>
      <c r="LP7" s="133">
        <v>43676</v>
      </c>
      <c r="LQ7" s="133">
        <v>43675</v>
      </c>
      <c r="LR7" s="133">
        <v>43672</v>
      </c>
      <c r="LS7" s="133">
        <v>43671</v>
      </c>
      <c r="LT7" s="133">
        <v>43670</v>
      </c>
      <c r="LU7" s="133">
        <v>43669</v>
      </c>
      <c r="LV7" s="133">
        <v>43668</v>
      </c>
      <c r="LW7" s="133">
        <v>43665</v>
      </c>
      <c r="LX7" s="133">
        <v>43664</v>
      </c>
      <c r="LY7" s="133">
        <v>43663</v>
      </c>
      <c r="LZ7" s="133">
        <v>43662</v>
      </c>
      <c r="MA7" s="133">
        <v>43661</v>
      </c>
      <c r="MB7" s="133">
        <v>43658</v>
      </c>
      <c r="MC7" s="133">
        <v>43657</v>
      </c>
      <c r="MD7" s="133">
        <v>43656</v>
      </c>
      <c r="ME7" s="133">
        <v>43655</v>
      </c>
      <c r="MF7" s="133">
        <v>43654</v>
      </c>
      <c r="MG7" s="133">
        <v>43651</v>
      </c>
      <c r="MH7" s="133">
        <v>43650</v>
      </c>
      <c r="MI7" s="133">
        <v>43649</v>
      </c>
      <c r="MJ7" s="133">
        <v>43648</v>
      </c>
      <c r="MK7" s="133">
        <v>43647</v>
      </c>
      <c r="ML7" s="133">
        <v>43644</v>
      </c>
      <c r="MM7" s="133">
        <v>43643</v>
      </c>
      <c r="MN7" s="133">
        <v>43642</v>
      </c>
      <c r="MO7" s="133">
        <v>43641</v>
      </c>
      <c r="MP7" s="133">
        <v>43640</v>
      </c>
      <c r="MQ7" s="133">
        <v>43637</v>
      </c>
      <c r="MR7" s="133">
        <v>43636</v>
      </c>
      <c r="MS7" s="133">
        <v>43635</v>
      </c>
      <c r="MT7" s="133">
        <v>43634</v>
      </c>
      <c r="MU7" s="133">
        <v>43633</v>
      </c>
      <c r="MV7" s="133">
        <v>43630</v>
      </c>
      <c r="MW7" s="133">
        <v>43629</v>
      </c>
      <c r="MX7" s="133">
        <v>43628</v>
      </c>
      <c r="MY7" s="133">
        <v>43627</v>
      </c>
      <c r="MZ7" s="133">
        <v>43626</v>
      </c>
      <c r="NA7" s="133">
        <v>43623</v>
      </c>
      <c r="NB7" s="133">
        <v>43622</v>
      </c>
      <c r="NC7" s="133">
        <v>43621</v>
      </c>
      <c r="ND7" s="133">
        <v>43620</v>
      </c>
      <c r="NE7" s="133">
        <v>43619</v>
      </c>
      <c r="NF7" s="133">
        <v>43616</v>
      </c>
      <c r="NG7" s="133">
        <v>43615</v>
      </c>
      <c r="NH7" s="133">
        <v>43614</v>
      </c>
      <c r="NI7" s="133">
        <v>43613</v>
      </c>
      <c r="NJ7" s="133">
        <v>43609</v>
      </c>
      <c r="NK7" s="133">
        <v>43608</v>
      </c>
      <c r="NL7" s="133">
        <v>43607</v>
      </c>
      <c r="NM7" s="133">
        <v>43606</v>
      </c>
      <c r="NN7" s="133">
        <v>43605</v>
      </c>
      <c r="NO7" s="133">
        <v>43602</v>
      </c>
      <c r="NP7" s="133">
        <v>43601</v>
      </c>
      <c r="NQ7" s="133">
        <v>43600</v>
      </c>
      <c r="NR7" s="133">
        <v>43599</v>
      </c>
      <c r="NS7" s="133">
        <v>43598</v>
      </c>
      <c r="NT7" s="133">
        <v>43595</v>
      </c>
      <c r="NU7" s="133">
        <v>43594</v>
      </c>
      <c r="NV7" s="133">
        <v>43593</v>
      </c>
      <c r="NW7" s="133">
        <v>43592</v>
      </c>
      <c r="NX7" s="133">
        <v>43588</v>
      </c>
      <c r="NY7" s="133">
        <v>43587</v>
      </c>
      <c r="NZ7" s="133">
        <v>43586</v>
      </c>
      <c r="OA7" s="133">
        <v>43585</v>
      </c>
      <c r="OB7" s="133">
        <v>43584</v>
      </c>
      <c r="OC7" s="133">
        <v>43581</v>
      </c>
      <c r="OD7" s="133">
        <v>43580</v>
      </c>
      <c r="OE7" s="133">
        <v>43579</v>
      </c>
      <c r="OF7" s="133">
        <v>43578</v>
      </c>
      <c r="OG7" s="133">
        <v>43573</v>
      </c>
      <c r="OH7" s="133">
        <v>43572</v>
      </c>
      <c r="OI7" s="133">
        <v>43571</v>
      </c>
      <c r="OJ7" s="133">
        <v>43570</v>
      </c>
      <c r="OK7" s="133">
        <v>43567</v>
      </c>
      <c r="OL7" s="133">
        <v>43566</v>
      </c>
      <c r="OM7" s="133">
        <v>43565</v>
      </c>
      <c r="ON7" s="133">
        <v>43564</v>
      </c>
      <c r="OO7" s="133">
        <v>43563</v>
      </c>
      <c r="OP7" s="133">
        <v>43560</v>
      </c>
      <c r="OQ7" s="133">
        <v>43559</v>
      </c>
      <c r="OR7" s="133">
        <v>43558</v>
      </c>
      <c r="OS7" s="133">
        <v>43557</v>
      </c>
      <c r="OT7" s="133">
        <v>43556</v>
      </c>
      <c r="OU7" s="133">
        <v>43553</v>
      </c>
      <c r="OV7" s="133">
        <v>43552</v>
      </c>
      <c r="OW7" s="133">
        <v>43551</v>
      </c>
      <c r="OX7" s="133">
        <v>43550</v>
      </c>
      <c r="OY7" s="133">
        <v>43549</v>
      </c>
      <c r="OZ7" s="133">
        <v>43546</v>
      </c>
      <c r="PA7" s="133">
        <v>43545</v>
      </c>
      <c r="PB7" s="133">
        <v>43544</v>
      </c>
      <c r="PC7" s="133">
        <v>43543</v>
      </c>
      <c r="PD7" s="133">
        <v>43542</v>
      </c>
      <c r="PE7" s="133">
        <v>43539</v>
      </c>
      <c r="PF7" s="133">
        <v>43538</v>
      </c>
      <c r="PG7" s="133">
        <v>43537</v>
      </c>
      <c r="PH7" s="133">
        <v>43536</v>
      </c>
      <c r="PI7" s="133">
        <v>43535</v>
      </c>
      <c r="PJ7" s="133">
        <v>43532</v>
      </c>
      <c r="PK7" s="133">
        <v>43531</v>
      </c>
      <c r="PL7" s="133">
        <v>43530</v>
      </c>
      <c r="PM7" s="133">
        <v>43529</v>
      </c>
      <c r="PN7" s="133">
        <v>43528</v>
      </c>
      <c r="PO7" s="133">
        <v>43525</v>
      </c>
      <c r="PP7" s="133">
        <v>43524</v>
      </c>
      <c r="PQ7" s="133">
        <v>43523</v>
      </c>
      <c r="PR7" s="133">
        <v>43522</v>
      </c>
      <c r="PS7" s="133">
        <v>43521</v>
      </c>
      <c r="PT7" s="133">
        <v>43518</v>
      </c>
      <c r="PU7" s="133">
        <v>43517</v>
      </c>
      <c r="PV7" s="133">
        <v>43516</v>
      </c>
      <c r="PW7" s="133">
        <v>43515</v>
      </c>
      <c r="PX7" s="133">
        <v>43514</v>
      </c>
      <c r="PY7" s="133">
        <v>43511</v>
      </c>
      <c r="PZ7" s="133">
        <v>43510</v>
      </c>
      <c r="QA7" s="133">
        <v>43509</v>
      </c>
      <c r="QB7" s="133">
        <v>43508</v>
      </c>
      <c r="QC7" s="133">
        <v>43507</v>
      </c>
      <c r="QD7" s="133">
        <v>43504</v>
      </c>
      <c r="QE7" s="133">
        <v>43503</v>
      </c>
      <c r="QF7" s="133">
        <v>43502</v>
      </c>
      <c r="QG7" s="133">
        <v>43501</v>
      </c>
      <c r="QH7" s="133">
        <v>43500</v>
      </c>
      <c r="QI7" s="133">
        <v>43497</v>
      </c>
      <c r="QJ7" s="133">
        <v>43496</v>
      </c>
      <c r="QK7" s="133">
        <v>43495</v>
      </c>
      <c r="QL7" s="133">
        <v>43494</v>
      </c>
      <c r="QM7" s="133">
        <v>43493</v>
      </c>
      <c r="QN7" s="133">
        <v>43490</v>
      </c>
      <c r="QO7" s="133">
        <v>43489</v>
      </c>
      <c r="QP7" s="133">
        <v>43488</v>
      </c>
      <c r="QQ7" s="133">
        <v>43487</v>
      </c>
      <c r="QR7" s="133">
        <v>43486</v>
      </c>
      <c r="QS7" s="133">
        <v>43483</v>
      </c>
      <c r="QT7" s="133">
        <v>43482</v>
      </c>
      <c r="QU7" s="133">
        <v>43481</v>
      </c>
      <c r="QV7" s="133">
        <v>43480</v>
      </c>
      <c r="QW7" s="133">
        <v>43479</v>
      </c>
      <c r="QX7" s="133">
        <v>43476</v>
      </c>
      <c r="QY7" s="133">
        <v>43475</v>
      </c>
      <c r="QZ7" s="133">
        <v>43474</v>
      </c>
      <c r="RA7" s="133">
        <v>43473</v>
      </c>
      <c r="RB7" s="133">
        <v>43472</v>
      </c>
      <c r="RC7" s="133">
        <v>43469</v>
      </c>
      <c r="RD7" s="133">
        <v>43468</v>
      </c>
      <c r="RE7" s="133">
        <v>43467</v>
      </c>
      <c r="RF7" s="133">
        <v>43465</v>
      </c>
      <c r="RG7" s="133">
        <v>43462</v>
      </c>
      <c r="RH7" s="133">
        <v>43461</v>
      </c>
      <c r="RI7" s="133">
        <v>43458</v>
      </c>
      <c r="RJ7" s="133">
        <v>43455</v>
      </c>
      <c r="RK7" s="133">
        <v>43454</v>
      </c>
      <c r="RL7" s="133">
        <v>43453</v>
      </c>
      <c r="RM7" s="133">
        <v>43452</v>
      </c>
      <c r="RN7" s="133">
        <v>43451</v>
      </c>
      <c r="RO7" s="133">
        <v>43448</v>
      </c>
      <c r="RP7" s="133">
        <v>43447</v>
      </c>
      <c r="RQ7" s="133">
        <v>43446</v>
      </c>
      <c r="RR7" s="133">
        <v>43445</v>
      </c>
      <c r="RS7" s="133">
        <v>43444</v>
      </c>
      <c r="RT7" s="133">
        <v>43441</v>
      </c>
      <c r="RU7" s="133">
        <v>43440</v>
      </c>
      <c r="RV7" s="133">
        <v>43439</v>
      </c>
      <c r="RW7" s="133">
        <v>43438</v>
      </c>
      <c r="RX7" s="133">
        <v>43437</v>
      </c>
      <c r="RY7" s="133">
        <v>43434</v>
      </c>
      <c r="RZ7" s="133">
        <v>43433</v>
      </c>
      <c r="SA7" s="133">
        <v>43432</v>
      </c>
      <c r="SB7" s="133">
        <v>43431</v>
      </c>
      <c r="SC7" s="133">
        <v>43430</v>
      </c>
      <c r="SD7" s="133">
        <v>43427</v>
      </c>
      <c r="SE7" s="133">
        <v>43426</v>
      </c>
      <c r="SF7" s="133">
        <v>43425</v>
      </c>
      <c r="SG7" s="133">
        <v>43424</v>
      </c>
      <c r="SH7" s="133">
        <v>43423</v>
      </c>
      <c r="SI7" s="133">
        <v>43420</v>
      </c>
      <c r="SJ7" s="133">
        <v>43419</v>
      </c>
      <c r="SK7" s="133">
        <v>43418</v>
      </c>
      <c r="SL7" s="133">
        <v>43417</v>
      </c>
      <c r="SM7" s="133">
        <v>43416</v>
      </c>
      <c r="SN7" s="133">
        <v>43413</v>
      </c>
      <c r="SO7" s="133">
        <v>43412</v>
      </c>
      <c r="SP7" s="133">
        <v>43411</v>
      </c>
      <c r="SQ7" s="133">
        <v>43410</v>
      </c>
      <c r="SR7" s="133">
        <v>43409</v>
      </c>
      <c r="SS7" s="133">
        <v>43406</v>
      </c>
      <c r="ST7" s="133">
        <v>43405</v>
      </c>
      <c r="SU7" s="133">
        <v>43404</v>
      </c>
      <c r="SV7" s="133">
        <v>43403</v>
      </c>
      <c r="SW7" s="133">
        <v>43402</v>
      </c>
      <c r="SX7" s="133">
        <v>43399</v>
      </c>
      <c r="SY7" s="133">
        <v>43398</v>
      </c>
      <c r="SZ7" s="133">
        <v>43397</v>
      </c>
      <c r="TA7" s="133">
        <v>43396</v>
      </c>
      <c r="TB7" s="133">
        <v>43395</v>
      </c>
    </row>
    <row r="8" spans="1:535" x14ac:dyDescent="0.25">
      <c r="P8" s="29">
        <v>55.189</v>
      </c>
      <c r="Q8" s="29">
        <v>54.752000000000002</v>
      </c>
      <c r="R8" s="29">
        <v>54.218000000000004</v>
      </c>
      <c r="S8" s="29">
        <v>53.534999999999997</v>
      </c>
      <c r="T8" s="29">
        <v>55.930999999999997</v>
      </c>
      <c r="U8" s="29">
        <v>53.826000000000001</v>
      </c>
      <c r="V8" s="29">
        <v>51.978000000000002</v>
      </c>
      <c r="W8" s="29">
        <v>50.761000000000003</v>
      </c>
      <c r="X8" s="29">
        <v>51.991999999999997</v>
      </c>
      <c r="Y8" s="29">
        <v>54.115000000000002</v>
      </c>
      <c r="Z8" s="29">
        <v>53.319000000000003</v>
      </c>
      <c r="AA8" s="29">
        <v>54.597000000000001</v>
      </c>
      <c r="AB8" s="29">
        <v>56.695999999999998</v>
      </c>
      <c r="AC8" s="29">
        <v>58.463999999999999</v>
      </c>
      <c r="AD8" s="29">
        <v>59.087000000000003</v>
      </c>
      <c r="AE8" s="29">
        <v>59.561999999999998</v>
      </c>
      <c r="AF8" s="29">
        <v>60.688000000000002</v>
      </c>
      <c r="AG8" s="29">
        <v>59.715000000000003</v>
      </c>
      <c r="AH8" s="29">
        <v>62.204000000000001</v>
      </c>
      <c r="AI8" s="29">
        <v>61.155999999999999</v>
      </c>
      <c r="AJ8" s="29">
        <v>58.555</v>
      </c>
      <c r="AK8" s="29">
        <v>57.972000000000001</v>
      </c>
      <c r="AL8" s="29">
        <v>57.347999999999999</v>
      </c>
      <c r="AM8" s="29">
        <v>55.393000000000001</v>
      </c>
      <c r="AN8" s="29">
        <v>54.844999999999999</v>
      </c>
      <c r="AO8" s="29">
        <v>53.665999999999997</v>
      </c>
      <c r="AP8" s="29">
        <v>54.081000000000003</v>
      </c>
      <c r="AQ8" s="29">
        <v>54.555999999999997</v>
      </c>
      <c r="AR8" s="29">
        <v>55.41</v>
      </c>
      <c r="AS8" s="29">
        <v>54.478999999999999</v>
      </c>
      <c r="AT8" s="29">
        <v>53.317999999999998</v>
      </c>
      <c r="AU8" s="29">
        <v>53.798999999999999</v>
      </c>
      <c r="AV8" s="29">
        <v>52.814</v>
      </c>
      <c r="AW8" s="29">
        <v>52.774999999999999</v>
      </c>
      <c r="AX8" s="29">
        <v>52</v>
      </c>
      <c r="AY8" s="29">
        <v>50.344000000000001</v>
      </c>
      <c r="AZ8" s="29">
        <v>51.848999999999997</v>
      </c>
      <c r="BA8" s="29">
        <v>54.335000000000001</v>
      </c>
      <c r="BB8" s="29">
        <v>53.91</v>
      </c>
      <c r="BC8" s="29">
        <v>54.024999999999999</v>
      </c>
      <c r="BD8" s="29">
        <v>54.814</v>
      </c>
      <c r="BE8" s="29">
        <v>53.795999999999999</v>
      </c>
      <c r="BF8" s="29">
        <v>54.817</v>
      </c>
      <c r="BG8" s="29">
        <v>56.136000000000003</v>
      </c>
      <c r="BH8" s="29">
        <v>54.78</v>
      </c>
      <c r="BI8" s="29">
        <v>54.511000000000003</v>
      </c>
      <c r="BJ8" s="29">
        <v>54.238</v>
      </c>
      <c r="BK8" s="29">
        <v>54.475999999999999</v>
      </c>
      <c r="BL8" s="29">
        <v>52.988999999999997</v>
      </c>
      <c r="BM8" s="29">
        <v>52.332999999999998</v>
      </c>
      <c r="BN8" s="29">
        <v>52.795000000000002</v>
      </c>
      <c r="BO8" s="29">
        <v>54.37</v>
      </c>
      <c r="BP8" s="29">
        <v>54.323</v>
      </c>
      <c r="BQ8" s="29">
        <v>55.466000000000001</v>
      </c>
      <c r="BR8" s="29">
        <v>55.473999999999997</v>
      </c>
      <c r="BS8" s="29">
        <v>56.823999999999998</v>
      </c>
      <c r="BT8" s="29">
        <v>57.798999999999999</v>
      </c>
      <c r="BU8" s="29">
        <v>60.686</v>
      </c>
      <c r="BV8" s="29">
        <v>60.966000000000001</v>
      </c>
      <c r="BW8" s="29">
        <v>59.296999999999997</v>
      </c>
      <c r="BX8" s="29">
        <v>60.337000000000003</v>
      </c>
      <c r="BY8" s="29">
        <v>59.786999999999999</v>
      </c>
      <c r="BZ8" s="29">
        <v>58.207999999999998</v>
      </c>
      <c r="CA8" s="29">
        <v>57.866</v>
      </c>
      <c r="CB8" s="29">
        <v>58.115000000000002</v>
      </c>
      <c r="CC8" s="29">
        <v>57.723999999999997</v>
      </c>
      <c r="CD8" s="29">
        <v>58.587000000000003</v>
      </c>
      <c r="CE8" s="29">
        <v>61.865000000000002</v>
      </c>
      <c r="CF8" s="29">
        <v>61.39</v>
      </c>
      <c r="CG8" s="29">
        <v>61.54</v>
      </c>
      <c r="CH8" s="29">
        <v>61.938000000000002</v>
      </c>
      <c r="CI8" s="29">
        <v>60.99</v>
      </c>
      <c r="CJ8" s="29">
        <v>63.304000000000002</v>
      </c>
      <c r="CK8" s="29">
        <v>63.375</v>
      </c>
      <c r="CL8" s="29">
        <v>62.66</v>
      </c>
      <c r="CM8" s="29">
        <v>62.58</v>
      </c>
      <c r="CN8" s="29">
        <v>61.320999999999998</v>
      </c>
      <c r="CO8" s="29">
        <v>63.954999999999998</v>
      </c>
      <c r="CP8" s="29">
        <v>63.98</v>
      </c>
      <c r="CQ8" s="29">
        <v>65.075999999999993</v>
      </c>
      <c r="CR8" s="29">
        <v>66.563999999999993</v>
      </c>
      <c r="CS8" s="29">
        <v>70.38</v>
      </c>
      <c r="CT8" s="29">
        <v>71.77</v>
      </c>
      <c r="CU8" s="29">
        <v>69.787000000000006</v>
      </c>
      <c r="CV8" s="29">
        <v>69.363</v>
      </c>
      <c r="CW8" s="29">
        <v>64.631</v>
      </c>
      <c r="CX8" s="29">
        <v>67.015000000000001</v>
      </c>
      <c r="CY8" s="29">
        <v>66.177000000000007</v>
      </c>
      <c r="CZ8" s="29">
        <v>66.757000000000005</v>
      </c>
      <c r="DA8" s="29">
        <v>64.195999999999998</v>
      </c>
      <c r="DB8" s="29">
        <v>64.968000000000004</v>
      </c>
      <c r="DC8" s="29">
        <v>70.533000000000001</v>
      </c>
      <c r="DD8" s="29">
        <v>69.369</v>
      </c>
      <c r="DE8" s="29">
        <v>71.257000000000005</v>
      </c>
      <c r="DF8" s="29">
        <v>67.197999999999993</v>
      </c>
      <c r="DG8" s="29">
        <v>65.516999999999996</v>
      </c>
      <c r="DH8" s="29">
        <v>61.204000000000001</v>
      </c>
      <c r="DI8" s="29">
        <v>58.405999999999999</v>
      </c>
      <c r="DJ8" s="29">
        <v>63.59</v>
      </c>
      <c r="DK8" s="29">
        <v>64.683999999999997</v>
      </c>
      <c r="DL8" s="29">
        <v>66.997</v>
      </c>
      <c r="DM8" s="29">
        <v>70.304000000000002</v>
      </c>
      <c r="DN8" s="29">
        <v>72.212999999999994</v>
      </c>
      <c r="DO8" s="29">
        <v>69.671000000000006</v>
      </c>
      <c r="DP8" s="29">
        <v>71.004999999999995</v>
      </c>
      <c r="DQ8" s="29">
        <v>73.494</v>
      </c>
      <c r="DR8" s="29">
        <v>80.343999999999994</v>
      </c>
      <c r="DS8" s="29">
        <v>79.347999999999999</v>
      </c>
      <c r="DT8" s="29">
        <v>78.22</v>
      </c>
      <c r="DU8" s="29">
        <v>82.031999999999996</v>
      </c>
      <c r="DV8" s="29">
        <v>83.837000000000003</v>
      </c>
      <c r="DW8" s="29">
        <v>90.221000000000004</v>
      </c>
      <c r="DX8" s="29">
        <v>90.48</v>
      </c>
      <c r="DY8" s="29">
        <v>88.201999999999998</v>
      </c>
      <c r="DZ8" s="29">
        <v>83.834000000000003</v>
      </c>
      <c r="EA8" s="29">
        <v>84.346999999999994</v>
      </c>
      <c r="EB8" s="29">
        <v>85.597999999999999</v>
      </c>
      <c r="EC8" s="29">
        <v>85.908000000000001</v>
      </c>
      <c r="ED8" s="29">
        <v>84.65</v>
      </c>
      <c r="EE8" s="29">
        <v>86.876000000000005</v>
      </c>
      <c r="EF8" s="29">
        <v>83.965000000000003</v>
      </c>
      <c r="EG8" s="29">
        <v>80.656999999999996</v>
      </c>
      <c r="EH8" s="29">
        <v>78.244</v>
      </c>
      <c r="EI8" s="29">
        <v>81.715999999999994</v>
      </c>
      <c r="EJ8" s="29">
        <v>80.950999999999993</v>
      </c>
      <c r="EK8" s="29">
        <v>84.206000000000003</v>
      </c>
      <c r="EL8" s="29">
        <v>81.826999999999998</v>
      </c>
      <c r="EM8" s="29">
        <v>84.918000000000006</v>
      </c>
      <c r="EN8" s="29">
        <v>91.733999999999995</v>
      </c>
      <c r="EO8" s="29">
        <v>84.691000000000003</v>
      </c>
      <c r="EP8" s="29">
        <v>82.146000000000001</v>
      </c>
      <c r="EQ8" s="29">
        <v>84.736999999999995</v>
      </c>
      <c r="ER8" s="29">
        <v>85.051000000000002</v>
      </c>
      <c r="ES8" s="29">
        <v>76.998000000000005</v>
      </c>
      <c r="ET8" s="29">
        <v>80.075999999999993</v>
      </c>
      <c r="EU8" s="29">
        <v>95.025999999999996</v>
      </c>
      <c r="EV8" s="29">
        <v>95.992000000000004</v>
      </c>
      <c r="EW8" s="29">
        <v>103.7</v>
      </c>
      <c r="EX8" s="29">
        <v>114.248</v>
      </c>
      <c r="EY8" s="29">
        <v>108.084</v>
      </c>
      <c r="EZ8" s="29">
        <v>104.054</v>
      </c>
      <c r="FA8" s="29">
        <v>95.783000000000001</v>
      </c>
      <c r="FB8" s="29">
        <v>97.88</v>
      </c>
      <c r="FC8" s="29">
        <v>94.474999999999994</v>
      </c>
      <c r="FD8" s="29">
        <v>84.492999999999995</v>
      </c>
      <c r="FE8" s="29">
        <v>88.83</v>
      </c>
      <c r="FF8" s="29">
        <v>97.994</v>
      </c>
      <c r="FG8" s="29">
        <v>114.181</v>
      </c>
      <c r="FH8" s="29">
        <v>117.407</v>
      </c>
      <c r="FI8" s="29">
        <v>117.23399999999999</v>
      </c>
      <c r="FJ8" s="29">
        <v>138.54900000000001</v>
      </c>
      <c r="FK8" s="29">
        <v>117.968</v>
      </c>
      <c r="FL8" s="29">
        <v>122.22799999999999</v>
      </c>
      <c r="FM8" s="29">
        <v>108.175</v>
      </c>
      <c r="FN8" s="29">
        <v>119.369</v>
      </c>
      <c r="FO8" s="29">
        <v>103.821</v>
      </c>
      <c r="FP8" s="29">
        <v>99.515000000000001</v>
      </c>
      <c r="FQ8" s="29">
        <v>105.089</v>
      </c>
      <c r="FR8" s="29">
        <v>79.850999999999999</v>
      </c>
      <c r="FS8" s="29">
        <v>69.084999999999994</v>
      </c>
      <c r="FT8" s="29">
        <v>64.180999999999997</v>
      </c>
      <c r="FU8" s="29">
        <v>62.253999999999998</v>
      </c>
      <c r="FV8" s="29">
        <v>66.900999999999996</v>
      </c>
      <c r="FW8" s="29">
        <v>64.414000000000001</v>
      </c>
      <c r="FX8" s="29">
        <v>56.204999999999998</v>
      </c>
      <c r="FY8" s="29">
        <v>51.862000000000002</v>
      </c>
      <c r="FZ8" s="29">
        <v>50.348999999999997</v>
      </c>
      <c r="GA8" s="29">
        <v>48.018999999999998</v>
      </c>
      <c r="GB8" s="29">
        <v>43.018999999999998</v>
      </c>
      <c r="GC8" s="29">
        <v>42.344999999999999</v>
      </c>
      <c r="GD8" s="29">
        <v>41.603999999999999</v>
      </c>
      <c r="GE8" s="29">
        <v>41.896000000000001</v>
      </c>
      <c r="GF8" s="29">
        <v>41.277000000000001</v>
      </c>
      <c r="GG8" s="29">
        <v>41.57</v>
      </c>
      <c r="GH8" s="29">
        <v>41.889000000000003</v>
      </c>
      <c r="GI8" s="29">
        <v>41.667000000000002</v>
      </c>
      <c r="GJ8" s="29">
        <v>42.332999999999998</v>
      </c>
      <c r="GK8" s="29">
        <v>42.936</v>
      </c>
      <c r="GL8" s="29">
        <v>43.593000000000004</v>
      </c>
      <c r="GM8" s="29">
        <v>42.87</v>
      </c>
      <c r="GN8" s="29">
        <v>43.133000000000003</v>
      </c>
      <c r="GO8" s="29">
        <v>43.927999999999997</v>
      </c>
      <c r="GP8" s="29">
        <v>46.017000000000003</v>
      </c>
      <c r="GQ8" s="29">
        <v>46.234000000000002</v>
      </c>
      <c r="GR8" s="29">
        <v>45.673000000000002</v>
      </c>
      <c r="GS8" s="29">
        <v>44.786999999999999</v>
      </c>
      <c r="GT8" s="29">
        <v>44.715000000000003</v>
      </c>
      <c r="GU8" s="29">
        <v>46.121000000000002</v>
      </c>
      <c r="GV8" s="29">
        <v>44.664000000000001</v>
      </c>
      <c r="GW8" s="29">
        <v>44.762999999999998</v>
      </c>
      <c r="GX8" s="29">
        <v>43.726999999999997</v>
      </c>
      <c r="GY8" s="29">
        <v>43.505000000000003</v>
      </c>
      <c r="GZ8" s="29">
        <v>42.963999999999999</v>
      </c>
      <c r="HA8" s="29">
        <v>42.652999999999999</v>
      </c>
      <c r="HB8" s="29">
        <v>43.277999999999999</v>
      </c>
      <c r="HC8" s="29">
        <v>43.415999999999997</v>
      </c>
      <c r="HD8" s="29">
        <v>43.534999999999997</v>
      </c>
      <c r="HE8" s="29">
        <v>43.201000000000001</v>
      </c>
      <c r="HF8" s="29">
        <v>43.170999999999999</v>
      </c>
      <c r="HG8" s="29">
        <v>42.981000000000002</v>
      </c>
      <c r="HH8" s="29">
        <v>43.494999999999997</v>
      </c>
      <c r="HI8" s="29">
        <v>44.633000000000003</v>
      </c>
      <c r="HJ8" s="29">
        <v>44.911000000000001</v>
      </c>
      <c r="HK8" s="29">
        <v>44.725999999999999</v>
      </c>
      <c r="HL8" s="29">
        <v>43.685000000000002</v>
      </c>
      <c r="HM8" s="29">
        <v>44.249000000000002</v>
      </c>
      <c r="HN8" s="29">
        <v>43.698999999999998</v>
      </c>
      <c r="HO8" s="29">
        <v>43.435000000000002</v>
      </c>
      <c r="HP8" s="29">
        <v>44.12</v>
      </c>
      <c r="HQ8" s="29">
        <v>44.268999999999998</v>
      </c>
      <c r="HR8" s="29">
        <v>43.390999999999998</v>
      </c>
      <c r="HS8" s="29">
        <v>44.735999999999997</v>
      </c>
      <c r="HT8" s="29">
        <v>44.95</v>
      </c>
      <c r="HU8" s="29">
        <v>45.124000000000002</v>
      </c>
      <c r="HV8" s="29">
        <v>45.026000000000003</v>
      </c>
      <c r="HW8" s="29">
        <v>46.249000000000002</v>
      </c>
      <c r="HX8" s="29">
        <v>47.249000000000002</v>
      </c>
      <c r="HY8" s="29">
        <v>47.392000000000003</v>
      </c>
      <c r="HZ8" s="29">
        <v>47.286000000000001</v>
      </c>
      <c r="IA8" s="29">
        <v>47.502000000000002</v>
      </c>
      <c r="IB8" s="29">
        <v>46.999000000000002</v>
      </c>
      <c r="IC8" s="29">
        <v>47.953000000000003</v>
      </c>
      <c r="ID8" s="29">
        <v>48.045000000000002</v>
      </c>
      <c r="IE8" s="29">
        <v>50.03</v>
      </c>
      <c r="IF8" s="29">
        <v>48.953000000000003</v>
      </c>
      <c r="IG8" s="29">
        <v>47.747999999999998</v>
      </c>
      <c r="IH8" s="29">
        <v>47.944000000000003</v>
      </c>
      <c r="II8" s="29">
        <v>47.686999999999998</v>
      </c>
      <c r="IJ8" s="29">
        <v>47.805</v>
      </c>
      <c r="IK8" s="29">
        <v>48.152999999999999</v>
      </c>
      <c r="IL8" s="29">
        <v>49.734999999999999</v>
      </c>
      <c r="IM8" s="29">
        <v>49.789000000000001</v>
      </c>
      <c r="IN8" s="29">
        <v>49.988</v>
      </c>
      <c r="IO8" s="29">
        <v>49.332999999999998</v>
      </c>
      <c r="IP8" s="29">
        <v>48.546999999999997</v>
      </c>
      <c r="IQ8" s="29">
        <v>48.860999999999997</v>
      </c>
      <c r="IR8" s="29">
        <v>50.109000000000002</v>
      </c>
      <c r="IS8" s="29">
        <v>49.402999999999999</v>
      </c>
      <c r="IT8" s="29">
        <v>48.262</v>
      </c>
      <c r="IU8" s="29">
        <v>48.56</v>
      </c>
      <c r="IV8" s="29">
        <v>48.811</v>
      </c>
      <c r="IW8" s="29">
        <v>48.749000000000002</v>
      </c>
      <c r="IX8" s="29">
        <v>49.531999999999996</v>
      </c>
      <c r="IY8" s="29">
        <v>48.561999999999998</v>
      </c>
      <c r="IZ8" s="29">
        <v>48.654000000000003</v>
      </c>
      <c r="JA8" s="29">
        <v>50.335999999999999</v>
      </c>
      <c r="JB8" s="29">
        <v>51.929000000000002</v>
      </c>
      <c r="JC8" s="29">
        <v>51.415999999999997</v>
      </c>
      <c r="JD8" s="29">
        <v>50.98</v>
      </c>
      <c r="JE8" s="29">
        <v>50.023000000000003</v>
      </c>
      <c r="JF8" s="29">
        <v>50.414999999999999</v>
      </c>
      <c r="JG8" s="29">
        <v>51.210999999999999</v>
      </c>
      <c r="JH8" s="29">
        <v>51.011000000000003</v>
      </c>
      <c r="JI8" s="29">
        <v>50.514000000000003</v>
      </c>
      <c r="JJ8" s="29">
        <v>50.761000000000003</v>
      </c>
      <c r="JK8" s="29">
        <v>53.03</v>
      </c>
      <c r="JL8" s="29">
        <v>53.615000000000002</v>
      </c>
      <c r="JM8" s="29">
        <v>52.5</v>
      </c>
      <c r="JN8" s="29">
        <v>52.932000000000002</v>
      </c>
      <c r="JO8" s="29">
        <v>55.341999999999999</v>
      </c>
      <c r="JP8" s="29">
        <v>54.017000000000003</v>
      </c>
      <c r="JQ8" s="29">
        <v>56.387999999999998</v>
      </c>
      <c r="JR8" s="29">
        <v>57.707999999999998</v>
      </c>
      <c r="JS8" s="29">
        <v>59.287999999999997</v>
      </c>
      <c r="JT8" s="29">
        <v>58.064999999999998</v>
      </c>
      <c r="JU8" s="29">
        <v>57.670999999999999</v>
      </c>
      <c r="JV8" s="29">
        <v>59.301000000000002</v>
      </c>
      <c r="JW8" s="29">
        <v>57.485999999999997</v>
      </c>
      <c r="JX8" s="29">
        <v>55.003999999999998</v>
      </c>
      <c r="JY8" s="29">
        <v>55.131999999999998</v>
      </c>
      <c r="JZ8" s="29">
        <v>56.411000000000001</v>
      </c>
      <c r="KA8" s="29">
        <v>56.088000000000001</v>
      </c>
      <c r="KB8" s="29">
        <v>55.744</v>
      </c>
      <c r="KC8" s="29">
        <v>55.191000000000003</v>
      </c>
      <c r="KD8" s="29">
        <v>55.264000000000003</v>
      </c>
      <c r="KE8" s="29">
        <v>54.636000000000003</v>
      </c>
      <c r="KF8" s="29">
        <v>47.408000000000001</v>
      </c>
      <c r="KG8" s="29">
        <v>47.792000000000002</v>
      </c>
      <c r="KH8" s="29">
        <v>48.094000000000001</v>
      </c>
      <c r="KI8" s="29">
        <v>46.63</v>
      </c>
      <c r="KJ8" s="29">
        <v>45.134</v>
      </c>
      <c r="KK8" s="29">
        <v>44.905000000000001</v>
      </c>
      <c r="KL8" s="29">
        <v>49.104999999999997</v>
      </c>
      <c r="KM8" s="29">
        <v>48.959000000000003</v>
      </c>
      <c r="KN8" s="29">
        <v>47.802</v>
      </c>
      <c r="KO8" s="29">
        <v>47.247999999999998</v>
      </c>
      <c r="KP8" s="29">
        <v>47.99</v>
      </c>
      <c r="KQ8" s="29">
        <v>48.69</v>
      </c>
      <c r="KR8" s="29">
        <v>50.215000000000003</v>
      </c>
      <c r="KS8" s="29">
        <v>49.503</v>
      </c>
      <c r="KT8" s="29">
        <v>48.558</v>
      </c>
      <c r="KU8" s="29">
        <v>47.481999999999999</v>
      </c>
      <c r="KV8" s="29">
        <v>49.43</v>
      </c>
      <c r="KW8" s="29">
        <v>50.256</v>
      </c>
      <c r="KX8" s="29">
        <v>52.579000000000001</v>
      </c>
      <c r="KY8" s="29">
        <v>50.115000000000002</v>
      </c>
      <c r="KZ8" s="29">
        <v>49.878</v>
      </c>
      <c r="LA8" s="29">
        <v>52.146000000000001</v>
      </c>
      <c r="LB8" s="29">
        <v>50.603999999999999</v>
      </c>
      <c r="LC8" s="29">
        <v>52.850999999999999</v>
      </c>
      <c r="LD8" s="29">
        <v>55.975000000000001</v>
      </c>
      <c r="LE8" s="29">
        <v>58.192</v>
      </c>
      <c r="LF8" s="29">
        <v>53.843000000000004</v>
      </c>
      <c r="LG8" s="29">
        <v>58.185000000000002</v>
      </c>
      <c r="LH8" s="29">
        <v>57.151000000000003</v>
      </c>
      <c r="LI8" s="29">
        <v>54.881999999999998</v>
      </c>
      <c r="LJ8" s="29">
        <v>57.773000000000003</v>
      </c>
      <c r="LK8" s="29">
        <v>56.564999999999998</v>
      </c>
      <c r="LL8" s="29">
        <v>57.886000000000003</v>
      </c>
      <c r="LM8" s="29">
        <v>53.575000000000003</v>
      </c>
      <c r="LN8" s="29">
        <v>50.597999999999999</v>
      </c>
      <c r="LO8" s="29">
        <v>49.945999999999998</v>
      </c>
      <c r="LP8" s="29">
        <v>51.061999999999998</v>
      </c>
      <c r="LQ8" s="29">
        <v>49.119</v>
      </c>
      <c r="LR8" s="29">
        <v>47.264000000000003</v>
      </c>
      <c r="LS8" s="29">
        <v>46.218000000000004</v>
      </c>
      <c r="LT8" s="29">
        <v>45.628</v>
      </c>
      <c r="LU8" s="29">
        <v>47.642000000000003</v>
      </c>
      <c r="LV8" s="29">
        <v>48.216000000000001</v>
      </c>
      <c r="LW8" s="29">
        <v>49.374000000000002</v>
      </c>
      <c r="LX8" s="29">
        <v>49.866</v>
      </c>
      <c r="LY8" s="29">
        <v>50.171999999999997</v>
      </c>
      <c r="LZ8" s="29">
        <v>49.616999999999997</v>
      </c>
      <c r="MA8" s="29">
        <v>48.533000000000001</v>
      </c>
      <c r="MB8" s="29">
        <v>49.29</v>
      </c>
      <c r="MC8" s="29">
        <v>49.124000000000002</v>
      </c>
      <c r="MD8" s="29">
        <v>49.162999999999997</v>
      </c>
      <c r="ME8" s="29">
        <v>50.548999999999999</v>
      </c>
      <c r="MF8" s="29">
        <v>51.198</v>
      </c>
      <c r="MG8" s="29">
        <v>50.353000000000002</v>
      </c>
      <c r="MH8" s="29">
        <v>48.784999999999997</v>
      </c>
      <c r="MI8" s="29">
        <v>48.929000000000002</v>
      </c>
      <c r="MJ8" s="29">
        <v>49.918999999999997</v>
      </c>
      <c r="MK8" s="29">
        <v>51.088999999999999</v>
      </c>
      <c r="ML8" s="29">
        <v>52.537999999999997</v>
      </c>
      <c r="MM8" s="29">
        <v>53.643999999999998</v>
      </c>
      <c r="MN8" s="29">
        <v>54.997999999999998</v>
      </c>
      <c r="MO8" s="29">
        <v>55.308</v>
      </c>
      <c r="MP8" s="29">
        <v>54.421999999999997</v>
      </c>
      <c r="MQ8" s="29">
        <v>54.112000000000002</v>
      </c>
      <c r="MR8" s="29">
        <v>54.3</v>
      </c>
      <c r="MS8" s="29">
        <v>55.127000000000002</v>
      </c>
      <c r="MT8" s="29">
        <v>56.55</v>
      </c>
      <c r="MU8" s="29">
        <v>60.832000000000001</v>
      </c>
      <c r="MV8" s="29">
        <v>61.886000000000003</v>
      </c>
      <c r="MW8" s="29">
        <v>61.871000000000002</v>
      </c>
      <c r="MX8" s="29">
        <v>61.539000000000001</v>
      </c>
      <c r="MY8" s="29">
        <v>60.515999999999998</v>
      </c>
      <c r="MZ8" s="29">
        <v>60.673999999999999</v>
      </c>
      <c r="NA8" s="29">
        <v>62.756999999999998</v>
      </c>
      <c r="NB8" s="29">
        <v>66.256</v>
      </c>
      <c r="NC8" s="29">
        <v>65.900999999999996</v>
      </c>
      <c r="ND8" s="29">
        <v>66.647000000000006</v>
      </c>
      <c r="NE8" s="29">
        <v>70.471000000000004</v>
      </c>
      <c r="NF8" s="29">
        <v>71.706999999999994</v>
      </c>
      <c r="NG8" s="29">
        <v>69.456999999999994</v>
      </c>
      <c r="NH8" s="29">
        <v>71.347999999999999</v>
      </c>
      <c r="NI8" s="29">
        <v>69.033000000000001</v>
      </c>
      <c r="NJ8" s="29">
        <v>67.968000000000004</v>
      </c>
      <c r="NK8" s="29">
        <v>69.665000000000006</v>
      </c>
      <c r="NL8" s="29">
        <v>66.573999999999998</v>
      </c>
      <c r="NM8" s="29">
        <v>65.146000000000001</v>
      </c>
      <c r="NN8" s="29">
        <v>66.522000000000006</v>
      </c>
      <c r="NO8" s="29">
        <v>65.245999999999995</v>
      </c>
      <c r="NP8" s="29">
        <v>63.801000000000002</v>
      </c>
      <c r="NQ8" s="29">
        <v>66.352000000000004</v>
      </c>
      <c r="NR8" s="29">
        <v>65.242999999999995</v>
      </c>
      <c r="NS8" s="29">
        <v>68.201999999999998</v>
      </c>
      <c r="NT8" s="29">
        <v>65.965000000000003</v>
      </c>
      <c r="NU8" s="29">
        <v>66.236999999999995</v>
      </c>
      <c r="NV8" s="29">
        <v>62.473999999999997</v>
      </c>
      <c r="NW8" s="29">
        <v>61.790999999999997</v>
      </c>
      <c r="NX8" s="29">
        <v>58.2</v>
      </c>
      <c r="NY8" s="29">
        <v>59.783000000000001</v>
      </c>
      <c r="NZ8" s="29">
        <v>58.104999999999997</v>
      </c>
      <c r="OA8" s="29">
        <v>57.829000000000001</v>
      </c>
      <c r="OB8" s="29">
        <v>57.710999999999999</v>
      </c>
      <c r="OC8" s="29">
        <v>58.747999999999998</v>
      </c>
      <c r="OD8" s="29">
        <v>59.686999999999998</v>
      </c>
      <c r="OE8" s="29">
        <v>58.966999999999999</v>
      </c>
      <c r="OF8" s="29">
        <v>57.676000000000002</v>
      </c>
      <c r="OG8" s="29">
        <v>57.500999999999998</v>
      </c>
      <c r="OH8" s="29">
        <v>58.218000000000004</v>
      </c>
      <c r="OI8" s="29">
        <v>58</v>
      </c>
      <c r="OJ8" s="29">
        <v>58.011000000000003</v>
      </c>
      <c r="OK8" s="29">
        <v>56.779000000000003</v>
      </c>
      <c r="OL8" s="29">
        <v>58.923999999999999</v>
      </c>
      <c r="OM8" s="29">
        <v>60.033000000000001</v>
      </c>
      <c r="ON8" s="29">
        <v>60.963999999999999</v>
      </c>
      <c r="OO8" s="29">
        <v>61.845999999999997</v>
      </c>
      <c r="OP8" s="29">
        <v>60.564</v>
      </c>
      <c r="OQ8" s="29">
        <v>61.415999999999997</v>
      </c>
      <c r="OR8" s="29">
        <v>60.834000000000003</v>
      </c>
      <c r="OS8" s="29">
        <v>62.774000000000001</v>
      </c>
      <c r="OT8" s="29">
        <v>62.256999999999998</v>
      </c>
      <c r="OU8" s="29">
        <v>65.075999999999993</v>
      </c>
      <c r="OV8" s="29">
        <v>68.316999999999993</v>
      </c>
      <c r="OW8" s="29">
        <v>68.221000000000004</v>
      </c>
      <c r="OX8" s="29">
        <v>67.81</v>
      </c>
      <c r="OY8" s="29">
        <v>69.441000000000003</v>
      </c>
      <c r="OZ8" s="29">
        <v>69.132999999999996</v>
      </c>
      <c r="PA8" s="29">
        <v>67.584999999999994</v>
      </c>
      <c r="PB8" s="29">
        <v>66.087000000000003</v>
      </c>
      <c r="PC8" s="29">
        <v>57.293999999999997</v>
      </c>
      <c r="PD8" s="29">
        <v>58.805999999999997</v>
      </c>
      <c r="PE8" s="29">
        <v>60.094000000000001</v>
      </c>
      <c r="PF8" s="29">
        <v>59.966999999999999</v>
      </c>
      <c r="PG8" s="29">
        <v>59.609000000000002</v>
      </c>
      <c r="PH8" s="29">
        <v>60.826000000000001</v>
      </c>
      <c r="PI8" s="29">
        <v>62.143999999999998</v>
      </c>
      <c r="PJ8" s="29">
        <v>64.673000000000002</v>
      </c>
      <c r="PK8" s="29">
        <v>63.005000000000003</v>
      </c>
      <c r="PL8" s="29">
        <v>61.534999999999997</v>
      </c>
      <c r="PM8" s="29">
        <v>60.728000000000002</v>
      </c>
      <c r="PN8" s="29">
        <v>61.896000000000001</v>
      </c>
      <c r="PO8" s="29">
        <v>62.844000000000001</v>
      </c>
      <c r="PP8" s="29">
        <v>61.478000000000002</v>
      </c>
      <c r="PQ8" s="29">
        <v>61.527999999999999</v>
      </c>
      <c r="PR8" s="29">
        <v>62.798000000000002</v>
      </c>
      <c r="PS8" s="29">
        <v>64.174999999999997</v>
      </c>
      <c r="PT8" s="29">
        <v>66.984999999999999</v>
      </c>
      <c r="PU8" s="29">
        <v>66.150000000000006</v>
      </c>
      <c r="PV8" s="29">
        <v>65.543000000000006</v>
      </c>
      <c r="PW8" s="29">
        <v>66.533000000000001</v>
      </c>
      <c r="PX8" s="29">
        <v>67.760000000000005</v>
      </c>
      <c r="PY8" s="29">
        <v>69.007000000000005</v>
      </c>
      <c r="PZ8" s="29">
        <v>71.087999999999994</v>
      </c>
      <c r="QA8" s="29">
        <v>70.263999999999996</v>
      </c>
      <c r="QB8" s="29">
        <v>71.436000000000007</v>
      </c>
      <c r="QC8" s="29">
        <v>72.968999999999994</v>
      </c>
      <c r="QD8" s="29">
        <v>73.692999999999998</v>
      </c>
      <c r="QE8" s="29">
        <v>73.111999999999995</v>
      </c>
      <c r="QF8" s="29">
        <v>69.909000000000006</v>
      </c>
      <c r="QG8" s="29">
        <v>69.313000000000002</v>
      </c>
      <c r="QH8" s="29">
        <v>71.805999999999997</v>
      </c>
      <c r="QI8" s="29">
        <v>70.662999999999997</v>
      </c>
      <c r="QJ8" s="29">
        <v>70.17</v>
      </c>
      <c r="QK8" s="29">
        <v>73.415999999999997</v>
      </c>
      <c r="QL8" s="29">
        <v>74.721999999999994</v>
      </c>
      <c r="QM8" s="29">
        <v>76.563000000000002</v>
      </c>
      <c r="QN8" s="29">
        <v>74.361999999999995</v>
      </c>
      <c r="QO8" s="29">
        <v>76.328999999999994</v>
      </c>
      <c r="QP8" s="29">
        <v>77.564999999999998</v>
      </c>
      <c r="QQ8" s="29">
        <v>78.489000000000004</v>
      </c>
      <c r="QR8" s="29">
        <v>75.501000000000005</v>
      </c>
      <c r="QS8" s="29">
        <v>76</v>
      </c>
      <c r="QT8" s="29">
        <v>78.474000000000004</v>
      </c>
      <c r="QU8" s="29">
        <v>78.221999999999994</v>
      </c>
      <c r="QV8" s="29">
        <v>81.003</v>
      </c>
      <c r="QW8" s="29">
        <v>82.188999999999993</v>
      </c>
      <c r="QX8" s="29">
        <v>80.849999999999994</v>
      </c>
      <c r="QY8" s="29">
        <v>82.245000000000005</v>
      </c>
      <c r="QZ8" s="29">
        <v>82.384</v>
      </c>
      <c r="RA8" s="29">
        <v>85.622</v>
      </c>
      <c r="RB8" s="29">
        <v>85.998999999999995</v>
      </c>
      <c r="RC8" s="29">
        <v>88.126000000000005</v>
      </c>
      <c r="RD8" s="29">
        <v>92.843000000000004</v>
      </c>
      <c r="RE8" s="29">
        <v>89.224000000000004</v>
      </c>
      <c r="RF8" s="29">
        <v>87.369</v>
      </c>
      <c r="RG8" s="29">
        <v>89.677000000000007</v>
      </c>
      <c r="RH8" s="29">
        <v>91.334999999999994</v>
      </c>
      <c r="RI8" s="29">
        <v>92.153000000000006</v>
      </c>
      <c r="RJ8" s="29">
        <v>89.751999999999995</v>
      </c>
      <c r="RK8" s="29">
        <v>87.253</v>
      </c>
      <c r="RL8" s="29">
        <v>81.724999999999994</v>
      </c>
      <c r="RM8" s="29">
        <v>82.396000000000001</v>
      </c>
      <c r="RN8" s="29">
        <v>81.762</v>
      </c>
      <c r="RO8" s="29">
        <v>80.674000000000007</v>
      </c>
      <c r="RP8" s="29">
        <v>79.515000000000001</v>
      </c>
      <c r="RQ8" s="29">
        <v>80.796999999999997</v>
      </c>
      <c r="RR8" s="29">
        <v>86.174000000000007</v>
      </c>
      <c r="RS8" s="29">
        <v>87.778000000000006</v>
      </c>
      <c r="RT8" s="29">
        <v>85.5</v>
      </c>
      <c r="RU8" s="29">
        <v>86.738</v>
      </c>
      <c r="RV8" s="29">
        <v>82.305000000000007</v>
      </c>
      <c r="RW8" s="29">
        <v>81.88</v>
      </c>
      <c r="RX8" s="29">
        <v>79.486000000000004</v>
      </c>
      <c r="RY8" s="29">
        <v>80.847999999999999</v>
      </c>
      <c r="RZ8" s="29">
        <v>79.867000000000004</v>
      </c>
      <c r="SA8" s="29">
        <v>80.634</v>
      </c>
      <c r="SB8" s="29">
        <v>80.007000000000005</v>
      </c>
      <c r="SC8" s="29">
        <v>78.536000000000001</v>
      </c>
      <c r="SD8" s="29">
        <v>80.539000000000001</v>
      </c>
      <c r="SE8" s="29">
        <v>79.587999999999994</v>
      </c>
      <c r="SF8" s="29">
        <v>77.620999999999995</v>
      </c>
      <c r="SG8" s="29">
        <v>80.450999999999993</v>
      </c>
      <c r="SH8" s="29">
        <v>79.826999999999998</v>
      </c>
      <c r="SI8" s="29">
        <v>77.522999999999996</v>
      </c>
      <c r="SJ8" s="29">
        <v>75.945999999999998</v>
      </c>
      <c r="SK8" s="29">
        <v>72.820999999999998</v>
      </c>
      <c r="SL8" s="29">
        <v>70.744</v>
      </c>
      <c r="SM8" s="29">
        <v>71.653999999999996</v>
      </c>
      <c r="SN8" s="29">
        <v>69.918999999999997</v>
      </c>
      <c r="SO8" s="29">
        <v>67.84</v>
      </c>
      <c r="SP8" s="29">
        <v>66.846999999999994</v>
      </c>
      <c r="SQ8" s="29">
        <v>69.277000000000001</v>
      </c>
      <c r="SR8" s="29">
        <v>69.638000000000005</v>
      </c>
      <c r="SS8" s="29">
        <v>70.981999999999999</v>
      </c>
      <c r="ST8" s="29">
        <v>71.578000000000003</v>
      </c>
      <c r="SU8" s="29">
        <v>74.087000000000003</v>
      </c>
      <c r="SV8" s="29">
        <v>76.069999999999993</v>
      </c>
      <c r="SW8" s="29">
        <v>75.677000000000007</v>
      </c>
      <c r="SX8" s="29">
        <v>77.194999999999993</v>
      </c>
      <c r="SY8" s="29">
        <v>75.272999999999996</v>
      </c>
      <c r="SZ8" s="29">
        <v>75.912000000000006</v>
      </c>
      <c r="TA8" s="29">
        <v>75.569999999999993</v>
      </c>
      <c r="TB8" s="29">
        <v>73.748000000000005</v>
      </c>
    </row>
    <row r="11" spans="1:535" x14ac:dyDescent="0.25">
      <c r="B11" s="29" t="s">
        <v>1173</v>
      </c>
      <c r="C11" s="29" t="s">
        <v>1108</v>
      </c>
      <c r="D11" s="29" t="s">
        <v>1180</v>
      </c>
      <c r="E11" s="29" t="s">
        <v>1177</v>
      </c>
      <c r="F11" s="29" t="s">
        <v>29</v>
      </c>
      <c r="G11" s="29" t="s">
        <v>30</v>
      </c>
      <c r="H11" s="29" t="s">
        <v>31</v>
      </c>
      <c r="I11" s="29" t="s">
        <v>1178</v>
      </c>
      <c r="J11" s="29" t="s">
        <v>1179</v>
      </c>
      <c r="K11" s="29" t="s">
        <v>1181</v>
      </c>
      <c r="L11" s="29" t="s">
        <v>1182</v>
      </c>
      <c r="N11" s="29" t="s">
        <v>1183</v>
      </c>
      <c r="O11" s="29" t="s">
        <v>1176</v>
      </c>
    </row>
    <row r="12" spans="1:535" x14ac:dyDescent="0.25">
      <c r="B12" s="29" t="s">
        <v>294</v>
      </c>
      <c r="C12" s="29" t="s">
        <v>927</v>
      </c>
      <c r="D12" s="29">
        <f t="shared" ref="D12:D43" si="9">COUNTA(P12:XFD12)</f>
        <v>511</v>
      </c>
      <c r="E12" s="29" t="str" cm="1">
        <f t="array" ref="E12">_xll.BDP($B12&amp;" corp",E$11)</f>
        <v>BHP 4 3/4 04/22/76</v>
      </c>
      <c r="F12" s="29" t="str" cm="1">
        <f t="array" ref="F12">_xll.BDP($B12&amp;" corp",F$11)</f>
        <v>BHP</v>
      </c>
      <c r="G12" s="29" cm="1">
        <f t="array" ref="G12">_xll.BDP($B12&amp;" corp",G$11)</f>
        <v>4.75</v>
      </c>
      <c r="H12" s="31" cm="1">
        <f t="array" ref="H12">_xll.BDP($B12&amp;" corp",H$11)*1</f>
        <v>44308</v>
      </c>
      <c r="I12" s="31" t="str">
        <f>F12&amp;" "&amp;G12&amp;" "&amp;RIGHT(YEAR(H12),2)</f>
        <v>BHP 4.75 21</v>
      </c>
      <c r="J12" s="29" t="str" cm="1">
        <f t="array" ref="J12">_xll.BDP($B12&amp;" corp",J$11)</f>
        <v>EUR</v>
      </c>
      <c r="K12" s="31" cm="1">
        <f t="array" ref="K12">_xll.BDP($B12&amp;" corp",K$11)*1</f>
        <v>42291</v>
      </c>
      <c r="L12" s="29">
        <f ca="1">TODAY()-K12</f>
        <v>1835</v>
      </c>
      <c r="N12" s="29">
        <v>1</v>
      </c>
      <c r="O12" s="29" t="s">
        <v>1174</v>
      </c>
      <c r="P12" s="29">
        <f>_xll.BDH(B12&amp;"@"&amp;C12&amp;" Corp","blp_i_sprd_mid","-2AY",,"Dates=h","Fill=C","Sort=R","Dir=H","factor=1","pcs="&amp;TV13,"cols=511;rows=1")</f>
        <v>108.52800000000001</v>
      </c>
      <c r="Q12" s="29">
        <v>92.635999999999996</v>
      </c>
      <c r="R12" s="29">
        <v>99.207999999999998</v>
      </c>
      <c r="S12" s="29">
        <v>88.388000000000005</v>
      </c>
      <c r="T12" s="29">
        <v>97.561999999999998</v>
      </c>
      <c r="U12" s="29">
        <v>86.545000000000002</v>
      </c>
      <c r="V12" s="29">
        <v>91.165999999999997</v>
      </c>
      <c r="W12" s="29">
        <v>85.795000000000002</v>
      </c>
      <c r="X12" s="29">
        <v>89.790999999999997</v>
      </c>
      <c r="Y12" s="29">
        <v>81.637</v>
      </c>
      <c r="Z12" s="29">
        <v>89.290999999999997</v>
      </c>
      <c r="AA12" s="29">
        <v>87.506</v>
      </c>
      <c r="AB12" s="29">
        <v>83.266000000000005</v>
      </c>
      <c r="AC12" s="29">
        <v>96.343000000000004</v>
      </c>
      <c r="AD12" s="29">
        <v>84.153000000000006</v>
      </c>
      <c r="AE12" s="29">
        <v>98.149000000000001</v>
      </c>
      <c r="AF12" s="29">
        <v>94.355000000000004</v>
      </c>
      <c r="AG12" s="29">
        <v>96.177000000000007</v>
      </c>
      <c r="AH12" s="29">
        <v>98.483999999999995</v>
      </c>
      <c r="AI12" s="29">
        <v>99.801000000000002</v>
      </c>
      <c r="AJ12" s="29">
        <v>95.304000000000002</v>
      </c>
      <c r="AK12" s="29">
        <v>87.058999999999997</v>
      </c>
      <c r="AL12" s="29">
        <v>78.400999999999996</v>
      </c>
      <c r="AM12" s="29">
        <v>77.891999999999996</v>
      </c>
      <c r="AN12" s="29">
        <v>95.647000000000006</v>
      </c>
      <c r="AO12" s="29">
        <v>97.099000000000004</v>
      </c>
      <c r="AP12" s="29">
        <v>93.79</v>
      </c>
      <c r="AQ12" s="29">
        <v>102.008</v>
      </c>
      <c r="AR12" s="29">
        <v>81.281000000000006</v>
      </c>
      <c r="AS12" s="29">
        <v>88.405000000000001</v>
      </c>
      <c r="AT12" s="29">
        <v>94.701999999999998</v>
      </c>
      <c r="AU12" s="29">
        <v>74.019000000000005</v>
      </c>
      <c r="AV12" s="29">
        <v>98.064999999999998</v>
      </c>
      <c r="AW12" s="29">
        <v>88.718000000000004</v>
      </c>
      <c r="AX12" s="29">
        <v>89.123999999999995</v>
      </c>
      <c r="AY12" s="29">
        <v>98.41</v>
      </c>
      <c r="AZ12" s="29">
        <v>93.677000000000007</v>
      </c>
      <c r="BA12" s="29">
        <v>104.004</v>
      </c>
      <c r="BB12" s="29">
        <v>102.733</v>
      </c>
      <c r="BC12" s="29">
        <v>107.36199999999999</v>
      </c>
      <c r="BD12" s="29">
        <v>123.76</v>
      </c>
      <c r="BE12" s="29">
        <v>120.042</v>
      </c>
      <c r="BF12" s="29">
        <v>122.996</v>
      </c>
      <c r="BG12" s="29">
        <v>122.44799999999999</v>
      </c>
      <c r="BH12" s="29">
        <v>117.654</v>
      </c>
      <c r="BI12" s="29">
        <v>108.53700000000001</v>
      </c>
      <c r="BJ12" s="29">
        <v>121.312</v>
      </c>
      <c r="BK12" s="29">
        <v>119.313</v>
      </c>
      <c r="BL12" s="29">
        <v>120.90900000000001</v>
      </c>
      <c r="BM12" s="29">
        <v>125.203</v>
      </c>
      <c r="BN12" s="29">
        <v>126.63</v>
      </c>
      <c r="BO12" s="29">
        <v>127.536</v>
      </c>
      <c r="BP12" s="29">
        <v>128.63900000000001</v>
      </c>
      <c r="BQ12" s="29">
        <v>129.578</v>
      </c>
      <c r="BR12" s="29">
        <v>134.10300000000001</v>
      </c>
      <c r="BS12" s="29">
        <v>135.37899999999999</v>
      </c>
      <c r="BT12" s="29">
        <v>143.12899999999999</v>
      </c>
      <c r="BU12" s="29">
        <v>142.678</v>
      </c>
      <c r="BV12" s="29">
        <v>142.96600000000001</v>
      </c>
      <c r="BW12" s="29">
        <v>139.101</v>
      </c>
      <c r="BX12" s="29">
        <v>103.64100000000001</v>
      </c>
      <c r="BY12" s="29">
        <v>103.249</v>
      </c>
      <c r="BZ12" s="29">
        <v>123.274</v>
      </c>
      <c r="CA12" s="29">
        <v>132.637</v>
      </c>
      <c r="CB12" s="29">
        <v>121.55800000000001</v>
      </c>
      <c r="CC12" s="29">
        <v>154.613</v>
      </c>
      <c r="CD12" s="29">
        <v>165.98</v>
      </c>
      <c r="CE12" s="29">
        <v>167.15700000000001</v>
      </c>
      <c r="CF12" s="29">
        <v>174.41800000000001</v>
      </c>
      <c r="CG12" s="29">
        <v>172.14400000000001</v>
      </c>
      <c r="CH12" s="29">
        <v>178.245</v>
      </c>
      <c r="CI12" s="29">
        <v>173.60300000000001</v>
      </c>
      <c r="CJ12" s="29">
        <v>174.13800000000001</v>
      </c>
      <c r="CK12" s="29">
        <v>173.06299999999999</v>
      </c>
      <c r="CL12" s="29">
        <v>189.62799999999999</v>
      </c>
      <c r="CM12" s="29">
        <v>173.98</v>
      </c>
      <c r="CN12" s="29">
        <v>184.29400000000001</v>
      </c>
      <c r="CO12" s="29">
        <v>226.44300000000001</v>
      </c>
      <c r="CP12" s="29">
        <v>230.50399999999999</v>
      </c>
      <c r="CQ12" s="29">
        <v>232.83</v>
      </c>
      <c r="CR12" s="29">
        <v>240.773</v>
      </c>
      <c r="CS12" s="29">
        <v>246.864</v>
      </c>
      <c r="CT12" s="29">
        <v>254.809</v>
      </c>
      <c r="CU12" s="29">
        <v>252.91499999999999</v>
      </c>
      <c r="CV12" s="29">
        <v>255.245</v>
      </c>
      <c r="CW12" s="29">
        <v>254.791</v>
      </c>
      <c r="CX12" s="29">
        <v>260.62200000000001</v>
      </c>
      <c r="CY12" s="29">
        <v>253.65600000000001</v>
      </c>
      <c r="CZ12" s="29">
        <v>217.11</v>
      </c>
      <c r="DA12" s="29">
        <v>204.196</v>
      </c>
      <c r="DB12" s="29">
        <v>184.08600000000001</v>
      </c>
      <c r="DC12" s="29">
        <v>222.59399999999999</v>
      </c>
      <c r="DD12" s="29">
        <v>209.631</v>
      </c>
      <c r="DE12" s="29">
        <v>209.04</v>
      </c>
      <c r="DF12" s="29">
        <v>185.77799999999999</v>
      </c>
      <c r="DG12" s="29">
        <v>152.68</v>
      </c>
      <c r="DH12" s="29">
        <v>141.15899999999999</v>
      </c>
      <c r="DI12" s="29">
        <v>185.065</v>
      </c>
      <c r="DJ12" s="29">
        <v>194.79900000000001</v>
      </c>
      <c r="DK12" s="29">
        <v>195.893</v>
      </c>
      <c r="DL12" s="29">
        <v>227.154</v>
      </c>
      <c r="DM12" s="29">
        <v>234.023</v>
      </c>
      <c r="DN12" s="29">
        <v>239.03</v>
      </c>
      <c r="DO12" s="29">
        <v>250.8</v>
      </c>
      <c r="DP12" s="29">
        <v>251.76400000000001</v>
      </c>
      <c r="DQ12" s="29">
        <v>237.429</v>
      </c>
      <c r="DR12" s="29">
        <v>223.31299999999999</v>
      </c>
      <c r="DS12" s="29">
        <v>256.63099999999997</v>
      </c>
      <c r="DT12" s="29">
        <v>274.238</v>
      </c>
      <c r="DU12" s="29">
        <v>277.786</v>
      </c>
      <c r="DV12" s="29">
        <v>300.30099999999999</v>
      </c>
      <c r="DW12" s="29">
        <v>296.65699999999998</v>
      </c>
      <c r="DX12" s="29">
        <v>296.03399999999999</v>
      </c>
      <c r="DY12" s="29">
        <v>292.10300000000001</v>
      </c>
      <c r="DZ12" s="29">
        <v>296.41000000000003</v>
      </c>
      <c r="EA12" s="29">
        <v>297.08800000000002</v>
      </c>
      <c r="EB12" s="29">
        <v>299.202</v>
      </c>
      <c r="EC12" s="29">
        <v>297.93099999999998</v>
      </c>
      <c r="ED12" s="29">
        <v>292.88200000000001</v>
      </c>
      <c r="EE12" s="29">
        <v>290.77699999999999</v>
      </c>
      <c r="EF12" s="29">
        <v>277.07400000000001</v>
      </c>
      <c r="EG12" s="29">
        <v>251.23099999999999</v>
      </c>
      <c r="EH12" s="29">
        <v>244.934</v>
      </c>
      <c r="EI12" s="29">
        <v>236.411</v>
      </c>
      <c r="EJ12" s="29">
        <v>223.11500000000001</v>
      </c>
      <c r="EK12" s="29">
        <v>197.51599999999999</v>
      </c>
      <c r="EL12" s="29">
        <v>197.726</v>
      </c>
      <c r="EM12" s="29">
        <v>208.75800000000001</v>
      </c>
      <c r="EN12" s="29">
        <v>210.66300000000001</v>
      </c>
      <c r="EO12" s="29">
        <v>217.49299999999999</v>
      </c>
      <c r="EP12" s="29">
        <v>248.2</v>
      </c>
      <c r="EQ12" s="29">
        <v>225.321</v>
      </c>
      <c r="ER12" s="29">
        <v>218.23699999999999</v>
      </c>
      <c r="ES12" s="29">
        <v>255.06800000000001</v>
      </c>
      <c r="ET12" s="29">
        <v>237.84399999999999</v>
      </c>
      <c r="EU12" s="29">
        <v>258.447</v>
      </c>
      <c r="EV12" s="29">
        <v>338.36200000000002</v>
      </c>
      <c r="EW12" s="29">
        <v>365.27300000000002</v>
      </c>
      <c r="EX12" s="29">
        <v>412.15100000000001</v>
      </c>
      <c r="EY12" s="29">
        <v>454.74700000000001</v>
      </c>
      <c r="EZ12" s="29">
        <v>480.64499999999998</v>
      </c>
      <c r="FA12" s="29">
        <v>501.05599999999998</v>
      </c>
      <c r="FB12" s="29">
        <v>558.19200000000001</v>
      </c>
      <c r="FC12" s="29">
        <v>605.15099999999995</v>
      </c>
      <c r="FD12" s="29">
        <v>621.75300000000004</v>
      </c>
      <c r="FE12" s="29">
        <v>634.28499999999997</v>
      </c>
      <c r="FF12" s="29">
        <v>670.27499999999998</v>
      </c>
      <c r="FG12" s="29">
        <v>791.95299999999997</v>
      </c>
      <c r="FH12" s="29">
        <v>804.47199999999998</v>
      </c>
      <c r="FI12" s="29">
        <v>824.923</v>
      </c>
      <c r="FJ12" s="29">
        <v>806.61400000000003</v>
      </c>
      <c r="FK12" s="29">
        <v>822.798</v>
      </c>
      <c r="FL12" s="29">
        <v>837.05600000000004</v>
      </c>
      <c r="FM12" s="29">
        <v>601.654</v>
      </c>
      <c r="FN12" s="29">
        <v>448.99700000000001</v>
      </c>
      <c r="FO12" s="29">
        <v>283.024</v>
      </c>
      <c r="FP12" s="29">
        <v>254.721</v>
      </c>
      <c r="FQ12" s="29">
        <v>138.15299999999999</v>
      </c>
      <c r="FR12" s="29">
        <v>137.05600000000001</v>
      </c>
      <c r="FS12" s="29">
        <v>148.51599999999999</v>
      </c>
      <c r="FT12" s="29">
        <v>111.58199999999999</v>
      </c>
      <c r="FU12" s="29">
        <v>94.433999999999997</v>
      </c>
      <c r="FV12" s="29">
        <v>87.507999999999996</v>
      </c>
      <c r="FW12" s="29">
        <v>91.349000000000004</v>
      </c>
      <c r="FX12" s="29">
        <v>98.016999999999996</v>
      </c>
      <c r="FY12" s="29">
        <v>111.07299999999999</v>
      </c>
      <c r="FZ12" s="29">
        <v>78.494</v>
      </c>
      <c r="GA12" s="29">
        <v>77.613</v>
      </c>
      <c r="GB12" s="29">
        <v>67.052000000000007</v>
      </c>
      <c r="GC12" s="29">
        <v>61.317</v>
      </c>
      <c r="GD12" s="29">
        <v>49.832999999999998</v>
      </c>
      <c r="GE12" s="29">
        <v>50.383000000000003</v>
      </c>
      <c r="GF12" s="29">
        <v>50.194000000000003</v>
      </c>
      <c r="GG12" s="29">
        <v>47.241999999999997</v>
      </c>
      <c r="GH12" s="29">
        <v>52.576999999999998</v>
      </c>
      <c r="GI12" s="29">
        <v>50.235999999999997</v>
      </c>
      <c r="GJ12" s="29">
        <v>50.343000000000004</v>
      </c>
      <c r="GK12" s="29">
        <v>53.417999999999999</v>
      </c>
      <c r="GL12" s="29">
        <v>52.898000000000003</v>
      </c>
      <c r="GM12" s="29">
        <v>48.904000000000003</v>
      </c>
      <c r="GN12" s="29">
        <v>51.551000000000002</v>
      </c>
      <c r="GO12" s="29">
        <v>49.829000000000001</v>
      </c>
      <c r="GP12" s="29">
        <v>52.597999999999999</v>
      </c>
      <c r="GQ12" s="29">
        <v>52.829000000000001</v>
      </c>
      <c r="GR12" s="29">
        <v>59.697000000000003</v>
      </c>
      <c r="GS12" s="29">
        <v>58.768000000000001</v>
      </c>
      <c r="GT12" s="29">
        <v>56.408999999999999</v>
      </c>
      <c r="GU12" s="29">
        <v>54.917999999999999</v>
      </c>
      <c r="GV12" s="29">
        <v>55.503999999999998</v>
      </c>
      <c r="GW12" s="29">
        <v>61.043999999999997</v>
      </c>
      <c r="GX12" s="29">
        <v>45.271999999999998</v>
      </c>
      <c r="GY12" s="29">
        <v>39.790999999999997</v>
      </c>
      <c r="GZ12" s="29">
        <v>41.12</v>
      </c>
      <c r="HA12" s="29">
        <v>40.350999999999999</v>
      </c>
      <c r="HB12" s="29">
        <v>43.524999999999999</v>
      </c>
      <c r="HC12" s="29">
        <v>37.950000000000003</v>
      </c>
      <c r="HD12" s="29">
        <v>42.39</v>
      </c>
      <c r="HE12" s="29">
        <v>37.966999999999999</v>
      </c>
      <c r="HF12" s="29">
        <v>37.462000000000003</v>
      </c>
      <c r="HG12" s="29">
        <v>38.642000000000003</v>
      </c>
      <c r="HH12" s="29">
        <v>33.295999999999999</v>
      </c>
      <c r="HI12" s="29">
        <v>30.891999999999999</v>
      </c>
      <c r="HJ12" s="29">
        <v>36.161999999999999</v>
      </c>
      <c r="HK12" s="29">
        <v>32.61</v>
      </c>
      <c r="HL12" s="29">
        <v>30.634</v>
      </c>
      <c r="HM12" s="29">
        <v>30.548999999999999</v>
      </c>
      <c r="HN12" s="29">
        <v>25.997</v>
      </c>
      <c r="HO12" s="29">
        <v>23.596</v>
      </c>
      <c r="HP12" s="29">
        <v>33.256999999999998</v>
      </c>
      <c r="HQ12" s="29">
        <v>40.549999999999997</v>
      </c>
      <c r="HR12" s="29">
        <v>36.268000000000001</v>
      </c>
      <c r="HS12" s="29">
        <v>42.133000000000003</v>
      </c>
      <c r="HT12" s="29">
        <v>34.130000000000003</v>
      </c>
      <c r="HU12" s="29">
        <v>46.863999999999997</v>
      </c>
      <c r="HV12" s="29">
        <v>50.305999999999997</v>
      </c>
      <c r="HW12" s="29">
        <v>47.009</v>
      </c>
      <c r="HX12" s="29">
        <v>47.226999999999997</v>
      </c>
      <c r="HY12" s="29">
        <v>54.649000000000001</v>
      </c>
      <c r="HZ12" s="29">
        <v>54.210999999999999</v>
      </c>
      <c r="IA12" s="29">
        <v>52.317</v>
      </c>
      <c r="IB12" s="29">
        <v>56.404000000000003</v>
      </c>
      <c r="IC12" s="29">
        <v>57.866999999999997</v>
      </c>
      <c r="ID12" s="29">
        <v>57.805</v>
      </c>
      <c r="IE12" s="29">
        <v>58.55</v>
      </c>
      <c r="IF12" s="29">
        <v>57.472999999999999</v>
      </c>
      <c r="IG12" s="29">
        <v>61.063000000000002</v>
      </c>
      <c r="IH12" s="29">
        <v>57.210999999999999</v>
      </c>
      <c r="II12" s="29">
        <v>64.512</v>
      </c>
      <c r="IJ12" s="29">
        <v>65.965999999999994</v>
      </c>
      <c r="IK12" s="29">
        <v>63.209000000000003</v>
      </c>
      <c r="IL12" s="29">
        <v>67.599999999999994</v>
      </c>
      <c r="IM12" s="29">
        <v>66.796999999999997</v>
      </c>
      <c r="IN12" s="29">
        <v>72.033000000000001</v>
      </c>
      <c r="IO12" s="29">
        <v>69.477999999999994</v>
      </c>
      <c r="IP12" s="29">
        <v>66.117999999999995</v>
      </c>
      <c r="IQ12" s="29">
        <v>63.89</v>
      </c>
      <c r="IR12" s="29">
        <v>57.005000000000003</v>
      </c>
      <c r="IS12" s="29">
        <v>49.686999999999998</v>
      </c>
      <c r="IT12" s="29">
        <v>53.151000000000003</v>
      </c>
      <c r="IU12" s="29">
        <v>55.037999999999997</v>
      </c>
      <c r="IV12" s="29">
        <v>55.106000000000002</v>
      </c>
      <c r="IW12" s="29">
        <v>52.033999999999999</v>
      </c>
      <c r="IX12" s="29">
        <v>56.000999999999998</v>
      </c>
      <c r="IY12" s="29">
        <v>52.359000000000002</v>
      </c>
      <c r="IZ12" s="29">
        <v>55.18</v>
      </c>
      <c r="JA12" s="29">
        <v>55.154000000000003</v>
      </c>
      <c r="JB12" s="29">
        <v>57.656999999999996</v>
      </c>
      <c r="JC12" s="29">
        <v>59.156999999999996</v>
      </c>
      <c r="JD12" s="29">
        <v>62.692</v>
      </c>
      <c r="JE12" s="29">
        <v>75.894000000000005</v>
      </c>
      <c r="JF12" s="29">
        <v>60.436999999999998</v>
      </c>
      <c r="JG12" s="29">
        <v>62.250999999999998</v>
      </c>
      <c r="JH12" s="29">
        <v>60.064999999999998</v>
      </c>
      <c r="JI12" s="29">
        <v>61.319000000000003</v>
      </c>
      <c r="JJ12" s="29">
        <v>63.265999999999998</v>
      </c>
      <c r="JK12" s="29">
        <v>63.484999999999999</v>
      </c>
      <c r="JL12" s="29">
        <v>64.013000000000005</v>
      </c>
      <c r="JM12" s="29">
        <v>73.832999999999998</v>
      </c>
      <c r="JN12" s="29">
        <v>68.254000000000005</v>
      </c>
      <c r="JO12" s="29">
        <v>68.899000000000001</v>
      </c>
      <c r="JP12" s="29">
        <v>69.444000000000003</v>
      </c>
      <c r="JQ12" s="29">
        <v>60.835999999999999</v>
      </c>
      <c r="JR12" s="29">
        <v>64.192999999999998</v>
      </c>
      <c r="JS12" s="29">
        <v>63.584000000000003</v>
      </c>
      <c r="JT12" s="29">
        <v>73.536000000000001</v>
      </c>
      <c r="JU12" s="29">
        <v>69.698999999999998</v>
      </c>
      <c r="JV12" s="29">
        <v>72.593000000000004</v>
      </c>
      <c r="JW12" s="29">
        <v>64.89</v>
      </c>
      <c r="JX12" s="29">
        <v>65.033000000000001</v>
      </c>
      <c r="JY12" s="29">
        <v>65.015000000000001</v>
      </c>
      <c r="JZ12" s="29">
        <v>64.513999999999996</v>
      </c>
      <c r="KA12" s="29">
        <v>67.433000000000007</v>
      </c>
      <c r="KB12" s="29">
        <v>68.504999999999995</v>
      </c>
      <c r="KC12" s="29">
        <v>60.837000000000003</v>
      </c>
      <c r="KD12" s="29">
        <v>65.683000000000007</v>
      </c>
      <c r="KE12" s="29">
        <v>59.185000000000002</v>
      </c>
      <c r="KF12" s="29">
        <v>59.545999999999999</v>
      </c>
      <c r="KG12" s="29">
        <v>60.323999999999998</v>
      </c>
      <c r="KH12" s="29">
        <v>64.507000000000005</v>
      </c>
      <c r="KI12" s="29">
        <v>66.986999999999995</v>
      </c>
      <c r="KJ12" s="29">
        <v>65.608999999999995</v>
      </c>
      <c r="KK12" s="29">
        <v>59.835999999999999</v>
      </c>
      <c r="KL12" s="29">
        <v>58.95</v>
      </c>
      <c r="KM12" s="29">
        <v>66.784999999999997</v>
      </c>
      <c r="KN12" s="29">
        <v>73.727999999999994</v>
      </c>
      <c r="KO12" s="29">
        <v>83.611000000000004</v>
      </c>
      <c r="KP12" s="29">
        <v>80.355999999999995</v>
      </c>
      <c r="KQ12" s="29">
        <v>72.228999999999999</v>
      </c>
      <c r="KR12" s="29">
        <v>72.686000000000007</v>
      </c>
      <c r="KS12" s="29">
        <v>78.325999999999993</v>
      </c>
      <c r="KT12" s="29">
        <v>80.450999999999993</v>
      </c>
      <c r="KU12" s="29">
        <v>75.304000000000002</v>
      </c>
      <c r="KV12" s="29">
        <v>75.328000000000003</v>
      </c>
      <c r="KW12" s="29">
        <v>75.691000000000003</v>
      </c>
      <c r="KX12" s="29">
        <v>76.94</v>
      </c>
      <c r="KY12" s="29">
        <v>74.754000000000005</v>
      </c>
      <c r="KZ12" s="29">
        <v>68.716999999999999</v>
      </c>
      <c r="LA12" s="29">
        <v>68.177000000000007</v>
      </c>
      <c r="LB12" s="29">
        <v>73.801000000000002</v>
      </c>
      <c r="LC12" s="29">
        <v>77.468000000000004</v>
      </c>
      <c r="LD12" s="29">
        <v>89.926000000000002</v>
      </c>
      <c r="LE12" s="29">
        <v>94.674000000000007</v>
      </c>
      <c r="LF12" s="29">
        <v>97.227999999999994</v>
      </c>
      <c r="LG12" s="29">
        <v>98.391000000000005</v>
      </c>
      <c r="LH12" s="29">
        <v>92.891000000000005</v>
      </c>
      <c r="LI12" s="29">
        <v>87.894999999999996</v>
      </c>
      <c r="LJ12" s="29">
        <v>92.037000000000006</v>
      </c>
      <c r="LK12" s="29">
        <v>89.730999999999995</v>
      </c>
      <c r="LL12" s="29">
        <v>86.353999999999999</v>
      </c>
      <c r="LM12" s="29">
        <v>93.456000000000003</v>
      </c>
      <c r="LN12" s="29">
        <v>92.613</v>
      </c>
      <c r="LO12" s="29">
        <v>93.745999999999995</v>
      </c>
      <c r="LP12" s="29">
        <v>76.566999999999993</v>
      </c>
      <c r="LQ12" s="29">
        <v>72.055000000000007</v>
      </c>
      <c r="LR12" s="29">
        <v>65.513999999999996</v>
      </c>
      <c r="LS12" s="29">
        <v>64.954999999999998</v>
      </c>
      <c r="LT12" s="29">
        <v>66.909000000000006</v>
      </c>
      <c r="LU12" s="29">
        <v>68.117999999999995</v>
      </c>
      <c r="LV12" s="29">
        <v>70.959999999999994</v>
      </c>
      <c r="LW12" s="29">
        <v>69.313999999999993</v>
      </c>
      <c r="LX12" s="29">
        <v>67.680999999999997</v>
      </c>
      <c r="LY12" s="29">
        <v>67.8</v>
      </c>
      <c r="LZ12" s="29">
        <v>77.28</v>
      </c>
      <c r="MA12" s="29">
        <v>73.456999999999994</v>
      </c>
      <c r="MB12" s="29">
        <v>70.137</v>
      </c>
      <c r="MC12" s="29">
        <v>65.173000000000002</v>
      </c>
      <c r="MD12" s="29">
        <v>64.894000000000005</v>
      </c>
      <c r="ME12" s="29">
        <v>65.213999999999999</v>
      </c>
      <c r="MF12" s="29">
        <v>67.811000000000007</v>
      </c>
      <c r="MG12" s="29">
        <v>64.959999999999994</v>
      </c>
      <c r="MH12" s="29">
        <v>64.995999999999995</v>
      </c>
      <c r="MI12" s="29">
        <v>59.057000000000002</v>
      </c>
      <c r="MJ12" s="29">
        <v>62.277999999999999</v>
      </c>
      <c r="MK12" s="29">
        <v>58.636000000000003</v>
      </c>
      <c r="ML12" s="29">
        <v>62.518999999999998</v>
      </c>
      <c r="MM12" s="29">
        <v>61.993000000000002</v>
      </c>
      <c r="MN12" s="29">
        <v>55.069000000000003</v>
      </c>
      <c r="MO12" s="29">
        <v>64.768000000000001</v>
      </c>
      <c r="MP12" s="29">
        <v>63.146000000000001</v>
      </c>
      <c r="MQ12" s="29">
        <v>70.239000000000004</v>
      </c>
      <c r="MR12" s="29">
        <v>61.640999999999998</v>
      </c>
      <c r="MS12" s="29">
        <v>58.609000000000002</v>
      </c>
      <c r="MT12" s="29">
        <v>61.491</v>
      </c>
      <c r="MU12" s="29">
        <v>67.795000000000002</v>
      </c>
      <c r="MV12" s="29">
        <v>70.251999999999995</v>
      </c>
      <c r="MW12" s="29">
        <v>72.388999999999996</v>
      </c>
      <c r="MX12" s="29">
        <v>73.534999999999997</v>
      </c>
      <c r="MY12" s="29">
        <v>77.581000000000003</v>
      </c>
      <c r="MZ12" s="29">
        <v>74.491</v>
      </c>
      <c r="NA12" s="29">
        <v>70.477000000000004</v>
      </c>
      <c r="NB12" s="29">
        <v>71.581999999999994</v>
      </c>
      <c r="NC12" s="29">
        <v>76.063000000000002</v>
      </c>
      <c r="ND12" s="29">
        <v>82.114999999999995</v>
      </c>
      <c r="NE12" s="29">
        <v>79.144999999999996</v>
      </c>
      <c r="NF12" s="29">
        <v>79.194000000000003</v>
      </c>
      <c r="NG12" s="29">
        <v>101.73699999999999</v>
      </c>
      <c r="NH12" s="29">
        <v>109.754</v>
      </c>
      <c r="NI12" s="29">
        <v>109.226</v>
      </c>
      <c r="NJ12" s="29">
        <v>106.11799999999999</v>
      </c>
      <c r="NK12" s="29">
        <v>109.366</v>
      </c>
      <c r="NL12" s="29">
        <v>109.393</v>
      </c>
      <c r="NM12" s="29">
        <v>121.125</v>
      </c>
      <c r="NN12" s="29">
        <v>116.01600000000001</v>
      </c>
      <c r="NO12" s="29">
        <v>116.694</v>
      </c>
      <c r="NP12" s="29">
        <v>108.895</v>
      </c>
      <c r="NQ12" s="29">
        <v>107.142</v>
      </c>
      <c r="NR12" s="29">
        <v>102.494</v>
      </c>
      <c r="NS12" s="29">
        <v>127.004</v>
      </c>
      <c r="NT12" s="29">
        <v>106.49299999999999</v>
      </c>
      <c r="NU12" s="29">
        <v>107.949</v>
      </c>
      <c r="NV12" s="29">
        <v>106.669</v>
      </c>
      <c r="NW12" s="29">
        <v>106.096</v>
      </c>
      <c r="NX12" s="29">
        <v>102.429</v>
      </c>
      <c r="NY12" s="29">
        <v>99.93</v>
      </c>
      <c r="NZ12" s="29">
        <v>91.64</v>
      </c>
      <c r="OA12" s="29">
        <v>71.326999999999998</v>
      </c>
      <c r="OB12" s="29">
        <v>68.870999999999995</v>
      </c>
      <c r="OC12" s="29">
        <v>65.188000000000002</v>
      </c>
      <c r="OD12" s="29">
        <v>68.492000000000004</v>
      </c>
      <c r="OE12" s="29">
        <v>76.856999999999999</v>
      </c>
      <c r="OF12" s="29">
        <v>75.602999999999994</v>
      </c>
      <c r="OG12" s="29">
        <v>69.930999999999997</v>
      </c>
      <c r="OH12" s="29">
        <v>71.638999999999996</v>
      </c>
      <c r="OI12" s="29">
        <v>72.741</v>
      </c>
      <c r="OJ12" s="29">
        <v>73.278000000000006</v>
      </c>
      <c r="OK12" s="29">
        <v>74.614999999999995</v>
      </c>
      <c r="OL12" s="29">
        <v>77.251999999999995</v>
      </c>
      <c r="OM12" s="29">
        <v>67.088999999999999</v>
      </c>
      <c r="ON12" s="29">
        <v>75.090999999999994</v>
      </c>
      <c r="OO12" s="29">
        <v>78.037999999999997</v>
      </c>
      <c r="OP12" s="29">
        <v>78.97</v>
      </c>
      <c r="OQ12" s="29">
        <v>81.781999999999996</v>
      </c>
      <c r="OR12" s="29">
        <v>79.989999999999995</v>
      </c>
      <c r="OS12" s="29">
        <v>78.623000000000005</v>
      </c>
      <c r="OT12" s="29">
        <v>80.759</v>
      </c>
      <c r="OU12" s="29">
        <v>84.304000000000002</v>
      </c>
      <c r="OV12" s="29">
        <v>84.673000000000002</v>
      </c>
      <c r="OW12" s="29">
        <v>80.251000000000005</v>
      </c>
      <c r="OX12" s="29">
        <v>81.643000000000001</v>
      </c>
      <c r="OY12" s="29">
        <v>81.063000000000002</v>
      </c>
      <c r="OZ12" s="29">
        <v>82.137</v>
      </c>
      <c r="PA12" s="29">
        <v>92.349000000000004</v>
      </c>
      <c r="PB12" s="29">
        <v>96.918000000000006</v>
      </c>
      <c r="PC12" s="29">
        <v>85.474000000000004</v>
      </c>
      <c r="PD12" s="29">
        <v>98.878</v>
      </c>
      <c r="PE12" s="29">
        <v>100.23</v>
      </c>
      <c r="PF12" s="29">
        <v>93</v>
      </c>
      <c r="PG12" s="29">
        <v>101.101</v>
      </c>
      <c r="PH12" s="29">
        <v>82.308999999999997</v>
      </c>
      <c r="PI12" s="29">
        <v>84.186000000000007</v>
      </c>
      <c r="PJ12" s="29">
        <v>83.066999999999993</v>
      </c>
      <c r="PK12" s="29">
        <v>80.296999999999997</v>
      </c>
      <c r="PL12" s="29">
        <v>99.531999999999996</v>
      </c>
      <c r="PM12" s="29">
        <v>105.68300000000001</v>
      </c>
      <c r="PN12" s="29">
        <v>119.035</v>
      </c>
      <c r="PO12" s="29">
        <v>113.509</v>
      </c>
      <c r="PP12" s="29">
        <v>119.28700000000001</v>
      </c>
      <c r="PQ12" s="29">
        <v>116.19</v>
      </c>
      <c r="PR12" s="29">
        <v>104.06699999999999</v>
      </c>
      <c r="PS12" s="29">
        <v>106.752</v>
      </c>
      <c r="PT12" s="29">
        <v>97.162999999999997</v>
      </c>
      <c r="PU12" s="29">
        <v>80.87</v>
      </c>
      <c r="PV12" s="29">
        <v>105.34</v>
      </c>
      <c r="PW12" s="29">
        <v>98.911000000000001</v>
      </c>
      <c r="PX12" s="29">
        <v>108.89</v>
      </c>
      <c r="PY12" s="29">
        <v>108.221</v>
      </c>
      <c r="PZ12" s="29">
        <v>112.315</v>
      </c>
      <c r="QA12" s="29">
        <v>111.83</v>
      </c>
      <c r="QB12" s="29">
        <v>95.304000000000002</v>
      </c>
      <c r="QC12" s="29">
        <v>106.3</v>
      </c>
      <c r="QD12" s="29">
        <v>105.657</v>
      </c>
      <c r="QE12" s="29">
        <v>114.541</v>
      </c>
      <c r="QF12" s="29">
        <v>112.13</v>
      </c>
      <c r="QG12" s="29">
        <v>123.97799999999999</v>
      </c>
      <c r="QH12" s="29">
        <v>149.446</v>
      </c>
      <c r="QI12" s="29">
        <v>153.72999999999999</v>
      </c>
      <c r="QJ12" s="29">
        <v>139.435</v>
      </c>
      <c r="QK12" s="29">
        <v>122.976</v>
      </c>
      <c r="QL12" s="29">
        <v>115.57599999999999</v>
      </c>
      <c r="QM12" s="29">
        <v>132.46600000000001</v>
      </c>
      <c r="QN12" s="29">
        <v>128.00800000000001</v>
      </c>
      <c r="QO12" s="29">
        <v>133.416</v>
      </c>
      <c r="QP12" s="29">
        <v>136.47900000000001</v>
      </c>
      <c r="QQ12" s="29">
        <v>156.47</v>
      </c>
      <c r="QR12" s="29">
        <v>156.26900000000001</v>
      </c>
      <c r="QS12" s="29">
        <v>142.40100000000001</v>
      </c>
      <c r="QT12" s="29">
        <v>142.49799999999999</v>
      </c>
      <c r="QU12" s="29">
        <v>153.36699999999999</v>
      </c>
      <c r="QV12" s="29">
        <v>153.57900000000001</v>
      </c>
      <c r="QW12" s="29">
        <v>147.411</v>
      </c>
      <c r="QX12" s="29">
        <v>153.20099999999999</v>
      </c>
      <c r="QY12" s="29">
        <v>155.16999999999999</v>
      </c>
      <c r="QZ12" s="29">
        <v>141.68</v>
      </c>
      <c r="RA12" s="29">
        <v>142.9</v>
      </c>
      <c r="RB12" s="29">
        <v>150.31899999999999</v>
      </c>
      <c r="RC12" s="29">
        <v>148.13800000000001</v>
      </c>
      <c r="RD12" s="29">
        <v>148.03299999999999</v>
      </c>
      <c r="RE12" s="29">
        <v>147.76499999999999</v>
      </c>
      <c r="RF12" s="29">
        <v>175.95699999999999</v>
      </c>
      <c r="RG12" s="29">
        <v>182.63499999999999</v>
      </c>
      <c r="RH12" s="29">
        <v>186.75800000000001</v>
      </c>
      <c r="RI12" s="29">
        <v>203.876</v>
      </c>
      <c r="RJ12" s="29">
        <v>193.80500000000001</v>
      </c>
      <c r="RK12" s="29">
        <v>191.834</v>
      </c>
      <c r="RL12" s="29">
        <v>191.149</v>
      </c>
      <c r="RM12" s="29">
        <v>189.05099999999999</v>
      </c>
      <c r="RN12" s="29">
        <v>183.04900000000001</v>
      </c>
      <c r="RO12" s="29">
        <v>179.535</v>
      </c>
      <c r="RP12" s="29">
        <v>177.941</v>
      </c>
      <c r="RQ12" s="29">
        <v>180.37200000000001</v>
      </c>
      <c r="RR12" s="29">
        <v>187.577</v>
      </c>
      <c r="RS12" s="29">
        <v>185.13300000000001</v>
      </c>
      <c r="RT12" s="29">
        <v>179.88300000000001</v>
      </c>
      <c r="RU12" s="29">
        <v>184.24600000000001</v>
      </c>
      <c r="RV12" s="29">
        <v>184.727</v>
      </c>
      <c r="RW12" s="29">
        <v>198.733</v>
      </c>
      <c r="RX12" s="29">
        <v>208.054</v>
      </c>
      <c r="RY12" s="29">
        <v>209.69499999999999</v>
      </c>
      <c r="RZ12" s="29">
        <v>222.501</v>
      </c>
      <c r="SA12" s="29">
        <v>226.80199999999999</v>
      </c>
      <c r="SB12" s="29">
        <v>193.93199999999999</v>
      </c>
      <c r="SC12" s="29">
        <v>189.02199999999999</v>
      </c>
      <c r="SD12" s="29">
        <v>191.12700000000001</v>
      </c>
      <c r="SE12" s="29">
        <v>179.999</v>
      </c>
      <c r="SF12" s="29">
        <v>168.23599999999999</v>
      </c>
      <c r="SG12" s="29">
        <v>164.72</v>
      </c>
      <c r="SH12" s="29">
        <v>166.339</v>
      </c>
      <c r="SI12" s="29">
        <v>170.31800000000001</v>
      </c>
      <c r="SJ12" s="29">
        <v>171.768</v>
      </c>
      <c r="SK12" s="29">
        <v>185.99199999999999</v>
      </c>
      <c r="SL12" s="29">
        <v>201.126</v>
      </c>
      <c r="SM12" s="29">
        <v>161.51300000000001</v>
      </c>
      <c r="SN12" s="29">
        <v>137.66800000000001</v>
      </c>
      <c r="SO12" s="29">
        <v>141.381</v>
      </c>
      <c r="SP12" s="29">
        <v>133.351</v>
      </c>
      <c r="SQ12" s="29">
        <v>126.33499999999999</v>
      </c>
      <c r="SR12" s="29">
        <v>117.85899999999999</v>
      </c>
      <c r="SS12" s="29">
        <v>112.35299999999999</v>
      </c>
      <c r="ST12" s="29">
        <v>107.723</v>
      </c>
      <c r="SU12" s="29">
        <v>108.203</v>
      </c>
      <c r="SV12" s="29">
        <v>109.37</v>
      </c>
      <c r="SW12" s="29">
        <v>112.57</v>
      </c>
      <c r="SX12" s="29">
        <v>113.271</v>
      </c>
      <c r="SY12" s="29">
        <v>109.901</v>
      </c>
      <c r="SZ12" s="29">
        <v>126.854</v>
      </c>
      <c r="TA12" s="29">
        <v>126.249</v>
      </c>
      <c r="TB12" s="29">
        <v>121.578</v>
      </c>
      <c r="TC12" s="29">
        <v>117.34099999999999</v>
      </c>
      <c r="TD12" s="29">
        <v>116.91500000000001</v>
      </c>
      <c r="TE12" s="29">
        <v>115.188</v>
      </c>
      <c r="TF12" s="29">
        <v>112.251</v>
      </c>
    </row>
    <row r="13" spans="1:535" x14ac:dyDescent="0.25">
      <c r="B13" s="29" t="s">
        <v>301</v>
      </c>
      <c r="C13" s="29" t="s">
        <v>927</v>
      </c>
      <c r="D13" s="29">
        <f t="shared" si="9"/>
        <v>511</v>
      </c>
      <c r="E13" s="29" t="str" cm="1">
        <f t="array" ref="E13">_xll.BDP($B13&amp;" corp",E$11)</f>
        <v>BHP 5 5/8 10/22/79</v>
      </c>
      <c r="F13" s="29" t="str" cm="1">
        <f t="array" ref="F13">_xll.BDP($B13&amp;" corp",F$11)</f>
        <v>BHP</v>
      </c>
      <c r="G13" s="29" cm="1">
        <f t="array" ref="G13">_xll.BDP($B13&amp;" corp",G$11)</f>
        <v>5.625</v>
      </c>
      <c r="H13" s="31" cm="1">
        <f t="array" ref="H13">_xll.BDP($B13&amp;" corp",H$11)*1</f>
        <v>45587</v>
      </c>
      <c r="I13" s="31" t="str">
        <f t="shared" ref="I13:I76" si="10">F13&amp;" "&amp;G13&amp;" "&amp;RIGHT(YEAR(H13),2)</f>
        <v>BHP 5.625 24</v>
      </c>
      <c r="J13" s="29" t="str" cm="1">
        <f t="array" ref="J13">_xll.BDP($B13&amp;" corp",J$11)</f>
        <v>EUR</v>
      </c>
      <c r="K13" s="31" cm="1">
        <f t="array" ref="K13">_xll.BDP($B13&amp;" corp",K$11)*1</f>
        <v>42291</v>
      </c>
      <c r="L13" s="29">
        <f t="shared" ref="L13:L76" ca="1" si="11">TODAY()-K13</f>
        <v>1835</v>
      </c>
      <c r="N13" s="29">
        <v>1</v>
      </c>
      <c r="O13" s="29" t="s">
        <v>1174</v>
      </c>
      <c r="P13" s="29">
        <f>_xll.BDH(B13&amp;"@"&amp;C13&amp;" Corp","blp_i_sprd_mid","-2AY",,"Dates=h","Fill=C","Sort=R","Dir=H","factor=1","pcs="&amp;TV14,"cols=511;rows=1")</f>
        <v>162.126</v>
      </c>
      <c r="Q13" s="29">
        <v>167.78100000000001</v>
      </c>
      <c r="R13" s="29">
        <v>170.75899999999999</v>
      </c>
      <c r="S13" s="29">
        <v>171.49100000000001</v>
      </c>
      <c r="T13" s="29">
        <v>170.536</v>
      </c>
      <c r="U13" s="29">
        <v>168.06399999999999</v>
      </c>
      <c r="V13" s="29">
        <v>169.45</v>
      </c>
      <c r="W13" s="29">
        <v>167.077</v>
      </c>
      <c r="X13" s="29">
        <v>169.464</v>
      </c>
      <c r="Y13" s="29">
        <v>165.304</v>
      </c>
      <c r="Z13" s="29">
        <v>165.76900000000001</v>
      </c>
      <c r="AA13" s="29">
        <v>164.10400000000001</v>
      </c>
      <c r="AB13" s="29">
        <v>170.108</v>
      </c>
      <c r="AC13" s="29">
        <v>172.274</v>
      </c>
      <c r="AD13" s="29">
        <v>180.82900000000001</v>
      </c>
      <c r="AE13" s="29">
        <v>173.547</v>
      </c>
      <c r="AF13" s="29">
        <v>173.15299999999999</v>
      </c>
      <c r="AG13" s="29">
        <v>175.71600000000001</v>
      </c>
      <c r="AH13" s="29">
        <v>161.71799999999999</v>
      </c>
      <c r="AI13" s="29">
        <v>158.96100000000001</v>
      </c>
      <c r="AJ13" s="29">
        <v>159.881</v>
      </c>
      <c r="AK13" s="29">
        <v>159.35400000000001</v>
      </c>
      <c r="AL13" s="29">
        <v>153.54300000000001</v>
      </c>
      <c r="AM13" s="29">
        <v>154.05000000000001</v>
      </c>
      <c r="AN13" s="29">
        <v>157.04900000000001</v>
      </c>
      <c r="AO13" s="29">
        <v>157.042</v>
      </c>
      <c r="AP13" s="29">
        <v>154.36500000000001</v>
      </c>
      <c r="AQ13" s="29">
        <v>150.15299999999999</v>
      </c>
      <c r="AR13" s="29">
        <v>149.94800000000001</v>
      </c>
      <c r="AS13" s="29">
        <v>152.465</v>
      </c>
      <c r="AT13" s="29">
        <v>154.68899999999999</v>
      </c>
      <c r="AU13" s="29">
        <v>149.51400000000001</v>
      </c>
      <c r="AV13" s="29">
        <v>147.30600000000001</v>
      </c>
      <c r="AW13" s="29">
        <v>151.881</v>
      </c>
      <c r="AX13" s="29">
        <v>152.05799999999999</v>
      </c>
      <c r="AY13" s="29">
        <v>156.57599999999999</v>
      </c>
      <c r="AZ13" s="29">
        <v>150.52799999999999</v>
      </c>
      <c r="BA13" s="29">
        <v>154.97399999999999</v>
      </c>
      <c r="BB13" s="29">
        <v>151.90199999999999</v>
      </c>
      <c r="BC13" s="29">
        <v>154.405</v>
      </c>
      <c r="BD13" s="29">
        <v>155.34899999999999</v>
      </c>
      <c r="BE13" s="29">
        <v>153.91499999999999</v>
      </c>
      <c r="BF13" s="29">
        <v>155.99700000000001</v>
      </c>
      <c r="BG13" s="29">
        <v>154.92599999999999</v>
      </c>
      <c r="BH13" s="29">
        <v>151.839</v>
      </c>
      <c r="BI13" s="29">
        <v>151.48699999999999</v>
      </c>
      <c r="BJ13" s="29">
        <v>152.36600000000001</v>
      </c>
      <c r="BK13" s="29">
        <v>151.149</v>
      </c>
      <c r="BL13" s="29">
        <v>148.13900000000001</v>
      </c>
      <c r="BM13" s="29">
        <v>156.29499999999999</v>
      </c>
      <c r="BN13" s="29">
        <v>154.90700000000001</v>
      </c>
      <c r="BO13" s="29">
        <v>162.74299999999999</v>
      </c>
      <c r="BP13" s="29">
        <v>162.50399999999999</v>
      </c>
      <c r="BQ13" s="29">
        <v>169.91</v>
      </c>
      <c r="BR13" s="29">
        <v>169.65</v>
      </c>
      <c r="BS13" s="29">
        <v>174.00200000000001</v>
      </c>
      <c r="BT13" s="29">
        <v>169.45</v>
      </c>
      <c r="BU13" s="29">
        <v>171.238</v>
      </c>
      <c r="BV13" s="29">
        <v>170.93799999999999</v>
      </c>
      <c r="BW13" s="29">
        <v>166.59700000000001</v>
      </c>
      <c r="BX13" s="29">
        <v>161.92599999999999</v>
      </c>
      <c r="BY13" s="29">
        <v>160.577</v>
      </c>
      <c r="BZ13" s="29">
        <v>161.11799999999999</v>
      </c>
      <c r="CA13" s="29">
        <v>162.66200000000001</v>
      </c>
      <c r="CB13" s="29">
        <v>166.69300000000001</v>
      </c>
      <c r="CC13" s="29">
        <v>166.43199999999999</v>
      </c>
      <c r="CD13" s="29">
        <v>186.92</v>
      </c>
      <c r="CE13" s="29">
        <v>183.81100000000001</v>
      </c>
      <c r="CF13" s="29">
        <v>196.27199999999999</v>
      </c>
      <c r="CG13" s="29">
        <v>190.33099999999999</v>
      </c>
      <c r="CH13" s="29">
        <v>194.375</v>
      </c>
      <c r="CI13" s="29">
        <v>190.691</v>
      </c>
      <c r="CJ13" s="29">
        <v>192.82300000000001</v>
      </c>
      <c r="CK13" s="29">
        <v>193.06800000000001</v>
      </c>
      <c r="CL13" s="29">
        <v>196.71100000000001</v>
      </c>
      <c r="CM13" s="29">
        <v>196.84200000000001</v>
      </c>
      <c r="CN13" s="29">
        <v>197.34200000000001</v>
      </c>
      <c r="CO13" s="29">
        <v>197.184</v>
      </c>
      <c r="CP13" s="29">
        <v>198.494</v>
      </c>
      <c r="CQ13" s="29">
        <v>198.19</v>
      </c>
      <c r="CR13" s="29">
        <v>200.67</v>
      </c>
      <c r="CS13" s="29">
        <v>208.16200000000001</v>
      </c>
      <c r="CT13" s="29">
        <v>208.16399999999999</v>
      </c>
      <c r="CU13" s="29">
        <v>208.268</v>
      </c>
      <c r="CV13" s="29">
        <v>206.744</v>
      </c>
      <c r="CW13" s="29">
        <v>206.14</v>
      </c>
      <c r="CX13" s="29">
        <v>213.35400000000001</v>
      </c>
      <c r="CY13" s="29">
        <v>205.429</v>
      </c>
      <c r="CZ13" s="29">
        <v>201.56700000000001</v>
      </c>
      <c r="DA13" s="29">
        <v>188.28899999999999</v>
      </c>
      <c r="DB13" s="29">
        <v>181.62899999999999</v>
      </c>
      <c r="DC13" s="29">
        <v>196.495</v>
      </c>
      <c r="DD13" s="29">
        <v>195.06</v>
      </c>
      <c r="DE13" s="29">
        <v>192.977</v>
      </c>
      <c r="DF13" s="29">
        <v>179.26</v>
      </c>
      <c r="DG13" s="29">
        <v>172.08799999999999</v>
      </c>
      <c r="DH13" s="29">
        <v>171.43899999999999</v>
      </c>
      <c r="DI13" s="29">
        <v>167.923</v>
      </c>
      <c r="DJ13" s="29">
        <v>196.19200000000001</v>
      </c>
      <c r="DK13" s="29">
        <v>214.87</v>
      </c>
      <c r="DL13" s="29">
        <v>220.94399999999999</v>
      </c>
      <c r="DM13" s="29">
        <v>223.26400000000001</v>
      </c>
      <c r="DN13" s="29">
        <v>228.60400000000001</v>
      </c>
      <c r="DO13" s="29">
        <v>230.815</v>
      </c>
      <c r="DP13" s="29">
        <v>232.274</v>
      </c>
      <c r="DQ13" s="29">
        <v>245.17</v>
      </c>
      <c r="DR13" s="29">
        <v>234.999</v>
      </c>
      <c r="DS13" s="29">
        <v>259.798</v>
      </c>
      <c r="DT13" s="29">
        <v>265.65800000000002</v>
      </c>
      <c r="DU13" s="29">
        <v>272.73</v>
      </c>
      <c r="DV13" s="29">
        <v>283.85899999999998</v>
      </c>
      <c r="DW13" s="29">
        <v>295.81700000000001</v>
      </c>
      <c r="DX13" s="29">
        <v>301.387</v>
      </c>
      <c r="DY13" s="29">
        <v>300.68</v>
      </c>
      <c r="DZ13" s="29">
        <v>302.63200000000001</v>
      </c>
      <c r="EA13" s="29">
        <v>302.83499999999998</v>
      </c>
      <c r="EB13" s="29">
        <v>302.26299999999998</v>
      </c>
      <c r="EC13" s="29">
        <v>295.07799999999997</v>
      </c>
      <c r="ED13" s="29">
        <v>303.67</v>
      </c>
      <c r="EE13" s="29">
        <v>309.87200000000001</v>
      </c>
      <c r="EF13" s="29">
        <v>311.34399999999999</v>
      </c>
      <c r="EG13" s="29">
        <v>315.39999999999998</v>
      </c>
      <c r="EH13" s="29">
        <v>303.75900000000001</v>
      </c>
      <c r="EI13" s="29">
        <v>305.10399999999998</v>
      </c>
      <c r="EJ13" s="29">
        <v>300.084</v>
      </c>
      <c r="EK13" s="29">
        <v>307.39400000000001</v>
      </c>
      <c r="EL13" s="29">
        <v>301.36399999999998</v>
      </c>
      <c r="EM13" s="29">
        <v>313.75799999999998</v>
      </c>
      <c r="EN13" s="29">
        <v>317.21600000000001</v>
      </c>
      <c r="EO13" s="29">
        <v>318.53899999999999</v>
      </c>
      <c r="EP13" s="29">
        <v>332.142</v>
      </c>
      <c r="EQ13" s="29">
        <v>330.69</v>
      </c>
      <c r="ER13" s="29">
        <v>330.77600000000001</v>
      </c>
      <c r="ES13" s="29">
        <v>338.22899999999998</v>
      </c>
      <c r="ET13" s="29">
        <v>336.13799999999998</v>
      </c>
      <c r="EU13" s="29">
        <v>344.709</v>
      </c>
      <c r="EV13" s="29">
        <v>365.815</v>
      </c>
      <c r="EW13" s="29">
        <v>379.78500000000003</v>
      </c>
      <c r="EX13" s="29">
        <v>405.90800000000002</v>
      </c>
      <c r="EY13" s="29">
        <v>428.78199999999998</v>
      </c>
      <c r="EZ13" s="29">
        <v>423.173</v>
      </c>
      <c r="FA13" s="29">
        <v>430.94400000000002</v>
      </c>
      <c r="FB13" s="29">
        <v>433.57600000000002</v>
      </c>
      <c r="FC13" s="29">
        <v>448.30700000000002</v>
      </c>
      <c r="FD13" s="29">
        <v>450.44</v>
      </c>
      <c r="FE13" s="29">
        <v>445.262</v>
      </c>
      <c r="FF13" s="29">
        <v>456.55200000000002</v>
      </c>
      <c r="FG13" s="29">
        <v>469.96600000000001</v>
      </c>
      <c r="FH13" s="29">
        <v>472.221</v>
      </c>
      <c r="FI13" s="29">
        <v>484.726</v>
      </c>
      <c r="FJ13" s="29">
        <v>460.517</v>
      </c>
      <c r="FK13" s="29">
        <v>455.07600000000002</v>
      </c>
      <c r="FL13" s="29">
        <v>459.18599999999998</v>
      </c>
      <c r="FM13" s="29">
        <v>411.61099999999999</v>
      </c>
      <c r="FN13" s="29">
        <v>342.37400000000002</v>
      </c>
      <c r="FO13" s="29">
        <v>266.87299999999999</v>
      </c>
      <c r="FP13" s="29">
        <v>268.26799999999997</v>
      </c>
      <c r="FQ13" s="29">
        <v>228.483</v>
      </c>
      <c r="FR13" s="29">
        <v>220.30799999999999</v>
      </c>
      <c r="FS13" s="29">
        <v>232.78200000000001</v>
      </c>
      <c r="FT13" s="29">
        <v>165.44</v>
      </c>
      <c r="FU13" s="29">
        <v>153.52600000000001</v>
      </c>
      <c r="FV13" s="29">
        <v>152.86000000000001</v>
      </c>
      <c r="FW13" s="29">
        <v>155.279</v>
      </c>
      <c r="FX13" s="29">
        <v>158.59</v>
      </c>
      <c r="FY13" s="29">
        <v>158.85300000000001</v>
      </c>
      <c r="FZ13" s="29">
        <v>140.708</v>
      </c>
      <c r="GA13" s="29">
        <v>132.03100000000001</v>
      </c>
      <c r="GB13" s="29">
        <v>129.833</v>
      </c>
      <c r="GC13" s="29">
        <v>124.107</v>
      </c>
      <c r="GD13" s="29">
        <v>117.77</v>
      </c>
      <c r="GE13" s="29">
        <v>120.134</v>
      </c>
      <c r="GF13" s="29">
        <v>121.127</v>
      </c>
      <c r="GG13" s="29">
        <v>122.544</v>
      </c>
      <c r="GH13" s="29">
        <v>122.812</v>
      </c>
      <c r="GI13" s="29">
        <v>122.143</v>
      </c>
      <c r="GJ13" s="29">
        <v>121.66</v>
      </c>
      <c r="GK13" s="29">
        <v>121.214</v>
      </c>
      <c r="GL13" s="29">
        <v>122.58499999999999</v>
      </c>
      <c r="GM13" s="29">
        <v>122.54600000000001</v>
      </c>
      <c r="GN13" s="29">
        <v>119.629</v>
      </c>
      <c r="GO13" s="29">
        <v>117.94</v>
      </c>
      <c r="GP13" s="29">
        <v>119.264</v>
      </c>
      <c r="GQ13" s="29">
        <v>124.661</v>
      </c>
      <c r="GR13" s="29">
        <v>131.02600000000001</v>
      </c>
      <c r="GS13" s="29">
        <v>134.005</v>
      </c>
      <c r="GT13" s="29">
        <v>129.22499999999999</v>
      </c>
      <c r="GU13" s="29">
        <v>125.783</v>
      </c>
      <c r="GV13" s="29">
        <v>124.71899999999999</v>
      </c>
      <c r="GW13" s="29">
        <v>128.60499999999999</v>
      </c>
      <c r="GX13" s="29">
        <v>119.321</v>
      </c>
      <c r="GY13" s="29">
        <v>111.294</v>
      </c>
      <c r="GZ13" s="29">
        <v>109.286</v>
      </c>
      <c r="HA13" s="29">
        <v>109.19199999999999</v>
      </c>
      <c r="HB13" s="29">
        <v>107.884</v>
      </c>
      <c r="HC13" s="29">
        <v>107.51600000000001</v>
      </c>
      <c r="HD13" s="29">
        <v>108.227</v>
      </c>
      <c r="HE13" s="29">
        <v>108.741</v>
      </c>
      <c r="HF13" s="29">
        <v>106.294</v>
      </c>
      <c r="HG13" s="29">
        <v>105.066</v>
      </c>
      <c r="HH13" s="29">
        <v>102.774</v>
      </c>
      <c r="HI13" s="29">
        <v>107.496</v>
      </c>
      <c r="HJ13" s="29">
        <v>110.53700000000001</v>
      </c>
      <c r="HK13" s="29">
        <v>109.866</v>
      </c>
      <c r="HL13" s="29">
        <v>105.63</v>
      </c>
      <c r="HM13" s="29">
        <v>101.717</v>
      </c>
      <c r="HN13" s="29">
        <v>100.994</v>
      </c>
      <c r="HO13" s="29">
        <v>98.197999999999993</v>
      </c>
      <c r="HP13" s="29">
        <v>97.728999999999999</v>
      </c>
      <c r="HQ13" s="29">
        <v>102.812</v>
      </c>
      <c r="HR13" s="29">
        <v>100.428</v>
      </c>
      <c r="HS13" s="29">
        <v>101.642</v>
      </c>
      <c r="HT13" s="29">
        <v>105.505</v>
      </c>
      <c r="HU13" s="29">
        <v>104.675</v>
      </c>
      <c r="HV13" s="29">
        <v>103.74</v>
      </c>
      <c r="HW13" s="29">
        <v>108.249</v>
      </c>
      <c r="HX13" s="29">
        <v>108.575</v>
      </c>
      <c r="HY13" s="29">
        <v>108.312</v>
      </c>
      <c r="HZ13" s="29">
        <v>116.79</v>
      </c>
      <c r="IA13" s="29">
        <v>119.166</v>
      </c>
      <c r="IB13" s="29">
        <v>120.74</v>
      </c>
      <c r="IC13" s="29">
        <v>116.541</v>
      </c>
      <c r="ID13" s="29">
        <v>119.123</v>
      </c>
      <c r="IE13" s="29">
        <v>120.28</v>
      </c>
      <c r="IF13" s="29">
        <v>127.086</v>
      </c>
      <c r="IG13" s="29">
        <v>128.98699999999999</v>
      </c>
      <c r="IH13" s="29">
        <v>117.288</v>
      </c>
      <c r="II13" s="29">
        <v>126.139</v>
      </c>
      <c r="IJ13" s="29">
        <v>129.994</v>
      </c>
      <c r="IK13" s="29">
        <v>123.38500000000001</v>
      </c>
      <c r="IL13" s="29">
        <v>133.79400000000001</v>
      </c>
      <c r="IM13" s="29">
        <v>125.72</v>
      </c>
      <c r="IN13" s="29">
        <v>137.977</v>
      </c>
      <c r="IO13" s="29">
        <v>133.74</v>
      </c>
      <c r="IP13" s="29">
        <v>138.13499999999999</v>
      </c>
      <c r="IQ13" s="29">
        <v>133.58699999999999</v>
      </c>
      <c r="IR13" s="29">
        <v>128.54</v>
      </c>
      <c r="IS13" s="29">
        <v>127.31</v>
      </c>
      <c r="IT13" s="29">
        <v>129.37</v>
      </c>
      <c r="IU13" s="29">
        <v>127.614</v>
      </c>
      <c r="IV13" s="29">
        <v>124.14100000000001</v>
      </c>
      <c r="IW13" s="29">
        <v>120.407</v>
      </c>
      <c r="IX13" s="29">
        <v>119.96299999999999</v>
      </c>
      <c r="IY13" s="29">
        <v>118.431</v>
      </c>
      <c r="IZ13" s="29">
        <v>118.715</v>
      </c>
      <c r="JA13" s="29">
        <v>118.35</v>
      </c>
      <c r="JB13" s="29">
        <v>124.857</v>
      </c>
      <c r="JC13" s="29">
        <v>128.517</v>
      </c>
      <c r="JD13" s="29">
        <v>130.797</v>
      </c>
      <c r="JE13" s="29">
        <v>126.71899999999999</v>
      </c>
      <c r="JF13" s="29">
        <v>124.708</v>
      </c>
      <c r="JG13" s="29">
        <v>125.44199999999999</v>
      </c>
      <c r="JH13" s="29">
        <v>129.14400000000001</v>
      </c>
      <c r="JI13" s="29">
        <v>129.66800000000001</v>
      </c>
      <c r="JJ13" s="29">
        <v>134.715</v>
      </c>
      <c r="JK13" s="29">
        <v>132.738</v>
      </c>
      <c r="JL13" s="29">
        <v>132.75299999999999</v>
      </c>
      <c r="JM13" s="29">
        <v>130.749</v>
      </c>
      <c r="JN13" s="29">
        <v>132.22900000000001</v>
      </c>
      <c r="JO13" s="29">
        <v>139.09800000000001</v>
      </c>
      <c r="JP13" s="29">
        <v>138.29599999999999</v>
      </c>
      <c r="JQ13" s="29">
        <v>142.934</v>
      </c>
      <c r="JR13" s="29">
        <v>143.38399999999999</v>
      </c>
      <c r="JS13" s="29">
        <v>149.07300000000001</v>
      </c>
      <c r="JT13" s="29">
        <v>155.96199999999999</v>
      </c>
      <c r="JU13" s="29">
        <v>154.58799999999999</v>
      </c>
      <c r="JV13" s="29">
        <v>154.001</v>
      </c>
      <c r="JW13" s="29">
        <v>151.75299999999999</v>
      </c>
      <c r="JX13" s="29">
        <v>155.64500000000001</v>
      </c>
      <c r="JY13" s="29">
        <v>151.33699999999999</v>
      </c>
      <c r="JZ13" s="29">
        <v>146.36099999999999</v>
      </c>
      <c r="KA13" s="29">
        <v>147.661</v>
      </c>
      <c r="KB13" s="29">
        <v>148.16900000000001</v>
      </c>
      <c r="KC13" s="29">
        <v>148.006</v>
      </c>
      <c r="KD13" s="29">
        <v>148.143</v>
      </c>
      <c r="KE13" s="29">
        <v>150.251</v>
      </c>
      <c r="KF13" s="29">
        <v>146.268</v>
      </c>
      <c r="KG13" s="29">
        <v>149.84800000000001</v>
      </c>
      <c r="KH13" s="29">
        <v>144.76599999999999</v>
      </c>
      <c r="KI13" s="29">
        <v>149.042</v>
      </c>
      <c r="KJ13" s="29">
        <v>140.58799999999999</v>
      </c>
      <c r="KK13" s="29">
        <v>134.322</v>
      </c>
      <c r="KL13" s="29">
        <v>130.83199999999999</v>
      </c>
      <c r="KM13" s="29">
        <v>134.59700000000001</v>
      </c>
      <c r="KN13" s="29">
        <v>156.142</v>
      </c>
      <c r="KO13" s="29">
        <v>148.898</v>
      </c>
      <c r="KP13" s="29">
        <v>149.51599999999999</v>
      </c>
      <c r="KQ13" s="29">
        <v>155.70400000000001</v>
      </c>
      <c r="KR13" s="29">
        <v>149.947</v>
      </c>
      <c r="KS13" s="29">
        <v>156.989</v>
      </c>
      <c r="KT13" s="29">
        <v>158.304</v>
      </c>
      <c r="KU13" s="29">
        <v>157.34899999999999</v>
      </c>
      <c r="KV13" s="29">
        <v>157.29599999999999</v>
      </c>
      <c r="KW13" s="29">
        <v>156.761</v>
      </c>
      <c r="KX13" s="29">
        <v>161.19499999999999</v>
      </c>
      <c r="KY13" s="29">
        <v>157.065</v>
      </c>
      <c r="KZ13" s="29">
        <v>146.1</v>
      </c>
      <c r="LA13" s="29">
        <v>149.16</v>
      </c>
      <c r="LB13" s="29">
        <v>154.97900000000001</v>
      </c>
      <c r="LC13" s="29">
        <v>166.53</v>
      </c>
      <c r="LD13" s="29">
        <v>178.21899999999999</v>
      </c>
      <c r="LE13" s="29">
        <v>176.81299999999999</v>
      </c>
      <c r="LF13" s="29">
        <v>186.666</v>
      </c>
      <c r="LG13" s="29">
        <v>187.89400000000001</v>
      </c>
      <c r="LH13" s="29">
        <v>178.13300000000001</v>
      </c>
      <c r="LI13" s="29">
        <v>173.208</v>
      </c>
      <c r="LJ13" s="29">
        <v>172.55199999999999</v>
      </c>
      <c r="LK13" s="29">
        <v>172.86099999999999</v>
      </c>
      <c r="LL13" s="29">
        <v>174.54599999999999</v>
      </c>
      <c r="LM13" s="29">
        <v>179.441</v>
      </c>
      <c r="LN13" s="29">
        <v>178.15600000000001</v>
      </c>
      <c r="LO13" s="29">
        <v>178.71299999999999</v>
      </c>
      <c r="LP13" s="29">
        <v>171.68600000000001</v>
      </c>
      <c r="LQ13" s="29">
        <v>165.548</v>
      </c>
      <c r="LR13" s="29">
        <v>160.87299999999999</v>
      </c>
      <c r="LS13" s="29">
        <v>160.69800000000001</v>
      </c>
      <c r="LT13" s="29">
        <v>152.80000000000001</v>
      </c>
      <c r="LU13" s="29">
        <v>149.61199999999999</v>
      </c>
      <c r="LV13" s="29">
        <v>158.679</v>
      </c>
      <c r="LW13" s="29">
        <v>166.47399999999999</v>
      </c>
      <c r="LX13" s="29">
        <v>167.36699999999999</v>
      </c>
      <c r="LY13" s="29">
        <v>169.85599999999999</v>
      </c>
      <c r="LZ13" s="29">
        <v>172.601</v>
      </c>
      <c r="MA13" s="29">
        <v>168.821</v>
      </c>
      <c r="MB13" s="29">
        <v>165.85499999999999</v>
      </c>
      <c r="MC13" s="29">
        <v>162.28299999999999</v>
      </c>
      <c r="MD13" s="29">
        <v>160.506</v>
      </c>
      <c r="ME13" s="29">
        <v>159.33799999999999</v>
      </c>
      <c r="MF13" s="29">
        <v>149.589</v>
      </c>
      <c r="MG13" s="29">
        <v>165.55799999999999</v>
      </c>
      <c r="MH13" s="29">
        <v>167.53700000000001</v>
      </c>
      <c r="MI13" s="29">
        <v>165.61600000000001</v>
      </c>
      <c r="MJ13" s="29">
        <v>157.065</v>
      </c>
      <c r="MK13" s="29">
        <v>166.40799999999999</v>
      </c>
      <c r="ML13" s="29">
        <v>162.31800000000001</v>
      </c>
      <c r="MM13" s="29">
        <v>165.11799999999999</v>
      </c>
      <c r="MN13" s="29">
        <v>163.27099999999999</v>
      </c>
      <c r="MO13" s="29">
        <v>166.18600000000001</v>
      </c>
      <c r="MP13" s="29">
        <v>172.14599999999999</v>
      </c>
      <c r="MQ13" s="29">
        <v>173.529</v>
      </c>
      <c r="MR13" s="29">
        <v>169.96299999999999</v>
      </c>
      <c r="MS13" s="29">
        <v>167.88200000000001</v>
      </c>
      <c r="MT13" s="29">
        <v>167.29</v>
      </c>
      <c r="MU13" s="29">
        <v>169.34100000000001</v>
      </c>
      <c r="MV13" s="29">
        <v>172.631</v>
      </c>
      <c r="MW13" s="29">
        <v>176.33699999999999</v>
      </c>
      <c r="MX13" s="29">
        <v>180.62700000000001</v>
      </c>
      <c r="MY13" s="29">
        <v>185.33799999999999</v>
      </c>
      <c r="MZ13" s="29">
        <v>183.268</v>
      </c>
      <c r="NA13" s="29">
        <v>180.66300000000001</v>
      </c>
      <c r="NB13" s="29">
        <v>178.881</v>
      </c>
      <c r="NC13" s="29">
        <v>181.32599999999999</v>
      </c>
      <c r="ND13" s="29">
        <v>189.947</v>
      </c>
      <c r="NE13" s="29">
        <v>196.22</v>
      </c>
      <c r="NF13" s="29">
        <v>199.74199999999999</v>
      </c>
      <c r="NG13" s="29">
        <v>208.26900000000001</v>
      </c>
      <c r="NH13" s="29">
        <v>212.19</v>
      </c>
      <c r="NI13" s="29">
        <v>208.78700000000001</v>
      </c>
      <c r="NJ13" s="29">
        <v>205.75399999999999</v>
      </c>
      <c r="NK13" s="29">
        <v>205.41</v>
      </c>
      <c r="NL13" s="29">
        <v>208.01400000000001</v>
      </c>
      <c r="NM13" s="29">
        <v>204.15700000000001</v>
      </c>
      <c r="NN13" s="29">
        <v>208.45500000000001</v>
      </c>
      <c r="NO13" s="29">
        <v>203.68</v>
      </c>
      <c r="NP13" s="29">
        <v>199.203</v>
      </c>
      <c r="NQ13" s="29">
        <v>199.46299999999999</v>
      </c>
      <c r="NR13" s="29">
        <v>194.65199999999999</v>
      </c>
      <c r="NS13" s="29">
        <v>199.36799999999999</v>
      </c>
      <c r="NT13" s="29">
        <v>198.44900000000001</v>
      </c>
      <c r="NU13" s="29">
        <v>204.09299999999999</v>
      </c>
      <c r="NV13" s="29">
        <v>203.50200000000001</v>
      </c>
      <c r="NW13" s="29">
        <v>202.93299999999999</v>
      </c>
      <c r="NX13" s="29">
        <v>192.423</v>
      </c>
      <c r="NY13" s="29">
        <v>198.83199999999999</v>
      </c>
      <c r="NZ13" s="29">
        <v>188.83500000000001</v>
      </c>
      <c r="OA13" s="29">
        <v>176.14500000000001</v>
      </c>
      <c r="OB13" s="29">
        <v>163.72499999999999</v>
      </c>
      <c r="OC13" s="29">
        <v>168.78</v>
      </c>
      <c r="OD13" s="29">
        <v>165.911</v>
      </c>
      <c r="OE13" s="29">
        <v>165.53200000000001</v>
      </c>
      <c r="OF13" s="29">
        <v>169.024</v>
      </c>
      <c r="OG13" s="29">
        <v>170.69200000000001</v>
      </c>
      <c r="OH13" s="29">
        <v>173.089</v>
      </c>
      <c r="OI13" s="29">
        <v>170.59399999999999</v>
      </c>
      <c r="OJ13" s="29">
        <v>172.489</v>
      </c>
      <c r="OK13" s="29">
        <v>168.57900000000001</v>
      </c>
      <c r="OL13" s="29">
        <v>169.69499999999999</v>
      </c>
      <c r="OM13" s="29">
        <v>165.976</v>
      </c>
      <c r="ON13" s="29">
        <v>170.49700000000001</v>
      </c>
      <c r="OO13" s="29">
        <v>171.71700000000001</v>
      </c>
      <c r="OP13" s="29">
        <v>176.59399999999999</v>
      </c>
      <c r="OQ13" s="29">
        <v>181.95099999999999</v>
      </c>
      <c r="OR13" s="29">
        <v>188.76</v>
      </c>
      <c r="OS13" s="29">
        <v>185.13900000000001</v>
      </c>
      <c r="OT13" s="29">
        <v>184.62899999999999</v>
      </c>
      <c r="OU13" s="29">
        <v>187.238</v>
      </c>
      <c r="OV13" s="29">
        <v>185.792</v>
      </c>
      <c r="OW13" s="29">
        <v>184.792</v>
      </c>
      <c r="OX13" s="29">
        <v>187.90600000000001</v>
      </c>
      <c r="OY13" s="29">
        <v>187.041</v>
      </c>
      <c r="OZ13" s="29">
        <v>202.05</v>
      </c>
      <c r="PA13" s="29">
        <v>209.49700000000001</v>
      </c>
      <c r="PB13" s="29">
        <v>213.70400000000001</v>
      </c>
      <c r="PC13" s="29">
        <v>207.69200000000001</v>
      </c>
      <c r="PD13" s="29">
        <v>212.73699999999999</v>
      </c>
      <c r="PE13" s="29">
        <v>210.03399999999999</v>
      </c>
      <c r="PF13" s="29">
        <v>204.922</v>
      </c>
      <c r="PG13" s="29">
        <v>206.46199999999999</v>
      </c>
      <c r="PH13" s="29">
        <v>183.36699999999999</v>
      </c>
      <c r="PI13" s="29">
        <v>189.50899999999999</v>
      </c>
      <c r="PJ13" s="29">
        <v>197.30099999999999</v>
      </c>
      <c r="PK13" s="29">
        <v>196.815</v>
      </c>
      <c r="PL13" s="29">
        <v>207.73500000000001</v>
      </c>
      <c r="PM13" s="29">
        <v>209.476</v>
      </c>
      <c r="PN13" s="29">
        <v>215.81399999999999</v>
      </c>
      <c r="PO13" s="29">
        <v>217.16399999999999</v>
      </c>
      <c r="PP13" s="29">
        <v>218.405</v>
      </c>
      <c r="PQ13" s="29">
        <v>214.215</v>
      </c>
      <c r="PR13" s="29">
        <v>206.66499999999999</v>
      </c>
      <c r="PS13" s="29">
        <v>205.215</v>
      </c>
      <c r="PT13" s="29">
        <v>205.23099999999999</v>
      </c>
      <c r="PU13" s="29">
        <v>198.26900000000001</v>
      </c>
      <c r="PV13" s="29">
        <v>203.66300000000001</v>
      </c>
      <c r="PW13" s="29">
        <v>209.78</v>
      </c>
      <c r="PX13" s="29">
        <v>211.411</v>
      </c>
      <c r="PY13" s="29">
        <v>215.172</v>
      </c>
      <c r="PZ13" s="29">
        <v>211.76</v>
      </c>
      <c r="QA13" s="29">
        <v>214.71799999999999</v>
      </c>
      <c r="QB13" s="29">
        <v>214.59700000000001</v>
      </c>
      <c r="QC13" s="29">
        <v>213.083</v>
      </c>
      <c r="QD13" s="29">
        <v>207.33600000000001</v>
      </c>
      <c r="QE13" s="29">
        <v>219.38200000000001</v>
      </c>
      <c r="QF13" s="29">
        <v>215.32900000000001</v>
      </c>
      <c r="QG13" s="29">
        <v>217.94499999999999</v>
      </c>
      <c r="QH13" s="29">
        <v>229.72</v>
      </c>
      <c r="QI13" s="29">
        <v>238.62799999999999</v>
      </c>
      <c r="QJ13" s="29">
        <v>225.97200000000001</v>
      </c>
      <c r="QK13" s="29">
        <v>207.99299999999999</v>
      </c>
      <c r="QL13" s="29">
        <v>208.41300000000001</v>
      </c>
      <c r="QM13" s="29">
        <v>213.67</v>
      </c>
      <c r="QN13" s="29">
        <v>216.00200000000001</v>
      </c>
      <c r="QO13" s="29">
        <v>225.125</v>
      </c>
      <c r="QP13" s="29">
        <v>226.292</v>
      </c>
      <c r="QQ13" s="29">
        <v>232.09200000000001</v>
      </c>
      <c r="QR13" s="29">
        <v>229.09</v>
      </c>
      <c r="QS13" s="29">
        <v>226.95699999999999</v>
      </c>
      <c r="QT13" s="29">
        <v>226.298</v>
      </c>
      <c r="QU13" s="29">
        <v>224.50700000000001</v>
      </c>
      <c r="QV13" s="29">
        <v>222.86099999999999</v>
      </c>
      <c r="QW13" s="29">
        <v>210.625</v>
      </c>
      <c r="QX13" s="29">
        <v>202.52</v>
      </c>
      <c r="QY13" s="29">
        <v>209.58</v>
      </c>
      <c r="QZ13" s="29">
        <v>202.494</v>
      </c>
      <c r="RA13" s="29">
        <v>201.92400000000001</v>
      </c>
      <c r="RB13" s="29">
        <v>203.423</v>
      </c>
      <c r="RC13" s="29">
        <v>202.126</v>
      </c>
      <c r="RD13" s="29">
        <v>205.09100000000001</v>
      </c>
      <c r="RE13" s="29">
        <v>205.01300000000001</v>
      </c>
      <c r="RF13" s="29">
        <v>232.68</v>
      </c>
      <c r="RG13" s="29">
        <v>240.31200000000001</v>
      </c>
      <c r="RH13" s="29">
        <v>243.19800000000001</v>
      </c>
      <c r="RI13" s="29">
        <v>249.65899999999999</v>
      </c>
      <c r="RJ13" s="29">
        <v>247.10300000000001</v>
      </c>
      <c r="RK13" s="29">
        <v>241.48099999999999</v>
      </c>
      <c r="RL13" s="29">
        <v>241.119</v>
      </c>
      <c r="RM13" s="29">
        <v>243.012</v>
      </c>
      <c r="RN13" s="29">
        <v>240.47499999999999</v>
      </c>
      <c r="RO13" s="29">
        <v>242.864</v>
      </c>
      <c r="RP13" s="29">
        <v>237.846</v>
      </c>
      <c r="RQ13" s="29">
        <v>244.70500000000001</v>
      </c>
      <c r="RR13" s="29">
        <v>244.20599999999999</v>
      </c>
      <c r="RS13" s="29">
        <v>235.89099999999999</v>
      </c>
      <c r="RT13" s="29">
        <v>240.999</v>
      </c>
      <c r="RU13" s="29">
        <v>240.71199999999999</v>
      </c>
      <c r="RV13" s="29">
        <v>238.5</v>
      </c>
      <c r="RW13" s="29">
        <v>246.7</v>
      </c>
      <c r="RX13" s="29">
        <v>251.30799999999999</v>
      </c>
      <c r="RY13" s="29">
        <v>249.441</v>
      </c>
      <c r="RZ13" s="29">
        <v>264.38299999999998</v>
      </c>
      <c r="SA13" s="29">
        <v>258.916</v>
      </c>
      <c r="SB13" s="29">
        <v>252.52799999999999</v>
      </c>
      <c r="SC13" s="29">
        <v>247.244</v>
      </c>
      <c r="SD13" s="29">
        <v>250.892</v>
      </c>
      <c r="SE13" s="29">
        <v>246.88499999999999</v>
      </c>
      <c r="SF13" s="29">
        <v>240.34899999999999</v>
      </c>
      <c r="SG13" s="29">
        <v>240.98599999999999</v>
      </c>
      <c r="SH13" s="29">
        <v>238.286</v>
      </c>
      <c r="SI13" s="29">
        <v>239.357</v>
      </c>
      <c r="SJ13" s="29">
        <v>241.90299999999999</v>
      </c>
      <c r="SK13" s="29">
        <v>255.35900000000001</v>
      </c>
      <c r="SL13" s="29">
        <v>260.88299999999998</v>
      </c>
      <c r="SM13" s="29">
        <v>243.084</v>
      </c>
      <c r="SN13" s="29">
        <v>224.53800000000001</v>
      </c>
      <c r="SO13" s="29">
        <v>223.53700000000001</v>
      </c>
      <c r="SP13" s="29">
        <v>216.88300000000001</v>
      </c>
      <c r="SQ13" s="29">
        <v>215.54499999999999</v>
      </c>
      <c r="SR13" s="29">
        <v>211.142</v>
      </c>
      <c r="SS13" s="29">
        <v>205.143</v>
      </c>
      <c r="ST13" s="29">
        <v>202.381</v>
      </c>
      <c r="SU13" s="29">
        <v>201.83500000000001</v>
      </c>
      <c r="SV13" s="29">
        <v>204.898</v>
      </c>
      <c r="SW13" s="29">
        <v>205.99199999999999</v>
      </c>
      <c r="SX13" s="29">
        <v>205.506</v>
      </c>
      <c r="SY13" s="29">
        <v>206.626</v>
      </c>
      <c r="SZ13" s="29">
        <v>212.59299999999999</v>
      </c>
      <c r="TA13" s="29">
        <v>214.16300000000001</v>
      </c>
      <c r="TB13" s="29">
        <v>212.21799999999999</v>
      </c>
      <c r="TC13" s="29">
        <v>208.23599999999999</v>
      </c>
      <c r="TD13" s="29">
        <v>205.786</v>
      </c>
      <c r="TE13" s="29">
        <v>206.916</v>
      </c>
      <c r="TF13" s="29">
        <v>202.803</v>
      </c>
    </row>
    <row r="14" spans="1:535" x14ac:dyDescent="0.25">
      <c r="B14" s="29" t="s">
        <v>240</v>
      </c>
      <c r="C14" s="29" t="s">
        <v>927</v>
      </c>
      <c r="D14" s="29">
        <f t="shared" si="9"/>
        <v>88</v>
      </c>
      <c r="E14" s="29" t="str" cm="1">
        <f t="array" ref="E14">_xll.BDP($B14&amp;" corp",E$11)</f>
        <v>BPLN 3 1/4 PERP</v>
      </c>
      <c r="F14" s="29" t="str" cm="1">
        <f t="array" ref="F14">_xll.BDP($B14&amp;" corp",F$11)</f>
        <v>BPLN</v>
      </c>
      <c r="G14" s="29" cm="1">
        <f t="array" ref="G14">_xll.BDP($B14&amp;" corp",G$11)</f>
        <v>3.25</v>
      </c>
      <c r="H14" s="31" cm="1">
        <f t="array" ref="H14">_xll.BDP($B14&amp;" corp",H$11)*1</f>
        <v>46103</v>
      </c>
      <c r="I14" s="31" t="str">
        <f t="shared" si="10"/>
        <v>BPLN 3.25 26</v>
      </c>
      <c r="J14" s="29" t="str" cm="1">
        <f t="array" ref="J14">_xll.BDP($B14&amp;" corp",J$11)</f>
        <v>EUR</v>
      </c>
      <c r="K14" s="31" cm="1">
        <f t="array" ref="K14">_xll.BDP($B14&amp;" corp",K$11)*1</f>
        <v>43999</v>
      </c>
      <c r="L14" s="29">
        <f t="shared" ca="1" si="11"/>
        <v>127</v>
      </c>
      <c r="N14" s="29">
        <v>1</v>
      </c>
      <c r="O14" s="29" t="s">
        <v>1174</v>
      </c>
      <c r="P14" s="29">
        <f>_xll.BDH(B14&amp;"@"&amp;C14&amp;" Corp","blp_i_sprd_mid","-2AY",,"Dates=h","Fill=C","Sort=R","Dir=H","factor=1","pcs="&amp;TV15,"cols=88;rows=1")</f>
        <v>293.04500000000002</v>
      </c>
      <c r="Q14" s="29">
        <v>294.57900000000001</v>
      </c>
      <c r="R14" s="29">
        <v>297.20499999999998</v>
      </c>
      <c r="S14" s="29">
        <v>303.25299999999999</v>
      </c>
      <c r="T14" s="29">
        <v>307.72199999999998</v>
      </c>
      <c r="U14" s="29">
        <v>304.07400000000001</v>
      </c>
      <c r="V14" s="29">
        <v>302.78399999999999</v>
      </c>
      <c r="W14" s="29">
        <v>303.60899999999998</v>
      </c>
      <c r="X14" s="29">
        <v>304.49299999999999</v>
      </c>
      <c r="Y14" s="29">
        <v>303.33699999999999</v>
      </c>
      <c r="Z14" s="29">
        <v>294.166</v>
      </c>
      <c r="AA14" s="29">
        <v>292.34199999999998</v>
      </c>
      <c r="AB14" s="29">
        <v>300.50200000000001</v>
      </c>
      <c r="AC14" s="29">
        <v>308.09100000000001</v>
      </c>
      <c r="AD14" s="29">
        <v>302.59199999999998</v>
      </c>
      <c r="AE14" s="29">
        <v>304.68900000000002</v>
      </c>
      <c r="AF14" s="29">
        <v>312.096</v>
      </c>
      <c r="AG14" s="29">
        <v>316.39999999999998</v>
      </c>
      <c r="AH14" s="29">
        <v>323.24799999999999</v>
      </c>
      <c r="AI14" s="29">
        <v>316.41800000000001</v>
      </c>
      <c r="AJ14" s="29">
        <v>301.43400000000003</v>
      </c>
      <c r="AK14" s="29">
        <v>303.96300000000002</v>
      </c>
      <c r="AL14" s="29">
        <v>314.53899999999999</v>
      </c>
      <c r="AM14" s="29">
        <v>287.50299999999999</v>
      </c>
      <c r="AN14" s="29">
        <v>287.24700000000001</v>
      </c>
      <c r="AO14" s="29">
        <v>291.93</v>
      </c>
      <c r="AP14" s="29">
        <v>301.71699999999998</v>
      </c>
      <c r="AQ14" s="29">
        <v>305.65300000000002</v>
      </c>
      <c r="AR14" s="29">
        <v>301.72800000000001</v>
      </c>
      <c r="AS14" s="29">
        <v>295.35399999999998</v>
      </c>
      <c r="AT14" s="29">
        <v>295.839</v>
      </c>
      <c r="AU14" s="29">
        <v>289.947</v>
      </c>
      <c r="AV14" s="29">
        <v>282.95699999999999</v>
      </c>
      <c r="AW14" s="29">
        <v>280.202</v>
      </c>
      <c r="AX14" s="29">
        <v>280.71800000000002</v>
      </c>
      <c r="AY14" s="29">
        <v>284.34800000000001</v>
      </c>
      <c r="AZ14" s="29">
        <v>287.08600000000001</v>
      </c>
      <c r="BA14" s="29">
        <v>283.75700000000001</v>
      </c>
      <c r="BB14" s="29">
        <v>287.52699999999999</v>
      </c>
      <c r="BC14" s="29">
        <v>285.33800000000002</v>
      </c>
      <c r="BD14" s="29">
        <v>279.95999999999998</v>
      </c>
      <c r="BE14" s="29">
        <v>278.947</v>
      </c>
      <c r="BF14" s="29">
        <v>285.26100000000002</v>
      </c>
      <c r="BG14" s="29">
        <v>291.13200000000001</v>
      </c>
      <c r="BH14" s="29">
        <v>290.99</v>
      </c>
      <c r="BI14" s="29">
        <v>286</v>
      </c>
      <c r="BJ14" s="29">
        <v>285.54199999999997</v>
      </c>
      <c r="BK14" s="29">
        <v>280.95699999999999</v>
      </c>
      <c r="BL14" s="29">
        <v>274.5</v>
      </c>
      <c r="BM14" s="29">
        <v>267.47300000000001</v>
      </c>
      <c r="BN14" s="29">
        <v>268.25</v>
      </c>
      <c r="BO14" s="29">
        <v>272.75599999999997</v>
      </c>
      <c r="BP14" s="29">
        <v>280.916</v>
      </c>
      <c r="BQ14" s="29">
        <v>282.262</v>
      </c>
      <c r="BR14" s="29">
        <v>284.69200000000001</v>
      </c>
      <c r="BS14" s="29">
        <v>283.29300000000001</v>
      </c>
      <c r="BT14" s="29">
        <v>306.79899999999998</v>
      </c>
      <c r="BU14" s="29">
        <v>316.56400000000002</v>
      </c>
      <c r="BV14" s="29">
        <v>317.3</v>
      </c>
      <c r="BW14" s="29">
        <v>310.67599999999999</v>
      </c>
      <c r="BX14" s="29">
        <v>296.85199999999998</v>
      </c>
      <c r="BY14" s="29">
        <v>297.00599999999997</v>
      </c>
      <c r="BZ14" s="29">
        <v>289.42599999999999</v>
      </c>
      <c r="CA14" s="29">
        <v>287.89699999999999</v>
      </c>
      <c r="CB14" s="29">
        <v>289.33600000000001</v>
      </c>
      <c r="CC14" s="29">
        <v>294.18599999999998</v>
      </c>
      <c r="CD14" s="29">
        <v>287.52800000000002</v>
      </c>
      <c r="CE14" s="29">
        <v>304.916</v>
      </c>
      <c r="CF14" s="29">
        <v>314.84100000000001</v>
      </c>
      <c r="CG14" s="29">
        <v>319.55900000000003</v>
      </c>
      <c r="CH14" s="29">
        <v>320.95299999999997</v>
      </c>
      <c r="CI14" s="29">
        <v>329.49700000000001</v>
      </c>
      <c r="CJ14" s="29">
        <v>328.291</v>
      </c>
      <c r="CK14" s="29">
        <v>333.34800000000001</v>
      </c>
      <c r="CL14" s="29">
        <v>327.83300000000003</v>
      </c>
      <c r="CM14" s="29">
        <v>325.90699999999998</v>
      </c>
      <c r="CN14" s="29">
        <v>319.19200000000001</v>
      </c>
      <c r="CO14" s="29">
        <v>318.17899999999997</v>
      </c>
      <c r="CP14" s="29">
        <v>323.209</v>
      </c>
      <c r="CQ14" s="29">
        <v>323.209</v>
      </c>
      <c r="CR14" s="29">
        <v>330.11099999999999</v>
      </c>
      <c r="CS14" s="29">
        <v>346.36</v>
      </c>
      <c r="CT14" s="29">
        <v>353.34100000000001</v>
      </c>
      <c r="CU14" s="29">
        <v>358.06900000000002</v>
      </c>
      <c r="CV14" s="29">
        <v>358.52499999999998</v>
      </c>
      <c r="CW14" s="29">
        <v>356.08699999999999</v>
      </c>
      <c r="CX14" s="29">
        <v>347.93200000000002</v>
      </c>
      <c r="CY14" s="29">
        <v>353.714</v>
      </c>
    </row>
    <row r="15" spans="1:535" x14ac:dyDescent="0.25">
      <c r="B15" s="29" t="s">
        <v>246</v>
      </c>
      <c r="C15" s="29" t="s">
        <v>927</v>
      </c>
      <c r="D15" s="29">
        <f t="shared" si="9"/>
        <v>88</v>
      </c>
      <c r="E15" s="29" t="str" cm="1">
        <f t="array" ref="E15">_xll.BDP($B15&amp;" corp",E$11)</f>
        <v>BPLN 3 5/8 PERP</v>
      </c>
      <c r="F15" s="29" t="str" cm="1">
        <f t="array" ref="F15">_xll.BDP($B15&amp;" corp",F$11)</f>
        <v>BPLN</v>
      </c>
      <c r="G15" s="29" cm="1">
        <f t="array" ref="G15">_xll.BDP($B15&amp;" corp",G$11)</f>
        <v>3.625</v>
      </c>
      <c r="H15" s="31" cm="1">
        <f t="array" ref="H15">_xll.BDP($B15&amp;" corp",H$11)*1</f>
        <v>47199</v>
      </c>
      <c r="I15" s="31" t="str">
        <f t="shared" si="10"/>
        <v>BPLN 3.625 29</v>
      </c>
      <c r="J15" s="29" t="str" cm="1">
        <f t="array" ref="J15">_xll.BDP($B15&amp;" corp",J$11)</f>
        <v>EUR</v>
      </c>
      <c r="K15" s="31" cm="1">
        <f t="array" ref="K15">_xll.BDP($B15&amp;" corp",K$11)*1</f>
        <v>43999</v>
      </c>
      <c r="L15" s="29">
        <f t="shared" ca="1" si="11"/>
        <v>127</v>
      </c>
      <c r="N15" s="29">
        <v>1</v>
      </c>
      <c r="O15" s="29" t="s">
        <v>1174</v>
      </c>
      <c r="P15" s="29">
        <f>_xll.BDH(B15&amp;"@"&amp;C15&amp;" Corp","blp_i_sprd_mid","-2AY",,"Dates=h","Fill=C","Sort=R","Dir=H","factor=1","pcs="&amp;TV16,"cols=88;rows=1")</f>
        <v>337.47</v>
      </c>
      <c r="Q15" s="29">
        <v>339.94200000000001</v>
      </c>
      <c r="R15" s="29">
        <v>342.78399999999999</v>
      </c>
      <c r="S15" s="29">
        <v>347.88400000000001</v>
      </c>
      <c r="T15" s="29">
        <v>350.178</v>
      </c>
      <c r="U15" s="29">
        <v>344.32499999999999</v>
      </c>
      <c r="V15" s="29">
        <v>343.02</v>
      </c>
      <c r="W15" s="29">
        <v>346.1</v>
      </c>
      <c r="X15" s="29">
        <v>346.80399999999997</v>
      </c>
      <c r="Y15" s="29">
        <v>344.98500000000001</v>
      </c>
      <c r="Z15" s="29">
        <v>336.40600000000001</v>
      </c>
      <c r="AA15" s="29">
        <v>336.64600000000002</v>
      </c>
      <c r="AB15" s="29">
        <v>343.15</v>
      </c>
      <c r="AC15" s="29">
        <v>349.52300000000002</v>
      </c>
      <c r="AD15" s="29">
        <v>346.48200000000003</v>
      </c>
      <c r="AE15" s="29">
        <v>348.02300000000002</v>
      </c>
      <c r="AF15" s="29">
        <v>353.87</v>
      </c>
      <c r="AG15" s="29">
        <v>356.41399999999999</v>
      </c>
      <c r="AH15" s="29">
        <v>359.03</v>
      </c>
      <c r="AI15" s="29">
        <v>351.85599999999999</v>
      </c>
      <c r="AJ15" s="29">
        <v>338.63299999999998</v>
      </c>
      <c r="AK15" s="29">
        <v>338.33199999999999</v>
      </c>
      <c r="AL15" s="29">
        <v>348.202</v>
      </c>
      <c r="AM15" s="29">
        <v>326.44099999999997</v>
      </c>
      <c r="AN15" s="29">
        <v>327.66699999999997</v>
      </c>
      <c r="AO15" s="29">
        <v>330.00299999999999</v>
      </c>
      <c r="AP15" s="29">
        <v>335.053</v>
      </c>
      <c r="AQ15" s="29">
        <v>336.86</v>
      </c>
      <c r="AR15" s="29">
        <v>333.67500000000001</v>
      </c>
      <c r="AS15" s="29">
        <v>326.16199999999998</v>
      </c>
      <c r="AT15" s="29">
        <v>328.26100000000002</v>
      </c>
      <c r="AU15" s="29">
        <v>324.81299999999999</v>
      </c>
      <c r="AV15" s="29">
        <v>317.33499999999998</v>
      </c>
      <c r="AW15" s="29">
        <v>315.90800000000002</v>
      </c>
      <c r="AX15" s="29">
        <v>315.37700000000001</v>
      </c>
      <c r="AY15" s="29">
        <v>316.505</v>
      </c>
      <c r="AZ15" s="29">
        <v>315.048</v>
      </c>
      <c r="BA15" s="29">
        <v>313.73500000000001</v>
      </c>
      <c r="BB15" s="29">
        <v>315.02199999999999</v>
      </c>
      <c r="BC15" s="29">
        <v>313.07799999999997</v>
      </c>
      <c r="BD15" s="29">
        <v>307.846</v>
      </c>
      <c r="BE15" s="29">
        <v>307.02800000000002</v>
      </c>
      <c r="BF15" s="29">
        <v>314.70600000000002</v>
      </c>
      <c r="BG15" s="29">
        <v>317.98</v>
      </c>
      <c r="BH15" s="29">
        <v>317.88200000000001</v>
      </c>
      <c r="BI15" s="29">
        <v>314.09300000000002</v>
      </c>
      <c r="BJ15" s="29">
        <v>311.60000000000002</v>
      </c>
      <c r="BK15" s="29">
        <v>305.78399999999999</v>
      </c>
      <c r="BL15" s="29">
        <v>297.88400000000001</v>
      </c>
      <c r="BM15" s="29">
        <v>290.61700000000002</v>
      </c>
      <c r="BN15" s="29">
        <v>292.25</v>
      </c>
      <c r="BO15" s="29">
        <v>294.48599999999999</v>
      </c>
      <c r="BP15" s="29">
        <v>314.03199999999998</v>
      </c>
      <c r="BQ15" s="29">
        <v>318.60000000000002</v>
      </c>
      <c r="BR15" s="29">
        <v>323.95699999999999</v>
      </c>
      <c r="BS15" s="29">
        <v>323.95800000000003</v>
      </c>
      <c r="BT15" s="29">
        <v>346.57600000000002</v>
      </c>
      <c r="BU15" s="29">
        <v>356.90300000000002</v>
      </c>
      <c r="BV15" s="29">
        <v>356.20299999999997</v>
      </c>
      <c r="BW15" s="29">
        <v>352.95699999999999</v>
      </c>
      <c r="BX15" s="29">
        <v>340.87299999999999</v>
      </c>
      <c r="BY15" s="29">
        <v>341.17899999999997</v>
      </c>
      <c r="BZ15" s="29">
        <v>336.31799999999998</v>
      </c>
      <c r="CA15" s="29">
        <v>333.68400000000003</v>
      </c>
      <c r="CB15" s="29">
        <v>336.37900000000002</v>
      </c>
      <c r="CC15" s="29">
        <v>340.96100000000001</v>
      </c>
      <c r="CD15" s="29">
        <v>335.452</v>
      </c>
      <c r="CE15" s="29">
        <v>347.654</v>
      </c>
      <c r="CF15" s="29">
        <v>355.01600000000002</v>
      </c>
      <c r="CG15" s="29">
        <v>358.10500000000002</v>
      </c>
      <c r="CH15" s="29">
        <v>358.94099999999997</v>
      </c>
      <c r="CI15" s="29">
        <v>366.92500000000001</v>
      </c>
      <c r="CJ15" s="29">
        <v>364.72</v>
      </c>
      <c r="CK15" s="29">
        <v>371.14800000000002</v>
      </c>
      <c r="CL15" s="29">
        <v>365.16300000000001</v>
      </c>
      <c r="CM15" s="29">
        <v>362.291</v>
      </c>
      <c r="CN15" s="29">
        <v>356.14800000000002</v>
      </c>
      <c r="CO15" s="29">
        <v>354.73099999999999</v>
      </c>
      <c r="CP15" s="29">
        <v>358.99299999999999</v>
      </c>
      <c r="CQ15" s="29">
        <v>358.47500000000002</v>
      </c>
      <c r="CR15" s="29">
        <v>363.05799999999999</v>
      </c>
      <c r="CS15" s="29">
        <v>376.12200000000001</v>
      </c>
      <c r="CT15" s="29">
        <v>381.22199999999998</v>
      </c>
      <c r="CU15" s="29">
        <v>385.803</v>
      </c>
      <c r="CV15" s="29">
        <v>386.23200000000003</v>
      </c>
      <c r="CW15" s="29">
        <v>383.69499999999999</v>
      </c>
      <c r="CX15" s="29">
        <v>375.60199999999998</v>
      </c>
      <c r="CY15" s="29">
        <v>381.85399999999998</v>
      </c>
    </row>
    <row r="16" spans="1:535" x14ac:dyDescent="0.25">
      <c r="B16" s="29" t="s">
        <v>201</v>
      </c>
      <c r="C16" s="29" t="s">
        <v>927</v>
      </c>
      <c r="D16" s="29">
        <f t="shared" si="9"/>
        <v>512</v>
      </c>
      <c r="E16" s="29" t="str" cm="1">
        <f t="array" ref="E16">_xll.BDP($B16&amp;" corp",E$11)</f>
        <v>OMVAV 5 1/4 PERP</v>
      </c>
      <c r="F16" s="29" t="str" cm="1">
        <f t="array" ref="F16">_xll.BDP($B16&amp;" corp",F$11)</f>
        <v>OMVAV</v>
      </c>
      <c r="G16" s="29" cm="1">
        <f t="array" ref="G16">_xll.BDP($B16&amp;" corp",G$11)</f>
        <v>5.25</v>
      </c>
      <c r="H16" s="31" cm="1">
        <f t="array" ref="H16">_xll.BDP($B16&amp;" corp",H$11)*1</f>
        <v>44539</v>
      </c>
      <c r="I16" s="31" t="str">
        <f t="shared" si="10"/>
        <v>OMVAV 5.25 21</v>
      </c>
      <c r="J16" s="29" t="str" cm="1">
        <f t="array" ref="J16">_xll.BDP($B16&amp;" corp",J$11)</f>
        <v>EUR</v>
      </c>
      <c r="K16" s="31" cm="1">
        <f t="array" ref="K16">_xll.BDP($B16&amp;" corp",K$11)*1</f>
        <v>42338</v>
      </c>
      <c r="L16" s="29">
        <f t="shared" ca="1" si="11"/>
        <v>1788</v>
      </c>
      <c r="N16" s="29">
        <v>1</v>
      </c>
      <c r="O16" s="29" t="s">
        <v>1174</v>
      </c>
      <c r="P16" s="29">
        <f>_xll.BDH(B16&amp;"@"&amp;C16&amp;" Corp","blp_i_sprd_mid","-2AY",,"Dates=h","Fill=C","Sort=R","Dir=H","factor=1","pcs="&amp;TV17,"cols=512;rows=1")</f>
        <v>125.001</v>
      </c>
      <c r="Q16" s="29">
        <v>124.822</v>
      </c>
      <c r="R16" s="29">
        <v>127.723</v>
      </c>
      <c r="S16" s="29">
        <v>132.351</v>
      </c>
      <c r="T16" s="29">
        <v>135.39599999999999</v>
      </c>
      <c r="U16" s="29">
        <v>133.75399999999999</v>
      </c>
      <c r="V16" s="29">
        <v>133.88200000000001</v>
      </c>
      <c r="W16" s="29">
        <v>134.655</v>
      </c>
      <c r="X16" s="29">
        <v>135.46899999999999</v>
      </c>
      <c r="Y16" s="29">
        <v>133.49100000000001</v>
      </c>
      <c r="Z16" s="29">
        <v>136.10599999999999</v>
      </c>
      <c r="AA16" s="29">
        <v>136.91800000000001</v>
      </c>
      <c r="AB16" s="29">
        <v>141.11600000000001</v>
      </c>
      <c r="AC16" s="29">
        <v>145.773</v>
      </c>
      <c r="AD16" s="29">
        <v>143.11699999999999</v>
      </c>
      <c r="AE16" s="29">
        <v>151.999</v>
      </c>
      <c r="AF16" s="29">
        <v>154.52600000000001</v>
      </c>
      <c r="AG16" s="29">
        <v>159.63900000000001</v>
      </c>
      <c r="AH16" s="29">
        <v>161.803</v>
      </c>
      <c r="AI16" s="29">
        <v>154.27600000000001</v>
      </c>
      <c r="AJ16" s="29">
        <v>153.923</v>
      </c>
      <c r="AK16" s="29">
        <v>153.43600000000001</v>
      </c>
      <c r="AL16" s="29">
        <v>152.851</v>
      </c>
      <c r="AM16" s="29">
        <v>141.92099999999999</v>
      </c>
      <c r="AN16" s="29">
        <v>141.852</v>
      </c>
      <c r="AO16" s="29">
        <v>143.226</v>
      </c>
      <c r="AP16" s="29">
        <v>148.49299999999999</v>
      </c>
      <c r="AQ16" s="29">
        <v>149.55699999999999</v>
      </c>
      <c r="AR16" s="29">
        <v>148.58799999999999</v>
      </c>
      <c r="AS16" s="29">
        <v>143.41300000000001</v>
      </c>
      <c r="AT16" s="29">
        <v>148.84800000000001</v>
      </c>
      <c r="AU16" s="29">
        <v>144.14099999999999</v>
      </c>
      <c r="AV16" s="29">
        <v>145.68299999999999</v>
      </c>
      <c r="AW16" s="29">
        <v>145</v>
      </c>
      <c r="AX16" s="29">
        <v>142.77500000000001</v>
      </c>
      <c r="AY16" s="29">
        <v>148.78899999999999</v>
      </c>
      <c r="AZ16" s="29">
        <v>155.68100000000001</v>
      </c>
      <c r="BA16" s="29">
        <v>159.65</v>
      </c>
      <c r="BB16" s="29">
        <v>157.61000000000001</v>
      </c>
      <c r="BC16" s="29">
        <v>158.262</v>
      </c>
      <c r="BD16" s="29">
        <v>158.726</v>
      </c>
      <c r="BE16" s="29">
        <v>156.10499999999999</v>
      </c>
      <c r="BF16" s="29">
        <v>163.797</v>
      </c>
      <c r="BG16" s="29">
        <v>160.078</v>
      </c>
      <c r="BH16" s="29">
        <v>161.47</v>
      </c>
      <c r="BI16" s="29">
        <v>159.29499999999999</v>
      </c>
      <c r="BJ16" s="29">
        <v>159.804</v>
      </c>
      <c r="BK16" s="29">
        <v>160.65799999999999</v>
      </c>
      <c r="BL16" s="29">
        <v>166.19399999999999</v>
      </c>
      <c r="BM16" s="29">
        <v>161.315</v>
      </c>
      <c r="BN16" s="29">
        <v>166.14599999999999</v>
      </c>
      <c r="BO16" s="29">
        <v>166.41300000000001</v>
      </c>
      <c r="BP16" s="29">
        <v>172.44200000000001</v>
      </c>
      <c r="BQ16" s="29">
        <v>175.49600000000001</v>
      </c>
      <c r="BR16" s="29">
        <v>177.84800000000001</v>
      </c>
      <c r="BS16" s="29">
        <v>183.29900000000001</v>
      </c>
      <c r="BT16" s="29">
        <v>185.858</v>
      </c>
      <c r="BU16" s="29">
        <v>189.39699999999999</v>
      </c>
      <c r="BV16" s="29">
        <v>189.90100000000001</v>
      </c>
      <c r="BW16" s="29">
        <v>187.34399999999999</v>
      </c>
      <c r="BX16" s="29">
        <v>187.928</v>
      </c>
      <c r="BY16" s="29">
        <v>178.62299999999999</v>
      </c>
      <c r="BZ16" s="29">
        <v>168.09200000000001</v>
      </c>
      <c r="CA16" s="29">
        <v>166.33500000000001</v>
      </c>
      <c r="CB16" s="29">
        <v>175.49799999999999</v>
      </c>
      <c r="CC16" s="29">
        <v>174.05699999999999</v>
      </c>
      <c r="CD16" s="29">
        <v>174.52199999999999</v>
      </c>
      <c r="CE16" s="29">
        <v>193.31100000000001</v>
      </c>
      <c r="CF16" s="29">
        <v>214.87200000000001</v>
      </c>
      <c r="CG16" s="29">
        <v>217.02</v>
      </c>
      <c r="CH16" s="29">
        <v>219.006</v>
      </c>
      <c r="CI16" s="29">
        <v>224.01400000000001</v>
      </c>
      <c r="CJ16" s="29">
        <v>227.477</v>
      </c>
      <c r="CK16" s="29">
        <v>229.82400000000001</v>
      </c>
      <c r="CL16" s="29">
        <v>230.33099999999999</v>
      </c>
      <c r="CM16" s="29">
        <v>227.38900000000001</v>
      </c>
      <c r="CN16" s="29">
        <v>222.31299999999999</v>
      </c>
      <c r="CO16" s="29">
        <v>223.94300000000001</v>
      </c>
      <c r="CP16" s="29">
        <v>231.84100000000001</v>
      </c>
      <c r="CQ16" s="29">
        <v>232.136</v>
      </c>
      <c r="CR16" s="29">
        <v>233.59100000000001</v>
      </c>
      <c r="CS16" s="29">
        <v>229.67500000000001</v>
      </c>
      <c r="CT16" s="29">
        <v>233.50899999999999</v>
      </c>
      <c r="CU16" s="29">
        <v>234.697</v>
      </c>
      <c r="CV16" s="29">
        <v>234.554</v>
      </c>
      <c r="CW16" s="29">
        <v>226.381</v>
      </c>
      <c r="CX16" s="29">
        <v>227.285</v>
      </c>
      <c r="CY16" s="29">
        <v>225.41499999999999</v>
      </c>
      <c r="CZ16" s="29">
        <v>214.07599999999999</v>
      </c>
      <c r="DA16" s="29">
        <v>216.81899999999999</v>
      </c>
      <c r="DB16" s="29">
        <v>202.721</v>
      </c>
      <c r="DC16" s="29">
        <v>192.07599999999999</v>
      </c>
      <c r="DD16" s="29">
        <v>210.66800000000001</v>
      </c>
      <c r="DE16" s="29">
        <v>205.04499999999999</v>
      </c>
      <c r="DF16" s="29">
        <v>192.625</v>
      </c>
      <c r="DG16" s="29">
        <v>174.74299999999999</v>
      </c>
      <c r="DH16" s="29">
        <v>156.40899999999999</v>
      </c>
      <c r="DI16" s="29">
        <v>151.67400000000001</v>
      </c>
      <c r="DJ16" s="29">
        <v>169.00399999999999</v>
      </c>
      <c r="DK16" s="29">
        <v>208.52600000000001</v>
      </c>
      <c r="DL16" s="29">
        <v>228.90899999999999</v>
      </c>
      <c r="DM16" s="29">
        <v>251.53899999999999</v>
      </c>
      <c r="DN16" s="29">
        <v>258.59800000000001</v>
      </c>
      <c r="DO16" s="29">
        <v>262.13900000000001</v>
      </c>
      <c r="DP16" s="29">
        <v>263.7</v>
      </c>
      <c r="DQ16" s="29">
        <v>270.185</v>
      </c>
      <c r="DR16" s="29">
        <v>297.15800000000002</v>
      </c>
      <c r="DS16" s="29">
        <v>297.28199999999998</v>
      </c>
      <c r="DT16" s="29">
        <v>340.13200000000001</v>
      </c>
      <c r="DU16" s="29">
        <v>348.88799999999998</v>
      </c>
      <c r="DV16" s="29">
        <v>356.916</v>
      </c>
      <c r="DW16" s="29">
        <v>374.012</v>
      </c>
      <c r="DX16" s="29">
        <v>384.14499999999998</v>
      </c>
      <c r="DY16" s="29">
        <v>401.85199999999998</v>
      </c>
      <c r="DZ16" s="29">
        <v>404.97199999999998</v>
      </c>
      <c r="EA16" s="29">
        <v>397.82799999999997</v>
      </c>
      <c r="EB16" s="29">
        <v>393.71100000000001</v>
      </c>
      <c r="EC16" s="29">
        <v>397.54599999999999</v>
      </c>
      <c r="ED16" s="29">
        <v>386.26900000000001</v>
      </c>
      <c r="EE16" s="29">
        <v>399.66199999999998</v>
      </c>
      <c r="EF16" s="29">
        <v>399.19299999999998</v>
      </c>
      <c r="EG16" s="29">
        <v>402.27</v>
      </c>
      <c r="EH16" s="29">
        <v>404.779</v>
      </c>
      <c r="EI16" s="29">
        <v>402.40899999999999</v>
      </c>
      <c r="EJ16" s="29">
        <v>389.404</v>
      </c>
      <c r="EK16" s="29">
        <v>387.21899999999999</v>
      </c>
      <c r="EL16" s="29">
        <v>385.12700000000001</v>
      </c>
      <c r="EM16" s="29">
        <v>382.791</v>
      </c>
      <c r="EN16" s="29">
        <v>395.88400000000001</v>
      </c>
      <c r="EO16" s="29">
        <v>405.86599999999999</v>
      </c>
      <c r="EP16" s="29">
        <v>416.07100000000003</v>
      </c>
      <c r="EQ16" s="29">
        <v>397.29700000000003</v>
      </c>
      <c r="ER16" s="29">
        <v>346.916</v>
      </c>
      <c r="ES16" s="29">
        <v>336.66300000000001</v>
      </c>
      <c r="ET16" s="29">
        <v>336.35300000000001</v>
      </c>
      <c r="EU16" s="29">
        <v>323.71199999999999</v>
      </c>
      <c r="EV16" s="29">
        <v>323.95499999999998</v>
      </c>
      <c r="EW16" s="29">
        <v>385.334</v>
      </c>
      <c r="EX16" s="29">
        <v>422.745</v>
      </c>
      <c r="EY16" s="29">
        <v>444.77100000000002</v>
      </c>
      <c r="EZ16" s="29">
        <v>479.47300000000001</v>
      </c>
      <c r="FA16" s="29">
        <v>490.916</v>
      </c>
      <c r="FB16" s="29">
        <v>490.15899999999999</v>
      </c>
      <c r="FC16" s="29">
        <v>485.69400000000002</v>
      </c>
      <c r="FD16" s="29">
        <v>481.55399999999997</v>
      </c>
      <c r="FE16" s="29">
        <v>482.29300000000001</v>
      </c>
      <c r="FF16" s="29">
        <v>472.54700000000003</v>
      </c>
      <c r="FG16" s="29">
        <v>479.46300000000002</v>
      </c>
      <c r="FH16" s="29">
        <v>498.28800000000001</v>
      </c>
      <c r="FI16" s="29">
        <v>524.29200000000003</v>
      </c>
      <c r="FJ16" s="29">
        <v>522.62099999999998</v>
      </c>
      <c r="FK16" s="29">
        <v>511.94</v>
      </c>
      <c r="FL16" s="29">
        <v>504.392</v>
      </c>
      <c r="FM16" s="29">
        <v>463.14800000000002</v>
      </c>
      <c r="FN16" s="29">
        <v>384.54</v>
      </c>
      <c r="FO16" s="29">
        <v>346.90100000000001</v>
      </c>
      <c r="FP16" s="29">
        <v>260.45800000000003</v>
      </c>
      <c r="FQ16" s="29">
        <v>233.08799999999999</v>
      </c>
      <c r="FR16" s="29">
        <v>201.86500000000001</v>
      </c>
      <c r="FS16" s="29">
        <v>195.49799999999999</v>
      </c>
      <c r="FT16" s="29">
        <v>207.04300000000001</v>
      </c>
      <c r="FU16" s="29">
        <v>129.29599999999999</v>
      </c>
      <c r="FV16" s="29">
        <v>113.855</v>
      </c>
      <c r="FW16" s="29">
        <v>113.462</v>
      </c>
      <c r="FX16" s="29">
        <v>112.33199999999999</v>
      </c>
      <c r="FY16" s="29">
        <v>122.96599999999999</v>
      </c>
      <c r="FZ16" s="29">
        <v>120.81</v>
      </c>
      <c r="GA16" s="29">
        <v>95.370999999999995</v>
      </c>
      <c r="GB16" s="29">
        <v>90.813999999999993</v>
      </c>
      <c r="GC16" s="29">
        <v>83.227999999999994</v>
      </c>
      <c r="GD16" s="29">
        <v>72.816000000000003</v>
      </c>
      <c r="GE16" s="29">
        <v>64.959000000000003</v>
      </c>
      <c r="GF16" s="29">
        <v>65.807000000000002</v>
      </c>
      <c r="GG16" s="29">
        <v>68.111999999999995</v>
      </c>
      <c r="GH16" s="29">
        <v>69.653999999999996</v>
      </c>
      <c r="GI16" s="29">
        <v>70.225999999999999</v>
      </c>
      <c r="GJ16" s="29">
        <v>68.578999999999994</v>
      </c>
      <c r="GK16" s="29">
        <v>67.340999999999994</v>
      </c>
      <c r="GL16" s="29">
        <v>67.137</v>
      </c>
      <c r="GM16" s="29">
        <v>67.45</v>
      </c>
      <c r="GN16" s="29">
        <v>67.337999999999994</v>
      </c>
      <c r="GO16" s="29">
        <v>66.281000000000006</v>
      </c>
      <c r="GP16" s="29">
        <v>66.778000000000006</v>
      </c>
      <c r="GQ16" s="29">
        <v>68.77</v>
      </c>
      <c r="GR16" s="29">
        <v>70.358999999999995</v>
      </c>
      <c r="GS16" s="29">
        <v>73.364999999999995</v>
      </c>
      <c r="GT16" s="29">
        <v>74.132000000000005</v>
      </c>
      <c r="GU16" s="29">
        <v>74.146000000000001</v>
      </c>
      <c r="GV16" s="29">
        <v>72.765000000000001</v>
      </c>
      <c r="GW16" s="29">
        <v>74.602000000000004</v>
      </c>
      <c r="GX16" s="29">
        <v>73.900000000000006</v>
      </c>
      <c r="GY16" s="29">
        <v>64.712000000000003</v>
      </c>
      <c r="GZ16" s="29">
        <v>64.275000000000006</v>
      </c>
      <c r="HA16" s="29">
        <v>62.066000000000003</v>
      </c>
      <c r="HB16" s="29">
        <v>61.475000000000001</v>
      </c>
      <c r="HC16" s="29">
        <v>61.424999999999997</v>
      </c>
      <c r="HD16" s="29">
        <v>61.527999999999999</v>
      </c>
      <c r="HE16" s="29">
        <v>65.043000000000006</v>
      </c>
      <c r="HF16" s="29">
        <v>66.302999999999997</v>
      </c>
      <c r="HG16" s="29">
        <v>66.888000000000005</v>
      </c>
      <c r="HH16" s="29">
        <v>66.296999999999997</v>
      </c>
      <c r="HI16" s="29">
        <v>67.263999999999996</v>
      </c>
      <c r="HJ16" s="29">
        <v>69.231999999999999</v>
      </c>
      <c r="HK16" s="29">
        <v>72.244</v>
      </c>
      <c r="HL16" s="29">
        <v>69.619</v>
      </c>
      <c r="HM16" s="29">
        <v>69.135000000000005</v>
      </c>
      <c r="HN16" s="29">
        <v>67.11</v>
      </c>
      <c r="HO16" s="29">
        <v>65.826999999999998</v>
      </c>
      <c r="HP16" s="29">
        <v>60.634</v>
      </c>
      <c r="HQ16" s="29">
        <v>64.454999999999998</v>
      </c>
      <c r="HR16" s="29">
        <v>67.947999999999993</v>
      </c>
      <c r="HS16" s="29">
        <v>67.399000000000001</v>
      </c>
      <c r="HT16" s="29">
        <v>71.164000000000001</v>
      </c>
      <c r="HU16" s="29">
        <v>70.647999999999996</v>
      </c>
      <c r="HV16" s="29">
        <v>71.129000000000005</v>
      </c>
      <c r="HW16" s="29">
        <v>73.869</v>
      </c>
      <c r="HX16" s="29">
        <v>74.119</v>
      </c>
      <c r="HY16" s="29">
        <v>75.483999999999995</v>
      </c>
      <c r="HZ16" s="29">
        <v>74.768000000000001</v>
      </c>
      <c r="IA16" s="29">
        <v>77.355999999999995</v>
      </c>
      <c r="IB16" s="29">
        <v>79.153999999999996</v>
      </c>
      <c r="IC16" s="29">
        <v>79.695999999999998</v>
      </c>
      <c r="ID16" s="29">
        <v>80.007999999999996</v>
      </c>
      <c r="IE16" s="29">
        <v>81.043999999999997</v>
      </c>
      <c r="IF16" s="29">
        <v>82.14</v>
      </c>
      <c r="IG16" s="29">
        <v>85.38</v>
      </c>
      <c r="IH16" s="29">
        <v>83.897000000000006</v>
      </c>
      <c r="II16" s="29">
        <v>79.278999999999996</v>
      </c>
      <c r="IJ16" s="29">
        <v>80.933999999999997</v>
      </c>
      <c r="IK16" s="29">
        <v>84.066000000000003</v>
      </c>
      <c r="IL16" s="29">
        <v>83.965999999999994</v>
      </c>
      <c r="IM16" s="29">
        <v>83.055000000000007</v>
      </c>
      <c r="IN16" s="29">
        <v>82.195999999999998</v>
      </c>
      <c r="IO16" s="29">
        <v>84.510999999999996</v>
      </c>
      <c r="IP16" s="29">
        <v>83.903999999999996</v>
      </c>
      <c r="IQ16" s="29">
        <v>85.674999999999997</v>
      </c>
      <c r="IR16" s="29">
        <v>78.057000000000002</v>
      </c>
      <c r="IS16" s="29">
        <v>74.356999999999999</v>
      </c>
      <c r="IT16" s="29">
        <v>72.322999999999993</v>
      </c>
      <c r="IU16" s="29">
        <v>71.534000000000006</v>
      </c>
      <c r="IV16" s="29">
        <v>72.471999999999994</v>
      </c>
      <c r="IW16" s="29">
        <v>69.137</v>
      </c>
      <c r="IX16" s="29">
        <v>66.741</v>
      </c>
      <c r="IY16" s="29">
        <v>63.524000000000001</v>
      </c>
      <c r="IZ16" s="29">
        <v>62.429000000000002</v>
      </c>
      <c r="JA16" s="29">
        <v>66.084999999999994</v>
      </c>
      <c r="JB16" s="29">
        <v>65.245000000000005</v>
      </c>
      <c r="JC16" s="29">
        <v>67.986999999999995</v>
      </c>
      <c r="JD16" s="29">
        <v>67.340999999999994</v>
      </c>
      <c r="JE16" s="29">
        <v>67.823999999999998</v>
      </c>
      <c r="JF16" s="29">
        <v>66.073999999999998</v>
      </c>
      <c r="JG16" s="29">
        <v>63.615000000000002</v>
      </c>
      <c r="JH16" s="29">
        <v>62.875999999999998</v>
      </c>
      <c r="JI16" s="29">
        <v>63.457999999999998</v>
      </c>
      <c r="JJ16" s="29">
        <v>66.049000000000007</v>
      </c>
      <c r="JK16" s="29">
        <v>64.524000000000001</v>
      </c>
      <c r="JL16" s="29">
        <v>65.706000000000003</v>
      </c>
      <c r="JM16" s="29">
        <v>65.320999999999998</v>
      </c>
      <c r="JN16" s="29">
        <v>66</v>
      </c>
      <c r="JO16" s="29">
        <v>66.391000000000005</v>
      </c>
      <c r="JP16" s="29">
        <v>68.465999999999994</v>
      </c>
      <c r="JQ16" s="29">
        <v>71.430000000000007</v>
      </c>
      <c r="JR16" s="29">
        <v>71.891999999999996</v>
      </c>
      <c r="JS16" s="29">
        <v>73.197999999999993</v>
      </c>
      <c r="JT16" s="29">
        <v>75.823999999999998</v>
      </c>
      <c r="JU16" s="29">
        <v>80.89</v>
      </c>
      <c r="JV16" s="29">
        <v>82.448999999999998</v>
      </c>
      <c r="JW16" s="29">
        <v>82.203999999999994</v>
      </c>
      <c r="JX16" s="29">
        <v>81.88</v>
      </c>
      <c r="JY16" s="29">
        <v>81.634</v>
      </c>
      <c r="JZ16" s="29">
        <v>74.242000000000004</v>
      </c>
      <c r="KA16" s="29">
        <v>71.195999999999998</v>
      </c>
      <c r="KB16" s="29">
        <v>71.478999999999999</v>
      </c>
      <c r="KC16" s="29">
        <v>72.436000000000007</v>
      </c>
      <c r="KD16" s="29">
        <v>72.281999999999996</v>
      </c>
      <c r="KE16" s="29">
        <v>74.296999999999997</v>
      </c>
      <c r="KF16" s="29">
        <v>72.760000000000005</v>
      </c>
      <c r="KG16" s="29">
        <v>72.406000000000006</v>
      </c>
      <c r="KH16" s="29">
        <v>70.097999999999999</v>
      </c>
      <c r="KI16" s="29">
        <v>72.322000000000003</v>
      </c>
      <c r="KJ16" s="29">
        <v>69.849000000000004</v>
      </c>
      <c r="KK16" s="29">
        <v>65.447999999999993</v>
      </c>
      <c r="KL16" s="29">
        <v>62.527999999999999</v>
      </c>
      <c r="KM16" s="29">
        <v>63.267000000000003</v>
      </c>
      <c r="KN16" s="29">
        <v>60.386000000000003</v>
      </c>
      <c r="KO16" s="29">
        <v>84.567999999999998</v>
      </c>
      <c r="KP16" s="29">
        <v>83.748999999999995</v>
      </c>
      <c r="KQ16" s="29">
        <v>79.923000000000002</v>
      </c>
      <c r="KR16" s="29">
        <v>77.305999999999997</v>
      </c>
      <c r="KS16" s="29">
        <v>72.293000000000006</v>
      </c>
      <c r="KT16" s="29">
        <v>76.037000000000006</v>
      </c>
      <c r="KU16" s="29">
        <v>79.236999999999995</v>
      </c>
      <c r="KV16" s="29">
        <v>84.162999999999997</v>
      </c>
      <c r="KW16" s="29">
        <v>82.043000000000006</v>
      </c>
      <c r="KX16" s="29">
        <v>82.82</v>
      </c>
      <c r="KY16" s="29">
        <v>82.903000000000006</v>
      </c>
      <c r="KZ16" s="29">
        <v>83.594999999999999</v>
      </c>
      <c r="LA16" s="29">
        <v>75.846000000000004</v>
      </c>
      <c r="LB16" s="29">
        <v>83.722999999999999</v>
      </c>
      <c r="LC16" s="29">
        <v>84.501999999999995</v>
      </c>
      <c r="LD16" s="29">
        <v>97.185000000000002</v>
      </c>
      <c r="LE16" s="29">
        <v>104.306</v>
      </c>
      <c r="LF16" s="29">
        <v>105.09699999999999</v>
      </c>
      <c r="LG16" s="29">
        <v>114.809</v>
      </c>
      <c r="LH16" s="29">
        <v>119.496</v>
      </c>
      <c r="LI16" s="29">
        <v>107.884</v>
      </c>
      <c r="LJ16" s="29">
        <v>105.371</v>
      </c>
      <c r="LK16" s="29">
        <v>103.479</v>
      </c>
      <c r="LL16" s="29">
        <v>105.965</v>
      </c>
      <c r="LM16" s="29">
        <v>102.977</v>
      </c>
      <c r="LN16" s="29">
        <v>104.15600000000001</v>
      </c>
      <c r="LO16" s="29">
        <v>105.372</v>
      </c>
      <c r="LP16" s="29">
        <v>107.154</v>
      </c>
      <c r="LQ16" s="29">
        <v>98.228999999999999</v>
      </c>
      <c r="LR16" s="29">
        <v>88.927000000000007</v>
      </c>
      <c r="LS16" s="29">
        <v>87.655000000000001</v>
      </c>
      <c r="LT16" s="29">
        <v>90.944999999999993</v>
      </c>
      <c r="LU16" s="29">
        <v>84.828999999999994</v>
      </c>
      <c r="LV16" s="29">
        <v>85.629000000000005</v>
      </c>
      <c r="LW16" s="29">
        <v>87.897999999999996</v>
      </c>
      <c r="LX16" s="29">
        <v>91.966999999999999</v>
      </c>
      <c r="LY16" s="29">
        <v>97.593000000000004</v>
      </c>
      <c r="LZ16" s="29">
        <v>100.86</v>
      </c>
      <c r="MA16" s="29">
        <v>99.950999999999993</v>
      </c>
      <c r="MB16" s="29">
        <v>97.816000000000003</v>
      </c>
      <c r="MC16" s="29">
        <v>93.278999999999996</v>
      </c>
      <c r="MD16" s="29">
        <v>92.19</v>
      </c>
      <c r="ME16" s="29">
        <v>93.12</v>
      </c>
      <c r="MF16" s="29">
        <v>92.674999999999997</v>
      </c>
      <c r="MG16" s="29">
        <v>95.751000000000005</v>
      </c>
      <c r="MH16" s="29">
        <v>102.069</v>
      </c>
      <c r="MI16" s="29">
        <v>103.06100000000001</v>
      </c>
      <c r="MJ16" s="29">
        <v>99.858000000000004</v>
      </c>
      <c r="MK16" s="29">
        <v>92.396000000000001</v>
      </c>
      <c r="ML16" s="29">
        <v>89.393000000000001</v>
      </c>
      <c r="MM16" s="29">
        <v>91.334999999999994</v>
      </c>
      <c r="MN16" s="29">
        <v>95.302000000000007</v>
      </c>
      <c r="MO16" s="29">
        <v>97.688000000000002</v>
      </c>
      <c r="MP16" s="29">
        <v>100.37</v>
      </c>
      <c r="MQ16" s="29">
        <v>103.004</v>
      </c>
      <c r="MR16" s="29">
        <v>107.551</v>
      </c>
      <c r="MS16" s="29">
        <v>104.74</v>
      </c>
      <c r="MT16" s="29">
        <v>103.277</v>
      </c>
      <c r="MU16" s="29">
        <v>103.197</v>
      </c>
      <c r="MV16" s="29">
        <v>102.86</v>
      </c>
      <c r="MW16" s="29">
        <v>102.991</v>
      </c>
      <c r="MX16" s="29">
        <v>109.67700000000001</v>
      </c>
      <c r="MY16" s="29">
        <v>108.306</v>
      </c>
      <c r="MZ16" s="29">
        <v>111.02500000000001</v>
      </c>
      <c r="NA16" s="29">
        <v>112.241</v>
      </c>
      <c r="NB16" s="29">
        <v>110.51600000000001</v>
      </c>
      <c r="NC16" s="29">
        <v>107.366</v>
      </c>
      <c r="ND16" s="29">
        <v>110.295</v>
      </c>
      <c r="NE16" s="29">
        <v>119.66200000000001</v>
      </c>
      <c r="NF16" s="29">
        <v>123.01600000000001</v>
      </c>
      <c r="NG16" s="29">
        <v>128.405</v>
      </c>
      <c r="NH16" s="29">
        <v>141.47499999999999</v>
      </c>
      <c r="NI16" s="29">
        <v>147.99</v>
      </c>
      <c r="NJ16" s="29">
        <v>145.785</v>
      </c>
      <c r="NK16" s="29">
        <v>143.86699999999999</v>
      </c>
      <c r="NL16" s="29">
        <v>146.49199999999999</v>
      </c>
      <c r="NM16" s="29">
        <v>146.535</v>
      </c>
      <c r="NN16" s="29">
        <v>144.577</v>
      </c>
      <c r="NO16" s="29">
        <v>144.744</v>
      </c>
      <c r="NP16" s="29">
        <v>147.28399999999999</v>
      </c>
      <c r="NQ16" s="29">
        <v>134.768</v>
      </c>
      <c r="NR16" s="29">
        <v>131.08000000000001</v>
      </c>
      <c r="NS16" s="29">
        <v>129.37100000000001</v>
      </c>
      <c r="NT16" s="29">
        <v>130.13300000000001</v>
      </c>
      <c r="NU16" s="29">
        <v>129.256</v>
      </c>
      <c r="NV16" s="29">
        <v>131.232</v>
      </c>
      <c r="NW16" s="29">
        <v>130.33199999999999</v>
      </c>
      <c r="NX16" s="29">
        <v>128.68</v>
      </c>
      <c r="NY16" s="29">
        <v>124.101</v>
      </c>
      <c r="NZ16" s="29">
        <v>125.273</v>
      </c>
      <c r="OA16" s="29">
        <v>121.413</v>
      </c>
      <c r="OB16" s="29">
        <v>100.376</v>
      </c>
      <c r="OC16" s="29">
        <v>88.814999999999998</v>
      </c>
      <c r="OD16" s="29">
        <v>90.968000000000004</v>
      </c>
      <c r="OE16" s="29">
        <v>89.665999999999997</v>
      </c>
      <c r="OF16" s="29">
        <v>90.010999999999996</v>
      </c>
      <c r="OG16" s="29">
        <v>89.887</v>
      </c>
      <c r="OH16" s="29">
        <v>89.866</v>
      </c>
      <c r="OI16" s="29">
        <v>91.781000000000006</v>
      </c>
      <c r="OJ16" s="29">
        <v>90.882999999999996</v>
      </c>
      <c r="OK16" s="29">
        <v>91.424000000000007</v>
      </c>
      <c r="OL16" s="29">
        <v>89.846999999999994</v>
      </c>
      <c r="OM16" s="29">
        <v>89.831000000000003</v>
      </c>
      <c r="ON16" s="29">
        <v>87.638999999999996</v>
      </c>
      <c r="OO16" s="29">
        <v>81.584999999999994</v>
      </c>
      <c r="OP16" s="29">
        <v>80.191999999999993</v>
      </c>
      <c r="OQ16" s="29">
        <v>81.128</v>
      </c>
      <c r="OR16" s="29">
        <v>83.956000000000003</v>
      </c>
      <c r="OS16" s="29">
        <v>86.620999999999995</v>
      </c>
      <c r="OT16" s="29">
        <v>84.412999999999997</v>
      </c>
      <c r="OU16" s="29">
        <v>83.361000000000004</v>
      </c>
      <c r="OV16" s="29">
        <v>81.849999999999994</v>
      </c>
      <c r="OW16" s="29">
        <v>79.504999999999995</v>
      </c>
      <c r="OX16" s="29">
        <v>80.72</v>
      </c>
      <c r="OY16" s="29">
        <v>82.97</v>
      </c>
      <c r="OZ16" s="29">
        <v>82.147999999999996</v>
      </c>
      <c r="PA16" s="29">
        <v>91.353999999999999</v>
      </c>
      <c r="PB16" s="29">
        <v>97.584000000000003</v>
      </c>
      <c r="PC16" s="29">
        <v>103.76600000000001</v>
      </c>
      <c r="PD16" s="29">
        <v>104.753</v>
      </c>
      <c r="PE16" s="29">
        <v>110.845</v>
      </c>
      <c r="PF16" s="29">
        <v>109.453</v>
      </c>
      <c r="PG16" s="29">
        <v>106.78100000000001</v>
      </c>
      <c r="PH16" s="29">
        <v>104.181</v>
      </c>
      <c r="PI16" s="29">
        <v>99.021000000000001</v>
      </c>
      <c r="PJ16" s="29">
        <v>101.61799999999999</v>
      </c>
      <c r="PK16" s="29">
        <v>105.17100000000001</v>
      </c>
      <c r="PL16" s="29">
        <v>106.004</v>
      </c>
      <c r="PM16" s="29">
        <v>111.27800000000001</v>
      </c>
      <c r="PN16" s="29">
        <v>131.739</v>
      </c>
      <c r="PO16" s="29">
        <v>140.04599999999999</v>
      </c>
      <c r="PP16" s="29">
        <v>142.184</v>
      </c>
      <c r="PQ16" s="29">
        <v>140.262</v>
      </c>
      <c r="PR16" s="29">
        <v>138.072</v>
      </c>
      <c r="PS16" s="29">
        <v>133.43100000000001</v>
      </c>
      <c r="PT16" s="29">
        <v>134.47200000000001</v>
      </c>
      <c r="PU16" s="29">
        <v>134.09299999999999</v>
      </c>
      <c r="PV16" s="29">
        <v>136.88399999999999</v>
      </c>
      <c r="PW16" s="29">
        <v>136.703</v>
      </c>
      <c r="PX16" s="29">
        <v>144.75399999999999</v>
      </c>
      <c r="PY16" s="29">
        <v>149.863</v>
      </c>
      <c r="PZ16" s="29">
        <v>152.58699999999999</v>
      </c>
      <c r="QA16" s="29">
        <v>150.98099999999999</v>
      </c>
      <c r="QB16" s="29">
        <v>152.47399999999999</v>
      </c>
      <c r="QC16" s="29">
        <v>151.756</v>
      </c>
      <c r="QD16" s="29">
        <v>153.46799999999999</v>
      </c>
      <c r="QE16" s="29">
        <v>158.26499999999999</v>
      </c>
      <c r="QF16" s="29">
        <v>158.09100000000001</v>
      </c>
      <c r="QG16" s="29">
        <v>160.15600000000001</v>
      </c>
      <c r="QH16" s="29">
        <v>162.893</v>
      </c>
      <c r="QI16" s="29">
        <v>169.45099999999999</v>
      </c>
      <c r="QJ16" s="29">
        <v>170.018</v>
      </c>
      <c r="QK16" s="29">
        <v>160.625</v>
      </c>
      <c r="QL16" s="29">
        <v>150.72800000000001</v>
      </c>
      <c r="QM16" s="29">
        <v>152.22499999999999</v>
      </c>
      <c r="QN16" s="29">
        <v>162.04300000000001</v>
      </c>
      <c r="QO16" s="29">
        <v>161.45599999999999</v>
      </c>
      <c r="QP16" s="29">
        <v>165.55799999999999</v>
      </c>
      <c r="QQ16" s="29">
        <v>180.44900000000001</v>
      </c>
      <c r="QR16" s="29">
        <v>181.63399999999999</v>
      </c>
      <c r="QS16" s="29">
        <v>183.08799999999999</v>
      </c>
      <c r="QT16" s="29">
        <v>175.124</v>
      </c>
      <c r="QU16" s="29">
        <v>179.316</v>
      </c>
      <c r="QV16" s="29">
        <v>180.131</v>
      </c>
      <c r="QW16" s="29">
        <v>172.489</v>
      </c>
      <c r="QX16" s="29">
        <v>171.96700000000001</v>
      </c>
      <c r="QY16" s="29">
        <v>179.16300000000001</v>
      </c>
      <c r="QZ16" s="29">
        <v>201.60599999999999</v>
      </c>
      <c r="RA16" s="29">
        <v>205.04499999999999</v>
      </c>
      <c r="RB16" s="29">
        <v>213.51599999999999</v>
      </c>
      <c r="RC16" s="29">
        <v>214.86099999999999</v>
      </c>
      <c r="RD16" s="29">
        <v>208.34899999999999</v>
      </c>
      <c r="RE16" s="29">
        <v>219.46100000000001</v>
      </c>
      <c r="RF16" s="29">
        <v>229.89500000000001</v>
      </c>
      <c r="RG16" s="29">
        <v>255.37700000000001</v>
      </c>
      <c r="RH16" s="29">
        <v>266.00900000000001</v>
      </c>
      <c r="RI16" s="29">
        <v>281.2</v>
      </c>
      <c r="RJ16" s="29">
        <v>286.30599999999998</v>
      </c>
      <c r="RK16" s="29">
        <v>279.26400000000001</v>
      </c>
      <c r="RL16" s="29">
        <v>270.67899999999997</v>
      </c>
      <c r="RM16" s="29">
        <v>269.101</v>
      </c>
      <c r="RN16" s="29">
        <v>264.79000000000002</v>
      </c>
      <c r="RO16" s="29">
        <v>262.20499999999998</v>
      </c>
      <c r="RP16" s="29">
        <v>264.50599999999997</v>
      </c>
      <c r="RQ16" s="29">
        <v>261.262</v>
      </c>
      <c r="RR16" s="29">
        <v>259.315</v>
      </c>
      <c r="RS16" s="29">
        <v>257.83499999999998</v>
      </c>
      <c r="RT16" s="29">
        <v>245.84800000000001</v>
      </c>
      <c r="RU16" s="29">
        <v>244.51900000000001</v>
      </c>
      <c r="RV16" s="29">
        <v>248.96299999999999</v>
      </c>
      <c r="RW16" s="29">
        <v>273.697</v>
      </c>
      <c r="RX16" s="29">
        <v>299.976</v>
      </c>
      <c r="RY16" s="29">
        <v>299.04399999999998</v>
      </c>
      <c r="RZ16" s="29">
        <v>288.31799999999998</v>
      </c>
      <c r="SA16" s="29">
        <v>288.58800000000002</v>
      </c>
      <c r="SB16" s="29">
        <v>277.05700000000002</v>
      </c>
      <c r="SC16" s="29">
        <v>264.90899999999999</v>
      </c>
      <c r="SD16" s="29">
        <v>257.80399999999997</v>
      </c>
      <c r="SE16" s="29">
        <v>271.01</v>
      </c>
      <c r="SF16" s="29">
        <v>262.10000000000002</v>
      </c>
      <c r="SG16" s="29">
        <v>252.85499999999999</v>
      </c>
      <c r="SH16" s="29">
        <v>250.65899999999999</v>
      </c>
      <c r="SI16" s="29">
        <v>246.12100000000001</v>
      </c>
      <c r="SJ16" s="29">
        <v>236.05</v>
      </c>
      <c r="SK16" s="29">
        <v>220.86</v>
      </c>
      <c r="SL16" s="29">
        <v>224.94</v>
      </c>
      <c r="SM16" s="29">
        <v>244.20699999999999</v>
      </c>
      <c r="SN16" s="29">
        <v>217.04300000000001</v>
      </c>
      <c r="SO16" s="29">
        <v>206.55600000000001</v>
      </c>
      <c r="SP16" s="29">
        <v>202.84299999999999</v>
      </c>
      <c r="SQ16" s="29">
        <v>194.447</v>
      </c>
      <c r="SR16" s="29">
        <v>183.16300000000001</v>
      </c>
      <c r="SS16" s="29">
        <v>178.124</v>
      </c>
      <c r="ST16" s="29">
        <v>176.339</v>
      </c>
      <c r="SU16" s="29">
        <v>160.81399999999999</v>
      </c>
      <c r="SV16" s="29">
        <v>160.05199999999999</v>
      </c>
      <c r="SW16" s="29">
        <v>161.5</v>
      </c>
      <c r="SX16" s="29">
        <v>161.46100000000001</v>
      </c>
      <c r="SY16" s="29">
        <v>161.286</v>
      </c>
      <c r="SZ16" s="29">
        <v>163.49100000000001</v>
      </c>
      <c r="TA16" s="29">
        <v>165.59800000000001</v>
      </c>
      <c r="TB16" s="29">
        <v>160.761</v>
      </c>
      <c r="TC16" s="29">
        <v>156.19800000000001</v>
      </c>
      <c r="TD16" s="29">
        <v>150.25899999999999</v>
      </c>
      <c r="TE16" s="29">
        <v>141.68</v>
      </c>
      <c r="TF16" s="29">
        <v>135.98400000000001</v>
      </c>
      <c r="TG16" s="29">
        <v>134.071</v>
      </c>
    </row>
    <row r="17" spans="2:530" x14ac:dyDescent="0.25">
      <c r="B17" s="29" t="s">
        <v>208</v>
      </c>
      <c r="C17" s="29" t="s">
        <v>927</v>
      </c>
      <c r="D17" s="29">
        <f t="shared" si="9"/>
        <v>238</v>
      </c>
      <c r="E17" s="29" t="str" cm="1">
        <f t="array" ref="E17">_xll.BDP($B17&amp;" corp",E$11)</f>
        <v>OMVAV 2 7/8 PERP</v>
      </c>
      <c r="F17" s="29" t="str" cm="1">
        <f t="array" ref="F17">_xll.BDP($B17&amp;" corp",F$11)</f>
        <v>OMVAV</v>
      </c>
      <c r="G17" s="29" cm="1">
        <f t="array" ref="G17">_xll.BDP($B17&amp;" corp",G$11)</f>
        <v>2.875</v>
      </c>
      <c r="H17" s="31" cm="1">
        <f t="array" ref="H17">_xll.BDP($B17&amp;" corp",H$11)*1</f>
        <v>45370</v>
      </c>
      <c r="I17" s="31" t="str">
        <f t="shared" si="10"/>
        <v>OMVAV 2.875 24</v>
      </c>
      <c r="J17" s="29" t="str" cm="1">
        <f t="array" ref="J17">_xll.BDP($B17&amp;" corp",J$11)</f>
        <v>EUR</v>
      </c>
      <c r="K17" s="31" cm="1">
        <f t="array" ref="K17">_xll.BDP($B17&amp;" corp",K$11)*1</f>
        <v>43263</v>
      </c>
      <c r="L17" s="29">
        <f t="shared" ca="1" si="11"/>
        <v>863</v>
      </c>
      <c r="N17" s="29">
        <v>1</v>
      </c>
      <c r="O17" s="29" t="s">
        <v>1174</v>
      </c>
      <c r="P17" s="29">
        <f>_xll.BDH(B17&amp;"@"&amp;C17&amp;" Corp","blp_i_sprd_mid","-2AY",,"Dates=h","Fill=C","Sort=R","Dir=H","factor=1","pcs="&amp;TV18,"cols=238;rows=1")</f>
        <v>161.94800000000001</v>
      </c>
      <c r="Q17" s="29">
        <v>162.98099999999999</v>
      </c>
      <c r="R17" s="29">
        <v>162.208</v>
      </c>
      <c r="S17" s="29">
        <v>160.779</v>
      </c>
      <c r="T17" s="29">
        <v>156.91900000000001</v>
      </c>
      <c r="U17" s="29">
        <v>160.04900000000001</v>
      </c>
      <c r="V17" s="29">
        <v>159.084</v>
      </c>
      <c r="W17" s="29">
        <v>154.57</v>
      </c>
      <c r="X17" s="29">
        <v>152.005</v>
      </c>
      <c r="Y17" s="29">
        <v>149.98400000000001</v>
      </c>
      <c r="Z17" s="29">
        <v>154.113</v>
      </c>
      <c r="AA17" s="29">
        <v>173.98599999999999</v>
      </c>
      <c r="AB17" s="29">
        <v>173.28200000000001</v>
      </c>
      <c r="AC17" s="29">
        <v>168.83600000000001</v>
      </c>
      <c r="AD17" s="29">
        <v>167.74700000000001</v>
      </c>
      <c r="AE17" s="29">
        <v>164.417</v>
      </c>
      <c r="AF17" s="29">
        <v>169.80199999999999</v>
      </c>
      <c r="AG17" s="29">
        <v>171.85300000000001</v>
      </c>
      <c r="AH17" s="29">
        <v>169.178</v>
      </c>
      <c r="AI17" s="29">
        <v>168.08799999999999</v>
      </c>
      <c r="AJ17" s="29">
        <v>168.363</v>
      </c>
      <c r="AK17" s="29">
        <v>167.976</v>
      </c>
      <c r="AL17" s="29">
        <v>167.07300000000001</v>
      </c>
      <c r="AM17" s="29">
        <v>164.81700000000001</v>
      </c>
      <c r="AN17" s="29">
        <v>165.52799999999999</v>
      </c>
      <c r="AO17" s="29">
        <v>164.006</v>
      </c>
      <c r="AP17" s="29">
        <v>173.70699999999999</v>
      </c>
      <c r="AQ17" s="29">
        <v>180.804</v>
      </c>
      <c r="AR17" s="29">
        <v>182.07900000000001</v>
      </c>
      <c r="AS17" s="29">
        <v>193.12899999999999</v>
      </c>
      <c r="AT17" s="29">
        <v>195.54900000000001</v>
      </c>
      <c r="AU17" s="29">
        <v>184.00200000000001</v>
      </c>
      <c r="AV17" s="29">
        <v>178.339</v>
      </c>
      <c r="AW17" s="29">
        <v>170.131</v>
      </c>
      <c r="AX17" s="29">
        <v>169.251</v>
      </c>
      <c r="AY17" s="29">
        <v>167.83199999999999</v>
      </c>
      <c r="AZ17" s="29">
        <v>178.03899999999999</v>
      </c>
      <c r="BA17" s="29">
        <v>180.54300000000001</v>
      </c>
      <c r="BB17" s="29">
        <v>183.732</v>
      </c>
      <c r="BC17" s="29">
        <v>174.32900000000001</v>
      </c>
      <c r="BD17" s="29">
        <v>160.227</v>
      </c>
      <c r="BE17" s="29">
        <v>158.01400000000001</v>
      </c>
      <c r="BF17" s="29">
        <v>157.941</v>
      </c>
      <c r="BG17" s="29">
        <v>147.51599999999999</v>
      </c>
      <c r="BH17" s="29">
        <v>147.166</v>
      </c>
      <c r="BI17" s="29">
        <v>145.94300000000001</v>
      </c>
      <c r="BJ17" s="29">
        <v>152.04499999999999</v>
      </c>
      <c r="BK17" s="29">
        <v>159.65799999999999</v>
      </c>
      <c r="BL17" s="29">
        <v>161.10900000000001</v>
      </c>
      <c r="BM17" s="29">
        <v>159.89500000000001</v>
      </c>
      <c r="BN17" s="29">
        <v>156.95599999999999</v>
      </c>
      <c r="BO17" s="29">
        <v>148.82400000000001</v>
      </c>
      <c r="BP17" s="29">
        <v>143.12200000000001</v>
      </c>
      <c r="BQ17" s="29">
        <v>143.15600000000001</v>
      </c>
      <c r="BR17" s="29">
        <v>142.553</v>
      </c>
      <c r="BS17" s="29">
        <v>145.45500000000001</v>
      </c>
      <c r="BT17" s="29">
        <v>151.535</v>
      </c>
      <c r="BU17" s="29">
        <v>153.137</v>
      </c>
      <c r="BV17" s="29">
        <v>150.852</v>
      </c>
      <c r="BW17" s="29">
        <v>145.65899999999999</v>
      </c>
      <c r="BX17" s="29">
        <v>144.941</v>
      </c>
      <c r="BY17" s="29">
        <v>151.18899999999999</v>
      </c>
      <c r="BZ17" s="29">
        <v>159.91200000000001</v>
      </c>
      <c r="CA17" s="29">
        <v>165.36699999999999</v>
      </c>
      <c r="CB17" s="29">
        <v>171.19200000000001</v>
      </c>
      <c r="CC17" s="29">
        <v>178.93899999999999</v>
      </c>
      <c r="CD17" s="29">
        <v>183.40299999999999</v>
      </c>
      <c r="CE17" s="29">
        <v>183.80199999999999</v>
      </c>
      <c r="CF17" s="29">
        <v>183.23699999999999</v>
      </c>
      <c r="CG17" s="29">
        <v>183.03399999999999</v>
      </c>
      <c r="CH17" s="29">
        <v>187.185</v>
      </c>
      <c r="CI17" s="29">
        <v>194.58</v>
      </c>
      <c r="CJ17" s="29">
        <v>202.86799999999999</v>
      </c>
      <c r="CK17" s="29">
        <v>209.893</v>
      </c>
      <c r="CL17" s="29">
        <v>215.06700000000001</v>
      </c>
      <c r="CM17" s="29">
        <v>218.643</v>
      </c>
      <c r="CN17" s="29">
        <v>219.624</v>
      </c>
      <c r="CO17" s="29">
        <v>215.00299999999999</v>
      </c>
      <c r="CP17" s="29">
        <v>221.964</v>
      </c>
      <c r="CQ17" s="29">
        <v>227.89500000000001</v>
      </c>
      <c r="CR17" s="29">
        <v>230.83600000000001</v>
      </c>
      <c r="CS17" s="29">
        <v>234.02600000000001</v>
      </c>
      <c r="CT17" s="29">
        <v>244.541</v>
      </c>
      <c r="CU17" s="29">
        <v>250.87799999999999</v>
      </c>
      <c r="CV17" s="29">
        <v>249.482</v>
      </c>
      <c r="CW17" s="29">
        <v>246.22</v>
      </c>
      <c r="CX17" s="29">
        <v>248.655</v>
      </c>
      <c r="CY17" s="29">
        <v>246.70599999999999</v>
      </c>
      <c r="CZ17" s="29">
        <v>248.32</v>
      </c>
      <c r="DA17" s="29">
        <v>244.53399999999999</v>
      </c>
      <c r="DB17" s="29">
        <v>248.25299999999999</v>
      </c>
      <c r="DC17" s="29">
        <v>229.97200000000001</v>
      </c>
      <c r="DD17" s="29">
        <v>225.97399999999999</v>
      </c>
      <c r="DE17" s="29">
        <v>222.874</v>
      </c>
      <c r="DF17" s="29">
        <v>223.47200000000001</v>
      </c>
      <c r="DG17" s="29">
        <v>225.59399999999999</v>
      </c>
      <c r="DH17" s="29">
        <v>227.62</v>
      </c>
      <c r="DI17" s="29">
        <v>228.21600000000001</v>
      </c>
      <c r="DJ17" s="29">
        <v>229.49</v>
      </c>
      <c r="DK17" s="29">
        <v>223.75</v>
      </c>
      <c r="DL17" s="29">
        <v>227.185</v>
      </c>
      <c r="DM17" s="29">
        <v>223.298</v>
      </c>
      <c r="DN17" s="29">
        <v>208.90799999999999</v>
      </c>
      <c r="DO17" s="29">
        <v>200.554</v>
      </c>
      <c r="DP17" s="29">
        <v>200.167</v>
      </c>
      <c r="DQ17" s="29">
        <v>200.46199999999999</v>
      </c>
      <c r="DR17" s="29">
        <v>203.4</v>
      </c>
      <c r="DS17" s="29">
        <v>204.48599999999999</v>
      </c>
      <c r="DT17" s="29">
        <v>207.41900000000001</v>
      </c>
      <c r="DU17" s="29">
        <v>208.6</v>
      </c>
      <c r="DV17" s="29">
        <v>208.815</v>
      </c>
      <c r="DW17" s="29">
        <v>209.042</v>
      </c>
      <c r="DX17" s="29">
        <v>210.751</v>
      </c>
      <c r="DY17" s="29">
        <v>212.00700000000001</v>
      </c>
      <c r="DZ17" s="29">
        <v>207.97499999999999</v>
      </c>
      <c r="EA17" s="29">
        <v>210.49799999999999</v>
      </c>
      <c r="EB17" s="29">
        <v>212.86500000000001</v>
      </c>
      <c r="EC17" s="29">
        <v>222.67699999999999</v>
      </c>
      <c r="ED17" s="29">
        <v>230.631</v>
      </c>
      <c r="EE17" s="29">
        <v>235.09700000000001</v>
      </c>
      <c r="EF17" s="29">
        <v>233.53100000000001</v>
      </c>
      <c r="EG17" s="29">
        <v>232.75200000000001</v>
      </c>
      <c r="EH17" s="29">
        <v>230.703</v>
      </c>
      <c r="EI17" s="29">
        <v>232.02099999999999</v>
      </c>
      <c r="EJ17" s="29">
        <v>229.83199999999999</v>
      </c>
      <c r="EK17" s="29">
        <v>233.55099999999999</v>
      </c>
      <c r="EL17" s="29">
        <v>233.34100000000001</v>
      </c>
      <c r="EM17" s="29">
        <v>244.286</v>
      </c>
      <c r="EN17" s="29">
        <v>248.71100000000001</v>
      </c>
      <c r="EO17" s="29">
        <v>253.31399999999999</v>
      </c>
      <c r="EP17" s="29">
        <v>250.571</v>
      </c>
      <c r="EQ17" s="29">
        <v>255.583</v>
      </c>
      <c r="ER17" s="29">
        <v>249.87299999999999</v>
      </c>
      <c r="ES17" s="29">
        <v>248.489</v>
      </c>
      <c r="ET17" s="29">
        <v>245.19399999999999</v>
      </c>
      <c r="EU17" s="29">
        <v>242.99600000000001</v>
      </c>
      <c r="EV17" s="29">
        <v>247.34899999999999</v>
      </c>
      <c r="EW17" s="29">
        <v>248.988</v>
      </c>
      <c r="EX17" s="29">
        <v>249.249</v>
      </c>
      <c r="EY17" s="29">
        <v>253.119</v>
      </c>
      <c r="EZ17" s="29">
        <v>265.666</v>
      </c>
      <c r="FA17" s="29">
        <v>273.51900000000001</v>
      </c>
      <c r="FB17" s="29">
        <v>274.72399999999999</v>
      </c>
      <c r="FC17" s="29">
        <v>271.71100000000001</v>
      </c>
      <c r="FD17" s="29">
        <v>265.10000000000002</v>
      </c>
      <c r="FE17" s="29">
        <v>257.88400000000001</v>
      </c>
      <c r="FF17" s="29">
        <v>257.44299999999998</v>
      </c>
      <c r="FG17" s="29">
        <v>255.95400000000001</v>
      </c>
      <c r="FH17" s="29">
        <v>254.61500000000001</v>
      </c>
      <c r="FI17" s="29">
        <v>256.74900000000002</v>
      </c>
      <c r="FJ17" s="29">
        <v>261.16500000000002</v>
      </c>
      <c r="FK17" s="29">
        <v>263.43</v>
      </c>
      <c r="FL17" s="29">
        <v>265.93599999999998</v>
      </c>
      <c r="FM17" s="29">
        <v>262.70800000000003</v>
      </c>
      <c r="FN17" s="29">
        <v>263.697</v>
      </c>
      <c r="FO17" s="29">
        <v>262.20299999999997</v>
      </c>
      <c r="FP17" s="29">
        <v>263.33100000000002</v>
      </c>
      <c r="FQ17" s="29">
        <v>267.64699999999999</v>
      </c>
      <c r="FR17" s="29">
        <v>267.20800000000003</v>
      </c>
      <c r="FS17" s="29">
        <v>267.11200000000002</v>
      </c>
      <c r="FT17" s="29">
        <v>269.55099999999999</v>
      </c>
      <c r="FU17" s="29">
        <v>276.536</v>
      </c>
      <c r="FV17" s="29">
        <v>278.66399999999999</v>
      </c>
      <c r="FW17" s="29">
        <v>270.69</v>
      </c>
      <c r="FX17" s="29">
        <v>262.67200000000003</v>
      </c>
      <c r="FY17" s="29">
        <v>264.88</v>
      </c>
      <c r="FZ17" s="29">
        <v>270.18700000000001</v>
      </c>
      <c r="GA17" s="29">
        <v>271.55799999999999</v>
      </c>
      <c r="GB17" s="29">
        <v>275.93099999999998</v>
      </c>
      <c r="GC17" s="29">
        <v>291.51799999999997</v>
      </c>
      <c r="GD17" s="29">
        <v>294.06700000000001</v>
      </c>
      <c r="GE17" s="29">
        <v>293.53699999999998</v>
      </c>
      <c r="GF17" s="29">
        <v>286.75799999999998</v>
      </c>
      <c r="GG17" s="29">
        <v>290.017</v>
      </c>
      <c r="GH17" s="29">
        <v>290.93900000000002</v>
      </c>
      <c r="GI17" s="29">
        <v>283.55500000000001</v>
      </c>
      <c r="GJ17" s="29">
        <v>280.94499999999999</v>
      </c>
      <c r="GK17" s="29">
        <v>285.892</v>
      </c>
      <c r="GL17" s="29">
        <v>303.73399999999998</v>
      </c>
      <c r="GM17" s="29">
        <v>305.86599999999999</v>
      </c>
      <c r="GN17" s="29">
        <v>314.63099999999997</v>
      </c>
      <c r="GO17" s="29">
        <v>314.41699999999997</v>
      </c>
      <c r="GP17" s="29">
        <v>307.72500000000002</v>
      </c>
      <c r="GQ17" s="29">
        <v>315.65100000000001</v>
      </c>
      <c r="GR17" s="29">
        <v>322.20299999999997</v>
      </c>
      <c r="GS17" s="29">
        <v>340.86900000000003</v>
      </c>
      <c r="GT17" s="29">
        <v>349.71699999999998</v>
      </c>
      <c r="GU17" s="29">
        <v>355.483</v>
      </c>
      <c r="GV17" s="29">
        <v>359.16699999999997</v>
      </c>
      <c r="GW17" s="29">
        <v>354.28399999999999</v>
      </c>
      <c r="GX17" s="29">
        <v>344.65100000000001</v>
      </c>
      <c r="GY17" s="29">
        <v>345.17700000000002</v>
      </c>
      <c r="GZ17" s="29">
        <v>344.37</v>
      </c>
      <c r="HA17" s="29">
        <v>341.03100000000001</v>
      </c>
      <c r="HB17" s="29">
        <v>340.42</v>
      </c>
      <c r="HC17" s="29">
        <v>340.84100000000001</v>
      </c>
      <c r="HD17" s="29">
        <v>338.51900000000001</v>
      </c>
      <c r="HE17" s="29">
        <v>336.12599999999998</v>
      </c>
      <c r="HF17" s="29">
        <v>326.69200000000001</v>
      </c>
      <c r="HG17" s="29">
        <v>326.47800000000001</v>
      </c>
      <c r="HH17" s="29">
        <v>326.851</v>
      </c>
      <c r="HI17" s="29">
        <v>344.56200000000001</v>
      </c>
      <c r="HJ17" s="29">
        <v>364.50599999999997</v>
      </c>
      <c r="HK17" s="29">
        <v>366.91500000000002</v>
      </c>
      <c r="HL17" s="29">
        <v>363.00700000000001</v>
      </c>
      <c r="HM17" s="29">
        <v>365.92700000000002</v>
      </c>
      <c r="HN17" s="29">
        <v>359.37900000000002</v>
      </c>
      <c r="HO17" s="29">
        <v>353.46499999999997</v>
      </c>
      <c r="HP17" s="29">
        <v>347.75700000000001</v>
      </c>
      <c r="HQ17" s="29">
        <v>354.54399999999998</v>
      </c>
      <c r="HR17" s="29">
        <v>346.25700000000001</v>
      </c>
      <c r="HS17" s="29">
        <v>331.86700000000002</v>
      </c>
      <c r="HT17" s="29">
        <v>327.55500000000001</v>
      </c>
      <c r="HU17" s="29">
        <v>320.19799999999998</v>
      </c>
      <c r="HV17" s="29">
        <v>303.39299999999997</v>
      </c>
      <c r="HW17" s="29">
        <v>290.49299999999999</v>
      </c>
      <c r="HX17" s="29">
        <v>289.65899999999999</v>
      </c>
      <c r="HY17" s="29">
        <v>299.63099999999997</v>
      </c>
      <c r="HZ17" s="29">
        <v>282.99099999999999</v>
      </c>
      <c r="IA17" s="29">
        <v>278.46699999999998</v>
      </c>
      <c r="IB17" s="29">
        <v>275.51100000000002</v>
      </c>
      <c r="IC17" s="29">
        <v>267.72800000000001</v>
      </c>
      <c r="ID17" s="29">
        <v>253.417</v>
      </c>
      <c r="IE17" s="29">
        <v>251.43899999999999</v>
      </c>
      <c r="IF17" s="29">
        <v>250.00800000000001</v>
      </c>
      <c r="IG17" s="29">
        <v>244.08500000000001</v>
      </c>
      <c r="IH17" s="29">
        <v>248.23699999999999</v>
      </c>
      <c r="II17" s="29">
        <v>252.506</v>
      </c>
      <c r="IJ17" s="29">
        <v>252.93299999999999</v>
      </c>
      <c r="IK17" s="29">
        <v>253.90899999999999</v>
      </c>
      <c r="IL17" s="29">
        <v>256.66500000000002</v>
      </c>
      <c r="IM17" s="29">
        <v>262.435</v>
      </c>
      <c r="IN17" s="29">
        <v>262.81400000000002</v>
      </c>
      <c r="IO17" s="29">
        <v>261.22800000000001</v>
      </c>
      <c r="IP17" s="29">
        <v>253.37</v>
      </c>
      <c r="IQ17" s="29">
        <v>251.25800000000001</v>
      </c>
      <c r="IR17" s="29">
        <v>248.91399999999999</v>
      </c>
      <c r="IS17" s="29">
        <v>244.989</v>
      </c>
    </row>
    <row r="18" spans="2:530" x14ac:dyDescent="0.25">
      <c r="B18" s="29" t="s">
        <v>212</v>
      </c>
      <c r="C18" s="29" t="s">
        <v>927</v>
      </c>
      <c r="D18" s="29">
        <f t="shared" si="9"/>
        <v>511</v>
      </c>
      <c r="E18" s="29" t="str" cm="1">
        <f t="array" ref="E18">_xll.BDP($B18&amp;" corp",E$11)</f>
        <v>OMVAV 6 1/4 PERP</v>
      </c>
      <c r="F18" s="29" t="str" cm="1">
        <f t="array" ref="F18">_xll.BDP($B18&amp;" corp",F$11)</f>
        <v>OMVAV</v>
      </c>
      <c r="G18" s="29" cm="1">
        <f t="array" ref="G18">_xll.BDP($B18&amp;" corp",G$11)</f>
        <v>6.25</v>
      </c>
      <c r="H18" s="31" cm="1">
        <f t="array" ref="H18">_xll.BDP($B18&amp;" corp",H$11)*1</f>
        <v>46000</v>
      </c>
      <c r="I18" s="31" t="str">
        <f t="shared" si="10"/>
        <v>OMVAV 6.25 25</v>
      </c>
      <c r="J18" s="29" t="str" cm="1">
        <f t="array" ref="J18">_xll.BDP($B18&amp;" corp",J$11)</f>
        <v>EUR</v>
      </c>
      <c r="K18" s="31" cm="1">
        <f t="array" ref="K18">_xll.BDP($B18&amp;" corp",K$11)*1</f>
        <v>42338</v>
      </c>
      <c r="L18" s="29">
        <f t="shared" ca="1" si="11"/>
        <v>1788</v>
      </c>
      <c r="N18" s="29">
        <v>1</v>
      </c>
      <c r="O18" s="29" t="s">
        <v>1174</v>
      </c>
      <c r="P18" s="29">
        <f>_xll.BDH(B18&amp;"@"&amp;C18&amp;" Corp","blp_i_sprd_mid","-2AY",,"Dates=h","Fill=C","Sort=R","Dir=H","factor=1","pcs="&amp;TV19,"cols=511;rows=1")</f>
        <v>284.709</v>
      </c>
      <c r="Q18" s="29">
        <v>286.697</v>
      </c>
      <c r="R18" s="29">
        <v>288.971</v>
      </c>
      <c r="S18" s="29">
        <v>290.988</v>
      </c>
      <c r="T18" s="29">
        <v>292.02600000000001</v>
      </c>
      <c r="U18" s="29">
        <v>287.55700000000002</v>
      </c>
      <c r="V18" s="29">
        <v>286.51100000000002</v>
      </c>
      <c r="W18" s="29">
        <v>286.59199999999998</v>
      </c>
      <c r="X18" s="29">
        <v>286.31599999999997</v>
      </c>
      <c r="Y18" s="29">
        <v>286.62799999999999</v>
      </c>
      <c r="Z18" s="29">
        <v>284.88400000000001</v>
      </c>
      <c r="AA18" s="29">
        <v>285.065</v>
      </c>
      <c r="AB18" s="29">
        <v>289.17</v>
      </c>
      <c r="AC18" s="29">
        <v>292.35399999999998</v>
      </c>
      <c r="AD18" s="29">
        <v>291.779</v>
      </c>
      <c r="AE18" s="29">
        <v>295.10300000000001</v>
      </c>
      <c r="AF18" s="29">
        <v>298.512</v>
      </c>
      <c r="AG18" s="29">
        <v>299.63400000000001</v>
      </c>
      <c r="AH18" s="29">
        <v>302.87400000000002</v>
      </c>
      <c r="AI18" s="29">
        <v>292.55200000000002</v>
      </c>
      <c r="AJ18" s="29">
        <v>287.3</v>
      </c>
      <c r="AK18" s="29">
        <v>289.55799999999999</v>
      </c>
      <c r="AL18" s="29">
        <v>289.58499999999998</v>
      </c>
      <c r="AM18" s="29">
        <v>279.70699999999999</v>
      </c>
      <c r="AN18" s="29">
        <v>281.06299999999999</v>
      </c>
      <c r="AO18" s="29">
        <v>282.84800000000001</v>
      </c>
      <c r="AP18" s="29">
        <v>285.03300000000002</v>
      </c>
      <c r="AQ18" s="29">
        <v>285.62700000000001</v>
      </c>
      <c r="AR18" s="29">
        <v>284.202</v>
      </c>
      <c r="AS18" s="29">
        <v>279.21199999999999</v>
      </c>
      <c r="AT18" s="29">
        <v>281.39699999999999</v>
      </c>
      <c r="AU18" s="29">
        <v>278.08699999999999</v>
      </c>
      <c r="AV18" s="29">
        <v>270.26499999999999</v>
      </c>
      <c r="AW18" s="29">
        <v>269.11200000000002</v>
      </c>
      <c r="AX18" s="29">
        <v>268.40899999999999</v>
      </c>
      <c r="AY18" s="29">
        <v>271.35599999999999</v>
      </c>
      <c r="AZ18" s="29">
        <v>272.10599999999999</v>
      </c>
      <c r="BA18" s="29">
        <v>272.74700000000001</v>
      </c>
      <c r="BB18" s="29">
        <v>272.733</v>
      </c>
      <c r="BC18" s="29">
        <v>269.62900000000002</v>
      </c>
      <c r="BD18" s="29">
        <v>268.62299999999999</v>
      </c>
      <c r="BE18" s="29">
        <v>267.51100000000002</v>
      </c>
      <c r="BF18" s="29">
        <v>273.33199999999999</v>
      </c>
      <c r="BG18" s="29">
        <v>274.98500000000001</v>
      </c>
      <c r="BH18" s="29">
        <v>273.75900000000001</v>
      </c>
      <c r="BI18" s="29">
        <v>270.82</v>
      </c>
      <c r="BJ18" s="29">
        <v>269.73099999999999</v>
      </c>
      <c r="BK18" s="29">
        <v>268.80099999999999</v>
      </c>
      <c r="BL18" s="29">
        <v>268.49400000000003</v>
      </c>
      <c r="BM18" s="29">
        <v>266.15300000000002</v>
      </c>
      <c r="BN18" s="29">
        <v>268.93700000000001</v>
      </c>
      <c r="BO18" s="29">
        <v>271.98599999999999</v>
      </c>
      <c r="BP18" s="29">
        <v>276.45100000000002</v>
      </c>
      <c r="BQ18" s="29">
        <v>276.315</v>
      </c>
      <c r="BR18" s="29">
        <v>278.75</v>
      </c>
      <c r="BS18" s="29">
        <v>279.642</v>
      </c>
      <c r="BT18" s="29">
        <v>283.495</v>
      </c>
      <c r="BU18" s="29">
        <v>283.06099999999998</v>
      </c>
      <c r="BV18" s="29">
        <v>282.26799999999997</v>
      </c>
      <c r="BW18" s="29">
        <v>282.685</v>
      </c>
      <c r="BX18" s="29">
        <v>275.78399999999999</v>
      </c>
      <c r="BY18" s="29">
        <v>273.87700000000001</v>
      </c>
      <c r="BZ18" s="29">
        <v>264.03399999999999</v>
      </c>
      <c r="CA18" s="29">
        <v>261.767</v>
      </c>
      <c r="CB18" s="29">
        <v>266.82499999999999</v>
      </c>
      <c r="CC18" s="29">
        <v>270.31700000000001</v>
      </c>
      <c r="CD18" s="29">
        <v>269.88099999999997</v>
      </c>
      <c r="CE18" s="29">
        <v>278.49799999999999</v>
      </c>
      <c r="CF18" s="29">
        <v>285.82400000000001</v>
      </c>
      <c r="CG18" s="29">
        <v>287.93799999999999</v>
      </c>
      <c r="CH18" s="29">
        <v>288.27199999999999</v>
      </c>
      <c r="CI18" s="29">
        <v>290.62200000000001</v>
      </c>
      <c r="CJ18" s="29">
        <v>290.10199999999998</v>
      </c>
      <c r="CK18" s="29">
        <v>294.26799999999997</v>
      </c>
      <c r="CL18" s="29">
        <v>293.49599999999998</v>
      </c>
      <c r="CM18" s="29">
        <v>291.971</v>
      </c>
      <c r="CN18" s="29">
        <v>290.52800000000002</v>
      </c>
      <c r="CO18" s="29">
        <v>290.94200000000001</v>
      </c>
      <c r="CP18" s="29">
        <v>297.99099999999999</v>
      </c>
      <c r="CQ18" s="29">
        <v>299.14</v>
      </c>
      <c r="CR18" s="29">
        <v>298.91199999999998</v>
      </c>
      <c r="CS18" s="29">
        <v>305.59899999999999</v>
      </c>
      <c r="CT18" s="29">
        <v>311.23599999999999</v>
      </c>
      <c r="CU18" s="29">
        <v>310.81400000000002</v>
      </c>
      <c r="CV18" s="29">
        <v>311.52</v>
      </c>
      <c r="CW18" s="29">
        <v>310.67500000000001</v>
      </c>
      <c r="CX18" s="29">
        <v>309.62900000000002</v>
      </c>
      <c r="CY18" s="29">
        <v>312.34699999999998</v>
      </c>
      <c r="CZ18" s="29">
        <v>305.66000000000003</v>
      </c>
      <c r="DA18" s="29">
        <v>306.09899999999999</v>
      </c>
      <c r="DB18" s="29">
        <v>296.65300000000002</v>
      </c>
      <c r="DC18" s="29">
        <v>289.39800000000002</v>
      </c>
      <c r="DD18" s="29">
        <v>300.02100000000002</v>
      </c>
      <c r="DE18" s="29">
        <v>297.15699999999998</v>
      </c>
      <c r="DF18" s="29">
        <v>292.15300000000002</v>
      </c>
      <c r="DG18" s="29">
        <v>277.65499999999997</v>
      </c>
      <c r="DH18" s="29">
        <v>266.505</v>
      </c>
      <c r="DI18" s="29">
        <v>263.32</v>
      </c>
      <c r="DJ18" s="29">
        <v>273.85700000000003</v>
      </c>
      <c r="DK18" s="29">
        <v>293.73399999999998</v>
      </c>
      <c r="DL18" s="29">
        <v>301.17399999999998</v>
      </c>
      <c r="DM18" s="29">
        <v>313.36799999999999</v>
      </c>
      <c r="DN18" s="29">
        <v>318.697</v>
      </c>
      <c r="DO18" s="29">
        <v>319.495</v>
      </c>
      <c r="DP18" s="29">
        <v>318.08199999999999</v>
      </c>
      <c r="DQ18" s="29">
        <v>321.09100000000001</v>
      </c>
      <c r="DR18" s="29">
        <v>334.428</v>
      </c>
      <c r="DS18" s="29">
        <v>349.77699999999999</v>
      </c>
      <c r="DT18" s="29">
        <v>355.673</v>
      </c>
      <c r="DU18" s="29">
        <v>362.697</v>
      </c>
      <c r="DV18" s="29">
        <v>373.988</v>
      </c>
      <c r="DW18" s="29">
        <v>384.34800000000001</v>
      </c>
      <c r="DX18" s="29">
        <v>394.90499999999997</v>
      </c>
      <c r="DY18" s="29">
        <v>396.95699999999999</v>
      </c>
      <c r="DZ18" s="29">
        <v>394.238</v>
      </c>
      <c r="EA18" s="29">
        <v>394.12200000000001</v>
      </c>
      <c r="EB18" s="29">
        <v>394.01499999999999</v>
      </c>
      <c r="EC18" s="29">
        <v>393.94600000000003</v>
      </c>
      <c r="ED18" s="29">
        <v>396.57600000000002</v>
      </c>
      <c r="EE18" s="29">
        <v>397.34100000000001</v>
      </c>
      <c r="EF18" s="29">
        <v>404.11200000000002</v>
      </c>
      <c r="EG18" s="29">
        <v>404.58699999999999</v>
      </c>
      <c r="EH18" s="29">
        <v>400.17</v>
      </c>
      <c r="EI18" s="29">
        <v>399.24400000000003</v>
      </c>
      <c r="EJ18" s="29">
        <v>393.76799999999997</v>
      </c>
      <c r="EK18" s="29">
        <v>393.476</v>
      </c>
      <c r="EL18" s="29">
        <v>391.05399999999997</v>
      </c>
      <c r="EM18" s="29">
        <v>400.471</v>
      </c>
      <c r="EN18" s="29">
        <v>403.06</v>
      </c>
      <c r="EO18" s="29">
        <v>409.93200000000002</v>
      </c>
      <c r="EP18" s="29">
        <v>414.18099999999998</v>
      </c>
      <c r="EQ18" s="29">
        <v>389.66899999999998</v>
      </c>
      <c r="ER18" s="29">
        <v>389.3</v>
      </c>
      <c r="ES18" s="29">
        <v>390.07400000000001</v>
      </c>
      <c r="ET18" s="29">
        <v>380.50700000000001</v>
      </c>
      <c r="EU18" s="29">
        <v>387.32799999999997</v>
      </c>
      <c r="EV18" s="29">
        <v>411.87900000000002</v>
      </c>
      <c r="EW18" s="29">
        <v>432.90699999999998</v>
      </c>
      <c r="EX18" s="29">
        <v>442.18700000000001</v>
      </c>
      <c r="EY18" s="29">
        <v>463.74799999999999</v>
      </c>
      <c r="EZ18" s="29">
        <v>477.6</v>
      </c>
      <c r="FA18" s="29">
        <v>477.1</v>
      </c>
      <c r="FB18" s="29">
        <v>476.02800000000002</v>
      </c>
      <c r="FC18" s="29">
        <v>475.21800000000002</v>
      </c>
      <c r="FD18" s="29">
        <v>480.32</v>
      </c>
      <c r="FE18" s="29">
        <v>476.53399999999999</v>
      </c>
      <c r="FF18" s="29">
        <v>477.29500000000002</v>
      </c>
      <c r="FG18" s="29">
        <v>481.04</v>
      </c>
      <c r="FH18" s="29">
        <v>513.51400000000001</v>
      </c>
      <c r="FI18" s="29">
        <v>526.23</v>
      </c>
      <c r="FJ18" s="29">
        <v>492.887</v>
      </c>
      <c r="FK18" s="29">
        <v>482.95800000000003</v>
      </c>
      <c r="FL18" s="29">
        <v>475.38799999999998</v>
      </c>
      <c r="FM18" s="29">
        <v>427.46800000000002</v>
      </c>
      <c r="FN18" s="29">
        <v>385.42899999999997</v>
      </c>
      <c r="FO18" s="29">
        <v>331.31</v>
      </c>
      <c r="FP18" s="29">
        <v>327.767</v>
      </c>
      <c r="FQ18" s="29">
        <v>299.18599999999998</v>
      </c>
      <c r="FR18" s="29">
        <v>295.36500000000001</v>
      </c>
      <c r="FS18" s="29">
        <v>301.72000000000003</v>
      </c>
      <c r="FT18" s="29">
        <v>221.904</v>
      </c>
      <c r="FU18" s="29">
        <v>208.273</v>
      </c>
      <c r="FV18" s="29">
        <v>204.92699999999999</v>
      </c>
      <c r="FW18" s="29">
        <v>206.458</v>
      </c>
      <c r="FX18" s="29">
        <v>215.07900000000001</v>
      </c>
      <c r="FY18" s="29">
        <v>212.893</v>
      </c>
      <c r="FZ18" s="29">
        <v>195.227</v>
      </c>
      <c r="GA18" s="29">
        <v>180.87</v>
      </c>
      <c r="GB18" s="29">
        <v>176.15199999999999</v>
      </c>
      <c r="GC18" s="29">
        <v>167.86699999999999</v>
      </c>
      <c r="GD18" s="29">
        <v>151.87200000000001</v>
      </c>
      <c r="GE18" s="29">
        <v>153.97200000000001</v>
      </c>
      <c r="GF18" s="29">
        <v>154.62899999999999</v>
      </c>
      <c r="GG18" s="29">
        <v>155.65100000000001</v>
      </c>
      <c r="GH18" s="29">
        <v>155.238</v>
      </c>
      <c r="GI18" s="29">
        <v>156.46600000000001</v>
      </c>
      <c r="GJ18" s="29">
        <v>156.75899999999999</v>
      </c>
      <c r="GK18" s="29">
        <v>156.511</v>
      </c>
      <c r="GL18" s="29">
        <v>158.33500000000001</v>
      </c>
      <c r="GM18" s="29">
        <v>159.87700000000001</v>
      </c>
      <c r="GN18" s="29">
        <v>157.9</v>
      </c>
      <c r="GO18" s="29">
        <v>156.60900000000001</v>
      </c>
      <c r="GP18" s="29">
        <v>159.797</v>
      </c>
      <c r="GQ18" s="29">
        <v>163.209</v>
      </c>
      <c r="GR18" s="29">
        <v>170.24600000000001</v>
      </c>
      <c r="GS18" s="29">
        <v>169.733</v>
      </c>
      <c r="GT18" s="29">
        <v>168.108</v>
      </c>
      <c r="GU18" s="29">
        <v>164.52799999999999</v>
      </c>
      <c r="GV18" s="29">
        <v>165.59800000000001</v>
      </c>
      <c r="GW18" s="29">
        <v>165.786</v>
      </c>
      <c r="GX18" s="29">
        <v>151.43700000000001</v>
      </c>
      <c r="GY18" s="29">
        <v>149.05600000000001</v>
      </c>
      <c r="GZ18" s="29">
        <v>145.185</v>
      </c>
      <c r="HA18" s="29">
        <v>143.994</v>
      </c>
      <c r="HB18" s="29">
        <v>140.05000000000001</v>
      </c>
      <c r="HC18" s="29">
        <v>140.56200000000001</v>
      </c>
      <c r="HD18" s="29">
        <v>144.55699999999999</v>
      </c>
      <c r="HE18" s="29">
        <v>146.018</v>
      </c>
      <c r="HF18" s="29">
        <v>144.012</v>
      </c>
      <c r="HG18" s="29">
        <v>143.03399999999999</v>
      </c>
      <c r="HH18" s="29">
        <v>145.482</v>
      </c>
      <c r="HI18" s="29">
        <v>145.244</v>
      </c>
      <c r="HJ18" s="29">
        <v>149.035</v>
      </c>
      <c r="HK18" s="29">
        <v>149.99799999999999</v>
      </c>
      <c r="HL18" s="29">
        <v>148.92699999999999</v>
      </c>
      <c r="HM18" s="29">
        <v>147.82499999999999</v>
      </c>
      <c r="HN18" s="29">
        <v>143.57499999999999</v>
      </c>
      <c r="HO18" s="29">
        <v>141.80199999999999</v>
      </c>
      <c r="HP18" s="29">
        <v>140.38999999999999</v>
      </c>
      <c r="HQ18" s="29">
        <v>145.14599999999999</v>
      </c>
      <c r="HR18" s="29">
        <v>143.501</v>
      </c>
      <c r="HS18" s="29">
        <v>145.29300000000001</v>
      </c>
      <c r="HT18" s="29">
        <v>147.245</v>
      </c>
      <c r="HU18" s="29">
        <v>147.08799999999999</v>
      </c>
      <c r="HV18" s="29">
        <v>149.41200000000001</v>
      </c>
      <c r="HW18" s="29">
        <v>152.28299999999999</v>
      </c>
      <c r="HX18" s="29">
        <v>153.00299999999999</v>
      </c>
      <c r="HY18" s="29">
        <v>154.488</v>
      </c>
      <c r="HZ18" s="29">
        <v>155.66</v>
      </c>
      <c r="IA18" s="29">
        <v>159.6</v>
      </c>
      <c r="IB18" s="29">
        <v>157.535</v>
      </c>
      <c r="IC18" s="29">
        <v>159.50299999999999</v>
      </c>
      <c r="ID18" s="29">
        <v>160.929</v>
      </c>
      <c r="IE18" s="29">
        <v>162.54</v>
      </c>
      <c r="IF18" s="29">
        <v>165.59399999999999</v>
      </c>
      <c r="IG18" s="29">
        <v>168.321</v>
      </c>
      <c r="IH18" s="29">
        <v>161.07599999999999</v>
      </c>
      <c r="II18" s="29">
        <v>164.62100000000001</v>
      </c>
      <c r="IJ18" s="29">
        <v>167.11600000000001</v>
      </c>
      <c r="IK18" s="29">
        <v>167.465</v>
      </c>
      <c r="IL18" s="29">
        <v>166.35499999999999</v>
      </c>
      <c r="IM18" s="29">
        <v>167.839</v>
      </c>
      <c r="IN18" s="29">
        <v>172.62200000000001</v>
      </c>
      <c r="IO18" s="29">
        <v>171.316</v>
      </c>
      <c r="IP18" s="29">
        <v>171.49700000000001</v>
      </c>
      <c r="IQ18" s="29">
        <v>166.886</v>
      </c>
      <c r="IR18" s="29">
        <v>164.999</v>
      </c>
      <c r="IS18" s="29">
        <v>164.16900000000001</v>
      </c>
      <c r="IT18" s="29">
        <v>165.19</v>
      </c>
      <c r="IU18" s="29">
        <v>163.251</v>
      </c>
      <c r="IV18" s="29">
        <v>159.37899999999999</v>
      </c>
      <c r="IW18" s="29">
        <v>157.79900000000001</v>
      </c>
      <c r="IX18" s="29">
        <v>157.69800000000001</v>
      </c>
      <c r="IY18" s="29">
        <v>153.63399999999999</v>
      </c>
      <c r="IZ18" s="29">
        <v>157.267</v>
      </c>
      <c r="JA18" s="29">
        <v>154.166</v>
      </c>
      <c r="JB18" s="29">
        <v>159.30600000000001</v>
      </c>
      <c r="JC18" s="29">
        <v>165.28299999999999</v>
      </c>
      <c r="JD18" s="29">
        <v>166.982</v>
      </c>
      <c r="JE18" s="29">
        <v>163.70400000000001</v>
      </c>
      <c r="JF18" s="29">
        <v>161.94200000000001</v>
      </c>
      <c r="JG18" s="29">
        <v>159.256</v>
      </c>
      <c r="JH18" s="29">
        <v>161.965</v>
      </c>
      <c r="JI18" s="29">
        <v>166.851</v>
      </c>
      <c r="JJ18" s="29">
        <v>169.923</v>
      </c>
      <c r="JK18" s="29">
        <v>169.048</v>
      </c>
      <c r="JL18" s="29">
        <v>168.84700000000001</v>
      </c>
      <c r="JM18" s="29">
        <v>174.154</v>
      </c>
      <c r="JN18" s="29">
        <v>176.74700000000001</v>
      </c>
      <c r="JO18" s="29">
        <v>177.066</v>
      </c>
      <c r="JP18" s="29">
        <v>181.62799999999999</v>
      </c>
      <c r="JQ18" s="29">
        <v>186.23</v>
      </c>
      <c r="JR18" s="29">
        <v>185.81800000000001</v>
      </c>
      <c r="JS18" s="29">
        <v>191.465</v>
      </c>
      <c r="JT18" s="29">
        <v>197.45099999999999</v>
      </c>
      <c r="JU18" s="29">
        <v>201.89699999999999</v>
      </c>
      <c r="JV18" s="29">
        <v>199.392</v>
      </c>
      <c r="JW18" s="29">
        <v>199.97399999999999</v>
      </c>
      <c r="JX18" s="29">
        <v>202.68100000000001</v>
      </c>
      <c r="JY18" s="29">
        <v>196.292</v>
      </c>
      <c r="JZ18" s="29">
        <v>194.19800000000001</v>
      </c>
      <c r="KA18" s="29">
        <v>196.00700000000001</v>
      </c>
      <c r="KB18" s="29">
        <v>197.02699999999999</v>
      </c>
      <c r="KC18" s="29">
        <v>198.03200000000001</v>
      </c>
      <c r="KD18" s="29">
        <v>199.81899999999999</v>
      </c>
      <c r="KE18" s="29">
        <v>201.142</v>
      </c>
      <c r="KF18" s="29">
        <v>198.75399999999999</v>
      </c>
      <c r="KG18" s="29">
        <v>194.68899999999999</v>
      </c>
      <c r="KH18" s="29">
        <v>199.28</v>
      </c>
      <c r="KI18" s="29">
        <v>199.24</v>
      </c>
      <c r="KJ18" s="29">
        <v>194.62700000000001</v>
      </c>
      <c r="KK18" s="29">
        <v>193.30099999999999</v>
      </c>
      <c r="KL18" s="29">
        <v>190.07900000000001</v>
      </c>
      <c r="KM18" s="29">
        <v>197.755</v>
      </c>
      <c r="KN18" s="29">
        <v>216.911</v>
      </c>
      <c r="KO18" s="29">
        <v>216.44800000000001</v>
      </c>
      <c r="KP18" s="29">
        <v>214.36799999999999</v>
      </c>
      <c r="KQ18" s="29">
        <v>214.19200000000001</v>
      </c>
      <c r="KR18" s="29">
        <v>210.11</v>
      </c>
      <c r="KS18" s="29">
        <v>217.881</v>
      </c>
      <c r="KT18" s="29">
        <v>220.709</v>
      </c>
      <c r="KU18" s="29">
        <v>218.45400000000001</v>
      </c>
      <c r="KV18" s="29">
        <v>218.23599999999999</v>
      </c>
      <c r="KW18" s="29">
        <v>218.55600000000001</v>
      </c>
      <c r="KX18" s="29">
        <v>221.83099999999999</v>
      </c>
      <c r="KY18" s="29">
        <v>221.191</v>
      </c>
      <c r="KZ18" s="29">
        <v>218.72300000000001</v>
      </c>
      <c r="LA18" s="29">
        <v>217.45500000000001</v>
      </c>
      <c r="LB18" s="29">
        <v>216.184</v>
      </c>
      <c r="LC18" s="29">
        <v>224.352</v>
      </c>
      <c r="LD18" s="29">
        <v>230.49700000000001</v>
      </c>
      <c r="LE18" s="29">
        <v>231.572</v>
      </c>
      <c r="LF18" s="29">
        <v>243.542</v>
      </c>
      <c r="LG18" s="29">
        <v>245.751</v>
      </c>
      <c r="LH18" s="29">
        <v>233.81399999999999</v>
      </c>
      <c r="LI18" s="29">
        <v>227.42599999999999</v>
      </c>
      <c r="LJ18" s="29">
        <v>219.55099999999999</v>
      </c>
      <c r="LK18" s="29">
        <v>217.25800000000001</v>
      </c>
      <c r="LL18" s="29">
        <v>215.417</v>
      </c>
      <c r="LM18" s="29">
        <v>221.14400000000001</v>
      </c>
      <c r="LN18" s="29">
        <v>220.96</v>
      </c>
      <c r="LO18" s="29">
        <v>222.084</v>
      </c>
      <c r="LP18" s="29">
        <v>208.91</v>
      </c>
      <c r="LQ18" s="29">
        <v>195.89400000000001</v>
      </c>
      <c r="LR18" s="29">
        <v>190.66499999999999</v>
      </c>
      <c r="LS18" s="29">
        <v>191.87299999999999</v>
      </c>
      <c r="LT18" s="29">
        <v>181.19</v>
      </c>
      <c r="LU18" s="29">
        <v>179.28299999999999</v>
      </c>
      <c r="LV18" s="29">
        <v>175.67400000000001</v>
      </c>
      <c r="LW18" s="29">
        <v>185.798</v>
      </c>
      <c r="LX18" s="29">
        <v>193.255</v>
      </c>
      <c r="LY18" s="29">
        <v>195.179</v>
      </c>
      <c r="LZ18" s="29">
        <v>193.72200000000001</v>
      </c>
      <c r="MA18" s="29">
        <v>190.71199999999999</v>
      </c>
      <c r="MB18" s="29">
        <v>182.56200000000001</v>
      </c>
      <c r="MC18" s="29">
        <v>177.583</v>
      </c>
      <c r="MD18" s="29">
        <v>175.75299999999999</v>
      </c>
      <c r="ME18" s="29">
        <v>172.81</v>
      </c>
      <c r="MF18" s="29">
        <v>174.97300000000001</v>
      </c>
      <c r="MG18" s="29">
        <v>184.16300000000001</v>
      </c>
      <c r="MH18" s="29">
        <v>187.18600000000001</v>
      </c>
      <c r="MI18" s="29">
        <v>182.84800000000001</v>
      </c>
      <c r="MJ18" s="29">
        <v>175.999</v>
      </c>
      <c r="MK18" s="29">
        <v>177.892</v>
      </c>
      <c r="ML18" s="29">
        <v>183.85900000000001</v>
      </c>
      <c r="MM18" s="29">
        <v>187.48699999999999</v>
      </c>
      <c r="MN18" s="29">
        <v>194.155</v>
      </c>
      <c r="MO18" s="29">
        <v>203.298</v>
      </c>
      <c r="MP18" s="29">
        <v>209.37200000000001</v>
      </c>
      <c r="MQ18" s="29">
        <v>210.18600000000001</v>
      </c>
      <c r="MR18" s="29">
        <v>210.779</v>
      </c>
      <c r="MS18" s="29">
        <v>207.833</v>
      </c>
      <c r="MT18" s="29">
        <v>206.97</v>
      </c>
      <c r="MU18" s="29">
        <v>209.74799999999999</v>
      </c>
      <c r="MV18" s="29">
        <v>215.25299999999999</v>
      </c>
      <c r="MW18" s="29">
        <v>229.98699999999999</v>
      </c>
      <c r="MX18" s="29">
        <v>236.80199999999999</v>
      </c>
      <c r="MY18" s="29">
        <v>240.07400000000001</v>
      </c>
      <c r="MZ18" s="29">
        <v>241.85900000000001</v>
      </c>
      <c r="NA18" s="29">
        <v>243.233</v>
      </c>
      <c r="NB18" s="29">
        <v>237.226</v>
      </c>
      <c r="NC18" s="29">
        <v>242.02699999999999</v>
      </c>
      <c r="ND18" s="29">
        <v>250.10599999999999</v>
      </c>
      <c r="NE18" s="29">
        <v>251.48400000000001</v>
      </c>
      <c r="NF18" s="29">
        <v>253.226</v>
      </c>
      <c r="NG18" s="29">
        <v>259.08</v>
      </c>
      <c r="NH18" s="29">
        <v>262.68099999999998</v>
      </c>
      <c r="NI18" s="29">
        <v>261.50200000000001</v>
      </c>
      <c r="NJ18" s="29">
        <v>257.15300000000002</v>
      </c>
      <c r="NK18" s="29">
        <v>260.81799999999998</v>
      </c>
      <c r="NL18" s="29">
        <v>257.959</v>
      </c>
      <c r="NM18" s="29">
        <v>258.17099999999999</v>
      </c>
      <c r="NN18" s="29">
        <v>254.423</v>
      </c>
      <c r="NO18" s="29">
        <v>259.71100000000001</v>
      </c>
      <c r="NP18" s="29">
        <v>239.63499999999999</v>
      </c>
      <c r="NQ18" s="29">
        <v>235.26599999999999</v>
      </c>
      <c r="NR18" s="29">
        <v>232.19300000000001</v>
      </c>
      <c r="NS18" s="29">
        <v>230.43700000000001</v>
      </c>
      <c r="NT18" s="29">
        <v>229.584</v>
      </c>
      <c r="NU18" s="29">
        <v>232.08799999999999</v>
      </c>
      <c r="NV18" s="29">
        <v>230.39400000000001</v>
      </c>
      <c r="NW18" s="29">
        <v>229.88900000000001</v>
      </c>
      <c r="NX18" s="29">
        <v>224.36799999999999</v>
      </c>
      <c r="NY18" s="29">
        <v>225.923</v>
      </c>
      <c r="NZ18" s="29">
        <v>225.476</v>
      </c>
      <c r="OA18" s="29">
        <v>210.55500000000001</v>
      </c>
      <c r="OB18" s="29">
        <v>198.32400000000001</v>
      </c>
      <c r="OC18" s="29">
        <v>198.98500000000001</v>
      </c>
      <c r="OD18" s="29">
        <v>199.654</v>
      </c>
      <c r="OE18" s="29">
        <v>201.67500000000001</v>
      </c>
      <c r="OF18" s="29">
        <v>202.245</v>
      </c>
      <c r="OG18" s="29">
        <v>204.4</v>
      </c>
      <c r="OH18" s="29">
        <v>206.93799999999999</v>
      </c>
      <c r="OI18" s="29">
        <v>206.88800000000001</v>
      </c>
      <c r="OJ18" s="29">
        <v>207.98099999999999</v>
      </c>
      <c r="OK18" s="29">
        <v>211.87899999999999</v>
      </c>
      <c r="OL18" s="29">
        <v>216.04499999999999</v>
      </c>
      <c r="OM18" s="29">
        <v>212.16499999999999</v>
      </c>
      <c r="ON18" s="29">
        <v>212.006</v>
      </c>
      <c r="OO18" s="29">
        <v>213.626</v>
      </c>
      <c r="OP18" s="29">
        <v>223.92500000000001</v>
      </c>
      <c r="OQ18" s="29">
        <v>233.41499999999999</v>
      </c>
      <c r="OR18" s="29">
        <v>239.15199999999999</v>
      </c>
      <c r="OS18" s="29">
        <v>236.31800000000001</v>
      </c>
      <c r="OT18" s="29">
        <v>236.02099999999999</v>
      </c>
      <c r="OU18" s="29">
        <v>235.51300000000001</v>
      </c>
      <c r="OV18" s="29">
        <v>236.441</v>
      </c>
      <c r="OW18" s="29">
        <v>235.24700000000001</v>
      </c>
      <c r="OX18" s="29">
        <v>239.12</v>
      </c>
      <c r="OY18" s="29">
        <v>241.15299999999999</v>
      </c>
      <c r="OZ18" s="29">
        <v>251.82</v>
      </c>
      <c r="PA18" s="29">
        <v>259.67399999999998</v>
      </c>
      <c r="PB18" s="29">
        <v>265.86200000000002</v>
      </c>
      <c r="PC18" s="29">
        <v>262.245</v>
      </c>
      <c r="PD18" s="29">
        <v>266.47899999999998</v>
      </c>
      <c r="PE18" s="29">
        <v>261.51499999999999</v>
      </c>
      <c r="PF18" s="29">
        <v>258.423</v>
      </c>
      <c r="PG18" s="29">
        <v>253.708</v>
      </c>
      <c r="PH18" s="29">
        <v>250.39500000000001</v>
      </c>
      <c r="PI18" s="29">
        <v>255.64699999999999</v>
      </c>
      <c r="PJ18" s="29">
        <v>259.66399999999999</v>
      </c>
      <c r="PK18" s="29">
        <v>259.64400000000001</v>
      </c>
      <c r="PL18" s="29">
        <v>266.07799999999997</v>
      </c>
      <c r="PM18" s="29">
        <v>282.30200000000002</v>
      </c>
      <c r="PN18" s="29">
        <v>290.25200000000001</v>
      </c>
      <c r="PO18" s="29">
        <v>292.11599999999999</v>
      </c>
      <c r="PP18" s="29">
        <v>290.93099999999998</v>
      </c>
      <c r="PQ18" s="29">
        <v>286.65100000000001</v>
      </c>
      <c r="PR18" s="29">
        <v>280.76900000000001</v>
      </c>
      <c r="PS18" s="29">
        <v>280.80399999999997</v>
      </c>
      <c r="PT18" s="29">
        <v>278.35199999999998</v>
      </c>
      <c r="PU18" s="29">
        <v>278.517</v>
      </c>
      <c r="PV18" s="29">
        <v>280.26499999999999</v>
      </c>
      <c r="PW18" s="29">
        <v>284.26499999999999</v>
      </c>
      <c r="PX18" s="29">
        <v>288.702</v>
      </c>
      <c r="PY18" s="29">
        <v>292.55700000000002</v>
      </c>
      <c r="PZ18" s="29">
        <v>289.101</v>
      </c>
      <c r="QA18" s="29">
        <v>291.75599999999997</v>
      </c>
      <c r="QB18" s="29">
        <v>290.29700000000003</v>
      </c>
      <c r="QC18" s="29">
        <v>291.74900000000002</v>
      </c>
      <c r="QD18" s="29">
        <v>294.73</v>
      </c>
      <c r="QE18" s="29">
        <v>292.27999999999997</v>
      </c>
      <c r="QF18" s="29">
        <v>291.83999999999997</v>
      </c>
      <c r="QG18" s="29">
        <v>293.495</v>
      </c>
      <c r="QH18" s="29">
        <v>299.54199999999997</v>
      </c>
      <c r="QI18" s="29">
        <v>300.31299999999999</v>
      </c>
      <c r="QJ18" s="29">
        <v>294.59500000000003</v>
      </c>
      <c r="QK18" s="29">
        <v>284.77800000000002</v>
      </c>
      <c r="QL18" s="29">
        <v>286.09399999999999</v>
      </c>
      <c r="QM18" s="29">
        <v>289.55799999999999</v>
      </c>
      <c r="QN18" s="29">
        <v>289.05500000000001</v>
      </c>
      <c r="QO18" s="29">
        <v>293.36099999999999</v>
      </c>
      <c r="QP18" s="29">
        <v>302.23200000000003</v>
      </c>
      <c r="QQ18" s="29">
        <v>304.57799999999997</v>
      </c>
      <c r="QR18" s="29">
        <v>303.61500000000001</v>
      </c>
      <c r="QS18" s="29">
        <v>301.20699999999999</v>
      </c>
      <c r="QT18" s="29">
        <v>304.39400000000001</v>
      </c>
      <c r="QU18" s="29">
        <v>304.10399999999998</v>
      </c>
      <c r="QV18" s="29">
        <v>295.83100000000002</v>
      </c>
      <c r="QW18" s="29">
        <v>290.392</v>
      </c>
      <c r="QX18" s="29">
        <v>293.18700000000001</v>
      </c>
      <c r="QY18" s="29">
        <v>304.76900000000001</v>
      </c>
      <c r="QZ18" s="29">
        <v>307.03399999999999</v>
      </c>
      <c r="RA18" s="29">
        <v>313.839</v>
      </c>
      <c r="RB18" s="29">
        <v>313.74599999999998</v>
      </c>
      <c r="RC18" s="29">
        <v>309.91500000000002</v>
      </c>
      <c r="RD18" s="29">
        <v>316.69</v>
      </c>
      <c r="RE18" s="29">
        <v>318.47399999999999</v>
      </c>
      <c r="RF18" s="29">
        <v>334.25299999999999</v>
      </c>
      <c r="RG18" s="29">
        <v>340.87200000000001</v>
      </c>
      <c r="RH18" s="29">
        <v>347.60599999999999</v>
      </c>
      <c r="RI18" s="29">
        <v>353.238</v>
      </c>
      <c r="RJ18" s="29">
        <v>347.21499999999997</v>
      </c>
      <c r="RK18" s="29">
        <v>341.57499999999999</v>
      </c>
      <c r="RL18" s="29">
        <v>340.17500000000001</v>
      </c>
      <c r="RM18" s="29">
        <v>339.92500000000001</v>
      </c>
      <c r="RN18" s="29">
        <v>338.315</v>
      </c>
      <c r="RO18" s="29">
        <v>337.29700000000003</v>
      </c>
      <c r="RP18" s="29">
        <v>337.50599999999997</v>
      </c>
      <c r="RQ18" s="29">
        <v>335.53199999999998</v>
      </c>
      <c r="RR18" s="29">
        <v>333.435</v>
      </c>
      <c r="RS18" s="29">
        <v>325.55099999999999</v>
      </c>
      <c r="RT18" s="29">
        <v>326.63099999999997</v>
      </c>
      <c r="RU18" s="29">
        <v>325.63299999999998</v>
      </c>
      <c r="RV18" s="29">
        <v>340.42599999999999</v>
      </c>
      <c r="RW18" s="29">
        <v>359.07499999999999</v>
      </c>
      <c r="RX18" s="29">
        <v>368.55099999999999</v>
      </c>
      <c r="RY18" s="29">
        <v>365.36900000000003</v>
      </c>
      <c r="RZ18" s="29">
        <v>368.11799999999999</v>
      </c>
      <c r="SA18" s="29">
        <v>364.03899999999999</v>
      </c>
      <c r="SB18" s="29">
        <v>360.55900000000003</v>
      </c>
      <c r="SC18" s="29">
        <v>356.18700000000001</v>
      </c>
      <c r="SD18" s="29">
        <v>363.803</v>
      </c>
      <c r="SE18" s="29">
        <v>357.28800000000001</v>
      </c>
      <c r="SF18" s="29">
        <v>346.47800000000001</v>
      </c>
      <c r="SG18" s="29">
        <v>343.61599999999999</v>
      </c>
      <c r="SH18" s="29">
        <v>337.286</v>
      </c>
      <c r="SI18" s="29">
        <v>327.49299999999999</v>
      </c>
      <c r="SJ18" s="29">
        <v>319.59699999999998</v>
      </c>
      <c r="SK18" s="29">
        <v>317.76600000000002</v>
      </c>
      <c r="SL18" s="29">
        <v>327.29300000000001</v>
      </c>
      <c r="SM18" s="29">
        <v>309.05599999999998</v>
      </c>
      <c r="SN18" s="29">
        <v>303.68099999999998</v>
      </c>
      <c r="SO18" s="29">
        <v>297.75299999999999</v>
      </c>
      <c r="SP18" s="29">
        <v>290.30900000000003</v>
      </c>
      <c r="SQ18" s="29">
        <v>282.89800000000002</v>
      </c>
      <c r="SR18" s="29">
        <v>282.01</v>
      </c>
      <c r="SS18" s="29">
        <v>279.87200000000001</v>
      </c>
      <c r="ST18" s="29">
        <v>274.02600000000001</v>
      </c>
      <c r="SU18" s="29">
        <v>277.904</v>
      </c>
      <c r="SV18" s="29">
        <v>281.15199999999999</v>
      </c>
      <c r="SW18" s="29">
        <v>281.65300000000002</v>
      </c>
      <c r="SX18" s="29">
        <v>281.12200000000001</v>
      </c>
      <c r="SY18" s="29">
        <v>283.89299999999997</v>
      </c>
      <c r="SZ18" s="29">
        <v>285.45499999999998</v>
      </c>
      <c r="TA18" s="29">
        <v>285.86599999999999</v>
      </c>
      <c r="TB18" s="29">
        <v>288.05099999999999</v>
      </c>
      <c r="TC18" s="29">
        <v>277.17700000000002</v>
      </c>
      <c r="TD18" s="29">
        <v>277.21600000000001</v>
      </c>
      <c r="TE18" s="29">
        <v>274.54599999999999</v>
      </c>
      <c r="TF18" s="29">
        <v>270.81599999999997</v>
      </c>
    </row>
    <row r="19" spans="2:530" x14ac:dyDescent="0.25">
      <c r="B19" s="29" t="s">
        <v>223</v>
      </c>
      <c r="C19" s="29" t="s">
        <v>927</v>
      </c>
      <c r="D19" s="29">
        <f t="shared" si="9"/>
        <v>513</v>
      </c>
      <c r="E19" s="29" t="str" cm="1">
        <f t="array" ref="E19">_xll.BDP($B19&amp;" corp",E$11)</f>
        <v>REPSM 3 7/8 PERP</v>
      </c>
      <c r="F19" s="29" t="str" cm="1">
        <f t="array" ref="F19">_xll.BDP($B19&amp;" corp",F$11)</f>
        <v>REPSM</v>
      </c>
      <c r="G19" s="29" cm="1">
        <f t="array" ref="G19">_xll.BDP($B19&amp;" corp",G$11)</f>
        <v>3.875</v>
      </c>
      <c r="H19" s="31" cm="1">
        <f t="array" ref="H19">_xll.BDP($B19&amp;" corp",H$11)*1</f>
        <v>44280</v>
      </c>
      <c r="I19" s="31" t="str">
        <f t="shared" si="10"/>
        <v>REPSM 3.875 21</v>
      </c>
      <c r="J19" s="29" t="str" cm="1">
        <f t="array" ref="J19">_xll.BDP($B19&amp;" corp",J$11)</f>
        <v>EUR</v>
      </c>
      <c r="K19" s="31" cm="1">
        <f t="array" ref="K19">_xll.BDP($B19&amp;" corp",K$11)*1</f>
        <v>42081</v>
      </c>
      <c r="L19" s="29">
        <f t="shared" ca="1" si="11"/>
        <v>2045</v>
      </c>
      <c r="N19" s="29">
        <v>1</v>
      </c>
      <c r="O19" s="29" t="s">
        <v>1174</v>
      </c>
      <c r="P19" s="29">
        <f>_xll.BDH(B19&amp;"@"&amp;C19&amp;" Corp","blp_i_sprd_mid","-2AY",,"Dates=h","Fill=C","Sort=R","Dir=H","factor=1","pcs="&amp;TV20,"cols=513;rows=1")</f>
        <v>95.117000000000004</v>
      </c>
      <c r="Q19" s="29">
        <v>99.784999999999997</v>
      </c>
      <c r="R19" s="29">
        <v>104.075</v>
      </c>
      <c r="S19" s="29">
        <v>110.602</v>
      </c>
      <c r="T19" s="29">
        <v>103.488</v>
      </c>
      <c r="U19" s="29">
        <v>93.325999999999993</v>
      </c>
      <c r="V19" s="29">
        <v>95.760999999999996</v>
      </c>
      <c r="W19" s="29">
        <v>99.766000000000005</v>
      </c>
      <c r="X19" s="29">
        <v>93.069000000000003</v>
      </c>
      <c r="Y19" s="29">
        <v>94.397999999999996</v>
      </c>
      <c r="Z19" s="29">
        <v>96.882999999999996</v>
      </c>
      <c r="AA19" s="29">
        <v>96.900999999999996</v>
      </c>
      <c r="AB19" s="29">
        <v>104.929</v>
      </c>
      <c r="AC19" s="29">
        <v>109.52200000000001</v>
      </c>
      <c r="AD19" s="29">
        <v>106.28400000000001</v>
      </c>
      <c r="AE19" s="29">
        <v>115.68600000000001</v>
      </c>
      <c r="AF19" s="29">
        <v>111.621</v>
      </c>
      <c r="AG19" s="29">
        <v>123.18</v>
      </c>
      <c r="AH19" s="29">
        <v>134.00899999999999</v>
      </c>
      <c r="AI19" s="29">
        <v>136.08699999999999</v>
      </c>
      <c r="AJ19" s="29">
        <v>130.23400000000001</v>
      </c>
      <c r="AK19" s="29">
        <v>147.625</v>
      </c>
      <c r="AL19" s="29">
        <v>141.06399999999999</v>
      </c>
      <c r="AM19" s="29">
        <v>124.444</v>
      </c>
      <c r="AN19" s="29">
        <v>133.20400000000001</v>
      </c>
      <c r="AO19" s="29">
        <v>133.99</v>
      </c>
      <c r="AP19" s="29">
        <v>140.482</v>
      </c>
      <c r="AQ19" s="29">
        <v>145.56800000000001</v>
      </c>
      <c r="AR19" s="29">
        <v>138.536</v>
      </c>
      <c r="AS19" s="29">
        <v>126.70699999999999</v>
      </c>
      <c r="AT19" s="29">
        <v>136.809</v>
      </c>
      <c r="AU19" s="29">
        <v>129.18700000000001</v>
      </c>
      <c r="AV19" s="29">
        <v>132.226</v>
      </c>
      <c r="AW19" s="29">
        <v>130.47</v>
      </c>
      <c r="AX19" s="29">
        <v>122.667</v>
      </c>
      <c r="AY19" s="29">
        <v>127.861</v>
      </c>
      <c r="AZ19" s="29">
        <v>152.86099999999999</v>
      </c>
      <c r="BA19" s="29">
        <v>143.57599999999999</v>
      </c>
      <c r="BB19" s="29">
        <v>152.15799999999999</v>
      </c>
      <c r="BC19" s="29">
        <v>145.50399999999999</v>
      </c>
      <c r="BD19" s="29">
        <v>117.13500000000001</v>
      </c>
      <c r="BE19" s="29">
        <v>117.354</v>
      </c>
      <c r="BF19" s="29">
        <v>114.806</v>
      </c>
      <c r="BG19" s="29">
        <v>103.33499999999999</v>
      </c>
      <c r="BH19" s="29">
        <v>108.23699999999999</v>
      </c>
      <c r="BI19" s="29">
        <v>109.34</v>
      </c>
      <c r="BJ19" s="29">
        <v>105.053</v>
      </c>
      <c r="BK19" s="29">
        <v>97.81</v>
      </c>
      <c r="BL19" s="29">
        <v>87.275999999999996</v>
      </c>
      <c r="BM19" s="29">
        <v>65.69</v>
      </c>
      <c r="BN19" s="29">
        <v>68.320999999999998</v>
      </c>
      <c r="BO19" s="29">
        <v>67.644999999999996</v>
      </c>
      <c r="BP19" s="29">
        <v>78.722999999999999</v>
      </c>
      <c r="BQ19" s="29">
        <v>89.254000000000005</v>
      </c>
      <c r="BR19" s="29">
        <v>106.01600000000001</v>
      </c>
      <c r="BS19" s="29">
        <v>136.26</v>
      </c>
      <c r="BT19" s="29">
        <v>155.54900000000001</v>
      </c>
      <c r="BU19" s="29">
        <v>166.53100000000001</v>
      </c>
      <c r="BV19" s="29">
        <v>168.55</v>
      </c>
      <c r="BW19" s="29">
        <v>166.38900000000001</v>
      </c>
      <c r="BX19" s="29">
        <v>156.05099999999999</v>
      </c>
      <c r="BY19" s="29">
        <v>156.26900000000001</v>
      </c>
      <c r="BZ19" s="29">
        <v>158.38</v>
      </c>
      <c r="CA19" s="29">
        <v>150.31399999999999</v>
      </c>
      <c r="CB19" s="29">
        <v>169.143</v>
      </c>
      <c r="CC19" s="29">
        <v>161.01</v>
      </c>
      <c r="CD19" s="29">
        <v>160.983</v>
      </c>
      <c r="CE19" s="29">
        <v>182.822</v>
      </c>
      <c r="CF19" s="29">
        <v>231.27799999999999</v>
      </c>
      <c r="CG19" s="29">
        <v>242.84399999999999</v>
      </c>
      <c r="CH19" s="29">
        <v>251.02600000000001</v>
      </c>
      <c r="CI19" s="29">
        <v>259.42</v>
      </c>
      <c r="CJ19" s="29">
        <v>257.93299999999999</v>
      </c>
      <c r="CK19" s="29">
        <v>258.54000000000002</v>
      </c>
      <c r="CL19" s="29">
        <v>242.065</v>
      </c>
      <c r="CM19" s="29">
        <v>250.31</v>
      </c>
      <c r="CN19" s="29">
        <v>245.637</v>
      </c>
      <c r="CO19" s="29">
        <v>247.29599999999999</v>
      </c>
      <c r="CP19" s="29">
        <v>255.38800000000001</v>
      </c>
      <c r="CQ19" s="29">
        <v>256.20699999999999</v>
      </c>
      <c r="CR19" s="29">
        <v>263.214</v>
      </c>
      <c r="CS19" s="29">
        <v>261.83100000000002</v>
      </c>
      <c r="CT19" s="29">
        <v>266.017</v>
      </c>
      <c r="CU19" s="29">
        <v>264.97500000000002</v>
      </c>
      <c r="CV19" s="29">
        <v>258.37099999999998</v>
      </c>
      <c r="CW19" s="29">
        <v>262.83600000000001</v>
      </c>
      <c r="CX19" s="29">
        <v>264.68599999999998</v>
      </c>
      <c r="CY19" s="29">
        <v>263.154</v>
      </c>
      <c r="CZ19" s="29">
        <v>259.041</v>
      </c>
      <c r="DA19" s="29">
        <v>268.28500000000003</v>
      </c>
      <c r="DB19" s="29">
        <v>258.37599999999998</v>
      </c>
      <c r="DC19" s="29">
        <v>239.58099999999999</v>
      </c>
      <c r="DD19" s="29">
        <v>276.03899999999999</v>
      </c>
      <c r="DE19" s="29">
        <v>257.27100000000002</v>
      </c>
      <c r="DF19" s="29">
        <v>262.28300000000002</v>
      </c>
      <c r="DG19" s="29">
        <v>258.24900000000002</v>
      </c>
      <c r="DH19" s="29">
        <v>253.13900000000001</v>
      </c>
      <c r="DI19" s="29">
        <v>245.011</v>
      </c>
      <c r="DJ19" s="29">
        <v>220.22300000000001</v>
      </c>
      <c r="DK19" s="29">
        <v>231.922</v>
      </c>
      <c r="DL19" s="29">
        <v>234.76499999999999</v>
      </c>
      <c r="DM19" s="29">
        <v>245.38499999999999</v>
      </c>
      <c r="DN19" s="29">
        <v>393.971</v>
      </c>
      <c r="DO19" s="29">
        <v>374.12200000000001</v>
      </c>
      <c r="DP19" s="29">
        <v>302.20800000000003</v>
      </c>
      <c r="DQ19" s="29">
        <v>272.40100000000001</v>
      </c>
      <c r="DR19" s="29">
        <v>299.28699999999998</v>
      </c>
      <c r="DS19" s="29">
        <v>311.86099999999999</v>
      </c>
      <c r="DT19" s="29">
        <v>373.29899999999998</v>
      </c>
      <c r="DU19" s="29">
        <v>383.64699999999999</v>
      </c>
      <c r="DV19" s="29">
        <v>429.50299999999999</v>
      </c>
      <c r="DW19" s="29">
        <v>485.21899999999999</v>
      </c>
      <c r="DX19" s="29">
        <v>600.86800000000005</v>
      </c>
      <c r="DY19" s="29">
        <v>651.25400000000002</v>
      </c>
      <c r="DZ19" s="29">
        <v>642.62800000000004</v>
      </c>
      <c r="EA19" s="29">
        <v>615.77800000000002</v>
      </c>
      <c r="EB19" s="29">
        <v>599.09699999999998</v>
      </c>
      <c r="EC19" s="29">
        <v>598.36599999999999</v>
      </c>
      <c r="ED19" s="29">
        <v>616.21900000000005</v>
      </c>
      <c r="EE19" s="29">
        <v>601.71</v>
      </c>
      <c r="EF19" s="29">
        <v>608.702</v>
      </c>
      <c r="EG19" s="29">
        <v>611.56899999999996</v>
      </c>
      <c r="EH19" s="29">
        <v>636.78399999999999</v>
      </c>
      <c r="EI19" s="29">
        <v>599.947</v>
      </c>
      <c r="EJ19" s="29">
        <v>575.46</v>
      </c>
      <c r="EK19" s="29">
        <v>571.44200000000001</v>
      </c>
      <c r="EL19" s="29">
        <v>558.26199999999994</v>
      </c>
      <c r="EM19" s="29">
        <v>554.16300000000001</v>
      </c>
      <c r="EN19" s="29">
        <v>587.11400000000003</v>
      </c>
      <c r="EO19" s="29">
        <v>614.39</v>
      </c>
      <c r="EP19" s="29">
        <v>706.63800000000003</v>
      </c>
      <c r="EQ19" s="29">
        <v>691.53899999999999</v>
      </c>
      <c r="ER19" s="29">
        <v>514.03700000000003</v>
      </c>
      <c r="ES19" s="29">
        <v>384.28500000000003</v>
      </c>
      <c r="ET19" s="29">
        <v>381.76900000000001</v>
      </c>
      <c r="EU19" s="29">
        <v>343.37700000000001</v>
      </c>
      <c r="EV19" s="29">
        <v>323.21600000000001</v>
      </c>
      <c r="EW19" s="29">
        <v>469.59800000000001</v>
      </c>
      <c r="EX19" s="29">
        <v>592.00199999999995</v>
      </c>
      <c r="EY19" s="29">
        <v>628.428</v>
      </c>
      <c r="EZ19" s="29">
        <v>741.85400000000004</v>
      </c>
      <c r="FA19" s="29">
        <v>757.65800000000002</v>
      </c>
      <c r="FB19" s="29">
        <v>749.73699999999997</v>
      </c>
      <c r="FC19" s="29">
        <v>744.91200000000003</v>
      </c>
      <c r="FD19" s="29">
        <v>742.53099999999995</v>
      </c>
      <c r="FE19" s="29">
        <v>741.68299999999999</v>
      </c>
      <c r="FF19" s="29">
        <v>706.59400000000005</v>
      </c>
      <c r="FG19" s="29">
        <v>769.95899999999995</v>
      </c>
      <c r="FH19" s="29">
        <v>816.779</v>
      </c>
      <c r="FI19" s="29">
        <v>1107.107</v>
      </c>
      <c r="FJ19" s="29">
        <v>1142.7670000000001</v>
      </c>
      <c r="FK19" s="29">
        <v>1115.0360000000001</v>
      </c>
      <c r="FL19" s="29">
        <v>1168.8340000000001</v>
      </c>
      <c r="FM19" s="29">
        <v>1093.3800000000001</v>
      </c>
      <c r="FN19" s="29">
        <v>818.01099999999997</v>
      </c>
      <c r="FO19" s="29">
        <v>664.97799999999995</v>
      </c>
      <c r="FP19" s="29">
        <v>528.07299999999998</v>
      </c>
      <c r="FQ19" s="29">
        <v>496</v>
      </c>
      <c r="FR19" s="29">
        <v>275.78800000000001</v>
      </c>
      <c r="FS19" s="29">
        <v>266.97699999999998</v>
      </c>
      <c r="FT19" s="29">
        <v>353.53199999999998</v>
      </c>
      <c r="FU19" s="29">
        <v>170.34899999999999</v>
      </c>
      <c r="FV19" s="29">
        <v>123.697</v>
      </c>
      <c r="FW19" s="29">
        <v>107.755</v>
      </c>
      <c r="FX19" s="29">
        <v>115.21</v>
      </c>
      <c r="FY19" s="29">
        <v>138.36199999999999</v>
      </c>
      <c r="FZ19" s="29">
        <v>140.02699999999999</v>
      </c>
      <c r="GA19" s="29">
        <v>107.139</v>
      </c>
      <c r="GB19" s="29">
        <v>91.846999999999994</v>
      </c>
      <c r="GC19" s="29">
        <v>84.584000000000003</v>
      </c>
      <c r="GD19" s="29">
        <v>76.323999999999998</v>
      </c>
      <c r="GE19" s="29">
        <v>58.512</v>
      </c>
      <c r="GF19" s="29">
        <v>57.220999999999997</v>
      </c>
      <c r="GG19" s="29">
        <v>60.426000000000002</v>
      </c>
      <c r="GH19" s="29">
        <v>61.374000000000002</v>
      </c>
      <c r="GI19" s="29">
        <v>63.19</v>
      </c>
      <c r="GJ19" s="29">
        <v>63.021000000000001</v>
      </c>
      <c r="GK19" s="29">
        <v>61.905999999999999</v>
      </c>
      <c r="GL19" s="29">
        <v>63.314999999999998</v>
      </c>
      <c r="GM19" s="29">
        <v>63.555</v>
      </c>
      <c r="GN19" s="29">
        <v>61.176000000000002</v>
      </c>
      <c r="GO19" s="29">
        <v>59.636000000000003</v>
      </c>
      <c r="GP19" s="29">
        <v>58.984000000000002</v>
      </c>
      <c r="GQ19" s="29">
        <v>62.255000000000003</v>
      </c>
      <c r="GR19" s="29">
        <v>63.466000000000001</v>
      </c>
      <c r="GS19" s="29">
        <v>64.730999999999995</v>
      </c>
      <c r="GT19" s="29">
        <v>64.695999999999998</v>
      </c>
      <c r="GU19" s="29">
        <v>64.623000000000005</v>
      </c>
      <c r="GV19" s="29">
        <v>64.430999999999997</v>
      </c>
      <c r="GW19" s="29">
        <v>66.876000000000005</v>
      </c>
      <c r="GX19" s="29">
        <v>70.650999999999996</v>
      </c>
      <c r="GY19" s="29">
        <v>63.012</v>
      </c>
      <c r="GZ19" s="29">
        <v>57.698999999999998</v>
      </c>
      <c r="HA19" s="29">
        <v>60.639000000000003</v>
      </c>
      <c r="HB19" s="29">
        <v>62.466999999999999</v>
      </c>
      <c r="HC19" s="29">
        <v>52.104999999999997</v>
      </c>
      <c r="HD19" s="29">
        <v>52.875999999999998</v>
      </c>
      <c r="HE19" s="29">
        <v>56.670999999999999</v>
      </c>
      <c r="HF19" s="29">
        <v>61.835999999999999</v>
      </c>
      <c r="HG19" s="29">
        <v>61.417000000000002</v>
      </c>
      <c r="HH19" s="29">
        <v>61.576000000000001</v>
      </c>
      <c r="HI19" s="29">
        <v>62.189</v>
      </c>
      <c r="HJ19" s="29">
        <v>63.253999999999998</v>
      </c>
      <c r="HK19" s="29">
        <v>65.001000000000005</v>
      </c>
      <c r="HL19" s="29">
        <v>61.618000000000002</v>
      </c>
      <c r="HM19" s="29">
        <v>59.37</v>
      </c>
      <c r="HN19" s="29">
        <v>56.448999999999998</v>
      </c>
      <c r="HO19" s="29">
        <v>57.362000000000002</v>
      </c>
      <c r="HP19" s="29">
        <v>57.981000000000002</v>
      </c>
      <c r="HQ19" s="29">
        <v>60.29</v>
      </c>
      <c r="HR19" s="29">
        <v>59.573999999999998</v>
      </c>
      <c r="HS19" s="29">
        <v>60.99</v>
      </c>
      <c r="HT19" s="29">
        <v>65.268000000000001</v>
      </c>
      <c r="HU19" s="29">
        <v>67.769000000000005</v>
      </c>
      <c r="HV19" s="29">
        <v>70.153999999999996</v>
      </c>
      <c r="HW19" s="29">
        <v>72.069999999999993</v>
      </c>
      <c r="HX19" s="29">
        <v>72.741</v>
      </c>
      <c r="HY19" s="29">
        <v>75.082999999999998</v>
      </c>
      <c r="HZ19" s="29">
        <v>76.397000000000006</v>
      </c>
      <c r="IA19" s="29">
        <v>79.459999999999994</v>
      </c>
      <c r="IB19" s="29">
        <v>82.555000000000007</v>
      </c>
      <c r="IC19" s="29">
        <v>84.897000000000006</v>
      </c>
      <c r="ID19" s="29">
        <v>87.54</v>
      </c>
      <c r="IE19" s="29">
        <v>90.343000000000004</v>
      </c>
      <c r="IF19" s="29">
        <v>93.468000000000004</v>
      </c>
      <c r="IG19" s="29">
        <v>96.917000000000002</v>
      </c>
      <c r="IH19" s="29">
        <v>96.48</v>
      </c>
      <c r="II19" s="29">
        <v>91.998999999999995</v>
      </c>
      <c r="IJ19" s="29">
        <v>94.204999999999998</v>
      </c>
      <c r="IK19" s="29">
        <v>96.331000000000003</v>
      </c>
      <c r="IL19" s="29">
        <v>98.891000000000005</v>
      </c>
      <c r="IM19" s="29">
        <v>96.063999999999993</v>
      </c>
      <c r="IN19" s="29">
        <v>97.739000000000004</v>
      </c>
      <c r="IO19" s="29">
        <v>105.776</v>
      </c>
      <c r="IP19" s="29">
        <v>107.08499999999999</v>
      </c>
      <c r="IQ19" s="29">
        <v>106.825</v>
      </c>
      <c r="IR19" s="29">
        <v>103.19199999999999</v>
      </c>
      <c r="IS19" s="29">
        <v>99.82</v>
      </c>
      <c r="IT19" s="29">
        <v>100.758</v>
      </c>
      <c r="IU19" s="29">
        <v>98.168999999999997</v>
      </c>
      <c r="IV19" s="29">
        <v>95.673000000000002</v>
      </c>
      <c r="IW19" s="29">
        <v>91.792000000000002</v>
      </c>
      <c r="IX19" s="29">
        <v>90.930999999999997</v>
      </c>
      <c r="IY19" s="29">
        <v>88.025999999999996</v>
      </c>
      <c r="IZ19" s="29">
        <v>84.132999999999996</v>
      </c>
      <c r="JA19" s="29">
        <v>85.727000000000004</v>
      </c>
      <c r="JB19" s="29">
        <v>87.019000000000005</v>
      </c>
      <c r="JC19" s="29">
        <v>88.161000000000001</v>
      </c>
      <c r="JD19" s="29">
        <v>89.385000000000005</v>
      </c>
      <c r="JE19" s="29">
        <v>88.778000000000006</v>
      </c>
      <c r="JF19" s="29">
        <v>87.983999999999995</v>
      </c>
      <c r="JG19" s="29">
        <v>87.097999999999999</v>
      </c>
      <c r="JH19" s="29">
        <v>85.07</v>
      </c>
      <c r="JI19" s="29">
        <v>86.138999999999996</v>
      </c>
      <c r="JJ19" s="29">
        <v>87.887</v>
      </c>
      <c r="JK19" s="29">
        <v>88.554000000000002</v>
      </c>
      <c r="JL19" s="29">
        <v>88.653000000000006</v>
      </c>
      <c r="JM19" s="29">
        <v>90.454999999999998</v>
      </c>
      <c r="JN19" s="29">
        <v>92.545000000000002</v>
      </c>
      <c r="JO19" s="29">
        <v>94.022999999999996</v>
      </c>
      <c r="JP19" s="29">
        <v>94.828000000000003</v>
      </c>
      <c r="JQ19" s="29">
        <v>98.387</v>
      </c>
      <c r="JR19" s="29">
        <v>96.52</v>
      </c>
      <c r="JS19" s="29">
        <v>98.438000000000002</v>
      </c>
      <c r="JT19" s="29">
        <v>99.835999999999999</v>
      </c>
      <c r="JU19" s="29">
        <v>104.16500000000001</v>
      </c>
      <c r="JV19" s="29">
        <v>103.848</v>
      </c>
      <c r="JW19" s="29">
        <v>100.286</v>
      </c>
      <c r="JX19" s="29">
        <v>99.838999999999999</v>
      </c>
      <c r="JY19" s="29">
        <v>97.92</v>
      </c>
      <c r="JZ19" s="29">
        <v>91.747</v>
      </c>
      <c r="KA19" s="29">
        <v>90.025000000000006</v>
      </c>
      <c r="KB19" s="29">
        <v>89.015000000000001</v>
      </c>
      <c r="KC19" s="29">
        <v>90.254999999999995</v>
      </c>
      <c r="KD19" s="29">
        <v>91.376000000000005</v>
      </c>
      <c r="KE19" s="29">
        <v>93.528999999999996</v>
      </c>
      <c r="KF19" s="29">
        <v>88.637</v>
      </c>
      <c r="KG19" s="29">
        <v>89.593999999999994</v>
      </c>
      <c r="KH19" s="29">
        <v>87.384</v>
      </c>
      <c r="KI19" s="29">
        <v>91.165999999999997</v>
      </c>
      <c r="KJ19" s="29">
        <v>92.075000000000003</v>
      </c>
      <c r="KK19" s="29">
        <v>83.19</v>
      </c>
      <c r="KL19" s="29">
        <v>77.768000000000001</v>
      </c>
      <c r="KM19" s="29">
        <v>76.864000000000004</v>
      </c>
      <c r="KN19" s="29">
        <v>76.638999999999996</v>
      </c>
      <c r="KO19" s="29">
        <v>97.790999999999997</v>
      </c>
      <c r="KP19" s="29">
        <v>98.231999999999999</v>
      </c>
      <c r="KQ19" s="29">
        <v>95.051000000000002</v>
      </c>
      <c r="KR19" s="29">
        <v>91.581999999999994</v>
      </c>
      <c r="KS19" s="29">
        <v>88.572000000000003</v>
      </c>
      <c r="KT19" s="29">
        <v>94.04</v>
      </c>
      <c r="KU19" s="29">
        <v>95.539000000000001</v>
      </c>
      <c r="KV19" s="29">
        <v>89.078999999999994</v>
      </c>
      <c r="KW19" s="29">
        <v>86.483999999999995</v>
      </c>
      <c r="KX19" s="29">
        <v>85.545000000000002</v>
      </c>
      <c r="KY19" s="29">
        <v>85.679000000000002</v>
      </c>
      <c r="KZ19" s="29">
        <v>85.159000000000006</v>
      </c>
      <c r="LA19" s="29">
        <v>80.477999999999994</v>
      </c>
      <c r="LB19" s="29">
        <v>86.128</v>
      </c>
      <c r="LC19" s="29">
        <v>88.573999999999998</v>
      </c>
      <c r="LD19" s="29">
        <v>96.298000000000002</v>
      </c>
      <c r="LE19" s="29">
        <v>114.89700000000001</v>
      </c>
      <c r="LF19" s="29">
        <v>111.486</v>
      </c>
      <c r="LG19" s="29">
        <v>123.562</v>
      </c>
      <c r="LH19" s="29">
        <v>127.755</v>
      </c>
      <c r="LI19" s="29">
        <v>113.509</v>
      </c>
      <c r="LJ19" s="29">
        <v>106.274</v>
      </c>
      <c r="LK19" s="29">
        <v>108.81399999999999</v>
      </c>
      <c r="LL19" s="29">
        <v>109.282</v>
      </c>
      <c r="LM19" s="29">
        <v>109.123</v>
      </c>
      <c r="LN19" s="29">
        <v>118.861</v>
      </c>
      <c r="LO19" s="29">
        <v>134.21299999999999</v>
      </c>
      <c r="LP19" s="29">
        <v>141.91999999999999</v>
      </c>
      <c r="LQ19" s="29">
        <v>128.17500000000001</v>
      </c>
      <c r="LR19" s="29">
        <v>116.657</v>
      </c>
      <c r="LS19" s="29">
        <v>116.771</v>
      </c>
      <c r="LT19" s="29">
        <v>119.039</v>
      </c>
      <c r="LU19" s="29">
        <v>101.37</v>
      </c>
      <c r="LV19" s="29">
        <v>102.833</v>
      </c>
      <c r="LW19" s="29">
        <v>89.716999999999999</v>
      </c>
      <c r="LX19" s="29">
        <v>114.17400000000001</v>
      </c>
      <c r="LY19" s="29">
        <v>119.336</v>
      </c>
      <c r="LZ19" s="29">
        <v>122.547</v>
      </c>
      <c r="MA19" s="29">
        <v>123.444</v>
      </c>
      <c r="MB19" s="29">
        <v>122.26</v>
      </c>
      <c r="MC19" s="29">
        <v>117.10899999999999</v>
      </c>
      <c r="MD19" s="29">
        <v>112.752</v>
      </c>
      <c r="ME19" s="29">
        <v>111.703</v>
      </c>
      <c r="MF19" s="29">
        <v>110.72199999999999</v>
      </c>
      <c r="MG19" s="29">
        <v>111.31699999999999</v>
      </c>
      <c r="MH19" s="29">
        <v>116.651</v>
      </c>
      <c r="MI19" s="29">
        <v>112.785</v>
      </c>
      <c r="MJ19" s="29">
        <v>100.18600000000001</v>
      </c>
      <c r="MK19" s="29">
        <v>92.373000000000005</v>
      </c>
      <c r="ML19" s="29">
        <v>94.355000000000004</v>
      </c>
      <c r="MM19" s="29">
        <v>96.748999999999995</v>
      </c>
      <c r="MN19" s="29">
        <v>97.146000000000001</v>
      </c>
      <c r="MO19" s="29">
        <v>99.403999999999996</v>
      </c>
      <c r="MP19" s="29">
        <v>105.371</v>
      </c>
      <c r="MQ19" s="29">
        <v>110.218</v>
      </c>
      <c r="MR19" s="29">
        <v>108.096</v>
      </c>
      <c r="MS19" s="29">
        <v>98.07</v>
      </c>
      <c r="MT19" s="29">
        <v>89.137</v>
      </c>
      <c r="MU19" s="29">
        <v>89.664000000000001</v>
      </c>
      <c r="MV19" s="29">
        <v>84.864000000000004</v>
      </c>
      <c r="MW19" s="29">
        <v>86.861999999999995</v>
      </c>
      <c r="MX19" s="29">
        <v>91.617999999999995</v>
      </c>
      <c r="MY19" s="29">
        <v>101.70099999999999</v>
      </c>
      <c r="MZ19" s="29">
        <v>103.52</v>
      </c>
      <c r="NA19" s="29">
        <v>104.242</v>
      </c>
      <c r="NB19" s="29">
        <v>105.54600000000001</v>
      </c>
      <c r="NC19" s="29">
        <v>100.018</v>
      </c>
      <c r="ND19" s="29">
        <v>110.26300000000001</v>
      </c>
      <c r="NE19" s="29">
        <v>123.006</v>
      </c>
      <c r="NF19" s="29">
        <v>124.867</v>
      </c>
      <c r="NG19" s="29">
        <v>128.73699999999999</v>
      </c>
      <c r="NH19" s="29">
        <v>149.03899999999999</v>
      </c>
      <c r="NI19" s="29">
        <v>160.048</v>
      </c>
      <c r="NJ19" s="29">
        <v>158.05799999999999</v>
      </c>
      <c r="NK19" s="29">
        <v>151.21100000000001</v>
      </c>
      <c r="NL19" s="29">
        <v>158.321</v>
      </c>
      <c r="NM19" s="29">
        <v>157.62799999999999</v>
      </c>
      <c r="NN19" s="29">
        <v>158.102</v>
      </c>
      <c r="NO19" s="29">
        <v>159.97300000000001</v>
      </c>
      <c r="NP19" s="29">
        <v>162.44800000000001</v>
      </c>
      <c r="NQ19" s="29">
        <v>145.90299999999999</v>
      </c>
      <c r="NR19" s="29">
        <v>134.74199999999999</v>
      </c>
      <c r="NS19" s="29">
        <v>134.10599999999999</v>
      </c>
      <c r="NT19" s="29">
        <v>135.636</v>
      </c>
      <c r="NU19" s="29">
        <v>135.291</v>
      </c>
      <c r="NV19" s="29">
        <v>142.83199999999999</v>
      </c>
      <c r="NW19" s="29">
        <v>144.244</v>
      </c>
      <c r="NX19" s="29">
        <v>143.798</v>
      </c>
      <c r="NY19" s="29">
        <v>139.86699999999999</v>
      </c>
      <c r="NZ19" s="29">
        <v>146.458</v>
      </c>
      <c r="OA19" s="29">
        <v>141.06299999999999</v>
      </c>
      <c r="OB19" s="29">
        <v>120.327</v>
      </c>
      <c r="OC19" s="29">
        <v>97.067999999999998</v>
      </c>
      <c r="OD19" s="29">
        <v>102.718</v>
      </c>
      <c r="OE19" s="29">
        <v>105.621</v>
      </c>
      <c r="OF19" s="29">
        <v>103.495</v>
      </c>
      <c r="OG19" s="29">
        <v>108.66500000000001</v>
      </c>
      <c r="OH19" s="29">
        <v>111.352</v>
      </c>
      <c r="OI19" s="29">
        <v>115.224</v>
      </c>
      <c r="OJ19" s="29">
        <v>113.53</v>
      </c>
      <c r="OK19" s="29">
        <v>113.511</v>
      </c>
      <c r="OL19" s="29">
        <v>117.024</v>
      </c>
      <c r="OM19" s="29">
        <v>119.126</v>
      </c>
      <c r="ON19" s="29">
        <v>116.283</v>
      </c>
      <c r="OO19" s="29">
        <v>115.57599999999999</v>
      </c>
      <c r="OP19" s="29">
        <v>115.607</v>
      </c>
      <c r="OQ19" s="29">
        <v>124.66200000000001</v>
      </c>
      <c r="OR19" s="29">
        <v>129.79</v>
      </c>
      <c r="OS19" s="29">
        <v>135.82499999999999</v>
      </c>
      <c r="OT19" s="29">
        <v>135.637</v>
      </c>
      <c r="OU19" s="29">
        <v>135.989</v>
      </c>
      <c r="OV19" s="29">
        <v>134.64099999999999</v>
      </c>
      <c r="OW19" s="29">
        <v>135.26300000000001</v>
      </c>
      <c r="OX19" s="29">
        <v>136.346</v>
      </c>
      <c r="OY19" s="29">
        <v>139.43100000000001</v>
      </c>
      <c r="OZ19" s="29">
        <v>139.875</v>
      </c>
      <c r="PA19" s="29">
        <v>146.24100000000001</v>
      </c>
      <c r="PB19" s="29">
        <v>159.79400000000001</v>
      </c>
      <c r="PC19" s="29">
        <v>169.75</v>
      </c>
      <c r="PD19" s="29">
        <v>172.095</v>
      </c>
      <c r="PE19" s="29">
        <v>179.28399999999999</v>
      </c>
      <c r="PF19" s="29">
        <v>177.41900000000001</v>
      </c>
      <c r="PG19" s="29">
        <v>174.74700000000001</v>
      </c>
      <c r="PH19" s="29">
        <v>170.244</v>
      </c>
      <c r="PI19" s="29">
        <v>164.92099999999999</v>
      </c>
      <c r="PJ19" s="29">
        <v>168.208</v>
      </c>
      <c r="PK19" s="29">
        <v>172.702</v>
      </c>
      <c r="PL19" s="29">
        <v>165.02099999999999</v>
      </c>
      <c r="PM19" s="29">
        <v>168.47800000000001</v>
      </c>
      <c r="PN19" s="29">
        <v>177.613</v>
      </c>
      <c r="PO19" s="29">
        <v>186.49600000000001</v>
      </c>
      <c r="PP19" s="29">
        <v>191.745</v>
      </c>
      <c r="PQ19" s="29">
        <v>187.321</v>
      </c>
      <c r="PR19" s="29">
        <v>180.06399999999999</v>
      </c>
      <c r="PS19" s="29">
        <v>175.48599999999999</v>
      </c>
      <c r="PT19" s="29">
        <v>173.74600000000001</v>
      </c>
      <c r="PU19" s="29">
        <v>173.15899999999999</v>
      </c>
      <c r="PV19" s="29">
        <v>170.36600000000001</v>
      </c>
      <c r="PW19" s="29">
        <v>179.67400000000001</v>
      </c>
      <c r="PX19" s="29">
        <v>189.167</v>
      </c>
      <c r="PY19" s="29">
        <v>194.68700000000001</v>
      </c>
      <c r="PZ19" s="29">
        <v>202.05199999999999</v>
      </c>
      <c r="QA19" s="29">
        <v>206.613</v>
      </c>
      <c r="QB19" s="29">
        <v>210.20699999999999</v>
      </c>
      <c r="QC19" s="29">
        <v>212.077</v>
      </c>
      <c r="QD19" s="29">
        <v>215.26599999999999</v>
      </c>
      <c r="QE19" s="29">
        <v>216.86699999999999</v>
      </c>
      <c r="QF19" s="29">
        <v>215.06399999999999</v>
      </c>
      <c r="QG19" s="29">
        <v>213.029</v>
      </c>
      <c r="QH19" s="29">
        <v>219.05600000000001</v>
      </c>
      <c r="QI19" s="29">
        <v>227.554</v>
      </c>
      <c r="QJ19" s="29">
        <v>227.38800000000001</v>
      </c>
      <c r="QK19" s="29">
        <v>214.047</v>
      </c>
      <c r="QL19" s="29">
        <v>192.733</v>
      </c>
      <c r="QM19" s="29">
        <v>192.78399999999999</v>
      </c>
      <c r="QN19" s="29">
        <v>198.66</v>
      </c>
      <c r="QO19" s="29">
        <v>190.952</v>
      </c>
      <c r="QP19" s="29">
        <v>188.66399999999999</v>
      </c>
      <c r="QQ19" s="29">
        <v>207.02699999999999</v>
      </c>
      <c r="QR19" s="29">
        <v>212.55699999999999</v>
      </c>
      <c r="QS19" s="29">
        <v>212.15199999999999</v>
      </c>
      <c r="QT19" s="29">
        <v>212.41200000000001</v>
      </c>
      <c r="QU19" s="29">
        <v>218.64699999999999</v>
      </c>
      <c r="QV19" s="29">
        <v>218.423</v>
      </c>
      <c r="QW19" s="29">
        <v>207.92500000000001</v>
      </c>
      <c r="QX19" s="29">
        <v>194.64699999999999</v>
      </c>
      <c r="QY19" s="29">
        <v>194.93100000000001</v>
      </c>
      <c r="QZ19" s="29">
        <v>209.58699999999999</v>
      </c>
      <c r="RA19" s="29">
        <v>208.53299999999999</v>
      </c>
      <c r="RB19" s="29">
        <v>219.01</v>
      </c>
      <c r="RC19" s="29">
        <v>217.679</v>
      </c>
      <c r="RD19" s="29">
        <v>206.1</v>
      </c>
      <c r="RE19" s="29">
        <v>211.459</v>
      </c>
      <c r="RF19" s="29">
        <v>214</v>
      </c>
      <c r="RG19" s="29">
        <v>263.29899999999998</v>
      </c>
      <c r="RH19" s="29">
        <v>280.541</v>
      </c>
      <c r="RI19" s="29">
        <v>293.76400000000001</v>
      </c>
      <c r="RJ19" s="29">
        <v>299.51900000000001</v>
      </c>
      <c r="RK19" s="29">
        <v>276.52</v>
      </c>
      <c r="RL19" s="29">
        <v>266.07499999999999</v>
      </c>
      <c r="RM19" s="29">
        <v>266.54000000000002</v>
      </c>
      <c r="RN19" s="29">
        <v>270.94099999999997</v>
      </c>
      <c r="RO19" s="29">
        <v>265.762</v>
      </c>
      <c r="RP19" s="29">
        <v>265.44200000000001</v>
      </c>
      <c r="RQ19" s="29">
        <v>253.255</v>
      </c>
      <c r="RR19" s="29">
        <v>247.79900000000001</v>
      </c>
      <c r="RS19" s="29">
        <v>249.00200000000001</v>
      </c>
      <c r="RT19" s="29">
        <v>235.434</v>
      </c>
      <c r="RU19" s="29">
        <v>230.084</v>
      </c>
      <c r="RV19" s="29">
        <v>218.976</v>
      </c>
      <c r="RW19" s="29">
        <v>258.12400000000002</v>
      </c>
      <c r="RX19" s="29">
        <v>313.447</v>
      </c>
      <c r="RY19" s="29">
        <v>355.36500000000001</v>
      </c>
      <c r="RZ19" s="29">
        <v>348.13799999999998</v>
      </c>
      <c r="SA19" s="29">
        <v>348.90699999999998</v>
      </c>
      <c r="SB19" s="29">
        <v>330.86200000000002</v>
      </c>
      <c r="SC19" s="29">
        <v>313.13799999999998</v>
      </c>
      <c r="SD19" s="29">
        <v>307.30700000000002</v>
      </c>
      <c r="SE19" s="29">
        <v>326.00200000000001</v>
      </c>
      <c r="SF19" s="29">
        <v>308.36700000000002</v>
      </c>
      <c r="SG19" s="29">
        <v>298.01</v>
      </c>
      <c r="SH19" s="29">
        <v>288.15699999999998</v>
      </c>
      <c r="SI19" s="29">
        <v>287.33699999999999</v>
      </c>
      <c r="SJ19" s="29">
        <v>288.56200000000001</v>
      </c>
      <c r="SK19" s="29">
        <v>283.93799999999999</v>
      </c>
      <c r="SL19" s="29">
        <v>292.214</v>
      </c>
      <c r="SM19" s="29">
        <v>302.40800000000002</v>
      </c>
      <c r="SN19" s="29">
        <v>263.40699999999998</v>
      </c>
      <c r="SO19" s="29">
        <v>249.858</v>
      </c>
      <c r="SP19" s="29">
        <v>235.68899999999999</v>
      </c>
      <c r="SQ19" s="29">
        <v>226.19300000000001</v>
      </c>
      <c r="SR19" s="29">
        <v>197.102</v>
      </c>
      <c r="SS19" s="29">
        <v>186.971</v>
      </c>
      <c r="ST19" s="29">
        <v>178.81</v>
      </c>
      <c r="SU19" s="29">
        <v>167.49</v>
      </c>
      <c r="SV19" s="29">
        <v>170.09899999999999</v>
      </c>
      <c r="SW19" s="29">
        <v>176.667</v>
      </c>
      <c r="SX19" s="29">
        <v>175.869</v>
      </c>
      <c r="SY19" s="29">
        <v>177.04599999999999</v>
      </c>
      <c r="SZ19" s="29">
        <v>180.48599999999999</v>
      </c>
      <c r="TA19" s="29">
        <v>187.417</v>
      </c>
      <c r="TB19" s="29">
        <v>195.72800000000001</v>
      </c>
      <c r="TC19" s="29">
        <v>198.69</v>
      </c>
      <c r="TD19" s="29">
        <v>198.59299999999999</v>
      </c>
      <c r="TE19" s="29">
        <v>187.53899999999999</v>
      </c>
      <c r="TF19" s="29">
        <v>177.548</v>
      </c>
      <c r="TG19" s="29">
        <v>171.95</v>
      </c>
      <c r="TH19" s="29">
        <v>164.45599999999999</v>
      </c>
    </row>
    <row r="20" spans="2:530" x14ac:dyDescent="0.25">
      <c r="B20" s="29" t="s">
        <v>228</v>
      </c>
      <c r="C20" s="29" t="s">
        <v>927</v>
      </c>
      <c r="D20" s="29">
        <f t="shared" si="9"/>
        <v>513</v>
      </c>
      <c r="E20" s="29" t="str" cm="1">
        <f t="array" ref="E20">_xll.BDP($B20&amp;" corp",E$11)</f>
        <v>REPSM 4 1/2 03/25/75</v>
      </c>
      <c r="F20" s="29" t="str" cm="1">
        <f t="array" ref="F20">_xll.BDP($B20&amp;" corp",F$11)</f>
        <v>REPSM</v>
      </c>
      <c r="G20" s="29" cm="1">
        <f t="array" ref="G20">_xll.BDP($B20&amp;" corp",G$11)</f>
        <v>4.5</v>
      </c>
      <c r="H20" s="31" cm="1">
        <f t="array" ref="H20">_xll.BDP($B20&amp;" corp",H$11)*1</f>
        <v>45741</v>
      </c>
      <c r="I20" s="31" t="str">
        <f t="shared" si="10"/>
        <v>REPSM 4.5 25</v>
      </c>
      <c r="J20" s="29" t="str" cm="1">
        <f t="array" ref="J20">_xll.BDP($B20&amp;" corp",J$11)</f>
        <v>EUR</v>
      </c>
      <c r="K20" s="31" cm="1">
        <f t="array" ref="K20">_xll.BDP($B20&amp;" corp",K$11)*1</f>
        <v>42081</v>
      </c>
      <c r="L20" s="29">
        <f t="shared" ca="1" si="11"/>
        <v>2045</v>
      </c>
      <c r="N20" s="29">
        <v>1</v>
      </c>
      <c r="O20" s="29" t="s">
        <v>1174</v>
      </c>
      <c r="P20" s="29">
        <f>_xll.BDH(B20&amp;"@"&amp;C20&amp;" Corp","blp_i_sprd_mid","-2AY",,"Dates=h","Fill=C","Sort=R","Dir=H","factor=1","pcs="&amp;TV21,"cols=513;rows=1")</f>
        <v>366.80500000000001</v>
      </c>
      <c r="Q20" s="29">
        <v>367.86500000000001</v>
      </c>
      <c r="R20" s="29">
        <v>369.029</v>
      </c>
      <c r="S20" s="29">
        <v>370.14100000000002</v>
      </c>
      <c r="T20" s="29">
        <v>371.625</v>
      </c>
      <c r="U20" s="29">
        <v>363.584</v>
      </c>
      <c r="V20" s="29">
        <v>361.55</v>
      </c>
      <c r="W20" s="29">
        <v>361.11900000000003</v>
      </c>
      <c r="X20" s="29">
        <v>363.245</v>
      </c>
      <c r="Y20" s="29">
        <v>357.404</v>
      </c>
      <c r="Z20" s="29">
        <v>350.649</v>
      </c>
      <c r="AA20" s="29">
        <v>351.82</v>
      </c>
      <c r="AB20" s="29">
        <v>357.95699999999999</v>
      </c>
      <c r="AC20" s="29">
        <v>360.83699999999999</v>
      </c>
      <c r="AD20" s="29">
        <v>358.262</v>
      </c>
      <c r="AE20" s="29">
        <v>360.505</v>
      </c>
      <c r="AF20" s="29">
        <v>364.81200000000001</v>
      </c>
      <c r="AG20" s="29">
        <v>366.02100000000002</v>
      </c>
      <c r="AH20" s="29">
        <v>370.35</v>
      </c>
      <c r="AI20" s="29">
        <v>364.59300000000002</v>
      </c>
      <c r="AJ20" s="29">
        <v>355.584</v>
      </c>
      <c r="AK20" s="29">
        <v>357.82100000000003</v>
      </c>
      <c r="AL20" s="29">
        <v>356.964</v>
      </c>
      <c r="AM20" s="29">
        <v>340.68099999999998</v>
      </c>
      <c r="AN20" s="29">
        <v>340.36900000000003</v>
      </c>
      <c r="AO20" s="29">
        <v>341.20800000000003</v>
      </c>
      <c r="AP20" s="29">
        <v>344.20499999999998</v>
      </c>
      <c r="AQ20" s="29">
        <v>344.99900000000002</v>
      </c>
      <c r="AR20" s="29">
        <v>342.48200000000003</v>
      </c>
      <c r="AS20" s="29">
        <v>334.44900000000001</v>
      </c>
      <c r="AT20" s="29">
        <v>338.911</v>
      </c>
      <c r="AU20" s="29">
        <v>335.21600000000001</v>
      </c>
      <c r="AV20" s="29">
        <v>327.81299999999999</v>
      </c>
      <c r="AW20" s="29">
        <v>328.125</v>
      </c>
      <c r="AX20" s="29">
        <v>325.43799999999999</v>
      </c>
      <c r="AY20" s="29">
        <v>327.05200000000002</v>
      </c>
      <c r="AZ20" s="29">
        <v>331.75900000000001</v>
      </c>
      <c r="BA20" s="29">
        <v>331.726</v>
      </c>
      <c r="BB20" s="29">
        <v>332.10300000000001</v>
      </c>
      <c r="BC20" s="29">
        <v>330.077</v>
      </c>
      <c r="BD20" s="29">
        <v>326.63299999999998</v>
      </c>
      <c r="BE20" s="29">
        <v>325.73099999999999</v>
      </c>
      <c r="BF20" s="29">
        <v>333.81599999999997</v>
      </c>
      <c r="BG20" s="29">
        <v>338.678</v>
      </c>
      <c r="BH20" s="29">
        <v>340.95100000000002</v>
      </c>
      <c r="BI20" s="29">
        <v>338.476</v>
      </c>
      <c r="BJ20" s="29">
        <v>337.12700000000001</v>
      </c>
      <c r="BK20" s="29">
        <v>331.786</v>
      </c>
      <c r="BL20" s="29">
        <v>326.47000000000003</v>
      </c>
      <c r="BM20" s="29">
        <v>326.255</v>
      </c>
      <c r="BN20" s="29">
        <v>331.19099999999997</v>
      </c>
      <c r="BO20" s="29">
        <v>341.06099999999998</v>
      </c>
      <c r="BP20" s="29">
        <v>359.21499999999997</v>
      </c>
      <c r="BQ20" s="29">
        <v>363.93700000000001</v>
      </c>
      <c r="BR20" s="29">
        <v>369.74799999999999</v>
      </c>
      <c r="BS20" s="29">
        <v>374.637</v>
      </c>
      <c r="BT20" s="29">
        <v>383.40199999999999</v>
      </c>
      <c r="BU20" s="29">
        <v>383.49099999999999</v>
      </c>
      <c r="BV20" s="29">
        <v>384.64100000000002</v>
      </c>
      <c r="BW20" s="29">
        <v>383.10700000000003</v>
      </c>
      <c r="BX20" s="29">
        <v>373.93599999999998</v>
      </c>
      <c r="BY20" s="29">
        <v>371.428</v>
      </c>
      <c r="BZ20" s="29">
        <v>367.05399999999997</v>
      </c>
      <c r="CA20" s="29">
        <v>364.91500000000002</v>
      </c>
      <c r="CB20" s="29">
        <v>367.00799999999998</v>
      </c>
      <c r="CC20" s="29">
        <v>367.90699999999998</v>
      </c>
      <c r="CD20" s="29">
        <v>362.88499999999999</v>
      </c>
      <c r="CE20" s="29">
        <v>371.154</v>
      </c>
      <c r="CF20" s="29">
        <v>377.05700000000002</v>
      </c>
      <c r="CG20" s="29">
        <v>379.55500000000001</v>
      </c>
      <c r="CH20" s="29">
        <v>379.47899999999998</v>
      </c>
      <c r="CI20" s="29">
        <v>382.44600000000003</v>
      </c>
      <c r="CJ20" s="29">
        <v>380.73399999999998</v>
      </c>
      <c r="CK20" s="29">
        <v>382.84699999999998</v>
      </c>
      <c r="CL20" s="29">
        <v>374.21499999999997</v>
      </c>
      <c r="CM20" s="29">
        <v>368.40800000000002</v>
      </c>
      <c r="CN20" s="29">
        <v>364.12799999999999</v>
      </c>
      <c r="CO20" s="29">
        <v>364.22800000000001</v>
      </c>
      <c r="CP20" s="29">
        <v>368.84100000000001</v>
      </c>
      <c r="CQ20" s="29">
        <v>373.43400000000003</v>
      </c>
      <c r="CR20" s="29">
        <v>378.49400000000003</v>
      </c>
      <c r="CS20" s="29">
        <v>386.33</v>
      </c>
      <c r="CT20" s="29">
        <v>387.28199999999998</v>
      </c>
      <c r="CU20" s="29">
        <v>385.86399999999998</v>
      </c>
      <c r="CV20" s="29">
        <v>383.56599999999997</v>
      </c>
      <c r="CW20" s="29">
        <v>379.85599999999999</v>
      </c>
      <c r="CX20" s="29">
        <v>378.43599999999998</v>
      </c>
      <c r="CY20" s="29">
        <v>380.79899999999998</v>
      </c>
      <c r="CZ20" s="29">
        <v>374.50400000000002</v>
      </c>
      <c r="DA20" s="29">
        <v>370.69099999999997</v>
      </c>
      <c r="DB20" s="29">
        <v>359.59800000000001</v>
      </c>
      <c r="DC20" s="29">
        <v>353.57400000000001</v>
      </c>
      <c r="DD20" s="29">
        <v>368.15600000000001</v>
      </c>
      <c r="DE20" s="29">
        <v>363.49700000000001</v>
      </c>
      <c r="DF20" s="29">
        <v>357.779</v>
      </c>
      <c r="DG20" s="29">
        <v>339.02800000000002</v>
      </c>
      <c r="DH20" s="29">
        <v>323.58800000000002</v>
      </c>
      <c r="DI20" s="29">
        <v>300.983</v>
      </c>
      <c r="DJ20" s="29">
        <v>302.96800000000002</v>
      </c>
      <c r="DK20" s="29">
        <v>329.37</v>
      </c>
      <c r="DL20" s="29">
        <v>343.40199999999999</v>
      </c>
      <c r="DM20" s="29">
        <v>362.79399999999998</v>
      </c>
      <c r="DN20" s="29">
        <v>372.02499999999998</v>
      </c>
      <c r="DO20" s="29">
        <v>372.53899999999999</v>
      </c>
      <c r="DP20" s="29">
        <v>369.71</v>
      </c>
      <c r="DQ20" s="29">
        <v>370.23500000000001</v>
      </c>
      <c r="DR20" s="29">
        <v>389.48200000000003</v>
      </c>
      <c r="DS20" s="29">
        <v>394.07400000000001</v>
      </c>
      <c r="DT20" s="29">
        <v>412.572</v>
      </c>
      <c r="DU20" s="29">
        <v>419.30700000000002</v>
      </c>
      <c r="DV20" s="29">
        <v>429.3</v>
      </c>
      <c r="DW20" s="29">
        <v>442.25299999999999</v>
      </c>
      <c r="DX20" s="29">
        <v>461.58</v>
      </c>
      <c r="DY20" s="29">
        <v>479.68799999999999</v>
      </c>
      <c r="DZ20" s="29">
        <v>481.21300000000002</v>
      </c>
      <c r="EA20" s="29">
        <v>474.67599999999999</v>
      </c>
      <c r="EB20" s="29">
        <v>473.02199999999999</v>
      </c>
      <c r="EC20" s="29">
        <v>476.61500000000001</v>
      </c>
      <c r="ED20" s="29">
        <v>464.02</v>
      </c>
      <c r="EE20" s="29">
        <v>484.00099999999998</v>
      </c>
      <c r="EF20" s="29">
        <v>491.30700000000002</v>
      </c>
      <c r="EG20" s="29">
        <v>497.90899999999999</v>
      </c>
      <c r="EH20" s="29">
        <v>501.01100000000002</v>
      </c>
      <c r="EI20" s="29">
        <v>487.274</v>
      </c>
      <c r="EJ20" s="29">
        <v>491.06299999999999</v>
      </c>
      <c r="EK20" s="29">
        <v>487.56799999999998</v>
      </c>
      <c r="EL20" s="29">
        <v>484.58499999999998</v>
      </c>
      <c r="EM20" s="29">
        <v>481.71</v>
      </c>
      <c r="EN20" s="29">
        <v>498.178</v>
      </c>
      <c r="EO20" s="29">
        <v>503.57900000000001</v>
      </c>
      <c r="EP20" s="29">
        <v>526.39499999999998</v>
      </c>
      <c r="EQ20" s="29">
        <v>530.50300000000004</v>
      </c>
      <c r="ER20" s="29">
        <v>474.11599999999999</v>
      </c>
      <c r="ES20" s="29">
        <v>448.464</v>
      </c>
      <c r="ET20" s="29">
        <v>449.30099999999999</v>
      </c>
      <c r="EU20" s="29">
        <v>436.34</v>
      </c>
      <c r="EV20" s="29">
        <v>434.00700000000001</v>
      </c>
      <c r="EW20" s="29">
        <v>472.89699999999999</v>
      </c>
      <c r="EX20" s="29">
        <v>503.76499999999999</v>
      </c>
      <c r="EY20" s="29">
        <v>516.34</v>
      </c>
      <c r="EZ20" s="29">
        <v>538.072</v>
      </c>
      <c r="FA20" s="29">
        <v>542.41499999999996</v>
      </c>
      <c r="FB20" s="29">
        <v>531.46699999999998</v>
      </c>
      <c r="FC20" s="29">
        <v>531.29700000000003</v>
      </c>
      <c r="FD20" s="29">
        <v>530.05100000000004</v>
      </c>
      <c r="FE20" s="29">
        <v>535.48299999999995</v>
      </c>
      <c r="FF20" s="29">
        <v>527.096</v>
      </c>
      <c r="FG20" s="29">
        <v>541.11199999999997</v>
      </c>
      <c r="FH20" s="29">
        <v>555.20899999999995</v>
      </c>
      <c r="FI20" s="29">
        <v>621.79700000000003</v>
      </c>
      <c r="FJ20" s="29">
        <v>627.55799999999999</v>
      </c>
      <c r="FK20" s="29">
        <v>618.58799999999997</v>
      </c>
      <c r="FL20" s="29">
        <v>621.94000000000005</v>
      </c>
      <c r="FM20" s="29">
        <v>587.11199999999997</v>
      </c>
      <c r="FN20" s="29">
        <v>528.11699999999996</v>
      </c>
      <c r="FO20" s="29">
        <v>501.24700000000001</v>
      </c>
      <c r="FP20" s="29">
        <v>443.41</v>
      </c>
      <c r="FQ20" s="29">
        <v>429.983</v>
      </c>
      <c r="FR20" s="29">
        <v>352.98500000000001</v>
      </c>
      <c r="FS20" s="29">
        <v>353.00200000000001</v>
      </c>
      <c r="FT20" s="29">
        <v>408.90199999999999</v>
      </c>
      <c r="FU20" s="29">
        <v>267.06099999999998</v>
      </c>
      <c r="FV20" s="29">
        <v>230.21899999999999</v>
      </c>
      <c r="FW20" s="29">
        <v>221.24799999999999</v>
      </c>
      <c r="FX20" s="29">
        <v>223.22</v>
      </c>
      <c r="FY20" s="29">
        <v>242.57300000000001</v>
      </c>
      <c r="FZ20" s="29">
        <v>235.15299999999999</v>
      </c>
      <c r="GA20" s="29">
        <v>212.131</v>
      </c>
      <c r="GB20" s="29">
        <v>196.06</v>
      </c>
      <c r="GC20" s="29">
        <v>190.10300000000001</v>
      </c>
      <c r="GD20" s="29">
        <v>181.84</v>
      </c>
      <c r="GE20" s="29">
        <v>161.185</v>
      </c>
      <c r="GF20" s="29">
        <v>163.24700000000001</v>
      </c>
      <c r="GG20" s="29">
        <v>162.453</v>
      </c>
      <c r="GH20" s="29">
        <v>163.78299999999999</v>
      </c>
      <c r="GI20" s="29">
        <v>162.422</v>
      </c>
      <c r="GJ20" s="29">
        <v>164.60400000000001</v>
      </c>
      <c r="GK20" s="29">
        <v>163.935</v>
      </c>
      <c r="GL20" s="29">
        <v>163.95500000000001</v>
      </c>
      <c r="GM20" s="29">
        <v>165.53200000000001</v>
      </c>
      <c r="GN20" s="29">
        <v>167.262</v>
      </c>
      <c r="GO20" s="29">
        <v>164.98500000000001</v>
      </c>
      <c r="GP20" s="29">
        <v>163.72800000000001</v>
      </c>
      <c r="GQ20" s="29">
        <v>167.4</v>
      </c>
      <c r="GR20" s="29">
        <v>175.762</v>
      </c>
      <c r="GS20" s="29">
        <v>186.36199999999999</v>
      </c>
      <c r="GT20" s="29">
        <v>185.75700000000001</v>
      </c>
      <c r="GU20" s="29">
        <v>183.81800000000001</v>
      </c>
      <c r="GV20" s="29">
        <v>179.60499999999999</v>
      </c>
      <c r="GW20" s="29">
        <v>182.012</v>
      </c>
      <c r="GX20" s="29">
        <v>187.70500000000001</v>
      </c>
      <c r="GY20" s="29">
        <v>173.11099999999999</v>
      </c>
      <c r="GZ20" s="29">
        <v>160.239</v>
      </c>
      <c r="HA20" s="29">
        <v>153.81399999999999</v>
      </c>
      <c r="HB20" s="29">
        <v>150.53</v>
      </c>
      <c r="HC20" s="29">
        <v>148.012</v>
      </c>
      <c r="HD20" s="29">
        <v>149.28100000000001</v>
      </c>
      <c r="HE20" s="29">
        <v>153.05799999999999</v>
      </c>
      <c r="HF20" s="29">
        <v>153.72800000000001</v>
      </c>
      <c r="HG20" s="29">
        <v>151.72900000000001</v>
      </c>
      <c r="HH20" s="29">
        <v>149.75299999999999</v>
      </c>
      <c r="HI20" s="29">
        <v>152.74700000000001</v>
      </c>
      <c r="HJ20" s="29">
        <v>152.619</v>
      </c>
      <c r="HK20" s="29">
        <v>156.65899999999999</v>
      </c>
      <c r="HL20" s="29">
        <v>156.69800000000001</v>
      </c>
      <c r="HM20" s="29">
        <v>156.488</v>
      </c>
      <c r="HN20" s="29">
        <v>154.964</v>
      </c>
      <c r="HO20" s="29">
        <v>151.42599999999999</v>
      </c>
      <c r="HP20" s="29">
        <v>151.9</v>
      </c>
      <c r="HQ20" s="29">
        <v>147.232</v>
      </c>
      <c r="HR20" s="29">
        <v>153.83799999999999</v>
      </c>
      <c r="HS20" s="29">
        <v>153.39099999999999</v>
      </c>
      <c r="HT20" s="29">
        <v>153.452</v>
      </c>
      <c r="HU20" s="29">
        <v>155.83000000000001</v>
      </c>
      <c r="HV20" s="29">
        <v>155.68299999999999</v>
      </c>
      <c r="HW20" s="29">
        <v>158.91399999999999</v>
      </c>
      <c r="HX20" s="29">
        <v>162.292</v>
      </c>
      <c r="HY20" s="29">
        <v>162.72999999999999</v>
      </c>
      <c r="HZ20" s="29">
        <v>164.37299999999999</v>
      </c>
      <c r="IA20" s="29">
        <v>167.85</v>
      </c>
      <c r="IB20" s="29">
        <v>172.67</v>
      </c>
      <c r="IC20" s="29">
        <v>171.22900000000001</v>
      </c>
      <c r="ID20" s="29">
        <v>174.036</v>
      </c>
      <c r="IE20" s="29">
        <v>176.95699999999999</v>
      </c>
      <c r="IF20" s="29">
        <v>180.57400000000001</v>
      </c>
      <c r="IG20" s="29">
        <v>188.524</v>
      </c>
      <c r="IH20" s="29">
        <v>191.28899999999999</v>
      </c>
      <c r="II20" s="29">
        <v>180.76499999999999</v>
      </c>
      <c r="IJ20" s="29">
        <v>184.21799999999999</v>
      </c>
      <c r="IK20" s="29">
        <v>186.79</v>
      </c>
      <c r="IL20" s="29">
        <v>187.113</v>
      </c>
      <c r="IM20" s="29">
        <v>184.95099999999999</v>
      </c>
      <c r="IN20" s="29">
        <v>189.48599999999999</v>
      </c>
      <c r="IO20" s="29">
        <v>199.495</v>
      </c>
      <c r="IP20" s="29">
        <v>199.73</v>
      </c>
      <c r="IQ20" s="29">
        <v>201.69200000000001</v>
      </c>
      <c r="IR20" s="29">
        <v>196.13499999999999</v>
      </c>
      <c r="IS20" s="29">
        <v>194.613</v>
      </c>
      <c r="IT20" s="29">
        <v>196.68700000000001</v>
      </c>
      <c r="IU20" s="29">
        <v>196.797</v>
      </c>
      <c r="IV20" s="29">
        <v>192.26300000000001</v>
      </c>
      <c r="IW20" s="29">
        <v>186.066</v>
      </c>
      <c r="IX20" s="29">
        <v>184.21199999999999</v>
      </c>
      <c r="IY20" s="29">
        <v>180.36699999999999</v>
      </c>
      <c r="IZ20" s="29">
        <v>169.911</v>
      </c>
      <c r="JA20" s="29">
        <v>170.65899999999999</v>
      </c>
      <c r="JB20" s="29">
        <v>167.381</v>
      </c>
      <c r="JC20" s="29">
        <v>171.99600000000001</v>
      </c>
      <c r="JD20" s="29">
        <v>177.804</v>
      </c>
      <c r="JE20" s="29">
        <v>179.70599999999999</v>
      </c>
      <c r="JF20" s="29">
        <v>173.714</v>
      </c>
      <c r="JG20" s="29">
        <v>169.11699999999999</v>
      </c>
      <c r="JH20" s="29">
        <v>163.34700000000001</v>
      </c>
      <c r="JI20" s="29">
        <v>165.35</v>
      </c>
      <c r="JJ20" s="29">
        <v>170.49199999999999</v>
      </c>
      <c r="JK20" s="29">
        <v>174.149</v>
      </c>
      <c r="JL20" s="29">
        <v>172.875</v>
      </c>
      <c r="JM20" s="29">
        <v>172.27099999999999</v>
      </c>
      <c r="JN20" s="29">
        <v>177.334</v>
      </c>
      <c r="JO20" s="29">
        <v>179.661</v>
      </c>
      <c r="JP20" s="29">
        <v>180.28200000000001</v>
      </c>
      <c r="JQ20" s="29">
        <v>183.947</v>
      </c>
      <c r="JR20" s="29">
        <v>188.24299999999999</v>
      </c>
      <c r="JS20" s="29">
        <v>187.767</v>
      </c>
      <c r="JT20" s="29">
        <v>194.63200000000001</v>
      </c>
      <c r="JU20" s="29">
        <v>199.54900000000001</v>
      </c>
      <c r="JV20" s="29">
        <v>201.72900000000001</v>
      </c>
      <c r="JW20" s="29">
        <v>197.62</v>
      </c>
      <c r="JX20" s="29">
        <v>198.47300000000001</v>
      </c>
      <c r="JY20" s="29">
        <v>202.03</v>
      </c>
      <c r="JZ20" s="29">
        <v>196.27699999999999</v>
      </c>
      <c r="KA20" s="29">
        <v>193.286</v>
      </c>
      <c r="KB20" s="29">
        <v>194.387</v>
      </c>
      <c r="KC20" s="29">
        <v>197.31200000000001</v>
      </c>
      <c r="KD20" s="29">
        <v>199.678</v>
      </c>
      <c r="KE20" s="29">
        <v>203.327</v>
      </c>
      <c r="KF20" s="29">
        <v>203.11699999999999</v>
      </c>
      <c r="KG20" s="29">
        <v>203.905</v>
      </c>
      <c r="KH20" s="29">
        <v>201.14599999999999</v>
      </c>
      <c r="KI20" s="29">
        <v>206.15100000000001</v>
      </c>
      <c r="KJ20" s="29">
        <v>208.13399999999999</v>
      </c>
      <c r="KK20" s="29">
        <v>201.39</v>
      </c>
      <c r="KL20" s="29">
        <v>197.01900000000001</v>
      </c>
      <c r="KM20" s="29">
        <v>195.18899999999999</v>
      </c>
      <c r="KN20" s="29">
        <v>197.90100000000001</v>
      </c>
      <c r="KO20" s="29">
        <v>220.02</v>
      </c>
      <c r="KP20" s="29">
        <v>219.88900000000001</v>
      </c>
      <c r="KQ20" s="29">
        <v>212.93</v>
      </c>
      <c r="KR20" s="29">
        <v>212.92099999999999</v>
      </c>
      <c r="KS20" s="29">
        <v>208.37100000000001</v>
      </c>
      <c r="KT20" s="29">
        <v>216.68</v>
      </c>
      <c r="KU20" s="29">
        <v>219.46700000000001</v>
      </c>
      <c r="KV20" s="29">
        <v>216.66300000000001</v>
      </c>
      <c r="KW20" s="29">
        <v>215.21</v>
      </c>
      <c r="KX20" s="29">
        <v>215.22900000000001</v>
      </c>
      <c r="KY20" s="29">
        <v>215.93899999999999</v>
      </c>
      <c r="KZ20" s="29">
        <v>214.821</v>
      </c>
      <c r="LA20" s="29">
        <v>213.63800000000001</v>
      </c>
      <c r="LB20" s="29">
        <v>212.31800000000001</v>
      </c>
      <c r="LC20" s="29">
        <v>213.10300000000001</v>
      </c>
      <c r="LD20" s="29">
        <v>222.75899999999999</v>
      </c>
      <c r="LE20" s="29">
        <v>233.244</v>
      </c>
      <c r="LF20" s="29">
        <v>237.49299999999999</v>
      </c>
      <c r="LG20" s="29">
        <v>247.76300000000001</v>
      </c>
      <c r="LH20" s="29">
        <v>248.88399999999999</v>
      </c>
      <c r="LI20" s="29">
        <v>233.428</v>
      </c>
      <c r="LJ20" s="29">
        <v>228.68799999999999</v>
      </c>
      <c r="LK20" s="29">
        <v>221.863</v>
      </c>
      <c r="LL20" s="29">
        <v>222.37700000000001</v>
      </c>
      <c r="LM20" s="29">
        <v>221.495</v>
      </c>
      <c r="LN20" s="29">
        <v>229.92699999999999</v>
      </c>
      <c r="LO20" s="29">
        <v>234.86699999999999</v>
      </c>
      <c r="LP20" s="29">
        <v>240.70099999999999</v>
      </c>
      <c r="LQ20" s="29">
        <v>230.16900000000001</v>
      </c>
      <c r="LR20" s="29">
        <v>220.97800000000001</v>
      </c>
      <c r="LS20" s="29">
        <v>218.09100000000001</v>
      </c>
      <c r="LT20" s="29">
        <v>215.07</v>
      </c>
      <c r="LU20" s="29">
        <v>199.64400000000001</v>
      </c>
      <c r="LV20" s="29">
        <v>195.934</v>
      </c>
      <c r="LW20" s="29">
        <v>192.50399999999999</v>
      </c>
      <c r="LX20" s="29">
        <v>205.53</v>
      </c>
      <c r="LY20" s="29">
        <v>214.119</v>
      </c>
      <c r="LZ20" s="29">
        <v>220.05500000000001</v>
      </c>
      <c r="MA20" s="29">
        <v>218.745</v>
      </c>
      <c r="MB20" s="29">
        <v>215.65</v>
      </c>
      <c r="MC20" s="29">
        <v>205.03100000000001</v>
      </c>
      <c r="MD20" s="29">
        <v>193.75700000000001</v>
      </c>
      <c r="ME20" s="29">
        <v>194.042</v>
      </c>
      <c r="MF20" s="29">
        <v>192.20500000000001</v>
      </c>
      <c r="MG20" s="29">
        <v>193.15600000000001</v>
      </c>
      <c r="MH20" s="29">
        <v>205.61600000000001</v>
      </c>
      <c r="MI20" s="29">
        <v>208.441</v>
      </c>
      <c r="MJ20" s="29">
        <v>199.36</v>
      </c>
      <c r="MK20" s="29">
        <v>190.53800000000001</v>
      </c>
      <c r="ML20" s="29">
        <v>194.35499999999999</v>
      </c>
      <c r="MM20" s="29">
        <v>198.078</v>
      </c>
      <c r="MN20" s="29">
        <v>198.53700000000001</v>
      </c>
      <c r="MO20" s="29">
        <v>199.87700000000001</v>
      </c>
      <c r="MP20" s="29">
        <v>208.68299999999999</v>
      </c>
      <c r="MQ20" s="29">
        <v>213.40899999999999</v>
      </c>
      <c r="MR20" s="29">
        <v>211.49199999999999</v>
      </c>
      <c r="MS20" s="29">
        <v>206.28700000000001</v>
      </c>
      <c r="MT20" s="29">
        <v>198.738</v>
      </c>
      <c r="MU20" s="29">
        <v>197.40299999999999</v>
      </c>
      <c r="MV20" s="29">
        <v>194.31700000000001</v>
      </c>
      <c r="MW20" s="29">
        <v>199.79</v>
      </c>
      <c r="MX20" s="29">
        <v>210.86799999999999</v>
      </c>
      <c r="MY20" s="29">
        <v>225.41399999999999</v>
      </c>
      <c r="MZ20" s="29">
        <v>231.49199999999999</v>
      </c>
      <c r="NA20" s="29">
        <v>232.71299999999999</v>
      </c>
      <c r="NB20" s="29">
        <v>232.196</v>
      </c>
      <c r="NC20" s="29">
        <v>229.553</v>
      </c>
      <c r="ND20" s="29">
        <v>237.857</v>
      </c>
      <c r="NE20" s="29">
        <v>247.92400000000001</v>
      </c>
      <c r="NF20" s="29">
        <v>247.36199999999999</v>
      </c>
      <c r="NG20" s="29">
        <v>248.751</v>
      </c>
      <c r="NH20" s="29">
        <v>258.88499999999999</v>
      </c>
      <c r="NI20" s="29">
        <v>264.82299999999998</v>
      </c>
      <c r="NJ20" s="29">
        <v>263.33999999999997</v>
      </c>
      <c r="NK20" s="29">
        <v>259.69900000000001</v>
      </c>
      <c r="NL20" s="29">
        <v>264.29500000000002</v>
      </c>
      <c r="NM20" s="29">
        <v>262.495</v>
      </c>
      <c r="NN20" s="29">
        <v>263.25900000000001</v>
      </c>
      <c r="NO20" s="29">
        <v>261.12400000000002</v>
      </c>
      <c r="NP20" s="29">
        <v>263.93099999999998</v>
      </c>
      <c r="NQ20" s="29">
        <v>250.88</v>
      </c>
      <c r="NR20" s="29">
        <v>244.74</v>
      </c>
      <c r="NS20" s="29">
        <v>242.53399999999999</v>
      </c>
      <c r="NT20" s="29">
        <v>242.25700000000001</v>
      </c>
      <c r="NU20" s="29">
        <v>240.50399999999999</v>
      </c>
      <c r="NV20" s="29">
        <v>243.42400000000001</v>
      </c>
      <c r="NW20" s="29">
        <v>243.13399999999999</v>
      </c>
      <c r="NX20" s="29">
        <v>242.864</v>
      </c>
      <c r="NY20" s="29">
        <v>238.17599999999999</v>
      </c>
      <c r="NZ20" s="29">
        <v>243.36699999999999</v>
      </c>
      <c r="OA20" s="29">
        <v>238.07900000000001</v>
      </c>
      <c r="OB20" s="29">
        <v>223.74600000000001</v>
      </c>
      <c r="OC20" s="29">
        <v>205.63800000000001</v>
      </c>
      <c r="OD20" s="29">
        <v>206.434</v>
      </c>
      <c r="OE20" s="29">
        <v>207.149</v>
      </c>
      <c r="OF20" s="29">
        <v>207.93100000000001</v>
      </c>
      <c r="OG20" s="29">
        <v>210.095</v>
      </c>
      <c r="OH20" s="29">
        <v>215.92099999999999</v>
      </c>
      <c r="OI20" s="29">
        <v>219.45699999999999</v>
      </c>
      <c r="OJ20" s="29">
        <v>217.703</v>
      </c>
      <c r="OK20" s="29">
        <v>220.06200000000001</v>
      </c>
      <c r="OL20" s="29">
        <v>219.161</v>
      </c>
      <c r="OM20" s="29">
        <v>221.72300000000001</v>
      </c>
      <c r="ON20" s="29">
        <v>216.953</v>
      </c>
      <c r="OO20" s="29">
        <v>217.57</v>
      </c>
      <c r="OP20" s="29">
        <v>220.142</v>
      </c>
      <c r="OQ20" s="29">
        <v>228.63399999999999</v>
      </c>
      <c r="OR20" s="29">
        <v>237.68100000000001</v>
      </c>
      <c r="OS20" s="29">
        <v>242.999</v>
      </c>
      <c r="OT20" s="29">
        <v>242.59</v>
      </c>
      <c r="OU20" s="29">
        <v>241.55099999999999</v>
      </c>
      <c r="OV20" s="29">
        <v>241.822</v>
      </c>
      <c r="OW20" s="29">
        <v>242.14099999999999</v>
      </c>
      <c r="OX20" s="29">
        <v>241.96199999999999</v>
      </c>
      <c r="OY20" s="29">
        <v>248.565</v>
      </c>
      <c r="OZ20" s="29">
        <v>252.10400000000001</v>
      </c>
      <c r="PA20" s="29">
        <v>261.762</v>
      </c>
      <c r="PB20" s="29">
        <v>270.14999999999998</v>
      </c>
      <c r="PC20" s="29">
        <v>278.25599999999997</v>
      </c>
      <c r="PD20" s="29">
        <v>274.798</v>
      </c>
      <c r="PE20" s="29">
        <v>278.69900000000001</v>
      </c>
      <c r="PF20" s="29">
        <v>277.61200000000002</v>
      </c>
      <c r="PG20" s="29">
        <v>274.45299999999997</v>
      </c>
      <c r="PH20" s="29">
        <v>270.90199999999999</v>
      </c>
      <c r="PI20" s="29">
        <v>269.14400000000001</v>
      </c>
      <c r="PJ20" s="29">
        <v>274.44900000000001</v>
      </c>
      <c r="PK20" s="29">
        <v>279.58300000000003</v>
      </c>
      <c r="PL20" s="29">
        <v>279.80399999999997</v>
      </c>
      <c r="PM20" s="29">
        <v>283.00599999999997</v>
      </c>
      <c r="PN20" s="29">
        <v>288.94499999999999</v>
      </c>
      <c r="PO20" s="29">
        <v>295.41500000000002</v>
      </c>
      <c r="PP20" s="29">
        <v>297.27</v>
      </c>
      <c r="PQ20" s="29">
        <v>295.24599999999998</v>
      </c>
      <c r="PR20" s="29">
        <v>285.77600000000001</v>
      </c>
      <c r="PS20" s="29">
        <v>281.827</v>
      </c>
      <c r="PT20" s="29">
        <v>281.92899999999997</v>
      </c>
      <c r="PU20" s="29">
        <v>280.125</v>
      </c>
      <c r="PV20" s="29">
        <v>278.62200000000001</v>
      </c>
      <c r="PW20" s="29">
        <v>283.233</v>
      </c>
      <c r="PX20" s="29">
        <v>290.18700000000001</v>
      </c>
      <c r="PY20" s="29">
        <v>292.00299999999999</v>
      </c>
      <c r="PZ20" s="29">
        <v>296.875</v>
      </c>
      <c r="QA20" s="29">
        <v>294.411</v>
      </c>
      <c r="QB20" s="29">
        <v>295.517</v>
      </c>
      <c r="QC20" s="29">
        <v>293.97000000000003</v>
      </c>
      <c r="QD20" s="29">
        <v>297.375</v>
      </c>
      <c r="QE20" s="29">
        <v>300.26900000000001</v>
      </c>
      <c r="QF20" s="29">
        <v>302.50200000000001</v>
      </c>
      <c r="QG20" s="29">
        <v>303.99299999999999</v>
      </c>
      <c r="QH20" s="29">
        <v>310.36700000000002</v>
      </c>
      <c r="QI20" s="29">
        <v>324.36500000000001</v>
      </c>
      <c r="QJ20" s="29">
        <v>327.99900000000002</v>
      </c>
      <c r="QK20" s="29">
        <v>318.40199999999999</v>
      </c>
      <c r="QL20" s="29">
        <v>302.91000000000003</v>
      </c>
      <c r="QM20" s="29">
        <v>302.72899999999998</v>
      </c>
      <c r="QN20" s="29">
        <v>309.125</v>
      </c>
      <c r="QO20" s="29">
        <v>308.76900000000001</v>
      </c>
      <c r="QP20" s="29">
        <v>312.63299999999998</v>
      </c>
      <c r="QQ20" s="29">
        <v>323.88299999999998</v>
      </c>
      <c r="QR20" s="29">
        <v>328.20600000000002</v>
      </c>
      <c r="QS20" s="29">
        <v>327.59399999999999</v>
      </c>
      <c r="QT20" s="29">
        <v>326.524</v>
      </c>
      <c r="QU20" s="29">
        <v>331.11599999999999</v>
      </c>
      <c r="QV20" s="29">
        <v>328.46199999999999</v>
      </c>
      <c r="QW20" s="29">
        <v>322.98500000000001</v>
      </c>
      <c r="QX20" s="29">
        <v>319.15199999999999</v>
      </c>
      <c r="QY20" s="29">
        <v>321.77600000000001</v>
      </c>
      <c r="QZ20" s="29">
        <v>331.928</v>
      </c>
      <c r="RA20" s="29">
        <v>331.14499999999998</v>
      </c>
      <c r="RB20" s="29">
        <v>337.34899999999999</v>
      </c>
      <c r="RC20" s="29">
        <v>335.79</v>
      </c>
      <c r="RD20" s="29">
        <v>329.78</v>
      </c>
      <c r="RE20" s="29">
        <v>334.93700000000001</v>
      </c>
      <c r="RF20" s="29">
        <v>335.87299999999999</v>
      </c>
      <c r="RG20" s="29">
        <v>361.67099999999999</v>
      </c>
      <c r="RH20" s="29">
        <v>372.80399999999997</v>
      </c>
      <c r="RI20" s="29">
        <v>383.86099999999999</v>
      </c>
      <c r="RJ20" s="29">
        <v>386.09800000000001</v>
      </c>
      <c r="RK20" s="29">
        <v>375.04199999999997</v>
      </c>
      <c r="RL20" s="29">
        <v>364.05200000000002</v>
      </c>
      <c r="RM20" s="29">
        <v>365.28800000000001</v>
      </c>
      <c r="RN20" s="29">
        <v>366.7</v>
      </c>
      <c r="RO20" s="29">
        <v>359.38600000000002</v>
      </c>
      <c r="RP20" s="29">
        <v>362.44600000000003</v>
      </c>
      <c r="RQ20" s="29">
        <v>358.00099999999998</v>
      </c>
      <c r="RR20" s="29">
        <v>353.28399999999999</v>
      </c>
      <c r="RS20" s="29">
        <v>351.572</v>
      </c>
      <c r="RT20" s="29">
        <v>338.34100000000001</v>
      </c>
      <c r="RU20" s="29">
        <v>334.48700000000002</v>
      </c>
      <c r="RV20" s="29">
        <v>330.67399999999998</v>
      </c>
      <c r="RW20" s="29">
        <v>344.589</v>
      </c>
      <c r="RX20" s="29">
        <v>374.827</v>
      </c>
      <c r="RY20" s="29">
        <v>392.33</v>
      </c>
      <c r="RZ20" s="29">
        <v>390.45299999999997</v>
      </c>
      <c r="SA20" s="29">
        <v>391.13</v>
      </c>
      <c r="SB20" s="29">
        <v>379.036</v>
      </c>
      <c r="SC20" s="29">
        <v>371.66899999999998</v>
      </c>
      <c r="SD20" s="29">
        <v>365.90100000000001</v>
      </c>
      <c r="SE20" s="29">
        <v>374.62599999999998</v>
      </c>
      <c r="SF20" s="29">
        <v>367.50299999999999</v>
      </c>
      <c r="SG20" s="29">
        <v>358.15100000000001</v>
      </c>
      <c r="SH20" s="29">
        <v>351.91699999999997</v>
      </c>
      <c r="SI20" s="29">
        <v>347.31</v>
      </c>
      <c r="SJ20" s="29">
        <v>347.48099999999999</v>
      </c>
      <c r="SK20" s="29">
        <v>337.25799999999998</v>
      </c>
      <c r="SL20" s="29">
        <v>337.76</v>
      </c>
      <c r="SM20" s="29">
        <v>339.596</v>
      </c>
      <c r="SN20" s="29">
        <v>321.02300000000002</v>
      </c>
      <c r="SO20" s="29">
        <v>316.07299999999998</v>
      </c>
      <c r="SP20" s="29">
        <v>305.86399999999998</v>
      </c>
      <c r="SQ20" s="29">
        <v>296.80500000000001</v>
      </c>
      <c r="SR20" s="29">
        <v>281.93799999999999</v>
      </c>
      <c r="SS20" s="29">
        <v>277.315</v>
      </c>
      <c r="ST20" s="29">
        <v>274.947</v>
      </c>
      <c r="SU20" s="29">
        <v>262.75299999999999</v>
      </c>
      <c r="SV20" s="29">
        <v>264.10399999999998</v>
      </c>
      <c r="SW20" s="29">
        <v>269.38400000000001</v>
      </c>
      <c r="SX20" s="29">
        <v>269.06799999999998</v>
      </c>
      <c r="SY20" s="29">
        <v>269.54300000000001</v>
      </c>
      <c r="SZ20" s="29">
        <v>273.76799999999997</v>
      </c>
      <c r="TA20" s="29">
        <v>279.47300000000001</v>
      </c>
      <c r="TB20" s="29">
        <v>280.94200000000001</v>
      </c>
      <c r="TC20" s="29">
        <v>282.71199999999999</v>
      </c>
      <c r="TD20" s="29">
        <v>287.38499999999999</v>
      </c>
      <c r="TE20" s="29">
        <v>278.56599999999997</v>
      </c>
      <c r="TF20" s="29">
        <v>272.87299999999999</v>
      </c>
      <c r="TG20" s="29">
        <v>270.41399999999999</v>
      </c>
      <c r="TH20" s="29">
        <v>263.57900000000001</v>
      </c>
    </row>
    <row r="21" spans="2:530" x14ac:dyDescent="0.25">
      <c r="B21" s="29" t="s">
        <v>232</v>
      </c>
      <c r="C21" s="29" t="s">
        <v>927</v>
      </c>
      <c r="D21" s="29">
        <f t="shared" si="9"/>
        <v>100</v>
      </c>
      <c r="E21" s="29" t="str" cm="1">
        <f t="array" ref="E21">_xll.BDP($B21&amp;" corp",E$11)</f>
        <v>REPSM 3 3/4 PERP</v>
      </c>
      <c r="F21" s="29" t="str" cm="1">
        <f t="array" ref="F21">_xll.BDP($B21&amp;" corp",F$11)</f>
        <v>REPSM</v>
      </c>
      <c r="G21" s="29" cm="1">
        <f t="array" ref="G21">_xll.BDP($B21&amp;" corp",G$11)</f>
        <v>3.75</v>
      </c>
      <c r="H21" s="31" cm="1">
        <f t="array" ref="H21">_xll.BDP($B21&amp;" corp",H$11)*1</f>
        <v>46092</v>
      </c>
      <c r="I21" s="31" t="str">
        <f t="shared" si="10"/>
        <v>REPSM 3.75 26</v>
      </c>
      <c r="J21" s="29" t="str" cm="1">
        <f t="array" ref="J21">_xll.BDP($B21&amp;" corp",J$11)</f>
        <v>EUR</v>
      </c>
      <c r="K21" s="31" cm="1">
        <f t="array" ref="K21">_xll.BDP($B21&amp;" corp",K$11)*1</f>
        <v>43984</v>
      </c>
      <c r="L21" s="29">
        <f t="shared" ca="1" si="11"/>
        <v>142</v>
      </c>
      <c r="N21" s="29">
        <v>1</v>
      </c>
      <c r="O21" s="29" t="s">
        <v>1174</v>
      </c>
      <c r="P21" s="29">
        <f>_xll.BDH(B21&amp;"@"&amp;C21&amp;" Corp","blp_i_sprd_mid","-2AY",,"Dates=h","Fill=C","Sort=R","Dir=H","factor=1","pcs="&amp;TV22,"cols=100;rows=1")</f>
        <v>384.71499999999997</v>
      </c>
      <c r="Q21" s="29">
        <v>385.58499999999998</v>
      </c>
      <c r="R21" s="29">
        <v>388.05</v>
      </c>
      <c r="S21" s="29">
        <v>394.37400000000002</v>
      </c>
      <c r="T21" s="29">
        <v>395.98599999999999</v>
      </c>
      <c r="U21" s="29">
        <v>386.95</v>
      </c>
      <c r="V21" s="29">
        <v>384.358</v>
      </c>
      <c r="W21" s="29">
        <v>383.64400000000001</v>
      </c>
      <c r="X21" s="29">
        <v>384.40499999999997</v>
      </c>
      <c r="Y21" s="29">
        <v>382.36599999999999</v>
      </c>
      <c r="Z21" s="29">
        <v>377.00900000000001</v>
      </c>
      <c r="AA21" s="29">
        <v>378.73599999999999</v>
      </c>
      <c r="AB21" s="29">
        <v>389.99200000000002</v>
      </c>
      <c r="AC21" s="29">
        <v>394.536</v>
      </c>
      <c r="AD21" s="29">
        <v>391.88099999999997</v>
      </c>
      <c r="AE21" s="29">
        <v>397.50099999999998</v>
      </c>
      <c r="AF21" s="29">
        <v>400.77499999999998</v>
      </c>
      <c r="AG21" s="29">
        <v>401.16699999999997</v>
      </c>
      <c r="AH21" s="29">
        <v>405.51100000000002</v>
      </c>
      <c r="AI21" s="29">
        <v>397.99099999999999</v>
      </c>
      <c r="AJ21" s="29">
        <v>389.50099999999998</v>
      </c>
      <c r="AK21" s="29">
        <v>391.83800000000002</v>
      </c>
      <c r="AL21" s="29">
        <v>390.57900000000001</v>
      </c>
      <c r="AM21" s="29">
        <v>372.78199999999998</v>
      </c>
      <c r="AN21" s="29">
        <v>372.14699999999999</v>
      </c>
      <c r="AO21" s="29">
        <v>372.262</v>
      </c>
      <c r="AP21" s="29">
        <v>375.166</v>
      </c>
      <c r="AQ21" s="29">
        <v>374.964</v>
      </c>
      <c r="AR21" s="29">
        <v>370.97399999999999</v>
      </c>
      <c r="AS21" s="29">
        <v>364.96899999999999</v>
      </c>
      <c r="AT21" s="29">
        <v>367.79500000000002</v>
      </c>
      <c r="AU21" s="29">
        <v>363.73099999999999</v>
      </c>
      <c r="AV21" s="29">
        <v>352.76400000000001</v>
      </c>
      <c r="AW21" s="29">
        <v>351.00700000000001</v>
      </c>
      <c r="AX21" s="29">
        <v>349.142</v>
      </c>
      <c r="AY21" s="29">
        <v>348.96899999999999</v>
      </c>
      <c r="AZ21" s="29">
        <v>351.75900000000001</v>
      </c>
      <c r="BA21" s="29">
        <v>350.58699999999999</v>
      </c>
      <c r="BB21" s="29">
        <v>351.55200000000002</v>
      </c>
      <c r="BC21" s="29">
        <v>350.178</v>
      </c>
      <c r="BD21" s="29">
        <v>351.495</v>
      </c>
      <c r="BE21" s="29">
        <v>351.92599999999999</v>
      </c>
      <c r="BF21" s="29">
        <v>358.46699999999998</v>
      </c>
      <c r="BG21" s="29">
        <v>365.18900000000002</v>
      </c>
      <c r="BH21" s="29">
        <v>365.786</v>
      </c>
      <c r="BI21" s="29">
        <v>363.47199999999998</v>
      </c>
      <c r="BJ21" s="29">
        <v>362.17899999999997</v>
      </c>
      <c r="BK21" s="29">
        <v>357.14</v>
      </c>
      <c r="BL21" s="29">
        <v>350.80099999999999</v>
      </c>
      <c r="BM21" s="29">
        <v>345.80399999999997</v>
      </c>
      <c r="BN21" s="29">
        <v>350.34100000000001</v>
      </c>
      <c r="BO21" s="29">
        <v>358.61399999999998</v>
      </c>
      <c r="BP21" s="29">
        <v>373.41899999999998</v>
      </c>
      <c r="BQ21" s="29">
        <v>380.61799999999999</v>
      </c>
      <c r="BR21" s="29">
        <v>386.935</v>
      </c>
      <c r="BS21" s="29">
        <v>392.39299999999997</v>
      </c>
      <c r="BT21" s="29">
        <v>403.32299999999998</v>
      </c>
      <c r="BU21" s="29">
        <v>404.18799999999999</v>
      </c>
      <c r="BV21" s="29">
        <v>403.029</v>
      </c>
      <c r="BW21" s="29">
        <v>402.23599999999999</v>
      </c>
      <c r="BX21" s="29">
        <v>389.39699999999999</v>
      </c>
      <c r="BY21" s="29">
        <v>388.34899999999999</v>
      </c>
      <c r="BZ21" s="29">
        <v>382.31599999999997</v>
      </c>
      <c r="CA21" s="29">
        <v>377.435</v>
      </c>
      <c r="CB21" s="29">
        <v>378.70299999999997</v>
      </c>
      <c r="CC21" s="29">
        <v>378.07400000000001</v>
      </c>
      <c r="CD21" s="29">
        <v>371.95600000000002</v>
      </c>
      <c r="CE21" s="29">
        <v>383.565</v>
      </c>
      <c r="CF21" s="29">
        <v>394.00900000000001</v>
      </c>
      <c r="CG21" s="29">
        <v>397.47699999999998</v>
      </c>
      <c r="CH21" s="29">
        <v>399.40100000000001</v>
      </c>
      <c r="CI21" s="29">
        <v>405.62400000000002</v>
      </c>
      <c r="CJ21" s="29">
        <v>403.74099999999999</v>
      </c>
      <c r="CK21" s="29">
        <v>406.02600000000001</v>
      </c>
      <c r="CL21" s="29">
        <v>396.71499999999997</v>
      </c>
      <c r="CM21" s="29">
        <v>390.26900000000001</v>
      </c>
      <c r="CN21" s="29">
        <v>382.24599999999998</v>
      </c>
      <c r="CO21" s="29">
        <v>382.46300000000002</v>
      </c>
      <c r="CP21" s="29">
        <v>386.75200000000001</v>
      </c>
      <c r="CQ21" s="29">
        <v>390.21</v>
      </c>
      <c r="CR21" s="29">
        <v>403.61700000000002</v>
      </c>
      <c r="CS21" s="29">
        <v>413.62599999999998</v>
      </c>
      <c r="CT21" s="29">
        <v>414.9</v>
      </c>
      <c r="CU21" s="29">
        <v>413.27300000000002</v>
      </c>
      <c r="CV21" s="29">
        <v>411.81299999999999</v>
      </c>
      <c r="CW21" s="29">
        <v>409.08699999999999</v>
      </c>
      <c r="CX21" s="29">
        <v>407.06200000000001</v>
      </c>
      <c r="CY21" s="29">
        <v>411.464</v>
      </c>
      <c r="CZ21" s="29">
        <v>404.03899999999999</v>
      </c>
      <c r="DA21" s="29">
        <v>403.04399999999998</v>
      </c>
      <c r="DB21" s="29">
        <v>390.31200000000001</v>
      </c>
      <c r="DC21" s="29">
        <v>375.238</v>
      </c>
      <c r="DD21" s="29">
        <v>390.74900000000002</v>
      </c>
      <c r="DE21" s="29">
        <v>383.392</v>
      </c>
      <c r="DF21" s="29">
        <v>385.27600000000001</v>
      </c>
      <c r="DG21" s="29">
        <v>366.96800000000002</v>
      </c>
      <c r="DH21" s="29">
        <v>354.834</v>
      </c>
      <c r="DI21" s="29">
        <v>331.05900000000003</v>
      </c>
      <c r="DJ21" s="29">
        <v>331.39800000000002</v>
      </c>
      <c r="DK21" s="29">
        <v>362.78699999999998</v>
      </c>
    </row>
    <row r="22" spans="2:530" x14ac:dyDescent="0.25">
      <c r="B22" s="29" t="s">
        <v>236</v>
      </c>
      <c r="C22" s="29" t="s">
        <v>927</v>
      </c>
      <c r="D22" s="29">
        <f t="shared" si="9"/>
        <v>100</v>
      </c>
      <c r="E22" s="29" t="str" cm="1">
        <f t="array" ref="E22">_xll.BDP($B22&amp;" corp",E$11)</f>
        <v>REPSM 4.247 PERP</v>
      </c>
      <c r="F22" s="29" t="str" cm="1">
        <f t="array" ref="F22">_xll.BDP($B22&amp;" corp",F$11)</f>
        <v>REPSM</v>
      </c>
      <c r="G22" s="29" cm="1">
        <f t="array" ref="G22">_xll.BDP($B22&amp;" corp",G$11)</f>
        <v>4.2469999999999999</v>
      </c>
      <c r="H22" s="31" cm="1">
        <f t="array" ref="H22">_xll.BDP($B22&amp;" corp",H$11)*1</f>
        <v>47007</v>
      </c>
      <c r="I22" s="31" t="str">
        <f t="shared" si="10"/>
        <v>REPSM 4.247 28</v>
      </c>
      <c r="J22" s="29" t="str" cm="1">
        <f t="array" ref="J22">_xll.BDP($B22&amp;" corp",J$11)</f>
        <v>EUR</v>
      </c>
      <c r="K22" s="31" cm="1">
        <f t="array" ref="K22">_xll.BDP($B22&amp;" corp",K$11)*1</f>
        <v>43984</v>
      </c>
      <c r="L22" s="29">
        <f t="shared" ca="1" si="11"/>
        <v>142</v>
      </c>
      <c r="N22" s="29">
        <v>1</v>
      </c>
      <c r="O22" s="29" t="s">
        <v>1174</v>
      </c>
      <c r="P22" s="29">
        <f>_xll.BDH(B22&amp;"@"&amp;C22&amp;" Corp","blp_i_sprd_mid","-2AY",,"Dates=h","Fill=C","Sort=R","Dir=H","factor=1","pcs="&amp;TV23,"cols=100;rows=1")</f>
        <v>415.48599999999999</v>
      </c>
      <c r="Q22" s="29">
        <v>416.38799999999998</v>
      </c>
      <c r="R22" s="29">
        <v>419.63799999999998</v>
      </c>
      <c r="S22" s="29">
        <v>425.255</v>
      </c>
      <c r="T22" s="29">
        <v>426.55700000000002</v>
      </c>
      <c r="U22" s="29">
        <v>417.85199999999998</v>
      </c>
      <c r="V22" s="29">
        <v>415.24700000000001</v>
      </c>
      <c r="W22" s="29">
        <v>415.79199999999997</v>
      </c>
      <c r="X22" s="29">
        <v>416.18700000000001</v>
      </c>
      <c r="Y22" s="29">
        <v>414.49799999999999</v>
      </c>
      <c r="Z22" s="29">
        <v>410.77100000000002</v>
      </c>
      <c r="AA22" s="29">
        <v>412.89400000000001</v>
      </c>
      <c r="AB22" s="29">
        <v>419.59100000000001</v>
      </c>
      <c r="AC22" s="29">
        <v>422.98700000000002</v>
      </c>
      <c r="AD22" s="29">
        <v>420.59399999999999</v>
      </c>
      <c r="AE22" s="29">
        <v>424.04</v>
      </c>
      <c r="AF22" s="29">
        <v>427.39100000000002</v>
      </c>
      <c r="AG22" s="29">
        <v>426.041</v>
      </c>
      <c r="AH22" s="29">
        <v>430.31700000000001</v>
      </c>
      <c r="AI22" s="29">
        <v>422.55099999999999</v>
      </c>
      <c r="AJ22" s="29">
        <v>412.69799999999998</v>
      </c>
      <c r="AK22" s="29">
        <v>413.61700000000002</v>
      </c>
      <c r="AL22" s="29">
        <v>412.87</v>
      </c>
      <c r="AM22" s="29">
        <v>398.79500000000002</v>
      </c>
      <c r="AN22" s="29">
        <v>399.58199999999999</v>
      </c>
      <c r="AO22" s="29">
        <v>400.6</v>
      </c>
      <c r="AP22" s="29">
        <v>402.68400000000003</v>
      </c>
      <c r="AQ22" s="29">
        <v>402.76799999999997</v>
      </c>
      <c r="AR22" s="29">
        <v>397.51900000000001</v>
      </c>
      <c r="AS22" s="29">
        <v>391.084</v>
      </c>
      <c r="AT22" s="29">
        <v>393.83499999999998</v>
      </c>
      <c r="AU22" s="29">
        <v>390.13299999999998</v>
      </c>
      <c r="AV22" s="29">
        <v>379.19799999999998</v>
      </c>
      <c r="AW22" s="29">
        <v>379</v>
      </c>
      <c r="AX22" s="29">
        <v>377.69499999999999</v>
      </c>
      <c r="AY22" s="29">
        <v>378.07400000000001</v>
      </c>
      <c r="AZ22" s="29">
        <v>378.57499999999999</v>
      </c>
      <c r="BA22" s="29">
        <v>376.57499999999999</v>
      </c>
      <c r="BB22" s="29">
        <v>377.93900000000002</v>
      </c>
      <c r="BC22" s="29">
        <v>377.95</v>
      </c>
      <c r="BD22" s="29">
        <v>378.767</v>
      </c>
      <c r="BE22" s="29">
        <v>381.072</v>
      </c>
      <c r="BF22" s="29">
        <v>391.00799999999998</v>
      </c>
      <c r="BG22" s="29">
        <v>397.048</v>
      </c>
      <c r="BH22" s="29">
        <v>398.733</v>
      </c>
      <c r="BI22" s="29">
        <v>396.41899999999998</v>
      </c>
      <c r="BJ22" s="29">
        <v>394.77800000000002</v>
      </c>
      <c r="BK22" s="29">
        <v>391.77699999999999</v>
      </c>
      <c r="BL22" s="29">
        <v>382.00799999999998</v>
      </c>
      <c r="BM22" s="29">
        <v>376.97699999999998</v>
      </c>
      <c r="BN22" s="29">
        <v>381.072</v>
      </c>
      <c r="BO22" s="29">
        <v>388.827</v>
      </c>
      <c r="BP22" s="29">
        <v>403.61099999999999</v>
      </c>
      <c r="BQ22" s="29">
        <v>409.512</v>
      </c>
      <c r="BR22" s="29">
        <v>416.61200000000002</v>
      </c>
      <c r="BS22" s="29">
        <v>419.09899999999999</v>
      </c>
      <c r="BT22" s="29">
        <v>427.25900000000001</v>
      </c>
      <c r="BU22" s="29">
        <v>427.05799999999999</v>
      </c>
      <c r="BV22" s="29">
        <v>426.834</v>
      </c>
      <c r="BW22" s="29">
        <v>427.685</v>
      </c>
      <c r="BX22" s="29">
        <v>414.75099999999998</v>
      </c>
      <c r="BY22" s="29">
        <v>413.97</v>
      </c>
      <c r="BZ22" s="29">
        <v>410.36099999999999</v>
      </c>
      <c r="CA22" s="29">
        <v>405.99</v>
      </c>
      <c r="CB22" s="29">
        <v>407.57799999999997</v>
      </c>
      <c r="CC22" s="29">
        <v>408.78199999999998</v>
      </c>
      <c r="CD22" s="29">
        <v>404.00400000000002</v>
      </c>
      <c r="CE22" s="29">
        <v>410.49400000000003</v>
      </c>
      <c r="CF22" s="29">
        <v>417.71100000000001</v>
      </c>
      <c r="CG22" s="29">
        <v>421.61700000000002</v>
      </c>
      <c r="CH22" s="29">
        <v>423.267</v>
      </c>
      <c r="CI22" s="29">
        <v>427.48200000000003</v>
      </c>
      <c r="CJ22" s="29">
        <v>424.339</v>
      </c>
      <c r="CK22" s="29">
        <v>427.81900000000002</v>
      </c>
      <c r="CL22" s="29">
        <v>418.88200000000001</v>
      </c>
      <c r="CM22" s="29">
        <v>413.10500000000002</v>
      </c>
      <c r="CN22" s="29">
        <v>405.34300000000002</v>
      </c>
      <c r="CO22" s="29">
        <v>405.267</v>
      </c>
      <c r="CP22" s="29">
        <v>409.589</v>
      </c>
      <c r="CQ22" s="29">
        <v>412.40699999999998</v>
      </c>
      <c r="CR22" s="29">
        <v>420.33600000000001</v>
      </c>
      <c r="CS22" s="29">
        <v>429.233</v>
      </c>
      <c r="CT22" s="29">
        <v>432.06099999999998</v>
      </c>
      <c r="CU22" s="29">
        <v>432.005</v>
      </c>
      <c r="CV22" s="29">
        <v>429.28199999999998</v>
      </c>
      <c r="CW22" s="29">
        <v>426.18299999999999</v>
      </c>
      <c r="CX22" s="29">
        <v>422.096</v>
      </c>
      <c r="CY22" s="29">
        <v>426.78899999999999</v>
      </c>
      <c r="CZ22" s="29">
        <v>421.62</v>
      </c>
      <c r="DA22" s="29">
        <v>420.59199999999998</v>
      </c>
      <c r="DB22" s="29">
        <v>410.21300000000002</v>
      </c>
      <c r="DC22" s="29">
        <v>398.90800000000002</v>
      </c>
      <c r="DD22" s="29">
        <v>414.93200000000002</v>
      </c>
      <c r="DE22" s="29">
        <v>407.25400000000002</v>
      </c>
      <c r="DF22" s="29">
        <v>410.86900000000003</v>
      </c>
      <c r="DG22" s="29">
        <v>391.286</v>
      </c>
      <c r="DH22" s="29">
        <v>378.47</v>
      </c>
      <c r="DI22" s="29">
        <v>357.28800000000001</v>
      </c>
      <c r="DJ22" s="29">
        <v>354.66899999999998</v>
      </c>
      <c r="DK22" s="29">
        <v>382.36900000000003</v>
      </c>
    </row>
    <row r="23" spans="2:530" x14ac:dyDescent="0.25">
      <c r="B23" s="29" t="s">
        <v>270</v>
      </c>
      <c r="C23" s="29" t="s">
        <v>927</v>
      </c>
      <c r="D23" s="29">
        <f t="shared" si="9"/>
        <v>514</v>
      </c>
      <c r="E23" s="29" t="str" cm="1">
        <f t="array" ref="E23">_xll.BDP($B23&amp;" corp",E$11)</f>
        <v>TOTAL 3 7/8 PERP</v>
      </c>
      <c r="F23" s="29" t="str" cm="1">
        <f t="array" ref="F23">_xll.BDP($B23&amp;" corp",F$11)</f>
        <v>TOTAL</v>
      </c>
      <c r="G23" s="29" cm="1">
        <f t="array" ref="G23">_xll.BDP($B23&amp;" corp",G$11)</f>
        <v>3.875</v>
      </c>
      <c r="H23" s="31" cm="1">
        <f t="array" ref="H23">_xll.BDP($B23&amp;" corp",H$11)*1</f>
        <v>44699</v>
      </c>
      <c r="I23" s="31" t="str">
        <f t="shared" si="10"/>
        <v>TOTAL 3.875 22</v>
      </c>
      <c r="J23" s="29" t="str" cm="1">
        <f t="array" ref="J23">_xll.BDP($B23&amp;" corp",J$11)</f>
        <v>EUR</v>
      </c>
      <c r="K23" s="31" cm="1">
        <f t="array" ref="K23">_xll.BDP($B23&amp;" corp",K$11)*1</f>
        <v>42501</v>
      </c>
      <c r="L23" s="29">
        <f t="shared" ca="1" si="11"/>
        <v>1625</v>
      </c>
      <c r="N23" s="29">
        <v>1</v>
      </c>
      <c r="O23" s="29" t="s">
        <v>1174</v>
      </c>
      <c r="P23" s="29">
        <f>_xll.BDH(B23&amp;"@"&amp;C23&amp;" Corp","blp_i_sprd_mid","-2AY",,"Dates=h","Fill=C","Sort=R","Dir=H","factor=1","pcs="&amp;TV24,"cols=514;rows=1")</f>
        <v>130.34700000000001</v>
      </c>
      <c r="Q23" s="29">
        <v>131.75399999999999</v>
      </c>
      <c r="R23" s="29">
        <v>134.381</v>
      </c>
      <c r="S23" s="29">
        <v>142.78299999999999</v>
      </c>
      <c r="T23" s="29">
        <v>143.113</v>
      </c>
      <c r="U23" s="29">
        <v>126.07599999999999</v>
      </c>
      <c r="V23" s="29">
        <v>122.52800000000001</v>
      </c>
      <c r="W23" s="29">
        <v>122.806</v>
      </c>
      <c r="X23" s="29">
        <v>124.14400000000001</v>
      </c>
      <c r="Y23" s="29">
        <v>121.59699999999999</v>
      </c>
      <c r="Z23" s="29">
        <v>117.139</v>
      </c>
      <c r="AA23" s="29">
        <v>115.026</v>
      </c>
      <c r="AB23" s="29">
        <v>120.25</v>
      </c>
      <c r="AC23" s="29">
        <v>129.90700000000001</v>
      </c>
      <c r="AD23" s="29">
        <v>129.09200000000001</v>
      </c>
      <c r="AE23" s="29">
        <v>133.703</v>
      </c>
      <c r="AF23" s="29">
        <v>134.864</v>
      </c>
      <c r="AG23" s="29">
        <v>136.666</v>
      </c>
      <c r="AH23" s="29">
        <v>140.459</v>
      </c>
      <c r="AI23" s="29">
        <v>136.261</v>
      </c>
      <c r="AJ23" s="29">
        <v>128.29400000000001</v>
      </c>
      <c r="AK23" s="29">
        <v>129.63200000000001</v>
      </c>
      <c r="AL23" s="29">
        <v>124.14100000000001</v>
      </c>
      <c r="AM23" s="29">
        <v>112.08199999999999</v>
      </c>
      <c r="AN23" s="29">
        <v>115.13200000000001</v>
      </c>
      <c r="AO23" s="29">
        <v>117.48</v>
      </c>
      <c r="AP23" s="29">
        <v>125.26600000000001</v>
      </c>
      <c r="AQ23" s="29">
        <v>126.282</v>
      </c>
      <c r="AR23" s="29">
        <v>124.94499999999999</v>
      </c>
      <c r="AS23" s="29">
        <v>123.06699999999999</v>
      </c>
      <c r="AT23" s="29">
        <v>125.851</v>
      </c>
      <c r="AU23" s="29">
        <v>119.05500000000001</v>
      </c>
      <c r="AV23" s="29">
        <v>112.175</v>
      </c>
      <c r="AW23" s="29">
        <v>110.94499999999999</v>
      </c>
      <c r="AX23" s="29">
        <v>107.23699999999999</v>
      </c>
      <c r="AY23" s="29">
        <v>110.529</v>
      </c>
      <c r="AZ23" s="29">
        <v>115.568</v>
      </c>
      <c r="BA23" s="29">
        <v>116.892</v>
      </c>
      <c r="BB23" s="29">
        <v>116.325</v>
      </c>
      <c r="BC23" s="29">
        <v>113.855</v>
      </c>
      <c r="BD23" s="29">
        <v>111.717</v>
      </c>
      <c r="BE23" s="29">
        <v>108.664</v>
      </c>
      <c r="BF23" s="29">
        <v>110.008</v>
      </c>
      <c r="BG23" s="29">
        <v>111.101</v>
      </c>
      <c r="BH23" s="29">
        <v>111.79600000000001</v>
      </c>
      <c r="BI23" s="29">
        <v>110.96299999999999</v>
      </c>
      <c r="BJ23" s="29">
        <v>108.581</v>
      </c>
      <c r="BK23" s="29">
        <v>104.33799999999999</v>
      </c>
      <c r="BL23" s="29">
        <v>104.425</v>
      </c>
      <c r="BM23" s="29">
        <v>102.666</v>
      </c>
      <c r="BN23" s="29">
        <v>104.333</v>
      </c>
      <c r="BO23" s="29">
        <v>112.32299999999999</v>
      </c>
      <c r="BP23" s="29">
        <v>126.458</v>
      </c>
      <c r="BQ23" s="29">
        <v>134.40199999999999</v>
      </c>
      <c r="BR23" s="29">
        <v>146.21799999999999</v>
      </c>
      <c r="BS23" s="29">
        <v>154.33199999999999</v>
      </c>
      <c r="BT23" s="29">
        <v>165.60599999999999</v>
      </c>
      <c r="BU23" s="29">
        <v>170.60400000000001</v>
      </c>
      <c r="BV23" s="29">
        <v>169.8</v>
      </c>
      <c r="BW23" s="29">
        <v>166.13900000000001</v>
      </c>
      <c r="BX23" s="29">
        <v>157.87299999999999</v>
      </c>
      <c r="BY23" s="29">
        <v>155.39500000000001</v>
      </c>
      <c r="BZ23" s="29">
        <v>149.35599999999999</v>
      </c>
      <c r="CA23" s="29">
        <v>146.291</v>
      </c>
      <c r="CB23" s="29">
        <v>150.58500000000001</v>
      </c>
      <c r="CC23" s="29">
        <v>151.47499999999999</v>
      </c>
      <c r="CD23" s="29">
        <v>150.26</v>
      </c>
      <c r="CE23" s="29">
        <v>164.60499999999999</v>
      </c>
      <c r="CF23" s="29">
        <v>190.88900000000001</v>
      </c>
      <c r="CG23" s="29">
        <v>195.804</v>
      </c>
      <c r="CH23" s="29">
        <v>203.649</v>
      </c>
      <c r="CI23" s="29">
        <v>210.108</v>
      </c>
      <c r="CJ23" s="29">
        <v>211.80099999999999</v>
      </c>
      <c r="CK23" s="29">
        <v>215.28299999999999</v>
      </c>
      <c r="CL23" s="29">
        <v>203.453</v>
      </c>
      <c r="CM23" s="29">
        <v>198.143</v>
      </c>
      <c r="CN23" s="29">
        <v>193.52600000000001</v>
      </c>
      <c r="CO23" s="29">
        <v>193.52500000000001</v>
      </c>
      <c r="CP23" s="29">
        <v>200.875</v>
      </c>
      <c r="CQ23" s="29">
        <v>203.714</v>
      </c>
      <c r="CR23" s="29">
        <v>213.05600000000001</v>
      </c>
      <c r="CS23" s="29">
        <v>233.899</v>
      </c>
      <c r="CT23" s="29">
        <v>250.32300000000001</v>
      </c>
      <c r="CU23" s="29">
        <v>251.67</v>
      </c>
      <c r="CV23" s="29">
        <v>262.827</v>
      </c>
      <c r="CW23" s="29">
        <v>257.774</v>
      </c>
      <c r="CX23" s="29">
        <v>252.977</v>
      </c>
      <c r="CY23" s="29">
        <v>259.03300000000002</v>
      </c>
      <c r="CZ23" s="29">
        <v>244.416</v>
      </c>
      <c r="DA23" s="29">
        <v>238.61699999999999</v>
      </c>
      <c r="DB23" s="29">
        <v>209.56700000000001</v>
      </c>
      <c r="DC23" s="29">
        <v>172.405</v>
      </c>
      <c r="DD23" s="29">
        <v>204.81100000000001</v>
      </c>
      <c r="DE23" s="29">
        <v>199.53</v>
      </c>
      <c r="DF23" s="29">
        <v>192.06800000000001</v>
      </c>
      <c r="DG23" s="29">
        <v>162.87200000000001</v>
      </c>
      <c r="DH23" s="29">
        <v>136.33500000000001</v>
      </c>
      <c r="DI23" s="29">
        <v>105.974</v>
      </c>
      <c r="DJ23" s="29">
        <v>119.27500000000001</v>
      </c>
      <c r="DK23" s="29">
        <v>139.74600000000001</v>
      </c>
      <c r="DL23" s="29">
        <v>157.10900000000001</v>
      </c>
      <c r="DM23" s="29">
        <v>176.59800000000001</v>
      </c>
      <c r="DN23" s="29">
        <v>177.50200000000001</v>
      </c>
      <c r="DO23" s="29">
        <v>175.28</v>
      </c>
      <c r="DP23" s="29">
        <v>157.97399999999999</v>
      </c>
      <c r="DQ23" s="29">
        <v>149.376</v>
      </c>
      <c r="DR23" s="29">
        <v>171.01599999999999</v>
      </c>
      <c r="DS23" s="29">
        <v>186.86099999999999</v>
      </c>
      <c r="DT23" s="29">
        <v>197.274</v>
      </c>
      <c r="DU23" s="29">
        <v>199.04400000000001</v>
      </c>
      <c r="DV23" s="29">
        <v>213.38</v>
      </c>
      <c r="DW23" s="29">
        <v>232.22900000000001</v>
      </c>
      <c r="DX23" s="29">
        <v>264.90800000000002</v>
      </c>
      <c r="DY23" s="29">
        <v>286.03800000000001</v>
      </c>
      <c r="DZ23" s="29">
        <v>295.92399999999998</v>
      </c>
      <c r="EA23" s="29">
        <v>282.61900000000003</v>
      </c>
      <c r="EB23" s="29">
        <v>275.15499999999997</v>
      </c>
      <c r="EC23" s="29">
        <v>274.81799999999998</v>
      </c>
      <c r="ED23" s="29">
        <v>277.67500000000001</v>
      </c>
      <c r="EE23" s="29">
        <v>280.83300000000003</v>
      </c>
      <c r="EF23" s="29">
        <v>298.71100000000001</v>
      </c>
      <c r="EG23" s="29">
        <v>310.79000000000002</v>
      </c>
      <c r="EH23" s="29">
        <v>324.04700000000003</v>
      </c>
      <c r="EI23" s="29">
        <v>313.47000000000003</v>
      </c>
      <c r="EJ23" s="29">
        <v>296.82400000000001</v>
      </c>
      <c r="EK23" s="29">
        <v>290.26100000000002</v>
      </c>
      <c r="EL23" s="29">
        <v>264.46600000000001</v>
      </c>
      <c r="EM23" s="29">
        <v>224.78299999999999</v>
      </c>
      <c r="EN23" s="29">
        <v>250.11500000000001</v>
      </c>
      <c r="EO23" s="29">
        <v>264.096</v>
      </c>
      <c r="EP23" s="29">
        <v>320.904</v>
      </c>
      <c r="EQ23" s="29">
        <v>335.39499999999998</v>
      </c>
      <c r="ER23" s="29">
        <v>250.303</v>
      </c>
      <c r="ES23" s="29">
        <v>217.86799999999999</v>
      </c>
      <c r="ET23" s="29">
        <v>223.012</v>
      </c>
      <c r="EU23" s="29">
        <v>193.84899999999999</v>
      </c>
      <c r="EV23" s="29">
        <v>193.37700000000001</v>
      </c>
      <c r="EW23" s="29">
        <v>230.82400000000001</v>
      </c>
      <c r="EX23" s="29">
        <v>251.733</v>
      </c>
      <c r="EY23" s="29">
        <v>291.71499999999997</v>
      </c>
      <c r="EZ23" s="29">
        <v>312.66000000000003</v>
      </c>
      <c r="FA23" s="29">
        <v>340.35300000000001</v>
      </c>
      <c r="FB23" s="29">
        <v>354.02600000000001</v>
      </c>
      <c r="FC23" s="29">
        <v>345.721</v>
      </c>
      <c r="FD23" s="29">
        <v>351.65800000000002</v>
      </c>
      <c r="FE23" s="29">
        <v>347.11200000000002</v>
      </c>
      <c r="FF23" s="29">
        <v>350.30900000000003</v>
      </c>
      <c r="FG23" s="29">
        <v>337.947</v>
      </c>
      <c r="FH23" s="29">
        <v>367.39</v>
      </c>
      <c r="FI23" s="29">
        <v>406.786</v>
      </c>
      <c r="FJ23" s="29">
        <v>564.49900000000002</v>
      </c>
      <c r="FK23" s="29">
        <v>612.38300000000004</v>
      </c>
      <c r="FL23" s="29">
        <v>596.70299999999997</v>
      </c>
      <c r="FM23" s="29">
        <v>657.154</v>
      </c>
      <c r="FN23" s="29">
        <v>667.41200000000003</v>
      </c>
      <c r="FO23" s="29">
        <v>546.72400000000005</v>
      </c>
      <c r="FP23" s="29">
        <v>450.17899999999997</v>
      </c>
      <c r="FQ23" s="29">
        <v>299.33600000000001</v>
      </c>
      <c r="FR23" s="29">
        <v>291.85199999999998</v>
      </c>
      <c r="FS23" s="29">
        <v>218.447</v>
      </c>
      <c r="FT23" s="29">
        <v>207.25200000000001</v>
      </c>
      <c r="FU23" s="29">
        <v>229.95599999999999</v>
      </c>
      <c r="FV23" s="29">
        <v>136.65600000000001</v>
      </c>
      <c r="FW23" s="29">
        <v>107.018</v>
      </c>
      <c r="FX23" s="29">
        <v>94.411000000000001</v>
      </c>
      <c r="FY23" s="29">
        <v>100.771</v>
      </c>
      <c r="FZ23" s="29">
        <v>123.88</v>
      </c>
      <c r="GA23" s="29">
        <v>127.15</v>
      </c>
      <c r="GB23" s="29">
        <v>110.123</v>
      </c>
      <c r="GC23" s="29">
        <v>95.013000000000005</v>
      </c>
      <c r="GD23" s="29">
        <v>85.412000000000006</v>
      </c>
      <c r="GE23" s="29">
        <v>77.823999999999998</v>
      </c>
      <c r="GF23" s="29">
        <v>61.453000000000003</v>
      </c>
      <c r="GG23" s="29">
        <v>62.433999999999997</v>
      </c>
      <c r="GH23" s="29">
        <v>64.328999999999994</v>
      </c>
      <c r="GI23" s="29">
        <v>67.257000000000005</v>
      </c>
      <c r="GJ23" s="29">
        <v>65.691000000000003</v>
      </c>
      <c r="GK23" s="29">
        <v>68.126999999999995</v>
      </c>
      <c r="GL23" s="29">
        <v>82.21</v>
      </c>
      <c r="GM23" s="29">
        <v>70.501999999999995</v>
      </c>
      <c r="GN23" s="29">
        <v>72.281000000000006</v>
      </c>
      <c r="GO23" s="29">
        <v>74.253</v>
      </c>
      <c r="GP23" s="29">
        <v>74.831999999999994</v>
      </c>
      <c r="GQ23" s="29">
        <v>73.745999999999995</v>
      </c>
      <c r="GR23" s="29">
        <v>74.852000000000004</v>
      </c>
      <c r="GS23" s="29">
        <v>76.744</v>
      </c>
      <c r="GT23" s="29">
        <v>86.111999999999995</v>
      </c>
      <c r="GU23" s="29">
        <v>86.59</v>
      </c>
      <c r="GV23" s="29">
        <v>86.453999999999994</v>
      </c>
      <c r="GW23" s="29">
        <v>83.429000000000002</v>
      </c>
      <c r="GX23" s="29">
        <v>86.022999999999996</v>
      </c>
      <c r="GY23" s="29">
        <v>92.266999999999996</v>
      </c>
      <c r="GZ23" s="29">
        <v>75.427999999999997</v>
      </c>
      <c r="HA23" s="29">
        <v>69.403999999999996</v>
      </c>
      <c r="HB23" s="29">
        <v>61.326999999999998</v>
      </c>
      <c r="HC23" s="29">
        <v>61.314999999999998</v>
      </c>
      <c r="HD23" s="29">
        <v>60.563000000000002</v>
      </c>
      <c r="HE23" s="29">
        <v>59.649000000000001</v>
      </c>
      <c r="HF23" s="29">
        <v>61.235999999999997</v>
      </c>
      <c r="HG23" s="29">
        <v>64.507000000000005</v>
      </c>
      <c r="HH23" s="29">
        <v>63.936999999999998</v>
      </c>
      <c r="HI23" s="29">
        <v>64.301000000000002</v>
      </c>
      <c r="HJ23" s="29">
        <v>65.421000000000006</v>
      </c>
      <c r="HK23" s="29">
        <v>64.444000000000003</v>
      </c>
      <c r="HL23" s="29">
        <v>70.557000000000002</v>
      </c>
      <c r="HM23" s="29">
        <v>68.866</v>
      </c>
      <c r="HN23" s="29">
        <v>69.137</v>
      </c>
      <c r="HO23" s="29">
        <v>58.527000000000001</v>
      </c>
      <c r="HP23" s="29">
        <v>58.271999999999998</v>
      </c>
      <c r="HQ23" s="29">
        <v>59.445999999999998</v>
      </c>
      <c r="HR23" s="29">
        <v>59.970999999999997</v>
      </c>
      <c r="HS23" s="29">
        <v>61.561999999999998</v>
      </c>
      <c r="HT23" s="29">
        <v>57.927</v>
      </c>
      <c r="HU23" s="29">
        <v>63.81</v>
      </c>
      <c r="HV23" s="29">
        <v>66.652000000000001</v>
      </c>
      <c r="HW23" s="29">
        <v>66.777000000000001</v>
      </c>
      <c r="HX23" s="29">
        <v>68.028000000000006</v>
      </c>
      <c r="HY23" s="29">
        <v>69.322999999999993</v>
      </c>
      <c r="HZ23" s="29">
        <v>70.454999999999998</v>
      </c>
      <c r="IA23" s="29">
        <v>71.790000000000006</v>
      </c>
      <c r="IB23" s="29">
        <v>74.742000000000004</v>
      </c>
      <c r="IC23" s="29">
        <v>76.608000000000004</v>
      </c>
      <c r="ID23" s="29">
        <v>74.650999999999996</v>
      </c>
      <c r="IE23" s="29">
        <v>76.879000000000005</v>
      </c>
      <c r="IF23" s="29">
        <v>81.754000000000005</v>
      </c>
      <c r="IG23" s="29">
        <v>86.253</v>
      </c>
      <c r="IH23" s="29">
        <v>90.766000000000005</v>
      </c>
      <c r="II23" s="29">
        <v>90.418000000000006</v>
      </c>
      <c r="IJ23" s="29">
        <v>84.128</v>
      </c>
      <c r="IK23" s="29">
        <v>85.866</v>
      </c>
      <c r="IL23" s="29">
        <v>86.646000000000001</v>
      </c>
      <c r="IM23" s="29">
        <v>85.468000000000004</v>
      </c>
      <c r="IN23" s="29">
        <v>84.156000000000006</v>
      </c>
      <c r="IO23" s="29">
        <v>91.587999999999994</v>
      </c>
      <c r="IP23" s="29">
        <v>108.494</v>
      </c>
      <c r="IQ23" s="29">
        <v>111.988</v>
      </c>
      <c r="IR23" s="29">
        <v>113.43899999999999</v>
      </c>
      <c r="IS23" s="29">
        <v>105.161</v>
      </c>
      <c r="IT23" s="29">
        <v>99.335999999999999</v>
      </c>
      <c r="IU23" s="29">
        <v>98.46</v>
      </c>
      <c r="IV23" s="29">
        <v>97.239000000000004</v>
      </c>
      <c r="IW23" s="29">
        <v>94.39</v>
      </c>
      <c r="IX23" s="29">
        <v>90.462999999999994</v>
      </c>
      <c r="IY23" s="29">
        <v>89.856999999999999</v>
      </c>
      <c r="IZ23" s="29">
        <v>85.563999999999993</v>
      </c>
      <c r="JA23" s="29">
        <v>74.819000000000003</v>
      </c>
      <c r="JB23" s="29">
        <v>75.075999999999993</v>
      </c>
      <c r="JC23" s="29">
        <v>73.260999999999996</v>
      </c>
      <c r="JD23" s="29">
        <v>76.12</v>
      </c>
      <c r="JE23" s="29">
        <v>78.582999999999998</v>
      </c>
      <c r="JF23" s="29">
        <v>79.625</v>
      </c>
      <c r="JG23" s="29">
        <v>76.369</v>
      </c>
      <c r="JH23" s="29">
        <v>72.382999999999996</v>
      </c>
      <c r="JI23" s="29">
        <v>67.453999999999994</v>
      </c>
      <c r="JJ23" s="29">
        <v>67.138000000000005</v>
      </c>
      <c r="JK23" s="29">
        <v>68.456999999999994</v>
      </c>
      <c r="JL23" s="29">
        <v>72.099999999999994</v>
      </c>
      <c r="JM23" s="29">
        <v>72.331000000000003</v>
      </c>
      <c r="JN23" s="29">
        <v>73.656999999999996</v>
      </c>
      <c r="JO23" s="29">
        <v>76.965000000000003</v>
      </c>
      <c r="JP23" s="29">
        <v>78.302999999999997</v>
      </c>
      <c r="JQ23" s="29">
        <v>81.356999999999999</v>
      </c>
      <c r="JR23" s="29">
        <v>86.927000000000007</v>
      </c>
      <c r="JS23" s="29">
        <v>89.694000000000003</v>
      </c>
      <c r="JT23" s="29">
        <v>89.822000000000003</v>
      </c>
      <c r="JU23" s="29">
        <v>94.052000000000007</v>
      </c>
      <c r="JV23" s="29">
        <v>99.484999999999999</v>
      </c>
      <c r="JW23" s="29">
        <v>98.751000000000005</v>
      </c>
      <c r="JX23" s="29">
        <v>94.307000000000002</v>
      </c>
      <c r="JY23" s="29">
        <v>94.617000000000004</v>
      </c>
      <c r="JZ23" s="29">
        <v>95.138999999999996</v>
      </c>
      <c r="KA23" s="29">
        <v>89.688000000000002</v>
      </c>
      <c r="KB23" s="29">
        <v>80.820999999999998</v>
      </c>
      <c r="KC23" s="29">
        <v>83.460999999999999</v>
      </c>
      <c r="KD23" s="29">
        <v>84.100999999999999</v>
      </c>
      <c r="KE23" s="29">
        <v>88.798000000000002</v>
      </c>
      <c r="KF23" s="29">
        <v>89.914000000000001</v>
      </c>
      <c r="KG23" s="29">
        <v>89.364999999999995</v>
      </c>
      <c r="KH23" s="29">
        <v>90.585999999999999</v>
      </c>
      <c r="KI23" s="29">
        <v>88.998000000000005</v>
      </c>
      <c r="KJ23" s="29">
        <v>98.409000000000006</v>
      </c>
      <c r="KK23" s="29">
        <v>99.713999999999999</v>
      </c>
      <c r="KL23" s="29">
        <v>86.834000000000003</v>
      </c>
      <c r="KM23" s="29">
        <v>81.043000000000006</v>
      </c>
      <c r="KN23" s="29">
        <v>78.328000000000003</v>
      </c>
      <c r="KO23" s="29">
        <v>72.043000000000006</v>
      </c>
      <c r="KP23" s="29">
        <v>103.482</v>
      </c>
      <c r="KQ23" s="29">
        <v>102.90300000000001</v>
      </c>
      <c r="KR23" s="29">
        <v>94.665999999999997</v>
      </c>
      <c r="KS23" s="29">
        <v>89.789000000000001</v>
      </c>
      <c r="KT23" s="29">
        <v>84.355000000000004</v>
      </c>
      <c r="KU23" s="29">
        <v>89.591999999999999</v>
      </c>
      <c r="KV23" s="29">
        <v>91.659000000000006</v>
      </c>
      <c r="KW23" s="29">
        <v>88.296000000000006</v>
      </c>
      <c r="KX23" s="29">
        <v>84.960999999999999</v>
      </c>
      <c r="KY23" s="29">
        <v>83.995000000000005</v>
      </c>
      <c r="KZ23" s="29">
        <v>85.587000000000003</v>
      </c>
      <c r="LA23" s="29">
        <v>83.084000000000003</v>
      </c>
      <c r="LB23" s="29">
        <v>79.043000000000006</v>
      </c>
      <c r="LC23" s="29">
        <v>82.378</v>
      </c>
      <c r="LD23" s="29">
        <v>80.620999999999995</v>
      </c>
      <c r="LE23" s="29">
        <v>92.355999999999995</v>
      </c>
      <c r="LF23" s="29">
        <v>101.708</v>
      </c>
      <c r="LG23" s="29">
        <v>103.14</v>
      </c>
      <c r="LH23" s="29">
        <v>114.747</v>
      </c>
      <c r="LI23" s="29">
        <v>123.12</v>
      </c>
      <c r="LJ23" s="29">
        <v>110.569</v>
      </c>
      <c r="LK23" s="29">
        <v>108.69199999999999</v>
      </c>
      <c r="LL23" s="29">
        <v>104.602</v>
      </c>
      <c r="LM23" s="29">
        <v>108.18300000000001</v>
      </c>
      <c r="LN23" s="29">
        <v>108.80500000000001</v>
      </c>
      <c r="LO23" s="29">
        <v>118.137</v>
      </c>
      <c r="LP23" s="29">
        <v>118.28400000000001</v>
      </c>
      <c r="LQ23" s="29">
        <v>126.578</v>
      </c>
      <c r="LR23" s="29">
        <v>111.899</v>
      </c>
      <c r="LS23" s="29">
        <v>97.944000000000003</v>
      </c>
      <c r="LT23" s="29">
        <v>97.781000000000006</v>
      </c>
      <c r="LU23" s="29">
        <v>95.81</v>
      </c>
      <c r="LV23" s="29">
        <v>83.597999999999999</v>
      </c>
      <c r="LW23" s="29">
        <v>79.352000000000004</v>
      </c>
      <c r="LX23" s="29">
        <v>76.918999999999997</v>
      </c>
      <c r="LY23" s="29">
        <v>82.811999999999998</v>
      </c>
      <c r="LZ23" s="29">
        <v>90.013000000000005</v>
      </c>
      <c r="MA23" s="29">
        <v>97.703000000000003</v>
      </c>
      <c r="MB23" s="29">
        <v>98.950999999999993</v>
      </c>
      <c r="MC23" s="29">
        <v>102.00700000000001</v>
      </c>
      <c r="MD23" s="29">
        <v>92.944000000000003</v>
      </c>
      <c r="ME23" s="29">
        <v>88.438000000000002</v>
      </c>
      <c r="MF23" s="29">
        <v>89.343000000000004</v>
      </c>
      <c r="MG23" s="29">
        <v>87.739000000000004</v>
      </c>
      <c r="MH23" s="29">
        <v>87.813999999999993</v>
      </c>
      <c r="MI23" s="29">
        <v>94.944000000000003</v>
      </c>
      <c r="MJ23" s="29">
        <v>100.613</v>
      </c>
      <c r="MK23" s="29">
        <v>94.494</v>
      </c>
      <c r="ML23" s="29">
        <v>82.599000000000004</v>
      </c>
      <c r="MM23" s="29">
        <v>77.548000000000002</v>
      </c>
      <c r="MN23" s="29">
        <v>78.635000000000005</v>
      </c>
      <c r="MO23" s="29">
        <v>79.730999999999995</v>
      </c>
      <c r="MP23" s="29">
        <v>79.248999999999995</v>
      </c>
      <c r="MQ23" s="29">
        <v>86.147999999999996</v>
      </c>
      <c r="MR23" s="29">
        <v>91.147000000000006</v>
      </c>
      <c r="MS23" s="29">
        <v>91.974000000000004</v>
      </c>
      <c r="MT23" s="29">
        <v>87.156999999999996</v>
      </c>
      <c r="MU23" s="29">
        <v>83.680999999999997</v>
      </c>
      <c r="MV23" s="29">
        <v>79.082999999999998</v>
      </c>
      <c r="MW23" s="29">
        <v>77.251000000000005</v>
      </c>
      <c r="MX23" s="29">
        <v>81.944000000000003</v>
      </c>
      <c r="MY23" s="29">
        <v>88.698999999999998</v>
      </c>
      <c r="MZ23" s="29">
        <v>94.545000000000002</v>
      </c>
      <c r="NA23" s="29">
        <v>99.641000000000005</v>
      </c>
      <c r="NB23" s="29">
        <v>100.873</v>
      </c>
      <c r="NC23" s="29">
        <v>103.84399999999999</v>
      </c>
      <c r="ND23" s="29">
        <v>92.284999999999997</v>
      </c>
      <c r="NE23" s="29">
        <v>105.122</v>
      </c>
      <c r="NF23" s="29">
        <v>109.73399999999999</v>
      </c>
      <c r="NG23" s="29">
        <v>111.309</v>
      </c>
      <c r="NH23" s="29">
        <v>113.58</v>
      </c>
      <c r="NI23" s="29">
        <v>121.77200000000001</v>
      </c>
      <c r="NJ23" s="29">
        <v>128.821</v>
      </c>
      <c r="NK23" s="29">
        <v>129.24299999999999</v>
      </c>
      <c r="NL23" s="29">
        <v>126.033</v>
      </c>
      <c r="NM23" s="29">
        <v>128.64599999999999</v>
      </c>
      <c r="NN23" s="29">
        <v>127.042</v>
      </c>
      <c r="NO23" s="29">
        <v>128.685</v>
      </c>
      <c r="NP23" s="29">
        <v>128.85</v>
      </c>
      <c r="NQ23" s="29">
        <v>130.529</v>
      </c>
      <c r="NR23" s="29">
        <v>119.40900000000001</v>
      </c>
      <c r="NS23" s="29">
        <v>116.959</v>
      </c>
      <c r="NT23" s="29">
        <v>116.3</v>
      </c>
      <c r="NU23" s="29">
        <v>117.62</v>
      </c>
      <c r="NV23" s="29">
        <v>116.59099999999999</v>
      </c>
      <c r="NW23" s="29">
        <v>121.351</v>
      </c>
      <c r="NX23" s="29">
        <v>120.804</v>
      </c>
      <c r="NY23" s="29">
        <v>121.657</v>
      </c>
      <c r="NZ23" s="29">
        <v>118.29300000000001</v>
      </c>
      <c r="OA23" s="29">
        <v>121.807</v>
      </c>
      <c r="OB23" s="29">
        <v>116.614</v>
      </c>
      <c r="OC23" s="29">
        <v>99.316999999999993</v>
      </c>
      <c r="OD23" s="29">
        <v>90.697999999999993</v>
      </c>
      <c r="OE23" s="29">
        <v>91.168999999999997</v>
      </c>
      <c r="OF23" s="29">
        <v>90.572999999999993</v>
      </c>
      <c r="OG23" s="29">
        <v>93.057000000000002</v>
      </c>
      <c r="OH23" s="29">
        <v>94.441999999999993</v>
      </c>
      <c r="OI23" s="29">
        <v>97.873000000000005</v>
      </c>
      <c r="OJ23" s="29">
        <v>102.32599999999999</v>
      </c>
      <c r="OK23" s="29">
        <v>101.477</v>
      </c>
      <c r="OL23" s="29">
        <v>104.315</v>
      </c>
      <c r="OM23" s="29">
        <v>105.693</v>
      </c>
      <c r="ON23" s="29">
        <v>107.676</v>
      </c>
      <c r="OO23" s="29">
        <v>106.456</v>
      </c>
      <c r="OP23" s="29">
        <v>104</v>
      </c>
      <c r="OQ23" s="29">
        <v>102.227</v>
      </c>
      <c r="OR23" s="29">
        <v>110.301</v>
      </c>
      <c r="OS23" s="29">
        <v>117.334</v>
      </c>
      <c r="OT23" s="29">
        <v>121.54600000000001</v>
      </c>
      <c r="OU23" s="29">
        <v>119.679</v>
      </c>
      <c r="OV23" s="29">
        <v>118.23699999999999</v>
      </c>
      <c r="OW23" s="29">
        <v>116.68899999999999</v>
      </c>
      <c r="OX23" s="29">
        <v>113.07299999999999</v>
      </c>
      <c r="OY23" s="29">
        <v>108.718</v>
      </c>
      <c r="OZ23" s="29">
        <v>110.41500000000001</v>
      </c>
      <c r="PA23" s="29">
        <v>108.128</v>
      </c>
      <c r="PB23" s="29">
        <v>112.646</v>
      </c>
      <c r="PC23" s="29">
        <v>113.232</v>
      </c>
      <c r="PD23" s="29">
        <v>113.44199999999999</v>
      </c>
      <c r="PE23" s="29">
        <v>126.898</v>
      </c>
      <c r="PF23" s="29">
        <v>134.78200000000001</v>
      </c>
      <c r="PG23" s="29">
        <v>131.946</v>
      </c>
      <c r="PH23" s="29">
        <v>130.68199999999999</v>
      </c>
      <c r="PI23" s="29">
        <v>119.17</v>
      </c>
      <c r="PJ23" s="29">
        <v>108.294</v>
      </c>
      <c r="PK23" s="29">
        <v>107.678</v>
      </c>
      <c r="PL23" s="29">
        <v>110.13800000000001</v>
      </c>
      <c r="PM23" s="29">
        <v>110.604</v>
      </c>
      <c r="PN23" s="29">
        <v>112.005</v>
      </c>
      <c r="PO23" s="29">
        <v>119.036</v>
      </c>
      <c r="PP23" s="29">
        <v>125.57</v>
      </c>
      <c r="PQ23" s="29">
        <v>131.721</v>
      </c>
      <c r="PR23" s="29">
        <v>129.03299999999999</v>
      </c>
      <c r="PS23" s="29">
        <v>121.459</v>
      </c>
      <c r="PT23" s="29">
        <v>115.747</v>
      </c>
      <c r="PU23" s="29">
        <v>115.152</v>
      </c>
      <c r="PV23" s="29">
        <v>112.89100000000001</v>
      </c>
      <c r="PW23" s="29">
        <v>109.343</v>
      </c>
      <c r="PX23" s="29">
        <v>113.163</v>
      </c>
      <c r="PY23" s="29">
        <v>123.648</v>
      </c>
      <c r="PZ23" s="29">
        <v>129.59399999999999</v>
      </c>
      <c r="QA23" s="29">
        <v>133.97200000000001</v>
      </c>
      <c r="QB23" s="29">
        <v>134.57499999999999</v>
      </c>
      <c r="QC23" s="29">
        <v>137.346</v>
      </c>
      <c r="QD23" s="29">
        <v>135.649</v>
      </c>
      <c r="QE23" s="29">
        <v>140.751</v>
      </c>
      <c r="QF23" s="29">
        <v>144.49100000000001</v>
      </c>
      <c r="QG23" s="29">
        <v>140.49199999999999</v>
      </c>
      <c r="QH23" s="29">
        <v>141.04300000000001</v>
      </c>
      <c r="QI23" s="29">
        <v>145.565</v>
      </c>
      <c r="QJ23" s="29">
        <v>154.78700000000001</v>
      </c>
      <c r="QK23" s="29">
        <v>158.43</v>
      </c>
      <c r="QL23" s="29">
        <v>148.58500000000001</v>
      </c>
      <c r="QM23" s="29">
        <v>140.327</v>
      </c>
      <c r="QN23" s="29">
        <v>144.91800000000001</v>
      </c>
      <c r="QO23" s="29">
        <v>150.928</v>
      </c>
      <c r="QP23" s="29">
        <v>150.00899999999999</v>
      </c>
      <c r="QQ23" s="29">
        <v>153.57</v>
      </c>
      <c r="QR23" s="29">
        <v>170.70599999999999</v>
      </c>
      <c r="QS23" s="29">
        <v>173.964</v>
      </c>
      <c r="QT23" s="29">
        <v>172.09800000000001</v>
      </c>
      <c r="QU23" s="29">
        <v>171.678</v>
      </c>
      <c r="QV23" s="29">
        <v>177.73099999999999</v>
      </c>
      <c r="QW23" s="29">
        <v>178.065</v>
      </c>
      <c r="QX23" s="29">
        <v>172.22399999999999</v>
      </c>
      <c r="QY23" s="29">
        <v>162.68100000000001</v>
      </c>
      <c r="QZ23" s="29">
        <v>163.126</v>
      </c>
      <c r="RA23" s="29">
        <v>169.01300000000001</v>
      </c>
      <c r="RB23" s="29">
        <v>168.12100000000001</v>
      </c>
      <c r="RC23" s="29">
        <v>175.697</v>
      </c>
      <c r="RD23" s="29">
        <v>174.19499999999999</v>
      </c>
      <c r="RE23" s="29">
        <v>161.98400000000001</v>
      </c>
      <c r="RF23" s="29">
        <v>167.51400000000001</v>
      </c>
      <c r="RG23" s="29">
        <v>170.208</v>
      </c>
      <c r="RH23" s="29">
        <v>191.32599999999999</v>
      </c>
      <c r="RI23" s="29">
        <v>204.65299999999999</v>
      </c>
      <c r="RJ23" s="29">
        <v>212.215</v>
      </c>
      <c r="RK23" s="29">
        <v>219.59200000000001</v>
      </c>
      <c r="RL23" s="29">
        <v>202.89699999999999</v>
      </c>
      <c r="RM23" s="29">
        <v>196.38800000000001</v>
      </c>
      <c r="RN23" s="29">
        <v>193.62700000000001</v>
      </c>
      <c r="RO23" s="29">
        <v>196.05699999999999</v>
      </c>
      <c r="RP23" s="29">
        <v>184.83199999999999</v>
      </c>
      <c r="RQ23" s="29">
        <v>187.083</v>
      </c>
      <c r="RR23" s="29">
        <v>183.70500000000001</v>
      </c>
      <c r="RS23" s="29">
        <v>178.27699999999999</v>
      </c>
      <c r="RT23" s="29">
        <v>175.482</v>
      </c>
      <c r="RU23" s="29">
        <v>158.822</v>
      </c>
      <c r="RV23" s="29">
        <v>156.27799999999999</v>
      </c>
      <c r="RW23" s="29">
        <v>152.364</v>
      </c>
      <c r="RX23" s="29">
        <v>163.88</v>
      </c>
      <c r="RY23" s="29">
        <v>191.81899999999999</v>
      </c>
      <c r="RZ23" s="29">
        <v>201.70099999999999</v>
      </c>
      <c r="SA23" s="29">
        <v>204.613</v>
      </c>
      <c r="SB23" s="29">
        <v>227.80600000000001</v>
      </c>
      <c r="SC23" s="29">
        <v>225.91300000000001</v>
      </c>
      <c r="SD23" s="29">
        <v>216.94399999999999</v>
      </c>
      <c r="SE23" s="29">
        <v>210.23699999999999</v>
      </c>
      <c r="SF23" s="29">
        <v>232.43199999999999</v>
      </c>
      <c r="SG23" s="29">
        <v>226.61500000000001</v>
      </c>
      <c r="SH23" s="29">
        <v>222.143</v>
      </c>
      <c r="SI23" s="29">
        <v>217.274</v>
      </c>
      <c r="SJ23" s="29">
        <v>210.58699999999999</v>
      </c>
      <c r="SK23" s="29">
        <v>211.381</v>
      </c>
      <c r="SL23" s="29">
        <v>204.42</v>
      </c>
      <c r="SM23" s="29">
        <v>209.31200000000001</v>
      </c>
      <c r="SN23" s="29">
        <v>232.05799999999999</v>
      </c>
      <c r="SO23" s="29">
        <v>204.809</v>
      </c>
      <c r="SP23" s="29">
        <v>199.30099999999999</v>
      </c>
      <c r="SQ23" s="29">
        <v>191.46299999999999</v>
      </c>
      <c r="SR23" s="29">
        <v>177.34700000000001</v>
      </c>
      <c r="SS23" s="29">
        <v>158.548</v>
      </c>
      <c r="ST23" s="29">
        <v>151.303</v>
      </c>
      <c r="SU23" s="29">
        <v>146.976</v>
      </c>
      <c r="SV23" s="29">
        <v>137.11799999999999</v>
      </c>
      <c r="SW23" s="29">
        <v>137.95599999999999</v>
      </c>
      <c r="SX23" s="29">
        <v>140.58099999999999</v>
      </c>
      <c r="SY23" s="29">
        <v>142.41200000000001</v>
      </c>
      <c r="SZ23" s="29">
        <v>142.357</v>
      </c>
      <c r="TA23" s="29">
        <v>144.59299999999999</v>
      </c>
      <c r="TB23" s="29">
        <v>149.21799999999999</v>
      </c>
      <c r="TC23" s="29">
        <v>149.04499999999999</v>
      </c>
      <c r="TD23" s="29">
        <v>151.44900000000001</v>
      </c>
      <c r="TE23" s="29">
        <v>154.68899999999999</v>
      </c>
      <c r="TF23" s="29">
        <v>146.911</v>
      </c>
      <c r="TG23" s="29">
        <v>145.96700000000001</v>
      </c>
      <c r="TH23" s="29">
        <v>139.381</v>
      </c>
      <c r="TI23" s="29">
        <v>134.66499999999999</v>
      </c>
    </row>
    <row r="24" spans="2:530" x14ac:dyDescent="0.25">
      <c r="B24" s="29" t="s">
        <v>274</v>
      </c>
      <c r="C24" s="29" t="s">
        <v>927</v>
      </c>
      <c r="D24" s="29">
        <f t="shared" si="9"/>
        <v>514</v>
      </c>
      <c r="E24" s="29" t="str" cm="1">
        <f t="array" ref="E24">_xll.BDP($B24&amp;" corp",E$11)</f>
        <v>TOTAL 2.708 PERP</v>
      </c>
      <c r="F24" s="29" t="str" cm="1">
        <f t="array" ref="F24">_xll.BDP($B24&amp;" corp",F$11)</f>
        <v>TOTAL</v>
      </c>
      <c r="G24" s="29" cm="1">
        <f t="array" ref="G24">_xll.BDP($B24&amp;" corp",G$11)</f>
        <v>2.7080000000000002</v>
      </c>
      <c r="H24" s="31" cm="1">
        <f t="array" ref="H24">_xll.BDP($B24&amp;" corp",H$11)*1</f>
        <v>45051</v>
      </c>
      <c r="I24" s="31" t="str">
        <f t="shared" si="10"/>
        <v>TOTAL 2.708 23</v>
      </c>
      <c r="J24" s="29" t="str" cm="1">
        <f t="array" ref="J24">_xll.BDP($B24&amp;" corp",J$11)</f>
        <v>EUR</v>
      </c>
      <c r="K24" s="31" cm="1">
        <f t="array" ref="K24">_xll.BDP($B24&amp;" corp",K$11)*1</f>
        <v>42642</v>
      </c>
      <c r="L24" s="29">
        <f t="shared" ca="1" si="11"/>
        <v>1484</v>
      </c>
      <c r="N24" s="29">
        <v>1</v>
      </c>
      <c r="O24" s="29" t="s">
        <v>1174</v>
      </c>
      <c r="P24" s="29">
        <f>_xll.BDH(B24&amp;"@"&amp;C24&amp;" Corp","blp_i_sprd_mid","-2AY",,"Dates=h","Fill=C","Sort=R","Dir=H","factor=1","pcs="&amp;TV25,"cols=514;rows=1")</f>
        <v>170.47399999999999</v>
      </c>
      <c r="Q24" s="29">
        <v>171.761</v>
      </c>
      <c r="R24" s="29">
        <v>172.61099999999999</v>
      </c>
      <c r="S24" s="29">
        <v>178.15</v>
      </c>
      <c r="T24" s="29">
        <v>180.851</v>
      </c>
      <c r="U24" s="29">
        <v>168.262</v>
      </c>
      <c r="V24" s="29">
        <v>166.75</v>
      </c>
      <c r="W24" s="29">
        <v>167.376</v>
      </c>
      <c r="X24" s="29">
        <v>168.69300000000001</v>
      </c>
      <c r="Y24" s="29">
        <v>165.15</v>
      </c>
      <c r="Z24" s="29">
        <v>160.21700000000001</v>
      </c>
      <c r="AA24" s="29">
        <v>158.584</v>
      </c>
      <c r="AB24" s="29">
        <v>164.86600000000001</v>
      </c>
      <c r="AC24" s="29">
        <v>169.84100000000001</v>
      </c>
      <c r="AD24" s="29">
        <v>168.00700000000001</v>
      </c>
      <c r="AE24" s="29">
        <v>174.18</v>
      </c>
      <c r="AF24" s="29">
        <v>177.07499999999999</v>
      </c>
      <c r="AG24" s="29">
        <v>178.928</v>
      </c>
      <c r="AH24" s="29">
        <v>180.41399999999999</v>
      </c>
      <c r="AI24" s="29">
        <v>176.49700000000001</v>
      </c>
      <c r="AJ24" s="29">
        <v>167.40899999999999</v>
      </c>
      <c r="AK24" s="29">
        <v>169.083</v>
      </c>
      <c r="AL24" s="29">
        <v>164.92599999999999</v>
      </c>
      <c r="AM24" s="29">
        <v>155.73099999999999</v>
      </c>
      <c r="AN24" s="29">
        <v>157.40799999999999</v>
      </c>
      <c r="AO24" s="29">
        <v>158.608</v>
      </c>
      <c r="AP24" s="29">
        <v>161.68199999999999</v>
      </c>
      <c r="AQ24" s="29">
        <v>162.43100000000001</v>
      </c>
      <c r="AR24" s="29">
        <v>161.08500000000001</v>
      </c>
      <c r="AS24" s="29">
        <v>156.756</v>
      </c>
      <c r="AT24" s="29">
        <v>160.30500000000001</v>
      </c>
      <c r="AU24" s="29">
        <v>153.892</v>
      </c>
      <c r="AV24" s="29">
        <v>147.108</v>
      </c>
      <c r="AW24" s="29">
        <v>146.84299999999999</v>
      </c>
      <c r="AX24" s="29">
        <v>144.22</v>
      </c>
      <c r="AY24" s="29">
        <v>145.84100000000001</v>
      </c>
      <c r="AZ24" s="29">
        <v>150.631</v>
      </c>
      <c r="BA24" s="29">
        <v>149.98599999999999</v>
      </c>
      <c r="BB24" s="29">
        <v>150.49199999999999</v>
      </c>
      <c r="BC24" s="29">
        <v>149.477</v>
      </c>
      <c r="BD24" s="29">
        <v>141.50899999999999</v>
      </c>
      <c r="BE24" s="29">
        <v>140.36799999999999</v>
      </c>
      <c r="BF24" s="29">
        <v>142.36500000000001</v>
      </c>
      <c r="BG24" s="29">
        <v>144.6</v>
      </c>
      <c r="BH24" s="29">
        <v>143.524</v>
      </c>
      <c r="BI24" s="29">
        <v>141.88300000000001</v>
      </c>
      <c r="BJ24" s="29">
        <v>139.85499999999999</v>
      </c>
      <c r="BK24" s="29">
        <v>136.792</v>
      </c>
      <c r="BL24" s="29">
        <v>137.65100000000001</v>
      </c>
      <c r="BM24" s="29">
        <v>134.10400000000001</v>
      </c>
      <c r="BN24" s="29">
        <v>136.02199999999999</v>
      </c>
      <c r="BO24" s="29">
        <v>141.05699999999999</v>
      </c>
      <c r="BP24" s="29">
        <v>153.887</v>
      </c>
      <c r="BQ24" s="29">
        <v>159.97999999999999</v>
      </c>
      <c r="BR24" s="29">
        <v>171.096</v>
      </c>
      <c r="BS24" s="29">
        <v>174.55</v>
      </c>
      <c r="BT24" s="29">
        <v>183.41499999999999</v>
      </c>
      <c r="BU24" s="29">
        <v>186.34299999999999</v>
      </c>
      <c r="BV24" s="29">
        <v>186.44399999999999</v>
      </c>
      <c r="BW24" s="29">
        <v>185.58600000000001</v>
      </c>
      <c r="BX24" s="29">
        <v>176.971</v>
      </c>
      <c r="BY24" s="29">
        <v>176.31399999999999</v>
      </c>
      <c r="BZ24" s="29">
        <v>170.875</v>
      </c>
      <c r="CA24" s="29">
        <v>167.27</v>
      </c>
      <c r="CB24" s="29">
        <v>169.63399999999999</v>
      </c>
      <c r="CC24" s="29">
        <v>174.19900000000001</v>
      </c>
      <c r="CD24" s="29">
        <v>171.36699999999999</v>
      </c>
      <c r="CE24" s="29">
        <v>187.63300000000001</v>
      </c>
      <c r="CF24" s="29">
        <v>205.48400000000001</v>
      </c>
      <c r="CG24" s="29">
        <v>208.68700000000001</v>
      </c>
      <c r="CH24" s="29">
        <v>214.67599999999999</v>
      </c>
      <c r="CI24" s="29">
        <v>221.03800000000001</v>
      </c>
      <c r="CJ24" s="29">
        <v>222.096</v>
      </c>
      <c r="CK24" s="29">
        <v>227.03899999999999</v>
      </c>
      <c r="CL24" s="29">
        <v>212.358</v>
      </c>
      <c r="CM24" s="29">
        <v>208.327</v>
      </c>
      <c r="CN24" s="29">
        <v>204.63200000000001</v>
      </c>
      <c r="CO24" s="29">
        <v>205.023</v>
      </c>
      <c r="CP24" s="29">
        <v>212.381</v>
      </c>
      <c r="CQ24" s="29">
        <v>215.012</v>
      </c>
      <c r="CR24" s="29">
        <v>220.69800000000001</v>
      </c>
      <c r="CS24" s="29">
        <v>235.078</v>
      </c>
      <c r="CT24" s="29">
        <v>247.054</v>
      </c>
      <c r="CU24" s="29">
        <v>246.52799999999999</v>
      </c>
      <c r="CV24" s="29">
        <v>251.27</v>
      </c>
      <c r="CW24" s="29">
        <v>245.64699999999999</v>
      </c>
      <c r="CX24" s="29">
        <v>240.70099999999999</v>
      </c>
      <c r="CY24" s="29">
        <v>247.422</v>
      </c>
      <c r="CZ24" s="29">
        <v>235.91499999999999</v>
      </c>
      <c r="DA24" s="29">
        <v>232.87100000000001</v>
      </c>
      <c r="DB24" s="29">
        <v>209.755</v>
      </c>
      <c r="DC24" s="29">
        <v>179.565</v>
      </c>
      <c r="DD24" s="29">
        <v>203.30199999999999</v>
      </c>
      <c r="DE24" s="29">
        <v>201.75800000000001</v>
      </c>
      <c r="DF24" s="29">
        <v>197.45599999999999</v>
      </c>
      <c r="DG24" s="29">
        <v>175.27600000000001</v>
      </c>
      <c r="DH24" s="29">
        <v>157.251</v>
      </c>
      <c r="DI24" s="29">
        <v>135.84899999999999</v>
      </c>
      <c r="DJ24" s="29">
        <v>146.30500000000001</v>
      </c>
      <c r="DK24" s="29">
        <v>165.482</v>
      </c>
      <c r="DL24" s="29">
        <v>179.096</v>
      </c>
      <c r="DM24" s="29">
        <v>192.90199999999999</v>
      </c>
      <c r="DN24" s="29">
        <v>193.768</v>
      </c>
      <c r="DO24" s="29">
        <v>192.48099999999999</v>
      </c>
      <c r="DP24" s="29">
        <v>184.87799999999999</v>
      </c>
      <c r="DQ24" s="29">
        <v>182.821</v>
      </c>
      <c r="DR24" s="29">
        <v>198.417</v>
      </c>
      <c r="DS24" s="29">
        <v>211.40700000000001</v>
      </c>
      <c r="DT24" s="29">
        <v>221.779</v>
      </c>
      <c r="DU24" s="29">
        <v>224.29</v>
      </c>
      <c r="DV24" s="29">
        <v>239.08699999999999</v>
      </c>
      <c r="DW24" s="29">
        <v>253.36199999999999</v>
      </c>
      <c r="DX24" s="29">
        <v>282.08999999999997</v>
      </c>
      <c r="DY24" s="29">
        <v>301.59800000000001</v>
      </c>
      <c r="DZ24" s="29">
        <v>306.28899999999999</v>
      </c>
      <c r="EA24" s="29">
        <v>297.09399999999999</v>
      </c>
      <c r="EB24" s="29">
        <v>291.73599999999999</v>
      </c>
      <c r="EC24" s="29">
        <v>292.971</v>
      </c>
      <c r="ED24" s="29">
        <v>295.47199999999998</v>
      </c>
      <c r="EE24" s="29">
        <v>298.48700000000002</v>
      </c>
      <c r="EF24" s="29">
        <v>307.55399999999997</v>
      </c>
      <c r="EG24" s="29">
        <v>319.03199999999998</v>
      </c>
      <c r="EH24" s="29">
        <v>325.48500000000001</v>
      </c>
      <c r="EI24" s="29">
        <v>307.95</v>
      </c>
      <c r="EJ24" s="29">
        <v>294.74</v>
      </c>
      <c r="EK24" s="29">
        <v>288.39299999999997</v>
      </c>
      <c r="EL24" s="29">
        <v>267.36799999999999</v>
      </c>
      <c r="EM24" s="29">
        <v>245.148</v>
      </c>
      <c r="EN24" s="29">
        <v>268.005</v>
      </c>
      <c r="EO24" s="29">
        <v>278.02300000000002</v>
      </c>
      <c r="EP24" s="29">
        <v>321.44099999999997</v>
      </c>
      <c r="EQ24" s="29">
        <v>338.06599999999997</v>
      </c>
      <c r="ER24" s="29">
        <v>269.47199999999998</v>
      </c>
      <c r="ES24" s="29">
        <v>245.04599999999999</v>
      </c>
      <c r="ET24" s="29">
        <v>246.15299999999999</v>
      </c>
      <c r="EU24" s="29">
        <v>228.55500000000001</v>
      </c>
      <c r="EV24" s="29">
        <v>230.87899999999999</v>
      </c>
      <c r="EW24" s="29">
        <v>254.679</v>
      </c>
      <c r="EX24" s="29">
        <v>273.11799999999999</v>
      </c>
      <c r="EY24" s="29">
        <v>296.625</v>
      </c>
      <c r="EZ24" s="29">
        <v>309.51900000000001</v>
      </c>
      <c r="FA24" s="29">
        <v>331.65600000000001</v>
      </c>
      <c r="FB24" s="29">
        <v>340.077</v>
      </c>
      <c r="FC24" s="29">
        <v>335.70499999999998</v>
      </c>
      <c r="FD24" s="29">
        <v>337.58699999999999</v>
      </c>
      <c r="FE24" s="29">
        <v>337.34800000000001</v>
      </c>
      <c r="FF24" s="29">
        <v>342.06700000000001</v>
      </c>
      <c r="FG24" s="29">
        <v>334.69600000000003</v>
      </c>
      <c r="FH24" s="29">
        <v>349.96899999999999</v>
      </c>
      <c r="FI24" s="29">
        <v>379.26499999999999</v>
      </c>
      <c r="FJ24" s="29">
        <v>487.16899999999998</v>
      </c>
      <c r="FK24" s="29">
        <v>514.92899999999997</v>
      </c>
      <c r="FL24" s="29">
        <v>499.09100000000001</v>
      </c>
      <c r="FM24" s="29">
        <v>537.59500000000003</v>
      </c>
      <c r="FN24" s="29">
        <v>537.01900000000001</v>
      </c>
      <c r="FO24" s="29">
        <v>444.82</v>
      </c>
      <c r="FP24" s="29">
        <v>365.89699999999999</v>
      </c>
      <c r="FQ24" s="29">
        <v>280.16899999999998</v>
      </c>
      <c r="FR24" s="29">
        <v>273.649</v>
      </c>
      <c r="FS24" s="29">
        <v>223.46799999999999</v>
      </c>
      <c r="FT24" s="29">
        <v>217.72800000000001</v>
      </c>
      <c r="FU24" s="29">
        <v>238.78899999999999</v>
      </c>
      <c r="FV24" s="29">
        <v>150.351</v>
      </c>
      <c r="FW24" s="29">
        <v>123.88500000000001</v>
      </c>
      <c r="FX24" s="29">
        <v>115.54900000000001</v>
      </c>
      <c r="FY24" s="29">
        <v>118.893</v>
      </c>
      <c r="FZ24" s="29">
        <v>142.66300000000001</v>
      </c>
      <c r="GA24" s="29">
        <v>147.20500000000001</v>
      </c>
      <c r="GB24" s="29">
        <v>125.154</v>
      </c>
      <c r="GC24" s="29">
        <v>115.878</v>
      </c>
      <c r="GD24" s="29">
        <v>111.792</v>
      </c>
      <c r="GE24" s="29">
        <v>103.70399999999999</v>
      </c>
      <c r="GF24" s="29">
        <v>88.185000000000002</v>
      </c>
      <c r="GG24" s="29">
        <v>88.718000000000004</v>
      </c>
      <c r="GH24" s="29">
        <v>89.858000000000004</v>
      </c>
      <c r="GI24" s="29">
        <v>91.870999999999995</v>
      </c>
      <c r="GJ24" s="29">
        <v>90.587000000000003</v>
      </c>
      <c r="GK24" s="29">
        <v>91.108999999999995</v>
      </c>
      <c r="GL24" s="29">
        <v>91.575000000000003</v>
      </c>
      <c r="GM24" s="29">
        <v>90.828999999999994</v>
      </c>
      <c r="GN24" s="29">
        <v>91.725999999999999</v>
      </c>
      <c r="GO24" s="29">
        <v>92.378</v>
      </c>
      <c r="GP24" s="29">
        <v>89.358000000000004</v>
      </c>
      <c r="GQ24" s="29">
        <v>87.980999999999995</v>
      </c>
      <c r="GR24" s="29">
        <v>89.832999999999998</v>
      </c>
      <c r="GS24" s="29">
        <v>92.867999999999995</v>
      </c>
      <c r="GT24" s="29">
        <v>105.652</v>
      </c>
      <c r="GU24" s="29">
        <v>105.351</v>
      </c>
      <c r="GV24" s="29">
        <v>103.626</v>
      </c>
      <c r="GW24" s="29">
        <v>101.176</v>
      </c>
      <c r="GX24" s="29">
        <v>103.721</v>
      </c>
      <c r="GY24" s="29">
        <v>108.15</v>
      </c>
      <c r="GZ24" s="29">
        <v>95.144999999999996</v>
      </c>
      <c r="HA24" s="29">
        <v>89.801000000000002</v>
      </c>
      <c r="HB24" s="29">
        <v>83.22</v>
      </c>
      <c r="HC24" s="29">
        <v>82.061000000000007</v>
      </c>
      <c r="HD24" s="29">
        <v>80.153999999999996</v>
      </c>
      <c r="HE24" s="29">
        <v>81.501999999999995</v>
      </c>
      <c r="HF24" s="29">
        <v>83.835999999999999</v>
      </c>
      <c r="HG24" s="29">
        <v>88.403999999999996</v>
      </c>
      <c r="HH24" s="29">
        <v>87.076999999999998</v>
      </c>
      <c r="HI24" s="29">
        <v>86.433000000000007</v>
      </c>
      <c r="HJ24" s="29">
        <v>87.528000000000006</v>
      </c>
      <c r="HK24" s="29">
        <v>88.906999999999996</v>
      </c>
      <c r="HL24" s="29">
        <v>93.918000000000006</v>
      </c>
      <c r="HM24" s="29">
        <v>92.391000000000005</v>
      </c>
      <c r="HN24" s="29">
        <v>90.391999999999996</v>
      </c>
      <c r="HO24" s="29">
        <v>86.441999999999993</v>
      </c>
      <c r="HP24" s="29">
        <v>82.584000000000003</v>
      </c>
      <c r="HQ24" s="29">
        <v>81.501000000000005</v>
      </c>
      <c r="HR24" s="29">
        <v>80.628</v>
      </c>
      <c r="HS24" s="29">
        <v>82.334000000000003</v>
      </c>
      <c r="HT24" s="29">
        <v>83.584999999999994</v>
      </c>
      <c r="HU24" s="29">
        <v>85.018000000000001</v>
      </c>
      <c r="HV24" s="29">
        <v>84.870999999999995</v>
      </c>
      <c r="HW24" s="29">
        <v>85.468000000000004</v>
      </c>
      <c r="HX24" s="29">
        <v>86.533000000000001</v>
      </c>
      <c r="HY24" s="29">
        <v>87.238</v>
      </c>
      <c r="HZ24" s="29">
        <v>87.42</v>
      </c>
      <c r="IA24" s="29">
        <v>87.727999999999994</v>
      </c>
      <c r="IB24" s="29">
        <v>89.997</v>
      </c>
      <c r="IC24" s="29">
        <v>92.364999999999995</v>
      </c>
      <c r="ID24" s="29">
        <v>91.034000000000006</v>
      </c>
      <c r="IE24" s="29">
        <v>92.233999999999995</v>
      </c>
      <c r="IF24" s="29">
        <v>95.293999999999997</v>
      </c>
      <c r="IG24" s="29">
        <v>100.012</v>
      </c>
      <c r="IH24" s="29">
        <v>105.24</v>
      </c>
      <c r="II24" s="29">
        <v>104.91200000000001</v>
      </c>
      <c r="IJ24" s="29">
        <v>98.44</v>
      </c>
      <c r="IK24" s="29">
        <v>101.044</v>
      </c>
      <c r="IL24" s="29">
        <v>101.577</v>
      </c>
      <c r="IM24" s="29">
        <v>100.68300000000001</v>
      </c>
      <c r="IN24" s="29">
        <v>97.442999999999998</v>
      </c>
      <c r="IO24" s="29">
        <v>104.258</v>
      </c>
      <c r="IP24" s="29">
        <v>120.571</v>
      </c>
      <c r="IQ24" s="29">
        <v>122.679</v>
      </c>
      <c r="IR24" s="29">
        <v>123.336</v>
      </c>
      <c r="IS24" s="29">
        <v>114.813</v>
      </c>
      <c r="IT24" s="29">
        <v>111.72199999999999</v>
      </c>
      <c r="IU24" s="29">
        <v>110.44</v>
      </c>
      <c r="IV24" s="29">
        <v>109.94</v>
      </c>
      <c r="IW24" s="29">
        <v>106.545</v>
      </c>
      <c r="IX24" s="29">
        <v>103.06100000000001</v>
      </c>
      <c r="IY24" s="29">
        <v>103.166</v>
      </c>
      <c r="IZ24" s="29">
        <v>98.506</v>
      </c>
      <c r="JA24" s="29">
        <v>93.009</v>
      </c>
      <c r="JB24" s="29">
        <v>93.751000000000005</v>
      </c>
      <c r="JC24" s="29">
        <v>92.036000000000001</v>
      </c>
      <c r="JD24" s="29">
        <v>94.37</v>
      </c>
      <c r="JE24" s="29">
        <v>98.363</v>
      </c>
      <c r="JF24" s="29">
        <v>98.373000000000005</v>
      </c>
      <c r="JG24" s="29">
        <v>92.887</v>
      </c>
      <c r="JH24" s="29">
        <v>88.963999999999999</v>
      </c>
      <c r="JI24" s="29">
        <v>85.177999999999997</v>
      </c>
      <c r="JJ24" s="29">
        <v>85.665999999999997</v>
      </c>
      <c r="JK24" s="29">
        <v>88.021000000000001</v>
      </c>
      <c r="JL24" s="29">
        <v>91.82</v>
      </c>
      <c r="JM24" s="29">
        <v>90.832999999999998</v>
      </c>
      <c r="JN24" s="29">
        <v>91.915999999999997</v>
      </c>
      <c r="JO24" s="29">
        <v>93.95</v>
      </c>
      <c r="JP24" s="29">
        <v>96.016000000000005</v>
      </c>
      <c r="JQ24" s="29">
        <v>98.028000000000006</v>
      </c>
      <c r="JR24" s="29">
        <v>102.41500000000001</v>
      </c>
      <c r="JS24" s="29">
        <v>104.82899999999999</v>
      </c>
      <c r="JT24" s="29">
        <v>105.511</v>
      </c>
      <c r="JU24" s="29">
        <v>109.172</v>
      </c>
      <c r="JV24" s="29">
        <v>113.788</v>
      </c>
      <c r="JW24" s="29">
        <v>115.696</v>
      </c>
      <c r="JX24" s="29">
        <v>111.054</v>
      </c>
      <c r="JY24" s="29">
        <v>110.693</v>
      </c>
      <c r="JZ24" s="29">
        <v>112.613</v>
      </c>
      <c r="KA24" s="29">
        <v>102.977</v>
      </c>
      <c r="KB24" s="29">
        <v>97.176000000000002</v>
      </c>
      <c r="KC24" s="29">
        <v>98.805999999999997</v>
      </c>
      <c r="KD24" s="29">
        <v>99.805000000000007</v>
      </c>
      <c r="KE24" s="29">
        <v>103.95</v>
      </c>
      <c r="KF24" s="29">
        <v>105.35599999999999</v>
      </c>
      <c r="KG24" s="29">
        <v>103.746</v>
      </c>
      <c r="KH24" s="29">
        <v>104.521</v>
      </c>
      <c r="KI24" s="29">
        <v>101.76</v>
      </c>
      <c r="KJ24" s="29">
        <v>108.89700000000001</v>
      </c>
      <c r="KK24" s="29">
        <v>110.517</v>
      </c>
      <c r="KL24" s="29">
        <v>101.408</v>
      </c>
      <c r="KM24" s="29">
        <v>97.623000000000005</v>
      </c>
      <c r="KN24" s="29">
        <v>92.91</v>
      </c>
      <c r="KO24" s="29">
        <v>92.238</v>
      </c>
      <c r="KP24" s="29">
        <v>120.90600000000001</v>
      </c>
      <c r="KQ24" s="29">
        <v>119.706</v>
      </c>
      <c r="KR24" s="29">
        <v>112.121</v>
      </c>
      <c r="KS24" s="29">
        <v>108.152</v>
      </c>
      <c r="KT24" s="29">
        <v>102.759</v>
      </c>
      <c r="KU24" s="29">
        <v>113.608</v>
      </c>
      <c r="KV24" s="29">
        <v>115.28100000000001</v>
      </c>
      <c r="KW24" s="29">
        <v>110.60599999999999</v>
      </c>
      <c r="KX24" s="29">
        <v>107.369</v>
      </c>
      <c r="KY24" s="29">
        <v>106.97199999999999</v>
      </c>
      <c r="KZ24" s="29">
        <v>107.30200000000001</v>
      </c>
      <c r="LA24" s="29">
        <v>103.929</v>
      </c>
      <c r="LB24" s="29">
        <v>102.301</v>
      </c>
      <c r="LC24" s="29">
        <v>101.52</v>
      </c>
      <c r="LD24" s="29">
        <v>100.111</v>
      </c>
      <c r="LE24" s="29">
        <v>110.02500000000001</v>
      </c>
      <c r="LF24" s="29">
        <v>121.911</v>
      </c>
      <c r="LG24" s="29">
        <v>123.506</v>
      </c>
      <c r="LH24" s="29">
        <v>133.35</v>
      </c>
      <c r="LI24" s="29">
        <v>142.01</v>
      </c>
      <c r="LJ24" s="29">
        <v>130.09299999999999</v>
      </c>
      <c r="LK24" s="29">
        <v>124.52800000000001</v>
      </c>
      <c r="LL24" s="29">
        <v>120.154</v>
      </c>
      <c r="LM24" s="29">
        <v>123.334</v>
      </c>
      <c r="LN24" s="29">
        <v>121.355</v>
      </c>
      <c r="LO24" s="29">
        <v>129.761</v>
      </c>
      <c r="LP24" s="29">
        <v>130.309</v>
      </c>
      <c r="LQ24" s="29">
        <v>139.30600000000001</v>
      </c>
      <c r="LR24" s="29">
        <v>129.54</v>
      </c>
      <c r="LS24" s="29">
        <v>117.77200000000001</v>
      </c>
      <c r="LT24" s="29">
        <v>113.98699999999999</v>
      </c>
      <c r="LU24" s="29">
        <v>113.048</v>
      </c>
      <c r="LV24" s="29">
        <v>95.19</v>
      </c>
      <c r="LW24" s="29">
        <v>91.402000000000001</v>
      </c>
      <c r="LX24" s="29">
        <v>91.652000000000001</v>
      </c>
      <c r="LY24" s="29">
        <v>96.656999999999996</v>
      </c>
      <c r="LZ24" s="29">
        <v>103.73399999999999</v>
      </c>
      <c r="MA24" s="29">
        <v>112.209</v>
      </c>
      <c r="MB24" s="29">
        <v>113.051</v>
      </c>
      <c r="MC24" s="29">
        <v>114.56399999999999</v>
      </c>
      <c r="MD24" s="29">
        <v>107.459</v>
      </c>
      <c r="ME24" s="29">
        <v>96.765000000000001</v>
      </c>
      <c r="MF24" s="29">
        <v>96.82</v>
      </c>
      <c r="MG24" s="29">
        <v>95.465000000000003</v>
      </c>
      <c r="MH24" s="29">
        <v>94.427999999999997</v>
      </c>
      <c r="MI24" s="29">
        <v>105.893</v>
      </c>
      <c r="MJ24" s="29">
        <v>112.102</v>
      </c>
      <c r="MK24" s="29">
        <v>107.59399999999999</v>
      </c>
      <c r="ML24" s="29">
        <v>96.748000000000005</v>
      </c>
      <c r="MM24" s="29">
        <v>94.19</v>
      </c>
      <c r="MN24" s="29">
        <v>96.277000000000001</v>
      </c>
      <c r="MO24" s="29">
        <v>99.072000000000003</v>
      </c>
      <c r="MP24" s="29">
        <v>102.14400000000001</v>
      </c>
      <c r="MQ24" s="29">
        <v>112.795</v>
      </c>
      <c r="MR24" s="29">
        <v>115.926</v>
      </c>
      <c r="MS24" s="29">
        <v>117.637</v>
      </c>
      <c r="MT24" s="29">
        <v>116.107</v>
      </c>
      <c r="MU24" s="29">
        <v>112.855</v>
      </c>
      <c r="MV24" s="29">
        <v>111.015</v>
      </c>
      <c r="MW24" s="29">
        <v>110.96</v>
      </c>
      <c r="MX24" s="29">
        <v>115.669</v>
      </c>
      <c r="MY24" s="29">
        <v>124.598</v>
      </c>
      <c r="MZ24" s="29">
        <v>126.738</v>
      </c>
      <c r="NA24" s="29">
        <v>131.44900000000001</v>
      </c>
      <c r="NB24" s="29">
        <v>134.30799999999999</v>
      </c>
      <c r="NC24" s="29">
        <v>138.09200000000001</v>
      </c>
      <c r="ND24" s="29">
        <v>129.27000000000001</v>
      </c>
      <c r="NE24" s="29">
        <v>141.208</v>
      </c>
      <c r="NF24" s="29">
        <v>148.65799999999999</v>
      </c>
      <c r="NG24" s="29">
        <v>151.12299999999999</v>
      </c>
      <c r="NH24" s="29">
        <v>151.48400000000001</v>
      </c>
      <c r="NI24" s="29">
        <v>156.965</v>
      </c>
      <c r="NJ24" s="29">
        <v>161.27099999999999</v>
      </c>
      <c r="NK24" s="29">
        <v>160.12</v>
      </c>
      <c r="NL24" s="29">
        <v>156.166</v>
      </c>
      <c r="NM24" s="29">
        <v>157.786</v>
      </c>
      <c r="NN24" s="29">
        <v>155.643</v>
      </c>
      <c r="NO24" s="29">
        <v>157.18299999999999</v>
      </c>
      <c r="NP24" s="29">
        <v>155.03700000000001</v>
      </c>
      <c r="NQ24" s="29">
        <v>158.40199999999999</v>
      </c>
      <c r="NR24" s="29">
        <v>142.17699999999999</v>
      </c>
      <c r="NS24" s="29">
        <v>139.30099999999999</v>
      </c>
      <c r="NT24" s="29">
        <v>138.279</v>
      </c>
      <c r="NU24" s="29">
        <v>138.58699999999999</v>
      </c>
      <c r="NV24" s="29">
        <v>137.44300000000001</v>
      </c>
      <c r="NW24" s="29">
        <v>142.14500000000001</v>
      </c>
      <c r="NX24" s="29">
        <v>141.18299999999999</v>
      </c>
      <c r="NY24" s="29">
        <v>141.184</v>
      </c>
      <c r="NZ24" s="29">
        <v>136.423</v>
      </c>
      <c r="OA24" s="29">
        <v>139.744</v>
      </c>
      <c r="OB24" s="29">
        <v>134.91499999999999</v>
      </c>
      <c r="OC24" s="29">
        <v>120.628</v>
      </c>
      <c r="OD24" s="29">
        <v>112.357</v>
      </c>
      <c r="OE24" s="29">
        <v>112.67100000000001</v>
      </c>
      <c r="OF24" s="29">
        <v>112.455</v>
      </c>
      <c r="OG24" s="29">
        <v>113.018</v>
      </c>
      <c r="OH24" s="29">
        <v>113.458</v>
      </c>
      <c r="OI24" s="29">
        <v>117.54</v>
      </c>
      <c r="OJ24" s="29">
        <v>120.294</v>
      </c>
      <c r="OK24" s="29">
        <v>121.081</v>
      </c>
      <c r="OL24" s="29">
        <v>121.10299999999999</v>
      </c>
      <c r="OM24" s="29">
        <v>122.629</v>
      </c>
      <c r="ON24" s="29">
        <v>123.25</v>
      </c>
      <c r="OO24" s="29">
        <v>120.709</v>
      </c>
      <c r="OP24" s="29">
        <v>119.05200000000001</v>
      </c>
      <c r="OQ24" s="29">
        <v>118.358</v>
      </c>
      <c r="OR24" s="29">
        <v>126.876</v>
      </c>
      <c r="OS24" s="29">
        <v>136.328</v>
      </c>
      <c r="OT24" s="29">
        <v>141.27500000000001</v>
      </c>
      <c r="OU24" s="29">
        <v>139.834</v>
      </c>
      <c r="OV24" s="29">
        <v>138.655</v>
      </c>
      <c r="OW24" s="29">
        <v>137.69999999999999</v>
      </c>
      <c r="OX24" s="29">
        <v>136.357</v>
      </c>
      <c r="OY24" s="29">
        <v>134.87299999999999</v>
      </c>
      <c r="OZ24" s="29">
        <v>136.66</v>
      </c>
      <c r="PA24" s="29">
        <v>135.98699999999999</v>
      </c>
      <c r="PB24" s="29">
        <v>139.691</v>
      </c>
      <c r="PC24" s="29">
        <v>142.97</v>
      </c>
      <c r="PD24" s="29">
        <v>148.208</v>
      </c>
      <c r="PE24" s="29">
        <v>142.679</v>
      </c>
      <c r="PF24" s="29">
        <v>149.012</v>
      </c>
      <c r="PG24" s="29">
        <v>143.785</v>
      </c>
      <c r="PH24" s="29">
        <v>139.81899999999999</v>
      </c>
      <c r="PI24" s="29">
        <v>131.233</v>
      </c>
      <c r="PJ24" s="29">
        <v>119.85899999999999</v>
      </c>
      <c r="PK24" s="29">
        <v>120.18899999999999</v>
      </c>
      <c r="PL24" s="29">
        <v>124.25</v>
      </c>
      <c r="PM24" s="29">
        <v>124.483</v>
      </c>
      <c r="PN24" s="29">
        <v>132.57499999999999</v>
      </c>
      <c r="PO24" s="29">
        <v>143.12299999999999</v>
      </c>
      <c r="PP24" s="29">
        <v>149.244</v>
      </c>
      <c r="PQ24" s="29">
        <v>153.482</v>
      </c>
      <c r="PR24" s="29">
        <v>151.369</v>
      </c>
      <c r="PS24" s="29">
        <v>144.827</v>
      </c>
      <c r="PT24" s="29">
        <v>140.67500000000001</v>
      </c>
      <c r="PU24" s="29">
        <v>139.994</v>
      </c>
      <c r="PV24" s="29">
        <v>139.18700000000001</v>
      </c>
      <c r="PW24" s="29">
        <v>137.142</v>
      </c>
      <c r="PX24" s="29">
        <v>141.41</v>
      </c>
      <c r="PY24" s="29">
        <v>153.529</v>
      </c>
      <c r="PZ24" s="29">
        <v>161.04900000000001</v>
      </c>
      <c r="QA24" s="29">
        <v>163.71100000000001</v>
      </c>
      <c r="QB24" s="29">
        <v>162.34700000000001</v>
      </c>
      <c r="QC24" s="29">
        <v>164.91399999999999</v>
      </c>
      <c r="QD24" s="29">
        <v>162.21299999999999</v>
      </c>
      <c r="QE24" s="29">
        <v>165.63499999999999</v>
      </c>
      <c r="QF24" s="29">
        <v>169.52600000000001</v>
      </c>
      <c r="QG24" s="29">
        <v>167.553</v>
      </c>
      <c r="QH24" s="29">
        <v>169.203</v>
      </c>
      <c r="QI24" s="29">
        <v>174.30099999999999</v>
      </c>
      <c r="QJ24" s="29">
        <v>185.25200000000001</v>
      </c>
      <c r="QK24" s="29">
        <v>186.946</v>
      </c>
      <c r="QL24" s="29">
        <v>176.25800000000001</v>
      </c>
      <c r="QM24" s="29">
        <v>167.15700000000001</v>
      </c>
      <c r="QN24" s="29">
        <v>165.82900000000001</v>
      </c>
      <c r="QO24" s="29">
        <v>169.56399999999999</v>
      </c>
      <c r="QP24" s="29">
        <v>171.64099999999999</v>
      </c>
      <c r="QQ24" s="29">
        <v>175.68</v>
      </c>
      <c r="QR24" s="29">
        <v>188.244</v>
      </c>
      <c r="QS24" s="29">
        <v>192.173</v>
      </c>
      <c r="QT24" s="29">
        <v>190.57</v>
      </c>
      <c r="QU24" s="29">
        <v>191.61699999999999</v>
      </c>
      <c r="QV24" s="29">
        <v>196.173</v>
      </c>
      <c r="QW24" s="29">
        <v>193.64500000000001</v>
      </c>
      <c r="QX24" s="29">
        <v>187.41800000000001</v>
      </c>
      <c r="QY24" s="29">
        <v>180.16800000000001</v>
      </c>
      <c r="QZ24" s="29">
        <v>182.12899999999999</v>
      </c>
      <c r="RA24" s="29">
        <v>189.45599999999999</v>
      </c>
      <c r="RB24" s="29">
        <v>187.226</v>
      </c>
      <c r="RC24" s="29">
        <v>193.96299999999999</v>
      </c>
      <c r="RD24" s="29">
        <v>191.65600000000001</v>
      </c>
      <c r="RE24" s="29">
        <v>181.92400000000001</v>
      </c>
      <c r="RF24" s="29">
        <v>189.39400000000001</v>
      </c>
      <c r="RG24" s="29">
        <v>191.81899999999999</v>
      </c>
      <c r="RH24" s="29">
        <v>209.494</v>
      </c>
      <c r="RI24" s="29">
        <v>222.65899999999999</v>
      </c>
      <c r="RJ24" s="29">
        <v>230.34399999999999</v>
      </c>
      <c r="RK24" s="29">
        <v>234.03</v>
      </c>
      <c r="RL24" s="29">
        <v>219.881</v>
      </c>
      <c r="RM24" s="29">
        <v>209.071</v>
      </c>
      <c r="RN24" s="29">
        <v>207.982</v>
      </c>
      <c r="RO24" s="29">
        <v>207.49799999999999</v>
      </c>
      <c r="RP24" s="29">
        <v>206.74299999999999</v>
      </c>
      <c r="RQ24" s="29">
        <v>203.63499999999999</v>
      </c>
      <c r="RR24" s="29">
        <v>200.886</v>
      </c>
      <c r="RS24" s="29">
        <v>197.16200000000001</v>
      </c>
      <c r="RT24" s="29">
        <v>194.86600000000001</v>
      </c>
      <c r="RU24" s="29">
        <v>187.49799999999999</v>
      </c>
      <c r="RV24" s="29">
        <v>186.37299999999999</v>
      </c>
      <c r="RW24" s="29">
        <v>184.154</v>
      </c>
      <c r="RX24" s="29">
        <v>200.23500000000001</v>
      </c>
      <c r="RY24" s="29">
        <v>224.95599999999999</v>
      </c>
      <c r="RZ24" s="29">
        <v>232.595</v>
      </c>
      <c r="SA24" s="29">
        <v>232.43299999999999</v>
      </c>
      <c r="SB24" s="29">
        <v>246.79499999999999</v>
      </c>
      <c r="SC24" s="29">
        <v>237.767</v>
      </c>
      <c r="SD24" s="29">
        <v>231.41900000000001</v>
      </c>
      <c r="SE24" s="29">
        <v>226.809</v>
      </c>
      <c r="SF24" s="29">
        <v>243.57</v>
      </c>
      <c r="SG24" s="29">
        <v>237.94200000000001</v>
      </c>
      <c r="SH24" s="29">
        <v>232.58199999999999</v>
      </c>
      <c r="SI24" s="29">
        <v>227.60300000000001</v>
      </c>
      <c r="SJ24" s="29">
        <v>222.91900000000001</v>
      </c>
      <c r="SK24" s="29">
        <v>223.05199999999999</v>
      </c>
      <c r="SL24" s="29">
        <v>215.208</v>
      </c>
      <c r="SM24" s="29">
        <v>219.048</v>
      </c>
      <c r="SN24" s="29">
        <v>239.47800000000001</v>
      </c>
      <c r="SO24" s="29">
        <v>221.28</v>
      </c>
      <c r="SP24" s="29">
        <v>214.655</v>
      </c>
      <c r="SQ24" s="29">
        <v>204.2</v>
      </c>
      <c r="SR24" s="29">
        <v>190.31200000000001</v>
      </c>
      <c r="SS24" s="29">
        <v>173.816</v>
      </c>
      <c r="ST24" s="29">
        <v>169.02500000000001</v>
      </c>
      <c r="SU24" s="29">
        <v>164.68100000000001</v>
      </c>
      <c r="SV24" s="29">
        <v>156.12</v>
      </c>
      <c r="SW24" s="29">
        <v>157.51499999999999</v>
      </c>
      <c r="SX24" s="29">
        <v>159.72499999999999</v>
      </c>
      <c r="SY24" s="29">
        <v>159.488</v>
      </c>
      <c r="SZ24" s="29">
        <v>159.06399999999999</v>
      </c>
      <c r="TA24" s="29">
        <v>161.86199999999999</v>
      </c>
      <c r="TB24" s="29">
        <v>166.09200000000001</v>
      </c>
      <c r="TC24" s="29">
        <v>166.578</v>
      </c>
      <c r="TD24" s="29">
        <v>167.797</v>
      </c>
      <c r="TE24" s="29">
        <v>170.25299999999999</v>
      </c>
      <c r="TF24" s="29">
        <v>162.06299999999999</v>
      </c>
      <c r="TG24" s="29">
        <v>159.94300000000001</v>
      </c>
      <c r="TH24" s="29">
        <v>155.28899999999999</v>
      </c>
      <c r="TI24" s="29">
        <v>150.11699999999999</v>
      </c>
    </row>
    <row r="25" spans="2:530" x14ac:dyDescent="0.25">
      <c r="B25" s="29" t="s">
        <v>278</v>
      </c>
      <c r="C25" s="29" t="s">
        <v>927</v>
      </c>
      <c r="D25" s="29">
        <f t="shared" si="9"/>
        <v>402</v>
      </c>
      <c r="E25" s="29" t="str" cm="1">
        <f t="array" ref="E25">_xll.BDP($B25&amp;" corp",E$11)</f>
        <v>TOTAL 1 3/4 PERP</v>
      </c>
      <c r="F25" s="29" t="str" cm="1">
        <f t="array" ref="F25">_xll.BDP($B25&amp;" corp",F$11)</f>
        <v>TOTAL</v>
      </c>
      <c r="G25" s="29" cm="1">
        <f t="array" ref="G25">_xll.BDP($B25&amp;" corp",G$11)</f>
        <v>1.75</v>
      </c>
      <c r="H25" s="31" cm="1">
        <f t="array" ref="H25">_xll.BDP($B25&amp;" corp",H$11)*1</f>
        <v>45386</v>
      </c>
      <c r="I25" s="31" t="str">
        <f t="shared" si="10"/>
        <v>TOTAL 1.75 24</v>
      </c>
      <c r="J25" s="29" t="str" cm="1">
        <f t="array" ref="J25">_xll.BDP($B25&amp;" corp",J$11)</f>
        <v>EUR</v>
      </c>
      <c r="K25" s="31" cm="1">
        <f t="array" ref="K25">_xll.BDP($B25&amp;" corp",K$11)*1</f>
        <v>43551</v>
      </c>
      <c r="L25" s="29">
        <f t="shared" ca="1" si="11"/>
        <v>575</v>
      </c>
      <c r="N25" s="29">
        <v>1</v>
      </c>
      <c r="O25" s="29" t="s">
        <v>1174</v>
      </c>
      <c r="P25" s="29">
        <f>_xll.BDH(B25&amp;"@"&amp;C25&amp;" Corp","blp_i_sprd_mid","-2AY",,"Dates=h","Fill=C","Sort=R","Dir=H","factor=1","pcs="&amp;TV26,"cols=402;rows=1")</f>
        <v>203.602</v>
      </c>
      <c r="Q25" s="29">
        <v>204.28399999999999</v>
      </c>
      <c r="R25" s="29">
        <v>206.15600000000001</v>
      </c>
      <c r="S25" s="29">
        <v>209.16</v>
      </c>
      <c r="T25" s="29">
        <v>211.53899999999999</v>
      </c>
      <c r="U25" s="29">
        <v>200.941</v>
      </c>
      <c r="V25" s="29">
        <v>198.691</v>
      </c>
      <c r="W25" s="29">
        <v>198.40100000000001</v>
      </c>
      <c r="X25" s="29">
        <v>200.31899999999999</v>
      </c>
      <c r="Y25" s="29">
        <v>196.83199999999999</v>
      </c>
      <c r="Z25" s="29">
        <v>190.702</v>
      </c>
      <c r="AA25" s="29">
        <v>189.822</v>
      </c>
      <c r="AB25" s="29">
        <v>196.54400000000001</v>
      </c>
      <c r="AC25" s="29">
        <v>199.95500000000001</v>
      </c>
      <c r="AD25" s="29">
        <v>198.56</v>
      </c>
      <c r="AE25" s="29">
        <v>202.685</v>
      </c>
      <c r="AF25" s="29">
        <v>209.40199999999999</v>
      </c>
      <c r="AG25" s="29">
        <v>213.86699999999999</v>
      </c>
      <c r="AH25" s="29">
        <v>217.20099999999999</v>
      </c>
      <c r="AI25" s="29">
        <v>211.79</v>
      </c>
      <c r="AJ25" s="29">
        <v>202.30099999999999</v>
      </c>
      <c r="AK25" s="29">
        <v>203.637</v>
      </c>
      <c r="AL25" s="29">
        <v>199.143</v>
      </c>
      <c r="AM25" s="29">
        <v>189.102</v>
      </c>
      <c r="AN25" s="29">
        <v>189.73400000000001</v>
      </c>
      <c r="AO25" s="29">
        <v>189.971</v>
      </c>
      <c r="AP25" s="29">
        <v>192.46</v>
      </c>
      <c r="AQ25" s="29">
        <v>193.601</v>
      </c>
      <c r="AR25" s="29">
        <v>191.791</v>
      </c>
      <c r="AS25" s="29">
        <v>186.37799999999999</v>
      </c>
      <c r="AT25" s="29">
        <v>188.541</v>
      </c>
      <c r="AU25" s="29">
        <v>181.65199999999999</v>
      </c>
      <c r="AV25" s="29">
        <v>174.98</v>
      </c>
      <c r="AW25" s="29">
        <v>175.03700000000001</v>
      </c>
      <c r="AX25" s="29">
        <v>171.179</v>
      </c>
      <c r="AY25" s="29">
        <v>170.94800000000001</v>
      </c>
      <c r="AZ25" s="29">
        <v>172.83699999999999</v>
      </c>
      <c r="BA25" s="29">
        <v>170.79599999999999</v>
      </c>
      <c r="BB25" s="29">
        <v>173.179</v>
      </c>
      <c r="BC25" s="29">
        <v>174.291</v>
      </c>
      <c r="BD25" s="29">
        <v>164.18299999999999</v>
      </c>
      <c r="BE25" s="29">
        <v>162.167</v>
      </c>
      <c r="BF25" s="29">
        <v>165.72499999999999</v>
      </c>
      <c r="BG25" s="29">
        <v>168.03200000000001</v>
      </c>
      <c r="BH25" s="29">
        <v>167.40199999999999</v>
      </c>
      <c r="BI25" s="29">
        <v>165.41300000000001</v>
      </c>
      <c r="BJ25" s="29">
        <v>163.096</v>
      </c>
      <c r="BK25" s="29">
        <v>161.06399999999999</v>
      </c>
      <c r="BL25" s="29">
        <v>159.98500000000001</v>
      </c>
      <c r="BM25" s="29">
        <v>157.30099999999999</v>
      </c>
      <c r="BN25" s="29">
        <v>160.34700000000001</v>
      </c>
      <c r="BO25" s="29">
        <v>163.47800000000001</v>
      </c>
      <c r="BP25" s="29">
        <v>177.934</v>
      </c>
      <c r="BQ25" s="29">
        <v>181.14</v>
      </c>
      <c r="BR25" s="29">
        <v>190.364</v>
      </c>
      <c r="BS25" s="29">
        <v>194.58199999999999</v>
      </c>
      <c r="BT25" s="29">
        <v>204.322</v>
      </c>
      <c r="BU25" s="29">
        <v>206.73500000000001</v>
      </c>
      <c r="BV25" s="29">
        <v>206.02500000000001</v>
      </c>
      <c r="BW25" s="29">
        <v>205.72399999999999</v>
      </c>
      <c r="BX25" s="29">
        <v>198.16499999999999</v>
      </c>
      <c r="BY25" s="29">
        <v>196.845</v>
      </c>
      <c r="BZ25" s="29">
        <v>193.52600000000001</v>
      </c>
      <c r="CA25" s="29">
        <v>192.24199999999999</v>
      </c>
      <c r="CB25" s="29">
        <v>194.262</v>
      </c>
      <c r="CC25" s="29">
        <v>197.911</v>
      </c>
      <c r="CD25" s="29">
        <v>197.18899999999999</v>
      </c>
      <c r="CE25" s="29">
        <v>209.22399999999999</v>
      </c>
      <c r="CF25" s="29">
        <v>219.74700000000001</v>
      </c>
      <c r="CG25" s="29">
        <v>223.273</v>
      </c>
      <c r="CH25" s="29">
        <v>225.185</v>
      </c>
      <c r="CI25" s="29">
        <v>232.09</v>
      </c>
      <c r="CJ25" s="29">
        <v>231.54599999999999</v>
      </c>
      <c r="CK25" s="29">
        <v>236.55500000000001</v>
      </c>
      <c r="CL25" s="29">
        <v>226.53299999999999</v>
      </c>
      <c r="CM25" s="29">
        <v>220.71</v>
      </c>
      <c r="CN25" s="29">
        <v>217.096</v>
      </c>
      <c r="CO25" s="29">
        <v>216.92500000000001</v>
      </c>
      <c r="CP25" s="29">
        <v>224.13</v>
      </c>
      <c r="CQ25" s="29">
        <v>224.81</v>
      </c>
      <c r="CR25" s="29">
        <v>228.63800000000001</v>
      </c>
      <c r="CS25" s="29">
        <v>242.35900000000001</v>
      </c>
      <c r="CT25" s="29">
        <v>248.77</v>
      </c>
      <c r="CU25" s="29">
        <v>250.99199999999999</v>
      </c>
      <c r="CV25" s="29">
        <v>252.845</v>
      </c>
      <c r="CW25" s="29">
        <v>249.679</v>
      </c>
      <c r="CX25" s="29">
        <v>245.23500000000001</v>
      </c>
      <c r="CY25" s="29">
        <v>246.84700000000001</v>
      </c>
      <c r="CZ25" s="29">
        <v>234.64</v>
      </c>
      <c r="DA25" s="29">
        <v>229.61</v>
      </c>
      <c r="DB25" s="29">
        <v>213.32599999999999</v>
      </c>
      <c r="DC25" s="29">
        <v>188.80600000000001</v>
      </c>
      <c r="DD25" s="29">
        <v>207.315</v>
      </c>
      <c r="DE25" s="29">
        <v>204.983</v>
      </c>
      <c r="DF25" s="29">
        <v>203.845</v>
      </c>
      <c r="DG25" s="29">
        <v>182.55500000000001</v>
      </c>
      <c r="DH25" s="29">
        <v>166.26400000000001</v>
      </c>
      <c r="DI25" s="29">
        <v>150.18299999999999</v>
      </c>
      <c r="DJ25" s="29">
        <v>156.298</v>
      </c>
      <c r="DK25" s="29">
        <v>178.785</v>
      </c>
      <c r="DL25" s="29">
        <v>191.554</v>
      </c>
      <c r="DM25" s="29">
        <v>208.958</v>
      </c>
      <c r="DN25" s="29">
        <v>210.84399999999999</v>
      </c>
      <c r="DO25" s="29">
        <v>209.66399999999999</v>
      </c>
      <c r="DP25" s="29">
        <v>202.92</v>
      </c>
      <c r="DQ25" s="29">
        <v>201.179</v>
      </c>
      <c r="DR25" s="29">
        <v>220.61699999999999</v>
      </c>
      <c r="DS25" s="29">
        <v>244.648</v>
      </c>
      <c r="DT25" s="29">
        <v>245.32599999999999</v>
      </c>
      <c r="DU25" s="29">
        <v>247.11699999999999</v>
      </c>
      <c r="DV25" s="29">
        <v>256.31700000000001</v>
      </c>
      <c r="DW25" s="29">
        <v>271.31099999999998</v>
      </c>
      <c r="DX25" s="29">
        <v>300.64699999999999</v>
      </c>
      <c r="DY25" s="29">
        <v>322.584</v>
      </c>
      <c r="DZ25" s="29">
        <v>325.37200000000001</v>
      </c>
      <c r="EA25" s="29">
        <v>314.63200000000001</v>
      </c>
      <c r="EB25" s="29">
        <v>306.18700000000001</v>
      </c>
      <c r="EC25" s="29">
        <v>306.39699999999999</v>
      </c>
      <c r="ED25" s="29">
        <v>311.18900000000002</v>
      </c>
      <c r="EE25" s="29">
        <v>311.80500000000001</v>
      </c>
      <c r="EF25" s="29">
        <v>316.608</v>
      </c>
      <c r="EG25" s="29">
        <v>325.464</v>
      </c>
      <c r="EH25" s="29">
        <v>333.29300000000001</v>
      </c>
      <c r="EI25" s="29">
        <v>315.82600000000002</v>
      </c>
      <c r="EJ25" s="29">
        <v>307.77499999999998</v>
      </c>
      <c r="EK25" s="29">
        <v>298.30500000000001</v>
      </c>
      <c r="EL25" s="29">
        <v>277.24200000000002</v>
      </c>
      <c r="EM25" s="29">
        <v>257.04300000000001</v>
      </c>
      <c r="EN25" s="29">
        <v>287.77499999999998</v>
      </c>
      <c r="EO25" s="29">
        <v>301.20299999999997</v>
      </c>
      <c r="EP25" s="29">
        <v>346.608</v>
      </c>
      <c r="EQ25" s="29">
        <v>365.98599999999999</v>
      </c>
      <c r="ER25" s="29">
        <v>297.185</v>
      </c>
      <c r="ES25" s="29">
        <v>271.83499999999998</v>
      </c>
      <c r="ET25" s="29">
        <v>276.74799999999999</v>
      </c>
      <c r="EU25" s="29">
        <v>259.72399999999999</v>
      </c>
      <c r="EV25" s="29">
        <v>262.21899999999999</v>
      </c>
      <c r="EW25" s="29">
        <v>305.983</v>
      </c>
      <c r="EX25" s="29">
        <v>336.62200000000001</v>
      </c>
      <c r="EY25" s="29">
        <v>346.05200000000002</v>
      </c>
      <c r="EZ25" s="29">
        <v>369.63200000000001</v>
      </c>
      <c r="FA25" s="29">
        <v>376.00700000000001</v>
      </c>
      <c r="FB25" s="29">
        <v>368.62400000000002</v>
      </c>
      <c r="FC25" s="29">
        <v>369.49299999999999</v>
      </c>
      <c r="FD25" s="29">
        <v>365.95</v>
      </c>
      <c r="FE25" s="29">
        <v>365.721</v>
      </c>
      <c r="FF25" s="29">
        <v>354.15100000000001</v>
      </c>
      <c r="FG25" s="29">
        <v>366.80500000000001</v>
      </c>
      <c r="FH25" s="29">
        <v>390.03100000000001</v>
      </c>
      <c r="FI25" s="29">
        <v>490.02100000000002</v>
      </c>
      <c r="FJ25" s="29">
        <v>519.35500000000002</v>
      </c>
      <c r="FK25" s="29">
        <v>502.25700000000001</v>
      </c>
      <c r="FL25" s="29">
        <v>541.27599999999995</v>
      </c>
      <c r="FM25" s="29">
        <v>543.74099999999999</v>
      </c>
      <c r="FN25" s="29">
        <v>411.88200000000001</v>
      </c>
      <c r="FO25" s="29">
        <v>361.88299999999998</v>
      </c>
      <c r="FP25" s="29">
        <v>281.37400000000002</v>
      </c>
      <c r="FQ25" s="29">
        <v>278.77600000000001</v>
      </c>
      <c r="FR25" s="29">
        <v>230.8</v>
      </c>
      <c r="FS25" s="29">
        <v>223.14400000000001</v>
      </c>
      <c r="FT25" s="29">
        <v>249.797</v>
      </c>
      <c r="FU25" s="29">
        <v>170.89699999999999</v>
      </c>
      <c r="FV25" s="29">
        <v>149.30199999999999</v>
      </c>
      <c r="FW25" s="29">
        <v>140.17500000000001</v>
      </c>
      <c r="FX25" s="29">
        <v>144.179</v>
      </c>
      <c r="FY25" s="29">
        <v>162.345</v>
      </c>
      <c r="FZ25" s="29">
        <v>163.417</v>
      </c>
      <c r="GA25" s="29">
        <v>145.88800000000001</v>
      </c>
      <c r="GB25" s="29">
        <v>131.28700000000001</v>
      </c>
      <c r="GC25" s="29">
        <v>126.81</v>
      </c>
      <c r="GD25" s="29">
        <v>118.59099999999999</v>
      </c>
      <c r="GE25" s="29">
        <v>101.68</v>
      </c>
      <c r="GF25" s="29">
        <v>102.48699999999999</v>
      </c>
      <c r="GG25" s="29">
        <v>103.16800000000001</v>
      </c>
      <c r="GH25" s="29">
        <v>105.505</v>
      </c>
      <c r="GI25" s="29">
        <v>104.44199999999999</v>
      </c>
      <c r="GJ25" s="29">
        <v>105.544</v>
      </c>
      <c r="GK25" s="29">
        <v>105.81399999999999</v>
      </c>
      <c r="GL25" s="29">
        <v>105.678</v>
      </c>
      <c r="GM25" s="29">
        <v>106.04</v>
      </c>
      <c r="GN25" s="29">
        <v>107.64700000000001</v>
      </c>
      <c r="GO25" s="29">
        <v>106.13500000000001</v>
      </c>
      <c r="GP25" s="29">
        <v>103.184</v>
      </c>
      <c r="GQ25" s="29">
        <v>104.708</v>
      </c>
      <c r="GR25" s="29">
        <v>108.208</v>
      </c>
      <c r="GS25" s="29">
        <v>121.643</v>
      </c>
      <c r="GT25" s="29">
        <v>121.678</v>
      </c>
      <c r="GU25" s="29">
        <v>119.11199999999999</v>
      </c>
      <c r="GV25" s="29">
        <v>114.51900000000001</v>
      </c>
      <c r="GW25" s="29">
        <v>118.834</v>
      </c>
      <c r="GX25" s="29">
        <v>124.221</v>
      </c>
      <c r="GY25" s="29">
        <v>108.965</v>
      </c>
      <c r="GZ25" s="29">
        <v>103.559</v>
      </c>
      <c r="HA25" s="29">
        <v>96.373999999999995</v>
      </c>
      <c r="HB25" s="29">
        <v>95.084999999999994</v>
      </c>
      <c r="HC25" s="29">
        <v>93.43</v>
      </c>
      <c r="HD25" s="29">
        <v>94.450999999999993</v>
      </c>
      <c r="HE25" s="29">
        <v>98.022000000000006</v>
      </c>
      <c r="HF25" s="29">
        <v>103.09099999999999</v>
      </c>
      <c r="HG25" s="29">
        <v>102.239</v>
      </c>
      <c r="HH25" s="29">
        <v>102.352</v>
      </c>
      <c r="HI25" s="29">
        <v>104.93600000000001</v>
      </c>
      <c r="HJ25" s="29">
        <v>107.613</v>
      </c>
      <c r="HK25" s="29">
        <v>113.72</v>
      </c>
      <c r="HL25" s="29">
        <v>112.596</v>
      </c>
      <c r="HM25" s="29">
        <v>112.07</v>
      </c>
      <c r="HN25" s="29">
        <v>106.64100000000001</v>
      </c>
      <c r="HO25" s="29">
        <v>102.494</v>
      </c>
      <c r="HP25" s="29">
        <v>100.965</v>
      </c>
      <c r="HQ25" s="29">
        <v>99.876000000000005</v>
      </c>
      <c r="HR25" s="29">
        <v>102.71599999999999</v>
      </c>
      <c r="HS25" s="29">
        <v>102.69799999999999</v>
      </c>
      <c r="HT25" s="29">
        <v>103.505</v>
      </c>
      <c r="HU25" s="29">
        <v>103.999</v>
      </c>
      <c r="HV25" s="29">
        <v>104.73399999999999</v>
      </c>
      <c r="HW25" s="29">
        <v>103.97</v>
      </c>
      <c r="HX25" s="29">
        <v>105.652</v>
      </c>
      <c r="HY25" s="29">
        <v>104.986</v>
      </c>
      <c r="HZ25" s="29">
        <v>107.14700000000001</v>
      </c>
      <c r="IA25" s="29">
        <v>109.45399999999999</v>
      </c>
      <c r="IB25" s="29">
        <v>112.955</v>
      </c>
      <c r="IC25" s="29">
        <v>111.18</v>
      </c>
      <c r="ID25" s="29">
        <v>112.717</v>
      </c>
      <c r="IE25" s="29">
        <v>117.518</v>
      </c>
      <c r="IF25" s="29">
        <v>121.892</v>
      </c>
      <c r="IG25" s="29">
        <v>127.21</v>
      </c>
      <c r="IH25" s="29">
        <v>128.1</v>
      </c>
      <c r="II25" s="29">
        <v>120.541</v>
      </c>
      <c r="IJ25" s="29">
        <v>124.46299999999999</v>
      </c>
      <c r="IK25" s="29">
        <v>124.876</v>
      </c>
      <c r="IL25" s="29">
        <v>123.6</v>
      </c>
      <c r="IM25" s="29">
        <v>119.724</v>
      </c>
      <c r="IN25" s="29">
        <v>123.88</v>
      </c>
      <c r="IO25" s="29">
        <v>136.44499999999999</v>
      </c>
      <c r="IP25" s="29">
        <v>138.53</v>
      </c>
      <c r="IQ25" s="29">
        <v>139.102</v>
      </c>
      <c r="IR25" s="29">
        <v>133.82</v>
      </c>
      <c r="IS25" s="29">
        <v>129.548</v>
      </c>
      <c r="IT25" s="29">
        <v>128.04300000000001</v>
      </c>
      <c r="IU25" s="29">
        <v>127.499</v>
      </c>
      <c r="IV25" s="29">
        <v>122.18300000000001</v>
      </c>
      <c r="IW25" s="29">
        <v>117.248</v>
      </c>
      <c r="IX25" s="29">
        <v>116.75700000000001</v>
      </c>
      <c r="IY25" s="29">
        <v>113.28400000000001</v>
      </c>
      <c r="IZ25" s="29">
        <v>105.72</v>
      </c>
      <c r="JA25" s="29">
        <v>105.754</v>
      </c>
      <c r="JB25" s="29">
        <v>104.672</v>
      </c>
      <c r="JC25" s="29">
        <v>109.551</v>
      </c>
      <c r="JD25" s="29">
        <v>114.21</v>
      </c>
      <c r="JE25" s="29">
        <v>115.36199999999999</v>
      </c>
      <c r="JF25" s="29">
        <v>110.54900000000001</v>
      </c>
      <c r="JG25" s="29">
        <v>108.423</v>
      </c>
      <c r="JH25" s="29">
        <v>103.56399999999999</v>
      </c>
      <c r="JI25" s="29">
        <v>103.97799999999999</v>
      </c>
      <c r="JJ25" s="29">
        <v>108.111</v>
      </c>
      <c r="JK25" s="29">
        <v>109.413</v>
      </c>
      <c r="JL25" s="29">
        <v>107.702</v>
      </c>
      <c r="JM25" s="29">
        <v>110.845</v>
      </c>
      <c r="JN25" s="29">
        <v>114.479</v>
      </c>
      <c r="JO25" s="29">
        <v>116.4</v>
      </c>
      <c r="JP25" s="29">
        <v>117.018</v>
      </c>
      <c r="JQ25" s="29">
        <v>120.437</v>
      </c>
      <c r="JR25" s="29">
        <v>123.75</v>
      </c>
      <c r="JS25" s="29">
        <v>124.996</v>
      </c>
      <c r="JT25" s="29">
        <v>129.107</v>
      </c>
      <c r="JU25" s="29">
        <v>133.03399999999999</v>
      </c>
      <c r="JV25" s="29">
        <v>133.85499999999999</v>
      </c>
      <c r="JW25" s="29">
        <v>130.16200000000001</v>
      </c>
      <c r="JX25" s="29">
        <v>130.83600000000001</v>
      </c>
      <c r="JY25" s="29">
        <v>133.17599999999999</v>
      </c>
      <c r="JZ25" s="29">
        <v>123.03100000000001</v>
      </c>
      <c r="KA25" s="29">
        <v>118.32299999999999</v>
      </c>
      <c r="KB25" s="29">
        <v>119.621</v>
      </c>
      <c r="KC25" s="29">
        <v>120.929</v>
      </c>
      <c r="KD25" s="29">
        <v>126.286</v>
      </c>
      <c r="KE25" s="29">
        <v>129.39599999999999</v>
      </c>
      <c r="KF25" s="29">
        <v>127.473</v>
      </c>
      <c r="KG25" s="29">
        <v>129.126</v>
      </c>
      <c r="KH25" s="29">
        <v>126.05500000000001</v>
      </c>
      <c r="KI25" s="29">
        <v>134.63800000000001</v>
      </c>
      <c r="KJ25" s="29">
        <v>135.18299999999999</v>
      </c>
      <c r="KK25" s="29">
        <v>125.95099999999999</v>
      </c>
      <c r="KL25" s="29">
        <v>119.069</v>
      </c>
      <c r="KM25" s="29">
        <v>113.378</v>
      </c>
      <c r="KN25" s="29">
        <v>117.459</v>
      </c>
      <c r="KO25" s="29">
        <v>148.60499999999999</v>
      </c>
      <c r="KP25" s="29">
        <v>146.27699999999999</v>
      </c>
      <c r="KQ25" s="29">
        <v>136.303</v>
      </c>
      <c r="KR25" s="29">
        <v>132.95099999999999</v>
      </c>
      <c r="KS25" s="29">
        <v>126.22</v>
      </c>
      <c r="KT25" s="29">
        <v>135.35599999999999</v>
      </c>
      <c r="KU25" s="29">
        <v>140.05199999999999</v>
      </c>
      <c r="KV25" s="29">
        <v>133.559</v>
      </c>
      <c r="KW25" s="29">
        <v>128.86099999999999</v>
      </c>
      <c r="KX25" s="29">
        <v>128.66999999999999</v>
      </c>
      <c r="KY25" s="29">
        <v>128.51300000000001</v>
      </c>
      <c r="KZ25" s="29">
        <v>122.581</v>
      </c>
      <c r="LA25" s="29">
        <v>120.38200000000001</v>
      </c>
      <c r="LB25" s="29">
        <v>121.301</v>
      </c>
      <c r="LC25" s="29">
        <v>120.688</v>
      </c>
      <c r="LD25" s="29">
        <v>132.971</v>
      </c>
      <c r="LE25" s="29">
        <v>145.43600000000001</v>
      </c>
      <c r="LF25" s="29">
        <v>149.803</v>
      </c>
      <c r="LG25" s="29">
        <v>161.61099999999999</v>
      </c>
      <c r="LH25" s="29">
        <v>167.179</v>
      </c>
      <c r="LI25" s="29">
        <v>147.62100000000001</v>
      </c>
      <c r="LJ25" s="29">
        <v>134.42699999999999</v>
      </c>
      <c r="LK25" s="29">
        <v>129.053</v>
      </c>
      <c r="LL25" s="29">
        <v>134.22800000000001</v>
      </c>
      <c r="LM25" s="29">
        <v>132.66900000000001</v>
      </c>
      <c r="LN25" s="29">
        <v>143.03200000000001</v>
      </c>
      <c r="LO25" s="29">
        <v>144.55699999999999</v>
      </c>
      <c r="LP25" s="29">
        <v>156.80600000000001</v>
      </c>
      <c r="LQ25" s="29">
        <v>144.22499999999999</v>
      </c>
      <c r="LR25" s="29">
        <v>126.312</v>
      </c>
      <c r="LS25" s="29">
        <v>124.93600000000001</v>
      </c>
      <c r="LT25" s="29">
        <v>123.221</v>
      </c>
      <c r="LU25" s="29">
        <v>105.693</v>
      </c>
      <c r="LV25" s="29">
        <v>100.508</v>
      </c>
      <c r="LW25" s="29">
        <v>100.607</v>
      </c>
      <c r="LX25" s="29">
        <v>109.517</v>
      </c>
      <c r="LY25" s="29">
        <v>122.39700000000001</v>
      </c>
      <c r="LZ25" s="29">
        <v>132.30799999999999</v>
      </c>
      <c r="MA25" s="29">
        <v>131.80500000000001</v>
      </c>
      <c r="MB25" s="29">
        <v>133.904</v>
      </c>
      <c r="MC25" s="29">
        <v>125.117</v>
      </c>
      <c r="MD25" s="29">
        <v>116.369</v>
      </c>
      <c r="ME25" s="29">
        <v>115.044</v>
      </c>
      <c r="MF25" s="29">
        <v>115.685</v>
      </c>
      <c r="MG25" s="29">
        <v>117.182</v>
      </c>
      <c r="MH25" s="29">
        <v>123.93300000000001</v>
      </c>
      <c r="MI25" s="29">
        <v>131.06399999999999</v>
      </c>
      <c r="MJ25" s="29">
        <v>123.694</v>
      </c>
      <c r="MK25" s="29">
        <v>112.13</v>
      </c>
      <c r="ML25" s="29">
        <v>106.85</v>
      </c>
      <c r="MM25" s="29">
        <v>111.435</v>
      </c>
      <c r="MN25" s="29">
        <v>116.873</v>
      </c>
      <c r="MO25" s="29">
        <v>124.11499999999999</v>
      </c>
      <c r="MP25" s="29">
        <v>134.846</v>
      </c>
      <c r="MQ25" s="29">
        <v>141.791</v>
      </c>
      <c r="MR25" s="29">
        <v>144.404</v>
      </c>
      <c r="MS25" s="29">
        <v>142.10499999999999</v>
      </c>
      <c r="MT25" s="29">
        <v>139.71199999999999</v>
      </c>
      <c r="MU25" s="29">
        <v>138.15899999999999</v>
      </c>
      <c r="MV25" s="29">
        <v>138.709</v>
      </c>
      <c r="MW25" s="29">
        <v>143.62899999999999</v>
      </c>
      <c r="MX25" s="29">
        <v>154.46299999999999</v>
      </c>
      <c r="MY25" s="29">
        <v>163.85400000000001</v>
      </c>
      <c r="MZ25" s="29">
        <v>169.60900000000001</v>
      </c>
      <c r="NA25" s="29">
        <v>169.715</v>
      </c>
      <c r="NB25" s="29">
        <v>171.21</v>
      </c>
      <c r="NC25" s="29">
        <v>161.41</v>
      </c>
      <c r="ND25" s="29">
        <v>166.846</v>
      </c>
      <c r="NE25" s="29">
        <v>174.12799999999999</v>
      </c>
      <c r="NF25" s="29">
        <v>171.845</v>
      </c>
      <c r="NG25" s="29">
        <v>172.667</v>
      </c>
      <c r="NH25" s="29">
        <v>180.87100000000001</v>
      </c>
      <c r="NI25" s="29">
        <v>188.554</v>
      </c>
      <c r="NJ25" s="29">
        <v>186.15</v>
      </c>
      <c r="NK25" s="29">
        <v>181.61699999999999</v>
      </c>
      <c r="NL25" s="29">
        <v>185.459</v>
      </c>
      <c r="NM25" s="29">
        <v>182.68899999999999</v>
      </c>
      <c r="NN25" s="29">
        <v>184.334</v>
      </c>
      <c r="NO25" s="29">
        <v>180.89699999999999</v>
      </c>
      <c r="NP25" s="29">
        <v>186.11799999999999</v>
      </c>
      <c r="NQ25" s="29">
        <v>174.15</v>
      </c>
      <c r="NR25" s="29">
        <v>170.578</v>
      </c>
      <c r="NS25" s="29">
        <v>168.917</v>
      </c>
      <c r="NT25" s="29">
        <v>167.74700000000001</v>
      </c>
      <c r="NU25" s="29">
        <v>167.58099999999999</v>
      </c>
      <c r="NV25" s="29">
        <v>171.99299999999999</v>
      </c>
      <c r="NW25" s="29">
        <v>173.77</v>
      </c>
      <c r="NX25" s="29">
        <v>175.71199999999999</v>
      </c>
      <c r="NY25" s="29">
        <v>168.62700000000001</v>
      </c>
      <c r="NZ25" s="29">
        <v>172.583</v>
      </c>
      <c r="OA25" s="29">
        <v>165.96600000000001</v>
      </c>
      <c r="OB25" s="29">
        <v>154.69</v>
      </c>
      <c r="OC25" s="29">
        <v>147.839</v>
      </c>
      <c r="OD25" s="29">
        <v>145.376</v>
      </c>
      <c r="OE25" s="29">
        <v>144.816</v>
      </c>
      <c r="OF25" s="29">
        <v>142.542</v>
      </c>
      <c r="OG25" s="29">
        <v>147.53299999999999</v>
      </c>
      <c r="OH25" s="29">
        <v>151.364</v>
      </c>
      <c r="OI25" s="29">
        <v>155.684</v>
      </c>
      <c r="OJ25" s="29">
        <v>155.53</v>
      </c>
      <c r="OK25" s="29">
        <v>155.614</v>
      </c>
      <c r="OL25" s="29">
        <v>156.35900000000001</v>
      </c>
      <c r="OM25" s="29">
        <v>156.99</v>
      </c>
      <c r="ON25" s="29">
        <v>152.90799999999999</v>
      </c>
      <c r="OO25" s="29">
        <v>149.07900000000001</v>
      </c>
      <c r="OP25" s="29">
        <v>148.48699999999999</v>
      </c>
      <c r="OQ25" s="29">
        <v>153.429</v>
      </c>
      <c r="OR25" s="29">
        <v>162.393</v>
      </c>
      <c r="OS25" s="29">
        <v>170.22</v>
      </c>
      <c r="OT25" s="29">
        <v>168.786</v>
      </c>
      <c r="OU25" s="29">
        <v>168.71299999999999</v>
      </c>
      <c r="OV25" s="29">
        <v>168.58199999999999</v>
      </c>
      <c r="OW25" s="29">
        <v>168.88399999999999</v>
      </c>
      <c r="OX25" s="29">
        <v>164.858</v>
      </c>
      <c r="OY25" s="29">
        <v>165.91800000000001</v>
      </c>
      <c r="OZ25" s="29">
        <v>160.76</v>
      </c>
      <c r="PA25" s="29">
        <v>165.52799999999999</v>
      </c>
    </row>
    <row r="26" spans="2:530" x14ac:dyDescent="0.25">
      <c r="B26" s="29" t="s">
        <v>282</v>
      </c>
      <c r="C26" s="29" t="s">
        <v>927</v>
      </c>
      <c r="D26" s="29">
        <f t="shared" si="9"/>
        <v>514</v>
      </c>
      <c r="E26" s="29" t="str" cm="1">
        <f t="array" ref="E26">_xll.BDP($B26&amp;" corp",E$11)</f>
        <v>TOTAL 2 5/8 PERP</v>
      </c>
      <c r="F26" s="29" t="str" cm="1">
        <f t="array" ref="F26">_xll.BDP($B26&amp;" corp",F$11)</f>
        <v>TOTAL</v>
      </c>
      <c r="G26" s="29" cm="1">
        <f t="array" ref="G26">_xll.BDP($B26&amp;" corp",G$11)</f>
        <v>2.625</v>
      </c>
      <c r="H26" s="31" cm="1">
        <f t="array" ref="H26">_xll.BDP($B26&amp;" corp",H$11)*1</f>
        <v>45714</v>
      </c>
      <c r="I26" s="31" t="str">
        <f t="shared" si="10"/>
        <v>TOTAL 2.625 25</v>
      </c>
      <c r="J26" s="29" t="str" cm="1">
        <f t="array" ref="J26">_xll.BDP($B26&amp;" corp",J$11)</f>
        <v>EUR</v>
      </c>
      <c r="K26" s="31" cm="1">
        <f t="array" ref="K26">_xll.BDP($B26&amp;" corp",K$11)*1</f>
        <v>42054</v>
      </c>
      <c r="L26" s="29">
        <f t="shared" ca="1" si="11"/>
        <v>2072</v>
      </c>
      <c r="N26" s="29">
        <v>1</v>
      </c>
      <c r="O26" s="29" t="s">
        <v>1174</v>
      </c>
      <c r="P26" s="29">
        <f>_xll.BDH(B26&amp;"@"&amp;C26&amp;" Corp","blp_i_sprd_mid","-2AY",,"Dates=h","Fill=C","Sort=R","Dir=H","factor=1","pcs="&amp;TV27,"cols=514;rows=1")</f>
        <v>212.751</v>
      </c>
      <c r="Q26" s="29">
        <v>213.51400000000001</v>
      </c>
      <c r="R26" s="29">
        <v>215.86699999999999</v>
      </c>
      <c r="S26" s="29">
        <v>217.97200000000001</v>
      </c>
      <c r="T26" s="29">
        <v>219.203</v>
      </c>
      <c r="U26" s="29">
        <v>208.607</v>
      </c>
      <c r="V26" s="29">
        <v>207.047</v>
      </c>
      <c r="W26" s="29">
        <v>205.15600000000001</v>
      </c>
      <c r="X26" s="29">
        <v>204.90100000000001</v>
      </c>
      <c r="Y26" s="29">
        <v>202.31299999999999</v>
      </c>
      <c r="Z26" s="29">
        <v>197.56399999999999</v>
      </c>
      <c r="AA26" s="29">
        <v>196.239</v>
      </c>
      <c r="AB26" s="29">
        <v>199.923</v>
      </c>
      <c r="AC26" s="29">
        <v>201.94399999999999</v>
      </c>
      <c r="AD26" s="29">
        <v>201.489</v>
      </c>
      <c r="AE26" s="29">
        <v>205.89500000000001</v>
      </c>
      <c r="AF26" s="29">
        <v>212.417</v>
      </c>
      <c r="AG26" s="29">
        <v>215.124</v>
      </c>
      <c r="AH26" s="29">
        <v>217.18799999999999</v>
      </c>
      <c r="AI26" s="29">
        <v>211.821</v>
      </c>
      <c r="AJ26" s="29">
        <v>202.58</v>
      </c>
      <c r="AK26" s="29">
        <v>203.78299999999999</v>
      </c>
      <c r="AL26" s="29">
        <v>200.44900000000001</v>
      </c>
      <c r="AM26" s="29">
        <v>190.916</v>
      </c>
      <c r="AN26" s="29">
        <v>192.48</v>
      </c>
      <c r="AO26" s="29">
        <v>192.66499999999999</v>
      </c>
      <c r="AP26" s="29">
        <v>194.91800000000001</v>
      </c>
      <c r="AQ26" s="29">
        <v>194.63900000000001</v>
      </c>
      <c r="AR26" s="29">
        <v>194.22399999999999</v>
      </c>
      <c r="AS26" s="29">
        <v>190.61099999999999</v>
      </c>
      <c r="AT26" s="29">
        <v>192.67699999999999</v>
      </c>
      <c r="AU26" s="29">
        <v>190.83699999999999</v>
      </c>
      <c r="AV26" s="29">
        <v>184.84899999999999</v>
      </c>
      <c r="AW26" s="29">
        <v>183.24199999999999</v>
      </c>
      <c r="AX26" s="29">
        <v>180.54</v>
      </c>
      <c r="AY26" s="29">
        <v>180.333</v>
      </c>
      <c r="AZ26" s="29">
        <v>183.78</v>
      </c>
      <c r="BA26" s="29">
        <v>181.64</v>
      </c>
      <c r="BB26" s="29">
        <v>184.67699999999999</v>
      </c>
      <c r="BC26" s="29">
        <v>182.28299999999999</v>
      </c>
      <c r="BD26" s="29">
        <v>180.11199999999999</v>
      </c>
      <c r="BE26" s="29">
        <v>177.33699999999999</v>
      </c>
      <c r="BF26" s="29">
        <v>180.77099999999999</v>
      </c>
      <c r="BG26" s="29">
        <v>183.738</v>
      </c>
      <c r="BH26" s="29">
        <v>182.417</v>
      </c>
      <c r="BI26" s="29">
        <v>180.309</v>
      </c>
      <c r="BJ26" s="29">
        <v>178.67</v>
      </c>
      <c r="BK26" s="29">
        <v>176.137</v>
      </c>
      <c r="BL26" s="29">
        <v>174.00700000000001</v>
      </c>
      <c r="BM26" s="29">
        <v>172.387</v>
      </c>
      <c r="BN26" s="29">
        <v>178.82300000000001</v>
      </c>
      <c r="BO26" s="29">
        <v>185.22300000000001</v>
      </c>
      <c r="BP26" s="29">
        <v>194.001</v>
      </c>
      <c r="BQ26" s="29">
        <v>196.25899999999999</v>
      </c>
      <c r="BR26" s="29">
        <v>204.58699999999999</v>
      </c>
      <c r="BS26" s="29">
        <v>206.68299999999999</v>
      </c>
      <c r="BT26" s="29">
        <v>215.65199999999999</v>
      </c>
      <c r="BU26" s="29">
        <v>216.92</v>
      </c>
      <c r="BV26" s="29">
        <v>215.768</v>
      </c>
      <c r="BW26" s="29">
        <v>214.03</v>
      </c>
      <c r="BX26" s="29">
        <v>207.715</v>
      </c>
      <c r="BY26" s="29">
        <v>206.78800000000001</v>
      </c>
      <c r="BZ26" s="29">
        <v>204.179</v>
      </c>
      <c r="CA26" s="29">
        <v>201.66900000000001</v>
      </c>
      <c r="CB26" s="29">
        <v>204.69399999999999</v>
      </c>
      <c r="CC26" s="29">
        <v>206.92099999999999</v>
      </c>
      <c r="CD26" s="29">
        <v>206.602</v>
      </c>
      <c r="CE26" s="29">
        <v>212.786</v>
      </c>
      <c r="CF26" s="29">
        <v>222.32499999999999</v>
      </c>
      <c r="CG26" s="29">
        <v>226.94499999999999</v>
      </c>
      <c r="CH26" s="29">
        <v>229.72900000000001</v>
      </c>
      <c r="CI26" s="29">
        <v>236.17099999999999</v>
      </c>
      <c r="CJ26" s="29">
        <v>236.96100000000001</v>
      </c>
      <c r="CK26" s="29">
        <v>240.58799999999999</v>
      </c>
      <c r="CL26" s="29">
        <v>233.476</v>
      </c>
      <c r="CM26" s="29">
        <v>228.822</v>
      </c>
      <c r="CN26" s="29">
        <v>225.02799999999999</v>
      </c>
      <c r="CO26" s="29">
        <v>225.26300000000001</v>
      </c>
      <c r="CP26" s="29">
        <v>229.715</v>
      </c>
      <c r="CQ26" s="29">
        <v>231.68299999999999</v>
      </c>
      <c r="CR26" s="29">
        <v>232.887</v>
      </c>
      <c r="CS26" s="29">
        <v>243.93199999999999</v>
      </c>
      <c r="CT26" s="29">
        <v>249.922</v>
      </c>
      <c r="CU26" s="29">
        <v>251.69</v>
      </c>
      <c r="CV26" s="29">
        <v>253.827</v>
      </c>
      <c r="CW26" s="29">
        <v>251.42</v>
      </c>
      <c r="CX26" s="29">
        <v>247.39599999999999</v>
      </c>
      <c r="CY26" s="29">
        <v>252.017</v>
      </c>
      <c r="CZ26" s="29">
        <v>240.845</v>
      </c>
      <c r="DA26" s="29">
        <v>240.018</v>
      </c>
      <c r="DB26" s="29">
        <v>228.09800000000001</v>
      </c>
      <c r="DC26" s="29">
        <v>206.976</v>
      </c>
      <c r="DD26" s="29">
        <v>226.94200000000001</v>
      </c>
      <c r="DE26" s="29">
        <v>225.613</v>
      </c>
      <c r="DF26" s="29">
        <v>222.95099999999999</v>
      </c>
      <c r="DG26" s="29">
        <v>206.249</v>
      </c>
      <c r="DH26" s="29">
        <v>191.59800000000001</v>
      </c>
      <c r="DI26" s="29">
        <v>178.286</v>
      </c>
      <c r="DJ26" s="29">
        <v>185.047</v>
      </c>
      <c r="DK26" s="29">
        <v>197.2</v>
      </c>
      <c r="DL26" s="29">
        <v>209.89699999999999</v>
      </c>
      <c r="DM26" s="29">
        <v>223.47499999999999</v>
      </c>
      <c r="DN26" s="29">
        <v>225.01499999999999</v>
      </c>
      <c r="DO26" s="29">
        <v>225.917</v>
      </c>
      <c r="DP26" s="29">
        <v>218.03399999999999</v>
      </c>
      <c r="DQ26" s="29">
        <v>220.13200000000001</v>
      </c>
      <c r="DR26" s="29">
        <v>234.77500000000001</v>
      </c>
      <c r="DS26" s="29">
        <v>244.72900000000001</v>
      </c>
      <c r="DT26" s="29">
        <v>253.84299999999999</v>
      </c>
      <c r="DU26" s="29">
        <v>258.25900000000001</v>
      </c>
      <c r="DV26" s="29">
        <v>268.02699999999999</v>
      </c>
      <c r="DW26" s="29">
        <v>280.81</v>
      </c>
      <c r="DX26" s="29">
        <v>296.80799999999999</v>
      </c>
      <c r="DY26" s="29">
        <v>311.69099999999997</v>
      </c>
      <c r="DZ26" s="29">
        <v>317.5</v>
      </c>
      <c r="EA26" s="29">
        <v>310.08600000000001</v>
      </c>
      <c r="EB26" s="29">
        <v>305.31799999999998</v>
      </c>
      <c r="EC26" s="29">
        <v>304.983</v>
      </c>
      <c r="ED26" s="29">
        <v>307.32100000000003</v>
      </c>
      <c r="EE26" s="29">
        <v>309.88900000000001</v>
      </c>
      <c r="EF26" s="29">
        <v>315.03699999999998</v>
      </c>
      <c r="EG26" s="29">
        <v>322.58800000000002</v>
      </c>
      <c r="EH26" s="29">
        <v>330.03</v>
      </c>
      <c r="EI26" s="29">
        <v>320.43200000000002</v>
      </c>
      <c r="EJ26" s="29">
        <v>331.16899999999998</v>
      </c>
      <c r="EK26" s="29">
        <v>301.73599999999999</v>
      </c>
      <c r="EL26" s="29">
        <v>290.58499999999998</v>
      </c>
      <c r="EM26" s="29">
        <v>272.29300000000001</v>
      </c>
      <c r="EN26" s="29">
        <v>299.714</v>
      </c>
      <c r="EO26" s="29">
        <v>308.16399999999999</v>
      </c>
      <c r="EP26" s="29">
        <v>342.20800000000003</v>
      </c>
      <c r="EQ26" s="29">
        <v>361.89699999999999</v>
      </c>
      <c r="ER26" s="29">
        <v>300.721</v>
      </c>
      <c r="ES26" s="29">
        <v>283.52199999999999</v>
      </c>
      <c r="ET26" s="29">
        <v>285.55799999999999</v>
      </c>
      <c r="EU26" s="29">
        <v>270.21100000000001</v>
      </c>
      <c r="EV26" s="29">
        <v>268.27600000000001</v>
      </c>
      <c r="EW26" s="29">
        <v>313.29300000000001</v>
      </c>
      <c r="EX26" s="29">
        <v>344.286</v>
      </c>
      <c r="EY26" s="29">
        <v>358.81900000000002</v>
      </c>
      <c r="EZ26" s="29">
        <v>386.61399999999998</v>
      </c>
      <c r="FA26" s="29">
        <v>394.01100000000002</v>
      </c>
      <c r="FB26" s="29">
        <v>386.71800000000002</v>
      </c>
      <c r="FC26" s="29">
        <v>389.31200000000001</v>
      </c>
      <c r="FD26" s="29">
        <v>388.45699999999999</v>
      </c>
      <c r="FE26" s="29">
        <v>391.23</v>
      </c>
      <c r="FF26" s="29">
        <v>390.39299999999997</v>
      </c>
      <c r="FG26" s="29">
        <v>403.90199999999999</v>
      </c>
      <c r="FH26" s="29">
        <v>421.577</v>
      </c>
      <c r="FI26" s="29">
        <v>520.11400000000003</v>
      </c>
      <c r="FJ26" s="29">
        <v>543.55399999999997</v>
      </c>
      <c r="FK26" s="29">
        <v>517.36699999999996</v>
      </c>
      <c r="FL26" s="29">
        <v>553.298</v>
      </c>
      <c r="FM26" s="29">
        <v>542.48900000000003</v>
      </c>
      <c r="FN26" s="29">
        <v>402.95100000000002</v>
      </c>
      <c r="FO26" s="29">
        <v>348.45400000000001</v>
      </c>
      <c r="FP26" s="29">
        <v>277.50799999999998</v>
      </c>
      <c r="FQ26" s="29">
        <v>283.51</v>
      </c>
      <c r="FR26" s="29">
        <v>230.31</v>
      </c>
      <c r="FS26" s="29">
        <v>224.583</v>
      </c>
      <c r="FT26" s="29">
        <v>240.625</v>
      </c>
      <c r="FU26" s="29">
        <v>169.62799999999999</v>
      </c>
      <c r="FV26" s="29">
        <v>149.69499999999999</v>
      </c>
      <c r="FW26" s="29">
        <v>142.25700000000001</v>
      </c>
      <c r="FX26" s="29">
        <v>144.81399999999999</v>
      </c>
      <c r="FY26" s="29">
        <v>161.048</v>
      </c>
      <c r="FZ26" s="29">
        <v>162.21299999999999</v>
      </c>
      <c r="GA26" s="29">
        <v>146.59800000000001</v>
      </c>
      <c r="GB26" s="29">
        <v>135.56100000000001</v>
      </c>
      <c r="GC26" s="29">
        <v>130.91499999999999</v>
      </c>
      <c r="GD26" s="29">
        <v>126.485</v>
      </c>
      <c r="GE26" s="29">
        <v>111.875</v>
      </c>
      <c r="GF26" s="29">
        <v>113.527</v>
      </c>
      <c r="GG26" s="29">
        <v>113.40900000000001</v>
      </c>
      <c r="GH26" s="29">
        <v>115.758</v>
      </c>
      <c r="GI26" s="29">
        <v>114.922</v>
      </c>
      <c r="GJ26" s="29">
        <v>116.09699999999999</v>
      </c>
      <c r="GK26" s="29">
        <v>116.575</v>
      </c>
      <c r="GL26" s="29">
        <v>115.676</v>
      </c>
      <c r="GM26" s="29">
        <v>116.798</v>
      </c>
      <c r="GN26" s="29">
        <v>118.124</v>
      </c>
      <c r="GO26" s="29">
        <v>115.137</v>
      </c>
      <c r="GP26" s="29">
        <v>112.453</v>
      </c>
      <c r="GQ26" s="29">
        <v>113.08499999999999</v>
      </c>
      <c r="GR26" s="29">
        <v>116.21899999999999</v>
      </c>
      <c r="GS26" s="29">
        <v>128.39699999999999</v>
      </c>
      <c r="GT26" s="29">
        <v>126.94799999999999</v>
      </c>
      <c r="GU26" s="29">
        <v>124.854</v>
      </c>
      <c r="GV26" s="29">
        <v>122.30200000000001</v>
      </c>
      <c r="GW26" s="29">
        <v>125.351</v>
      </c>
      <c r="GX26" s="29">
        <v>130.584</v>
      </c>
      <c r="GY26" s="29">
        <v>118.411</v>
      </c>
      <c r="GZ26" s="29">
        <v>114.16500000000001</v>
      </c>
      <c r="HA26" s="29">
        <v>108.121</v>
      </c>
      <c r="HB26" s="29">
        <v>106.996</v>
      </c>
      <c r="HC26" s="29">
        <v>105.622</v>
      </c>
      <c r="HD26" s="29">
        <v>107.42</v>
      </c>
      <c r="HE26" s="29">
        <v>110.60599999999999</v>
      </c>
      <c r="HF26" s="29">
        <v>114.468</v>
      </c>
      <c r="HG26" s="29">
        <v>113.41500000000001</v>
      </c>
      <c r="HH26" s="29">
        <v>113.408</v>
      </c>
      <c r="HI26" s="29">
        <v>116.19199999999999</v>
      </c>
      <c r="HJ26" s="29">
        <v>116.593</v>
      </c>
      <c r="HK26" s="29">
        <v>121.47799999999999</v>
      </c>
      <c r="HL26" s="29">
        <v>122.62</v>
      </c>
      <c r="HM26" s="29">
        <v>121.431</v>
      </c>
      <c r="HN26" s="29">
        <v>116.66</v>
      </c>
      <c r="HO26" s="29">
        <v>112.047</v>
      </c>
      <c r="HP26" s="29">
        <v>110.77200000000001</v>
      </c>
      <c r="HQ26" s="29">
        <v>107.66500000000001</v>
      </c>
      <c r="HR26" s="29">
        <v>112.099</v>
      </c>
      <c r="HS26" s="29">
        <v>112.35599999999999</v>
      </c>
      <c r="HT26" s="29">
        <v>112.54300000000001</v>
      </c>
      <c r="HU26" s="29">
        <v>113.708</v>
      </c>
      <c r="HV26" s="29">
        <v>114.34699999999999</v>
      </c>
      <c r="HW26" s="29">
        <v>115.568</v>
      </c>
      <c r="HX26" s="29">
        <v>118.086</v>
      </c>
      <c r="HY26" s="29">
        <v>118.88200000000001</v>
      </c>
      <c r="HZ26" s="29">
        <v>120.227</v>
      </c>
      <c r="IA26" s="29">
        <v>121.705</v>
      </c>
      <c r="IB26" s="29">
        <v>125.435</v>
      </c>
      <c r="IC26" s="29">
        <v>123.23699999999999</v>
      </c>
      <c r="ID26" s="29">
        <v>124.604</v>
      </c>
      <c r="IE26" s="29">
        <v>126.907</v>
      </c>
      <c r="IF26" s="29">
        <v>130.76900000000001</v>
      </c>
      <c r="IG26" s="29">
        <v>134.892</v>
      </c>
      <c r="IH26" s="29">
        <v>136.965</v>
      </c>
      <c r="II26" s="29">
        <v>128.38</v>
      </c>
      <c r="IJ26" s="29">
        <v>131.69499999999999</v>
      </c>
      <c r="IK26" s="29">
        <v>132.25</v>
      </c>
      <c r="IL26" s="29">
        <v>131.79900000000001</v>
      </c>
      <c r="IM26" s="29">
        <v>127.87</v>
      </c>
      <c r="IN26" s="29">
        <v>129.863</v>
      </c>
      <c r="IO26" s="29">
        <v>141.12100000000001</v>
      </c>
      <c r="IP26" s="29">
        <v>141.65899999999999</v>
      </c>
      <c r="IQ26" s="29">
        <v>142.965</v>
      </c>
      <c r="IR26" s="29">
        <v>137.62299999999999</v>
      </c>
      <c r="IS26" s="29">
        <v>134.03200000000001</v>
      </c>
      <c r="IT26" s="29">
        <v>132.809</v>
      </c>
      <c r="IU26" s="29">
        <v>133.08699999999999</v>
      </c>
      <c r="IV26" s="29">
        <v>128.84800000000001</v>
      </c>
      <c r="IW26" s="29">
        <v>124.60599999999999</v>
      </c>
      <c r="IX26" s="29">
        <v>124.85899999999999</v>
      </c>
      <c r="IY26" s="29">
        <v>121.759</v>
      </c>
      <c r="IZ26" s="29">
        <v>116.36</v>
      </c>
      <c r="JA26" s="29">
        <v>117.244</v>
      </c>
      <c r="JB26" s="29">
        <v>116.017</v>
      </c>
      <c r="JC26" s="29">
        <v>120.26300000000001</v>
      </c>
      <c r="JD26" s="29">
        <v>124.236</v>
      </c>
      <c r="JE26" s="29">
        <v>124.035</v>
      </c>
      <c r="JF26" s="29">
        <v>121.048</v>
      </c>
      <c r="JG26" s="29">
        <v>119.16800000000001</v>
      </c>
      <c r="JH26" s="29">
        <v>114.866</v>
      </c>
      <c r="JI26" s="29">
        <v>116.072</v>
      </c>
      <c r="JJ26" s="29">
        <v>119.726</v>
      </c>
      <c r="JK26" s="29">
        <v>122.075</v>
      </c>
      <c r="JL26" s="29">
        <v>120.10299999999999</v>
      </c>
      <c r="JM26" s="29">
        <v>120.31</v>
      </c>
      <c r="JN26" s="29">
        <v>124.669</v>
      </c>
      <c r="JO26" s="29">
        <v>127.232</v>
      </c>
      <c r="JP26" s="29">
        <v>127.54</v>
      </c>
      <c r="JQ26" s="29">
        <v>131.625</v>
      </c>
      <c r="JR26" s="29">
        <v>134.63399999999999</v>
      </c>
      <c r="JS26" s="29">
        <v>135.45099999999999</v>
      </c>
      <c r="JT26" s="29">
        <v>140.30199999999999</v>
      </c>
      <c r="JU26" s="29">
        <v>144.25200000000001</v>
      </c>
      <c r="JV26" s="29">
        <v>145.583</v>
      </c>
      <c r="JW26" s="29">
        <v>141.72800000000001</v>
      </c>
      <c r="JX26" s="29">
        <v>142.363</v>
      </c>
      <c r="JY26" s="29">
        <v>144.922</v>
      </c>
      <c r="JZ26" s="29">
        <v>136.43700000000001</v>
      </c>
      <c r="KA26" s="29">
        <v>131.38</v>
      </c>
      <c r="KB26" s="29">
        <v>132.41800000000001</v>
      </c>
      <c r="KC26" s="29">
        <v>132.27000000000001</v>
      </c>
      <c r="KD26" s="29">
        <v>136.41399999999999</v>
      </c>
      <c r="KE26" s="29">
        <v>137.62700000000001</v>
      </c>
      <c r="KF26" s="29">
        <v>136.57300000000001</v>
      </c>
      <c r="KG26" s="29">
        <v>136.78299999999999</v>
      </c>
      <c r="KH26" s="29">
        <v>132.51499999999999</v>
      </c>
      <c r="KI26" s="29">
        <v>138.81700000000001</v>
      </c>
      <c r="KJ26" s="29">
        <v>138.62100000000001</v>
      </c>
      <c r="KK26" s="29">
        <v>129.20099999999999</v>
      </c>
      <c r="KL26" s="29">
        <v>122.057</v>
      </c>
      <c r="KM26" s="29">
        <v>116.014</v>
      </c>
      <c r="KN26" s="29">
        <v>119.673</v>
      </c>
      <c r="KO26" s="29">
        <v>148.53100000000001</v>
      </c>
      <c r="KP26" s="29">
        <v>146.965</v>
      </c>
      <c r="KQ26" s="29">
        <v>141.5</v>
      </c>
      <c r="KR26" s="29">
        <v>137.709</v>
      </c>
      <c r="KS26" s="29">
        <v>132.285</v>
      </c>
      <c r="KT26" s="29">
        <v>142.04400000000001</v>
      </c>
      <c r="KU26" s="29">
        <v>145.845</v>
      </c>
      <c r="KV26" s="29">
        <v>140.4</v>
      </c>
      <c r="KW26" s="29">
        <v>138.12</v>
      </c>
      <c r="KX26" s="29">
        <v>138.29300000000001</v>
      </c>
      <c r="KY26" s="29">
        <v>140.39099999999999</v>
      </c>
      <c r="KZ26" s="29">
        <v>139.10400000000001</v>
      </c>
      <c r="LA26" s="29">
        <v>137.215</v>
      </c>
      <c r="LB26" s="29">
        <v>137.14599999999999</v>
      </c>
      <c r="LC26" s="29">
        <v>134.143</v>
      </c>
      <c r="LD26" s="29">
        <v>146.982</v>
      </c>
      <c r="LE26" s="29">
        <v>159.47399999999999</v>
      </c>
      <c r="LF26" s="29">
        <v>162.66200000000001</v>
      </c>
      <c r="LG26" s="29">
        <v>175.02</v>
      </c>
      <c r="LH26" s="29">
        <v>180.059</v>
      </c>
      <c r="LI26" s="29">
        <v>162.65799999999999</v>
      </c>
      <c r="LJ26" s="29">
        <v>154.755</v>
      </c>
      <c r="LK26" s="29">
        <v>148.857</v>
      </c>
      <c r="LL26" s="29">
        <v>150.571</v>
      </c>
      <c r="LM26" s="29">
        <v>150.71899999999999</v>
      </c>
      <c r="LN26" s="29">
        <v>156.089</v>
      </c>
      <c r="LO26" s="29">
        <v>156.91200000000001</v>
      </c>
      <c r="LP26" s="29">
        <v>163.36799999999999</v>
      </c>
      <c r="LQ26" s="29">
        <v>153.22300000000001</v>
      </c>
      <c r="LR26" s="29">
        <v>143.01900000000001</v>
      </c>
      <c r="LS26" s="29">
        <v>140.93199999999999</v>
      </c>
      <c r="LT26" s="29">
        <v>139.07300000000001</v>
      </c>
      <c r="LU26" s="29">
        <v>123.301</v>
      </c>
      <c r="LV26" s="29">
        <v>118.29600000000001</v>
      </c>
      <c r="LW26" s="29">
        <v>117.503</v>
      </c>
      <c r="LX26" s="29">
        <v>125.46599999999999</v>
      </c>
      <c r="LY26" s="29">
        <v>134.74100000000001</v>
      </c>
      <c r="LZ26" s="29">
        <v>141.559</v>
      </c>
      <c r="MA26" s="29">
        <v>141.63800000000001</v>
      </c>
      <c r="MB26" s="29">
        <v>142.92699999999999</v>
      </c>
      <c r="MC26" s="29">
        <v>135.87</v>
      </c>
      <c r="MD26" s="29">
        <v>130.834</v>
      </c>
      <c r="ME26" s="29">
        <v>131.19900000000001</v>
      </c>
      <c r="MF26" s="29">
        <v>128.33099999999999</v>
      </c>
      <c r="MG26" s="29">
        <v>129.51499999999999</v>
      </c>
      <c r="MH26" s="29">
        <v>139.875</v>
      </c>
      <c r="MI26" s="29">
        <v>145.291</v>
      </c>
      <c r="MJ26" s="29">
        <v>139.07499999999999</v>
      </c>
      <c r="MK26" s="29">
        <v>128.96799999999999</v>
      </c>
      <c r="ML26" s="29">
        <v>131.46700000000001</v>
      </c>
      <c r="MM26" s="29">
        <v>138.13499999999999</v>
      </c>
      <c r="MN26" s="29">
        <v>141.38999999999999</v>
      </c>
      <c r="MO26" s="29">
        <v>143.559</v>
      </c>
      <c r="MP26" s="29">
        <v>153.10300000000001</v>
      </c>
      <c r="MQ26" s="29">
        <v>158.238</v>
      </c>
      <c r="MR26" s="29">
        <v>158.48099999999999</v>
      </c>
      <c r="MS26" s="29">
        <v>155.98699999999999</v>
      </c>
      <c r="MT26" s="29">
        <v>150.422</v>
      </c>
      <c r="MU26" s="29">
        <v>148.71700000000001</v>
      </c>
      <c r="MV26" s="29">
        <v>148.44200000000001</v>
      </c>
      <c r="MW26" s="29">
        <v>152.322</v>
      </c>
      <c r="MX26" s="29">
        <v>163.608</v>
      </c>
      <c r="MY26" s="29">
        <v>174.10499999999999</v>
      </c>
      <c r="MZ26" s="29">
        <v>177.988</v>
      </c>
      <c r="NA26" s="29">
        <v>179.125</v>
      </c>
      <c r="NB26" s="29">
        <v>178.13499999999999</v>
      </c>
      <c r="NC26" s="29">
        <v>171.28399999999999</v>
      </c>
      <c r="ND26" s="29">
        <v>177.517</v>
      </c>
      <c r="NE26" s="29">
        <v>185.31800000000001</v>
      </c>
      <c r="NF26" s="29">
        <v>185.24100000000001</v>
      </c>
      <c r="NG26" s="29">
        <v>186.02</v>
      </c>
      <c r="NH26" s="29">
        <v>193.97499999999999</v>
      </c>
      <c r="NI26" s="29">
        <v>198.411</v>
      </c>
      <c r="NJ26" s="29">
        <v>196.023</v>
      </c>
      <c r="NK26" s="29">
        <v>192.006</v>
      </c>
      <c r="NL26" s="29">
        <v>193.852</v>
      </c>
      <c r="NM26" s="29">
        <v>191.012</v>
      </c>
      <c r="NN26" s="29">
        <v>193.292</v>
      </c>
      <c r="NO26" s="29">
        <v>188.505</v>
      </c>
      <c r="NP26" s="29">
        <v>192.79</v>
      </c>
      <c r="NQ26" s="29">
        <v>181.56800000000001</v>
      </c>
      <c r="NR26" s="29">
        <v>178.65</v>
      </c>
      <c r="NS26" s="29">
        <v>178.88300000000001</v>
      </c>
      <c r="NT26" s="29">
        <v>178.66200000000001</v>
      </c>
      <c r="NU26" s="29">
        <v>177.24199999999999</v>
      </c>
      <c r="NV26" s="29">
        <v>180.98599999999999</v>
      </c>
      <c r="NW26" s="29">
        <v>182.209</v>
      </c>
      <c r="NX26" s="29">
        <v>182.934</v>
      </c>
      <c r="NY26" s="29">
        <v>178.46100000000001</v>
      </c>
      <c r="NZ26" s="29">
        <v>182.595</v>
      </c>
      <c r="OA26" s="29">
        <v>176.94399999999999</v>
      </c>
      <c r="OB26" s="29">
        <v>167.155</v>
      </c>
      <c r="OC26" s="29">
        <v>160.13</v>
      </c>
      <c r="OD26" s="29">
        <v>157.48099999999999</v>
      </c>
      <c r="OE26" s="29">
        <v>157.124</v>
      </c>
      <c r="OF26" s="29">
        <v>177.149</v>
      </c>
      <c r="OG26" s="29">
        <v>160.547</v>
      </c>
      <c r="OH26" s="29">
        <v>163.69300000000001</v>
      </c>
      <c r="OI26" s="29">
        <v>165.92699999999999</v>
      </c>
      <c r="OJ26" s="29">
        <v>164.709</v>
      </c>
      <c r="OK26" s="29">
        <v>165.27799999999999</v>
      </c>
      <c r="OL26" s="29">
        <v>163.44900000000001</v>
      </c>
      <c r="OM26" s="29">
        <v>166.11699999999999</v>
      </c>
      <c r="ON26" s="29">
        <v>161.43199999999999</v>
      </c>
      <c r="OO26" s="29">
        <v>157.399</v>
      </c>
      <c r="OP26" s="29">
        <v>155.774</v>
      </c>
      <c r="OQ26" s="29">
        <v>162.95400000000001</v>
      </c>
      <c r="OR26" s="29">
        <v>175.28700000000001</v>
      </c>
      <c r="OS26" s="29">
        <v>181.26599999999999</v>
      </c>
      <c r="OT26" s="29">
        <v>178.262</v>
      </c>
      <c r="OU26" s="29">
        <v>177.398</v>
      </c>
      <c r="OV26" s="29">
        <v>175.727</v>
      </c>
      <c r="OW26" s="29">
        <v>173.94900000000001</v>
      </c>
      <c r="OX26" s="29">
        <v>166.733</v>
      </c>
      <c r="OY26" s="29">
        <v>168.858</v>
      </c>
      <c r="OZ26" s="29">
        <v>165.93299999999999</v>
      </c>
      <c r="PA26" s="29">
        <v>172.56399999999999</v>
      </c>
      <c r="PB26" s="29">
        <v>175.00700000000001</v>
      </c>
      <c r="PC26" s="29">
        <v>183.501</v>
      </c>
      <c r="PD26" s="29">
        <v>178.38</v>
      </c>
      <c r="PE26" s="29">
        <v>185.642</v>
      </c>
      <c r="PF26" s="29">
        <v>179.95400000000001</v>
      </c>
      <c r="PG26" s="29">
        <v>176.44499999999999</v>
      </c>
      <c r="PH26" s="29">
        <v>167.79400000000001</v>
      </c>
      <c r="PI26" s="29">
        <v>155.464</v>
      </c>
      <c r="PJ26" s="29">
        <v>156.381</v>
      </c>
      <c r="PK26" s="29">
        <v>162.45699999999999</v>
      </c>
      <c r="PL26" s="29">
        <v>162.786</v>
      </c>
      <c r="PM26" s="29">
        <v>171.03</v>
      </c>
      <c r="PN26" s="29">
        <v>179.667</v>
      </c>
      <c r="PO26" s="29">
        <v>191.00700000000001</v>
      </c>
      <c r="PP26" s="29">
        <v>195.06800000000001</v>
      </c>
      <c r="PQ26" s="29">
        <v>192.46299999999999</v>
      </c>
      <c r="PR26" s="29">
        <v>185.696</v>
      </c>
      <c r="PS26" s="29">
        <v>179.465</v>
      </c>
      <c r="PT26" s="29">
        <v>179.06299999999999</v>
      </c>
      <c r="PU26" s="29">
        <v>177.07300000000001</v>
      </c>
      <c r="PV26" s="29">
        <v>174.52699999999999</v>
      </c>
      <c r="PW26" s="29">
        <v>178.31899999999999</v>
      </c>
      <c r="PX26" s="29">
        <v>187.08799999999999</v>
      </c>
      <c r="PY26" s="29">
        <v>193.297</v>
      </c>
      <c r="PZ26" s="29">
        <v>198.404</v>
      </c>
      <c r="QA26" s="29">
        <v>197.34299999999999</v>
      </c>
      <c r="QB26" s="29">
        <v>198.59200000000001</v>
      </c>
      <c r="QC26" s="29">
        <v>196.46799999999999</v>
      </c>
      <c r="QD26" s="29">
        <v>199.79900000000001</v>
      </c>
      <c r="QE26" s="29">
        <v>205.58199999999999</v>
      </c>
      <c r="QF26" s="29">
        <v>200.75399999999999</v>
      </c>
      <c r="QG26" s="29">
        <v>200.92599999999999</v>
      </c>
      <c r="QH26" s="29">
        <v>204.82499999999999</v>
      </c>
      <c r="QI26" s="29">
        <v>214.8</v>
      </c>
      <c r="QJ26" s="29">
        <v>218.81200000000001</v>
      </c>
      <c r="QK26" s="29">
        <v>210.636</v>
      </c>
      <c r="QL26" s="29">
        <v>200.101</v>
      </c>
      <c r="QM26" s="29">
        <v>201.614</v>
      </c>
      <c r="QN26" s="29">
        <v>206.47900000000001</v>
      </c>
      <c r="QO26" s="29">
        <v>209.98400000000001</v>
      </c>
      <c r="QP26" s="29">
        <v>214.91</v>
      </c>
      <c r="QQ26" s="29">
        <v>222.922</v>
      </c>
      <c r="QR26" s="29">
        <v>225.42599999999999</v>
      </c>
      <c r="QS26" s="29">
        <v>223.53399999999999</v>
      </c>
      <c r="QT26" s="29">
        <v>223.584</v>
      </c>
      <c r="QU26" s="29">
        <v>227.38800000000001</v>
      </c>
      <c r="QV26" s="29">
        <v>224.191</v>
      </c>
      <c r="QW26" s="29">
        <v>219.875</v>
      </c>
      <c r="QX26" s="29">
        <v>215.76</v>
      </c>
      <c r="QY26" s="29">
        <v>216.631</v>
      </c>
      <c r="QZ26" s="29">
        <v>221.15100000000001</v>
      </c>
      <c r="RA26" s="29">
        <v>219.25399999999999</v>
      </c>
      <c r="RB26" s="29">
        <v>225.666</v>
      </c>
      <c r="RC26" s="29">
        <v>223.846</v>
      </c>
      <c r="RD26" s="29">
        <v>217.47399999999999</v>
      </c>
      <c r="RE26" s="29">
        <v>222.5</v>
      </c>
      <c r="RF26" s="29">
        <v>222.04</v>
      </c>
      <c r="RG26" s="29">
        <v>234.67599999999999</v>
      </c>
      <c r="RH26" s="29">
        <v>243.971</v>
      </c>
      <c r="RI26" s="29">
        <v>251.14599999999999</v>
      </c>
      <c r="RJ26" s="29">
        <v>257.19600000000003</v>
      </c>
      <c r="RK26" s="29">
        <v>246.49600000000001</v>
      </c>
      <c r="RL26" s="29">
        <v>238.34100000000001</v>
      </c>
      <c r="RM26" s="29">
        <v>238.15199999999999</v>
      </c>
      <c r="RN26" s="29">
        <v>237.55</v>
      </c>
      <c r="RO26" s="29">
        <v>233.48500000000001</v>
      </c>
      <c r="RP26" s="29">
        <v>234.88</v>
      </c>
      <c r="RQ26" s="29">
        <v>234.339</v>
      </c>
      <c r="RR26" s="29">
        <v>232.49700000000001</v>
      </c>
      <c r="RS26" s="29">
        <v>228.98699999999999</v>
      </c>
      <c r="RT26" s="29">
        <v>228.381</v>
      </c>
      <c r="RU26" s="29">
        <v>223.80799999999999</v>
      </c>
      <c r="RV26" s="29">
        <v>224.392</v>
      </c>
      <c r="RW26" s="29">
        <v>221.501</v>
      </c>
      <c r="RX26" s="29">
        <v>233.00200000000001</v>
      </c>
      <c r="RY26" s="29">
        <v>253.46</v>
      </c>
      <c r="RZ26" s="29">
        <v>263.988</v>
      </c>
      <c r="SA26" s="29">
        <v>262.32100000000003</v>
      </c>
      <c r="SB26" s="29">
        <v>271.71100000000001</v>
      </c>
      <c r="SC26" s="29">
        <v>263.25099999999998</v>
      </c>
      <c r="SD26" s="29">
        <v>257.85199999999998</v>
      </c>
      <c r="SE26" s="29">
        <v>252.631</v>
      </c>
      <c r="SF26" s="29">
        <v>266.197</v>
      </c>
      <c r="SG26" s="29">
        <v>259.666</v>
      </c>
      <c r="SH26" s="29">
        <v>252.215</v>
      </c>
      <c r="SI26" s="29">
        <v>247.233</v>
      </c>
      <c r="SJ26" s="29">
        <v>237.923</v>
      </c>
      <c r="SK26" s="29">
        <v>236.62700000000001</v>
      </c>
      <c r="SL26" s="29">
        <v>222.709</v>
      </c>
      <c r="SM26" s="29">
        <v>225.69800000000001</v>
      </c>
      <c r="SN26" s="29">
        <v>238.78899999999999</v>
      </c>
      <c r="SO26" s="29">
        <v>225.672</v>
      </c>
      <c r="SP26" s="29">
        <v>222.422</v>
      </c>
      <c r="SQ26" s="29">
        <v>215.143</v>
      </c>
      <c r="SR26" s="29">
        <v>203.244</v>
      </c>
      <c r="SS26" s="29">
        <v>191.87799999999999</v>
      </c>
      <c r="ST26" s="29">
        <v>188.15899999999999</v>
      </c>
      <c r="SU26" s="29">
        <v>185.31100000000001</v>
      </c>
      <c r="SV26" s="29">
        <v>178.85</v>
      </c>
      <c r="SW26" s="29">
        <v>179.47300000000001</v>
      </c>
      <c r="SX26" s="29">
        <v>182.047</v>
      </c>
      <c r="SY26" s="29">
        <v>182.30799999999999</v>
      </c>
      <c r="SZ26" s="29">
        <v>182.86099999999999</v>
      </c>
      <c r="TA26" s="29">
        <v>186.059</v>
      </c>
      <c r="TB26" s="29">
        <v>189.08699999999999</v>
      </c>
      <c r="TC26" s="29">
        <v>191.083</v>
      </c>
      <c r="TD26" s="29">
        <v>192.79300000000001</v>
      </c>
      <c r="TE26" s="29">
        <v>194.93700000000001</v>
      </c>
      <c r="TF26" s="29">
        <v>187.25</v>
      </c>
      <c r="TG26" s="29">
        <v>185.25299999999999</v>
      </c>
      <c r="TH26" s="29">
        <v>180.38399999999999</v>
      </c>
      <c r="TI26" s="29">
        <v>174.72800000000001</v>
      </c>
    </row>
    <row r="27" spans="2:530" x14ac:dyDescent="0.25">
      <c r="B27" s="29" t="s">
        <v>286</v>
      </c>
      <c r="C27" s="29" t="s">
        <v>927</v>
      </c>
      <c r="D27" s="29">
        <f t="shared" si="9"/>
        <v>515</v>
      </c>
      <c r="E27" s="29" t="str" cm="1">
        <f t="array" ref="E27">_xll.BDP($B27&amp;" corp",E$11)</f>
        <v>TOTAL 3.369 PERP</v>
      </c>
      <c r="F27" s="29" t="str" cm="1">
        <f t="array" ref="F27">_xll.BDP($B27&amp;" corp",F$11)</f>
        <v>TOTAL</v>
      </c>
      <c r="G27" s="29" cm="1">
        <f t="array" ref="G27">_xll.BDP($B27&amp;" corp",G$11)</f>
        <v>3.3690000000000002</v>
      </c>
      <c r="H27" s="31" cm="1">
        <f t="array" ref="H27">_xll.BDP($B27&amp;" corp",H$11)*1</f>
        <v>46301</v>
      </c>
      <c r="I27" s="31" t="str">
        <f t="shared" si="10"/>
        <v>TOTAL 3.369 26</v>
      </c>
      <c r="J27" s="29" t="str" cm="1">
        <f t="array" ref="J27">_xll.BDP($B27&amp;" corp",J$11)</f>
        <v>EUR</v>
      </c>
      <c r="K27" s="31" cm="1">
        <f t="array" ref="K27">_xll.BDP($B27&amp;" corp",K$11)*1</f>
        <v>42642</v>
      </c>
      <c r="L27" s="29">
        <f t="shared" ca="1" si="11"/>
        <v>1484</v>
      </c>
      <c r="N27" s="29">
        <v>1</v>
      </c>
      <c r="O27" s="29" t="s">
        <v>1174</v>
      </c>
      <c r="P27" s="29">
        <f>_xll.BDH(B27&amp;"@"&amp;C27&amp;" Corp","blp_i_sprd_mid","-2AY",,"Dates=h","Fill=C","Sort=R","Dir=H","factor=1","pcs="&amp;TV28,"cols=515;rows=1")</f>
        <v>216.35499999999999</v>
      </c>
      <c r="Q27" s="29">
        <v>217.40700000000001</v>
      </c>
      <c r="R27" s="29">
        <v>219.35</v>
      </c>
      <c r="S27" s="29">
        <v>221.483</v>
      </c>
      <c r="T27" s="29">
        <v>222.57599999999999</v>
      </c>
      <c r="U27" s="29">
        <v>214.84100000000001</v>
      </c>
      <c r="V27" s="29">
        <v>212.71899999999999</v>
      </c>
      <c r="W27" s="29">
        <v>210.76900000000001</v>
      </c>
      <c r="X27" s="29">
        <v>209.88900000000001</v>
      </c>
      <c r="Y27" s="29">
        <v>207.958</v>
      </c>
      <c r="Z27" s="29">
        <v>203.59899999999999</v>
      </c>
      <c r="AA27" s="29">
        <v>202.33500000000001</v>
      </c>
      <c r="AB27" s="29">
        <v>205.93700000000001</v>
      </c>
      <c r="AC27" s="29">
        <v>208.898</v>
      </c>
      <c r="AD27" s="29">
        <v>207.16200000000001</v>
      </c>
      <c r="AE27" s="29">
        <v>209.637</v>
      </c>
      <c r="AF27" s="29">
        <v>214.38499999999999</v>
      </c>
      <c r="AG27" s="29">
        <v>214.767</v>
      </c>
      <c r="AH27" s="29">
        <v>216.39400000000001</v>
      </c>
      <c r="AI27" s="29">
        <v>210.37799999999999</v>
      </c>
      <c r="AJ27" s="29">
        <v>203.29400000000001</v>
      </c>
      <c r="AK27" s="29">
        <v>203.755</v>
      </c>
      <c r="AL27" s="29">
        <v>202.34200000000001</v>
      </c>
      <c r="AM27" s="29">
        <v>194.88200000000001</v>
      </c>
      <c r="AN27" s="29">
        <v>195.27799999999999</v>
      </c>
      <c r="AO27" s="29">
        <v>195.65899999999999</v>
      </c>
      <c r="AP27" s="29">
        <v>197.53700000000001</v>
      </c>
      <c r="AQ27" s="29">
        <v>197.52799999999999</v>
      </c>
      <c r="AR27" s="29">
        <v>195.77699999999999</v>
      </c>
      <c r="AS27" s="29">
        <v>191.041</v>
      </c>
      <c r="AT27" s="29">
        <v>193.09200000000001</v>
      </c>
      <c r="AU27" s="29">
        <v>190.79300000000001</v>
      </c>
      <c r="AV27" s="29">
        <v>185.17400000000001</v>
      </c>
      <c r="AW27" s="29">
        <v>184.14699999999999</v>
      </c>
      <c r="AX27" s="29">
        <v>181.86699999999999</v>
      </c>
      <c r="AY27" s="29">
        <v>182.08699999999999</v>
      </c>
      <c r="AZ27" s="29">
        <v>182.91900000000001</v>
      </c>
      <c r="BA27" s="29">
        <v>183.38800000000001</v>
      </c>
      <c r="BB27" s="29">
        <v>182.982</v>
      </c>
      <c r="BC27" s="29">
        <v>181.18899999999999</v>
      </c>
      <c r="BD27" s="29">
        <v>174.06299999999999</v>
      </c>
      <c r="BE27" s="29">
        <v>173.28800000000001</v>
      </c>
      <c r="BF27" s="29">
        <v>177.685</v>
      </c>
      <c r="BG27" s="29">
        <v>180.33</v>
      </c>
      <c r="BH27" s="29">
        <v>178.976</v>
      </c>
      <c r="BI27" s="29">
        <v>176.08</v>
      </c>
      <c r="BJ27" s="29">
        <v>175.583</v>
      </c>
      <c r="BK27" s="29">
        <v>174.02799999999999</v>
      </c>
      <c r="BL27" s="29">
        <v>171.703</v>
      </c>
      <c r="BM27" s="29">
        <v>170.50299999999999</v>
      </c>
      <c r="BN27" s="29">
        <v>174.48699999999999</v>
      </c>
      <c r="BO27" s="29">
        <v>178.44300000000001</v>
      </c>
      <c r="BP27" s="29">
        <v>189.821</v>
      </c>
      <c r="BQ27" s="29">
        <v>191.911</v>
      </c>
      <c r="BR27" s="29">
        <v>199.95099999999999</v>
      </c>
      <c r="BS27" s="29">
        <v>201.48500000000001</v>
      </c>
      <c r="BT27" s="29">
        <v>212.315</v>
      </c>
      <c r="BU27" s="29">
        <v>212.12899999999999</v>
      </c>
      <c r="BV27" s="29">
        <v>211.203</v>
      </c>
      <c r="BW27" s="29">
        <v>211.06299999999999</v>
      </c>
      <c r="BX27" s="29">
        <v>204.75399999999999</v>
      </c>
      <c r="BY27" s="29">
        <v>203.857</v>
      </c>
      <c r="BZ27" s="29">
        <v>200.393</v>
      </c>
      <c r="CA27" s="29">
        <v>197.66800000000001</v>
      </c>
      <c r="CB27" s="29">
        <v>201.08099999999999</v>
      </c>
      <c r="CC27" s="29">
        <v>203.28700000000001</v>
      </c>
      <c r="CD27" s="29">
        <v>200.52699999999999</v>
      </c>
      <c r="CE27" s="29">
        <v>209.136</v>
      </c>
      <c r="CF27" s="29">
        <v>221.37100000000001</v>
      </c>
      <c r="CG27" s="29">
        <v>226.94</v>
      </c>
      <c r="CH27" s="29">
        <v>229.68100000000001</v>
      </c>
      <c r="CI27" s="29">
        <v>235.35300000000001</v>
      </c>
      <c r="CJ27" s="29">
        <v>234.93199999999999</v>
      </c>
      <c r="CK27" s="29">
        <v>238.58099999999999</v>
      </c>
      <c r="CL27" s="29">
        <v>234.041</v>
      </c>
      <c r="CM27" s="29">
        <v>230.68</v>
      </c>
      <c r="CN27" s="29">
        <v>227.958</v>
      </c>
      <c r="CO27" s="29">
        <v>228.334</v>
      </c>
      <c r="CP27" s="29">
        <v>235.66900000000001</v>
      </c>
      <c r="CQ27" s="29">
        <v>237.364</v>
      </c>
      <c r="CR27" s="29">
        <v>240.917</v>
      </c>
      <c r="CS27" s="29">
        <v>250.80199999999999</v>
      </c>
      <c r="CT27" s="29">
        <v>258.31299999999999</v>
      </c>
      <c r="CU27" s="29">
        <v>260.16000000000003</v>
      </c>
      <c r="CV27" s="29">
        <v>261.18700000000001</v>
      </c>
      <c r="CW27" s="29">
        <v>256.548</v>
      </c>
      <c r="CX27" s="29">
        <v>252.17099999999999</v>
      </c>
      <c r="CY27" s="29">
        <v>252.905</v>
      </c>
      <c r="CZ27" s="29">
        <v>242.65899999999999</v>
      </c>
      <c r="DA27" s="29">
        <v>241.70099999999999</v>
      </c>
      <c r="DB27" s="29">
        <v>227.41399999999999</v>
      </c>
      <c r="DC27" s="29">
        <v>210.75399999999999</v>
      </c>
      <c r="DD27" s="29">
        <v>226.28700000000001</v>
      </c>
      <c r="DE27" s="29">
        <v>223.679</v>
      </c>
      <c r="DF27" s="29">
        <v>222.90100000000001</v>
      </c>
      <c r="DG27" s="29">
        <v>208.57499999999999</v>
      </c>
      <c r="DH27" s="29">
        <v>198.34100000000001</v>
      </c>
      <c r="DI27" s="29">
        <v>189.18299999999999</v>
      </c>
      <c r="DJ27" s="29">
        <v>192.9</v>
      </c>
      <c r="DK27" s="29">
        <v>202.441</v>
      </c>
      <c r="DL27" s="29">
        <v>211.47399999999999</v>
      </c>
      <c r="DM27" s="29">
        <v>222.43100000000001</v>
      </c>
      <c r="DN27" s="29">
        <v>223.404</v>
      </c>
      <c r="DO27" s="29">
        <v>224.55500000000001</v>
      </c>
      <c r="DP27" s="29">
        <v>219.08500000000001</v>
      </c>
      <c r="DQ27" s="29">
        <v>223.88900000000001</v>
      </c>
      <c r="DR27" s="29">
        <v>234.25700000000001</v>
      </c>
      <c r="DS27" s="29">
        <v>242.905</v>
      </c>
      <c r="DT27" s="29">
        <v>249.78399999999999</v>
      </c>
      <c r="DU27" s="29">
        <v>252.178</v>
      </c>
      <c r="DV27" s="29">
        <v>257.85599999999999</v>
      </c>
      <c r="DW27" s="29">
        <v>265.73399999999998</v>
      </c>
      <c r="DX27" s="29">
        <v>278.745</v>
      </c>
      <c r="DY27" s="29">
        <v>291.33300000000003</v>
      </c>
      <c r="DZ27" s="29">
        <v>294.625</v>
      </c>
      <c r="EA27" s="29">
        <v>288.83800000000002</v>
      </c>
      <c r="EB27" s="29">
        <v>286.053</v>
      </c>
      <c r="EC27" s="29">
        <v>286.029</v>
      </c>
      <c r="ED27" s="29">
        <v>289.392</v>
      </c>
      <c r="EE27" s="29">
        <v>288.86900000000003</v>
      </c>
      <c r="EF27" s="29">
        <v>291.97199999999998</v>
      </c>
      <c r="EG27" s="29">
        <v>299.22800000000001</v>
      </c>
      <c r="EH27" s="29">
        <v>303.32499999999999</v>
      </c>
      <c r="EI27" s="29">
        <v>293.62</v>
      </c>
      <c r="EJ27" s="29">
        <v>289.774</v>
      </c>
      <c r="EK27" s="29">
        <v>282.00200000000001</v>
      </c>
      <c r="EL27" s="29">
        <v>273.89999999999998</v>
      </c>
      <c r="EM27" s="29">
        <v>264.81799999999998</v>
      </c>
      <c r="EN27" s="29">
        <v>283.84800000000001</v>
      </c>
      <c r="EO27" s="29">
        <v>288.15699999999998</v>
      </c>
      <c r="EP27" s="29">
        <v>310.13</v>
      </c>
      <c r="EQ27" s="29">
        <v>325.387</v>
      </c>
      <c r="ER27" s="29">
        <v>282.49599999999998</v>
      </c>
      <c r="ES27" s="29">
        <v>272.30700000000002</v>
      </c>
      <c r="ET27" s="29">
        <v>273.64100000000002</v>
      </c>
      <c r="EU27" s="29">
        <v>258.80599999999998</v>
      </c>
      <c r="EV27" s="29">
        <v>256.79300000000001</v>
      </c>
      <c r="EW27" s="29">
        <v>257.37599999999998</v>
      </c>
      <c r="EX27" s="29">
        <v>283.09100000000001</v>
      </c>
      <c r="EY27" s="29">
        <v>300.21499999999997</v>
      </c>
      <c r="EZ27" s="29">
        <v>306.34699999999998</v>
      </c>
      <c r="FA27" s="29">
        <v>325.76400000000001</v>
      </c>
      <c r="FB27" s="29">
        <v>329.55099999999999</v>
      </c>
      <c r="FC27" s="29">
        <v>326.60500000000002</v>
      </c>
      <c r="FD27" s="29">
        <v>327.596</v>
      </c>
      <c r="FE27" s="29">
        <v>326.822</v>
      </c>
      <c r="FF27" s="29">
        <v>331.18900000000002</v>
      </c>
      <c r="FG27" s="29">
        <v>328.166</v>
      </c>
      <c r="FH27" s="29">
        <v>330.416</v>
      </c>
      <c r="FI27" s="29">
        <v>340.94299999999998</v>
      </c>
      <c r="FJ27" s="29">
        <v>403.53899999999999</v>
      </c>
      <c r="FK27" s="29">
        <v>426.43299999999999</v>
      </c>
      <c r="FL27" s="29">
        <v>412.11</v>
      </c>
      <c r="FM27" s="29">
        <v>433.16899999999998</v>
      </c>
      <c r="FN27" s="29">
        <v>435.27</v>
      </c>
      <c r="FO27" s="29">
        <v>369.779</v>
      </c>
      <c r="FP27" s="29">
        <v>309.73099999999999</v>
      </c>
      <c r="FQ27" s="29">
        <v>257.09399999999999</v>
      </c>
      <c r="FR27" s="29">
        <v>257.459</v>
      </c>
      <c r="FS27" s="29">
        <v>218.17699999999999</v>
      </c>
      <c r="FT27" s="29">
        <v>215.6</v>
      </c>
      <c r="FU27" s="29">
        <v>229.488</v>
      </c>
      <c r="FV27" s="29">
        <v>169.80600000000001</v>
      </c>
      <c r="FW27" s="29">
        <v>155.00800000000001</v>
      </c>
      <c r="FX27" s="29">
        <v>148.054</v>
      </c>
      <c r="FY27" s="29">
        <v>149.572</v>
      </c>
      <c r="FZ27" s="29">
        <v>165.11199999999999</v>
      </c>
      <c r="GA27" s="29">
        <v>166.49700000000001</v>
      </c>
      <c r="GB27" s="29">
        <v>151.595</v>
      </c>
      <c r="GC27" s="29">
        <v>141.48699999999999</v>
      </c>
      <c r="GD27" s="29">
        <v>139.059</v>
      </c>
      <c r="GE27" s="29">
        <v>134.267</v>
      </c>
      <c r="GF27" s="29">
        <v>120.837</v>
      </c>
      <c r="GG27" s="29">
        <v>122.23</v>
      </c>
      <c r="GH27" s="29">
        <v>122.477</v>
      </c>
      <c r="GI27" s="29">
        <v>123.985</v>
      </c>
      <c r="GJ27" s="29">
        <v>123.131</v>
      </c>
      <c r="GK27" s="29">
        <v>124.42400000000001</v>
      </c>
      <c r="GL27" s="29">
        <v>124.61</v>
      </c>
      <c r="GM27" s="29">
        <v>123.623</v>
      </c>
      <c r="GN27" s="29">
        <v>124.78400000000001</v>
      </c>
      <c r="GO27" s="29">
        <v>127.002</v>
      </c>
      <c r="GP27" s="29">
        <v>123.032</v>
      </c>
      <c r="GQ27" s="29">
        <v>120.217</v>
      </c>
      <c r="GR27" s="29">
        <v>120.712</v>
      </c>
      <c r="GS27" s="29">
        <v>124.80800000000001</v>
      </c>
      <c r="GT27" s="29">
        <v>134.768</v>
      </c>
      <c r="GU27" s="29">
        <v>135.35400000000001</v>
      </c>
      <c r="GV27" s="29">
        <v>133.672</v>
      </c>
      <c r="GW27" s="29">
        <v>131.66800000000001</v>
      </c>
      <c r="GX27" s="29">
        <v>133.08199999999999</v>
      </c>
      <c r="GY27" s="29">
        <v>138.84899999999999</v>
      </c>
      <c r="GZ27" s="29">
        <v>128.227</v>
      </c>
      <c r="HA27" s="29">
        <v>124.003</v>
      </c>
      <c r="HB27" s="29">
        <v>118.217</v>
      </c>
      <c r="HC27" s="29">
        <v>117.51</v>
      </c>
      <c r="HD27" s="29">
        <v>114.85599999999999</v>
      </c>
      <c r="HE27" s="29">
        <v>116.801</v>
      </c>
      <c r="HF27" s="29">
        <v>119.77200000000001</v>
      </c>
      <c r="HG27" s="29">
        <v>123.09699999999999</v>
      </c>
      <c r="HH27" s="29">
        <v>121.125</v>
      </c>
      <c r="HI27" s="29">
        <v>120.64700000000001</v>
      </c>
      <c r="HJ27" s="29">
        <v>124.006</v>
      </c>
      <c r="HK27" s="29">
        <v>123.2</v>
      </c>
      <c r="HL27" s="29">
        <v>127.78100000000001</v>
      </c>
      <c r="HM27" s="29">
        <v>129.13</v>
      </c>
      <c r="HN27" s="29">
        <v>127.56699999999999</v>
      </c>
      <c r="HO27" s="29">
        <v>123.602</v>
      </c>
      <c r="HP27" s="29">
        <v>118.435</v>
      </c>
      <c r="HQ27" s="29">
        <v>114.087</v>
      </c>
      <c r="HR27" s="29">
        <v>113.39</v>
      </c>
      <c r="HS27" s="29">
        <v>118.22799999999999</v>
      </c>
      <c r="HT27" s="29">
        <v>118.786</v>
      </c>
      <c r="HU27" s="29">
        <v>117.55</v>
      </c>
      <c r="HV27" s="29">
        <v>118.97199999999999</v>
      </c>
      <c r="HW27" s="29">
        <v>119.196</v>
      </c>
      <c r="HX27" s="29">
        <v>120.45</v>
      </c>
      <c r="HY27" s="29">
        <v>123.18300000000001</v>
      </c>
      <c r="HZ27" s="29">
        <v>123.166</v>
      </c>
      <c r="IA27" s="29">
        <v>124.116</v>
      </c>
      <c r="IB27" s="29">
        <v>125.73099999999999</v>
      </c>
      <c r="IC27" s="29">
        <v>129.125</v>
      </c>
      <c r="ID27" s="29">
        <v>126.663</v>
      </c>
      <c r="IE27" s="29">
        <v>128.43899999999999</v>
      </c>
      <c r="IF27" s="29">
        <v>129.90199999999999</v>
      </c>
      <c r="IG27" s="29">
        <v>132.18700000000001</v>
      </c>
      <c r="IH27" s="29">
        <v>137.613</v>
      </c>
      <c r="II27" s="29">
        <v>157.83600000000001</v>
      </c>
      <c r="IJ27" s="29">
        <v>132.142</v>
      </c>
      <c r="IK27" s="29">
        <v>136.04400000000001</v>
      </c>
      <c r="IL27" s="29">
        <v>136.92400000000001</v>
      </c>
      <c r="IM27" s="29">
        <v>137.70699999999999</v>
      </c>
      <c r="IN27" s="29">
        <v>135.60499999999999</v>
      </c>
      <c r="IO27" s="29">
        <v>138.34100000000001</v>
      </c>
      <c r="IP27" s="29">
        <v>147.20599999999999</v>
      </c>
      <c r="IQ27" s="29">
        <v>146.87799999999999</v>
      </c>
      <c r="IR27" s="29">
        <v>148.596</v>
      </c>
      <c r="IS27" s="29">
        <v>143.76300000000001</v>
      </c>
      <c r="IT27" s="29">
        <v>140.666</v>
      </c>
      <c r="IU27" s="29">
        <v>139.923</v>
      </c>
      <c r="IV27" s="29">
        <v>139.83199999999999</v>
      </c>
      <c r="IW27" s="29">
        <v>136.52199999999999</v>
      </c>
      <c r="IX27" s="29">
        <v>132.59200000000001</v>
      </c>
      <c r="IY27" s="29">
        <v>132.238</v>
      </c>
      <c r="IZ27" s="29">
        <v>129.24799999999999</v>
      </c>
      <c r="JA27" s="29">
        <v>124.306</v>
      </c>
      <c r="JB27" s="29">
        <v>126.947</v>
      </c>
      <c r="JC27" s="29">
        <v>123.974</v>
      </c>
      <c r="JD27" s="29">
        <v>128.56</v>
      </c>
      <c r="JE27" s="29">
        <v>132.54</v>
      </c>
      <c r="JF27" s="29">
        <v>133.79499999999999</v>
      </c>
      <c r="JG27" s="29">
        <v>130.62100000000001</v>
      </c>
      <c r="JH27" s="29">
        <v>128.209</v>
      </c>
      <c r="JI27" s="29">
        <v>124.04900000000001</v>
      </c>
      <c r="JJ27" s="29">
        <v>126.357</v>
      </c>
      <c r="JK27" s="29">
        <v>129.83600000000001</v>
      </c>
      <c r="JL27" s="29">
        <v>131.47999999999999</v>
      </c>
      <c r="JM27" s="29">
        <v>128.91200000000001</v>
      </c>
      <c r="JN27" s="29">
        <v>128.566</v>
      </c>
      <c r="JO27" s="29">
        <v>132.745</v>
      </c>
      <c r="JP27" s="29">
        <v>135.94999999999999</v>
      </c>
      <c r="JQ27" s="29">
        <v>135.58099999999999</v>
      </c>
      <c r="JR27" s="29">
        <v>139.31200000000001</v>
      </c>
      <c r="JS27" s="29">
        <v>142.65100000000001</v>
      </c>
      <c r="JT27" s="29">
        <v>142.12700000000001</v>
      </c>
      <c r="JU27" s="29">
        <v>146.25899999999999</v>
      </c>
      <c r="JV27" s="29">
        <v>151.37700000000001</v>
      </c>
      <c r="JW27" s="29">
        <v>153.56</v>
      </c>
      <c r="JX27" s="29">
        <v>148.98599999999999</v>
      </c>
      <c r="JY27" s="29">
        <v>150.572</v>
      </c>
      <c r="JZ27" s="29">
        <v>152.57900000000001</v>
      </c>
      <c r="KA27" s="29">
        <v>145.48699999999999</v>
      </c>
      <c r="KB27" s="29">
        <v>142.87899999999999</v>
      </c>
      <c r="KC27" s="29">
        <v>142.86000000000001</v>
      </c>
      <c r="KD27" s="29">
        <v>143.33799999999999</v>
      </c>
      <c r="KE27" s="29">
        <v>148.5</v>
      </c>
      <c r="KF27" s="29">
        <v>150.369</v>
      </c>
      <c r="KG27" s="29">
        <v>151.178</v>
      </c>
      <c r="KH27" s="29">
        <v>151.46799999999999</v>
      </c>
      <c r="KI27" s="29">
        <v>146.512</v>
      </c>
      <c r="KJ27" s="29">
        <v>150.35900000000001</v>
      </c>
      <c r="KK27" s="29">
        <v>150.72300000000001</v>
      </c>
      <c r="KL27" s="29">
        <v>141.511</v>
      </c>
      <c r="KM27" s="29">
        <v>135.90600000000001</v>
      </c>
      <c r="KN27" s="29">
        <v>128.94800000000001</v>
      </c>
      <c r="KO27" s="29">
        <v>133.93</v>
      </c>
      <c r="KP27" s="29">
        <v>158.27699999999999</v>
      </c>
      <c r="KQ27" s="29">
        <v>156.285</v>
      </c>
      <c r="KR27" s="29">
        <v>152.976</v>
      </c>
      <c r="KS27" s="29">
        <v>152.483</v>
      </c>
      <c r="KT27" s="29">
        <v>146.46799999999999</v>
      </c>
      <c r="KU27" s="29">
        <v>155.12799999999999</v>
      </c>
      <c r="KV27" s="29">
        <v>159.77600000000001</v>
      </c>
      <c r="KW27" s="29">
        <v>156.614</v>
      </c>
      <c r="KX27" s="29">
        <v>155.923</v>
      </c>
      <c r="KY27" s="29">
        <v>156.25299999999999</v>
      </c>
      <c r="KZ27" s="29">
        <v>159.042</v>
      </c>
      <c r="LA27" s="29">
        <v>155.86099999999999</v>
      </c>
      <c r="LB27" s="29">
        <v>150.346</v>
      </c>
      <c r="LC27" s="29">
        <v>151.149</v>
      </c>
      <c r="LD27" s="29">
        <v>151.27199999999999</v>
      </c>
      <c r="LE27" s="29">
        <v>160.55799999999999</v>
      </c>
      <c r="LF27" s="29">
        <v>171.37899999999999</v>
      </c>
      <c r="LG27" s="29">
        <v>172.43299999999999</v>
      </c>
      <c r="LH27" s="29">
        <v>185.14500000000001</v>
      </c>
      <c r="LI27" s="29">
        <v>189.34899999999999</v>
      </c>
      <c r="LJ27" s="29">
        <v>174.92500000000001</v>
      </c>
      <c r="LK27" s="29">
        <v>165.90799999999999</v>
      </c>
      <c r="LL27" s="29">
        <v>160.38</v>
      </c>
      <c r="LM27" s="29">
        <v>162.47300000000001</v>
      </c>
      <c r="LN27" s="29">
        <v>162.685</v>
      </c>
      <c r="LO27" s="29">
        <v>168.98699999999999</v>
      </c>
      <c r="LP27" s="29">
        <v>168.95</v>
      </c>
      <c r="LQ27" s="29">
        <v>174.11</v>
      </c>
      <c r="LR27" s="29">
        <v>166.67</v>
      </c>
      <c r="LS27" s="29">
        <v>156.839</v>
      </c>
      <c r="LT27" s="29">
        <v>154.23699999999999</v>
      </c>
      <c r="LU27" s="29">
        <v>150.95599999999999</v>
      </c>
      <c r="LV27" s="29">
        <v>141.75200000000001</v>
      </c>
      <c r="LW27" s="29">
        <v>136.572</v>
      </c>
      <c r="LX27" s="29">
        <v>135.74</v>
      </c>
      <c r="LY27" s="29">
        <v>145.13399999999999</v>
      </c>
      <c r="LZ27" s="29">
        <v>152.91499999999999</v>
      </c>
      <c r="MA27" s="29">
        <v>159.47499999999999</v>
      </c>
      <c r="MB27" s="29">
        <v>158.44</v>
      </c>
      <c r="MC27" s="29">
        <v>160.05600000000001</v>
      </c>
      <c r="MD27" s="29">
        <v>152.05799999999999</v>
      </c>
      <c r="ME27" s="29">
        <v>147.61500000000001</v>
      </c>
      <c r="MF27" s="29">
        <v>147.59299999999999</v>
      </c>
      <c r="MG27" s="29">
        <v>144.95699999999999</v>
      </c>
      <c r="MH27" s="29">
        <v>146.697</v>
      </c>
      <c r="MI27" s="29">
        <v>156.14400000000001</v>
      </c>
      <c r="MJ27" s="29">
        <v>161.447</v>
      </c>
      <c r="MK27" s="29">
        <v>158.17500000000001</v>
      </c>
      <c r="ML27" s="29">
        <v>150.38200000000001</v>
      </c>
      <c r="MM27" s="29">
        <v>149.28100000000001</v>
      </c>
      <c r="MN27" s="29">
        <v>154.041</v>
      </c>
      <c r="MO27" s="29">
        <v>160.13399999999999</v>
      </c>
      <c r="MP27" s="29">
        <v>162.36699999999999</v>
      </c>
      <c r="MQ27" s="29">
        <v>168.87100000000001</v>
      </c>
      <c r="MR27" s="29">
        <v>174.46299999999999</v>
      </c>
      <c r="MS27" s="29">
        <v>174.17400000000001</v>
      </c>
      <c r="MT27" s="29">
        <v>174.101</v>
      </c>
      <c r="MU27" s="29">
        <v>167.15600000000001</v>
      </c>
      <c r="MV27" s="29">
        <v>165.78</v>
      </c>
      <c r="MW27" s="29">
        <v>165.446</v>
      </c>
      <c r="MX27" s="29">
        <v>166.822</v>
      </c>
      <c r="MY27" s="29">
        <v>177.95500000000001</v>
      </c>
      <c r="MZ27" s="29">
        <v>187.30600000000001</v>
      </c>
      <c r="NA27" s="29">
        <v>190.86</v>
      </c>
      <c r="NB27" s="29">
        <v>191.40100000000001</v>
      </c>
      <c r="NC27" s="29">
        <v>191.42599999999999</v>
      </c>
      <c r="ND27" s="29">
        <v>185.38200000000001</v>
      </c>
      <c r="NE27" s="29">
        <v>190.78299999999999</v>
      </c>
      <c r="NF27" s="29">
        <v>199.327</v>
      </c>
      <c r="NG27" s="29">
        <v>199.62</v>
      </c>
      <c r="NH27" s="29">
        <v>200.82400000000001</v>
      </c>
      <c r="NI27" s="29">
        <v>205.643</v>
      </c>
      <c r="NJ27" s="29">
        <v>208.892</v>
      </c>
      <c r="NK27" s="29">
        <v>207.386</v>
      </c>
      <c r="NL27" s="29">
        <v>203.245</v>
      </c>
      <c r="NM27" s="29">
        <v>205.45</v>
      </c>
      <c r="NN27" s="29">
        <v>203.45699999999999</v>
      </c>
      <c r="NO27" s="29">
        <v>206.03399999999999</v>
      </c>
      <c r="NP27" s="29">
        <v>201.39699999999999</v>
      </c>
      <c r="NQ27" s="29">
        <v>204.53899999999999</v>
      </c>
      <c r="NR27" s="29">
        <v>193.74799999999999</v>
      </c>
      <c r="NS27" s="29">
        <v>190.37</v>
      </c>
      <c r="NT27" s="29">
        <v>190.547</v>
      </c>
      <c r="NU27" s="29">
        <v>191.22499999999999</v>
      </c>
      <c r="NV27" s="29">
        <v>189.47399999999999</v>
      </c>
      <c r="NW27" s="29">
        <v>193.60300000000001</v>
      </c>
      <c r="NX27" s="29">
        <v>193.58699999999999</v>
      </c>
      <c r="NY27" s="29">
        <v>193.387</v>
      </c>
      <c r="NZ27" s="29">
        <v>188.87299999999999</v>
      </c>
      <c r="OA27" s="29">
        <v>192.59100000000001</v>
      </c>
      <c r="OB27" s="29">
        <v>186.328</v>
      </c>
      <c r="OC27" s="29">
        <v>177.6</v>
      </c>
      <c r="OD27" s="29">
        <v>169.762</v>
      </c>
      <c r="OE27" s="29">
        <v>167.49799999999999</v>
      </c>
      <c r="OF27" s="29">
        <v>167.81899999999999</v>
      </c>
      <c r="OG27" s="29">
        <v>169.76300000000001</v>
      </c>
      <c r="OH27" s="29">
        <v>170.40899999999999</v>
      </c>
      <c r="OI27" s="29">
        <v>173.001</v>
      </c>
      <c r="OJ27" s="29">
        <v>175.78</v>
      </c>
      <c r="OK27" s="29">
        <v>175.40700000000001</v>
      </c>
      <c r="OL27" s="29">
        <v>175.935</v>
      </c>
      <c r="OM27" s="29">
        <v>173.273</v>
      </c>
      <c r="ON27" s="29">
        <v>175.542</v>
      </c>
      <c r="OO27" s="29">
        <v>170.79900000000001</v>
      </c>
      <c r="OP27" s="29">
        <v>168.124</v>
      </c>
      <c r="OQ27" s="29">
        <v>167.285</v>
      </c>
      <c r="OR27" s="29">
        <v>173.07</v>
      </c>
      <c r="OS27" s="29">
        <v>182.30699999999999</v>
      </c>
      <c r="OT27" s="29">
        <v>187.13200000000001</v>
      </c>
      <c r="OU27" s="29">
        <v>184.90100000000001</v>
      </c>
      <c r="OV27" s="29">
        <v>183.946</v>
      </c>
      <c r="OW27" s="29">
        <v>182.09100000000001</v>
      </c>
      <c r="OX27" s="29">
        <v>181.91900000000001</v>
      </c>
      <c r="OY27" s="29">
        <v>176.84800000000001</v>
      </c>
      <c r="OZ27" s="29">
        <v>179.32599999999999</v>
      </c>
      <c r="PA27" s="29">
        <v>176.90199999999999</v>
      </c>
      <c r="PB27" s="29">
        <v>184.738</v>
      </c>
      <c r="PC27" s="29">
        <v>188.82900000000001</v>
      </c>
      <c r="PD27" s="29">
        <v>195.25299999999999</v>
      </c>
      <c r="PE27" s="29">
        <v>192.495</v>
      </c>
      <c r="PF27" s="29">
        <v>198.22300000000001</v>
      </c>
      <c r="PG27" s="29">
        <v>195.065</v>
      </c>
      <c r="PH27" s="29">
        <v>190.001</v>
      </c>
      <c r="PI27" s="29">
        <v>183.191</v>
      </c>
      <c r="PJ27" s="29">
        <v>173.947</v>
      </c>
      <c r="PK27" s="29">
        <v>178.49</v>
      </c>
      <c r="PL27" s="29">
        <v>184.59200000000001</v>
      </c>
      <c r="PM27" s="29">
        <v>184.84800000000001</v>
      </c>
      <c r="PN27" s="29">
        <v>194.10400000000001</v>
      </c>
      <c r="PO27" s="29">
        <v>202.51900000000001</v>
      </c>
      <c r="PP27" s="29">
        <v>211.37</v>
      </c>
      <c r="PQ27" s="29">
        <v>218.65799999999999</v>
      </c>
      <c r="PR27" s="29">
        <v>215.51300000000001</v>
      </c>
      <c r="PS27" s="29">
        <v>208.62200000000001</v>
      </c>
      <c r="PT27" s="29">
        <v>202.548</v>
      </c>
      <c r="PU27" s="29">
        <v>202.839</v>
      </c>
      <c r="PV27" s="29">
        <v>199.68199999999999</v>
      </c>
      <c r="PW27" s="29">
        <v>197.917</v>
      </c>
      <c r="PX27" s="29">
        <v>203.19200000000001</v>
      </c>
      <c r="PY27" s="29">
        <v>210.048</v>
      </c>
      <c r="PZ27" s="29">
        <v>215.31299999999999</v>
      </c>
      <c r="QA27" s="29">
        <v>219.352</v>
      </c>
      <c r="QB27" s="29">
        <v>216.54599999999999</v>
      </c>
      <c r="QC27" s="29">
        <v>218.733</v>
      </c>
      <c r="QD27" s="29">
        <v>216.82499999999999</v>
      </c>
      <c r="QE27" s="29">
        <v>217.90199999999999</v>
      </c>
      <c r="QF27" s="29">
        <v>220.673</v>
      </c>
      <c r="QG27" s="29">
        <v>218.36500000000001</v>
      </c>
      <c r="QH27" s="29">
        <v>218.702</v>
      </c>
      <c r="QI27" s="29">
        <v>222.21799999999999</v>
      </c>
      <c r="QJ27" s="29">
        <v>230.327</v>
      </c>
      <c r="QK27" s="29">
        <v>234</v>
      </c>
      <c r="QL27" s="29">
        <v>226.68600000000001</v>
      </c>
      <c r="QM27" s="29">
        <v>217.84299999999999</v>
      </c>
      <c r="QN27" s="29">
        <v>219.488</v>
      </c>
      <c r="QO27" s="29">
        <v>224.53899999999999</v>
      </c>
      <c r="QP27" s="29">
        <v>226.47300000000001</v>
      </c>
      <c r="QQ27" s="29">
        <v>230.71100000000001</v>
      </c>
      <c r="QR27" s="29">
        <v>237.51400000000001</v>
      </c>
      <c r="QS27" s="29">
        <v>239.38800000000001</v>
      </c>
      <c r="QT27" s="29">
        <v>237.09100000000001</v>
      </c>
      <c r="QU27" s="29">
        <v>236.87799999999999</v>
      </c>
      <c r="QV27" s="29">
        <v>239.322</v>
      </c>
      <c r="QW27" s="29">
        <v>236.691</v>
      </c>
      <c r="QX27" s="29">
        <v>232.059</v>
      </c>
      <c r="QY27" s="29">
        <v>226.708</v>
      </c>
      <c r="QZ27" s="29">
        <v>227.428</v>
      </c>
      <c r="RA27" s="29">
        <v>233.16399999999999</v>
      </c>
      <c r="RB27" s="29">
        <v>229.81100000000001</v>
      </c>
      <c r="RC27" s="29">
        <v>236.27799999999999</v>
      </c>
      <c r="RD27" s="29">
        <v>234.67</v>
      </c>
      <c r="RE27" s="29">
        <v>230.34899999999999</v>
      </c>
      <c r="RF27" s="29">
        <v>234.346</v>
      </c>
      <c r="RG27" s="29">
        <v>234.44900000000001</v>
      </c>
      <c r="RH27" s="29">
        <v>246.77799999999999</v>
      </c>
      <c r="RI27" s="29">
        <v>254.648</v>
      </c>
      <c r="RJ27" s="29">
        <v>259.63600000000002</v>
      </c>
      <c r="RK27" s="29">
        <v>266.56299999999999</v>
      </c>
      <c r="RL27" s="29">
        <v>257.053</v>
      </c>
      <c r="RM27" s="29">
        <v>247.804</v>
      </c>
      <c r="RN27" s="29">
        <v>245.99100000000001</v>
      </c>
      <c r="RO27" s="29">
        <v>245.13399999999999</v>
      </c>
      <c r="RP27" s="29">
        <v>240.393</v>
      </c>
      <c r="RQ27" s="29">
        <v>242.631</v>
      </c>
      <c r="RR27" s="29">
        <v>242.94</v>
      </c>
      <c r="RS27" s="29">
        <v>243.499</v>
      </c>
      <c r="RT27" s="29">
        <v>241.68899999999999</v>
      </c>
      <c r="RU27" s="29">
        <v>240.37899999999999</v>
      </c>
      <c r="RV27" s="29">
        <v>234.964</v>
      </c>
      <c r="RW27" s="29">
        <v>234.99799999999999</v>
      </c>
      <c r="RX27" s="29">
        <v>232.244</v>
      </c>
      <c r="RY27" s="29">
        <v>240.654</v>
      </c>
      <c r="RZ27" s="29">
        <v>254.078</v>
      </c>
      <c r="SA27" s="29">
        <v>264.73399999999998</v>
      </c>
      <c r="SB27" s="29">
        <v>263.86700000000002</v>
      </c>
      <c r="SC27" s="29">
        <v>271.60899999999998</v>
      </c>
      <c r="SD27" s="29">
        <v>265.02199999999999</v>
      </c>
      <c r="SE27" s="29">
        <v>260.43900000000002</v>
      </c>
      <c r="SF27" s="29">
        <v>256.54300000000001</v>
      </c>
      <c r="SG27" s="29">
        <v>267.45299999999997</v>
      </c>
      <c r="SH27" s="29">
        <v>264.12099999999998</v>
      </c>
      <c r="SI27" s="29">
        <v>257.51400000000001</v>
      </c>
      <c r="SJ27" s="29">
        <v>254.20699999999999</v>
      </c>
      <c r="SK27" s="29">
        <v>245.08699999999999</v>
      </c>
      <c r="SL27" s="29">
        <v>245.43199999999999</v>
      </c>
      <c r="SM27" s="29">
        <v>235.036</v>
      </c>
      <c r="SN27" s="29">
        <v>236.88</v>
      </c>
      <c r="SO27" s="29">
        <v>245.27</v>
      </c>
      <c r="SP27" s="29">
        <v>234.34399999999999</v>
      </c>
      <c r="SQ27" s="29">
        <v>230.583</v>
      </c>
      <c r="SR27" s="29">
        <v>224.47399999999999</v>
      </c>
      <c r="SS27" s="29">
        <v>213.483</v>
      </c>
      <c r="ST27" s="29">
        <v>204.191</v>
      </c>
      <c r="SU27" s="29">
        <v>199.739</v>
      </c>
      <c r="SV27" s="29">
        <v>196.374</v>
      </c>
      <c r="SW27" s="29">
        <v>190.05</v>
      </c>
      <c r="SX27" s="29">
        <v>191.078</v>
      </c>
      <c r="SY27" s="29">
        <v>194.554</v>
      </c>
      <c r="SZ27" s="29">
        <v>195.85900000000001</v>
      </c>
      <c r="TA27" s="29">
        <v>195.81</v>
      </c>
      <c r="TB27" s="29">
        <v>198.292</v>
      </c>
      <c r="TC27" s="29">
        <v>201.98500000000001</v>
      </c>
      <c r="TD27" s="29">
        <v>204.833</v>
      </c>
      <c r="TE27" s="29">
        <v>206.155</v>
      </c>
      <c r="TF27" s="29">
        <v>207.62899999999999</v>
      </c>
      <c r="TG27" s="29">
        <v>200.02099999999999</v>
      </c>
      <c r="TH27" s="29">
        <v>197.452</v>
      </c>
      <c r="TI27" s="29">
        <v>194.39500000000001</v>
      </c>
      <c r="TJ27" s="29">
        <v>189.578</v>
      </c>
    </row>
    <row r="28" spans="2:530" x14ac:dyDescent="0.25">
      <c r="B28" s="29" t="s">
        <v>131</v>
      </c>
      <c r="C28" s="29" t="s">
        <v>927</v>
      </c>
      <c r="D28" s="29">
        <f t="shared" si="9"/>
        <v>351</v>
      </c>
      <c r="E28" s="29" t="str" cm="1">
        <f t="array" ref="E28">_xll.BDP($B28&amp;" corp",E$11)</f>
        <v>AKEFP 2 3/4 PERP</v>
      </c>
      <c r="F28" s="29" t="str" cm="1">
        <f t="array" ref="F28">_xll.BDP($B28&amp;" corp",F$11)</f>
        <v>AKEFP</v>
      </c>
      <c r="G28" s="29" cm="1">
        <f t="array" ref="G28">_xll.BDP($B28&amp;" corp",G$11)</f>
        <v>2.75</v>
      </c>
      <c r="H28" s="31" cm="1">
        <f t="array" ref="H28">_xll.BDP($B28&amp;" corp",H$11)*1</f>
        <v>45460</v>
      </c>
      <c r="I28" s="31" t="str">
        <f t="shared" si="10"/>
        <v>AKEFP 2.75 24</v>
      </c>
      <c r="J28" s="29" t="str" cm="1">
        <f t="array" ref="J28">_xll.BDP($B28&amp;" corp",J$11)</f>
        <v>EUR</v>
      </c>
      <c r="K28" s="31" cm="1">
        <f t="array" ref="K28">_xll.BDP($B28&amp;" corp",K$11)*1</f>
        <v>43621</v>
      </c>
      <c r="L28" s="29">
        <f t="shared" ca="1" si="11"/>
        <v>505</v>
      </c>
      <c r="N28" s="29">
        <v>1</v>
      </c>
      <c r="O28" s="29" t="s">
        <v>1174</v>
      </c>
      <c r="P28" s="29">
        <f>_xll.BDH(B28&amp;"@"&amp;C28&amp;" Corp","blp_i_sprd_mid","-2AY",,"Dates=h","Fill=C","Sort=R","Dir=H","factor=1","pcs="&amp;TV29,"cols=351;rows=1")</f>
        <v>245.51599999999999</v>
      </c>
      <c r="Q28" s="29">
        <v>246.476</v>
      </c>
      <c r="R28" s="29">
        <v>247.30199999999999</v>
      </c>
      <c r="S28" s="29">
        <v>251.47499999999999</v>
      </c>
      <c r="T28" s="29">
        <v>250.65299999999999</v>
      </c>
      <c r="U28" s="29">
        <v>245.04400000000001</v>
      </c>
      <c r="V28" s="29">
        <v>243.91</v>
      </c>
      <c r="W28" s="29">
        <v>243.435</v>
      </c>
      <c r="X28" s="29">
        <v>243.749</v>
      </c>
      <c r="Y28" s="29">
        <v>242.24100000000001</v>
      </c>
      <c r="Z28" s="29">
        <v>241.619</v>
      </c>
      <c r="AA28" s="29">
        <v>241.22399999999999</v>
      </c>
      <c r="AB28" s="29">
        <v>243.83600000000001</v>
      </c>
      <c r="AC28" s="29">
        <v>246.351</v>
      </c>
      <c r="AD28" s="29">
        <v>245.886</v>
      </c>
      <c r="AE28" s="29">
        <v>251.73</v>
      </c>
      <c r="AF28" s="29">
        <v>257.95100000000002</v>
      </c>
      <c r="AG28" s="29">
        <v>259.75700000000001</v>
      </c>
      <c r="AH28" s="29">
        <v>264.23500000000001</v>
      </c>
      <c r="AI28" s="29">
        <v>254.155</v>
      </c>
      <c r="AJ28" s="29">
        <v>247.54499999999999</v>
      </c>
      <c r="AK28" s="29">
        <v>250.029</v>
      </c>
      <c r="AL28" s="29">
        <v>245.34100000000001</v>
      </c>
      <c r="AM28" s="29">
        <v>236.393</v>
      </c>
      <c r="AN28" s="29">
        <v>237.91399999999999</v>
      </c>
      <c r="AO28" s="29">
        <v>239.185</v>
      </c>
      <c r="AP28" s="29">
        <v>240.21199999999999</v>
      </c>
      <c r="AQ28" s="29">
        <v>241.226</v>
      </c>
      <c r="AR28" s="29">
        <v>241.79900000000001</v>
      </c>
      <c r="AS28" s="29">
        <v>239.89599999999999</v>
      </c>
      <c r="AT28" s="29">
        <v>241.67</v>
      </c>
      <c r="AU28" s="29">
        <v>239.25399999999999</v>
      </c>
      <c r="AV28" s="29">
        <v>239.35599999999999</v>
      </c>
      <c r="AW28" s="29">
        <v>242.54</v>
      </c>
      <c r="AX28" s="29">
        <v>242.911</v>
      </c>
      <c r="AY28" s="29">
        <v>249.667</v>
      </c>
      <c r="AZ28" s="29">
        <v>251.21600000000001</v>
      </c>
      <c r="BA28" s="29">
        <v>250.93100000000001</v>
      </c>
      <c r="BB28" s="29">
        <v>250.15700000000001</v>
      </c>
      <c r="BC28" s="29">
        <v>247.131</v>
      </c>
      <c r="BD28" s="29">
        <v>247.55699999999999</v>
      </c>
      <c r="BE28" s="29">
        <v>253.97</v>
      </c>
      <c r="BF28" s="29">
        <v>256.90199999999999</v>
      </c>
      <c r="BG28" s="29">
        <v>257.03399999999999</v>
      </c>
      <c r="BH28" s="29">
        <v>255.095</v>
      </c>
      <c r="BI28" s="29">
        <v>254.245</v>
      </c>
      <c r="BJ28" s="29">
        <v>252.548</v>
      </c>
      <c r="BK28" s="29">
        <v>248.32599999999999</v>
      </c>
      <c r="BL28" s="29">
        <v>246.357</v>
      </c>
      <c r="BM28" s="29">
        <v>248.035</v>
      </c>
      <c r="BN28" s="29">
        <v>249.29</v>
      </c>
      <c r="BO28" s="29">
        <v>257.02600000000001</v>
      </c>
      <c r="BP28" s="29">
        <v>256.15499999999997</v>
      </c>
      <c r="BQ28" s="29">
        <v>262.5</v>
      </c>
      <c r="BR28" s="29">
        <v>264.74</v>
      </c>
      <c r="BS28" s="29">
        <v>270.49200000000002</v>
      </c>
      <c r="BT28" s="29">
        <v>273.71800000000002</v>
      </c>
      <c r="BU28" s="29">
        <v>276.77999999999997</v>
      </c>
      <c r="BV28" s="29">
        <v>276.79500000000002</v>
      </c>
      <c r="BW28" s="29">
        <v>272.97000000000003</v>
      </c>
      <c r="BX28" s="29">
        <v>272.80700000000002</v>
      </c>
      <c r="BY28" s="29">
        <v>268.59399999999999</v>
      </c>
      <c r="BZ28" s="29">
        <v>265.952</v>
      </c>
      <c r="CA28" s="29">
        <v>269.58100000000002</v>
      </c>
      <c r="CB28" s="29">
        <v>272.697</v>
      </c>
      <c r="CC28" s="29">
        <v>271.46699999999998</v>
      </c>
      <c r="CD28" s="29">
        <v>283.70999999999998</v>
      </c>
      <c r="CE28" s="29">
        <v>293.66899999999998</v>
      </c>
      <c r="CF28" s="29">
        <v>298.76</v>
      </c>
      <c r="CG28" s="29">
        <v>301.11200000000002</v>
      </c>
      <c r="CH28" s="29">
        <v>305.90199999999999</v>
      </c>
      <c r="CI28" s="29">
        <v>304.33600000000001</v>
      </c>
      <c r="CJ28" s="29">
        <v>308.19600000000003</v>
      </c>
      <c r="CK28" s="29">
        <v>300.40899999999999</v>
      </c>
      <c r="CL28" s="29">
        <v>293.91899999999998</v>
      </c>
      <c r="CM28" s="29">
        <v>290.50099999999998</v>
      </c>
      <c r="CN28" s="29">
        <v>290.19</v>
      </c>
      <c r="CO28" s="29">
        <v>300.31599999999997</v>
      </c>
      <c r="CP28" s="29">
        <v>300.666</v>
      </c>
      <c r="CQ28" s="29">
        <v>299.89699999999999</v>
      </c>
      <c r="CR28" s="29">
        <v>302.053</v>
      </c>
      <c r="CS28" s="29">
        <v>304.113</v>
      </c>
      <c r="CT28" s="29">
        <v>301.88</v>
      </c>
      <c r="CU28" s="29">
        <v>300.34399999999999</v>
      </c>
      <c r="CV28" s="29">
        <v>296.89299999999997</v>
      </c>
      <c r="CW28" s="29">
        <v>292.17899999999997</v>
      </c>
      <c r="CX28" s="29">
        <v>299.42899999999997</v>
      </c>
      <c r="CY28" s="29">
        <v>292.53199999999998</v>
      </c>
      <c r="CZ28" s="29">
        <v>295.06200000000001</v>
      </c>
      <c r="DA28" s="29">
        <v>280.80900000000003</v>
      </c>
      <c r="DB28" s="29">
        <v>270.553</v>
      </c>
      <c r="DC28" s="29">
        <v>284.31799999999998</v>
      </c>
      <c r="DD28" s="29">
        <v>276.74799999999999</v>
      </c>
      <c r="DE28" s="29">
        <v>277.61599999999999</v>
      </c>
      <c r="DF28" s="29">
        <v>253.49700000000001</v>
      </c>
      <c r="DG28" s="29">
        <v>240.64099999999999</v>
      </c>
      <c r="DH28" s="29">
        <v>235.5</v>
      </c>
      <c r="DI28" s="29">
        <v>245.791</v>
      </c>
      <c r="DJ28" s="29">
        <v>270.70800000000003</v>
      </c>
      <c r="DK28" s="29">
        <v>295.13600000000002</v>
      </c>
      <c r="DL28" s="29">
        <v>308.161</v>
      </c>
      <c r="DM28" s="29">
        <v>315.68400000000003</v>
      </c>
      <c r="DN28" s="29">
        <v>316.16500000000002</v>
      </c>
      <c r="DO28" s="29">
        <v>311.76299999999998</v>
      </c>
      <c r="DP28" s="29">
        <v>311.06900000000002</v>
      </c>
      <c r="DQ28" s="29">
        <v>332.096</v>
      </c>
      <c r="DR28" s="29">
        <v>350.85700000000003</v>
      </c>
      <c r="DS28" s="29">
        <v>353.154</v>
      </c>
      <c r="DT28" s="29">
        <v>360.25400000000002</v>
      </c>
      <c r="DU28" s="29">
        <v>368.03899999999999</v>
      </c>
      <c r="DV28" s="29">
        <v>373.74700000000001</v>
      </c>
      <c r="DW28" s="29">
        <v>378.64</v>
      </c>
      <c r="DX28" s="29">
        <v>381.12</v>
      </c>
      <c r="DY28" s="29">
        <v>372.25599999999997</v>
      </c>
      <c r="DZ28" s="29">
        <v>366.72800000000001</v>
      </c>
      <c r="EA28" s="29">
        <v>364.42599999999999</v>
      </c>
      <c r="EB28" s="29">
        <v>361.25</v>
      </c>
      <c r="EC28" s="29">
        <v>362.214</v>
      </c>
      <c r="ED28" s="29">
        <v>364.69299999999998</v>
      </c>
      <c r="EE28" s="29">
        <v>363.92500000000001</v>
      </c>
      <c r="EF28" s="29">
        <v>358.99299999999999</v>
      </c>
      <c r="EG28" s="29">
        <v>352.64400000000001</v>
      </c>
      <c r="EH28" s="29">
        <v>344.94099999999997</v>
      </c>
      <c r="EI28" s="29">
        <v>345.75900000000001</v>
      </c>
      <c r="EJ28" s="29">
        <v>342.577</v>
      </c>
      <c r="EK28" s="29">
        <v>368.79500000000002</v>
      </c>
      <c r="EL28" s="29">
        <v>379.63299999999998</v>
      </c>
      <c r="EM28" s="29">
        <v>399.83300000000003</v>
      </c>
      <c r="EN28" s="29">
        <v>408.495</v>
      </c>
      <c r="EO28" s="29">
        <v>409.47399999999999</v>
      </c>
      <c r="EP28" s="29">
        <v>418.185</v>
      </c>
      <c r="EQ28" s="29">
        <v>424.37400000000002</v>
      </c>
      <c r="ER28" s="29">
        <v>419.78</v>
      </c>
      <c r="ES28" s="29">
        <v>426.798</v>
      </c>
      <c r="ET28" s="29">
        <v>453.45499999999998</v>
      </c>
      <c r="EU28" s="29">
        <v>490.03</v>
      </c>
      <c r="EV28" s="29">
        <v>523.28899999999999</v>
      </c>
      <c r="EW28" s="29">
        <v>562.18799999999999</v>
      </c>
      <c r="EX28" s="29">
        <v>570.08699999999999</v>
      </c>
      <c r="EY28" s="29">
        <v>565.18799999999999</v>
      </c>
      <c r="EZ28" s="29">
        <v>560.87800000000004</v>
      </c>
      <c r="FA28" s="29">
        <v>563.09100000000001</v>
      </c>
      <c r="FB28" s="29">
        <v>564.904</v>
      </c>
      <c r="FC28" s="29">
        <v>548.495</v>
      </c>
      <c r="FD28" s="29">
        <v>543.25699999999995</v>
      </c>
      <c r="FE28" s="29">
        <v>526.06399999999996</v>
      </c>
      <c r="FF28" s="29">
        <v>553.601</v>
      </c>
      <c r="FG28" s="29">
        <v>552.47900000000004</v>
      </c>
      <c r="FH28" s="29">
        <v>538.02700000000004</v>
      </c>
      <c r="FI28" s="29">
        <v>544.39499999999998</v>
      </c>
      <c r="FJ28" s="29">
        <v>542.64599999999996</v>
      </c>
      <c r="FK28" s="29">
        <v>453.45800000000003</v>
      </c>
      <c r="FL28" s="29">
        <v>405.97399999999999</v>
      </c>
      <c r="FM28" s="29">
        <v>341.71300000000002</v>
      </c>
      <c r="FN28" s="29">
        <v>328.99099999999999</v>
      </c>
      <c r="FO28" s="29">
        <v>283.315</v>
      </c>
      <c r="FP28" s="29">
        <v>277.50299999999999</v>
      </c>
      <c r="FQ28" s="29">
        <v>288.36399999999998</v>
      </c>
      <c r="FR28" s="29">
        <v>227.38900000000001</v>
      </c>
      <c r="FS28" s="29">
        <v>205.482</v>
      </c>
      <c r="FT28" s="29">
        <v>197.239</v>
      </c>
      <c r="FU28" s="29">
        <v>200.935</v>
      </c>
      <c r="FV28" s="29">
        <v>213.40299999999999</v>
      </c>
      <c r="FW28" s="29">
        <v>209.74700000000001</v>
      </c>
      <c r="FX28" s="29">
        <v>193.95</v>
      </c>
      <c r="FY28" s="29">
        <v>182.172</v>
      </c>
      <c r="FZ28" s="29">
        <v>170.73</v>
      </c>
      <c r="GA28" s="29">
        <v>164.042</v>
      </c>
      <c r="GB28" s="29">
        <v>147.10599999999999</v>
      </c>
      <c r="GC28" s="29">
        <v>148.93799999999999</v>
      </c>
      <c r="GD28" s="29">
        <v>149.637</v>
      </c>
      <c r="GE28" s="29">
        <v>150.46799999999999</v>
      </c>
      <c r="GF28" s="29">
        <v>149.62700000000001</v>
      </c>
      <c r="GG28" s="29">
        <v>150.499</v>
      </c>
      <c r="GH28" s="29">
        <v>150.45599999999999</v>
      </c>
      <c r="GI28" s="29">
        <v>149.85599999999999</v>
      </c>
      <c r="GJ28" s="29">
        <v>150.446</v>
      </c>
      <c r="GK28" s="29">
        <v>151.886</v>
      </c>
      <c r="GL28" s="29">
        <v>150.17099999999999</v>
      </c>
      <c r="GM28" s="29">
        <v>148.10400000000001</v>
      </c>
      <c r="GN28" s="29">
        <v>149.667</v>
      </c>
      <c r="GO28" s="29">
        <v>153.86199999999999</v>
      </c>
      <c r="GP28" s="29">
        <v>158.381</v>
      </c>
      <c r="GQ28" s="29">
        <v>158.44900000000001</v>
      </c>
      <c r="GR28" s="29">
        <v>156.565</v>
      </c>
      <c r="GS28" s="29">
        <v>154.37100000000001</v>
      </c>
      <c r="GT28" s="29">
        <v>153.77000000000001</v>
      </c>
      <c r="GU28" s="29">
        <v>158.28899999999999</v>
      </c>
      <c r="GV28" s="29">
        <v>148.78899999999999</v>
      </c>
      <c r="GW28" s="29">
        <v>146.89099999999999</v>
      </c>
      <c r="GX28" s="29">
        <v>142.42599999999999</v>
      </c>
      <c r="GY28" s="29">
        <v>142.018</v>
      </c>
      <c r="GZ28" s="29">
        <v>140.28200000000001</v>
      </c>
      <c r="HA28" s="29">
        <v>141.351</v>
      </c>
      <c r="HB28" s="29">
        <v>145.30099999999999</v>
      </c>
      <c r="HC28" s="29">
        <v>145.97999999999999</v>
      </c>
      <c r="HD28" s="29">
        <v>146.09100000000001</v>
      </c>
      <c r="HE28" s="29">
        <v>149.38499999999999</v>
      </c>
      <c r="HF28" s="29">
        <v>150.97499999999999</v>
      </c>
      <c r="HG28" s="29">
        <v>150.21100000000001</v>
      </c>
      <c r="HH28" s="29">
        <v>152.93299999999999</v>
      </c>
      <c r="HI28" s="29">
        <v>152.018</v>
      </c>
      <c r="HJ28" s="29">
        <v>145.65</v>
      </c>
      <c r="HK28" s="29">
        <v>140.334</v>
      </c>
      <c r="HL28" s="29">
        <v>138.851</v>
      </c>
      <c r="HM28" s="29">
        <v>139.19999999999999</v>
      </c>
      <c r="HN28" s="29">
        <v>137.048</v>
      </c>
      <c r="HO28" s="29">
        <v>139.70599999999999</v>
      </c>
      <c r="HP28" s="29">
        <v>141.68100000000001</v>
      </c>
      <c r="HQ28" s="29">
        <v>141.24</v>
      </c>
      <c r="HR28" s="29">
        <v>142.857</v>
      </c>
      <c r="HS28" s="29">
        <v>144.27099999999999</v>
      </c>
      <c r="HT28" s="29">
        <v>145.96600000000001</v>
      </c>
      <c r="HU28" s="29">
        <v>148.11099999999999</v>
      </c>
      <c r="HV28" s="29">
        <v>150.06899999999999</v>
      </c>
      <c r="HW28" s="29">
        <v>153.86099999999999</v>
      </c>
      <c r="HX28" s="29">
        <v>159.48599999999999</v>
      </c>
      <c r="HY28" s="29">
        <v>164.49799999999999</v>
      </c>
      <c r="HZ28" s="29">
        <v>163.154</v>
      </c>
      <c r="IA28" s="29">
        <v>165.583</v>
      </c>
      <c r="IB28" s="29">
        <v>170.01599999999999</v>
      </c>
      <c r="IC28" s="29">
        <v>173.62200000000001</v>
      </c>
      <c r="ID28" s="29">
        <v>179.26300000000001</v>
      </c>
      <c r="IE28" s="29">
        <v>182.21899999999999</v>
      </c>
      <c r="IF28" s="29">
        <v>178.00899999999999</v>
      </c>
      <c r="IG28" s="29">
        <v>182.285</v>
      </c>
      <c r="IH28" s="29">
        <v>183.96</v>
      </c>
      <c r="II28" s="29">
        <v>181.899</v>
      </c>
      <c r="IJ28" s="29">
        <v>181.05500000000001</v>
      </c>
      <c r="IK28" s="29">
        <v>180.93799999999999</v>
      </c>
      <c r="IL28" s="29">
        <v>185.77500000000001</v>
      </c>
      <c r="IM28" s="29">
        <v>186.958</v>
      </c>
      <c r="IN28" s="29">
        <v>188.45599999999999</v>
      </c>
      <c r="IO28" s="29">
        <v>182.73400000000001</v>
      </c>
      <c r="IP28" s="29">
        <v>174.95</v>
      </c>
      <c r="IQ28" s="29">
        <v>170.648</v>
      </c>
      <c r="IR28" s="29">
        <v>169.24</v>
      </c>
      <c r="IS28" s="29">
        <v>167.102</v>
      </c>
      <c r="IT28" s="29">
        <v>167.05500000000001</v>
      </c>
      <c r="IU28" s="29">
        <v>167.214</v>
      </c>
      <c r="IV28" s="29">
        <v>167.65799999999999</v>
      </c>
      <c r="IW28" s="29">
        <v>166.10400000000001</v>
      </c>
      <c r="IX28" s="29">
        <v>170.39500000000001</v>
      </c>
      <c r="IY28" s="29">
        <v>169.88200000000001</v>
      </c>
      <c r="IZ28" s="29">
        <v>181.06800000000001</v>
      </c>
      <c r="JA28" s="29">
        <v>184.63</v>
      </c>
      <c r="JB28" s="29">
        <v>186.31200000000001</v>
      </c>
      <c r="JC28" s="29">
        <v>184.18</v>
      </c>
      <c r="JD28" s="29">
        <v>182.459</v>
      </c>
      <c r="JE28" s="29">
        <v>179.97</v>
      </c>
      <c r="JF28" s="29">
        <v>182.28399999999999</v>
      </c>
      <c r="JG28" s="29">
        <v>187.15700000000001</v>
      </c>
      <c r="JH28" s="29">
        <v>190.11500000000001</v>
      </c>
      <c r="JI28" s="29">
        <v>189.108</v>
      </c>
      <c r="JJ28" s="29">
        <v>189.172</v>
      </c>
      <c r="JK28" s="29">
        <v>191.30199999999999</v>
      </c>
      <c r="JL28" s="29">
        <v>193.92699999999999</v>
      </c>
      <c r="JM28" s="29">
        <v>195.95400000000001</v>
      </c>
      <c r="JN28" s="29">
        <v>200.76300000000001</v>
      </c>
      <c r="JO28" s="29">
        <v>204.96899999999999</v>
      </c>
      <c r="JP28" s="29">
        <v>204.34299999999999</v>
      </c>
      <c r="JQ28" s="29">
        <v>214.071</v>
      </c>
      <c r="JR28" s="29">
        <v>219.792</v>
      </c>
      <c r="JS28" s="29">
        <v>222.43899999999999</v>
      </c>
      <c r="JT28" s="29">
        <v>220.61600000000001</v>
      </c>
      <c r="JU28" s="29">
        <v>222.03800000000001</v>
      </c>
      <c r="JV28" s="29">
        <v>225.61799999999999</v>
      </c>
      <c r="JW28" s="29">
        <v>220.91800000000001</v>
      </c>
      <c r="JX28" s="29">
        <v>219.06299999999999</v>
      </c>
      <c r="JY28" s="29">
        <v>223.27099999999999</v>
      </c>
      <c r="JZ28" s="29">
        <v>224.69300000000001</v>
      </c>
      <c r="KA28" s="29">
        <v>224.45500000000001</v>
      </c>
      <c r="KB28" s="29">
        <v>224.988</v>
      </c>
      <c r="KC28" s="29">
        <v>223.80799999999999</v>
      </c>
      <c r="KD28" s="29">
        <v>226.43299999999999</v>
      </c>
      <c r="KE28" s="29">
        <v>222.95099999999999</v>
      </c>
      <c r="KF28" s="29">
        <v>227.89099999999999</v>
      </c>
      <c r="KG28" s="29">
        <v>225.39</v>
      </c>
      <c r="KH28" s="29">
        <v>213.989</v>
      </c>
      <c r="KI28" s="29">
        <v>203.97900000000001</v>
      </c>
      <c r="KJ28" s="29">
        <v>196.53899999999999</v>
      </c>
      <c r="KK28" s="29">
        <v>199.59399999999999</v>
      </c>
      <c r="KL28" s="29">
        <v>221.65700000000001</v>
      </c>
      <c r="KM28" s="29">
        <v>219.42599999999999</v>
      </c>
      <c r="KN28" s="29">
        <v>218.322</v>
      </c>
      <c r="KO28" s="29">
        <v>218.25700000000001</v>
      </c>
      <c r="KP28" s="29">
        <v>214.51499999999999</v>
      </c>
      <c r="KQ28" s="29">
        <v>219.625</v>
      </c>
      <c r="KR28" s="29">
        <v>220.589</v>
      </c>
      <c r="KS28" s="29">
        <v>215.286</v>
      </c>
      <c r="KT28" s="29">
        <v>213.74</v>
      </c>
      <c r="KU28" s="29">
        <v>214.005</v>
      </c>
      <c r="KV28" s="29">
        <v>213.44900000000001</v>
      </c>
      <c r="KW28" s="29">
        <v>211.286</v>
      </c>
      <c r="KX28" s="29">
        <v>204.38300000000001</v>
      </c>
      <c r="KY28" s="29">
        <v>207.28800000000001</v>
      </c>
      <c r="KZ28" s="29">
        <v>208.16399999999999</v>
      </c>
      <c r="LA28" s="29">
        <v>213.17500000000001</v>
      </c>
      <c r="LB28" s="29">
        <v>219.036</v>
      </c>
      <c r="LC28" s="29">
        <v>221.79</v>
      </c>
      <c r="LD28" s="29">
        <v>233.31800000000001</v>
      </c>
      <c r="LE28" s="29">
        <v>235.518</v>
      </c>
      <c r="LF28" s="29">
        <v>225.46600000000001</v>
      </c>
      <c r="LG28" s="29">
        <v>221.642</v>
      </c>
      <c r="LH28" s="29">
        <v>220.934</v>
      </c>
      <c r="LI28" s="29">
        <v>220.893</v>
      </c>
      <c r="LJ28" s="29">
        <v>222.101</v>
      </c>
      <c r="LK28" s="29">
        <v>234.035</v>
      </c>
      <c r="LL28" s="29">
        <v>241.315</v>
      </c>
      <c r="LM28" s="29">
        <v>250.08199999999999</v>
      </c>
      <c r="LN28" s="29">
        <v>243.785</v>
      </c>
      <c r="LO28" s="29">
        <v>233.52099999999999</v>
      </c>
      <c r="LP28" s="29">
        <v>233.47</v>
      </c>
      <c r="LQ28" s="29">
        <v>227.792</v>
      </c>
      <c r="LR28" s="29">
        <v>218.31899999999999</v>
      </c>
      <c r="LS28" s="29">
        <v>216.44800000000001</v>
      </c>
      <c r="LT28" s="29">
        <v>214.755</v>
      </c>
      <c r="LU28" s="29">
        <v>220.40299999999999</v>
      </c>
      <c r="LV28" s="29">
        <v>222.762</v>
      </c>
      <c r="LW28" s="29">
        <v>229.142</v>
      </c>
      <c r="LX28" s="29">
        <v>227.67099999999999</v>
      </c>
      <c r="LY28" s="29">
        <v>226.19200000000001</v>
      </c>
      <c r="LZ28" s="29">
        <v>217.27699999999999</v>
      </c>
      <c r="MA28" s="29">
        <v>214.542</v>
      </c>
      <c r="MB28" s="29">
        <v>213.756</v>
      </c>
      <c r="MC28" s="29">
        <v>210.839</v>
      </c>
      <c r="MD28" s="29">
        <v>212.57599999999999</v>
      </c>
      <c r="ME28" s="29">
        <v>220.131</v>
      </c>
      <c r="MF28" s="29">
        <v>220.35400000000001</v>
      </c>
      <c r="MG28" s="29">
        <v>206.46100000000001</v>
      </c>
      <c r="MH28" s="29">
        <v>200.35499999999999</v>
      </c>
      <c r="MI28" s="29">
        <v>208.47300000000001</v>
      </c>
      <c r="MJ28" s="29">
        <v>214.15799999999999</v>
      </c>
      <c r="MK28" s="29">
        <v>223.17400000000001</v>
      </c>
      <c r="ML28" s="29">
        <v>226.55600000000001</v>
      </c>
      <c r="MM28" s="29">
        <v>236.14599999999999</v>
      </c>
      <c r="MN28" s="29">
        <v>240.376</v>
      </c>
      <c r="MO28" s="29">
        <v>240.27600000000001</v>
      </c>
      <c r="MP28" s="29">
        <v>238.50700000000001</v>
      </c>
      <c r="MQ28" s="29">
        <v>234.72300000000001</v>
      </c>
      <c r="MR28" s="29">
        <v>234.80799999999999</v>
      </c>
      <c r="MS28" s="29">
        <v>232.72300000000001</v>
      </c>
      <c r="MT28" s="29">
        <v>240.852</v>
      </c>
      <c r="MU28" s="29">
        <v>252.62200000000001</v>
      </c>
      <c r="MV28" s="29">
        <v>263.00099999999998</v>
      </c>
      <c r="MW28" s="29">
        <v>265.37799999999999</v>
      </c>
      <c r="MX28" s="29">
        <v>264.78100000000001</v>
      </c>
      <c r="MY28" s="29">
        <v>266.40199999999999</v>
      </c>
      <c r="MZ28" s="29">
        <v>256.34100000000001</v>
      </c>
      <c r="NA28" s="29">
        <v>260.93</v>
      </c>
      <c r="NB28" s="29">
        <v>271.37299999999999</v>
      </c>
    </row>
    <row r="29" spans="2:530" x14ac:dyDescent="0.25">
      <c r="B29" s="29" t="s">
        <v>135</v>
      </c>
      <c r="C29" s="29" t="s">
        <v>927</v>
      </c>
      <c r="D29" s="29">
        <f t="shared" si="9"/>
        <v>195</v>
      </c>
      <c r="E29" s="29" t="str" cm="1">
        <f t="array" ref="E29">_xll.BDP($B29&amp;" corp",E$11)</f>
        <v>AKEFP 1 1/2 PERP</v>
      </c>
      <c r="F29" s="29" t="str" cm="1">
        <f t="array" ref="F29">_xll.BDP($B29&amp;" corp",F$11)</f>
        <v>AKEFP</v>
      </c>
      <c r="G29" s="29" cm="1">
        <f t="array" ref="G29">_xll.BDP($B29&amp;" corp",G$11)</f>
        <v>1.5</v>
      </c>
      <c r="H29" s="31" cm="1">
        <f t="array" ref="H29">_xll.BDP($B29&amp;" corp",H$11)*1</f>
        <v>45951</v>
      </c>
      <c r="I29" s="31" t="str">
        <f t="shared" si="10"/>
        <v>AKEFP 1.5 25</v>
      </c>
      <c r="J29" s="29" t="str" cm="1">
        <f t="array" ref="J29">_xll.BDP($B29&amp;" corp",J$11)</f>
        <v>EUR</v>
      </c>
      <c r="K29" s="31" cm="1">
        <f t="array" ref="K29">_xll.BDP($B29&amp;" corp",K$11)*1</f>
        <v>43844</v>
      </c>
      <c r="L29" s="29">
        <f t="shared" ca="1" si="11"/>
        <v>282</v>
      </c>
      <c r="N29" s="29">
        <v>1</v>
      </c>
      <c r="O29" s="29" t="s">
        <v>1174</v>
      </c>
      <c r="P29" s="29">
        <f>_xll.BDH(B29&amp;"@"&amp;C29&amp;" Corp","blp_i_sprd_mid","-2AY",,"Dates=h","Fill=C","Sort=R","Dir=H","factor=1","pcs="&amp;TV30,"cols=195;rows=1")</f>
        <v>285.065</v>
      </c>
      <c r="Q29" s="29">
        <v>288.541</v>
      </c>
      <c r="R29" s="29">
        <v>289.70100000000002</v>
      </c>
      <c r="S29" s="29">
        <v>289.55599999999998</v>
      </c>
      <c r="T29" s="29">
        <v>290.72399999999999</v>
      </c>
      <c r="U29" s="29">
        <v>282.42700000000002</v>
      </c>
      <c r="V29" s="29">
        <v>279.81900000000002</v>
      </c>
      <c r="W29" s="29">
        <v>277.72800000000001</v>
      </c>
      <c r="X29" s="29">
        <v>277.024</v>
      </c>
      <c r="Y29" s="29">
        <v>275.791</v>
      </c>
      <c r="Z29" s="29">
        <v>272.85500000000002</v>
      </c>
      <c r="AA29" s="29">
        <v>273.22500000000002</v>
      </c>
      <c r="AB29" s="29">
        <v>274.85399999999998</v>
      </c>
      <c r="AC29" s="29">
        <v>278.11099999999999</v>
      </c>
      <c r="AD29" s="29">
        <v>278.66800000000001</v>
      </c>
      <c r="AE29" s="29">
        <v>282.43299999999999</v>
      </c>
      <c r="AF29" s="29">
        <v>288.62599999999998</v>
      </c>
      <c r="AG29" s="29">
        <v>290.221</v>
      </c>
      <c r="AH29" s="29">
        <v>292.59800000000001</v>
      </c>
      <c r="AI29" s="29">
        <v>284.05</v>
      </c>
      <c r="AJ29" s="29">
        <v>276.94</v>
      </c>
      <c r="AK29" s="29">
        <v>278.50700000000001</v>
      </c>
      <c r="AL29" s="29">
        <v>274.55799999999999</v>
      </c>
      <c r="AM29" s="29">
        <v>265.21699999999998</v>
      </c>
      <c r="AN29" s="29">
        <v>266.50400000000002</v>
      </c>
      <c r="AO29" s="29">
        <v>267.91899999999998</v>
      </c>
      <c r="AP29" s="29">
        <v>269.37099999999998</v>
      </c>
      <c r="AQ29" s="29">
        <v>269.46600000000001</v>
      </c>
      <c r="AR29" s="29">
        <v>267.90899999999999</v>
      </c>
      <c r="AS29" s="29">
        <v>265.19600000000003</v>
      </c>
      <c r="AT29" s="29">
        <v>266.05399999999997</v>
      </c>
      <c r="AU29" s="29">
        <v>265.93799999999999</v>
      </c>
      <c r="AV29" s="29">
        <v>264.05</v>
      </c>
      <c r="AW29" s="29">
        <v>264.41899999999998</v>
      </c>
      <c r="AX29" s="29">
        <v>265.12</v>
      </c>
      <c r="AY29" s="29">
        <v>267.76799999999997</v>
      </c>
      <c r="AZ29" s="29">
        <v>266.75200000000001</v>
      </c>
      <c r="BA29" s="29">
        <v>266.48399999999998</v>
      </c>
      <c r="BB29" s="29">
        <v>264.25</v>
      </c>
      <c r="BC29" s="29">
        <v>261.17099999999999</v>
      </c>
      <c r="BD29" s="29">
        <v>262.10700000000003</v>
      </c>
      <c r="BE29" s="29">
        <v>266.11900000000003</v>
      </c>
      <c r="BF29" s="29">
        <v>267.74400000000003</v>
      </c>
      <c r="BG29" s="29">
        <v>267.77800000000002</v>
      </c>
      <c r="BH29" s="29">
        <v>264.72199999999998</v>
      </c>
      <c r="BI29" s="29">
        <v>262.678</v>
      </c>
      <c r="BJ29" s="29">
        <v>260.34699999999998</v>
      </c>
      <c r="BK29" s="29">
        <v>256.14999999999998</v>
      </c>
      <c r="BL29" s="29">
        <v>254.56399999999999</v>
      </c>
      <c r="BM29" s="29">
        <v>256.67399999999998</v>
      </c>
      <c r="BN29" s="29">
        <v>258.541</v>
      </c>
      <c r="BO29" s="29">
        <v>266.37200000000001</v>
      </c>
      <c r="BP29" s="29">
        <v>265.423</v>
      </c>
      <c r="BQ29" s="29">
        <v>270.75299999999999</v>
      </c>
      <c r="BR29" s="29">
        <v>270.798</v>
      </c>
      <c r="BS29" s="29">
        <v>279.10000000000002</v>
      </c>
      <c r="BT29" s="29">
        <v>278.86200000000002</v>
      </c>
      <c r="BU29" s="29">
        <v>278.154</v>
      </c>
      <c r="BV29" s="29">
        <v>277.45</v>
      </c>
      <c r="BW29" s="29">
        <v>274.17200000000003</v>
      </c>
      <c r="BX29" s="29">
        <v>273.71800000000002</v>
      </c>
      <c r="BY29" s="29">
        <v>270.02600000000001</v>
      </c>
      <c r="BZ29" s="29">
        <v>267.51400000000001</v>
      </c>
      <c r="CA29" s="29">
        <v>271.26600000000002</v>
      </c>
      <c r="CB29" s="29">
        <v>275.39</v>
      </c>
      <c r="CC29" s="29">
        <v>273.839</v>
      </c>
      <c r="CD29" s="29">
        <v>283.85899999999998</v>
      </c>
      <c r="CE29" s="29">
        <v>288.54599999999999</v>
      </c>
      <c r="CF29" s="29">
        <v>297.59899999999999</v>
      </c>
      <c r="CG29" s="29">
        <v>297.50099999999998</v>
      </c>
      <c r="CH29" s="29">
        <v>300.23099999999999</v>
      </c>
      <c r="CI29" s="29">
        <v>299.15300000000002</v>
      </c>
      <c r="CJ29" s="29">
        <v>303.202</v>
      </c>
      <c r="CK29" s="29">
        <v>297.94900000000001</v>
      </c>
      <c r="CL29" s="29">
        <v>293.15100000000001</v>
      </c>
      <c r="CM29" s="29">
        <v>290.56599999999997</v>
      </c>
      <c r="CN29" s="29">
        <v>291.75400000000002</v>
      </c>
      <c r="CO29" s="29">
        <v>296.68799999999999</v>
      </c>
      <c r="CP29" s="29">
        <v>296.82400000000001</v>
      </c>
      <c r="CQ29" s="29">
        <v>295.84399999999999</v>
      </c>
      <c r="CR29" s="29">
        <v>299.06299999999999</v>
      </c>
      <c r="CS29" s="29">
        <v>299.50099999999998</v>
      </c>
      <c r="CT29" s="29">
        <v>299.726</v>
      </c>
      <c r="CU29" s="29">
        <v>296.67399999999998</v>
      </c>
      <c r="CV29" s="29">
        <v>294.053</v>
      </c>
      <c r="CW29" s="29">
        <v>285.59399999999999</v>
      </c>
      <c r="CX29" s="29">
        <v>290.35700000000003</v>
      </c>
      <c r="CY29" s="29">
        <v>286.43099999999998</v>
      </c>
      <c r="CZ29" s="29">
        <v>287.20800000000003</v>
      </c>
      <c r="DA29" s="29">
        <v>278.03800000000001</v>
      </c>
      <c r="DB29" s="29">
        <v>267.05</v>
      </c>
      <c r="DC29" s="29">
        <v>276.43599999999998</v>
      </c>
      <c r="DD29" s="29">
        <v>267.55799999999999</v>
      </c>
      <c r="DE29" s="29">
        <v>264.358</v>
      </c>
      <c r="DF29" s="29">
        <v>237.59700000000001</v>
      </c>
      <c r="DG29" s="29">
        <v>227.48</v>
      </c>
      <c r="DH29" s="29">
        <v>224.446</v>
      </c>
      <c r="DI29" s="29">
        <v>235.291</v>
      </c>
      <c r="DJ29" s="29">
        <v>265.87799999999999</v>
      </c>
      <c r="DK29" s="29">
        <v>289.49200000000002</v>
      </c>
      <c r="DL29" s="29">
        <v>306.43200000000002</v>
      </c>
      <c r="DM29" s="29">
        <v>309.39699999999999</v>
      </c>
      <c r="DN29" s="29">
        <v>311.33600000000001</v>
      </c>
      <c r="DO29" s="29">
        <v>308.57400000000001</v>
      </c>
      <c r="DP29" s="29">
        <v>310.60700000000003</v>
      </c>
      <c r="DQ29" s="29">
        <v>330.86599999999999</v>
      </c>
      <c r="DR29" s="29">
        <v>348.80500000000001</v>
      </c>
      <c r="DS29" s="29">
        <v>352.149</v>
      </c>
      <c r="DT29" s="29">
        <v>360.536</v>
      </c>
      <c r="DU29" s="29">
        <v>368.43400000000003</v>
      </c>
      <c r="DV29" s="29">
        <v>372.38200000000001</v>
      </c>
      <c r="DW29" s="29">
        <v>377.33699999999999</v>
      </c>
      <c r="DX29" s="29">
        <v>377.84</v>
      </c>
      <c r="DY29" s="29">
        <v>371.24900000000002</v>
      </c>
      <c r="DZ29" s="29">
        <v>363.00400000000002</v>
      </c>
      <c r="EA29" s="29">
        <v>361.99400000000003</v>
      </c>
      <c r="EB29" s="29">
        <v>362.34699999999998</v>
      </c>
      <c r="EC29" s="29">
        <v>363.815</v>
      </c>
      <c r="ED29" s="29">
        <v>367.15100000000001</v>
      </c>
      <c r="EE29" s="29">
        <v>367.72399999999999</v>
      </c>
      <c r="EF29" s="29">
        <v>357.92500000000001</v>
      </c>
      <c r="EG29" s="29">
        <v>355.41</v>
      </c>
      <c r="EH29" s="29">
        <v>348.30200000000002</v>
      </c>
      <c r="EI29" s="29">
        <v>344.733</v>
      </c>
      <c r="EJ29" s="29">
        <v>351.06799999999998</v>
      </c>
      <c r="EK29" s="29">
        <v>368.32100000000003</v>
      </c>
      <c r="EL29" s="29">
        <v>383.56</v>
      </c>
      <c r="EM29" s="29">
        <v>409.971</v>
      </c>
      <c r="EN29" s="29">
        <v>419.60700000000003</v>
      </c>
      <c r="EO29" s="29">
        <v>422.39699999999999</v>
      </c>
      <c r="EP29" s="29">
        <v>434.30900000000003</v>
      </c>
      <c r="EQ29" s="29">
        <v>440.15199999999999</v>
      </c>
      <c r="ER29" s="29">
        <v>437.5</v>
      </c>
      <c r="ES29" s="29">
        <v>439.14</v>
      </c>
      <c r="ET29" s="29">
        <v>450.988</v>
      </c>
      <c r="EU29" s="29">
        <v>481.14</v>
      </c>
      <c r="EV29" s="29">
        <v>497.27699999999999</v>
      </c>
      <c r="EW29" s="29">
        <v>520.28300000000002</v>
      </c>
      <c r="EX29" s="29">
        <v>525.07600000000002</v>
      </c>
      <c r="EY29" s="29">
        <v>522.07500000000005</v>
      </c>
      <c r="EZ29" s="29">
        <v>520.25199999999995</v>
      </c>
      <c r="FA29" s="29">
        <v>523.66600000000005</v>
      </c>
      <c r="FB29" s="29">
        <v>525.00599999999997</v>
      </c>
      <c r="FC29" s="29">
        <v>515.43299999999999</v>
      </c>
      <c r="FD29" s="29">
        <v>509.053</v>
      </c>
      <c r="FE29" s="29">
        <v>502.63600000000002</v>
      </c>
      <c r="FF29" s="29">
        <v>523.86199999999997</v>
      </c>
      <c r="FG29" s="29">
        <v>532.61</v>
      </c>
      <c r="FH29" s="29">
        <v>514.24400000000003</v>
      </c>
      <c r="FI29" s="29">
        <v>506.50299999999999</v>
      </c>
      <c r="FJ29" s="29">
        <v>509.30500000000001</v>
      </c>
      <c r="FK29" s="29">
        <v>438.00299999999999</v>
      </c>
      <c r="FL29" s="29">
        <v>405.267</v>
      </c>
      <c r="FM29" s="29">
        <v>337.81299999999999</v>
      </c>
      <c r="FN29" s="29">
        <v>337.50700000000001</v>
      </c>
      <c r="FO29" s="29">
        <v>295.09300000000002</v>
      </c>
      <c r="FP29" s="29">
        <v>289.58300000000003</v>
      </c>
      <c r="FQ29" s="29">
        <v>299.81</v>
      </c>
      <c r="FR29" s="29">
        <v>244.011</v>
      </c>
      <c r="FS29" s="29">
        <v>223.73500000000001</v>
      </c>
      <c r="FT29" s="29">
        <v>214.822</v>
      </c>
      <c r="FU29" s="29">
        <v>221.60300000000001</v>
      </c>
      <c r="FV29" s="29">
        <v>229.65299999999999</v>
      </c>
      <c r="FW29" s="29">
        <v>224.91</v>
      </c>
      <c r="FX29" s="29">
        <v>212.15600000000001</v>
      </c>
      <c r="FY29" s="29">
        <v>200.50700000000001</v>
      </c>
      <c r="FZ29" s="29">
        <v>193.88399999999999</v>
      </c>
      <c r="GA29" s="29">
        <v>187.999</v>
      </c>
      <c r="GB29" s="29">
        <v>174.27699999999999</v>
      </c>
      <c r="GC29" s="29">
        <v>176.18199999999999</v>
      </c>
      <c r="GD29" s="29">
        <v>176.32599999999999</v>
      </c>
      <c r="GE29" s="29">
        <v>177.096</v>
      </c>
      <c r="GF29" s="29">
        <v>176.30199999999999</v>
      </c>
      <c r="GG29" s="29">
        <v>177.881</v>
      </c>
      <c r="GH29" s="29">
        <v>177.756</v>
      </c>
      <c r="GI29" s="29">
        <v>177.12700000000001</v>
      </c>
      <c r="GJ29" s="29">
        <v>177.596</v>
      </c>
      <c r="GK29" s="29">
        <v>179.09200000000001</v>
      </c>
      <c r="GL29" s="29">
        <v>176.54499999999999</v>
      </c>
      <c r="GM29" s="29">
        <v>171.91499999999999</v>
      </c>
      <c r="GN29" s="29">
        <v>172.58199999999999</v>
      </c>
      <c r="GO29" s="29">
        <v>176.92400000000001</v>
      </c>
      <c r="GP29" s="29">
        <v>185.15100000000001</v>
      </c>
      <c r="GQ29" s="29">
        <v>185.65600000000001</v>
      </c>
      <c r="GR29" s="29">
        <v>183.261</v>
      </c>
      <c r="GS29" s="29">
        <v>181.285</v>
      </c>
      <c r="GT29" s="29">
        <v>182.041</v>
      </c>
      <c r="GU29" s="29">
        <v>188.209</v>
      </c>
      <c r="GV29" s="29">
        <v>175.834</v>
      </c>
      <c r="GW29" s="29">
        <v>172.40100000000001</v>
      </c>
      <c r="GX29" s="29">
        <v>166.12299999999999</v>
      </c>
      <c r="GY29" s="29">
        <v>165.20699999999999</v>
      </c>
      <c r="GZ29" s="29">
        <v>161.17400000000001</v>
      </c>
      <c r="HA29" s="29">
        <v>160.94999999999999</v>
      </c>
      <c r="HB29" s="29">
        <v>166.62200000000001</v>
      </c>
    </row>
    <row r="30" spans="2:530" x14ac:dyDescent="0.25">
      <c r="B30" s="29" t="s">
        <v>82</v>
      </c>
      <c r="C30" s="29" t="s">
        <v>927</v>
      </c>
      <c r="D30" s="29">
        <f t="shared" si="9"/>
        <v>513</v>
      </c>
      <c r="E30" s="29" t="str" cm="1">
        <f t="array" ref="E30">_xll.BDP($B30&amp;" corp",E$11)</f>
        <v>BAYNGR 2 3/8 04/02/75</v>
      </c>
      <c r="F30" s="29" t="str" cm="1">
        <f t="array" ref="F30">_xll.BDP($B30&amp;" corp",F$11)</f>
        <v>BAYNGR</v>
      </c>
      <c r="G30" s="29" cm="1">
        <f t="array" ref="G30">_xll.BDP($B30&amp;" corp",G$11)</f>
        <v>2.375</v>
      </c>
      <c r="H30" s="31" cm="1">
        <f t="array" ref="H30">_xll.BDP($B30&amp;" corp",H$11)*1</f>
        <v>44836</v>
      </c>
      <c r="I30" s="31" t="str">
        <f t="shared" si="10"/>
        <v>BAYNGR 2.375 22</v>
      </c>
      <c r="J30" s="29" t="str" cm="1">
        <f t="array" ref="J30">_xll.BDP($B30&amp;" corp",J$11)</f>
        <v>EUR</v>
      </c>
      <c r="K30" s="31" cm="1">
        <f t="array" ref="K30">_xll.BDP($B30&amp;" corp",K$11)*1</f>
        <v>42093</v>
      </c>
      <c r="L30" s="29">
        <f t="shared" ca="1" si="11"/>
        <v>2033</v>
      </c>
      <c r="N30" s="29">
        <v>1</v>
      </c>
      <c r="O30" s="29" t="s">
        <v>1174</v>
      </c>
      <c r="P30" s="29">
        <f>_xll.BDH(B30&amp;"@"&amp;C30&amp;" Corp","blp_i_sprd_mid","-2AY",,"Dates=h","Fill=C","Sort=R","Dir=H","factor=1","pcs="&amp;TV31,"cols=513;rows=1")</f>
        <v>254.90199999999999</v>
      </c>
      <c r="Q30" s="29">
        <v>256.79000000000002</v>
      </c>
      <c r="R30" s="29">
        <v>257.93700000000001</v>
      </c>
      <c r="S30" s="29">
        <v>265.32900000000001</v>
      </c>
      <c r="T30" s="29">
        <v>265.654</v>
      </c>
      <c r="U30" s="29">
        <v>255.297</v>
      </c>
      <c r="V30" s="29">
        <v>254.25299999999999</v>
      </c>
      <c r="W30" s="29">
        <v>253.965</v>
      </c>
      <c r="X30" s="29">
        <v>252.81700000000001</v>
      </c>
      <c r="Y30" s="29">
        <v>251.03800000000001</v>
      </c>
      <c r="Z30" s="29">
        <v>247.45</v>
      </c>
      <c r="AA30" s="29">
        <v>247.96799999999999</v>
      </c>
      <c r="AB30" s="29">
        <v>256.30799999999999</v>
      </c>
      <c r="AC30" s="29">
        <v>259.08100000000002</v>
      </c>
      <c r="AD30" s="29">
        <v>257.572</v>
      </c>
      <c r="AE30" s="29">
        <v>252.387</v>
      </c>
      <c r="AF30" s="29">
        <v>260.54599999999999</v>
      </c>
      <c r="AG30" s="29">
        <v>264.15600000000001</v>
      </c>
      <c r="AH30" s="29">
        <v>273.40600000000001</v>
      </c>
      <c r="AI30" s="29">
        <v>267.85000000000002</v>
      </c>
      <c r="AJ30" s="29">
        <v>254.51499999999999</v>
      </c>
      <c r="AK30" s="29">
        <v>258.46800000000002</v>
      </c>
      <c r="AL30" s="29">
        <v>253.08</v>
      </c>
      <c r="AM30" s="29">
        <v>227.7</v>
      </c>
      <c r="AN30" s="29">
        <v>233.221</v>
      </c>
      <c r="AO30" s="29">
        <v>234.303</v>
      </c>
      <c r="AP30" s="29">
        <v>239.01400000000001</v>
      </c>
      <c r="AQ30" s="29">
        <v>243.40600000000001</v>
      </c>
      <c r="AR30" s="29">
        <v>243.572</v>
      </c>
      <c r="AS30" s="29">
        <v>240.34100000000001</v>
      </c>
      <c r="AT30" s="29">
        <v>243.119</v>
      </c>
      <c r="AU30" s="29">
        <v>240.565</v>
      </c>
      <c r="AV30" s="29">
        <v>238.90899999999999</v>
      </c>
      <c r="AW30" s="29">
        <v>238.16900000000001</v>
      </c>
      <c r="AX30" s="29">
        <v>234.86</v>
      </c>
      <c r="AY30" s="29">
        <v>234.935</v>
      </c>
      <c r="AZ30" s="29">
        <v>241.739</v>
      </c>
      <c r="BA30" s="29">
        <v>243.33099999999999</v>
      </c>
      <c r="BB30" s="29">
        <v>241.38499999999999</v>
      </c>
      <c r="BC30" s="29">
        <v>234.102</v>
      </c>
      <c r="BD30" s="29">
        <v>227.86799999999999</v>
      </c>
      <c r="BE30" s="29">
        <v>226.44</v>
      </c>
      <c r="BF30" s="29">
        <v>227.53299999999999</v>
      </c>
      <c r="BG30" s="29">
        <v>227.66</v>
      </c>
      <c r="BH30" s="29">
        <v>227.96</v>
      </c>
      <c r="BI30" s="29">
        <v>223.4</v>
      </c>
      <c r="BJ30" s="29">
        <v>219.852</v>
      </c>
      <c r="BK30" s="29">
        <v>212.696</v>
      </c>
      <c r="BL30" s="29">
        <v>208.85599999999999</v>
      </c>
      <c r="BM30" s="29">
        <v>207.34100000000001</v>
      </c>
      <c r="BN30" s="29">
        <v>208.417</v>
      </c>
      <c r="BO30" s="29">
        <v>211.27600000000001</v>
      </c>
      <c r="BP30" s="29">
        <v>229.297</v>
      </c>
      <c r="BQ30" s="29">
        <v>233.51</v>
      </c>
      <c r="BR30" s="29">
        <v>234.13399999999999</v>
      </c>
      <c r="BS30" s="29">
        <v>239.51599999999999</v>
      </c>
      <c r="BT30" s="29">
        <v>243.887</v>
      </c>
      <c r="BU30" s="29">
        <v>246.892</v>
      </c>
      <c r="BV30" s="29">
        <v>245.37100000000001</v>
      </c>
      <c r="BW30" s="29">
        <v>237.685</v>
      </c>
      <c r="BX30" s="29">
        <v>219.447</v>
      </c>
      <c r="BY30" s="29">
        <v>215.535</v>
      </c>
      <c r="BZ30" s="29">
        <v>210.88200000000001</v>
      </c>
      <c r="CA30" s="29">
        <v>212.72900000000001</v>
      </c>
      <c r="CB30" s="29">
        <v>212.75299999999999</v>
      </c>
      <c r="CC30" s="29">
        <v>216.637</v>
      </c>
      <c r="CD30" s="29">
        <v>216.38900000000001</v>
      </c>
      <c r="CE30" s="29">
        <v>243.11199999999999</v>
      </c>
      <c r="CF30" s="29">
        <v>257.56799999999998</v>
      </c>
      <c r="CG30" s="29">
        <v>264.75400000000002</v>
      </c>
      <c r="CH30" s="29">
        <v>268.26600000000002</v>
      </c>
      <c r="CI30" s="29">
        <v>271.73200000000003</v>
      </c>
      <c r="CJ30" s="29">
        <v>271.87900000000002</v>
      </c>
      <c r="CK30" s="29">
        <v>275.07900000000001</v>
      </c>
      <c r="CL30" s="29">
        <v>267.892</v>
      </c>
      <c r="CM30" s="29">
        <v>261.22000000000003</v>
      </c>
      <c r="CN30" s="29">
        <v>256.815</v>
      </c>
      <c r="CO30" s="29">
        <v>256.20499999999998</v>
      </c>
      <c r="CP30" s="29">
        <v>277.19299999999998</v>
      </c>
      <c r="CQ30" s="29">
        <v>299.71899999999999</v>
      </c>
      <c r="CR30" s="29">
        <v>295.08600000000001</v>
      </c>
      <c r="CS30" s="29">
        <v>303.04700000000003</v>
      </c>
      <c r="CT30" s="29">
        <v>300.74099999999999</v>
      </c>
      <c r="CU30" s="29">
        <v>300.47500000000002</v>
      </c>
      <c r="CV30" s="29">
        <v>297.34199999999998</v>
      </c>
      <c r="CW30" s="29">
        <v>296.87299999999999</v>
      </c>
      <c r="CX30" s="29">
        <v>296.58699999999999</v>
      </c>
      <c r="CY30" s="29">
        <v>316.77100000000002</v>
      </c>
      <c r="CZ30" s="29">
        <v>309.38900000000001</v>
      </c>
      <c r="DA30" s="29">
        <v>304.68099999999998</v>
      </c>
      <c r="DB30" s="29">
        <v>292.21699999999998</v>
      </c>
      <c r="DC30" s="29">
        <v>280.84399999999999</v>
      </c>
      <c r="DD30" s="29">
        <v>334.66300000000001</v>
      </c>
      <c r="DE30" s="29">
        <v>333.26100000000002</v>
      </c>
      <c r="DF30" s="29">
        <v>334.61500000000001</v>
      </c>
      <c r="DG30" s="29">
        <v>286.65199999999999</v>
      </c>
      <c r="DH30" s="29">
        <v>240.02799999999999</v>
      </c>
      <c r="DI30" s="29">
        <v>210.99700000000001</v>
      </c>
      <c r="DJ30" s="29">
        <v>219.09899999999999</v>
      </c>
      <c r="DK30" s="29">
        <v>246.49600000000001</v>
      </c>
      <c r="DL30" s="29">
        <v>256.66800000000001</v>
      </c>
      <c r="DM30" s="29">
        <v>271.90100000000001</v>
      </c>
      <c r="DN30" s="29">
        <v>269.80799999999999</v>
      </c>
      <c r="DO30" s="29">
        <v>256.83600000000001</v>
      </c>
      <c r="DP30" s="29">
        <v>240.947</v>
      </c>
      <c r="DQ30" s="29">
        <v>233.041</v>
      </c>
      <c r="DR30" s="29">
        <v>255.59100000000001</v>
      </c>
      <c r="DS30" s="29">
        <v>301.40600000000001</v>
      </c>
      <c r="DT30" s="29">
        <v>299.08</v>
      </c>
      <c r="DU30" s="29">
        <v>299.947</v>
      </c>
      <c r="DV30" s="29">
        <v>308.69499999999999</v>
      </c>
      <c r="DW30" s="29">
        <v>326.43799999999999</v>
      </c>
      <c r="DX30" s="29">
        <v>350.49299999999999</v>
      </c>
      <c r="DY30" s="29">
        <v>353.07400000000001</v>
      </c>
      <c r="DZ30" s="29">
        <v>350.66899999999998</v>
      </c>
      <c r="EA30" s="29">
        <v>336.56599999999997</v>
      </c>
      <c r="EB30" s="29">
        <v>325.18700000000001</v>
      </c>
      <c r="EC30" s="29">
        <v>317.49900000000002</v>
      </c>
      <c r="ED30" s="29">
        <v>323.66399999999999</v>
      </c>
      <c r="EE30" s="29">
        <v>316.02300000000002</v>
      </c>
      <c r="EF30" s="29">
        <v>316.19499999999999</v>
      </c>
      <c r="EG30" s="29">
        <v>317.70999999999998</v>
      </c>
      <c r="EH30" s="29">
        <v>319.01400000000001</v>
      </c>
      <c r="EI30" s="29">
        <v>274.68200000000002</v>
      </c>
      <c r="EJ30" s="29">
        <v>275.74799999999999</v>
      </c>
      <c r="EK30" s="29">
        <v>270.46300000000002</v>
      </c>
      <c r="EL30" s="29">
        <v>261.928</v>
      </c>
      <c r="EM30" s="29">
        <v>257.78699999999998</v>
      </c>
      <c r="EN30" s="29">
        <v>278.26499999999999</v>
      </c>
      <c r="EO30" s="29">
        <v>283.86799999999999</v>
      </c>
      <c r="EP30" s="29">
        <v>293.27800000000002</v>
      </c>
      <c r="EQ30" s="29">
        <v>292.05500000000001</v>
      </c>
      <c r="ER30" s="29">
        <v>290.33199999999999</v>
      </c>
      <c r="ES30" s="29">
        <v>288.85899999999998</v>
      </c>
      <c r="ET30" s="29">
        <v>290.839</v>
      </c>
      <c r="EU30" s="29">
        <v>280.834</v>
      </c>
      <c r="EV30" s="29">
        <v>292.51499999999999</v>
      </c>
      <c r="EW30" s="29">
        <v>359.06799999999998</v>
      </c>
      <c r="EX30" s="29">
        <v>411.38</v>
      </c>
      <c r="EY30" s="29">
        <v>442.77300000000002</v>
      </c>
      <c r="EZ30" s="29">
        <v>480.755</v>
      </c>
      <c r="FA30" s="29">
        <v>504.17500000000001</v>
      </c>
      <c r="FB30" s="29">
        <v>505.63</v>
      </c>
      <c r="FC30" s="29">
        <v>522.33299999999997</v>
      </c>
      <c r="FD30" s="29">
        <v>543.61699999999996</v>
      </c>
      <c r="FE30" s="29">
        <v>554.625</v>
      </c>
      <c r="FF30" s="29">
        <v>564.99599999999998</v>
      </c>
      <c r="FG30" s="29">
        <v>609.58799999999997</v>
      </c>
      <c r="FH30" s="29">
        <v>654.19799999999998</v>
      </c>
      <c r="FI30" s="29">
        <v>796.25</v>
      </c>
      <c r="FJ30" s="29">
        <v>822.94299999999998</v>
      </c>
      <c r="FK30" s="29">
        <v>805.41099999999994</v>
      </c>
      <c r="FL30" s="29">
        <v>855.66499999999996</v>
      </c>
      <c r="FM30" s="29">
        <v>831.08699999999999</v>
      </c>
      <c r="FN30" s="29">
        <v>625.73299999999995</v>
      </c>
      <c r="FO30" s="29">
        <v>471.863</v>
      </c>
      <c r="FP30" s="29">
        <v>381.03199999999998</v>
      </c>
      <c r="FQ30" s="29">
        <v>369.63900000000001</v>
      </c>
      <c r="FR30" s="29">
        <v>305.61500000000001</v>
      </c>
      <c r="FS30" s="29">
        <v>294.166</v>
      </c>
      <c r="FT30" s="29">
        <v>310.11799999999999</v>
      </c>
      <c r="FU30" s="29">
        <v>247.61799999999999</v>
      </c>
      <c r="FV30" s="29">
        <v>210.74199999999999</v>
      </c>
      <c r="FW30" s="29">
        <v>202.27699999999999</v>
      </c>
      <c r="FX30" s="29">
        <v>210.054</v>
      </c>
      <c r="FY30" s="29">
        <v>233.49199999999999</v>
      </c>
      <c r="FZ30" s="29">
        <v>234.66499999999999</v>
      </c>
      <c r="GA30" s="29">
        <v>209.608</v>
      </c>
      <c r="GB30" s="29">
        <v>186.809</v>
      </c>
      <c r="GC30" s="29">
        <v>181.58500000000001</v>
      </c>
      <c r="GD30" s="29">
        <v>172.34899999999999</v>
      </c>
      <c r="GE30" s="29">
        <v>153.80099999999999</v>
      </c>
      <c r="GF30" s="29">
        <v>155.77099999999999</v>
      </c>
      <c r="GG30" s="29">
        <v>159.31399999999999</v>
      </c>
      <c r="GH30" s="29">
        <v>163.54300000000001</v>
      </c>
      <c r="GI30" s="29">
        <v>165.042</v>
      </c>
      <c r="GJ30" s="29">
        <v>164.32300000000001</v>
      </c>
      <c r="GK30" s="29">
        <v>163.11600000000001</v>
      </c>
      <c r="GL30" s="29">
        <v>162.363</v>
      </c>
      <c r="GM30" s="29">
        <v>162.804</v>
      </c>
      <c r="GN30" s="29">
        <v>164.71100000000001</v>
      </c>
      <c r="GO30" s="29">
        <v>163.994</v>
      </c>
      <c r="GP30" s="29">
        <v>161.22</v>
      </c>
      <c r="GQ30" s="29">
        <v>163.84299999999999</v>
      </c>
      <c r="GR30" s="29">
        <v>167.68799999999999</v>
      </c>
      <c r="GS30" s="29">
        <v>173.36199999999999</v>
      </c>
      <c r="GT30" s="29">
        <v>172.572</v>
      </c>
      <c r="GU30" s="29">
        <v>171.16200000000001</v>
      </c>
      <c r="GV30" s="29">
        <v>167.23099999999999</v>
      </c>
      <c r="GW30" s="29">
        <v>166.83</v>
      </c>
      <c r="GX30" s="29">
        <v>168.14099999999999</v>
      </c>
      <c r="GY30" s="29">
        <v>154.161</v>
      </c>
      <c r="GZ30" s="29">
        <v>157.13399999999999</v>
      </c>
      <c r="HA30" s="29">
        <v>151.94300000000001</v>
      </c>
      <c r="HB30" s="29">
        <v>150.15199999999999</v>
      </c>
      <c r="HC30" s="29">
        <v>149.184</v>
      </c>
      <c r="HD30" s="29">
        <v>151.42599999999999</v>
      </c>
      <c r="HE30" s="29">
        <v>159.14400000000001</v>
      </c>
      <c r="HF30" s="29">
        <v>168.072</v>
      </c>
      <c r="HG30" s="29">
        <v>171.238</v>
      </c>
      <c r="HH30" s="29">
        <v>173.91399999999999</v>
      </c>
      <c r="HI30" s="29">
        <v>177.42400000000001</v>
      </c>
      <c r="HJ30" s="29">
        <v>181.827</v>
      </c>
      <c r="HK30" s="29">
        <v>184.33600000000001</v>
      </c>
      <c r="HL30" s="29">
        <v>170.565</v>
      </c>
      <c r="HM30" s="29">
        <v>166.13300000000001</v>
      </c>
      <c r="HN30" s="29">
        <v>165.01300000000001</v>
      </c>
      <c r="HO30" s="29">
        <v>161.69900000000001</v>
      </c>
      <c r="HP30" s="29">
        <v>162.011</v>
      </c>
      <c r="HQ30" s="29">
        <v>161.048</v>
      </c>
      <c r="HR30" s="29">
        <v>162.136</v>
      </c>
      <c r="HS30" s="29">
        <v>163.488</v>
      </c>
      <c r="HT30" s="29">
        <v>161.64400000000001</v>
      </c>
      <c r="HU30" s="29">
        <v>165.98</v>
      </c>
      <c r="HV30" s="29">
        <v>166.86500000000001</v>
      </c>
      <c r="HW30" s="29">
        <v>168.23500000000001</v>
      </c>
      <c r="HX30" s="29">
        <v>170.06700000000001</v>
      </c>
      <c r="HY30" s="29">
        <v>169.96700000000001</v>
      </c>
      <c r="HZ30" s="29">
        <v>170.28700000000001</v>
      </c>
      <c r="IA30" s="29">
        <v>178.042</v>
      </c>
      <c r="IB30" s="29">
        <v>179.67699999999999</v>
      </c>
      <c r="IC30" s="29">
        <v>179.96799999999999</v>
      </c>
      <c r="ID30" s="29">
        <v>180.09899999999999</v>
      </c>
      <c r="IE30" s="29">
        <v>185.99600000000001</v>
      </c>
      <c r="IF30" s="29">
        <v>190.32599999999999</v>
      </c>
      <c r="IG30" s="29">
        <v>195.642</v>
      </c>
      <c r="IH30" s="29">
        <v>195.751</v>
      </c>
      <c r="II30" s="29">
        <v>191.804</v>
      </c>
      <c r="IJ30" s="29">
        <v>194.37299999999999</v>
      </c>
      <c r="IK30" s="29">
        <v>196.22900000000001</v>
      </c>
      <c r="IL30" s="29">
        <v>192.566</v>
      </c>
      <c r="IM30" s="29">
        <v>189.898</v>
      </c>
      <c r="IN30" s="29">
        <v>197.26499999999999</v>
      </c>
      <c r="IO30" s="29">
        <v>205.21</v>
      </c>
      <c r="IP30" s="29">
        <v>212.059</v>
      </c>
      <c r="IQ30" s="29">
        <v>213.70400000000001</v>
      </c>
      <c r="IR30" s="29">
        <v>205.59899999999999</v>
      </c>
      <c r="IS30" s="29">
        <v>200.92099999999999</v>
      </c>
      <c r="IT30" s="29">
        <v>200.11199999999999</v>
      </c>
      <c r="IU30" s="29">
        <v>198.66399999999999</v>
      </c>
      <c r="IV30" s="29">
        <v>196.27600000000001</v>
      </c>
      <c r="IW30" s="29">
        <v>192.78399999999999</v>
      </c>
      <c r="IX30" s="29">
        <v>192.56700000000001</v>
      </c>
      <c r="IY30" s="29">
        <v>183.434</v>
      </c>
      <c r="IZ30" s="29">
        <v>180.15799999999999</v>
      </c>
      <c r="JA30" s="29">
        <v>187.55600000000001</v>
      </c>
      <c r="JB30" s="29">
        <v>180.345</v>
      </c>
      <c r="JC30" s="29">
        <v>187.77</v>
      </c>
      <c r="JD30" s="29">
        <v>199.85</v>
      </c>
      <c r="JE30" s="29">
        <v>201.386</v>
      </c>
      <c r="JF30" s="29">
        <v>204.49600000000001</v>
      </c>
      <c r="JG30" s="29">
        <v>197.21700000000001</v>
      </c>
      <c r="JH30" s="29">
        <v>194.78100000000001</v>
      </c>
      <c r="JI30" s="29">
        <v>202.01599999999999</v>
      </c>
      <c r="JJ30" s="29">
        <v>206.68299999999999</v>
      </c>
      <c r="JK30" s="29">
        <v>208.673</v>
      </c>
      <c r="JL30" s="29">
        <v>209.34100000000001</v>
      </c>
      <c r="JM30" s="29">
        <v>213.10400000000001</v>
      </c>
      <c r="JN30" s="29">
        <v>215.905</v>
      </c>
      <c r="JO30" s="29">
        <v>216.31700000000001</v>
      </c>
      <c r="JP30" s="29">
        <v>218.584</v>
      </c>
      <c r="JQ30" s="29">
        <v>216.73500000000001</v>
      </c>
      <c r="JR30" s="29">
        <v>220.65199999999999</v>
      </c>
      <c r="JS30" s="29">
        <v>221.358</v>
      </c>
      <c r="JT30" s="29">
        <v>229.11799999999999</v>
      </c>
      <c r="JU30" s="29">
        <v>233.84</v>
      </c>
      <c r="JV30" s="29">
        <v>235.60599999999999</v>
      </c>
      <c r="JW30" s="29">
        <v>233.416</v>
      </c>
      <c r="JX30" s="29">
        <v>238.39400000000001</v>
      </c>
      <c r="JY30" s="29">
        <v>240.31100000000001</v>
      </c>
      <c r="JZ30" s="29">
        <v>233.274</v>
      </c>
      <c r="KA30" s="29">
        <v>228.774</v>
      </c>
      <c r="KB30" s="29">
        <v>240.78100000000001</v>
      </c>
      <c r="KC30" s="29">
        <v>242.59899999999999</v>
      </c>
      <c r="KD30" s="29">
        <v>252.364</v>
      </c>
      <c r="KE30" s="29">
        <v>254.31399999999999</v>
      </c>
      <c r="KF30" s="29">
        <v>248.56</v>
      </c>
      <c r="KG30" s="29">
        <v>248.43899999999999</v>
      </c>
      <c r="KH30" s="29">
        <v>243.72300000000001</v>
      </c>
      <c r="KI30" s="29">
        <v>250.58600000000001</v>
      </c>
      <c r="KJ30" s="29">
        <v>251.29599999999999</v>
      </c>
      <c r="KK30" s="29">
        <v>240.32400000000001</v>
      </c>
      <c r="KL30" s="29">
        <v>233.642</v>
      </c>
      <c r="KM30" s="29">
        <v>228.768</v>
      </c>
      <c r="KN30" s="29">
        <v>229.55600000000001</v>
      </c>
      <c r="KO30" s="29">
        <v>259.745</v>
      </c>
      <c r="KP30" s="29">
        <v>255.28</v>
      </c>
      <c r="KQ30" s="29">
        <v>245.21299999999999</v>
      </c>
      <c r="KR30" s="29">
        <v>236.191</v>
      </c>
      <c r="KS30" s="29">
        <v>235.672</v>
      </c>
      <c r="KT30" s="29">
        <v>240.40100000000001</v>
      </c>
      <c r="KU30" s="29">
        <v>238.227</v>
      </c>
      <c r="KV30" s="29">
        <v>235.751</v>
      </c>
      <c r="KW30" s="29">
        <v>232.072</v>
      </c>
      <c r="KX30" s="29">
        <v>232.28299999999999</v>
      </c>
      <c r="KY30" s="29">
        <v>232.59200000000001</v>
      </c>
      <c r="KZ30" s="29">
        <v>226.57</v>
      </c>
      <c r="LA30" s="29">
        <v>227.215</v>
      </c>
      <c r="LB30" s="29">
        <v>225.726</v>
      </c>
      <c r="LC30" s="29">
        <v>222.83799999999999</v>
      </c>
      <c r="LD30" s="29">
        <v>234.244</v>
      </c>
      <c r="LE30" s="29">
        <v>246.62100000000001</v>
      </c>
      <c r="LF30" s="29">
        <v>258.67</v>
      </c>
      <c r="LG30" s="29">
        <v>270.53800000000001</v>
      </c>
      <c r="LH30" s="29">
        <v>270.70499999999998</v>
      </c>
      <c r="LI30" s="29">
        <v>266.08800000000002</v>
      </c>
      <c r="LJ30" s="29">
        <v>258.17599999999999</v>
      </c>
      <c r="LK30" s="29">
        <v>246.684</v>
      </c>
      <c r="LL30" s="29">
        <v>237.083</v>
      </c>
      <c r="LM30" s="29">
        <v>251.73599999999999</v>
      </c>
      <c r="LN30" s="29">
        <v>272.33</v>
      </c>
      <c r="LO30" s="29">
        <v>282.49799999999999</v>
      </c>
      <c r="LP30" s="29">
        <v>304.72800000000001</v>
      </c>
      <c r="LQ30" s="29">
        <v>293.66500000000002</v>
      </c>
      <c r="LR30" s="29">
        <v>288.584</v>
      </c>
      <c r="LS30" s="29">
        <v>280.29399999999998</v>
      </c>
      <c r="LT30" s="29">
        <v>266.96199999999999</v>
      </c>
      <c r="LU30" s="29">
        <v>240.245</v>
      </c>
      <c r="LV30" s="29">
        <v>233.21199999999999</v>
      </c>
      <c r="LW30" s="29">
        <v>234.012</v>
      </c>
      <c r="LX30" s="29">
        <v>253.43</v>
      </c>
      <c r="LY30" s="29">
        <v>261.63</v>
      </c>
      <c r="LZ30" s="29">
        <v>273.01299999999998</v>
      </c>
      <c r="MA30" s="29">
        <v>274.34699999999998</v>
      </c>
      <c r="MB30" s="29">
        <v>273.01</v>
      </c>
      <c r="MC30" s="29">
        <v>261.47800000000001</v>
      </c>
      <c r="MD30" s="29">
        <v>255.26</v>
      </c>
      <c r="ME30" s="29">
        <v>264.767</v>
      </c>
      <c r="MF30" s="29">
        <v>262.83499999999998</v>
      </c>
      <c r="MG30" s="29">
        <v>261.21499999999997</v>
      </c>
      <c r="MH30" s="29">
        <v>267.536</v>
      </c>
      <c r="MI30" s="29">
        <v>271.88799999999998</v>
      </c>
      <c r="MJ30" s="29">
        <v>252.23400000000001</v>
      </c>
      <c r="MK30" s="29">
        <v>236.179</v>
      </c>
      <c r="ML30" s="29">
        <v>232.36600000000001</v>
      </c>
      <c r="MM30" s="29">
        <v>238.91499999999999</v>
      </c>
      <c r="MN30" s="29">
        <v>255.852</v>
      </c>
      <c r="MO30" s="29">
        <v>257.26499999999999</v>
      </c>
      <c r="MP30" s="29">
        <v>267.36</v>
      </c>
      <c r="MQ30" s="29">
        <v>280.80900000000003</v>
      </c>
      <c r="MR30" s="29">
        <v>321.24099999999999</v>
      </c>
      <c r="MS30" s="29">
        <v>325.76400000000001</v>
      </c>
      <c r="MT30" s="29">
        <v>325.93</v>
      </c>
      <c r="MU30" s="29">
        <v>326.459</v>
      </c>
      <c r="MV30" s="29">
        <v>319.71300000000002</v>
      </c>
      <c r="MW30" s="29">
        <v>321.81200000000001</v>
      </c>
      <c r="MX30" s="29">
        <v>331.58199999999999</v>
      </c>
      <c r="MY30" s="29">
        <v>337.55799999999999</v>
      </c>
      <c r="MZ30" s="29">
        <v>336.58300000000003</v>
      </c>
      <c r="NA30" s="29">
        <v>333.435</v>
      </c>
      <c r="NB30" s="29">
        <v>333.46699999999998</v>
      </c>
      <c r="NC30" s="29">
        <v>310.54500000000002</v>
      </c>
      <c r="ND30" s="29">
        <v>319.52600000000001</v>
      </c>
      <c r="NE30" s="29">
        <v>326.88</v>
      </c>
      <c r="NF30" s="29">
        <v>329.86799999999999</v>
      </c>
      <c r="NG30" s="29">
        <v>341.12299999999999</v>
      </c>
      <c r="NH30" s="29">
        <v>360.03100000000001</v>
      </c>
      <c r="NI30" s="29">
        <v>376.11500000000001</v>
      </c>
      <c r="NJ30" s="29">
        <v>372.26499999999999</v>
      </c>
      <c r="NK30" s="29">
        <v>365.39</v>
      </c>
      <c r="NL30" s="29">
        <v>372.714</v>
      </c>
      <c r="NM30" s="29">
        <v>370.95400000000001</v>
      </c>
      <c r="NN30" s="29">
        <v>377.29300000000001</v>
      </c>
      <c r="NO30" s="29">
        <v>374.464</v>
      </c>
      <c r="NP30" s="29">
        <v>384.27</v>
      </c>
      <c r="NQ30" s="29">
        <v>373.86200000000002</v>
      </c>
      <c r="NR30" s="29">
        <v>371.476</v>
      </c>
      <c r="NS30" s="29">
        <v>359.77800000000002</v>
      </c>
      <c r="NT30" s="29">
        <v>344.34699999999998</v>
      </c>
      <c r="NU30" s="29">
        <v>340.416</v>
      </c>
      <c r="NV30" s="29">
        <v>340.52100000000002</v>
      </c>
      <c r="NW30" s="29">
        <v>335.35199999999998</v>
      </c>
      <c r="NX30" s="29">
        <v>317.93200000000002</v>
      </c>
      <c r="NY30" s="29">
        <v>307.392</v>
      </c>
      <c r="NZ30" s="29">
        <v>316.33499999999998</v>
      </c>
      <c r="OA30" s="29">
        <v>305.33699999999999</v>
      </c>
      <c r="OB30" s="29">
        <v>277.33</v>
      </c>
      <c r="OC30" s="29">
        <v>268.41300000000001</v>
      </c>
      <c r="OD30" s="29">
        <v>265.74799999999999</v>
      </c>
      <c r="OE30" s="29">
        <v>270.36900000000003</v>
      </c>
      <c r="OF30" s="29">
        <v>294.15899999999999</v>
      </c>
      <c r="OG30" s="29">
        <v>296.64</v>
      </c>
      <c r="OH30" s="29">
        <v>302.06400000000002</v>
      </c>
      <c r="OI30" s="29">
        <v>308.05</v>
      </c>
      <c r="OJ30" s="29">
        <v>300.96800000000002</v>
      </c>
      <c r="OK30" s="29">
        <v>303.82</v>
      </c>
      <c r="OL30" s="29">
        <v>302.90699999999998</v>
      </c>
      <c r="OM30" s="29">
        <v>302.94900000000001</v>
      </c>
      <c r="ON30" s="29">
        <v>300.66000000000003</v>
      </c>
      <c r="OO30" s="29">
        <v>305.81900000000002</v>
      </c>
      <c r="OP30" s="29">
        <v>305.88299999999998</v>
      </c>
      <c r="OQ30" s="29">
        <v>311.66800000000001</v>
      </c>
      <c r="OR30" s="29">
        <v>317.89100000000002</v>
      </c>
      <c r="OS30" s="29">
        <v>320.99299999999999</v>
      </c>
      <c r="OT30" s="29">
        <v>316.161</v>
      </c>
      <c r="OU30" s="29">
        <v>312.75099999999998</v>
      </c>
      <c r="OV30" s="29">
        <v>308.221</v>
      </c>
      <c r="OW30" s="29">
        <v>303.78100000000001</v>
      </c>
      <c r="OX30" s="29">
        <v>301.553</v>
      </c>
      <c r="OY30" s="29">
        <v>303.23099999999999</v>
      </c>
      <c r="OZ30" s="29">
        <v>301.46100000000001</v>
      </c>
      <c r="PA30" s="29">
        <v>321.38400000000001</v>
      </c>
      <c r="PB30" s="29">
        <v>342.875</v>
      </c>
      <c r="PC30" s="29">
        <v>335.22199999999998</v>
      </c>
      <c r="PD30" s="29">
        <v>311.33199999999999</v>
      </c>
      <c r="PE30" s="29">
        <v>300.64400000000001</v>
      </c>
      <c r="PF30" s="29">
        <v>294.495</v>
      </c>
      <c r="PG30" s="29">
        <v>299.71300000000002</v>
      </c>
      <c r="PH30" s="29">
        <v>311.76900000000001</v>
      </c>
      <c r="PI30" s="29">
        <v>256.18099999999998</v>
      </c>
      <c r="PJ30" s="29">
        <v>261.26799999999997</v>
      </c>
      <c r="PK30" s="29">
        <v>264.46300000000002</v>
      </c>
      <c r="PL30" s="29">
        <v>261.596</v>
      </c>
      <c r="PM30" s="29">
        <v>263.70299999999997</v>
      </c>
      <c r="PN30" s="29">
        <v>271.27199999999999</v>
      </c>
      <c r="PO30" s="29">
        <v>280.76</v>
      </c>
      <c r="PP30" s="29">
        <v>285.02499999999998</v>
      </c>
      <c r="PQ30" s="29">
        <v>281.63299999999998</v>
      </c>
      <c r="PR30" s="29">
        <v>278.416</v>
      </c>
      <c r="PS30" s="29">
        <v>275.529</v>
      </c>
      <c r="PT30" s="29">
        <v>275.90100000000001</v>
      </c>
      <c r="PU30" s="29">
        <v>275.15600000000001</v>
      </c>
      <c r="PV30" s="29">
        <v>270.23500000000001</v>
      </c>
      <c r="PW30" s="29">
        <v>275.13</v>
      </c>
      <c r="PX30" s="29">
        <v>284.88499999999999</v>
      </c>
      <c r="PY30" s="29">
        <v>295.94799999999998</v>
      </c>
      <c r="PZ30" s="29">
        <v>300.226</v>
      </c>
      <c r="QA30" s="29">
        <v>297.85599999999999</v>
      </c>
      <c r="QB30" s="29">
        <v>298.01900000000001</v>
      </c>
      <c r="QC30" s="29">
        <v>297.55200000000002</v>
      </c>
      <c r="QD30" s="29">
        <v>302.43099999999998</v>
      </c>
      <c r="QE30" s="29">
        <v>303.22399999999999</v>
      </c>
      <c r="QF30" s="29">
        <v>300.99400000000003</v>
      </c>
      <c r="QG30" s="29">
        <v>299.22500000000002</v>
      </c>
      <c r="QH30" s="29">
        <v>312.23500000000001</v>
      </c>
      <c r="QI30" s="29">
        <v>328.74799999999999</v>
      </c>
      <c r="QJ30" s="29">
        <v>331.27199999999999</v>
      </c>
      <c r="QK30" s="29">
        <v>321.50299999999999</v>
      </c>
      <c r="QL30" s="29">
        <v>300.40699999999998</v>
      </c>
      <c r="QM30" s="29">
        <v>304.90600000000001</v>
      </c>
      <c r="QN30" s="29">
        <v>320.39</v>
      </c>
      <c r="QO30" s="29">
        <v>319.89699999999999</v>
      </c>
      <c r="QP30" s="29">
        <v>325.90499999999997</v>
      </c>
      <c r="QQ30" s="29">
        <v>339.5</v>
      </c>
      <c r="QR30" s="29">
        <v>337.92</v>
      </c>
      <c r="QS30" s="29">
        <v>325.48500000000001</v>
      </c>
      <c r="QT30" s="29">
        <v>321.71699999999998</v>
      </c>
      <c r="QU30" s="29">
        <v>322.78300000000002</v>
      </c>
      <c r="QV30" s="29">
        <v>319.541</v>
      </c>
      <c r="QW30" s="29">
        <v>316.46199999999999</v>
      </c>
      <c r="QX30" s="29">
        <v>306.95499999999998</v>
      </c>
      <c r="QY30" s="29">
        <v>314.11599999999999</v>
      </c>
      <c r="QZ30" s="29">
        <v>334.76499999999999</v>
      </c>
      <c r="RA30" s="29">
        <v>335.39100000000002</v>
      </c>
      <c r="RB30" s="29">
        <v>349.952</v>
      </c>
      <c r="RC30" s="29">
        <v>348.74299999999999</v>
      </c>
      <c r="RD30" s="29">
        <v>339.08199999999999</v>
      </c>
      <c r="RE30" s="29">
        <v>344.69400000000002</v>
      </c>
      <c r="RF30" s="29">
        <v>337.9</v>
      </c>
      <c r="RG30" s="29">
        <v>378.94</v>
      </c>
      <c r="RH30" s="29">
        <v>398.83100000000002</v>
      </c>
      <c r="RI30" s="29">
        <v>414.62299999999999</v>
      </c>
      <c r="RJ30" s="29">
        <v>421.52699999999999</v>
      </c>
      <c r="RK30" s="29">
        <v>391.88400000000001</v>
      </c>
      <c r="RL30" s="29">
        <v>377.10899999999998</v>
      </c>
      <c r="RM30" s="29">
        <v>377.93799999999999</v>
      </c>
      <c r="RN30" s="29">
        <v>376.86500000000001</v>
      </c>
      <c r="RO30" s="29">
        <v>369.51299999999998</v>
      </c>
      <c r="RP30" s="29">
        <v>369.35</v>
      </c>
      <c r="RQ30" s="29">
        <v>366.16500000000002</v>
      </c>
      <c r="RR30" s="29">
        <v>360.7</v>
      </c>
      <c r="RS30" s="29">
        <v>356.95100000000002</v>
      </c>
      <c r="RT30" s="29">
        <v>353.07</v>
      </c>
      <c r="RU30" s="29">
        <v>346.60700000000003</v>
      </c>
      <c r="RV30" s="29">
        <v>346.69299999999998</v>
      </c>
      <c r="RW30" s="29">
        <v>374.74799999999999</v>
      </c>
      <c r="RX30" s="29">
        <v>400.81299999999999</v>
      </c>
      <c r="RY30" s="29">
        <v>413.31099999999998</v>
      </c>
      <c r="RZ30" s="29">
        <v>413.56599999999997</v>
      </c>
      <c r="SA30" s="29">
        <v>420.39</v>
      </c>
      <c r="SB30" s="29">
        <v>397.19</v>
      </c>
      <c r="SC30" s="29">
        <v>380.892</v>
      </c>
      <c r="SD30" s="29">
        <v>370.12400000000002</v>
      </c>
      <c r="SE30" s="29">
        <v>371.83499999999998</v>
      </c>
      <c r="SF30" s="29">
        <v>360.05</v>
      </c>
      <c r="SG30" s="29">
        <v>348.35500000000002</v>
      </c>
      <c r="SH30" s="29">
        <v>341.08600000000001</v>
      </c>
      <c r="SI30" s="29">
        <v>334.226</v>
      </c>
      <c r="SJ30" s="29">
        <v>338.95800000000003</v>
      </c>
      <c r="SK30" s="29">
        <v>338.65800000000002</v>
      </c>
      <c r="SL30" s="29">
        <v>338.10300000000001</v>
      </c>
      <c r="SM30" s="29">
        <v>368.565</v>
      </c>
      <c r="SN30" s="29">
        <v>346.71899999999999</v>
      </c>
      <c r="SO30" s="29">
        <v>339.84300000000002</v>
      </c>
      <c r="SP30" s="29">
        <v>325.88600000000002</v>
      </c>
      <c r="SQ30" s="29">
        <v>306.95999999999998</v>
      </c>
      <c r="SR30" s="29">
        <v>292.286</v>
      </c>
      <c r="SS30" s="29">
        <v>288.101</v>
      </c>
      <c r="ST30" s="29">
        <v>285.69499999999999</v>
      </c>
      <c r="SU30" s="29">
        <v>278.43900000000002</v>
      </c>
      <c r="SV30" s="29">
        <v>279.649</v>
      </c>
      <c r="SW30" s="29">
        <v>281.61599999999999</v>
      </c>
      <c r="SX30" s="29">
        <v>277.97300000000001</v>
      </c>
      <c r="SY30" s="29">
        <v>278.07299999999998</v>
      </c>
      <c r="SZ30" s="29">
        <v>281.63499999999999</v>
      </c>
      <c r="TA30" s="29">
        <v>289.60399999999998</v>
      </c>
      <c r="TB30" s="29">
        <v>295.36399999999998</v>
      </c>
      <c r="TC30" s="29">
        <v>297.78100000000001</v>
      </c>
      <c r="TD30" s="29">
        <v>300.81200000000001</v>
      </c>
      <c r="TE30" s="29">
        <v>295.00099999999998</v>
      </c>
      <c r="TF30" s="29">
        <v>293.38900000000001</v>
      </c>
      <c r="TG30" s="29">
        <v>283.78800000000001</v>
      </c>
      <c r="TH30" s="29">
        <v>254.77799999999999</v>
      </c>
    </row>
    <row r="31" spans="2:530" x14ac:dyDescent="0.25">
      <c r="B31" s="29" t="s">
        <v>90</v>
      </c>
      <c r="C31" s="29" t="s">
        <v>927</v>
      </c>
      <c r="D31" s="29">
        <f t="shared" si="9"/>
        <v>514</v>
      </c>
      <c r="E31" s="29" t="str" cm="1">
        <f t="array" ref="E31">_xll.BDP($B31&amp;" corp",E$11)</f>
        <v>BAYNGR 3 3/4 07/01/74</v>
      </c>
      <c r="F31" s="29" t="str" cm="1">
        <f t="array" ref="F31">_xll.BDP($B31&amp;" corp",F$11)</f>
        <v>BAYNGR</v>
      </c>
      <c r="G31" s="29" cm="1">
        <f t="array" ref="G31">_xll.BDP($B31&amp;" corp",G$11)</f>
        <v>3.75</v>
      </c>
      <c r="H31" s="31" cm="1">
        <f t="array" ref="H31">_xll.BDP($B31&amp;" corp",H$11)*1</f>
        <v>45474</v>
      </c>
      <c r="I31" s="31" t="str">
        <f t="shared" si="10"/>
        <v>BAYNGR 3.75 24</v>
      </c>
      <c r="J31" s="29" t="str" cm="1">
        <f t="array" ref="J31">_xll.BDP($B31&amp;" corp",J$11)</f>
        <v>EUR</v>
      </c>
      <c r="K31" s="31" cm="1">
        <f t="array" ref="K31">_xll.BDP($B31&amp;" corp",K$11)*1</f>
        <v>41815</v>
      </c>
      <c r="L31" s="29">
        <f t="shared" ca="1" si="11"/>
        <v>2311</v>
      </c>
      <c r="N31" s="29">
        <v>1</v>
      </c>
      <c r="O31" s="29" t="s">
        <v>1174</v>
      </c>
      <c r="P31" s="29">
        <f>_xll.BDH(B31&amp;"@"&amp;C31&amp;" Corp","blp_i_sprd_mid","-2AY",,"Dates=h","Fill=C","Sort=R","Dir=H","factor=1","pcs="&amp;TV32,"cols=514;rows=1")</f>
        <v>308.32299999999998</v>
      </c>
      <c r="Q31" s="29">
        <v>309.88900000000001</v>
      </c>
      <c r="R31" s="29">
        <v>312.553</v>
      </c>
      <c r="S31" s="29">
        <v>316.02600000000001</v>
      </c>
      <c r="T31" s="29">
        <v>317.25099999999998</v>
      </c>
      <c r="U31" s="29">
        <v>306.78500000000003</v>
      </c>
      <c r="V31" s="29">
        <v>305.23700000000002</v>
      </c>
      <c r="W31" s="29">
        <v>305.339</v>
      </c>
      <c r="X31" s="29">
        <v>305.78100000000001</v>
      </c>
      <c r="Y31" s="29">
        <v>305.77199999999999</v>
      </c>
      <c r="Z31" s="29">
        <v>303.99599999999998</v>
      </c>
      <c r="AA31" s="29">
        <v>303.83300000000003</v>
      </c>
      <c r="AB31" s="29">
        <v>308.666</v>
      </c>
      <c r="AC31" s="29">
        <v>313.76</v>
      </c>
      <c r="AD31" s="29">
        <v>312.69799999999998</v>
      </c>
      <c r="AE31" s="29">
        <v>305.06599999999997</v>
      </c>
      <c r="AF31" s="29">
        <v>314.16699999999997</v>
      </c>
      <c r="AG31" s="29">
        <v>318.00099999999998</v>
      </c>
      <c r="AH31" s="29">
        <v>321.12700000000001</v>
      </c>
      <c r="AI31" s="29">
        <v>314.91300000000001</v>
      </c>
      <c r="AJ31" s="29">
        <v>305.601</v>
      </c>
      <c r="AK31" s="29">
        <v>305.74</v>
      </c>
      <c r="AL31" s="29">
        <v>297.14400000000001</v>
      </c>
      <c r="AM31" s="29">
        <v>280.923</v>
      </c>
      <c r="AN31" s="29">
        <v>284.35599999999999</v>
      </c>
      <c r="AO31" s="29">
        <v>287.09899999999999</v>
      </c>
      <c r="AP31" s="29">
        <v>290.71699999999998</v>
      </c>
      <c r="AQ31" s="29">
        <v>295.26100000000002</v>
      </c>
      <c r="AR31" s="29">
        <v>295.43400000000003</v>
      </c>
      <c r="AS31" s="29">
        <v>290.54500000000002</v>
      </c>
      <c r="AT31" s="29">
        <v>295.52699999999999</v>
      </c>
      <c r="AU31" s="29">
        <v>293.733</v>
      </c>
      <c r="AV31" s="29">
        <v>290.96600000000001</v>
      </c>
      <c r="AW31" s="29">
        <v>289.43200000000002</v>
      </c>
      <c r="AX31" s="29">
        <v>288.733</v>
      </c>
      <c r="AY31" s="29">
        <v>288.46699999999998</v>
      </c>
      <c r="AZ31" s="29">
        <v>291.149</v>
      </c>
      <c r="BA31" s="29">
        <v>295.81799999999998</v>
      </c>
      <c r="BB31" s="29">
        <v>291.185</v>
      </c>
      <c r="BC31" s="29">
        <v>284.74400000000003</v>
      </c>
      <c r="BD31" s="29">
        <v>277.38299999999998</v>
      </c>
      <c r="BE31" s="29">
        <v>275.93700000000001</v>
      </c>
      <c r="BF31" s="29">
        <v>279.49200000000002</v>
      </c>
      <c r="BG31" s="29">
        <v>281.48899999999998</v>
      </c>
      <c r="BH31" s="29">
        <v>280.52199999999999</v>
      </c>
      <c r="BI31" s="29">
        <v>276.66699999999997</v>
      </c>
      <c r="BJ31" s="29">
        <v>273.435</v>
      </c>
      <c r="BK31" s="29">
        <v>268.892</v>
      </c>
      <c r="BL31" s="29">
        <v>266.74900000000002</v>
      </c>
      <c r="BM31" s="29">
        <v>261.43599999999998</v>
      </c>
      <c r="BN31" s="29">
        <v>264.27999999999997</v>
      </c>
      <c r="BO31" s="29">
        <v>267.78100000000001</v>
      </c>
      <c r="BP31" s="29">
        <v>280.14499999999998</v>
      </c>
      <c r="BQ31" s="29">
        <v>280.68599999999998</v>
      </c>
      <c r="BR31" s="29">
        <v>287.84100000000001</v>
      </c>
      <c r="BS31" s="29">
        <v>289.38600000000002</v>
      </c>
      <c r="BT31" s="29">
        <v>296.88900000000001</v>
      </c>
      <c r="BU31" s="29">
        <v>301.92599999999999</v>
      </c>
      <c r="BV31" s="29">
        <v>300.41199999999998</v>
      </c>
      <c r="BW31" s="29">
        <v>294.846</v>
      </c>
      <c r="BX31" s="29">
        <v>280.608</v>
      </c>
      <c r="BY31" s="29">
        <v>277.38400000000001</v>
      </c>
      <c r="BZ31" s="29">
        <v>271.85599999999999</v>
      </c>
      <c r="CA31" s="29">
        <v>270.17599999999999</v>
      </c>
      <c r="CB31" s="29">
        <v>270.52999999999997</v>
      </c>
      <c r="CC31" s="29">
        <v>271.61399999999998</v>
      </c>
      <c r="CD31" s="29">
        <v>269.822</v>
      </c>
      <c r="CE31" s="29">
        <v>293.19200000000001</v>
      </c>
      <c r="CF31" s="29">
        <v>303.214</v>
      </c>
      <c r="CG31" s="29">
        <v>307.21199999999999</v>
      </c>
      <c r="CH31" s="29">
        <v>306.66199999999998</v>
      </c>
      <c r="CI31" s="29">
        <v>309.26900000000001</v>
      </c>
      <c r="CJ31" s="29">
        <v>306.822</v>
      </c>
      <c r="CK31" s="29">
        <v>309.77</v>
      </c>
      <c r="CL31" s="29">
        <v>300.536</v>
      </c>
      <c r="CM31" s="29">
        <v>295.63900000000001</v>
      </c>
      <c r="CN31" s="29">
        <v>289.56799999999998</v>
      </c>
      <c r="CO31" s="29">
        <v>287.00400000000002</v>
      </c>
      <c r="CP31" s="29">
        <v>295.28399999999999</v>
      </c>
      <c r="CQ31" s="29">
        <v>300.06900000000002</v>
      </c>
      <c r="CR31" s="29">
        <v>304.59800000000001</v>
      </c>
      <c r="CS31" s="29">
        <v>309.608</v>
      </c>
      <c r="CT31" s="29">
        <v>308.22399999999999</v>
      </c>
      <c r="CU31" s="29">
        <v>303.60500000000002</v>
      </c>
      <c r="CV31" s="29">
        <v>302.56</v>
      </c>
      <c r="CW31" s="29">
        <v>296.80500000000001</v>
      </c>
      <c r="CX31" s="29">
        <v>296.15800000000002</v>
      </c>
      <c r="CY31" s="29">
        <v>313.08100000000002</v>
      </c>
      <c r="CZ31" s="29">
        <v>304.54000000000002</v>
      </c>
      <c r="DA31" s="29">
        <v>304.51799999999997</v>
      </c>
      <c r="DB31" s="29">
        <v>295.94099999999997</v>
      </c>
      <c r="DC31" s="29">
        <v>286.48700000000002</v>
      </c>
      <c r="DD31" s="29">
        <v>312.68700000000001</v>
      </c>
      <c r="DE31" s="29">
        <v>307.767</v>
      </c>
      <c r="DF31" s="29">
        <v>307.54700000000003</v>
      </c>
      <c r="DG31" s="29">
        <v>278.38900000000001</v>
      </c>
      <c r="DH31" s="29">
        <v>247.87200000000001</v>
      </c>
      <c r="DI31" s="29">
        <v>226.39</v>
      </c>
      <c r="DJ31" s="29">
        <v>233.15199999999999</v>
      </c>
      <c r="DK31" s="29">
        <v>261.67200000000003</v>
      </c>
      <c r="DL31" s="29">
        <v>271.21199999999999</v>
      </c>
      <c r="DM31" s="29">
        <v>289.59100000000001</v>
      </c>
      <c r="DN31" s="29">
        <v>287.10300000000001</v>
      </c>
      <c r="DO31" s="29">
        <v>280.72399999999999</v>
      </c>
      <c r="DP31" s="29">
        <v>270.38200000000001</v>
      </c>
      <c r="DQ31" s="29">
        <v>269.36599999999999</v>
      </c>
      <c r="DR31" s="29">
        <v>292.48200000000003</v>
      </c>
      <c r="DS31" s="29">
        <v>333.29399999999998</v>
      </c>
      <c r="DT31" s="29">
        <v>336.17700000000002</v>
      </c>
      <c r="DU31" s="29">
        <v>335.012</v>
      </c>
      <c r="DV31" s="29">
        <v>339.42500000000001</v>
      </c>
      <c r="DW31" s="29">
        <v>355.26900000000001</v>
      </c>
      <c r="DX31" s="29">
        <v>371.77699999999999</v>
      </c>
      <c r="DY31" s="29">
        <v>378.488</v>
      </c>
      <c r="DZ31" s="29">
        <v>378.77300000000002</v>
      </c>
      <c r="EA31" s="29">
        <v>369.88900000000001</v>
      </c>
      <c r="EB31" s="29">
        <v>364.37700000000001</v>
      </c>
      <c r="EC31" s="29">
        <v>360.92599999999999</v>
      </c>
      <c r="ED31" s="29">
        <v>364.25099999999998</v>
      </c>
      <c r="EE31" s="29">
        <v>362.36799999999999</v>
      </c>
      <c r="EF31" s="29">
        <v>361.80399999999997</v>
      </c>
      <c r="EG31" s="29">
        <v>362.08</v>
      </c>
      <c r="EH31" s="29">
        <v>361.14400000000001</v>
      </c>
      <c r="EI31" s="29">
        <v>340.10899999999998</v>
      </c>
      <c r="EJ31" s="29">
        <v>341.36099999999999</v>
      </c>
      <c r="EK31" s="29">
        <v>334.411</v>
      </c>
      <c r="EL31" s="29">
        <v>329.64400000000001</v>
      </c>
      <c r="EM31" s="29">
        <v>325.68700000000001</v>
      </c>
      <c r="EN31" s="29">
        <v>344.11399999999998</v>
      </c>
      <c r="EO31" s="29">
        <v>352.71199999999999</v>
      </c>
      <c r="EP31" s="29">
        <v>358.34899999999999</v>
      </c>
      <c r="EQ31" s="29">
        <v>362.39299999999997</v>
      </c>
      <c r="ER31" s="29">
        <v>354.25</v>
      </c>
      <c r="ES31" s="29">
        <v>353.53199999999998</v>
      </c>
      <c r="ET31" s="29">
        <v>357.29</v>
      </c>
      <c r="EU31" s="29">
        <v>346.209</v>
      </c>
      <c r="EV31" s="29">
        <v>346.346</v>
      </c>
      <c r="EW31" s="29">
        <v>396.84399999999999</v>
      </c>
      <c r="EX31" s="29">
        <v>429.24400000000003</v>
      </c>
      <c r="EY31" s="29">
        <v>454.40800000000002</v>
      </c>
      <c r="EZ31" s="29">
        <v>498.22800000000001</v>
      </c>
      <c r="FA31" s="29">
        <v>521.04600000000005</v>
      </c>
      <c r="FB31" s="29">
        <v>524.03499999999997</v>
      </c>
      <c r="FC31" s="29">
        <v>533.05799999999999</v>
      </c>
      <c r="FD31" s="29">
        <v>544.07000000000005</v>
      </c>
      <c r="FE31" s="29">
        <v>558.43899999999996</v>
      </c>
      <c r="FF31" s="29">
        <v>565.62900000000002</v>
      </c>
      <c r="FG31" s="29">
        <v>585.88300000000004</v>
      </c>
      <c r="FH31" s="29">
        <v>617.42600000000004</v>
      </c>
      <c r="FI31" s="29">
        <v>695.17899999999997</v>
      </c>
      <c r="FJ31" s="29">
        <v>729.84</v>
      </c>
      <c r="FK31" s="29">
        <v>703.71100000000001</v>
      </c>
      <c r="FL31" s="29">
        <v>726.87300000000005</v>
      </c>
      <c r="FM31" s="29">
        <v>713.99900000000002</v>
      </c>
      <c r="FN31" s="29">
        <v>550.11500000000001</v>
      </c>
      <c r="FO31" s="29">
        <v>465.42399999999998</v>
      </c>
      <c r="FP31" s="29">
        <v>388.69499999999999</v>
      </c>
      <c r="FQ31" s="29">
        <v>374.94099999999997</v>
      </c>
      <c r="FR31" s="29">
        <v>330.21699999999998</v>
      </c>
      <c r="FS31" s="29">
        <v>317.92099999999999</v>
      </c>
      <c r="FT31" s="29">
        <v>336.048</v>
      </c>
      <c r="FU31" s="29">
        <v>275.452</v>
      </c>
      <c r="FV31" s="29">
        <v>244.809</v>
      </c>
      <c r="FW31" s="29">
        <v>236.71199999999999</v>
      </c>
      <c r="FX31" s="29">
        <v>242.94</v>
      </c>
      <c r="FY31" s="29">
        <v>257.93400000000003</v>
      </c>
      <c r="FZ31" s="29">
        <v>256.94299999999998</v>
      </c>
      <c r="GA31" s="29">
        <v>238.77099999999999</v>
      </c>
      <c r="GB31" s="29">
        <v>215.863</v>
      </c>
      <c r="GC31" s="29">
        <v>206.357</v>
      </c>
      <c r="GD31" s="29">
        <v>200.29599999999999</v>
      </c>
      <c r="GE31" s="29">
        <v>182.17099999999999</v>
      </c>
      <c r="GF31" s="29">
        <v>183.58600000000001</v>
      </c>
      <c r="GG31" s="29">
        <v>186.89400000000001</v>
      </c>
      <c r="GH31" s="29">
        <v>189.624</v>
      </c>
      <c r="GI31" s="29">
        <v>188.37700000000001</v>
      </c>
      <c r="GJ31" s="29">
        <v>187.428</v>
      </c>
      <c r="GK31" s="29">
        <v>188.286</v>
      </c>
      <c r="GL31" s="29">
        <v>187.37</v>
      </c>
      <c r="GM31" s="29">
        <v>188.36</v>
      </c>
      <c r="GN31" s="29">
        <v>189.46199999999999</v>
      </c>
      <c r="GO31" s="29">
        <v>188.22</v>
      </c>
      <c r="GP31" s="29">
        <v>186.72900000000001</v>
      </c>
      <c r="GQ31" s="29">
        <v>190.93799999999999</v>
      </c>
      <c r="GR31" s="29">
        <v>198.333</v>
      </c>
      <c r="GS31" s="29">
        <v>205.86500000000001</v>
      </c>
      <c r="GT31" s="29">
        <v>204.69499999999999</v>
      </c>
      <c r="GU31" s="29">
        <v>203.654</v>
      </c>
      <c r="GV31" s="29">
        <v>199.80699999999999</v>
      </c>
      <c r="GW31" s="29">
        <v>198.69800000000001</v>
      </c>
      <c r="GX31" s="29">
        <v>202.49</v>
      </c>
      <c r="GY31" s="29">
        <v>190.93100000000001</v>
      </c>
      <c r="GZ31" s="29">
        <v>195.49700000000001</v>
      </c>
      <c r="HA31" s="29">
        <v>189.12899999999999</v>
      </c>
      <c r="HB31" s="29">
        <v>188.214</v>
      </c>
      <c r="HC31" s="29">
        <v>187.09</v>
      </c>
      <c r="HD31" s="29">
        <v>192.49700000000001</v>
      </c>
      <c r="HE31" s="29">
        <v>202.43799999999999</v>
      </c>
      <c r="HF31" s="29">
        <v>209.41300000000001</v>
      </c>
      <c r="HG31" s="29">
        <v>209.61699999999999</v>
      </c>
      <c r="HH31" s="29">
        <v>212.51300000000001</v>
      </c>
      <c r="HI31" s="29">
        <v>215.84800000000001</v>
      </c>
      <c r="HJ31" s="29">
        <v>216.941</v>
      </c>
      <c r="HK31" s="29">
        <v>221.887</v>
      </c>
      <c r="HL31" s="29">
        <v>216.31100000000001</v>
      </c>
      <c r="HM31" s="29">
        <v>212.43600000000001</v>
      </c>
      <c r="HN31" s="29">
        <v>211.02799999999999</v>
      </c>
      <c r="HO31" s="29">
        <v>205.791</v>
      </c>
      <c r="HP31" s="29">
        <v>206.60300000000001</v>
      </c>
      <c r="HQ31" s="29">
        <v>202.483</v>
      </c>
      <c r="HR31" s="29">
        <v>207.65899999999999</v>
      </c>
      <c r="HS31" s="29">
        <v>208.65199999999999</v>
      </c>
      <c r="HT31" s="29">
        <v>206.46299999999999</v>
      </c>
      <c r="HU31" s="29">
        <v>210.61199999999999</v>
      </c>
      <c r="HV31" s="29">
        <v>209.31899999999999</v>
      </c>
      <c r="HW31" s="29">
        <v>210.83199999999999</v>
      </c>
      <c r="HX31" s="29">
        <v>215.67500000000001</v>
      </c>
      <c r="HY31" s="29">
        <v>217.404</v>
      </c>
      <c r="HZ31" s="29">
        <v>220.32300000000001</v>
      </c>
      <c r="IA31" s="29">
        <v>227.41399999999999</v>
      </c>
      <c r="IB31" s="29">
        <v>229.52600000000001</v>
      </c>
      <c r="IC31" s="29">
        <v>228.43100000000001</v>
      </c>
      <c r="ID31" s="29">
        <v>229.09399999999999</v>
      </c>
      <c r="IE31" s="29">
        <v>231.32599999999999</v>
      </c>
      <c r="IF31" s="29">
        <v>234.5</v>
      </c>
      <c r="IG31" s="29">
        <v>240.01900000000001</v>
      </c>
      <c r="IH31" s="29">
        <v>243.333</v>
      </c>
      <c r="II31" s="29">
        <v>235.02699999999999</v>
      </c>
      <c r="IJ31" s="29">
        <v>238.274</v>
      </c>
      <c r="IK31" s="29">
        <v>239.98</v>
      </c>
      <c r="IL31" s="29">
        <v>240.80199999999999</v>
      </c>
      <c r="IM31" s="29">
        <v>239.286</v>
      </c>
      <c r="IN31" s="29">
        <v>241.816</v>
      </c>
      <c r="IO31" s="29">
        <v>247.59399999999999</v>
      </c>
      <c r="IP31" s="29">
        <v>250.28200000000001</v>
      </c>
      <c r="IQ31" s="29">
        <v>252.244</v>
      </c>
      <c r="IR31" s="29">
        <v>247.321</v>
      </c>
      <c r="IS31" s="29">
        <v>244.35599999999999</v>
      </c>
      <c r="IT31" s="29">
        <v>245.80500000000001</v>
      </c>
      <c r="IU31" s="29">
        <v>245.05199999999999</v>
      </c>
      <c r="IV31" s="29">
        <v>241.29499999999999</v>
      </c>
      <c r="IW31" s="29">
        <v>234.71</v>
      </c>
      <c r="IX31" s="29">
        <v>235.32400000000001</v>
      </c>
      <c r="IY31" s="29">
        <v>231.249</v>
      </c>
      <c r="IZ31" s="29">
        <v>224.114</v>
      </c>
      <c r="JA31" s="29">
        <v>222.90299999999999</v>
      </c>
      <c r="JB31" s="29">
        <v>211.90199999999999</v>
      </c>
      <c r="JC31" s="29">
        <v>218.102</v>
      </c>
      <c r="JD31" s="29">
        <v>229.732</v>
      </c>
      <c r="JE31" s="29">
        <v>231.732</v>
      </c>
      <c r="JF31" s="29">
        <v>228.881</v>
      </c>
      <c r="JG31" s="29">
        <v>224.798</v>
      </c>
      <c r="JH31" s="29">
        <v>221.59</v>
      </c>
      <c r="JI31" s="29">
        <v>223.93700000000001</v>
      </c>
      <c r="JJ31" s="29">
        <v>228.97900000000001</v>
      </c>
      <c r="JK31" s="29">
        <v>229.65</v>
      </c>
      <c r="JL31" s="29">
        <v>229.96299999999999</v>
      </c>
      <c r="JM31" s="29">
        <v>231.21600000000001</v>
      </c>
      <c r="JN31" s="29">
        <v>233.678</v>
      </c>
      <c r="JO31" s="29">
        <v>235.239</v>
      </c>
      <c r="JP31" s="29">
        <v>234.96600000000001</v>
      </c>
      <c r="JQ31" s="29">
        <v>235.03100000000001</v>
      </c>
      <c r="JR31" s="29">
        <v>237.86600000000001</v>
      </c>
      <c r="JS31" s="29">
        <v>239.00299999999999</v>
      </c>
      <c r="JT31" s="29">
        <v>248.09200000000001</v>
      </c>
      <c r="JU31" s="29">
        <v>252.798</v>
      </c>
      <c r="JV31" s="29">
        <v>255.95599999999999</v>
      </c>
      <c r="JW31" s="29">
        <v>254.15199999999999</v>
      </c>
      <c r="JX31" s="29">
        <v>258.30799999999999</v>
      </c>
      <c r="JY31" s="29">
        <v>261.43700000000001</v>
      </c>
      <c r="JZ31" s="29">
        <v>255.30500000000001</v>
      </c>
      <c r="KA31" s="29">
        <v>253.06299999999999</v>
      </c>
      <c r="KB31" s="29">
        <v>260.77800000000002</v>
      </c>
      <c r="KC31" s="29">
        <v>261.44600000000003</v>
      </c>
      <c r="KD31" s="29">
        <v>269.66300000000001</v>
      </c>
      <c r="KE31" s="29">
        <v>271.33300000000003</v>
      </c>
      <c r="KF31" s="29">
        <v>268.24900000000002</v>
      </c>
      <c r="KG31" s="29">
        <v>268.81099999999998</v>
      </c>
      <c r="KH31" s="29">
        <v>265.25299999999999</v>
      </c>
      <c r="KI31" s="29">
        <v>270.40199999999999</v>
      </c>
      <c r="KJ31" s="29">
        <v>266.76499999999999</v>
      </c>
      <c r="KK31" s="29">
        <v>261.077</v>
      </c>
      <c r="KL31" s="29">
        <v>257.50400000000002</v>
      </c>
      <c r="KM31" s="29">
        <v>254.33500000000001</v>
      </c>
      <c r="KN31" s="29">
        <v>256.77100000000002</v>
      </c>
      <c r="KO31" s="29">
        <v>283.39</v>
      </c>
      <c r="KP31" s="29">
        <v>281.08699999999999</v>
      </c>
      <c r="KQ31" s="29">
        <v>275.154</v>
      </c>
      <c r="KR31" s="29">
        <v>272.298</v>
      </c>
      <c r="KS31" s="29">
        <v>269.149</v>
      </c>
      <c r="KT31" s="29">
        <v>275.12</v>
      </c>
      <c r="KU31" s="29">
        <v>275.38600000000002</v>
      </c>
      <c r="KV31" s="29">
        <v>272.79899999999998</v>
      </c>
      <c r="KW31" s="29">
        <v>271.03500000000003</v>
      </c>
      <c r="KX31" s="29">
        <v>271.23500000000001</v>
      </c>
      <c r="KY31" s="29">
        <v>272.07600000000002</v>
      </c>
      <c r="KZ31" s="29">
        <v>266.959</v>
      </c>
      <c r="LA31" s="29">
        <v>261.48399999999998</v>
      </c>
      <c r="LB31" s="29">
        <v>264.57299999999998</v>
      </c>
      <c r="LC31" s="29">
        <v>265.75</v>
      </c>
      <c r="LD31" s="29">
        <v>274.50599999999997</v>
      </c>
      <c r="LE31" s="29">
        <v>285.46699999999998</v>
      </c>
      <c r="LF31" s="29">
        <v>292.447</v>
      </c>
      <c r="LG31" s="29">
        <v>305.16800000000001</v>
      </c>
      <c r="LH31" s="29">
        <v>308.065</v>
      </c>
      <c r="LI31" s="29">
        <v>299.28100000000001</v>
      </c>
      <c r="LJ31" s="29">
        <v>293.75700000000001</v>
      </c>
      <c r="LK31" s="29">
        <v>284.822</v>
      </c>
      <c r="LL31" s="29">
        <v>276.5</v>
      </c>
      <c r="LM31" s="29">
        <v>289.48599999999999</v>
      </c>
      <c r="LN31" s="29">
        <v>302.09100000000001</v>
      </c>
      <c r="LO31" s="29">
        <v>309.685</v>
      </c>
      <c r="LP31" s="29">
        <v>321.01499999999999</v>
      </c>
      <c r="LQ31" s="29">
        <v>314.22399999999999</v>
      </c>
      <c r="LR31" s="29">
        <v>311.28100000000001</v>
      </c>
      <c r="LS31" s="29">
        <v>310.44499999999999</v>
      </c>
      <c r="LT31" s="29">
        <v>299.77199999999999</v>
      </c>
      <c r="LU31" s="29">
        <v>279.72699999999998</v>
      </c>
      <c r="LV31" s="29">
        <v>274.214</v>
      </c>
      <c r="LW31" s="29">
        <v>274.90600000000001</v>
      </c>
      <c r="LX31" s="29">
        <v>287.43299999999999</v>
      </c>
      <c r="LY31" s="29">
        <v>295.34300000000002</v>
      </c>
      <c r="LZ31" s="29">
        <v>301.50200000000001</v>
      </c>
      <c r="MA31" s="29">
        <v>302.60199999999998</v>
      </c>
      <c r="MB31" s="29">
        <v>302.14</v>
      </c>
      <c r="MC31" s="29">
        <v>293.50599999999997</v>
      </c>
      <c r="MD31" s="29">
        <v>290.13299999999998</v>
      </c>
      <c r="ME31" s="29">
        <v>293.827</v>
      </c>
      <c r="MF31" s="29">
        <v>290.25799999999998</v>
      </c>
      <c r="MG31" s="29">
        <v>291.411</v>
      </c>
      <c r="MH31" s="29">
        <v>297.971</v>
      </c>
      <c r="MI31" s="29">
        <v>304.81200000000001</v>
      </c>
      <c r="MJ31" s="29">
        <v>291.33100000000002</v>
      </c>
      <c r="MK31" s="29">
        <v>281.92200000000003</v>
      </c>
      <c r="ML31" s="29">
        <v>280.85300000000001</v>
      </c>
      <c r="MM31" s="29">
        <v>286.017</v>
      </c>
      <c r="MN31" s="29">
        <v>300.70600000000002</v>
      </c>
      <c r="MO31" s="29">
        <v>305.49400000000003</v>
      </c>
      <c r="MP31" s="29">
        <v>318.54300000000001</v>
      </c>
      <c r="MQ31" s="29">
        <v>326.47199999999998</v>
      </c>
      <c r="MR31" s="29">
        <v>357.44400000000002</v>
      </c>
      <c r="MS31" s="29">
        <v>360.68799999999999</v>
      </c>
      <c r="MT31" s="29">
        <v>358.9</v>
      </c>
      <c r="MU31" s="29">
        <v>358.78100000000001</v>
      </c>
      <c r="MV31" s="29">
        <v>355.678</v>
      </c>
      <c r="MW31" s="29">
        <v>354.62200000000001</v>
      </c>
      <c r="MX31" s="29">
        <v>361.61399999999998</v>
      </c>
      <c r="MY31" s="29">
        <v>365.12900000000002</v>
      </c>
      <c r="MZ31" s="29">
        <v>366.517</v>
      </c>
      <c r="NA31" s="29">
        <v>364.49299999999999</v>
      </c>
      <c r="NB31" s="29">
        <v>363.22899999999998</v>
      </c>
      <c r="NC31" s="29">
        <v>350.95299999999997</v>
      </c>
      <c r="ND31" s="29">
        <v>353.649</v>
      </c>
      <c r="NE31" s="29">
        <v>360.70400000000001</v>
      </c>
      <c r="NF31" s="29">
        <v>361.02300000000002</v>
      </c>
      <c r="NG31" s="29">
        <v>370.37</v>
      </c>
      <c r="NH31" s="29">
        <v>378.43099999999998</v>
      </c>
      <c r="NI31" s="29">
        <v>385.92</v>
      </c>
      <c r="NJ31" s="29">
        <v>383.928</v>
      </c>
      <c r="NK31" s="29">
        <v>379.95299999999997</v>
      </c>
      <c r="NL31" s="29">
        <v>383.733</v>
      </c>
      <c r="NM31" s="29">
        <v>383.45499999999998</v>
      </c>
      <c r="NN31" s="29">
        <v>383.79</v>
      </c>
      <c r="NO31" s="29">
        <v>382.48899999999998</v>
      </c>
      <c r="NP31" s="29">
        <v>388.661</v>
      </c>
      <c r="NQ31" s="29">
        <v>380.08100000000002</v>
      </c>
      <c r="NR31" s="29">
        <v>377.40800000000002</v>
      </c>
      <c r="NS31" s="29">
        <v>371.649</v>
      </c>
      <c r="NT31" s="29">
        <v>361.339</v>
      </c>
      <c r="NU31" s="29">
        <v>357.78500000000003</v>
      </c>
      <c r="NV31" s="29">
        <v>356.94299999999998</v>
      </c>
      <c r="NW31" s="29">
        <v>351.62099999999998</v>
      </c>
      <c r="NX31" s="29">
        <v>335.35700000000003</v>
      </c>
      <c r="NY31" s="29">
        <v>326.185</v>
      </c>
      <c r="NZ31" s="29">
        <v>332.995</v>
      </c>
      <c r="OA31" s="29">
        <v>323.58999999999997</v>
      </c>
      <c r="OB31" s="29">
        <v>306.06200000000001</v>
      </c>
      <c r="OC31" s="29">
        <v>301.154</v>
      </c>
      <c r="OD31" s="29">
        <v>297.60199999999998</v>
      </c>
      <c r="OE31" s="29">
        <v>302.351</v>
      </c>
      <c r="OF31" s="29">
        <v>320.21100000000001</v>
      </c>
      <c r="OG31" s="29">
        <v>323.327</v>
      </c>
      <c r="OH31" s="29">
        <v>328.59100000000001</v>
      </c>
      <c r="OI31" s="29">
        <v>333.31900000000002</v>
      </c>
      <c r="OJ31" s="29">
        <v>330.88499999999999</v>
      </c>
      <c r="OK31" s="29">
        <v>332.69</v>
      </c>
      <c r="OL31" s="29">
        <v>330.57299999999998</v>
      </c>
      <c r="OM31" s="29">
        <v>332.16</v>
      </c>
      <c r="ON31" s="29">
        <v>329.048</v>
      </c>
      <c r="OO31" s="29">
        <v>332.31799999999998</v>
      </c>
      <c r="OP31" s="29">
        <v>334.67899999999997</v>
      </c>
      <c r="OQ31" s="29">
        <v>342.37</v>
      </c>
      <c r="OR31" s="29">
        <v>349.44499999999999</v>
      </c>
      <c r="OS31" s="29">
        <v>352.19799999999998</v>
      </c>
      <c r="OT31" s="29">
        <v>347.76</v>
      </c>
      <c r="OU31" s="29">
        <v>346.863</v>
      </c>
      <c r="OV31" s="29">
        <v>344.25799999999998</v>
      </c>
      <c r="OW31" s="29">
        <v>344.35599999999999</v>
      </c>
      <c r="OX31" s="29">
        <v>341.79199999999997</v>
      </c>
      <c r="OY31" s="29">
        <v>346.14400000000001</v>
      </c>
      <c r="OZ31" s="29">
        <v>344.50799999999998</v>
      </c>
      <c r="PA31" s="29">
        <v>357.97800000000001</v>
      </c>
      <c r="PB31" s="29">
        <v>372.827</v>
      </c>
      <c r="PC31" s="29">
        <v>369.10899999999998</v>
      </c>
      <c r="PD31" s="29">
        <v>350.07900000000001</v>
      </c>
      <c r="PE31" s="29">
        <v>344.51900000000001</v>
      </c>
      <c r="PF31" s="29">
        <v>336.89499999999998</v>
      </c>
      <c r="PG31" s="29">
        <v>341.76100000000002</v>
      </c>
      <c r="PH31" s="29">
        <v>348.08600000000001</v>
      </c>
      <c r="PI31" s="29">
        <v>298.30500000000001</v>
      </c>
      <c r="PJ31" s="29">
        <v>302.72500000000002</v>
      </c>
      <c r="PK31" s="29">
        <v>305.14299999999997</v>
      </c>
      <c r="PL31" s="29">
        <v>304.45600000000002</v>
      </c>
      <c r="PM31" s="29">
        <v>307.93400000000003</v>
      </c>
      <c r="PN31" s="29">
        <v>313.75700000000001</v>
      </c>
      <c r="PO31" s="29">
        <v>322.53399999999999</v>
      </c>
      <c r="PP31" s="29">
        <v>325.57900000000001</v>
      </c>
      <c r="PQ31" s="29">
        <v>322.63400000000001</v>
      </c>
      <c r="PR31" s="29">
        <v>319.61099999999999</v>
      </c>
      <c r="PS31" s="29">
        <v>315.37799999999999</v>
      </c>
      <c r="PT31" s="29">
        <v>318.84500000000003</v>
      </c>
      <c r="PU31" s="29">
        <v>318.33999999999997</v>
      </c>
      <c r="PV31" s="29">
        <v>315.029</v>
      </c>
      <c r="PW31" s="29">
        <v>318.92</v>
      </c>
      <c r="PX31" s="29">
        <v>327.92200000000003</v>
      </c>
      <c r="PY31" s="29">
        <v>331.755</v>
      </c>
      <c r="PZ31" s="29">
        <v>335.79</v>
      </c>
      <c r="QA31" s="29">
        <v>332.45699999999999</v>
      </c>
      <c r="QB31" s="29">
        <v>333.59899999999999</v>
      </c>
      <c r="QC31" s="29">
        <v>332.26900000000001</v>
      </c>
      <c r="QD31" s="29">
        <v>333.613</v>
      </c>
      <c r="QE31" s="29">
        <v>335.42700000000002</v>
      </c>
      <c r="QF31" s="29">
        <v>333.44400000000002</v>
      </c>
      <c r="QG31" s="29">
        <v>332.18799999999999</v>
      </c>
      <c r="QH31" s="29">
        <v>337.85700000000003</v>
      </c>
      <c r="QI31" s="29">
        <v>353.44900000000001</v>
      </c>
      <c r="QJ31" s="29">
        <v>355.65699999999998</v>
      </c>
      <c r="QK31" s="29">
        <v>347.00400000000002</v>
      </c>
      <c r="QL31" s="29">
        <v>332.76100000000002</v>
      </c>
      <c r="QM31" s="29">
        <v>332.50599999999997</v>
      </c>
      <c r="QN31" s="29">
        <v>340.61500000000001</v>
      </c>
      <c r="QO31" s="29">
        <v>339.14299999999997</v>
      </c>
      <c r="QP31" s="29">
        <v>340.923</v>
      </c>
      <c r="QQ31" s="29">
        <v>347.37099999999998</v>
      </c>
      <c r="QR31" s="29">
        <v>346.56400000000002</v>
      </c>
      <c r="QS31" s="29">
        <v>338.79</v>
      </c>
      <c r="QT31" s="29">
        <v>335.983</v>
      </c>
      <c r="QU31" s="29">
        <v>336.91399999999999</v>
      </c>
      <c r="QV31" s="29">
        <v>334.66699999999997</v>
      </c>
      <c r="QW31" s="29">
        <v>331.90899999999999</v>
      </c>
      <c r="QX31" s="29">
        <v>324.17899999999997</v>
      </c>
      <c r="QY31" s="29">
        <v>332.83100000000002</v>
      </c>
      <c r="QZ31" s="29">
        <v>349.24400000000003</v>
      </c>
      <c r="RA31" s="29">
        <v>355.91800000000001</v>
      </c>
      <c r="RB31" s="29">
        <v>369.37400000000002</v>
      </c>
      <c r="RC31" s="29">
        <v>369.41399999999999</v>
      </c>
      <c r="RD31" s="29">
        <v>367.05099999999999</v>
      </c>
      <c r="RE31" s="29">
        <v>376.76</v>
      </c>
      <c r="RF31" s="29">
        <v>374.38900000000001</v>
      </c>
      <c r="RG31" s="29">
        <v>401.42099999999999</v>
      </c>
      <c r="RH31" s="29">
        <v>417.4</v>
      </c>
      <c r="RI31" s="29">
        <v>431.73399999999998</v>
      </c>
      <c r="RJ31" s="29">
        <v>437.23099999999999</v>
      </c>
      <c r="RK31" s="29">
        <v>417.46899999999999</v>
      </c>
      <c r="RL31" s="29">
        <v>405.82499999999999</v>
      </c>
      <c r="RM31" s="29">
        <v>405.63900000000001</v>
      </c>
      <c r="RN31" s="29">
        <v>405.601</v>
      </c>
      <c r="RO31" s="29">
        <v>400.26600000000002</v>
      </c>
      <c r="RP31" s="29">
        <v>402.24299999999999</v>
      </c>
      <c r="RQ31" s="29">
        <v>417.57</v>
      </c>
      <c r="RR31" s="29">
        <v>399.55900000000003</v>
      </c>
      <c r="RS31" s="29">
        <v>396.76499999999999</v>
      </c>
      <c r="RT31" s="29">
        <v>394.46899999999999</v>
      </c>
      <c r="RU31" s="29">
        <v>390.93299999999999</v>
      </c>
      <c r="RV31" s="29">
        <v>389.54199999999997</v>
      </c>
      <c r="RW31" s="29">
        <v>391.31</v>
      </c>
      <c r="RX31" s="29">
        <v>408.358</v>
      </c>
      <c r="RY31" s="29">
        <v>424.51299999999998</v>
      </c>
      <c r="RZ31" s="29">
        <v>429.66899999999998</v>
      </c>
      <c r="SA31" s="29">
        <v>427.46</v>
      </c>
      <c r="SB31" s="29">
        <v>429.40699999999998</v>
      </c>
      <c r="SC31" s="29">
        <v>411.863</v>
      </c>
      <c r="SD31" s="29">
        <v>399.10500000000002</v>
      </c>
      <c r="SE31" s="29">
        <v>389.80099999999999</v>
      </c>
      <c r="SF31" s="29">
        <v>389.38</v>
      </c>
      <c r="SG31" s="29">
        <v>380.01600000000002</v>
      </c>
      <c r="SH31" s="29">
        <v>368.322</v>
      </c>
      <c r="SI31" s="29">
        <v>363.14</v>
      </c>
      <c r="SJ31" s="29">
        <v>360.20499999999998</v>
      </c>
      <c r="SK31" s="29">
        <v>363.22399999999999</v>
      </c>
      <c r="SL31" s="29">
        <v>363.476</v>
      </c>
      <c r="SM31" s="29">
        <v>362.899</v>
      </c>
      <c r="SN31" s="29">
        <v>385.209</v>
      </c>
      <c r="SO31" s="29">
        <v>368.78199999999998</v>
      </c>
      <c r="SP31" s="29">
        <v>362.01799999999997</v>
      </c>
      <c r="SQ31" s="29">
        <v>346.86200000000002</v>
      </c>
      <c r="SR31" s="29">
        <v>324.18099999999998</v>
      </c>
      <c r="SS31" s="29">
        <v>305.59500000000003</v>
      </c>
      <c r="ST31" s="29">
        <v>301.05200000000002</v>
      </c>
      <c r="SU31" s="29">
        <v>298.40300000000002</v>
      </c>
      <c r="SV31" s="29">
        <v>293.39499999999998</v>
      </c>
      <c r="SW31" s="29">
        <v>294.69400000000002</v>
      </c>
      <c r="SX31" s="29">
        <v>296.65699999999998</v>
      </c>
      <c r="SY31" s="29">
        <v>296.44900000000001</v>
      </c>
      <c r="SZ31" s="29">
        <v>296.60700000000003</v>
      </c>
      <c r="TA31" s="29">
        <v>301.084</v>
      </c>
      <c r="TB31" s="29">
        <v>308.64699999999999</v>
      </c>
      <c r="TC31" s="29">
        <v>312.13600000000002</v>
      </c>
      <c r="TD31" s="29">
        <v>315.59300000000002</v>
      </c>
      <c r="TE31" s="29">
        <v>315.92500000000001</v>
      </c>
      <c r="TF31" s="29">
        <v>310.017</v>
      </c>
      <c r="TG31" s="29">
        <v>306.95800000000003</v>
      </c>
      <c r="TH31" s="29">
        <v>300.779</v>
      </c>
      <c r="TI31" s="29">
        <v>275.66699999999997</v>
      </c>
    </row>
    <row r="32" spans="2:530" x14ac:dyDescent="0.25">
      <c r="B32" s="29" t="s">
        <v>94</v>
      </c>
      <c r="C32" s="29" t="s">
        <v>927</v>
      </c>
      <c r="D32" s="29">
        <f t="shared" si="9"/>
        <v>243</v>
      </c>
      <c r="E32" s="29" t="str" cm="1">
        <f t="array" ref="E32">_xll.BDP($B32&amp;" corp",E$11)</f>
        <v>BAYNGR 2 3/8 11/12/79</v>
      </c>
      <c r="F32" s="29" t="str" cm="1">
        <f t="array" ref="F32">_xll.BDP($B32&amp;" corp",F$11)</f>
        <v>BAYNGR</v>
      </c>
      <c r="G32" s="29" cm="1">
        <f t="array" ref="G32">_xll.BDP($B32&amp;" corp",G$11)</f>
        <v>2.375</v>
      </c>
      <c r="H32" s="31" cm="1">
        <f t="array" ref="H32">_xll.BDP($B32&amp;" corp",H$11)*1</f>
        <v>45700</v>
      </c>
      <c r="I32" s="31" t="str">
        <f t="shared" si="10"/>
        <v>BAYNGR 2.375 25</v>
      </c>
      <c r="J32" s="29" t="str" cm="1">
        <f t="array" ref="J32">_xll.BDP($B32&amp;" corp",J$11)</f>
        <v>EUR</v>
      </c>
      <c r="K32" s="31" cm="1">
        <f t="array" ref="K32">_xll.BDP($B32&amp;" corp",K$11)*1</f>
        <v>43776</v>
      </c>
      <c r="L32" s="29">
        <f t="shared" ca="1" si="11"/>
        <v>350</v>
      </c>
      <c r="N32" s="29">
        <v>1</v>
      </c>
      <c r="O32" s="29" t="s">
        <v>1174</v>
      </c>
      <c r="P32" s="29">
        <f>_xll.BDH(B32&amp;"@"&amp;C32&amp;" Corp","blp_i_sprd_mid","-2AY",,"Dates=h","Fill=C","Sort=R","Dir=H","factor=1","pcs="&amp;TV33,"cols=243;rows=1")</f>
        <v>321.39100000000002</v>
      </c>
      <c r="Q32" s="29">
        <v>322.67700000000002</v>
      </c>
      <c r="R32" s="29">
        <v>324.89499999999998</v>
      </c>
      <c r="S32" s="29">
        <v>326.483</v>
      </c>
      <c r="T32" s="29">
        <v>327.56900000000002</v>
      </c>
      <c r="U32" s="29">
        <v>319.93700000000001</v>
      </c>
      <c r="V32" s="29">
        <v>317.88799999999998</v>
      </c>
      <c r="W32" s="29">
        <v>316.61799999999999</v>
      </c>
      <c r="X32" s="29">
        <v>317.483</v>
      </c>
      <c r="Y32" s="29">
        <v>314.827</v>
      </c>
      <c r="Z32" s="29">
        <v>311.70600000000002</v>
      </c>
      <c r="AA32" s="29">
        <v>310.47399999999999</v>
      </c>
      <c r="AB32" s="29">
        <v>316.07400000000001</v>
      </c>
      <c r="AC32" s="29">
        <v>318.07100000000003</v>
      </c>
      <c r="AD32" s="29">
        <v>316.37799999999999</v>
      </c>
      <c r="AE32" s="29">
        <v>312.68400000000003</v>
      </c>
      <c r="AF32" s="29">
        <v>323.43</v>
      </c>
      <c r="AG32" s="29">
        <v>325.512</v>
      </c>
      <c r="AH32" s="29">
        <v>330.08199999999999</v>
      </c>
      <c r="AI32" s="29">
        <v>320.334</v>
      </c>
      <c r="AJ32" s="29">
        <v>310.63400000000001</v>
      </c>
      <c r="AK32" s="29">
        <v>310.69</v>
      </c>
      <c r="AL32" s="29">
        <v>302.93</v>
      </c>
      <c r="AM32" s="29">
        <v>285.39600000000002</v>
      </c>
      <c r="AN32" s="29">
        <v>289.55399999999997</v>
      </c>
      <c r="AO32" s="29">
        <v>294.30099999999999</v>
      </c>
      <c r="AP32" s="29">
        <v>297.904</v>
      </c>
      <c r="AQ32" s="29">
        <v>304.31200000000001</v>
      </c>
      <c r="AR32" s="29">
        <v>305.00700000000001</v>
      </c>
      <c r="AS32" s="29">
        <v>299.95</v>
      </c>
      <c r="AT32" s="29">
        <v>303.09699999999998</v>
      </c>
      <c r="AU32" s="29">
        <v>302.76100000000002</v>
      </c>
      <c r="AV32" s="29">
        <v>300.154</v>
      </c>
      <c r="AW32" s="29">
        <v>300.23500000000001</v>
      </c>
      <c r="AX32" s="29">
        <v>298.24099999999999</v>
      </c>
      <c r="AY32" s="29">
        <v>298.24599999999998</v>
      </c>
      <c r="AZ32" s="29">
        <v>301.47000000000003</v>
      </c>
      <c r="BA32" s="29">
        <v>301.19499999999999</v>
      </c>
      <c r="BB32" s="29">
        <v>301.47399999999999</v>
      </c>
      <c r="BC32" s="29">
        <v>296.37700000000001</v>
      </c>
      <c r="BD32" s="29">
        <v>290.60399999999998</v>
      </c>
      <c r="BE32" s="29">
        <v>289.65499999999997</v>
      </c>
      <c r="BF32" s="29">
        <v>292.72699999999998</v>
      </c>
      <c r="BG32" s="29">
        <v>293.274</v>
      </c>
      <c r="BH32" s="29">
        <v>293.31299999999999</v>
      </c>
      <c r="BI32" s="29">
        <v>288.80200000000002</v>
      </c>
      <c r="BJ32" s="29">
        <v>284.78899999999999</v>
      </c>
      <c r="BK32" s="29">
        <v>281.36</v>
      </c>
      <c r="BL32" s="29">
        <v>279.30500000000001</v>
      </c>
      <c r="BM32" s="29">
        <v>277.05</v>
      </c>
      <c r="BN32" s="29">
        <v>280.65899999999999</v>
      </c>
      <c r="BO32" s="29">
        <v>284.334</v>
      </c>
      <c r="BP32" s="29">
        <v>296.86399999999998</v>
      </c>
      <c r="BQ32" s="29">
        <v>298.089</v>
      </c>
      <c r="BR32" s="29">
        <v>303.06099999999998</v>
      </c>
      <c r="BS32" s="29">
        <v>303.84300000000002</v>
      </c>
      <c r="BT32" s="29">
        <v>310.84100000000001</v>
      </c>
      <c r="BU32" s="29">
        <v>313.11200000000002</v>
      </c>
      <c r="BV32" s="29">
        <v>312.37700000000001</v>
      </c>
      <c r="BW32" s="29">
        <v>307.70100000000002</v>
      </c>
      <c r="BX32" s="29">
        <v>292.447</v>
      </c>
      <c r="BY32" s="29">
        <v>289.137</v>
      </c>
      <c r="BZ32" s="29">
        <v>283.89699999999999</v>
      </c>
      <c r="CA32" s="29">
        <v>282.839</v>
      </c>
      <c r="CB32" s="29">
        <v>282.02</v>
      </c>
      <c r="CC32" s="29">
        <v>286.38400000000001</v>
      </c>
      <c r="CD32" s="29">
        <v>285.60899999999998</v>
      </c>
      <c r="CE32" s="29">
        <v>311.10700000000003</v>
      </c>
      <c r="CF32" s="29">
        <v>323.81099999999998</v>
      </c>
      <c r="CG32" s="29">
        <v>329.63799999999998</v>
      </c>
      <c r="CH32" s="29">
        <v>328.97399999999999</v>
      </c>
      <c r="CI32" s="29">
        <v>332.06799999999998</v>
      </c>
      <c r="CJ32" s="29">
        <v>330.44</v>
      </c>
      <c r="CK32" s="29">
        <v>332.68400000000003</v>
      </c>
      <c r="CL32" s="29">
        <v>323.33199999999999</v>
      </c>
      <c r="CM32" s="29">
        <v>316.911</v>
      </c>
      <c r="CN32" s="29">
        <v>310.21699999999998</v>
      </c>
      <c r="CO32" s="29">
        <v>307.87799999999999</v>
      </c>
      <c r="CP32" s="29">
        <v>319.392</v>
      </c>
      <c r="CQ32" s="29">
        <v>323.11700000000002</v>
      </c>
      <c r="CR32" s="29">
        <v>327.30099999999999</v>
      </c>
      <c r="CS32" s="29">
        <v>332.26499999999999</v>
      </c>
      <c r="CT32" s="29">
        <v>330.32299999999998</v>
      </c>
      <c r="CU32" s="29">
        <v>323.28800000000001</v>
      </c>
      <c r="CV32" s="29">
        <v>321.14699999999999</v>
      </c>
      <c r="CW32" s="29">
        <v>314.66000000000003</v>
      </c>
      <c r="CX32" s="29">
        <v>312.90199999999999</v>
      </c>
      <c r="CY32" s="29">
        <v>331.85599999999999</v>
      </c>
      <c r="CZ32" s="29">
        <v>325.38099999999997</v>
      </c>
      <c r="DA32" s="29">
        <v>323.685</v>
      </c>
      <c r="DB32" s="29">
        <v>312.43200000000002</v>
      </c>
      <c r="DC32" s="29">
        <v>304.86399999999998</v>
      </c>
      <c r="DD32" s="29">
        <v>330.19200000000001</v>
      </c>
      <c r="DE32" s="29">
        <v>324.78899999999999</v>
      </c>
      <c r="DF32" s="29">
        <v>327.31099999999998</v>
      </c>
      <c r="DG32" s="29">
        <v>297.91199999999998</v>
      </c>
      <c r="DH32" s="29">
        <v>267.01299999999998</v>
      </c>
      <c r="DI32" s="29">
        <v>248.32300000000001</v>
      </c>
      <c r="DJ32" s="29">
        <v>256.233</v>
      </c>
      <c r="DK32" s="29">
        <v>286.38299999999998</v>
      </c>
      <c r="DL32" s="29">
        <v>294.12</v>
      </c>
      <c r="DM32" s="29">
        <v>313.22399999999999</v>
      </c>
      <c r="DN32" s="29">
        <v>312.58600000000001</v>
      </c>
      <c r="DO32" s="29">
        <v>312.13200000000001</v>
      </c>
      <c r="DP32" s="29">
        <v>299.8</v>
      </c>
      <c r="DQ32" s="29">
        <v>301.238</v>
      </c>
      <c r="DR32" s="29">
        <v>325.41199999999998</v>
      </c>
      <c r="DS32" s="29">
        <v>363.447</v>
      </c>
      <c r="DT32" s="29">
        <v>367.14400000000001</v>
      </c>
      <c r="DU32" s="29">
        <v>368.47800000000001</v>
      </c>
      <c r="DV32" s="29">
        <v>376.303</v>
      </c>
      <c r="DW32" s="29">
        <v>392.67200000000003</v>
      </c>
      <c r="DX32" s="29">
        <v>411.404</v>
      </c>
      <c r="DY32" s="29">
        <v>422.791</v>
      </c>
      <c r="DZ32" s="29">
        <v>420.875</v>
      </c>
      <c r="EA32" s="29">
        <v>409.05900000000003</v>
      </c>
      <c r="EB32" s="29">
        <v>401.62599999999998</v>
      </c>
      <c r="EC32" s="29">
        <v>398.54500000000002</v>
      </c>
      <c r="ED32" s="29">
        <v>398.80900000000003</v>
      </c>
      <c r="EE32" s="29">
        <v>401.50400000000002</v>
      </c>
      <c r="EF32" s="29">
        <v>401.24200000000002</v>
      </c>
      <c r="EG32" s="29">
        <v>403.63</v>
      </c>
      <c r="EH32" s="29">
        <v>403.50200000000001</v>
      </c>
      <c r="EI32" s="29">
        <v>379.71600000000001</v>
      </c>
      <c r="EJ32" s="29">
        <v>374.12200000000001</v>
      </c>
      <c r="EK32" s="29">
        <v>364.85399999999998</v>
      </c>
      <c r="EL32" s="29">
        <v>357.904</v>
      </c>
      <c r="EM32" s="29">
        <v>353.017</v>
      </c>
      <c r="EN32" s="29">
        <v>368.46899999999999</v>
      </c>
      <c r="EO32" s="29">
        <v>372.07100000000003</v>
      </c>
      <c r="EP32" s="29">
        <v>379.53800000000001</v>
      </c>
      <c r="EQ32" s="29">
        <v>383.69299999999998</v>
      </c>
      <c r="ER32" s="29">
        <v>376.935</v>
      </c>
      <c r="ES32" s="29">
        <v>375.21100000000001</v>
      </c>
      <c r="ET32" s="29">
        <v>375.50799999999998</v>
      </c>
      <c r="EU32" s="29">
        <v>370.053</v>
      </c>
      <c r="EV32" s="29">
        <v>372.86099999999999</v>
      </c>
      <c r="EW32" s="29">
        <v>429.49099999999999</v>
      </c>
      <c r="EX32" s="29">
        <v>456.64400000000001</v>
      </c>
      <c r="EY32" s="29">
        <v>478.35700000000003</v>
      </c>
      <c r="EZ32" s="29">
        <v>504.74400000000003</v>
      </c>
      <c r="FA32" s="29">
        <v>518.40899999999999</v>
      </c>
      <c r="FB32" s="29">
        <v>514.21100000000001</v>
      </c>
      <c r="FC32" s="29">
        <v>523.779</v>
      </c>
      <c r="FD32" s="29">
        <v>527.02099999999996</v>
      </c>
      <c r="FE32" s="29">
        <v>538.68399999999997</v>
      </c>
      <c r="FF32" s="29">
        <v>539.23099999999999</v>
      </c>
      <c r="FG32" s="29">
        <v>566.70899999999995</v>
      </c>
      <c r="FH32" s="29">
        <v>594.83799999999997</v>
      </c>
      <c r="FI32" s="29">
        <v>660.41499999999996</v>
      </c>
      <c r="FJ32" s="29">
        <v>670.31399999999996</v>
      </c>
      <c r="FK32" s="29">
        <v>653.97500000000002</v>
      </c>
      <c r="FL32" s="29">
        <v>676.03899999999999</v>
      </c>
      <c r="FM32" s="29">
        <v>649.32000000000005</v>
      </c>
      <c r="FN32" s="29">
        <v>507.137</v>
      </c>
      <c r="FO32" s="29">
        <v>449.90800000000002</v>
      </c>
      <c r="FP32" s="29">
        <v>390.36799999999999</v>
      </c>
      <c r="FQ32" s="29">
        <v>388.01100000000002</v>
      </c>
      <c r="FR32" s="29">
        <v>335.108</v>
      </c>
      <c r="FS32" s="29">
        <v>326.21699999999998</v>
      </c>
      <c r="FT32" s="29">
        <v>341.15100000000001</v>
      </c>
      <c r="FU32" s="29">
        <v>279.23899999999998</v>
      </c>
      <c r="FV32" s="29">
        <v>255.88499999999999</v>
      </c>
      <c r="FW32" s="29">
        <v>245.751</v>
      </c>
      <c r="FX32" s="29">
        <v>252.001</v>
      </c>
      <c r="FY32" s="29">
        <v>267.99900000000002</v>
      </c>
      <c r="FZ32" s="29">
        <v>266.87299999999999</v>
      </c>
      <c r="GA32" s="29">
        <v>249.25</v>
      </c>
      <c r="GB32" s="29">
        <v>225.446</v>
      </c>
      <c r="GC32" s="29">
        <v>221.09899999999999</v>
      </c>
      <c r="GD32" s="29">
        <v>212.316</v>
      </c>
      <c r="GE32" s="29">
        <v>197.43799999999999</v>
      </c>
      <c r="GF32" s="29">
        <v>199.488</v>
      </c>
      <c r="GG32" s="29">
        <v>200.71799999999999</v>
      </c>
      <c r="GH32" s="29">
        <v>201.48699999999999</v>
      </c>
      <c r="GI32" s="29">
        <v>199.49700000000001</v>
      </c>
      <c r="GJ32" s="29">
        <v>197.98599999999999</v>
      </c>
      <c r="GK32" s="29">
        <v>197.476</v>
      </c>
      <c r="GL32" s="29">
        <v>196.50700000000001</v>
      </c>
      <c r="GM32" s="29">
        <v>197.25700000000001</v>
      </c>
      <c r="GN32" s="29">
        <v>198.71600000000001</v>
      </c>
      <c r="GO32" s="29">
        <v>195.952</v>
      </c>
      <c r="GP32" s="29">
        <v>194.02099999999999</v>
      </c>
      <c r="GQ32" s="29">
        <v>198.221</v>
      </c>
      <c r="GR32" s="29">
        <v>204.62200000000001</v>
      </c>
      <c r="GS32" s="29">
        <v>212.54300000000001</v>
      </c>
      <c r="GT32" s="29">
        <v>212.78200000000001</v>
      </c>
      <c r="GU32" s="29">
        <v>209.81399999999999</v>
      </c>
      <c r="GV32" s="29">
        <v>205.434</v>
      </c>
      <c r="GW32" s="29">
        <v>205.75299999999999</v>
      </c>
      <c r="GX32" s="29">
        <v>210.249</v>
      </c>
      <c r="GY32" s="29">
        <v>199.14599999999999</v>
      </c>
      <c r="GZ32" s="29">
        <v>201.798</v>
      </c>
      <c r="HA32" s="29">
        <v>194.977</v>
      </c>
      <c r="HB32" s="29">
        <v>193.25299999999999</v>
      </c>
      <c r="HC32" s="29">
        <v>190.54599999999999</v>
      </c>
      <c r="HD32" s="29">
        <v>194.459</v>
      </c>
      <c r="HE32" s="29">
        <v>204.92699999999999</v>
      </c>
      <c r="HF32" s="29">
        <v>210.98699999999999</v>
      </c>
      <c r="HG32" s="29">
        <v>211.00299999999999</v>
      </c>
      <c r="HH32" s="29">
        <v>212.99600000000001</v>
      </c>
      <c r="HI32" s="29">
        <v>217.78100000000001</v>
      </c>
      <c r="HJ32" s="29">
        <v>220.821</v>
      </c>
      <c r="HK32" s="29">
        <v>226.39099999999999</v>
      </c>
      <c r="HL32" s="29">
        <v>226.39</v>
      </c>
      <c r="HM32" s="29">
        <v>223.15700000000001</v>
      </c>
      <c r="HN32" s="29">
        <v>221.26</v>
      </c>
      <c r="HO32" s="29">
        <v>215.51900000000001</v>
      </c>
      <c r="HP32" s="29">
        <v>215.101</v>
      </c>
      <c r="HQ32" s="29">
        <v>213.137</v>
      </c>
      <c r="HR32" s="29">
        <v>217.226</v>
      </c>
      <c r="HS32" s="29">
        <v>217.953</v>
      </c>
      <c r="HT32" s="29">
        <v>217.964</v>
      </c>
      <c r="HU32" s="29">
        <v>219.898</v>
      </c>
      <c r="HV32" s="29">
        <v>220.65799999999999</v>
      </c>
      <c r="HW32" s="29">
        <v>221.77099999999999</v>
      </c>
      <c r="HX32" s="29">
        <v>225.614</v>
      </c>
      <c r="HY32" s="29">
        <v>226.02199999999999</v>
      </c>
      <c r="HZ32" s="29">
        <v>227.03800000000001</v>
      </c>
      <c r="IA32" s="29">
        <v>231.708</v>
      </c>
      <c r="IB32" s="29">
        <v>233.72200000000001</v>
      </c>
      <c r="IC32" s="29">
        <v>231.46799999999999</v>
      </c>
      <c r="ID32" s="29">
        <v>232.03200000000001</v>
      </c>
      <c r="IE32" s="29">
        <v>233.858</v>
      </c>
      <c r="IF32" s="29">
        <v>237.94800000000001</v>
      </c>
      <c r="IG32" s="29">
        <v>242.739</v>
      </c>
      <c r="IH32" s="29">
        <v>246.904</v>
      </c>
      <c r="II32" s="29">
        <v>240.26</v>
      </c>
      <c r="IJ32" s="29">
        <v>244.887</v>
      </c>
      <c r="IK32" s="29">
        <v>247.203</v>
      </c>
      <c r="IL32" s="29">
        <v>247.065</v>
      </c>
      <c r="IM32" s="29">
        <v>244.22499999999999</v>
      </c>
      <c r="IN32" s="29">
        <v>248.846</v>
      </c>
      <c r="IO32" s="29">
        <v>256.286</v>
      </c>
      <c r="IP32" s="29">
        <v>257.70400000000001</v>
      </c>
      <c r="IQ32" s="29">
        <v>260.565</v>
      </c>
      <c r="IR32" s="29">
        <v>257.10500000000002</v>
      </c>
      <c r="IS32" s="29">
        <v>256.19</v>
      </c>
      <c r="IT32" s="29">
        <v>256.59899999999999</v>
      </c>
      <c r="IU32" s="29">
        <v>257.04300000000001</v>
      </c>
      <c r="IV32" s="29">
        <v>253.95400000000001</v>
      </c>
      <c r="IW32" s="29">
        <v>249.18899999999999</v>
      </c>
      <c r="IX32" s="29">
        <v>252.625</v>
      </c>
    </row>
    <row r="33" spans="2:528" x14ac:dyDescent="0.25">
      <c r="B33" s="29" t="s">
        <v>98</v>
      </c>
      <c r="C33" s="29" t="s">
        <v>927</v>
      </c>
      <c r="D33" s="29">
        <f t="shared" si="9"/>
        <v>243</v>
      </c>
      <c r="E33" s="29" t="str" cm="1">
        <f t="array" ref="E33">_xll.BDP($B33&amp;" corp",E$11)</f>
        <v>BAYNGR 3 1/8 11/12/79</v>
      </c>
      <c r="F33" s="29" t="str" cm="1">
        <f t="array" ref="F33">_xll.BDP($B33&amp;" corp",F$11)</f>
        <v>BAYNGR</v>
      </c>
      <c r="G33" s="29" cm="1">
        <f t="array" ref="G33">_xll.BDP($B33&amp;" corp",G$11)</f>
        <v>3.125</v>
      </c>
      <c r="H33" s="31" cm="1">
        <f t="array" ref="H33">_xll.BDP($B33&amp;" corp",H$11)*1</f>
        <v>46611</v>
      </c>
      <c r="I33" s="31" t="str">
        <f t="shared" si="10"/>
        <v>BAYNGR 3.125 27</v>
      </c>
      <c r="J33" s="29" t="str" cm="1">
        <f t="array" ref="J33">_xll.BDP($B33&amp;" corp",J$11)</f>
        <v>EUR</v>
      </c>
      <c r="K33" s="31" cm="1">
        <f t="array" ref="K33">_xll.BDP($B33&amp;" corp",K$11)*1</f>
        <v>43776</v>
      </c>
      <c r="L33" s="29">
        <f t="shared" ca="1" si="11"/>
        <v>350</v>
      </c>
      <c r="N33" s="29">
        <v>1</v>
      </c>
      <c r="O33" s="29" t="s">
        <v>1174</v>
      </c>
      <c r="P33" s="29">
        <f>_xll.BDH(B33&amp;"@"&amp;C33&amp;" Corp","blp_i_sprd_mid","-2AY",,"Dates=h","Fill=C","Sort=R","Dir=H","factor=1","pcs="&amp;TV34,"cols=243;rows=1")</f>
        <v>343.22800000000001</v>
      </c>
      <c r="Q33" s="29">
        <v>345.10300000000001</v>
      </c>
      <c r="R33" s="29">
        <v>347.15300000000002</v>
      </c>
      <c r="S33" s="29">
        <v>349.15899999999999</v>
      </c>
      <c r="T33" s="29">
        <v>349.803</v>
      </c>
      <c r="U33" s="29">
        <v>342.95600000000002</v>
      </c>
      <c r="V33" s="29">
        <v>340.774</v>
      </c>
      <c r="W33" s="29">
        <v>339.20699999999999</v>
      </c>
      <c r="X33" s="29">
        <v>338.798</v>
      </c>
      <c r="Y33" s="29">
        <v>337.767</v>
      </c>
      <c r="Z33" s="29">
        <v>335.065</v>
      </c>
      <c r="AA33" s="29">
        <v>335.67099999999999</v>
      </c>
      <c r="AB33" s="29">
        <v>336.90199999999999</v>
      </c>
      <c r="AC33" s="29">
        <v>338.65699999999998</v>
      </c>
      <c r="AD33" s="29">
        <v>337.233</v>
      </c>
      <c r="AE33" s="29">
        <v>331.27699999999999</v>
      </c>
      <c r="AF33" s="29">
        <v>338.185</v>
      </c>
      <c r="AG33" s="29">
        <v>340.416</v>
      </c>
      <c r="AH33" s="29">
        <v>343.60500000000002</v>
      </c>
      <c r="AI33" s="29">
        <v>337.98399999999998</v>
      </c>
      <c r="AJ33" s="29">
        <v>331.75299999999999</v>
      </c>
      <c r="AK33" s="29">
        <v>332.76</v>
      </c>
      <c r="AL33" s="29">
        <v>328.44400000000002</v>
      </c>
      <c r="AM33" s="29">
        <v>315.30799999999999</v>
      </c>
      <c r="AN33" s="29">
        <v>318.49</v>
      </c>
      <c r="AO33" s="29">
        <v>320.79300000000001</v>
      </c>
      <c r="AP33" s="29">
        <v>322.80399999999997</v>
      </c>
      <c r="AQ33" s="29">
        <v>325.37</v>
      </c>
      <c r="AR33" s="29">
        <v>325.87400000000002</v>
      </c>
      <c r="AS33" s="29">
        <v>320.95499999999998</v>
      </c>
      <c r="AT33" s="29">
        <v>323.68599999999998</v>
      </c>
      <c r="AU33" s="29">
        <v>324.76499999999999</v>
      </c>
      <c r="AV33" s="29">
        <v>322.21899999999999</v>
      </c>
      <c r="AW33" s="29">
        <v>323.57299999999998</v>
      </c>
      <c r="AX33" s="29">
        <v>322.654</v>
      </c>
      <c r="AY33" s="29">
        <v>322.685</v>
      </c>
      <c r="AZ33" s="29">
        <v>322.46899999999999</v>
      </c>
      <c r="BA33" s="29">
        <v>322.71100000000001</v>
      </c>
      <c r="BB33" s="29">
        <v>321.99099999999999</v>
      </c>
      <c r="BC33" s="29">
        <v>318.73200000000003</v>
      </c>
      <c r="BD33" s="29">
        <v>316.36599999999999</v>
      </c>
      <c r="BE33" s="29">
        <v>317.05099999999999</v>
      </c>
      <c r="BF33" s="29">
        <v>321.93</v>
      </c>
      <c r="BG33" s="29">
        <v>323.19</v>
      </c>
      <c r="BH33" s="29">
        <v>323.35599999999999</v>
      </c>
      <c r="BI33" s="29">
        <v>319.78300000000002</v>
      </c>
      <c r="BJ33" s="29">
        <v>316.88099999999997</v>
      </c>
      <c r="BK33" s="29">
        <v>312.87400000000002</v>
      </c>
      <c r="BL33" s="29">
        <v>311.416</v>
      </c>
      <c r="BM33" s="29">
        <v>309.19799999999998</v>
      </c>
      <c r="BN33" s="29">
        <v>312.96899999999999</v>
      </c>
      <c r="BO33" s="29">
        <v>316.18900000000002</v>
      </c>
      <c r="BP33" s="29">
        <v>328.137</v>
      </c>
      <c r="BQ33" s="29">
        <v>328.476</v>
      </c>
      <c r="BR33" s="29">
        <v>332.31599999999997</v>
      </c>
      <c r="BS33" s="29">
        <v>332.11200000000002</v>
      </c>
      <c r="BT33" s="29">
        <v>339.30599999999998</v>
      </c>
      <c r="BU33" s="29">
        <v>340.89699999999999</v>
      </c>
      <c r="BV33" s="29">
        <v>340.32900000000001</v>
      </c>
      <c r="BW33" s="29">
        <v>338.27</v>
      </c>
      <c r="BX33" s="29">
        <v>326.94900000000001</v>
      </c>
      <c r="BY33" s="29">
        <v>326.36399999999998</v>
      </c>
      <c r="BZ33" s="29">
        <v>323.14100000000002</v>
      </c>
      <c r="CA33" s="29">
        <v>320.666</v>
      </c>
      <c r="CB33" s="29">
        <v>321.70100000000002</v>
      </c>
      <c r="CC33" s="29">
        <v>325</v>
      </c>
      <c r="CD33" s="29">
        <v>323.42200000000003</v>
      </c>
      <c r="CE33" s="29">
        <v>338.31900000000002</v>
      </c>
      <c r="CF33" s="29">
        <v>346.27199999999999</v>
      </c>
      <c r="CG33" s="29">
        <v>349.59399999999999</v>
      </c>
      <c r="CH33" s="29">
        <v>349.137</v>
      </c>
      <c r="CI33" s="29">
        <v>350.935</v>
      </c>
      <c r="CJ33" s="29">
        <v>349.07600000000002</v>
      </c>
      <c r="CK33" s="29">
        <v>351.91199999999998</v>
      </c>
      <c r="CL33" s="29">
        <v>342.44600000000003</v>
      </c>
      <c r="CM33" s="29">
        <v>338.54899999999998</v>
      </c>
      <c r="CN33" s="29">
        <v>333.95100000000002</v>
      </c>
      <c r="CO33" s="29">
        <v>331.71699999999998</v>
      </c>
      <c r="CP33" s="29">
        <v>337.43599999999998</v>
      </c>
      <c r="CQ33" s="29">
        <v>340.82799999999997</v>
      </c>
      <c r="CR33" s="29">
        <v>343.947</v>
      </c>
      <c r="CS33" s="29">
        <v>348.19299999999998</v>
      </c>
      <c r="CT33" s="29">
        <v>347.37099999999998</v>
      </c>
      <c r="CU33" s="29">
        <v>345.08100000000002</v>
      </c>
      <c r="CV33" s="29">
        <v>341.75599999999997</v>
      </c>
      <c r="CW33" s="29">
        <v>338.22899999999998</v>
      </c>
      <c r="CX33" s="29">
        <v>337.30200000000002</v>
      </c>
      <c r="CY33" s="29">
        <v>350.16399999999999</v>
      </c>
      <c r="CZ33" s="29">
        <v>343.92399999999998</v>
      </c>
      <c r="DA33" s="29">
        <v>341.67500000000001</v>
      </c>
      <c r="DB33" s="29">
        <v>334.10899999999998</v>
      </c>
      <c r="DC33" s="29">
        <v>327.82499999999999</v>
      </c>
      <c r="DD33" s="29">
        <v>344.53300000000002</v>
      </c>
      <c r="DE33" s="29">
        <v>338.53100000000001</v>
      </c>
      <c r="DF33" s="29">
        <v>336.81400000000002</v>
      </c>
      <c r="DG33" s="29">
        <v>312.98899999999998</v>
      </c>
      <c r="DH33" s="29">
        <v>292.14400000000001</v>
      </c>
      <c r="DI33" s="29">
        <v>283.37599999999998</v>
      </c>
      <c r="DJ33" s="29">
        <v>287.29599999999999</v>
      </c>
      <c r="DK33" s="29">
        <v>313.24900000000002</v>
      </c>
      <c r="DL33" s="29">
        <v>320.61900000000003</v>
      </c>
      <c r="DM33" s="29">
        <v>336.077</v>
      </c>
      <c r="DN33" s="29">
        <v>337.33100000000002</v>
      </c>
      <c r="DO33" s="29">
        <v>337.77699999999999</v>
      </c>
      <c r="DP33" s="29">
        <v>329.92099999999999</v>
      </c>
      <c r="DQ33" s="29">
        <v>329.56</v>
      </c>
      <c r="DR33" s="29">
        <v>350.24299999999999</v>
      </c>
      <c r="DS33" s="29">
        <v>384.49099999999999</v>
      </c>
      <c r="DT33" s="29">
        <v>382.678</v>
      </c>
      <c r="DU33" s="29">
        <v>382.71300000000002</v>
      </c>
      <c r="DV33" s="29">
        <v>385.423</v>
      </c>
      <c r="DW33" s="29">
        <v>394.10399999999998</v>
      </c>
      <c r="DX33" s="29">
        <v>406.72500000000002</v>
      </c>
      <c r="DY33" s="29">
        <v>411.98099999999999</v>
      </c>
      <c r="DZ33" s="29">
        <v>411.16</v>
      </c>
      <c r="EA33" s="29">
        <v>404.64499999999998</v>
      </c>
      <c r="EB33" s="29">
        <v>397.59500000000003</v>
      </c>
      <c r="EC33" s="29">
        <v>395.56900000000002</v>
      </c>
      <c r="ED33" s="29">
        <v>399.70400000000001</v>
      </c>
      <c r="EE33" s="29">
        <v>397.74700000000001</v>
      </c>
      <c r="EF33" s="29">
        <v>395.964</v>
      </c>
      <c r="EG33" s="29">
        <v>397.48399999999998</v>
      </c>
      <c r="EH33" s="29">
        <v>398.60300000000001</v>
      </c>
      <c r="EI33" s="29">
        <v>381.53399999999999</v>
      </c>
      <c r="EJ33" s="29">
        <v>379.78</v>
      </c>
      <c r="EK33" s="29">
        <v>370.36900000000003</v>
      </c>
      <c r="EL33" s="29">
        <v>366.04300000000001</v>
      </c>
      <c r="EM33" s="29">
        <v>362.38900000000001</v>
      </c>
      <c r="EN33" s="29">
        <v>374.214</v>
      </c>
      <c r="EO33" s="29">
        <v>376.20100000000002</v>
      </c>
      <c r="EP33" s="29">
        <v>380.28399999999999</v>
      </c>
      <c r="EQ33" s="29">
        <v>386.16300000000001</v>
      </c>
      <c r="ER33" s="29">
        <v>375.59</v>
      </c>
      <c r="ES33" s="29">
        <v>373.67</v>
      </c>
      <c r="ET33" s="29">
        <v>375.10500000000002</v>
      </c>
      <c r="EU33" s="29">
        <v>367.86700000000002</v>
      </c>
      <c r="EV33" s="29">
        <v>364.63</v>
      </c>
      <c r="EW33" s="29">
        <v>393.94900000000001</v>
      </c>
      <c r="EX33" s="29">
        <v>414.45</v>
      </c>
      <c r="EY33" s="29">
        <v>421.185</v>
      </c>
      <c r="EZ33" s="29">
        <v>436.33699999999999</v>
      </c>
      <c r="FA33" s="29">
        <v>442.68299999999999</v>
      </c>
      <c r="FB33" s="29">
        <v>440.49200000000002</v>
      </c>
      <c r="FC33" s="29">
        <v>442.779</v>
      </c>
      <c r="FD33" s="29">
        <v>448.14499999999998</v>
      </c>
      <c r="FE33" s="29">
        <v>453.483</v>
      </c>
      <c r="FF33" s="29">
        <v>453.70600000000002</v>
      </c>
      <c r="FG33" s="29">
        <v>472.988</v>
      </c>
      <c r="FH33" s="29">
        <v>493.12799999999999</v>
      </c>
      <c r="FI33" s="29">
        <v>564.745</v>
      </c>
      <c r="FJ33" s="29">
        <v>579.90200000000004</v>
      </c>
      <c r="FK33" s="29">
        <v>559.04999999999995</v>
      </c>
      <c r="FL33" s="29">
        <v>569.84199999999998</v>
      </c>
      <c r="FM33" s="29">
        <v>564.76199999999994</v>
      </c>
      <c r="FN33" s="29">
        <v>478.57499999999999</v>
      </c>
      <c r="FO33" s="29">
        <v>426.63799999999998</v>
      </c>
      <c r="FP33" s="29">
        <v>388.50299999999999</v>
      </c>
      <c r="FQ33" s="29">
        <v>391.56900000000002</v>
      </c>
      <c r="FR33" s="29">
        <v>356.42399999999998</v>
      </c>
      <c r="FS33" s="29">
        <v>354.654</v>
      </c>
      <c r="FT33" s="29">
        <v>364.85300000000001</v>
      </c>
      <c r="FU33" s="29">
        <v>309.61500000000001</v>
      </c>
      <c r="FV33" s="29">
        <v>285.435</v>
      </c>
      <c r="FW33" s="29">
        <v>279.49599999999998</v>
      </c>
      <c r="FX33" s="29">
        <v>283.61700000000002</v>
      </c>
      <c r="FY33" s="29">
        <v>297.91699999999997</v>
      </c>
      <c r="FZ33" s="29">
        <v>298.334</v>
      </c>
      <c r="GA33" s="29">
        <v>283.51299999999998</v>
      </c>
      <c r="GB33" s="29">
        <v>266.76400000000001</v>
      </c>
      <c r="GC33" s="29">
        <v>265.01799999999997</v>
      </c>
      <c r="GD33" s="29">
        <v>256.62599999999998</v>
      </c>
      <c r="GE33" s="29">
        <v>243.55</v>
      </c>
      <c r="GF33" s="29">
        <v>247.233</v>
      </c>
      <c r="GG33" s="29">
        <v>247.84899999999999</v>
      </c>
      <c r="GH33" s="29">
        <v>249.255</v>
      </c>
      <c r="GI33" s="29">
        <v>247.96</v>
      </c>
      <c r="GJ33" s="29">
        <v>246.816</v>
      </c>
      <c r="GK33" s="29">
        <v>246.858</v>
      </c>
      <c r="GL33" s="29">
        <v>246.07400000000001</v>
      </c>
      <c r="GM33" s="29">
        <v>247.42</v>
      </c>
      <c r="GN33" s="29">
        <v>249.48</v>
      </c>
      <c r="GO33" s="29">
        <v>245.91300000000001</v>
      </c>
      <c r="GP33" s="29">
        <v>243.41</v>
      </c>
      <c r="GQ33" s="29">
        <v>246.006</v>
      </c>
      <c r="GR33" s="29">
        <v>250.99299999999999</v>
      </c>
      <c r="GS33" s="29">
        <v>259.34699999999998</v>
      </c>
      <c r="GT33" s="29">
        <v>259.51499999999999</v>
      </c>
      <c r="GU33" s="29">
        <v>256.33999999999997</v>
      </c>
      <c r="GV33" s="29">
        <v>252.286</v>
      </c>
      <c r="GW33" s="29">
        <v>253.65100000000001</v>
      </c>
      <c r="GX33" s="29">
        <v>258.10700000000003</v>
      </c>
      <c r="GY33" s="29">
        <v>245.33699999999999</v>
      </c>
      <c r="GZ33" s="29">
        <v>247.96</v>
      </c>
      <c r="HA33" s="29">
        <v>242.20500000000001</v>
      </c>
      <c r="HB33" s="29">
        <v>241.94300000000001</v>
      </c>
      <c r="HC33" s="29">
        <v>240.09299999999999</v>
      </c>
      <c r="HD33" s="29">
        <v>248.465</v>
      </c>
      <c r="HE33" s="29">
        <v>258.34100000000001</v>
      </c>
      <c r="HF33" s="29">
        <v>265.06900000000002</v>
      </c>
      <c r="HG33" s="29">
        <v>264.904</v>
      </c>
      <c r="HH33" s="29">
        <v>266.27600000000001</v>
      </c>
      <c r="HI33" s="29">
        <v>271.62</v>
      </c>
      <c r="HJ33" s="29">
        <v>273.45600000000002</v>
      </c>
      <c r="HK33" s="29">
        <v>278.91899999999998</v>
      </c>
      <c r="HL33" s="29">
        <v>280.36</v>
      </c>
      <c r="HM33" s="29">
        <v>276.66800000000001</v>
      </c>
      <c r="HN33" s="29">
        <v>274.399</v>
      </c>
      <c r="HO33" s="29">
        <v>268.50799999999998</v>
      </c>
      <c r="HP33" s="29">
        <v>266.39600000000002</v>
      </c>
      <c r="HQ33" s="29">
        <v>265.84800000000001</v>
      </c>
      <c r="HR33" s="29">
        <v>270.947</v>
      </c>
      <c r="HS33" s="29">
        <v>270.38400000000001</v>
      </c>
      <c r="HT33" s="29">
        <v>269.904</v>
      </c>
      <c r="HU33" s="29">
        <v>272.09399999999999</v>
      </c>
      <c r="HV33" s="29">
        <v>271.33</v>
      </c>
      <c r="HW33" s="29">
        <v>272.79599999999999</v>
      </c>
      <c r="HX33" s="29">
        <v>277.21300000000002</v>
      </c>
      <c r="HY33" s="29">
        <v>277.57100000000003</v>
      </c>
      <c r="HZ33" s="29">
        <v>279.04899999999998</v>
      </c>
      <c r="IA33" s="29">
        <v>281.44499999999999</v>
      </c>
      <c r="IB33" s="29">
        <v>284.51600000000002</v>
      </c>
      <c r="IC33" s="29">
        <v>281.36799999999999</v>
      </c>
      <c r="ID33" s="29">
        <v>282.82900000000001</v>
      </c>
      <c r="IE33" s="29">
        <v>285.154</v>
      </c>
      <c r="IF33" s="29">
        <v>290.709</v>
      </c>
      <c r="IG33" s="29">
        <v>293.339</v>
      </c>
      <c r="IH33" s="29">
        <v>296.98200000000003</v>
      </c>
      <c r="II33" s="29">
        <v>289.57799999999997</v>
      </c>
      <c r="IJ33" s="29">
        <v>294.08800000000002</v>
      </c>
      <c r="IK33" s="29">
        <v>294.81900000000002</v>
      </c>
      <c r="IL33" s="29">
        <v>294.02499999999998</v>
      </c>
      <c r="IM33" s="29">
        <v>289.536</v>
      </c>
      <c r="IN33" s="29">
        <v>291.351</v>
      </c>
      <c r="IO33" s="29">
        <v>300.89699999999999</v>
      </c>
      <c r="IP33" s="29">
        <v>302.78399999999999</v>
      </c>
      <c r="IQ33" s="29">
        <v>305.18</v>
      </c>
      <c r="IR33" s="29">
        <v>301.85300000000001</v>
      </c>
      <c r="IS33" s="29">
        <v>300.36599999999999</v>
      </c>
      <c r="IT33" s="29">
        <v>300.42200000000003</v>
      </c>
      <c r="IU33" s="29">
        <v>300.09100000000001</v>
      </c>
      <c r="IV33" s="29">
        <v>296.52800000000002</v>
      </c>
      <c r="IW33" s="29">
        <v>288.714</v>
      </c>
      <c r="IX33" s="29">
        <v>291.34899999999999</v>
      </c>
    </row>
    <row r="34" spans="2:528" x14ac:dyDescent="0.25">
      <c r="B34" s="29" t="s">
        <v>169</v>
      </c>
      <c r="C34" s="29" t="s">
        <v>927</v>
      </c>
      <c r="D34" s="29">
        <f t="shared" si="9"/>
        <v>512</v>
      </c>
      <c r="E34" s="29" t="str" cm="1">
        <f t="array" ref="E34">_xll.BDP($B34&amp;" corp",E$11)</f>
        <v>BNFP 1 3/4 PERP</v>
      </c>
      <c r="F34" s="29" t="str" cm="1">
        <f t="array" ref="F34">_xll.BDP($B34&amp;" corp",F$11)</f>
        <v>BNFP</v>
      </c>
      <c r="G34" s="29" cm="1">
        <f t="array" ref="G34">_xll.BDP($B34&amp;" corp",G$11)</f>
        <v>1.75</v>
      </c>
      <c r="H34" s="31" cm="1">
        <f t="array" ref="H34">_xll.BDP($B34&amp;" corp",H$11)*1</f>
        <v>45012</v>
      </c>
      <c r="I34" s="31" t="str">
        <f t="shared" si="10"/>
        <v>BNFP 1.75 23</v>
      </c>
      <c r="J34" s="29" t="str" cm="1">
        <f t="array" ref="J34">_xll.BDP($B34&amp;" corp",J$11)</f>
        <v>EUR</v>
      </c>
      <c r="K34" s="31" cm="1">
        <f t="array" ref="K34">_xll.BDP($B34&amp;" corp",K$11)*1</f>
        <v>43031</v>
      </c>
      <c r="L34" s="29">
        <f t="shared" ca="1" si="11"/>
        <v>1095</v>
      </c>
      <c r="N34" s="29">
        <v>1</v>
      </c>
      <c r="O34" s="29" t="s">
        <v>1174</v>
      </c>
      <c r="P34" s="29">
        <f>_xll.BDH(B34&amp;"@"&amp;C34&amp;" Corp","blp_i_sprd_mid","-2AY",,"Dates=h","Fill=C","Sort=R","Dir=H","factor=1","pcs="&amp;TV35,"cols=512;rows=1")</f>
        <v>166.19800000000001</v>
      </c>
      <c r="Q34" s="29">
        <v>168.59899999999999</v>
      </c>
      <c r="R34" s="29">
        <v>170.066</v>
      </c>
      <c r="S34" s="29">
        <v>174.42400000000001</v>
      </c>
      <c r="T34" s="29">
        <v>177.15799999999999</v>
      </c>
      <c r="U34" s="29">
        <v>171.86199999999999</v>
      </c>
      <c r="V34" s="29">
        <v>170.31399999999999</v>
      </c>
      <c r="W34" s="29">
        <v>172.8</v>
      </c>
      <c r="X34" s="29">
        <v>175.61</v>
      </c>
      <c r="Y34" s="29">
        <v>177.238</v>
      </c>
      <c r="Z34" s="29">
        <v>177.75</v>
      </c>
      <c r="AA34" s="29">
        <v>179.00700000000001</v>
      </c>
      <c r="AB34" s="29">
        <v>193.13399999999999</v>
      </c>
      <c r="AC34" s="29">
        <v>199.37</v>
      </c>
      <c r="AD34" s="29">
        <v>200.15</v>
      </c>
      <c r="AE34" s="29">
        <v>206.94900000000001</v>
      </c>
      <c r="AF34" s="29">
        <v>214.30500000000001</v>
      </c>
      <c r="AG34" s="29">
        <v>217.791</v>
      </c>
      <c r="AH34" s="29">
        <v>224.66399999999999</v>
      </c>
      <c r="AI34" s="29">
        <v>215.34299999999999</v>
      </c>
      <c r="AJ34" s="29">
        <v>194.98</v>
      </c>
      <c r="AK34" s="29">
        <v>198.589</v>
      </c>
      <c r="AL34" s="29">
        <v>197.79400000000001</v>
      </c>
      <c r="AM34" s="29">
        <v>180.041</v>
      </c>
      <c r="AN34" s="29">
        <v>180.934</v>
      </c>
      <c r="AO34" s="29">
        <v>180.64</v>
      </c>
      <c r="AP34" s="29">
        <v>184.244</v>
      </c>
      <c r="AQ34" s="29">
        <v>186.12799999999999</v>
      </c>
      <c r="AR34" s="29">
        <v>185.648</v>
      </c>
      <c r="AS34" s="29">
        <v>179.458</v>
      </c>
      <c r="AT34" s="29">
        <v>181.648</v>
      </c>
      <c r="AU34" s="29">
        <v>179.09100000000001</v>
      </c>
      <c r="AV34" s="29">
        <v>175.27</v>
      </c>
      <c r="AW34" s="29">
        <v>174.27600000000001</v>
      </c>
      <c r="AX34" s="29">
        <v>173.22399999999999</v>
      </c>
      <c r="AY34" s="29">
        <v>172.00700000000001</v>
      </c>
      <c r="AZ34" s="29">
        <v>174.155</v>
      </c>
      <c r="BA34" s="29">
        <v>175.76400000000001</v>
      </c>
      <c r="BB34" s="29">
        <v>176.75899999999999</v>
      </c>
      <c r="BC34" s="29">
        <v>172.80199999999999</v>
      </c>
      <c r="BD34" s="29">
        <v>170.387</v>
      </c>
      <c r="BE34" s="29">
        <v>170.39599999999999</v>
      </c>
      <c r="BF34" s="29">
        <v>172.405</v>
      </c>
      <c r="BG34" s="29">
        <v>173.607</v>
      </c>
      <c r="BH34" s="29">
        <v>173.429</v>
      </c>
      <c r="BI34" s="29">
        <v>169.50200000000001</v>
      </c>
      <c r="BJ34" s="29">
        <v>168.893</v>
      </c>
      <c r="BK34" s="29">
        <v>166.77500000000001</v>
      </c>
      <c r="BL34" s="29">
        <v>167.11799999999999</v>
      </c>
      <c r="BM34" s="29">
        <v>162.55099999999999</v>
      </c>
      <c r="BN34" s="29">
        <v>164.61</v>
      </c>
      <c r="BO34" s="29">
        <v>167.37899999999999</v>
      </c>
      <c r="BP34" s="29">
        <v>174.078</v>
      </c>
      <c r="BQ34" s="29">
        <v>174.613</v>
      </c>
      <c r="BR34" s="29">
        <v>177.07900000000001</v>
      </c>
      <c r="BS34" s="29">
        <v>179.45</v>
      </c>
      <c r="BT34" s="29">
        <v>185.78299999999999</v>
      </c>
      <c r="BU34" s="29">
        <v>187.86199999999999</v>
      </c>
      <c r="BV34" s="29">
        <v>185.91900000000001</v>
      </c>
      <c r="BW34" s="29">
        <v>181.041</v>
      </c>
      <c r="BX34" s="29">
        <v>172.14</v>
      </c>
      <c r="BY34" s="29">
        <v>171.49199999999999</v>
      </c>
      <c r="BZ34" s="29">
        <v>164.941</v>
      </c>
      <c r="CA34" s="29">
        <v>163.846</v>
      </c>
      <c r="CB34" s="29">
        <v>167.22</v>
      </c>
      <c r="CC34" s="29">
        <v>164.51300000000001</v>
      </c>
      <c r="CD34" s="29">
        <v>162.32599999999999</v>
      </c>
      <c r="CE34" s="29">
        <v>178.43899999999999</v>
      </c>
      <c r="CF34" s="29">
        <v>192.60499999999999</v>
      </c>
      <c r="CG34" s="29">
        <v>194.87299999999999</v>
      </c>
      <c r="CH34" s="29">
        <v>197.37100000000001</v>
      </c>
      <c r="CI34" s="29">
        <v>201.19800000000001</v>
      </c>
      <c r="CJ34" s="29">
        <v>201.47200000000001</v>
      </c>
      <c r="CK34" s="29">
        <v>205.524</v>
      </c>
      <c r="CL34" s="29">
        <v>202.691</v>
      </c>
      <c r="CM34" s="29">
        <v>201.631</v>
      </c>
      <c r="CN34" s="29">
        <v>200.29499999999999</v>
      </c>
      <c r="CO34" s="29">
        <v>203.351</v>
      </c>
      <c r="CP34" s="29">
        <v>213.749</v>
      </c>
      <c r="CQ34" s="29">
        <v>219.60400000000001</v>
      </c>
      <c r="CR34" s="29">
        <v>222.88499999999999</v>
      </c>
      <c r="CS34" s="29">
        <v>229.84800000000001</v>
      </c>
      <c r="CT34" s="29">
        <v>233.315</v>
      </c>
      <c r="CU34" s="29">
        <v>232.90700000000001</v>
      </c>
      <c r="CV34" s="29">
        <v>232.80799999999999</v>
      </c>
      <c r="CW34" s="29">
        <v>227.404</v>
      </c>
      <c r="CX34" s="29">
        <v>226.31399999999999</v>
      </c>
      <c r="CY34" s="29">
        <v>232.845</v>
      </c>
      <c r="CZ34" s="29">
        <v>222.36500000000001</v>
      </c>
      <c r="DA34" s="29">
        <v>223.45400000000001</v>
      </c>
      <c r="DB34" s="29">
        <v>210.78899999999999</v>
      </c>
      <c r="DC34" s="29">
        <v>197.39699999999999</v>
      </c>
      <c r="DD34" s="29">
        <v>216.70699999999999</v>
      </c>
      <c r="DE34" s="29">
        <v>214.1</v>
      </c>
      <c r="DF34" s="29">
        <v>212.22</v>
      </c>
      <c r="DG34" s="29">
        <v>193.02099999999999</v>
      </c>
      <c r="DH34" s="29">
        <v>170.40899999999999</v>
      </c>
      <c r="DI34" s="29">
        <v>154.411</v>
      </c>
      <c r="DJ34" s="29">
        <v>157.61799999999999</v>
      </c>
      <c r="DK34" s="29">
        <v>185.12</v>
      </c>
      <c r="DL34" s="29">
        <v>196.066</v>
      </c>
      <c r="DM34" s="29">
        <v>208.75200000000001</v>
      </c>
      <c r="DN34" s="29">
        <v>209.70699999999999</v>
      </c>
      <c r="DO34" s="29">
        <v>204.11</v>
      </c>
      <c r="DP34" s="29">
        <v>188.46600000000001</v>
      </c>
      <c r="DQ34" s="29">
        <v>186.577</v>
      </c>
      <c r="DR34" s="29">
        <v>199.00399999999999</v>
      </c>
      <c r="DS34" s="29">
        <v>217.161</v>
      </c>
      <c r="DT34" s="29">
        <v>218.29</v>
      </c>
      <c r="DU34" s="29">
        <v>222.05600000000001</v>
      </c>
      <c r="DV34" s="29">
        <v>226.33600000000001</v>
      </c>
      <c r="DW34" s="29">
        <v>239.03800000000001</v>
      </c>
      <c r="DX34" s="29">
        <v>256.34199999999998</v>
      </c>
      <c r="DY34" s="29">
        <v>264.61900000000003</v>
      </c>
      <c r="DZ34" s="29">
        <v>264.041</v>
      </c>
      <c r="EA34" s="29">
        <v>249.529</v>
      </c>
      <c r="EB34" s="29">
        <v>243.184</v>
      </c>
      <c r="EC34" s="29">
        <v>244.679</v>
      </c>
      <c r="ED34" s="29">
        <v>240.73500000000001</v>
      </c>
      <c r="EE34" s="29">
        <v>248.65100000000001</v>
      </c>
      <c r="EF34" s="29">
        <v>252.05500000000001</v>
      </c>
      <c r="EG34" s="29">
        <v>259.07600000000002</v>
      </c>
      <c r="EH34" s="29">
        <v>262.21300000000002</v>
      </c>
      <c r="EI34" s="29">
        <v>248.19499999999999</v>
      </c>
      <c r="EJ34" s="29">
        <v>239.02099999999999</v>
      </c>
      <c r="EK34" s="29">
        <v>232.71799999999999</v>
      </c>
      <c r="EL34" s="29">
        <v>225.33</v>
      </c>
      <c r="EM34" s="29">
        <v>224.797</v>
      </c>
      <c r="EN34" s="29">
        <v>240.899</v>
      </c>
      <c r="EO34" s="29">
        <v>252.363</v>
      </c>
      <c r="EP34" s="29">
        <v>253.053</v>
      </c>
      <c r="EQ34" s="29">
        <v>249.845</v>
      </c>
      <c r="ER34" s="29">
        <v>243.97</v>
      </c>
      <c r="ES34" s="29">
        <v>234.40100000000001</v>
      </c>
      <c r="ET34" s="29">
        <v>225.55099999999999</v>
      </c>
      <c r="EU34" s="29">
        <v>195.315</v>
      </c>
      <c r="EV34" s="29">
        <v>178.05500000000001</v>
      </c>
      <c r="EW34" s="29">
        <v>198.84700000000001</v>
      </c>
      <c r="EX34" s="29">
        <v>228.512</v>
      </c>
      <c r="EY34" s="29">
        <v>260.375</v>
      </c>
      <c r="EZ34" s="29">
        <v>293.87</v>
      </c>
      <c r="FA34" s="29">
        <v>308.61799999999999</v>
      </c>
      <c r="FB34" s="29">
        <v>311.166</v>
      </c>
      <c r="FC34" s="29">
        <v>319.053</v>
      </c>
      <c r="FD34" s="29">
        <v>329.04700000000003</v>
      </c>
      <c r="FE34" s="29">
        <v>341.25</v>
      </c>
      <c r="FF34" s="29">
        <v>340.08699999999999</v>
      </c>
      <c r="FG34" s="29">
        <v>351.142</v>
      </c>
      <c r="FH34" s="29">
        <v>387.76600000000002</v>
      </c>
      <c r="FI34" s="29">
        <v>518.70699999999999</v>
      </c>
      <c r="FJ34" s="29">
        <v>550.95299999999997</v>
      </c>
      <c r="FK34" s="29">
        <v>517.27700000000004</v>
      </c>
      <c r="FL34" s="29">
        <v>592.45600000000002</v>
      </c>
      <c r="FM34" s="29">
        <v>598.17399999999998</v>
      </c>
      <c r="FN34" s="29">
        <v>496.48</v>
      </c>
      <c r="FO34" s="29">
        <v>419.029</v>
      </c>
      <c r="FP34" s="29">
        <v>314.93599999999998</v>
      </c>
      <c r="FQ34" s="29">
        <v>315.11399999999998</v>
      </c>
      <c r="FR34" s="29">
        <v>254.977</v>
      </c>
      <c r="FS34" s="29">
        <v>248.988</v>
      </c>
      <c r="FT34" s="29">
        <v>274.654</v>
      </c>
      <c r="FU34" s="29">
        <v>204.65299999999999</v>
      </c>
      <c r="FV34" s="29">
        <v>172.863</v>
      </c>
      <c r="FW34" s="29">
        <v>147.767</v>
      </c>
      <c r="FX34" s="29">
        <v>158.33600000000001</v>
      </c>
      <c r="FY34" s="29">
        <v>184.929</v>
      </c>
      <c r="FZ34" s="29">
        <v>188.60400000000001</v>
      </c>
      <c r="GA34" s="29">
        <v>163.49700000000001</v>
      </c>
      <c r="GB34" s="29">
        <v>142.685</v>
      </c>
      <c r="GC34" s="29">
        <v>132.744</v>
      </c>
      <c r="GD34" s="29">
        <v>122.959</v>
      </c>
      <c r="GE34" s="29">
        <v>107.264</v>
      </c>
      <c r="GF34" s="29">
        <v>108.66</v>
      </c>
      <c r="GG34" s="29">
        <v>109.837</v>
      </c>
      <c r="GH34" s="29">
        <v>115.753</v>
      </c>
      <c r="GI34" s="29">
        <v>114.32</v>
      </c>
      <c r="GJ34" s="29">
        <v>116.4</v>
      </c>
      <c r="GK34" s="29">
        <v>116.637</v>
      </c>
      <c r="GL34" s="29">
        <v>117.46</v>
      </c>
      <c r="GM34" s="29">
        <v>126.313</v>
      </c>
      <c r="GN34" s="29">
        <v>128.59100000000001</v>
      </c>
      <c r="GO34" s="29">
        <v>127.071</v>
      </c>
      <c r="GP34" s="29">
        <v>125.342</v>
      </c>
      <c r="GQ34" s="29">
        <v>126.989</v>
      </c>
      <c r="GR34" s="29">
        <v>130.63800000000001</v>
      </c>
      <c r="GS34" s="29">
        <v>137.95500000000001</v>
      </c>
      <c r="GT34" s="29">
        <v>139.12799999999999</v>
      </c>
      <c r="GU34" s="29">
        <v>136.22900000000001</v>
      </c>
      <c r="GV34" s="29">
        <v>131.49700000000001</v>
      </c>
      <c r="GW34" s="29">
        <v>131.929</v>
      </c>
      <c r="GX34" s="29">
        <v>135.22200000000001</v>
      </c>
      <c r="GY34" s="29">
        <v>122.223</v>
      </c>
      <c r="GZ34" s="29">
        <v>118.777</v>
      </c>
      <c r="HA34" s="29">
        <v>114.669</v>
      </c>
      <c r="HB34" s="29">
        <v>114.706</v>
      </c>
      <c r="HC34" s="29">
        <v>112.286</v>
      </c>
      <c r="HD34" s="29">
        <v>112.999</v>
      </c>
      <c r="HE34" s="29">
        <v>120.059</v>
      </c>
      <c r="HF34" s="29">
        <v>122.395</v>
      </c>
      <c r="HG34" s="29">
        <v>121.857</v>
      </c>
      <c r="HH34" s="29">
        <v>121.28400000000001</v>
      </c>
      <c r="HI34" s="29">
        <v>121.46</v>
      </c>
      <c r="HJ34" s="29">
        <v>121.84</v>
      </c>
      <c r="HK34" s="29">
        <v>123.267</v>
      </c>
      <c r="HL34" s="29">
        <v>118.05800000000001</v>
      </c>
      <c r="HM34" s="29">
        <v>113.857</v>
      </c>
      <c r="HN34" s="29">
        <v>111.997</v>
      </c>
      <c r="HO34" s="29">
        <v>108.99299999999999</v>
      </c>
      <c r="HP34" s="29">
        <v>104.91200000000001</v>
      </c>
      <c r="HQ34" s="29">
        <v>106.23099999999999</v>
      </c>
      <c r="HR34" s="29">
        <v>109.795</v>
      </c>
      <c r="HS34" s="29">
        <v>109.714</v>
      </c>
      <c r="HT34" s="29">
        <v>110.511</v>
      </c>
      <c r="HU34" s="29">
        <v>110.608</v>
      </c>
      <c r="HV34" s="29">
        <v>109.806</v>
      </c>
      <c r="HW34" s="29">
        <v>111.28</v>
      </c>
      <c r="HX34" s="29">
        <v>114.256</v>
      </c>
      <c r="HY34" s="29">
        <v>116.68</v>
      </c>
      <c r="HZ34" s="29">
        <v>117.193</v>
      </c>
      <c r="IA34" s="29">
        <v>126.32599999999999</v>
      </c>
      <c r="IB34" s="29">
        <v>127.82899999999999</v>
      </c>
      <c r="IC34" s="29">
        <v>125.973</v>
      </c>
      <c r="ID34" s="29">
        <v>128.34299999999999</v>
      </c>
      <c r="IE34" s="29">
        <v>133.70699999999999</v>
      </c>
      <c r="IF34" s="29">
        <v>139.99799999999999</v>
      </c>
      <c r="IG34" s="29">
        <v>146.613</v>
      </c>
      <c r="IH34" s="29">
        <v>148.96899999999999</v>
      </c>
      <c r="II34" s="29">
        <v>143.33099999999999</v>
      </c>
      <c r="IJ34" s="29">
        <v>147.03899999999999</v>
      </c>
      <c r="IK34" s="29">
        <v>149.601</v>
      </c>
      <c r="IL34" s="29">
        <v>148.93799999999999</v>
      </c>
      <c r="IM34" s="29">
        <v>147.696</v>
      </c>
      <c r="IN34" s="29">
        <v>152.98699999999999</v>
      </c>
      <c r="IO34" s="29">
        <v>163.869</v>
      </c>
      <c r="IP34" s="29">
        <v>163.96199999999999</v>
      </c>
      <c r="IQ34" s="29">
        <v>164.58</v>
      </c>
      <c r="IR34" s="29">
        <v>156.41900000000001</v>
      </c>
      <c r="IS34" s="29">
        <v>153.85599999999999</v>
      </c>
      <c r="IT34" s="29">
        <v>154.32400000000001</v>
      </c>
      <c r="IU34" s="29">
        <v>153.67099999999999</v>
      </c>
      <c r="IV34" s="29">
        <v>151.74799999999999</v>
      </c>
      <c r="IW34" s="29">
        <v>150.012</v>
      </c>
      <c r="IX34" s="29">
        <v>149.233</v>
      </c>
      <c r="IY34" s="29">
        <v>147.51</v>
      </c>
      <c r="IZ34" s="29">
        <v>139.428</v>
      </c>
      <c r="JA34" s="29">
        <v>139.00299999999999</v>
      </c>
      <c r="JB34" s="29">
        <v>137.14599999999999</v>
      </c>
      <c r="JC34" s="29">
        <v>142.66399999999999</v>
      </c>
      <c r="JD34" s="29">
        <v>147.22900000000001</v>
      </c>
      <c r="JE34" s="29">
        <v>148.43899999999999</v>
      </c>
      <c r="JF34" s="29">
        <v>145.19399999999999</v>
      </c>
      <c r="JG34" s="29">
        <v>144.60300000000001</v>
      </c>
      <c r="JH34" s="29">
        <v>142.41</v>
      </c>
      <c r="JI34" s="29">
        <v>144.792</v>
      </c>
      <c r="JJ34" s="29">
        <v>150.578</v>
      </c>
      <c r="JK34" s="29">
        <v>152.304</v>
      </c>
      <c r="JL34" s="29">
        <v>153.74100000000001</v>
      </c>
      <c r="JM34" s="29">
        <v>159.023</v>
      </c>
      <c r="JN34" s="29">
        <v>161.803</v>
      </c>
      <c r="JO34" s="29">
        <v>146.37799999999999</v>
      </c>
      <c r="JP34" s="29">
        <v>146.982</v>
      </c>
      <c r="JQ34" s="29">
        <v>150.9</v>
      </c>
      <c r="JR34" s="29">
        <v>155.66800000000001</v>
      </c>
      <c r="JS34" s="29">
        <v>155.72999999999999</v>
      </c>
      <c r="JT34" s="29">
        <v>162.49</v>
      </c>
      <c r="JU34" s="29">
        <v>166.88800000000001</v>
      </c>
      <c r="JV34" s="29">
        <v>169.215</v>
      </c>
      <c r="JW34" s="29">
        <v>165.292</v>
      </c>
      <c r="JX34" s="29">
        <v>166.56399999999999</v>
      </c>
      <c r="JY34" s="29">
        <v>169.11199999999999</v>
      </c>
      <c r="JZ34" s="29">
        <v>159.47</v>
      </c>
      <c r="KA34" s="29">
        <v>153.22</v>
      </c>
      <c r="KB34" s="29">
        <v>153.94200000000001</v>
      </c>
      <c r="KC34" s="29">
        <v>154.44399999999999</v>
      </c>
      <c r="KD34" s="29">
        <v>157.89400000000001</v>
      </c>
      <c r="KE34" s="29">
        <v>158.09700000000001</v>
      </c>
      <c r="KF34" s="29">
        <v>145.67500000000001</v>
      </c>
      <c r="KG34" s="29">
        <v>144.53899999999999</v>
      </c>
      <c r="KH34" s="29">
        <v>141.21600000000001</v>
      </c>
      <c r="KI34" s="29">
        <v>150.14599999999999</v>
      </c>
      <c r="KJ34" s="29">
        <v>148.04900000000001</v>
      </c>
      <c r="KK34" s="29">
        <v>141.37299999999999</v>
      </c>
      <c r="KL34" s="29">
        <v>134.04400000000001</v>
      </c>
      <c r="KM34" s="29">
        <v>129.51</v>
      </c>
      <c r="KN34" s="29">
        <v>124.40900000000001</v>
      </c>
      <c r="KO34" s="29">
        <v>151.839</v>
      </c>
      <c r="KP34" s="29">
        <v>150.95699999999999</v>
      </c>
      <c r="KQ34" s="29">
        <v>147.495</v>
      </c>
      <c r="KR34" s="29">
        <v>147.85599999999999</v>
      </c>
      <c r="KS34" s="29">
        <v>144.065</v>
      </c>
      <c r="KT34" s="29">
        <v>152.56899999999999</v>
      </c>
      <c r="KU34" s="29">
        <v>155.179</v>
      </c>
      <c r="KV34" s="29">
        <v>151.68600000000001</v>
      </c>
      <c r="KW34" s="29">
        <v>150.25</v>
      </c>
      <c r="KX34" s="29">
        <v>150.34</v>
      </c>
      <c r="KY34" s="29">
        <v>152.559</v>
      </c>
      <c r="KZ34" s="29">
        <v>151.01900000000001</v>
      </c>
      <c r="LA34" s="29">
        <v>145.375</v>
      </c>
      <c r="LB34" s="29">
        <v>154.99799999999999</v>
      </c>
      <c r="LC34" s="29">
        <v>152.54400000000001</v>
      </c>
      <c r="LD34" s="29">
        <v>162.47999999999999</v>
      </c>
      <c r="LE34" s="29">
        <v>170.98500000000001</v>
      </c>
      <c r="LF34" s="29">
        <v>175.79499999999999</v>
      </c>
      <c r="LG34" s="29">
        <v>186.37100000000001</v>
      </c>
      <c r="LH34" s="29">
        <v>187.86199999999999</v>
      </c>
      <c r="LI34" s="29">
        <v>175.76599999999999</v>
      </c>
      <c r="LJ34" s="29">
        <v>172.72200000000001</v>
      </c>
      <c r="LK34" s="29">
        <v>172.429</v>
      </c>
      <c r="LL34" s="29">
        <v>175.91</v>
      </c>
      <c r="LM34" s="29">
        <v>180.15100000000001</v>
      </c>
      <c r="LN34" s="29">
        <v>186.983</v>
      </c>
      <c r="LO34" s="29">
        <v>194.489</v>
      </c>
      <c r="LP34" s="29">
        <v>202.27500000000001</v>
      </c>
      <c r="LQ34" s="29">
        <v>188.554</v>
      </c>
      <c r="LR34" s="29">
        <v>172.03299999999999</v>
      </c>
      <c r="LS34" s="29">
        <v>167.489</v>
      </c>
      <c r="LT34" s="29">
        <v>164.755</v>
      </c>
      <c r="LU34" s="29">
        <v>137.73699999999999</v>
      </c>
      <c r="LV34" s="29">
        <v>133.351</v>
      </c>
      <c r="LW34" s="29">
        <v>133.87899999999999</v>
      </c>
      <c r="LX34" s="29">
        <v>145.33600000000001</v>
      </c>
      <c r="LY34" s="29">
        <v>150.37799999999999</v>
      </c>
      <c r="LZ34" s="29">
        <v>153.78200000000001</v>
      </c>
      <c r="MA34" s="29">
        <v>154.012</v>
      </c>
      <c r="MB34" s="29">
        <v>155.12</v>
      </c>
      <c r="MC34" s="29">
        <v>147.09299999999999</v>
      </c>
      <c r="MD34" s="29">
        <v>140.21899999999999</v>
      </c>
      <c r="ME34" s="29">
        <v>145.24199999999999</v>
      </c>
      <c r="MF34" s="29">
        <v>141.089</v>
      </c>
      <c r="MG34" s="29">
        <v>141.89599999999999</v>
      </c>
      <c r="MH34" s="29">
        <v>154.33600000000001</v>
      </c>
      <c r="MI34" s="29">
        <v>156.965</v>
      </c>
      <c r="MJ34" s="29">
        <v>144.44399999999999</v>
      </c>
      <c r="MK34" s="29">
        <v>135.03700000000001</v>
      </c>
      <c r="ML34" s="29">
        <v>128.91200000000001</v>
      </c>
      <c r="MM34" s="29">
        <v>132.66800000000001</v>
      </c>
      <c r="MN34" s="29">
        <v>138.52699999999999</v>
      </c>
      <c r="MO34" s="29">
        <v>140.82599999999999</v>
      </c>
      <c r="MP34" s="29">
        <v>150.18799999999999</v>
      </c>
      <c r="MQ34" s="29">
        <v>154.86799999999999</v>
      </c>
      <c r="MR34" s="29">
        <v>155.524</v>
      </c>
      <c r="MS34" s="29">
        <v>151.994</v>
      </c>
      <c r="MT34" s="29">
        <v>148.05799999999999</v>
      </c>
      <c r="MU34" s="29">
        <v>148.31399999999999</v>
      </c>
      <c r="MV34" s="29">
        <v>149.32499999999999</v>
      </c>
      <c r="MW34" s="29">
        <v>149.76</v>
      </c>
      <c r="MX34" s="29">
        <v>169.51400000000001</v>
      </c>
      <c r="MY34" s="29">
        <v>182.911</v>
      </c>
      <c r="MZ34" s="29">
        <v>189.93199999999999</v>
      </c>
      <c r="NA34" s="29">
        <v>190.422</v>
      </c>
      <c r="NB34" s="29">
        <v>193.643</v>
      </c>
      <c r="NC34" s="29">
        <v>187.20599999999999</v>
      </c>
      <c r="ND34" s="29">
        <v>196.80699999999999</v>
      </c>
      <c r="NE34" s="29">
        <v>203.12899999999999</v>
      </c>
      <c r="NF34" s="29">
        <v>203.68199999999999</v>
      </c>
      <c r="NG34" s="29">
        <v>208.733</v>
      </c>
      <c r="NH34" s="29">
        <v>218.02600000000001</v>
      </c>
      <c r="NI34" s="29">
        <v>232.43700000000001</v>
      </c>
      <c r="NJ34" s="29">
        <v>232.642</v>
      </c>
      <c r="NK34" s="29">
        <v>227.745</v>
      </c>
      <c r="NL34" s="29">
        <v>230.24600000000001</v>
      </c>
      <c r="NM34" s="29">
        <v>228.113</v>
      </c>
      <c r="NN34" s="29">
        <v>228.18899999999999</v>
      </c>
      <c r="NO34" s="29">
        <v>226.893</v>
      </c>
      <c r="NP34" s="29">
        <v>229.86099999999999</v>
      </c>
      <c r="NQ34" s="29">
        <v>210.61600000000001</v>
      </c>
      <c r="NR34" s="29">
        <v>204.46</v>
      </c>
      <c r="NS34" s="29">
        <v>202.81800000000001</v>
      </c>
      <c r="NT34" s="29">
        <v>202.33799999999999</v>
      </c>
      <c r="NU34" s="29">
        <v>202.35900000000001</v>
      </c>
      <c r="NV34" s="29">
        <v>207.09399999999999</v>
      </c>
      <c r="NW34" s="29">
        <v>206.63300000000001</v>
      </c>
      <c r="NX34" s="29">
        <v>206.935</v>
      </c>
      <c r="NY34" s="29">
        <v>198.953</v>
      </c>
      <c r="NZ34" s="29">
        <v>199.94499999999999</v>
      </c>
      <c r="OA34" s="29">
        <v>198.84200000000001</v>
      </c>
      <c r="OB34" s="29">
        <v>185.15799999999999</v>
      </c>
      <c r="OC34" s="29">
        <v>170.071</v>
      </c>
      <c r="OD34" s="29">
        <v>168.935</v>
      </c>
      <c r="OE34" s="29">
        <v>168.702</v>
      </c>
      <c r="OF34" s="29">
        <v>177.47399999999999</v>
      </c>
      <c r="OG34" s="29">
        <v>174.77099999999999</v>
      </c>
      <c r="OH34" s="29">
        <v>180.91900000000001</v>
      </c>
      <c r="OI34" s="29">
        <v>185.41399999999999</v>
      </c>
      <c r="OJ34" s="29">
        <v>187.154</v>
      </c>
      <c r="OK34" s="29">
        <v>189.584</v>
      </c>
      <c r="OL34" s="29">
        <v>192.488</v>
      </c>
      <c r="OM34" s="29">
        <v>193.82400000000001</v>
      </c>
      <c r="ON34" s="29">
        <v>192.41300000000001</v>
      </c>
      <c r="OO34" s="29">
        <v>189.55600000000001</v>
      </c>
      <c r="OP34" s="29">
        <v>185.43199999999999</v>
      </c>
      <c r="OQ34" s="29">
        <v>199.321</v>
      </c>
      <c r="OR34" s="29">
        <v>210.821</v>
      </c>
      <c r="OS34" s="29">
        <v>215.63</v>
      </c>
      <c r="OT34" s="29">
        <v>214.857</v>
      </c>
      <c r="OU34" s="29">
        <v>216.988</v>
      </c>
      <c r="OV34" s="29">
        <v>217.03200000000001</v>
      </c>
      <c r="OW34" s="29">
        <v>213.614</v>
      </c>
      <c r="OX34" s="29">
        <v>211.03200000000001</v>
      </c>
      <c r="OY34" s="29">
        <v>217.63900000000001</v>
      </c>
      <c r="OZ34" s="29">
        <v>218.506</v>
      </c>
      <c r="PA34" s="29">
        <v>230.24600000000001</v>
      </c>
      <c r="PB34" s="29">
        <v>235.977</v>
      </c>
      <c r="PC34" s="29">
        <v>237.90700000000001</v>
      </c>
      <c r="PD34" s="29">
        <v>238.09299999999999</v>
      </c>
      <c r="PE34" s="29">
        <v>248.333</v>
      </c>
      <c r="PF34" s="29">
        <v>238.09399999999999</v>
      </c>
      <c r="PG34" s="29">
        <v>235.31100000000001</v>
      </c>
      <c r="PH34" s="29">
        <v>233.61</v>
      </c>
      <c r="PI34" s="29">
        <v>223.64</v>
      </c>
      <c r="PJ34" s="29">
        <v>228.142</v>
      </c>
      <c r="PK34" s="29">
        <v>229.39400000000001</v>
      </c>
      <c r="PL34" s="29">
        <v>231.01599999999999</v>
      </c>
      <c r="PM34" s="29">
        <v>238.447</v>
      </c>
      <c r="PN34" s="29">
        <v>244.124</v>
      </c>
      <c r="PO34" s="29">
        <v>255.23500000000001</v>
      </c>
      <c r="PP34" s="29">
        <v>260.69099999999997</v>
      </c>
      <c r="PQ34" s="29">
        <v>256.94200000000001</v>
      </c>
      <c r="PR34" s="29">
        <v>249.92699999999999</v>
      </c>
      <c r="PS34" s="29">
        <v>242.28</v>
      </c>
      <c r="PT34" s="29">
        <v>242.786</v>
      </c>
      <c r="PU34" s="29">
        <v>243.62100000000001</v>
      </c>
      <c r="PV34" s="29">
        <v>242.31200000000001</v>
      </c>
      <c r="PW34" s="29">
        <v>240.66</v>
      </c>
      <c r="PX34" s="29">
        <v>245.38800000000001</v>
      </c>
      <c r="PY34" s="29">
        <v>251.76599999999999</v>
      </c>
      <c r="PZ34" s="29">
        <v>258.221</v>
      </c>
      <c r="QA34" s="29">
        <v>255.31299999999999</v>
      </c>
      <c r="QB34" s="29">
        <v>255.70400000000001</v>
      </c>
      <c r="QC34" s="29">
        <v>253.83600000000001</v>
      </c>
      <c r="QD34" s="29">
        <v>254.083</v>
      </c>
      <c r="QE34" s="29">
        <v>256.95699999999999</v>
      </c>
      <c r="QF34" s="29">
        <v>253.148</v>
      </c>
      <c r="QG34" s="29">
        <v>246.04300000000001</v>
      </c>
      <c r="QH34" s="29">
        <v>252.929</v>
      </c>
      <c r="QI34" s="29">
        <v>265.20999999999998</v>
      </c>
      <c r="QJ34" s="29">
        <v>267.483</v>
      </c>
      <c r="QK34" s="29">
        <v>258.43599999999998</v>
      </c>
      <c r="QL34" s="29">
        <v>243.28</v>
      </c>
      <c r="QM34" s="29">
        <v>250.22499999999999</v>
      </c>
      <c r="QN34" s="29">
        <v>254.185</v>
      </c>
      <c r="QO34" s="29">
        <v>253.55</v>
      </c>
      <c r="QP34" s="29">
        <v>256.97300000000001</v>
      </c>
      <c r="QQ34" s="29">
        <v>269.524</v>
      </c>
      <c r="QR34" s="29">
        <v>268.774</v>
      </c>
      <c r="QS34" s="29">
        <v>265.57499999999999</v>
      </c>
      <c r="QT34" s="29">
        <v>262.03100000000001</v>
      </c>
      <c r="QU34" s="29">
        <v>264.38799999999998</v>
      </c>
      <c r="QV34" s="29">
        <v>262.43599999999998</v>
      </c>
      <c r="QW34" s="29">
        <v>258.56700000000001</v>
      </c>
      <c r="QX34" s="29">
        <v>255.673</v>
      </c>
      <c r="QY34" s="29">
        <v>271.71899999999999</v>
      </c>
      <c r="QZ34" s="29">
        <v>300.63200000000001</v>
      </c>
      <c r="RA34" s="29">
        <v>301.66699999999997</v>
      </c>
      <c r="RB34" s="29">
        <v>308.74</v>
      </c>
      <c r="RC34" s="29">
        <v>308.19099999999997</v>
      </c>
      <c r="RD34" s="29">
        <v>304.39699999999999</v>
      </c>
      <c r="RE34" s="29">
        <v>309.988</v>
      </c>
      <c r="RF34" s="29">
        <v>308.86500000000001</v>
      </c>
      <c r="RG34" s="29">
        <v>315.54700000000003</v>
      </c>
      <c r="RH34" s="29">
        <v>321.40699999999998</v>
      </c>
      <c r="RI34" s="29">
        <v>328.81799999999998</v>
      </c>
      <c r="RJ34" s="29">
        <v>333.17</v>
      </c>
      <c r="RK34" s="29">
        <v>316.52800000000002</v>
      </c>
      <c r="RL34" s="29">
        <v>306.66199999999998</v>
      </c>
      <c r="RM34" s="29">
        <v>306.05099999999999</v>
      </c>
      <c r="RN34" s="29">
        <v>306.61099999999999</v>
      </c>
      <c r="RO34" s="29">
        <v>302.41800000000001</v>
      </c>
      <c r="RP34" s="29">
        <v>302.19900000000001</v>
      </c>
      <c r="RQ34" s="29">
        <v>302.93700000000001</v>
      </c>
      <c r="RR34" s="29">
        <v>300.29599999999999</v>
      </c>
      <c r="RS34" s="29">
        <v>299.19600000000003</v>
      </c>
      <c r="RT34" s="29">
        <v>294.06700000000001</v>
      </c>
      <c r="RU34" s="29">
        <v>292.113</v>
      </c>
      <c r="RV34" s="29">
        <v>292.82799999999997</v>
      </c>
      <c r="RW34" s="29">
        <v>302.01799999999997</v>
      </c>
      <c r="RX34" s="29">
        <v>319.35899999999998</v>
      </c>
      <c r="RY34" s="29">
        <v>322.06400000000002</v>
      </c>
      <c r="RZ34" s="29">
        <v>318.56200000000001</v>
      </c>
      <c r="SA34" s="29">
        <v>317.74299999999999</v>
      </c>
      <c r="SB34" s="29">
        <v>312.02199999999999</v>
      </c>
      <c r="SC34" s="29">
        <v>302.25</v>
      </c>
      <c r="SD34" s="29">
        <v>286.32100000000003</v>
      </c>
      <c r="SE34" s="29">
        <v>285.97399999999999</v>
      </c>
      <c r="SF34" s="29">
        <v>280.577</v>
      </c>
      <c r="SG34" s="29">
        <v>271.29500000000002</v>
      </c>
      <c r="SH34" s="29">
        <v>264.43400000000003</v>
      </c>
      <c r="SI34" s="29">
        <v>259.834</v>
      </c>
      <c r="SJ34" s="29">
        <v>262.45100000000002</v>
      </c>
      <c r="SK34" s="29">
        <v>261.88799999999998</v>
      </c>
      <c r="SL34" s="29">
        <v>266.995</v>
      </c>
      <c r="SM34" s="29">
        <v>284.06700000000001</v>
      </c>
      <c r="SN34" s="29">
        <v>257.71100000000001</v>
      </c>
      <c r="SO34" s="29">
        <v>245.71299999999999</v>
      </c>
      <c r="SP34" s="29">
        <v>238.29400000000001</v>
      </c>
      <c r="SQ34" s="29">
        <v>230.27199999999999</v>
      </c>
      <c r="SR34" s="29">
        <v>225.90100000000001</v>
      </c>
      <c r="SS34" s="29">
        <v>224.40799999999999</v>
      </c>
      <c r="ST34" s="29">
        <v>219.89699999999999</v>
      </c>
      <c r="SU34" s="29">
        <v>215.63</v>
      </c>
      <c r="SV34" s="29">
        <v>216.35499999999999</v>
      </c>
      <c r="SW34" s="29">
        <v>218.24700000000001</v>
      </c>
      <c r="SX34" s="29">
        <v>218.077</v>
      </c>
      <c r="SY34" s="29">
        <v>216.09</v>
      </c>
      <c r="SZ34" s="29">
        <v>219.27099999999999</v>
      </c>
      <c r="TA34" s="29">
        <v>230.518</v>
      </c>
      <c r="TB34" s="29">
        <v>236.114</v>
      </c>
      <c r="TC34" s="29">
        <v>239.99799999999999</v>
      </c>
      <c r="TD34" s="29">
        <v>232.83199999999999</v>
      </c>
      <c r="TE34" s="29">
        <v>232.38</v>
      </c>
      <c r="TF34" s="29">
        <v>230.05199999999999</v>
      </c>
      <c r="TG34" s="29">
        <v>224.845</v>
      </c>
    </row>
    <row r="35" spans="2:528" x14ac:dyDescent="0.25">
      <c r="B35" s="29" t="s">
        <v>191</v>
      </c>
      <c r="C35" s="29" t="s">
        <v>927</v>
      </c>
      <c r="D35" s="29">
        <f t="shared" si="9"/>
        <v>261</v>
      </c>
      <c r="E35" s="29" t="str" cm="1">
        <f t="array" ref="E35">_xll.BDP($B35&amp;" corp",E$11)</f>
        <v>DBHNGR 0.95 PERP</v>
      </c>
      <c r="F35" s="29" t="str" cm="1">
        <f t="array" ref="F35">_xll.BDP($B35&amp;" corp",F$11)</f>
        <v>DBHNGR</v>
      </c>
      <c r="G35" s="29" cm="1">
        <f t="array" ref="G35">_xll.BDP($B35&amp;" corp",G$11)</f>
        <v>0.95</v>
      </c>
      <c r="H35" s="31" cm="1">
        <f t="array" ref="H35">_xll.BDP($B35&amp;" corp",H$11)*1</f>
        <v>45679</v>
      </c>
      <c r="I35" s="31" t="str">
        <f t="shared" si="10"/>
        <v>DBHNGR 0.95 25</v>
      </c>
      <c r="J35" s="29" t="str" cm="1">
        <f t="array" ref="J35">_xll.BDP($B35&amp;" corp",J$11)</f>
        <v>EUR</v>
      </c>
      <c r="K35" s="31" cm="1">
        <f t="array" ref="K35">_xll.BDP($B35&amp;" corp",K$11)*1</f>
        <v>43752</v>
      </c>
      <c r="L35" s="29">
        <f t="shared" ca="1" si="11"/>
        <v>374</v>
      </c>
      <c r="N35" s="29">
        <v>1</v>
      </c>
      <c r="O35" s="29" t="s">
        <v>1174</v>
      </c>
      <c r="P35" s="29">
        <f>_xll.BDH(B35&amp;"@"&amp;C35&amp;" Corp","blp_i_sprd_mid","-2AY",,"Dates=h","Fill=C","Sort=R","Dir=H","factor=1","pcs="&amp;TV36,"cols=261;rows=1")</f>
        <v>166.05799999999999</v>
      </c>
      <c r="Q35" s="29">
        <v>166.58099999999999</v>
      </c>
      <c r="R35" s="29">
        <v>165.86699999999999</v>
      </c>
      <c r="S35" s="29">
        <v>167.33600000000001</v>
      </c>
      <c r="T35" s="29">
        <v>168.12700000000001</v>
      </c>
      <c r="U35" s="29">
        <v>160.321</v>
      </c>
      <c r="V35" s="29">
        <v>157.44499999999999</v>
      </c>
      <c r="W35" s="29">
        <v>156.76499999999999</v>
      </c>
      <c r="X35" s="29">
        <v>156.41999999999999</v>
      </c>
      <c r="Y35" s="29">
        <v>156.923</v>
      </c>
      <c r="Z35" s="29">
        <v>154.16300000000001</v>
      </c>
      <c r="AA35" s="29">
        <v>153.58099999999999</v>
      </c>
      <c r="AB35" s="29">
        <v>158.048</v>
      </c>
      <c r="AC35" s="29">
        <v>162.82599999999999</v>
      </c>
      <c r="AD35" s="29">
        <v>163.166</v>
      </c>
      <c r="AE35" s="29">
        <v>166.489</v>
      </c>
      <c r="AF35" s="29">
        <v>170.83199999999999</v>
      </c>
      <c r="AG35" s="29">
        <v>174.018</v>
      </c>
      <c r="AH35" s="29">
        <v>178.57</v>
      </c>
      <c r="AI35" s="29">
        <v>173.14599999999999</v>
      </c>
      <c r="AJ35" s="29">
        <v>162.69999999999999</v>
      </c>
      <c r="AK35" s="29">
        <v>165.00299999999999</v>
      </c>
      <c r="AL35" s="29">
        <v>164.61699999999999</v>
      </c>
      <c r="AM35" s="29">
        <v>158.86199999999999</v>
      </c>
      <c r="AN35" s="29">
        <v>160.46299999999999</v>
      </c>
      <c r="AO35" s="29">
        <v>161.18600000000001</v>
      </c>
      <c r="AP35" s="29">
        <v>161.45500000000001</v>
      </c>
      <c r="AQ35" s="29">
        <v>163.16999999999999</v>
      </c>
      <c r="AR35" s="29">
        <v>163.03</v>
      </c>
      <c r="AS35" s="29">
        <v>159.708</v>
      </c>
      <c r="AT35" s="29">
        <v>162.27500000000001</v>
      </c>
      <c r="AU35" s="29">
        <v>161.92599999999999</v>
      </c>
      <c r="AV35" s="29">
        <v>160.74299999999999</v>
      </c>
      <c r="AW35" s="29">
        <v>160.68</v>
      </c>
      <c r="AX35" s="29">
        <v>160.858</v>
      </c>
      <c r="AY35" s="29">
        <v>160.15600000000001</v>
      </c>
      <c r="AZ35" s="29">
        <v>159.357</v>
      </c>
      <c r="BA35" s="29">
        <v>155.25399999999999</v>
      </c>
      <c r="BB35" s="29">
        <v>158.655</v>
      </c>
      <c r="BC35" s="29">
        <v>156.56399999999999</v>
      </c>
      <c r="BD35" s="29">
        <v>154.798</v>
      </c>
      <c r="BE35" s="29">
        <v>155.536</v>
      </c>
      <c r="BF35" s="29">
        <v>161.631</v>
      </c>
      <c r="BG35" s="29">
        <v>164.94300000000001</v>
      </c>
      <c r="BH35" s="29">
        <v>164.79300000000001</v>
      </c>
      <c r="BI35" s="29">
        <v>163.32400000000001</v>
      </c>
      <c r="BJ35" s="29">
        <v>162.20699999999999</v>
      </c>
      <c r="BK35" s="29">
        <v>161.06399999999999</v>
      </c>
      <c r="BL35" s="29">
        <v>159.495</v>
      </c>
      <c r="BM35" s="29">
        <v>158.21899999999999</v>
      </c>
      <c r="BN35" s="29">
        <v>160.221</v>
      </c>
      <c r="BO35" s="29">
        <v>164.63399999999999</v>
      </c>
      <c r="BP35" s="29">
        <v>173.20400000000001</v>
      </c>
      <c r="BQ35" s="29">
        <v>174.065</v>
      </c>
      <c r="BR35" s="29">
        <v>178.24799999999999</v>
      </c>
      <c r="BS35" s="29">
        <v>179.542</v>
      </c>
      <c r="BT35" s="29">
        <v>184.00800000000001</v>
      </c>
      <c r="BU35" s="29">
        <v>183.72</v>
      </c>
      <c r="BV35" s="29">
        <v>184.501</v>
      </c>
      <c r="BW35" s="29">
        <v>183.523</v>
      </c>
      <c r="BX35" s="29">
        <v>177.80799999999999</v>
      </c>
      <c r="BY35" s="29">
        <v>178.75800000000001</v>
      </c>
      <c r="BZ35" s="29">
        <v>176.036</v>
      </c>
      <c r="CA35" s="29">
        <v>174.42400000000001</v>
      </c>
      <c r="CB35" s="29">
        <v>175.321</v>
      </c>
      <c r="CC35" s="29">
        <v>177.54900000000001</v>
      </c>
      <c r="CD35" s="29">
        <v>175.96899999999999</v>
      </c>
      <c r="CE35" s="29">
        <v>187.31899999999999</v>
      </c>
      <c r="CF35" s="29">
        <v>192.136</v>
      </c>
      <c r="CG35" s="29">
        <v>197.749</v>
      </c>
      <c r="CH35" s="29">
        <v>197.60499999999999</v>
      </c>
      <c r="CI35" s="29">
        <v>200.13300000000001</v>
      </c>
      <c r="CJ35" s="29">
        <v>200.49199999999999</v>
      </c>
      <c r="CK35" s="29">
        <v>204.60599999999999</v>
      </c>
      <c r="CL35" s="29">
        <v>200.971</v>
      </c>
      <c r="CM35" s="29">
        <v>199.732</v>
      </c>
      <c r="CN35" s="29">
        <v>197.06899999999999</v>
      </c>
      <c r="CO35" s="29">
        <v>197.07300000000001</v>
      </c>
      <c r="CP35" s="29">
        <v>201.12</v>
      </c>
      <c r="CQ35" s="29">
        <v>204.86</v>
      </c>
      <c r="CR35" s="29">
        <v>206.76</v>
      </c>
      <c r="CS35" s="29">
        <v>210.464</v>
      </c>
      <c r="CT35" s="29">
        <v>209.54599999999999</v>
      </c>
      <c r="CU35" s="29">
        <v>210.452</v>
      </c>
      <c r="CV35" s="29">
        <v>208.446</v>
      </c>
      <c r="CW35" s="29">
        <v>203.286</v>
      </c>
      <c r="CX35" s="29">
        <v>199.96799999999999</v>
      </c>
      <c r="CY35" s="29">
        <v>199.58199999999999</v>
      </c>
      <c r="CZ35" s="29">
        <v>193.00800000000001</v>
      </c>
      <c r="DA35" s="29">
        <v>191.01400000000001</v>
      </c>
      <c r="DB35" s="29">
        <v>186.905</v>
      </c>
      <c r="DC35" s="29">
        <v>183.678</v>
      </c>
      <c r="DD35" s="29">
        <v>194.49199999999999</v>
      </c>
      <c r="DE35" s="29">
        <v>193.196</v>
      </c>
      <c r="DF35" s="29">
        <v>185.90299999999999</v>
      </c>
      <c r="DG35" s="29">
        <v>173.40100000000001</v>
      </c>
      <c r="DH35" s="29">
        <v>161.928</v>
      </c>
      <c r="DI35" s="29">
        <v>154.69</v>
      </c>
      <c r="DJ35" s="29">
        <v>157.47900000000001</v>
      </c>
      <c r="DK35" s="29">
        <v>169.70699999999999</v>
      </c>
      <c r="DL35" s="29">
        <v>174.97800000000001</v>
      </c>
      <c r="DM35" s="29">
        <v>177.23400000000001</v>
      </c>
      <c r="DN35" s="29">
        <v>177.8</v>
      </c>
      <c r="DO35" s="29">
        <v>177.369</v>
      </c>
      <c r="DP35" s="29">
        <v>159.12899999999999</v>
      </c>
      <c r="DQ35" s="29">
        <v>141.90100000000001</v>
      </c>
      <c r="DR35" s="29">
        <v>143.94300000000001</v>
      </c>
      <c r="DS35" s="29">
        <v>146.55099999999999</v>
      </c>
      <c r="DT35" s="29">
        <v>153.23599999999999</v>
      </c>
      <c r="DU35" s="29">
        <v>156.73400000000001</v>
      </c>
      <c r="DV35" s="29">
        <v>158.029</v>
      </c>
      <c r="DW35" s="29">
        <v>167.65199999999999</v>
      </c>
      <c r="DX35" s="29">
        <v>175.02</v>
      </c>
      <c r="DY35" s="29">
        <v>182.619</v>
      </c>
      <c r="DZ35" s="29">
        <v>183.24600000000001</v>
      </c>
      <c r="EA35" s="29">
        <v>177.78899999999999</v>
      </c>
      <c r="EB35" s="29">
        <v>215.59100000000001</v>
      </c>
      <c r="EC35" s="29">
        <v>162.83699999999999</v>
      </c>
      <c r="ED35" s="29">
        <v>159.393</v>
      </c>
      <c r="EE35" s="29">
        <v>161.244</v>
      </c>
      <c r="EF35" s="29">
        <v>165.24</v>
      </c>
      <c r="EG35" s="29">
        <v>168.44300000000001</v>
      </c>
      <c r="EH35" s="29">
        <v>168.89</v>
      </c>
      <c r="EI35" s="29">
        <v>163.96199999999999</v>
      </c>
      <c r="EJ35" s="29">
        <v>161.715</v>
      </c>
      <c r="EK35" s="29">
        <v>153.691</v>
      </c>
      <c r="EL35" s="29">
        <v>149.47200000000001</v>
      </c>
      <c r="EM35" s="29">
        <v>145.929</v>
      </c>
      <c r="EN35" s="29">
        <v>151.78899999999999</v>
      </c>
      <c r="EO35" s="29">
        <v>148.79</v>
      </c>
      <c r="EP35" s="29">
        <v>151.9</v>
      </c>
      <c r="EQ35" s="29">
        <v>158.58600000000001</v>
      </c>
      <c r="ER35" s="29">
        <v>154.625</v>
      </c>
      <c r="ES35" s="29">
        <v>154.98400000000001</v>
      </c>
      <c r="ET35" s="29">
        <v>156.643</v>
      </c>
      <c r="EU35" s="29">
        <v>153.38399999999999</v>
      </c>
      <c r="EV35" s="29">
        <v>152.059</v>
      </c>
      <c r="EW35" s="29">
        <v>169.649</v>
      </c>
      <c r="EX35" s="29">
        <v>183.07300000000001</v>
      </c>
      <c r="EY35" s="29">
        <v>193.43199999999999</v>
      </c>
      <c r="EZ35" s="29">
        <v>209.88200000000001</v>
      </c>
      <c r="FA35" s="29">
        <v>215.071</v>
      </c>
      <c r="FB35" s="29">
        <v>212.27600000000001</v>
      </c>
      <c r="FC35" s="29">
        <v>211.80199999999999</v>
      </c>
      <c r="FD35" s="29">
        <v>214.63</v>
      </c>
      <c r="FE35" s="29">
        <v>226.33</v>
      </c>
      <c r="FF35" s="29">
        <v>235.08099999999999</v>
      </c>
      <c r="FG35" s="29">
        <v>242.673</v>
      </c>
      <c r="FH35" s="29">
        <v>250.7</v>
      </c>
      <c r="FI35" s="29">
        <v>295.98099999999999</v>
      </c>
      <c r="FJ35" s="29">
        <v>304.20999999999998</v>
      </c>
      <c r="FK35" s="29">
        <v>289.99299999999999</v>
      </c>
      <c r="FL35" s="29">
        <v>296.85899999999998</v>
      </c>
      <c r="FM35" s="29">
        <v>309.80500000000001</v>
      </c>
      <c r="FN35" s="29">
        <v>264.46100000000001</v>
      </c>
      <c r="FO35" s="29">
        <v>234.13200000000001</v>
      </c>
      <c r="FP35" s="29">
        <v>177.648</v>
      </c>
      <c r="FQ35" s="29">
        <v>181.43799999999999</v>
      </c>
      <c r="FR35" s="29">
        <v>150.209</v>
      </c>
      <c r="FS35" s="29">
        <v>149.85300000000001</v>
      </c>
      <c r="FT35" s="29">
        <v>172.94900000000001</v>
      </c>
      <c r="FU35" s="29">
        <v>137.80600000000001</v>
      </c>
      <c r="FV35" s="29">
        <v>127.163</v>
      </c>
      <c r="FW35" s="29">
        <v>123.22499999999999</v>
      </c>
      <c r="FX35" s="29">
        <v>126.062</v>
      </c>
      <c r="FY35" s="29">
        <v>140.28899999999999</v>
      </c>
      <c r="FZ35" s="29">
        <v>140.77799999999999</v>
      </c>
      <c r="GA35" s="29">
        <v>127.14700000000001</v>
      </c>
      <c r="GB35" s="29">
        <v>109.03700000000001</v>
      </c>
      <c r="GC35" s="29">
        <v>103.41800000000001</v>
      </c>
      <c r="GD35" s="29">
        <v>97.287000000000006</v>
      </c>
      <c r="GE35" s="29">
        <v>88.867000000000004</v>
      </c>
      <c r="GF35" s="29">
        <v>90.718999999999994</v>
      </c>
      <c r="GG35" s="29">
        <v>91.245999999999995</v>
      </c>
      <c r="GH35" s="29">
        <v>92.882000000000005</v>
      </c>
      <c r="GI35" s="29">
        <v>92.177000000000007</v>
      </c>
      <c r="GJ35" s="29">
        <v>92.307000000000002</v>
      </c>
      <c r="GK35" s="29">
        <v>92.442999999999998</v>
      </c>
      <c r="GL35" s="29">
        <v>91.869</v>
      </c>
      <c r="GM35" s="29">
        <v>95.061000000000007</v>
      </c>
      <c r="GN35" s="29">
        <v>96.432000000000002</v>
      </c>
      <c r="GO35" s="29">
        <v>93.980999999999995</v>
      </c>
      <c r="GP35" s="29">
        <v>90.012</v>
      </c>
      <c r="GQ35" s="29">
        <v>93.641000000000005</v>
      </c>
      <c r="GR35" s="29">
        <v>98.906000000000006</v>
      </c>
      <c r="GS35" s="29">
        <v>107.158</v>
      </c>
      <c r="GT35" s="29">
        <v>107.776</v>
      </c>
      <c r="GU35" s="29">
        <v>107.68899999999999</v>
      </c>
      <c r="GV35" s="29">
        <v>103.386</v>
      </c>
      <c r="GW35" s="29">
        <v>103.821</v>
      </c>
      <c r="GX35" s="29">
        <v>108.46899999999999</v>
      </c>
      <c r="GY35" s="29">
        <v>97.03</v>
      </c>
      <c r="GZ35" s="29">
        <v>93.486000000000004</v>
      </c>
      <c r="HA35" s="29">
        <v>89.384</v>
      </c>
      <c r="HB35" s="29">
        <v>89.096999999999994</v>
      </c>
      <c r="HC35" s="29">
        <v>87.194999999999993</v>
      </c>
      <c r="HD35" s="29">
        <v>86.959000000000003</v>
      </c>
      <c r="HE35" s="29">
        <v>92.325000000000003</v>
      </c>
      <c r="HF35" s="29">
        <v>95.281999999999996</v>
      </c>
      <c r="HG35" s="29">
        <v>94.549000000000007</v>
      </c>
      <c r="HH35" s="29">
        <v>94.521000000000001</v>
      </c>
      <c r="HI35" s="29">
        <v>96.135999999999996</v>
      </c>
      <c r="HJ35" s="29">
        <v>96.025000000000006</v>
      </c>
      <c r="HK35" s="29">
        <v>99.328000000000003</v>
      </c>
      <c r="HL35" s="29">
        <v>98.498999999999995</v>
      </c>
      <c r="HM35" s="29">
        <v>95.266999999999996</v>
      </c>
      <c r="HN35" s="29">
        <v>89.498999999999995</v>
      </c>
      <c r="HO35" s="29">
        <v>84.512</v>
      </c>
      <c r="HP35" s="29">
        <v>82.569000000000003</v>
      </c>
      <c r="HQ35" s="29">
        <v>80.206999999999994</v>
      </c>
      <c r="HR35" s="29">
        <v>81.847999999999999</v>
      </c>
      <c r="HS35" s="29">
        <v>84.638999999999996</v>
      </c>
      <c r="HT35" s="29">
        <v>84.167000000000002</v>
      </c>
      <c r="HU35" s="29">
        <v>85.677999999999997</v>
      </c>
      <c r="HV35" s="29">
        <v>85.233999999999995</v>
      </c>
      <c r="HW35" s="29">
        <v>85.491</v>
      </c>
      <c r="HX35" s="29">
        <v>87.608999999999995</v>
      </c>
      <c r="HY35" s="29">
        <v>88.716999999999999</v>
      </c>
      <c r="HZ35" s="29">
        <v>89.613</v>
      </c>
      <c r="IA35" s="29">
        <v>93.268000000000001</v>
      </c>
      <c r="IB35" s="29">
        <v>96.168000000000006</v>
      </c>
      <c r="IC35" s="29">
        <v>94.606999999999999</v>
      </c>
      <c r="ID35" s="29">
        <v>95.855000000000004</v>
      </c>
      <c r="IE35" s="29">
        <v>98.034999999999997</v>
      </c>
      <c r="IF35" s="29">
        <v>100.093</v>
      </c>
      <c r="IG35" s="29">
        <v>103.23699999999999</v>
      </c>
      <c r="IH35" s="29">
        <v>104.54</v>
      </c>
      <c r="II35" s="29">
        <v>99.259</v>
      </c>
      <c r="IJ35" s="29">
        <v>104.554</v>
      </c>
      <c r="IK35" s="29">
        <v>105.929</v>
      </c>
      <c r="IL35" s="29">
        <v>105.63800000000001</v>
      </c>
      <c r="IM35" s="29">
        <v>103.771</v>
      </c>
      <c r="IN35" s="29">
        <v>110.886</v>
      </c>
      <c r="IO35" s="29">
        <v>118.462</v>
      </c>
      <c r="IP35" s="29">
        <v>118.732</v>
      </c>
      <c r="IQ35" s="29">
        <v>121.726</v>
      </c>
      <c r="IR35" s="29">
        <v>118.33499999999999</v>
      </c>
      <c r="IS35" s="29">
        <v>117.114</v>
      </c>
      <c r="IT35" s="29">
        <v>116.334</v>
      </c>
      <c r="IU35" s="29">
        <v>114.297</v>
      </c>
      <c r="IV35" s="29">
        <v>109.64</v>
      </c>
      <c r="IW35" s="29">
        <v>105.761</v>
      </c>
      <c r="IX35" s="29">
        <v>106.155</v>
      </c>
      <c r="IY35" s="29">
        <v>103.96599999999999</v>
      </c>
      <c r="IZ35" s="29">
        <v>101.795</v>
      </c>
      <c r="JA35" s="29">
        <v>96.146000000000001</v>
      </c>
      <c r="JB35" s="29">
        <v>88.350999999999999</v>
      </c>
      <c r="JC35" s="29">
        <v>93.691000000000003</v>
      </c>
      <c r="JD35" s="29">
        <v>115.798</v>
      </c>
      <c r="JE35" s="29">
        <v>102.82599999999999</v>
      </c>
      <c r="JF35" s="29">
        <v>97.34</v>
      </c>
      <c r="JG35" s="29">
        <v>93.760999999999996</v>
      </c>
      <c r="JH35" s="29">
        <v>87.415000000000006</v>
      </c>
      <c r="JI35" s="29">
        <v>87.26</v>
      </c>
      <c r="JJ35" s="29">
        <v>89.814999999999998</v>
      </c>
      <c r="JK35" s="29">
        <v>90.747</v>
      </c>
      <c r="JL35" s="29">
        <v>89.468000000000004</v>
      </c>
      <c r="JM35" s="29">
        <v>91.837000000000003</v>
      </c>
      <c r="JN35" s="29">
        <v>102.846</v>
      </c>
      <c r="JO35" s="29">
        <v>106.023</v>
      </c>
      <c r="JP35" s="29">
        <v>110.27</v>
      </c>
    </row>
    <row r="36" spans="2:528" x14ac:dyDescent="0.25">
      <c r="B36" s="29" t="s">
        <v>197</v>
      </c>
      <c r="C36" s="29" t="s">
        <v>927</v>
      </c>
      <c r="D36" s="29">
        <f t="shared" si="9"/>
        <v>260</v>
      </c>
      <c r="E36" s="29" t="str" cm="1">
        <f t="array" ref="E36">_xll.BDP($B36&amp;" corp",E$11)</f>
        <v>DBHNGR 1.6 PERP</v>
      </c>
      <c r="F36" s="29" t="str" cm="1">
        <f t="array" ref="F36">_xll.BDP($B36&amp;" corp",F$11)</f>
        <v>DBHNGR</v>
      </c>
      <c r="G36" s="29" cm="1">
        <f t="array" ref="G36">_xll.BDP($B36&amp;" corp",G$11)</f>
        <v>1.6</v>
      </c>
      <c r="H36" s="31" cm="1">
        <f t="array" ref="H36">_xll.BDP($B36&amp;" corp",H$11)*1</f>
        <v>47317</v>
      </c>
      <c r="I36" s="31" t="str">
        <f t="shared" si="10"/>
        <v>DBHNGR 1.6 29</v>
      </c>
      <c r="J36" s="29" t="str" cm="1">
        <f t="array" ref="J36">_xll.BDP($B36&amp;" corp",J$11)</f>
        <v>EUR</v>
      </c>
      <c r="K36" s="31" cm="1">
        <f t="array" ref="K36">_xll.BDP($B36&amp;" corp",K$11)*1</f>
        <v>43752</v>
      </c>
      <c r="L36" s="29">
        <f t="shared" ca="1" si="11"/>
        <v>374</v>
      </c>
      <c r="N36" s="29">
        <v>1</v>
      </c>
      <c r="O36" s="29" t="s">
        <v>1174</v>
      </c>
      <c r="P36" s="29">
        <f>_xll.BDH(B36&amp;"@"&amp;C36&amp;" Corp","blp_i_sprd_mid","-2AY",,"Dates=h","Fill=C","Sort=R","Dir=H","factor=1","pcs="&amp;TV37,"cols=260;rows=1")</f>
        <v>188.67400000000001</v>
      </c>
      <c r="Q36" s="29">
        <v>189.89400000000001</v>
      </c>
      <c r="R36" s="29">
        <v>190.25800000000001</v>
      </c>
      <c r="S36" s="29">
        <v>190.614</v>
      </c>
      <c r="T36" s="29">
        <v>191.23</v>
      </c>
      <c r="U36" s="29">
        <v>186.6</v>
      </c>
      <c r="V36" s="29">
        <v>183.62700000000001</v>
      </c>
      <c r="W36" s="29">
        <v>182.756</v>
      </c>
      <c r="X36" s="29">
        <v>181.91800000000001</v>
      </c>
      <c r="Y36" s="29">
        <v>182.005</v>
      </c>
      <c r="Z36" s="29">
        <v>179.44900000000001</v>
      </c>
      <c r="AA36" s="29">
        <v>179.93899999999999</v>
      </c>
      <c r="AB36" s="29">
        <v>182.06200000000001</v>
      </c>
      <c r="AC36" s="29">
        <v>186.01</v>
      </c>
      <c r="AD36" s="29">
        <v>185.358</v>
      </c>
      <c r="AE36" s="29">
        <v>188.64400000000001</v>
      </c>
      <c r="AF36" s="29">
        <v>191.82599999999999</v>
      </c>
      <c r="AG36" s="29">
        <v>192.63300000000001</v>
      </c>
      <c r="AH36" s="29">
        <v>195.011</v>
      </c>
      <c r="AI36" s="29">
        <v>190.69</v>
      </c>
      <c r="AJ36" s="29">
        <v>186.352</v>
      </c>
      <c r="AK36" s="29">
        <v>187.536</v>
      </c>
      <c r="AL36" s="29">
        <v>189.16</v>
      </c>
      <c r="AM36" s="29">
        <v>181.8</v>
      </c>
      <c r="AN36" s="29">
        <v>183.017</v>
      </c>
      <c r="AO36" s="29">
        <v>182.67500000000001</v>
      </c>
      <c r="AP36" s="29">
        <v>183.428</v>
      </c>
      <c r="AQ36" s="29">
        <v>184.655</v>
      </c>
      <c r="AR36" s="29">
        <v>184.548</v>
      </c>
      <c r="AS36" s="29">
        <v>178.97499999999999</v>
      </c>
      <c r="AT36" s="29">
        <v>182.37</v>
      </c>
      <c r="AU36" s="29">
        <v>184.07499999999999</v>
      </c>
      <c r="AV36" s="29">
        <v>181.67500000000001</v>
      </c>
      <c r="AW36" s="29">
        <v>182.01599999999999</v>
      </c>
      <c r="AX36" s="29">
        <v>182.899</v>
      </c>
      <c r="AY36" s="29">
        <v>182.226</v>
      </c>
      <c r="AZ36" s="29">
        <v>178.756</v>
      </c>
      <c r="BA36" s="29">
        <v>178.22</v>
      </c>
      <c r="BB36" s="29">
        <v>178.48</v>
      </c>
      <c r="BC36" s="29">
        <v>177.69399999999999</v>
      </c>
      <c r="BD36" s="29">
        <v>177.709</v>
      </c>
      <c r="BE36" s="29">
        <v>178.71600000000001</v>
      </c>
      <c r="BF36" s="29">
        <v>184.94</v>
      </c>
      <c r="BG36" s="29">
        <v>187.19499999999999</v>
      </c>
      <c r="BH36" s="29">
        <v>187.40899999999999</v>
      </c>
      <c r="BI36" s="29">
        <v>184.79599999999999</v>
      </c>
      <c r="BJ36" s="29">
        <v>183.62200000000001</v>
      </c>
      <c r="BK36" s="29">
        <v>182.77199999999999</v>
      </c>
      <c r="BL36" s="29">
        <v>179.80799999999999</v>
      </c>
      <c r="BM36" s="29">
        <v>178.708</v>
      </c>
      <c r="BN36" s="29">
        <v>181.624</v>
      </c>
      <c r="BO36" s="29">
        <v>184.42500000000001</v>
      </c>
      <c r="BP36" s="29">
        <v>191.13300000000001</v>
      </c>
      <c r="BQ36" s="29">
        <v>190.779</v>
      </c>
      <c r="BR36" s="29">
        <v>194.31299999999999</v>
      </c>
      <c r="BS36" s="29">
        <v>194.39599999999999</v>
      </c>
      <c r="BT36" s="29">
        <v>199.114</v>
      </c>
      <c r="BU36" s="29">
        <v>198.619</v>
      </c>
      <c r="BV36" s="29">
        <v>198.57</v>
      </c>
      <c r="BW36" s="29">
        <v>200.71299999999999</v>
      </c>
      <c r="BX36" s="29">
        <v>195.892</v>
      </c>
      <c r="BY36" s="29">
        <v>196.77500000000001</v>
      </c>
      <c r="BZ36" s="29">
        <v>194.31899999999999</v>
      </c>
      <c r="CA36" s="29">
        <v>191.148</v>
      </c>
      <c r="CB36" s="29">
        <v>193.15600000000001</v>
      </c>
      <c r="CC36" s="29">
        <v>194.989</v>
      </c>
      <c r="CD36" s="29">
        <v>192.946</v>
      </c>
      <c r="CE36" s="29">
        <v>198.64</v>
      </c>
      <c r="CF36" s="29">
        <v>202.203</v>
      </c>
      <c r="CG36" s="29">
        <v>205.75200000000001</v>
      </c>
      <c r="CH36" s="29">
        <v>205.33199999999999</v>
      </c>
      <c r="CI36" s="29">
        <v>207.67599999999999</v>
      </c>
      <c r="CJ36" s="29">
        <v>206.46</v>
      </c>
      <c r="CK36" s="29">
        <v>210.21299999999999</v>
      </c>
      <c r="CL36" s="29">
        <v>208.55199999999999</v>
      </c>
      <c r="CM36" s="29">
        <v>206.71</v>
      </c>
      <c r="CN36" s="29">
        <v>204.33600000000001</v>
      </c>
      <c r="CO36" s="29">
        <v>203.92</v>
      </c>
      <c r="CP36" s="29">
        <v>206.928</v>
      </c>
      <c r="CQ36" s="29">
        <v>208.87200000000001</v>
      </c>
      <c r="CR36" s="29">
        <v>208.768</v>
      </c>
      <c r="CS36" s="29">
        <v>212.89599999999999</v>
      </c>
      <c r="CT36" s="29">
        <v>212.381</v>
      </c>
      <c r="CU36" s="29">
        <v>211.80199999999999</v>
      </c>
      <c r="CV36" s="29">
        <v>209.78700000000001</v>
      </c>
      <c r="CW36" s="29">
        <v>205.87299999999999</v>
      </c>
      <c r="CX36" s="29">
        <v>203.58699999999999</v>
      </c>
      <c r="CY36" s="29">
        <v>203.887</v>
      </c>
      <c r="CZ36" s="29">
        <v>198.935</v>
      </c>
      <c r="DA36" s="29">
        <v>198.75200000000001</v>
      </c>
      <c r="DB36" s="29">
        <v>195.10499999999999</v>
      </c>
      <c r="DC36" s="29">
        <v>192.82499999999999</v>
      </c>
      <c r="DD36" s="29">
        <v>200.74199999999999</v>
      </c>
      <c r="DE36" s="29">
        <v>200.21600000000001</v>
      </c>
      <c r="DF36" s="29">
        <v>194.93700000000001</v>
      </c>
      <c r="DG36" s="29">
        <v>179.27</v>
      </c>
      <c r="DH36" s="29">
        <v>170.083</v>
      </c>
      <c r="DI36" s="29">
        <v>163.245</v>
      </c>
      <c r="DJ36" s="29">
        <v>163.529</v>
      </c>
      <c r="DK36" s="29">
        <v>175.81800000000001</v>
      </c>
      <c r="DL36" s="29">
        <v>184.38800000000001</v>
      </c>
      <c r="DM36" s="29">
        <v>192.547</v>
      </c>
      <c r="DN36" s="29">
        <v>193.197</v>
      </c>
      <c r="DO36" s="29">
        <v>195.524</v>
      </c>
      <c r="DP36" s="29">
        <v>185.82300000000001</v>
      </c>
      <c r="DQ36" s="29">
        <v>180.29300000000001</v>
      </c>
      <c r="DR36" s="29">
        <v>184.02</v>
      </c>
      <c r="DS36" s="29">
        <v>188.047</v>
      </c>
      <c r="DT36" s="29">
        <v>192.19300000000001</v>
      </c>
      <c r="DU36" s="29">
        <v>194.41</v>
      </c>
      <c r="DV36" s="29">
        <v>194.41300000000001</v>
      </c>
      <c r="DW36" s="29">
        <v>199.833</v>
      </c>
      <c r="DX36" s="29">
        <v>203.386</v>
      </c>
      <c r="DY36" s="29">
        <v>209.50399999999999</v>
      </c>
      <c r="DZ36" s="29">
        <v>208.89</v>
      </c>
      <c r="EA36" s="29">
        <v>203.60400000000001</v>
      </c>
      <c r="EB36" s="29">
        <v>225.55199999999999</v>
      </c>
      <c r="EC36" s="29">
        <v>192.56100000000001</v>
      </c>
      <c r="ED36" s="29">
        <v>190.203</v>
      </c>
      <c r="EE36" s="29">
        <v>192.93700000000001</v>
      </c>
      <c r="EF36" s="29">
        <v>192.45699999999999</v>
      </c>
      <c r="EG36" s="29">
        <v>197.054</v>
      </c>
      <c r="EH36" s="29">
        <v>195.91399999999999</v>
      </c>
      <c r="EI36" s="29">
        <v>192.09299999999999</v>
      </c>
      <c r="EJ36" s="29">
        <v>192.63300000000001</v>
      </c>
      <c r="EK36" s="29">
        <v>184.892</v>
      </c>
      <c r="EL36" s="29">
        <v>183.34299999999999</v>
      </c>
      <c r="EM36" s="29">
        <v>182.32599999999999</v>
      </c>
      <c r="EN36" s="29">
        <v>186.65799999999999</v>
      </c>
      <c r="EO36" s="29">
        <v>185.38499999999999</v>
      </c>
      <c r="EP36" s="29">
        <v>184.19300000000001</v>
      </c>
      <c r="EQ36" s="29">
        <v>191.28100000000001</v>
      </c>
      <c r="ER36" s="29">
        <v>188.51</v>
      </c>
      <c r="ES36" s="29">
        <v>191.179</v>
      </c>
      <c r="ET36" s="29">
        <v>191.96</v>
      </c>
      <c r="EU36" s="29">
        <v>190.36600000000001</v>
      </c>
      <c r="EV36" s="29">
        <v>188.042</v>
      </c>
      <c r="EW36" s="29">
        <v>198.333</v>
      </c>
      <c r="EX36" s="29">
        <v>205.01</v>
      </c>
      <c r="EY36" s="29">
        <v>209.71199999999999</v>
      </c>
      <c r="EZ36" s="29">
        <v>222.47399999999999</v>
      </c>
      <c r="FA36" s="29">
        <v>226.21100000000001</v>
      </c>
      <c r="FB36" s="29">
        <v>225.23599999999999</v>
      </c>
      <c r="FC36" s="29">
        <v>223.91200000000001</v>
      </c>
      <c r="FD36" s="29">
        <v>225.804</v>
      </c>
      <c r="FE36" s="29">
        <v>232.661</v>
      </c>
      <c r="FF36" s="29">
        <v>239.34399999999999</v>
      </c>
      <c r="FG36" s="29">
        <v>236.36799999999999</v>
      </c>
      <c r="FH36" s="29">
        <v>240.47900000000001</v>
      </c>
      <c r="FI36" s="29">
        <v>268.79300000000001</v>
      </c>
      <c r="FJ36" s="29">
        <v>278.33800000000002</v>
      </c>
      <c r="FK36" s="29">
        <v>265.31200000000001</v>
      </c>
      <c r="FL36" s="29">
        <v>266.49900000000002</v>
      </c>
      <c r="FM36" s="29">
        <v>273.476</v>
      </c>
      <c r="FN36" s="29">
        <v>253.88</v>
      </c>
      <c r="FO36" s="29">
        <v>221.238</v>
      </c>
      <c r="FP36" s="29">
        <v>192.03</v>
      </c>
      <c r="FQ36" s="29">
        <v>199.12899999999999</v>
      </c>
      <c r="FR36" s="29">
        <v>175.90199999999999</v>
      </c>
      <c r="FS36" s="29">
        <v>177.173</v>
      </c>
      <c r="FT36" s="29">
        <v>192.39099999999999</v>
      </c>
      <c r="FU36" s="29">
        <v>165.79</v>
      </c>
      <c r="FV36" s="29">
        <v>153.233</v>
      </c>
      <c r="FW36" s="29">
        <v>149.12700000000001</v>
      </c>
      <c r="FX36" s="29">
        <v>150.227</v>
      </c>
      <c r="FY36" s="29">
        <v>157.51300000000001</v>
      </c>
      <c r="FZ36" s="29">
        <v>155.87799999999999</v>
      </c>
      <c r="GA36" s="29">
        <v>146.76300000000001</v>
      </c>
      <c r="GB36" s="29">
        <v>136.65299999999999</v>
      </c>
      <c r="GC36" s="29">
        <v>135.50299999999999</v>
      </c>
      <c r="GD36" s="29">
        <v>129.614</v>
      </c>
      <c r="GE36" s="29">
        <v>122.637</v>
      </c>
      <c r="GF36" s="29">
        <v>124.52</v>
      </c>
      <c r="GG36" s="29">
        <v>122.962</v>
      </c>
      <c r="GH36" s="29">
        <v>123.529</v>
      </c>
      <c r="GI36" s="29">
        <v>123.307</v>
      </c>
      <c r="GJ36" s="29">
        <v>125.59699999999999</v>
      </c>
      <c r="GK36" s="29">
        <v>125.61</v>
      </c>
      <c r="GL36" s="29">
        <v>124.78700000000001</v>
      </c>
      <c r="GM36" s="29">
        <v>127.11499999999999</v>
      </c>
      <c r="GN36" s="29">
        <v>129.601</v>
      </c>
      <c r="GO36" s="29">
        <v>126.708</v>
      </c>
      <c r="GP36" s="29">
        <v>124.252</v>
      </c>
      <c r="GQ36" s="29">
        <v>124.684</v>
      </c>
      <c r="GR36" s="29">
        <v>129.88200000000001</v>
      </c>
      <c r="GS36" s="29">
        <v>136.108</v>
      </c>
      <c r="GT36" s="29">
        <v>136.12</v>
      </c>
      <c r="GU36" s="29">
        <v>135.18100000000001</v>
      </c>
      <c r="GV36" s="29">
        <v>131.54400000000001</v>
      </c>
      <c r="GW36" s="29">
        <v>129.989</v>
      </c>
      <c r="GX36" s="29">
        <v>135.99700000000001</v>
      </c>
      <c r="GY36" s="29">
        <v>126.33799999999999</v>
      </c>
      <c r="GZ36" s="29">
        <v>122.363</v>
      </c>
      <c r="HA36" s="29">
        <v>117.646</v>
      </c>
      <c r="HB36" s="29">
        <v>117.214</v>
      </c>
      <c r="HC36" s="29">
        <v>114.087</v>
      </c>
      <c r="HD36" s="29">
        <v>114.55500000000001</v>
      </c>
      <c r="HE36" s="29">
        <v>117.98699999999999</v>
      </c>
      <c r="HF36" s="29">
        <v>118.26600000000001</v>
      </c>
      <c r="HG36" s="29">
        <v>116.65</v>
      </c>
      <c r="HH36" s="29">
        <v>115.46299999999999</v>
      </c>
      <c r="HI36" s="29">
        <v>118.84399999999999</v>
      </c>
      <c r="HJ36" s="29">
        <v>117.928</v>
      </c>
      <c r="HK36" s="29">
        <v>121.29</v>
      </c>
      <c r="HL36" s="29">
        <v>122.27800000000001</v>
      </c>
      <c r="HM36" s="29">
        <v>121.633</v>
      </c>
      <c r="HN36" s="29">
        <v>119.393</v>
      </c>
      <c r="HO36" s="29">
        <v>113.678</v>
      </c>
      <c r="HP36" s="29">
        <v>108.495</v>
      </c>
      <c r="HQ36" s="29">
        <v>112.66800000000001</v>
      </c>
      <c r="HR36" s="29">
        <v>115.033</v>
      </c>
      <c r="HS36" s="29">
        <v>112.221</v>
      </c>
      <c r="HT36" s="29">
        <v>113.57899999999999</v>
      </c>
      <c r="HU36" s="29">
        <v>112.866</v>
      </c>
      <c r="HV36" s="29">
        <v>113.97</v>
      </c>
      <c r="HW36" s="29">
        <v>118.271</v>
      </c>
      <c r="HX36" s="29">
        <v>118.304</v>
      </c>
      <c r="HY36" s="29">
        <v>120.84</v>
      </c>
      <c r="HZ36" s="29">
        <v>120.542</v>
      </c>
      <c r="IA36" s="29">
        <v>124.36499999999999</v>
      </c>
      <c r="IB36" s="29">
        <v>121.98399999999999</v>
      </c>
      <c r="IC36" s="29">
        <v>123.28400000000001</v>
      </c>
      <c r="ID36" s="29">
        <v>124.869</v>
      </c>
      <c r="IE36" s="29">
        <v>127.2</v>
      </c>
      <c r="IF36" s="29">
        <v>130.44999999999999</v>
      </c>
      <c r="IG36" s="29">
        <v>133.88200000000001</v>
      </c>
      <c r="IH36" s="29">
        <v>126.914</v>
      </c>
      <c r="II36" s="29">
        <v>132.738</v>
      </c>
      <c r="IJ36" s="29">
        <v>133.482</v>
      </c>
      <c r="IK36" s="29">
        <v>133.374</v>
      </c>
      <c r="IL36" s="29">
        <v>131.77099999999999</v>
      </c>
      <c r="IM36" s="29">
        <v>136.58600000000001</v>
      </c>
      <c r="IN36" s="29">
        <v>142.05600000000001</v>
      </c>
      <c r="IO36" s="29">
        <v>140.59299999999999</v>
      </c>
      <c r="IP36" s="29">
        <v>143.66999999999999</v>
      </c>
      <c r="IQ36" s="29">
        <v>140.11600000000001</v>
      </c>
      <c r="IR36" s="29">
        <v>139.08099999999999</v>
      </c>
      <c r="IS36" s="29">
        <v>138.30699999999999</v>
      </c>
      <c r="IT36" s="29">
        <v>138.91399999999999</v>
      </c>
      <c r="IU36" s="29">
        <v>135.917</v>
      </c>
      <c r="IV36" s="29">
        <v>131.70599999999999</v>
      </c>
      <c r="IW36" s="29">
        <v>130.833</v>
      </c>
      <c r="IX36" s="29">
        <v>130.34399999999999</v>
      </c>
      <c r="IY36" s="29">
        <v>127.864</v>
      </c>
      <c r="IZ36" s="29">
        <v>125.733</v>
      </c>
      <c r="JA36" s="29">
        <v>119.48099999999999</v>
      </c>
      <c r="JB36" s="29">
        <v>125.562</v>
      </c>
      <c r="JC36" s="29">
        <v>131.49199999999999</v>
      </c>
      <c r="JD36" s="29">
        <v>135.66399999999999</v>
      </c>
      <c r="JE36" s="29">
        <v>131.804</v>
      </c>
      <c r="JF36" s="29">
        <v>129.75200000000001</v>
      </c>
      <c r="JG36" s="29">
        <v>123.193</v>
      </c>
      <c r="JH36" s="29">
        <v>123.672</v>
      </c>
      <c r="JI36" s="29">
        <v>129.28399999999999</v>
      </c>
      <c r="JJ36" s="29">
        <v>131.56100000000001</v>
      </c>
      <c r="JK36" s="29">
        <v>131.56200000000001</v>
      </c>
      <c r="JL36" s="29">
        <v>136.893</v>
      </c>
      <c r="JM36" s="29">
        <v>145.57400000000001</v>
      </c>
      <c r="JN36" s="29">
        <v>149.33099999999999</v>
      </c>
      <c r="JO36" s="29">
        <v>148.91200000000001</v>
      </c>
    </row>
    <row r="37" spans="2:528" x14ac:dyDescent="0.25">
      <c r="B37" s="29" t="s">
        <v>187</v>
      </c>
      <c r="C37" s="29" t="s">
        <v>927</v>
      </c>
      <c r="D37" s="29">
        <f t="shared" si="9"/>
        <v>96</v>
      </c>
      <c r="E37" s="29" t="str" cm="1">
        <f t="array" ref="E37">_xll.BDP($B37&amp;" corp",E$11)</f>
        <v>DBOERS 1 1/4 06/16/47</v>
      </c>
      <c r="F37" s="29" t="str" cm="1">
        <f t="array" ref="F37">_xll.BDP($B37&amp;" corp",F$11)</f>
        <v>DBOERS</v>
      </c>
      <c r="G37" s="29" cm="1">
        <f t="array" ref="G37">_xll.BDP($B37&amp;" corp",G$11)</f>
        <v>1.25</v>
      </c>
      <c r="H37" s="31" cm="1">
        <f t="array" ref="H37">_xll.BDP($B37&amp;" corp",H$11)*1</f>
        <v>46462</v>
      </c>
      <c r="I37" s="31" t="str">
        <f t="shared" si="10"/>
        <v>DBOERS 1.25 27</v>
      </c>
      <c r="J37" s="29" t="str" cm="1">
        <f t="array" ref="J37">_xll.BDP($B37&amp;" corp",J$11)</f>
        <v>EUR</v>
      </c>
      <c r="K37" s="31" cm="1">
        <f t="array" ref="K37">_xll.BDP($B37&amp;" corp",K$11)*1</f>
        <v>43990</v>
      </c>
      <c r="L37" s="29">
        <f t="shared" ca="1" si="11"/>
        <v>136</v>
      </c>
      <c r="N37" s="29">
        <v>1</v>
      </c>
      <c r="O37" s="29" t="s">
        <v>1174</v>
      </c>
      <c r="P37" s="29">
        <f>_xll.BDH(B37&amp;"@"&amp;C37&amp;" Corp","blp_i_sprd_mid","-2AY",,"Dates=h","Fill=C","Sort=R","Dir=H","factor=1","pcs="&amp;TV38,"cols=96;rows=1")</f>
        <v>153.35400000000001</v>
      </c>
      <c r="Q37" s="29">
        <v>155.857</v>
      </c>
      <c r="R37" s="29">
        <v>156.55699999999999</v>
      </c>
      <c r="S37" s="29">
        <v>156.35599999999999</v>
      </c>
      <c r="T37" s="29">
        <v>155.96</v>
      </c>
      <c r="U37" s="29">
        <v>152.745</v>
      </c>
      <c r="V37" s="29">
        <v>150.69200000000001</v>
      </c>
      <c r="W37" s="29">
        <v>150.01400000000001</v>
      </c>
      <c r="X37" s="29">
        <v>148.86000000000001</v>
      </c>
      <c r="Y37" s="29">
        <v>149.184</v>
      </c>
      <c r="Z37" s="29">
        <v>147.34399999999999</v>
      </c>
      <c r="AA37" s="29">
        <v>148.31399999999999</v>
      </c>
      <c r="AB37" s="29">
        <v>152.30199999999999</v>
      </c>
      <c r="AC37" s="29">
        <v>154.827</v>
      </c>
      <c r="AD37" s="29">
        <v>154.15600000000001</v>
      </c>
      <c r="AE37" s="29">
        <v>154.77000000000001</v>
      </c>
      <c r="AF37" s="29">
        <v>158.04300000000001</v>
      </c>
      <c r="AG37" s="29">
        <v>158.61600000000001</v>
      </c>
      <c r="AH37" s="29">
        <v>159.947</v>
      </c>
      <c r="AI37" s="29">
        <v>158.965</v>
      </c>
      <c r="AJ37" s="29">
        <v>156.542</v>
      </c>
      <c r="AK37" s="29">
        <v>157.053</v>
      </c>
      <c r="AL37" s="29">
        <v>156.02600000000001</v>
      </c>
      <c r="AM37" s="29">
        <v>149.46299999999999</v>
      </c>
      <c r="AN37" s="29">
        <v>149.81100000000001</v>
      </c>
      <c r="AO37" s="29">
        <v>149.33099999999999</v>
      </c>
      <c r="AP37" s="29">
        <v>150.80199999999999</v>
      </c>
      <c r="AQ37" s="29">
        <v>151.4</v>
      </c>
      <c r="AR37" s="29">
        <v>150.73699999999999</v>
      </c>
      <c r="AS37" s="29">
        <v>146.62799999999999</v>
      </c>
      <c r="AT37" s="29">
        <v>149.215</v>
      </c>
      <c r="AU37" s="29">
        <v>151.08699999999999</v>
      </c>
      <c r="AV37" s="29">
        <v>149.62</v>
      </c>
      <c r="AW37" s="29">
        <v>149.56800000000001</v>
      </c>
      <c r="AX37" s="29">
        <v>149.85400000000001</v>
      </c>
      <c r="AY37" s="29">
        <v>149.137</v>
      </c>
      <c r="AZ37" s="29">
        <v>147.05799999999999</v>
      </c>
      <c r="BA37" s="29">
        <v>144.27500000000001</v>
      </c>
      <c r="BB37" s="29">
        <v>146.304</v>
      </c>
      <c r="BC37" s="29">
        <v>145.70099999999999</v>
      </c>
      <c r="BD37" s="29">
        <v>145.98599999999999</v>
      </c>
      <c r="BE37" s="29">
        <v>146.49199999999999</v>
      </c>
      <c r="BF37" s="29">
        <v>150.96600000000001</v>
      </c>
      <c r="BG37" s="29">
        <v>152.227</v>
      </c>
      <c r="BH37" s="29">
        <v>151.941</v>
      </c>
      <c r="BI37" s="29">
        <v>149.84</v>
      </c>
      <c r="BJ37" s="29">
        <v>148.767</v>
      </c>
      <c r="BK37" s="29">
        <v>147.06299999999999</v>
      </c>
      <c r="BL37" s="29">
        <v>143.334</v>
      </c>
      <c r="BM37" s="29">
        <v>142.84299999999999</v>
      </c>
      <c r="BN37" s="29">
        <v>145.59200000000001</v>
      </c>
      <c r="BO37" s="29">
        <v>148.83799999999999</v>
      </c>
      <c r="BP37" s="29">
        <v>153.92500000000001</v>
      </c>
      <c r="BQ37" s="29">
        <v>152.51499999999999</v>
      </c>
      <c r="BR37" s="29">
        <v>155.602</v>
      </c>
      <c r="BS37" s="29">
        <v>155.10900000000001</v>
      </c>
      <c r="BT37" s="29">
        <v>159.10400000000001</v>
      </c>
      <c r="BU37" s="29">
        <v>157.63399999999999</v>
      </c>
      <c r="BV37" s="29">
        <v>157.57</v>
      </c>
      <c r="BW37" s="29">
        <v>159.285</v>
      </c>
      <c r="BX37" s="29">
        <v>153.84800000000001</v>
      </c>
      <c r="BY37" s="29">
        <v>154.75700000000001</v>
      </c>
      <c r="BZ37" s="29">
        <v>153.01</v>
      </c>
      <c r="CA37" s="29">
        <v>150.39400000000001</v>
      </c>
      <c r="CB37" s="29">
        <v>152.977</v>
      </c>
      <c r="CC37" s="29">
        <v>155.33099999999999</v>
      </c>
      <c r="CD37" s="29">
        <v>153.47399999999999</v>
      </c>
      <c r="CE37" s="29">
        <v>154.48599999999999</v>
      </c>
      <c r="CF37" s="29">
        <v>154.81700000000001</v>
      </c>
      <c r="CG37" s="29">
        <v>156.67500000000001</v>
      </c>
      <c r="CH37" s="29">
        <v>156.023</v>
      </c>
      <c r="CI37" s="29">
        <v>156.39500000000001</v>
      </c>
      <c r="CJ37" s="29">
        <v>154.34700000000001</v>
      </c>
      <c r="CK37" s="29">
        <v>158.07400000000001</v>
      </c>
      <c r="CL37" s="29">
        <v>157.01599999999999</v>
      </c>
      <c r="CM37" s="29">
        <v>155.38499999999999</v>
      </c>
      <c r="CN37" s="29">
        <v>151.88499999999999</v>
      </c>
      <c r="CO37" s="29">
        <v>151.405</v>
      </c>
      <c r="CP37" s="29">
        <v>151.86699999999999</v>
      </c>
      <c r="CQ37" s="29">
        <v>152.53</v>
      </c>
      <c r="CR37" s="29">
        <v>152.006</v>
      </c>
      <c r="CS37" s="29">
        <v>155.88200000000001</v>
      </c>
      <c r="CT37" s="29">
        <v>156.751</v>
      </c>
      <c r="CU37" s="29">
        <v>157.214</v>
      </c>
      <c r="CV37" s="29">
        <v>155.64699999999999</v>
      </c>
      <c r="CW37" s="29">
        <v>153.733</v>
      </c>
      <c r="CX37" s="29">
        <v>150.71100000000001</v>
      </c>
      <c r="CY37" s="29">
        <v>152.79900000000001</v>
      </c>
      <c r="CZ37" s="29">
        <v>148.81800000000001</v>
      </c>
      <c r="DA37" s="29">
        <v>148.39699999999999</v>
      </c>
      <c r="DB37" s="29">
        <v>146.47399999999999</v>
      </c>
      <c r="DC37" s="29">
        <v>145.69200000000001</v>
      </c>
      <c r="DD37" s="29">
        <v>151.28399999999999</v>
      </c>
      <c r="DE37" s="29">
        <v>150.56899999999999</v>
      </c>
      <c r="DF37" s="29">
        <v>149.28299999999999</v>
      </c>
      <c r="DG37" s="29">
        <v>140.99299999999999</v>
      </c>
    </row>
    <row r="38" spans="2:528" x14ac:dyDescent="0.25">
      <c r="B38" s="29" t="s">
        <v>174</v>
      </c>
      <c r="C38" s="29" t="s">
        <v>927</v>
      </c>
      <c r="D38" s="29">
        <f t="shared" si="9"/>
        <v>506</v>
      </c>
      <c r="E38" s="29" t="str" cm="1">
        <f t="array" ref="E38">_xll.BDP($B38&amp;" corp",E$11)</f>
        <v>ECLEAR 2 5/8 04/11/48</v>
      </c>
      <c r="F38" s="29" t="str" cm="1">
        <f t="array" ref="F38">_xll.BDP($B38&amp;" corp",F$11)</f>
        <v>ECLEAR</v>
      </c>
      <c r="G38" s="29" cm="1">
        <f t="array" ref="G38">_xll.BDP($B38&amp;" corp",G$11)</f>
        <v>2.625</v>
      </c>
      <c r="H38" s="31" cm="1">
        <f t="array" ref="H38">_xll.BDP($B38&amp;" corp",H$11)*1</f>
        <v>46854</v>
      </c>
      <c r="I38" s="31" t="str">
        <f t="shared" si="10"/>
        <v>ECLEAR 2.625 28</v>
      </c>
      <c r="J38" s="29" t="str" cm="1">
        <f t="array" ref="J38">_xll.BDP($B38&amp;" corp",J$11)</f>
        <v>EUR</v>
      </c>
      <c r="K38" s="31" cm="1">
        <f t="array" ref="K38">_xll.BDP($B38&amp;" corp",K$11)*1</f>
        <v>43188</v>
      </c>
      <c r="L38" s="29">
        <f t="shared" ca="1" si="11"/>
        <v>938</v>
      </c>
      <c r="N38" s="29">
        <v>1</v>
      </c>
      <c r="O38" s="29" t="s">
        <v>1174</v>
      </c>
      <c r="P38" s="29">
        <f>_xll.BDH(B38&amp;"@"&amp;C38&amp;" Corp","blp_i_sprd_mid","-2AY",,"Dates=h","Fill=C","Sort=R","Dir=H","factor=1","pcs="&amp;TV39,"cols=506;rows=1")</f>
        <v>159.27500000000001</v>
      </c>
      <c r="Q38" s="29">
        <v>160.99199999999999</v>
      </c>
      <c r="R38" s="29">
        <v>163.125</v>
      </c>
      <c r="S38" s="29">
        <v>163.143</v>
      </c>
      <c r="T38" s="29">
        <v>162.78700000000001</v>
      </c>
      <c r="U38" s="29">
        <v>159.745</v>
      </c>
      <c r="V38" s="29">
        <v>158.381</v>
      </c>
      <c r="W38" s="29">
        <v>157.19399999999999</v>
      </c>
      <c r="X38" s="29">
        <v>157.44300000000001</v>
      </c>
      <c r="Y38" s="29">
        <v>157.00299999999999</v>
      </c>
      <c r="Z38" s="29">
        <v>155.167</v>
      </c>
      <c r="AA38" s="29">
        <v>156.565</v>
      </c>
      <c r="AB38" s="29">
        <v>158.054</v>
      </c>
      <c r="AC38" s="29">
        <v>161.477</v>
      </c>
      <c r="AD38" s="29">
        <v>160.39599999999999</v>
      </c>
      <c r="AE38" s="29">
        <v>161.22</v>
      </c>
      <c r="AF38" s="29">
        <v>163.45099999999999</v>
      </c>
      <c r="AG38" s="29">
        <v>163.048</v>
      </c>
      <c r="AH38" s="29">
        <v>165.078</v>
      </c>
      <c r="AI38" s="29">
        <v>161.97399999999999</v>
      </c>
      <c r="AJ38" s="29">
        <v>159.94800000000001</v>
      </c>
      <c r="AK38" s="29">
        <v>160.511</v>
      </c>
      <c r="AL38" s="29">
        <v>162.79300000000001</v>
      </c>
      <c r="AM38" s="29">
        <v>159.09100000000001</v>
      </c>
      <c r="AN38" s="29">
        <v>160.80699999999999</v>
      </c>
      <c r="AO38" s="29">
        <v>161.13999999999999</v>
      </c>
      <c r="AP38" s="29">
        <v>162.923</v>
      </c>
      <c r="AQ38" s="29">
        <v>164.61199999999999</v>
      </c>
      <c r="AR38" s="29">
        <v>164.64099999999999</v>
      </c>
      <c r="AS38" s="29">
        <v>161.64400000000001</v>
      </c>
      <c r="AT38" s="29">
        <v>164.672</v>
      </c>
      <c r="AU38" s="29">
        <v>166.98400000000001</v>
      </c>
      <c r="AV38" s="29">
        <v>165.14500000000001</v>
      </c>
      <c r="AW38" s="29">
        <v>166.07599999999999</v>
      </c>
      <c r="AX38" s="29">
        <v>166.92</v>
      </c>
      <c r="AY38" s="29">
        <v>167.49299999999999</v>
      </c>
      <c r="AZ38" s="29">
        <v>164.94200000000001</v>
      </c>
      <c r="BA38" s="29">
        <v>164.32300000000001</v>
      </c>
      <c r="BB38" s="29">
        <v>162.98500000000001</v>
      </c>
      <c r="BC38" s="29">
        <v>163.41</v>
      </c>
      <c r="BD38" s="29">
        <v>163.52199999999999</v>
      </c>
      <c r="BE38" s="29">
        <v>169.24199999999999</v>
      </c>
      <c r="BF38" s="29">
        <v>170.215</v>
      </c>
      <c r="BG38" s="29">
        <v>169.548</v>
      </c>
      <c r="BH38" s="29">
        <v>167.72499999999999</v>
      </c>
      <c r="BI38" s="29">
        <v>167.059</v>
      </c>
      <c r="BJ38" s="29">
        <v>166.26400000000001</v>
      </c>
      <c r="BK38" s="29">
        <v>163.61199999999999</v>
      </c>
      <c r="BL38" s="29">
        <v>162.39400000000001</v>
      </c>
      <c r="BM38" s="29">
        <v>165.43600000000001</v>
      </c>
      <c r="BN38" s="29">
        <v>168.30500000000001</v>
      </c>
      <c r="BO38" s="29">
        <v>175.05799999999999</v>
      </c>
      <c r="BP38" s="29">
        <v>176.22200000000001</v>
      </c>
      <c r="BQ38" s="29">
        <v>179.452</v>
      </c>
      <c r="BR38" s="29">
        <v>183.05</v>
      </c>
      <c r="BS38" s="29">
        <v>187.32300000000001</v>
      </c>
      <c r="BT38" s="29">
        <v>187.04400000000001</v>
      </c>
      <c r="BU38" s="29">
        <v>186.721</v>
      </c>
      <c r="BV38" s="29">
        <v>187.57900000000001</v>
      </c>
      <c r="BW38" s="29">
        <v>182.59899999999999</v>
      </c>
      <c r="BX38" s="29">
        <v>183.58600000000001</v>
      </c>
      <c r="BY38" s="29">
        <v>183.16900000000001</v>
      </c>
      <c r="BZ38" s="29">
        <v>180.96100000000001</v>
      </c>
      <c r="CA38" s="29">
        <v>183.506</v>
      </c>
      <c r="CB38" s="29">
        <v>184.946</v>
      </c>
      <c r="CC38" s="29">
        <v>183.39099999999999</v>
      </c>
      <c r="CD38" s="29">
        <v>188.65100000000001</v>
      </c>
      <c r="CE38" s="29">
        <v>187.994</v>
      </c>
      <c r="CF38" s="29">
        <v>190.03200000000001</v>
      </c>
      <c r="CG38" s="29">
        <v>189.619</v>
      </c>
      <c r="CH38" s="29">
        <v>189.31399999999999</v>
      </c>
      <c r="CI38" s="29">
        <v>186.35</v>
      </c>
      <c r="CJ38" s="29">
        <v>190.816</v>
      </c>
      <c r="CK38" s="29">
        <v>190.59</v>
      </c>
      <c r="CL38" s="29">
        <v>189.77099999999999</v>
      </c>
      <c r="CM38" s="29">
        <v>189.637</v>
      </c>
      <c r="CN38" s="29">
        <v>191.00200000000001</v>
      </c>
      <c r="CO38" s="29">
        <v>192.86600000000001</v>
      </c>
      <c r="CP38" s="29">
        <v>193.583</v>
      </c>
      <c r="CQ38" s="29">
        <v>192.279</v>
      </c>
      <c r="CR38" s="29">
        <v>196.00700000000001</v>
      </c>
      <c r="CS38" s="29">
        <v>196.74799999999999</v>
      </c>
      <c r="CT38" s="29">
        <v>197.53700000000001</v>
      </c>
      <c r="CU38" s="29">
        <v>195.892</v>
      </c>
      <c r="CV38" s="29">
        <v>196.726</v>
      </c>
      <c r="CW38" s="29">
        <v>195.57499999999999</v>
      </c>
      <c r="CX38" s="29">
        <v>197.18899999999999</v>
      </c>
      <c r="CY38" s="29">
        <v>193.536</v>
      </c>
      <c r="CZ38" s="29">
        <v>192.929</v>
      </c>
      <c r="DA38" s="29">
        <v>190.351</v>
      </c>
      <c r="DB38" s="29">
        <v>189.179</v>
      </c>
      <c r="DC38" s="29">
        <v>196.28700000000001</v>
      </c>
      <c r="DD38" s="29">
        <v>193.941</v>
      </c>
      <c r="DE38" s="29">
        <v>191.511</v>
      </c>
      <c r="DF38" s="29">
        <v>179.86799999999999</v>
      </c>
      <c r="DG38" s="29">
        <v>177.92</v>
      </c>
      <c r="DH38" s="29">
        <v>178.81299999999999</v>
      </c>
      <c r="DI38" s="29">
        <v>180.85400000000001</v>
      </c>
      <c r="DJ38" s="29">
        <v>203.41</v>
      </c>
      <c r="DK38" s="29">
        <v>217.22</v>
      </c>
      <c r="DL38" s="29">
        <v>224.029</v>
      </c>
      <c r="DM38" s="29">
        <v>226.071</v>
      </c>
      <c r="DN38" s="29">
        <v>227.761</v>
      </c>
      <c r="DO38" s="29">
        <v>224.91</v>
      </c>
      <c r="DP38" s="29">
        <v>227.97399999999999</v>
      </c>
      <c r="DQ38" s="29">
        <v>229.94399999999999</v>
      </c>
      <c r="DR38" s="29">
        <v>237.38900000000001</v>
      </c>
      <c r="DS38" s="29">
        <v>238.74799999999999</v>
      </c>
      <c r="DT38" s="29">
        <v>242.70400000000001</v>
      </c>
      <c r="DU38" s="29">
        <v>244.875</v>
      </c>
      <c r="DV38" s="29">
        <v>247.131</v>
      </c>
      <c r="DW38" s="29">
        <v>251.77099999999999</v>
      </c>
      <c r="DX38" s="29">
        <v>251.602</v>
      </c>
      <c r="DY38" s="29">
        <v>249.459</v>
      </c>
      <c r="DZ38" s="29">
        <v>247.84899999999999</v>
      </c>
      <c r="EA38" s="29">
        <v>246.43799999999999</v>
      </c>
      <c r="EB38" s="29">
        <v>249.92699999999999</v>
      </c>
      <c r="EC38" s="29">
        <v>249.34700000000001</v>
      </c>
      <c r="ED38" s="29">
        <v>255.39699999999999</v>
      </c>
      <c r="EE38" s="29">
        <v>255.78299999999999</v>
      </c>
      <c r="EF38" s="29">
        <v>250.17</v>
      </c>
      <c r="EG38" s="29">
        <v>251.45</v>
      </c>
      <c r="EH38" s="29">
        <v>243.904</v>
      </c>
      <c r="EI38" s="29">
        <v>245.249</v>
      </c>
      <c r="EJ38" s="29">
        <v>249.06899999999999</v>
      </c>
      <c r="EK38" s="29">
        <v>253.92</v>
      </c>
      <c r="EL38" s="29">
        <v>255.69800000000001</v>
      </c>
      <c r="EM38" s="29">
        <v>257.97899999999998</v>
      </c>
      <c r="EN38" s="29">
        <v>262.31200000000001</v>
      </c>
      <c r="EO38" s="29">
        <v>262.18299999999999</v>
      </c>
      <c r="EP38" s="29">
        <v>265.22500000000002</v>
      </c>
      <c r="EQ38" s="29">
        <v>266.54399999999998</v>
      </c>
      <c r="ER38" s="29">
        <v>265.23200000000003</v>
      </c>
      <c r="ES38" s="29">
        <v>258.60399999999998</v>
      </c>
      <c r="ET38" s="29">
        <v>251.97399999999999</v>
      </c>
      <c r="EU38" s="29">
        <v>263.40699999999998</v>
      </c>
      <c r="EV38" s="29">
        <v>267.77199999999999</v>
      </c>
      <c r="EW38" s="29">
        <v>277.40600000000001</v>
      </c>
      <c r="EX38" s="29">
        <v>279.154</v>
      </c>
      <c r="EY38" s="29">
        <v>278.67399999999998</v>
      </c>
      <c r="EZ38" s="29">
        <v>278.23099999999999</v>
      </c>
      <c r="FA38" s="29">
        <v>277.21199999999999</v>
      </c>
      <c r="FB38" s="29">
        <v>279.71199999999999</v>
      </c>
      <c r="FC38" s="29">
        <v>278.49799999999999</v>
      </c>
      <c r="FD38" s="29">
        <v>275.94900000000001</v>
      </c>
      <c r="FE38" s="29">
        <v>274.10199999999998</v>
      </c>
      <c r="FF38" s="29">
        <v>281.14999999999998</v>
      </c>
      <c r="FG38" s="29">
        <v>286.64800000000002</v>
      </c>
      <c r="FH38" s="29">
        <v>270.61799999999999</v>
      </c>
      <c r="FI38" s="29">
        <v>262.97899999999998</v>
      </c>
      <c r="FJ38" s="29">
        <v>269.13</v>
      </c>
      <c r="FK38" s="29">
        <v>252.26900000000001</v>
      </c>
      <c r="FL38" s="29">
        <v>236.255</v>
      </c>
      <c r="FM38" s="29">
        <v>217.49600000000001</v>
      </c>
      <c r="FN38" s="29">
        <v>217.43100000000001</v>
      </c>
      <c r="FO38" s="29">
        <v>206.39</v>
      </c>
      <c r="FP38" s="29">
        <v>208.27199999999999</v>
      </c>
      <c r="FQ38" s="29">
        <v>215.309</v>
      </c>
      <c r="FR38" s="29">
        <v>195.28200000000001</v>
      </c>
      <c r="FS38" s="29">
        <v>183.27699999999999</v>
      </c>
      <c r="FT38" s="29">
        <v>177.53299999999999</v>
      </c>
      <c r="FU38" s="29">
        <v>179.41900000000001</v>
      </c>
      <c r="FV38" s="29">
        <v>185.43199999999999</v>
      </c>
      <c r="FW38" s="29">
        <v>182.9</v>
      </c>
      <c r="FX38" s="29">
        <v>169.625</v>
      </c>
      <c r="FY38" s="29">
        <v>161.27799999999999</v>
      </c>
      <c r="FZ38" s="29">
        <v>157.59100000000001</v>
      </c>
      <c r="GA38" s="29">
        <v>153.46700000000001</v>
      </c>
      <c r="GB38" s="29">
        <v>148.02000000000001</v>
      </c>
      <c r="GC38" s="29">
        <v>149.92400000000001</v>
      </c>
      <c r="GD38" s="29">
        <v>148.80600000000001</v>
      </c>
      <c r="GE38" s="29">
        <v>149.05600000000001</v>
      </c>
      <c r="GF38" s="29">
        <v>147.964</v>
      </c>
      <c r="GG38" s="29">
        <v>149.892</v>
      </c>
      <c r="GH38" s="29">
        <v>151.221</v>
      </c>
      <c r="GI38" s="29">
        <v>150.221</v>
      </c>
      <c r="GJ38" s="29">
        <v>150.55000000000001</v>
      </c>
      <c r="GK38" s="29">
        <v>152.785</v>
      </c>
      <c r="GL38" s="29">
        <v>149.994</v>
      </c>
      <c r="GM38" s="29">
        <v>146.083</v>
      </c>
      <c r="GN38" s="29">
        <v>147.19399999999999</v>
      </c>
      <c r="GO38" s="29">
        <v>150.59100000000001</v>
      </c>
      <c r="GP38" s="29">
        <v>158.65799999999999</v>
      </c>
      <c r="GQ38" s="29">
        <v>157.68100000000001</v>
      </c>
      <c r="GR38" s="29">
        <v>156.98599999999999</v>
      </c>
      <c r="GS38" s="29">
        <v>155.31399999999999</v>
      </c>
      <c r="GT38" s="29">
        <v>154.083</v>
      </c>
      <c r="GU38" s="29">
        <v>157.55000000000001</v>
      </c>
      <c r="GV38" s="29">
        <v>150.33500000000001</v>
      </c>
      <c r="GW38" s="29">
        <v>147.63900000000001</v>
      </c>
      <c r="GX38" s="29">
        <v>143.964</v>
      </c>
      <c r="GY38" s="29">
        <v>143.785</v>
      </c>
      <c r="GZ38" s="29">
        <v>141</v>
      </c>
      <c r="HA38" s="29">
        <v>140.06399999999999</v>
      </c>
      <c r="HB38" s="29">
        <v>140.94300000000001</v>
      </c>
      <c r="HC38" s="29">
        <v>139.57499999999999</v>
      </c>
      <c r="HD38" s="29">
        <v>137.22900000000001</v>
      </c>
      <c r="HE38" s="29">
        <v>136.61600000000001</v>
      </c>
      <c r="HF38" s="29">
        <v>139.73099999999999</v>
      </c>
      <c r="HG38" s="29">
        <v>137.88999999999999</v>
      </c>
      <c r="HH38" s="29">
        <v>140.82499999999999</v>
      </c>
      <c r="HI38" s="29">
        <v>142.65700000000001</v>
      </c>
      <c r="HJ38" s="29">
        <v>142.614</v>
      </c>
      <c r="HK38" s="29">
        <v>141.256</v>
      </c>
      <c r="HL38" s="29">
        <v>135.291</v>
      </c>
      <c r="HM38" s="29">
        <v>130.233</v>
      </c>
      <c r="HN38" s="29">
        <v>131.46100000000001</v>
      </c>
      <c r="HO38" s="29">
        <v>135.82900000000001</v>
      </c>
      <c r="HP38" s="29">
        <v>135.78</v>
      </c>
      <c r="HQ38" s="29">
        <v>134.965</v>
      </c>
      <c r="HR38" s="29">
        <v>137.51499999999999</v>
      </c>
      <c r="HS38" s="29">
        <v>136.93600000000001</v>
      </c>
      <c r="HT38" s="29">
        <v>137.86699999999999</v>
      </c>
      <c r="HU38" s="29">
        <v>141.33600000000001</v>
      </c>
      <c r="HV38" s="29">
        <v>140.87299999999999</v>
      </c>
      <c r="HW38" s="29">
        <v>143.07499999999999</v>
      </c>
      <c r="HX38" s="29">
        <v>142.08799999999999</v>
      </c>
      <c r="HY38" s="29">
        <v>146.35300000000001</v>
      </c>
      <c r="HZ38" s="29">
        <v>144.47800000000001</v>
      </c>
      <c r="IA38" s="29">
        <v>144.94399999999999</v>
      </c>
      <c r="IB38" s="29">
        <v>145.322</v>
      </c>
      <c r="IC38" s="29">
        <v>146.45500000000001</v>
      </c>
      <c r="ID38" s="29">
        <v>148.755</v>
      </c>
      <c r="IE38" s="29">
        <v>152.084</v>
      </c>
      <c r="IF38" s="29">
        <v>144.291</v>
      </c>
      <c r="IG38" s="29">
        <v>149.61699999999999</v>
      </c>
      <c r="IH38" s="29">
        <v>150.70599999999999</v>
      </c>
      <c r="II38" s="29">
        <v>151.02600000000001</v>
      </c>
      <c r="IJ38" s="29">
        <v>150.613</v>
      </c>
      <c r="IK38" s="29">
        <v>150.91300000000001</v>
      </c>
      <c r="IL38" s="29">
        <v>152.649</v>
      </c>
      <c r="IM38" s="29">
        <v>150.41900000000001</v>
      </c>
      <c r="IN38" s="29">
        <v>151.66900000000001</v>
      </c>
      <c r="IO38" s="29">
        <v>148.02799999999999</v>
      </c>
      <c r="IP38" s="29">
        <v>146.81700000000001</v>
      </c>
      <c r="IQ38" s="29">
        <v>145.41200000000001</v>
      </c>
      <c r="IR38" s="29">
        <v>146.13</v>
      </c>
      <c r="IS38" s="29">
        <v>142.29499999999999</v>
      </c>
      <c r="IT38" s="29">
        <v>136.75399999999999</v>
      </c>
      <c r="IU38" s="29">
        <v>134.86500000000001</v>
      </c>
      <c r="IV38" s="29">
        <v>134.68299999999999</v>
      </c>
      <c r="IW38" s="29">
        <v>130.131</v>
      </c>
      <c r="IX38" s="29">
        <v>135.376</v>
      </c>
      <c r="IY38" s="29">
        <v>133.501</v>
      </c>
      <c r="IZ38" s="29">
        <v>136.29900000000001</v>
      </c>
      <c r="JA38" s="29">
        <v>139.85</v>
      </c>
      <c r="JB38" s="29">
        <v>142.619</v>
      </c>
      <c r="JC38" s="29">
        <v>138.435</v>
      </c>
      <c r="JD38" s="29">
        <v>137.964</v>
      </c>
      <c r="JE38" s="29">
        <v>134.91499999999999</v>
      </c>
      <c r="JF38" s="29">
        <v>137.322</v>
      </c>
      <c r="JG38" s="29">
        <v>143.392</v>
      </c>
      <c r="JH38" s="29">
        <v>143.43100000000001</v>
      </c>
      <c r="JI38" s="29">
        <v>139.88499999999999</v>
      </c>
      <c r="JJ38" s="29">
        <v>139.51</v>
      </c>
      <c r="JK38" s="29">
        <v>143.88399999999999</v>
      </c>
      <c r="JL38" s="29">
        <v>146.708</v>
      </c>
      <c r="JM38" s="29">
        <v>144.494</v>
      </c>
      <c r="JN38" s="29">
        <v>147.76</v>
      </c>
      <c r="JO38" s="29">
        <v>151.97300000000001</v>
      </c>
      <c r="JP38" s="29">
        <v>150.71700000000001</v>
      </c>
      <c r="JQ38" s="29">
        <v>155.76400000000001</v>
      </c>
      <c r="JR38" s="29">
        <v>160.93600000000001</v>
      </c>
      <c r="JS38" s="29">
        <v>165.72399999999999</v>
      </c>
      <c r="JT38" s="29">
        <v>162.624</v>
      </c>
      <c r="JU38" s="29">
        <v>163.90100000000001</v>
      </c>
      <c r="JV38" s="29">
        <v>164.03399999999999</v>
      </c>
      <c r="JW38" s="29">
        <v>160.20400000000001</v>
      </c>
      <c r="JX38" s="29">
        <v>160.57300000000001</v>
      </c>
      <c r="JY38" s="29">
        <v>161.39500000000001</v>
      </c>
      <c r="JZ38" s="29">
        <v>161.66</v>
      </c>
      <c r="KA38" s="29">
        <v>163.661</v>
      </c>
      <c r="KB38" s="29">
        <v>164.34</v>
      </c>
      <c r="KC38" s="29">
        <v>164.43799999999999</v>
      </c>
      <c r="KD38" s="29">
        <v>162.83600000000001</v>
      </c>
      <c r="KE38" s="29">
        <v>157.59700000000001</v>
      </c>
      <c r="KF38" s="29">
        <v>157.47499999999999</v>
      </c>
      <c r="KG38" s="29">
        <v>157.11600000000001</v>
      </c>
      <c r="KH38" s="29">
        <v>152.04499999999999</v>
      </c>
      <c r="KI38" s="29">
        <v>149.51</v>
      </c>
      <c r="KJ38" s="29">
        <v>144.518</v>
      </c>
      <c r="KK38" s="29">
        <v>151.74700000000001</v>
      </c>
      <c r="KL38" s="29">
        <v>165.36</v>
      </c>
      <c r="KM38" s="29">
        <v>163.178</v>
      </c>
      <c r="KN38" s="29">
        <v>165.042</v>
      </c>
      <c r="KO38" s="29">
        <v>166.80699999999999</v>
      </c>
      <c r="KP38" s="29">
        <v>162.327</v>
      </c>
      <c r="KQ38" s="29">
        <v>169.666</v>
      </c>
      <c r="KR38" s="29">
        <v>172.27</v>
      </c>
      <c r="KS38" s="29">
        <v>172.381</v>
      </c>
      <c r="KT38" s="29">
        <v>173.79599999999999</v>
      </c>
      <c r="KU38" s="29">
        <v>174.59299999999999</v>
      </c>
      <c r="KV38" s="29">
        <v>180.108</v>
      </c>
      <c r="KW38" s="29">
        <v>190.95400000000001</v>
      </c>
      <c r="KX38" s="29">
        <v>187.78299999999999</v>
      </c>
      <c r="KY38" s="29">
        <v>186.85599999999999</v>
      </c>
      <c r="KZ38" s="29">
        <v>193.74199999999999</v>
      </c>
      <c r="LA38" s="29">
        <v>200.369</v>
      </c>
      <c r="LB38" s="29">
        <v>200.18799999999999</v>
      </c>
      <c r="LC38" s="29">
        <v>207.67400000000001</v>
      </c>
      <c r="LD38" s="29">
        <v>207.42</v>
      </c>
      <c r="LE38" s="29">
        <v>195.119</v>
      </c>
      <c r="LF38" s="29">
        <v>189.89500000000001</v>
      </c>
      <c r="LG38" s="29">
        <v>187.20599999999999</v>
      </c>
      <c r="LH38" s="29">
        <v>187.77099999999999</v>
      </c>
      <c r="LI38" s="29">
        <v>187.61699999999999</v>
      </c>
      <c r="LJ38" s="29">
        <v>192.66</v>
      </c>
      <c r="LK38" s="29">
        <v>189.846</v>
      </c>
      <c r="LL38" s="29">
        <v>190.619</v>
      </c>
      <c r="LM38" s="29">
        <v>183.08600000000001</v>
      </c>
      <c r="LN38" s="29">
        <v>176.584</v>
      </c>
      <c r="LO38" s="29">
        <v>172.98699999999999</v>
      </c>
      <c r="LP38" s="29">
        <v>169.46100000000001</v>
      </c>
      <c r="LQ38" s="29">
        <v>166.65199999999999</v>
      </c>
      <c r="LR38" s="29">
        <v>166.53299999999999</v>
      </c>
      <c r="LS38" s="29">
        <v>165.08</v>
      </c>
      <c r="LT38" s="29">
        <v>168.59100000000001</v>
      </c>
      <c r="LU38" s="29">
        <v>168.15799999999999</v>
      </c>
      <c r="LV38" s="29">
        <v>171.81899999999999</v>
      </c>
      <c r="LW38" s="29">
        <v>171.17</v>
      </c>
      <c r="LX38" s="29">
        <v>169.779</v>
      </c>
      <c r="LY38" s="29">
        <v>165.934</v>
      </c>
      <c r="LZ38" s="29">
        <v>160.64699999999999</v>
      </c>
      <c r="MA38" s="29">
        <v>160.304</v>
      </c>
      <c r="MB38" s="29">
        <v>155.339</v>
      </c>
      <c r="MC38" s="29">
        <v>157.751</v>
      </c>
      <c r="MD38" s="29">
        <v>162.857</v>
      </c>
      <c r="ME38" s="29">
        <v>167.976</v>
      </c>
      <c r="MF38" s="29">
        <v>168.459</v>
      </c>
      <c r="MG38" s="29">
        <v>164.83500000000001</v>
      </c>
      <c r="MH38" s="29">
        <v>171.71700000000001</v>
      </c>
      <c r="MI38" s="29">
        <v>173.203</v>
      </c>
      <c r="MJ38" s="29">
        <v>174.739</v>
      </c>
      <c r="MK38" s="29">
        <v>176.185</v>
      </c>
      <c r="ML38" s="29">
        <v>185.38499999999999</v>
      </c>
      <c r="MM38" s="29">
        <v>190.08799999999999</v>
      </c>
      <c r="MN38" s="29">
        <v>188.85499999999999</v>
      </c>
      <c r="MO38" s="29">
        <v>191.97800000000001</v>
      </c>
      <c r="MP38" s="29">
        <v>189.327</v>
      </c>
      <c r="MQ38" s="29">
        <v>189.59399999999999</v>
      </c>
      <c r="MR38" s="29">
        <v>192.45500000000001</v>
      </c>
      <c r="MS38" s="29">
        <v>198.98099999999999</v>
      </c>
      <c r="MT38" s="29">
        <v>206.50299999999999</v>
      </c>
      <c r="MU38" s="29">
        <v>207.256</v>
      </c>
      <c r="MV38" s="29">
        <v>209.95400000000001</v>
      </c>
      <c r="MW38" s="29">
        <v>209.101</v>
      </c>
      <c r="MX38" s="29">
        <v>208.79900000000001</v>
      </c>
      <c r="MY38" s="29">
        <v>207.821</v>
      </c>
      <c r="MZ38" s="29">
        <v>209.17099999999999</v>
      </c>
      <c r="NA38" s="29">
        <v>215.21899999999999</v>
      </c>
      <c r="NB38" s="29">
        <v>213.48599999999999</v>
      </c>
      <c r="NC38" s="29">
        <v>214.03899999999999</v>
      </c>
      <c r="ND38" s="29">
        <v>214.67699999999999</v>
      </c>
      <c r="NE38" s="29">
        <v>216.39099999999999</v>
      </c>
      <c r="NF38" s="29">
        <v>216.13399999999999</v>
      </c>
      <c r="NG38" s="29">
        <v>212.22900000000001</v>
      </c>
      <c r="NH38" s="29">
        <v>213.721</v>
      </c>
      <c r="NI38" s="29">
        <v>211.00700000000001</v>
      </c>
      <c r="NJ38" s="29">
        <v>207.393</v>
      </c>
      <c r="NK38" s="29">
        <v>208.858</v>
      </c>
      <c r="NL38" s="29">
        <v>202.43199999999999</v>
      </c>
      <c r="NM38" s="29">
        <v>200.744</v>
      </c>
      <c r="NN38" s="29">
        <v>201.55099999999999</v>
      </c>
      <c r="NO38" s="29">
        <v>203.422</v>
      </c>
      <c r="NP38" s="29">
        <v>202.23</v>
      </c>
      <c r="NQ38" s="29">
        <v>205.34200000000001</v>
      </c>
      <c r="NR38" s="29">
        <v>204.66499999999999</v>
      </c>
      <c r="NS38" s="29">
        <v>205.072</v>
      </c>
      <c r="NT38" s="29">
        <v>201.36099999999999</v>
      </c>
      <c r="NU38" s="29">
        <v>202.47900000000001</v>
      </c>
      <c r="NV38" s="29">
        <v>200.60400000000001</v>
      </c>
      <c r="NW38" s="29">
        <v>200.00200000000001</v>
      </c>
      <c r="NX38" s="29">
        <v>194.84700000000001</v>
      </c>
      <c r="NY38" s="29">
        <v>193.76599999999999</v>
      </c>
      <c r="NZ38" s="29">
        <v>196.44800000000001</v>
      </c>
      <c r="OA38" s="29">
        <v>197.042</v>
      </c>
      <c r="OB38" s="29">
        <v>200.35</v>
      </c>
      <c r="OC38" s="29">
        <v>201.66800000000001</v>
      </c>
      <c r="OD38" s="29">
        <v>200.755</v>
      </c>
      <c r="OE38" s="29">
        <v>202.57</v>
      </c>
      <c r="OF38" s="29">
        <v>196.846</v>
      </c>
      <c r="OG38" s="29">
        <v>199.32900000000001</v>
      </c>
      <c r="OH38" s="29">
        <v>193.79400000000001</v>
      </c>
      <c r="OI38" s="29">
        <v>193.95599999999999</v>
      </c>
      <c r="OJ38" s="29">
        <v>194.84</v>
      </c>
      <c r="OK38" s="29">
        <v>196.29900000000001</v>
      </c>
      <c r="OL38" s="29">
        <v>202.09399999999999</v>
      </c>
      <c r="OM38" s="29">
        <v>205.02199999999999</v>
      </c>
      <c r="ON38" s="29">
        <v>202.429</v>
      </c>
      <c r="OO38" s="29">
        <v>201.91300000000001</v>
      </c>
      <c r="OP38" s="29">
        <v>200.89400000000001</v>
      </c>
      <c r="OQ38" s="29">
        <v>200.97200000000001</v>
      </c>
      <c r="OR38" s="29">
        <v>201.53</v>
      </c>
      <c r="OS38" s="29">
        <v>211.67099999999999</v>
      </c>
      <c r="OT38" s="29">
        <v>209.40799999999999</v>
      </c>
      <c r="OU38" s="29">
        <v>216.43899999999999</v>
      </c>
      <c r="OV38" s="29">
        <v>217</v>
      </c>
      <c r="OW38" s="29">
        <v>220.249</v>
      </c>
      <c r="OX38" s="29">
        <v>216.96100000000001</v>
      </c>
      <c r="OY38" s="29">
        <v>220.95500000000001</v>
      </c>
      <c r="OZ38" s="29">
        <v>219.06200000000001</v>
      </c>
      <c r="PA38" s="29">
        <v>212.79599999999999</v>
      </c>
      <c r="PB38" s="29">
        <v>209.26900000000001</v>
      </c>
      <c r="PC38" s="29">
        <v>206.77799999999999</v>
      </c>
      <c r="PD38" s="29">
        <v>215.834</v>
      </c>
      <c r="PE38" s="29">
        <v>215.261</v>
      </c>
      <c r="PF38" s="29">
        <v>214.38200000000001</v>
      </c>
      <c r="PG38" s="29">
        <v>219.49799999999999</v>
      </c>
      <c r="PH38" s="29">
        <v>221.023</v>
      </c>
      <c r="PI38" s="29">
        <v>222.63399999999999</v>
      </c>
      <c r="PJ38" s="29">
        <v>224.60499999999999</v>
      </c>
      <c r="PK38" s="29">
        <v>222.42099999999999</v>
      </c>
      <c r="PL38" s="29">
        <v>215.30500000000001</v>
      </c>
      <c r="PM38" s="29">
        <v>210.19399999999999</v>
      </c>
      <c r="PN38" s="29">
        <v>210.15700000000001</v>
      </c>
      <c r="PO38" s="29">
        <v>207.34200000000001</v>
      </c>
      <c r="PP38" s="29">
        <v>207.364</v>
      </c>
      <c r="PQ38" s="29">
        <v>212.53200000000001</v>
      </c>
      <c r="PR38" s="29">
        <v>216.97399999999999</v>
      </c>
      <c r="PS38" s="29">
        <v>218.685</v>
      </c>
      <c r="PT38" s="29">
        <v>220.32400000000001</v>
      </c>
      <c r="PU38" s="29">
        <v>217.166</v>
      </c>
      <c r="PV38" s="29">
        <v>219.94200000000001</v>
      </c>
      <c r="PW38" s="29">
        <v>217.66499999999999</v>
      </c>
      <c r="PX38" s="29">
        <v>217.64</v>
      </c>
      <c r="PY38" s="29">
        <v>218.64699999999999</v>
      </c>
      <c r="PZ38" s="29">
        <v>217.83199999999999</v>
      </c>
      <c r="QA38" s="29">
        <v>216.85</v>
      </c>
      <c r="QB38" s="29">
        <v>218.971</v>
      </c>
      <c r="QC38" s="29">
        <v>222.74799999999999</v>
      </c>
      <c r="QD38" s="29">
        <v>226.26900000000001</v>
      </c>
      <c r="QE38" s="29">
        <v>222.14099999999999</v>
      </c>
      <c r="QF38" s="29">
        <v>217.12700000000001</v>
      </c>
      <c r="QG38" s="29">
        <v>219.649</v>
      </c>
      <c r="QH38" s="29">
        <v>222.965</v>
      </c>
      <c r="QI38" s="29">
        <v>224.24700000000001</v>
      </c>
      <c r="QJ38" s="29">
        <v>228.64599999999999</v>
      </c>
      <c r="QK38" s="29">
        <v>226.024</v>
      </c>
      <c r="QL38" s="29">
        <v>224.87799999999999</v>
      </c>
      <c r="QM38" s="29">
        <v>223.685</v>
      </c>
      <c r="QN38" s="29">
        <v>224.41200000000001</v>
      </c>
      <c r="QO38" s="29">
        <v>224.45599999999999</v>
      </c>
      <c r="QP38" s="29">
        <v>221.137</v>
      </c>
      <c r="QQ38" s="29">
        <v>217.959</v>
      </c>
      <c r="QR38" s="29">
        <v>215.23099999999999</v>
      </c>
      <c r="QS38" s="29">
        <v>214.23099999999999</v>
      </c>
      <c r="QT38" s="29">
        <v>222.417</v>
      </c>
      <c r="QU38" s="29">
        <v>221.31399999999999</v>
      </c>
      <c r="QV38" s="29">
        <v>223.809</v>
      </c>
      <c r="QW38" s="29">
        <v>223.416</v>
      </c>
      <c r="QX38" s="29">
        <v>220.60900000000001</v>
      </c>
      <c r="QY38" s="29">
        <v>220.06399999999999</v>
      </c>
      <c r="QZ38" s="29">
        <v>219.191</v>
      </c>
      <c r="RA38" s="29">
        <v>222.51900000000001</v>
      </c>
      <c r="RB38" s="29">
        <v>225.17</v>
      </c>
      <c r="RC38" s="29">
        <v>227.167</v>
      </c>
      <c r="RD38" s="29">
        <v>231.76300000000001</v>
      </c>
      <c r="RE38" s="29">
        <v>225.238</v>
      </c>
      <c r="RF38" s="29">
        <v>217.042</v>
      </c>
      <c r="RG38" s="29">
        <v>218.625</v>
      </c>
      <c r="RH38" s="29">
        <v>218.221</v>
      </c>
      <c r="RI38" s="29">
        <v>214.6</v>
      </c>
      <c r="RJ38" s="29">
        <v>213.398</v>
      </c>
      <c r="RK38" s="29">
        <v>230.57900000000001</v>
      </c>
      <c r="RL38" s="29">
        <v>211.38200000000001</v>
      </c>
      <c r="RM38" s="29">
        <v>208.684</v>
      </c>
      <c r="RN38" s="29">
        <v>205.64500000000001</v>
      </c>
      <c r="RO38" s="29">
        <v>205.16399999999999</v>
      </c>
      <c r="RP38" s="29">
        <v>202.34</v>
      </c>
      <c r="RQ38" s="29">
        <v>205.44499999999999</v>
      </c>
      <c r="RR38" s="29">
        <v>209.274</v>
      </c>
      <c r="RS38" s="29">
        <v>209.399</v>
      </c>
      <c r="RT38" s="29">
        <v>209.59700000000001</v>
      </c>
      <c r="RU38" s="29">
        <v>208.24100000000001</v>
      </c>
      <c r="RV38" s="29">
        <v>205.82900000000001</v>
      </c>
      <c r="RW38" s="29">
        <v>204.61799999999999</v>
      </c>
      <c r="RX38" s="29">
        <v>200.779</v>
      </c>
      <c r="RY38" s="29">
        <v>199.739</v>
      </c>
      <c r="RZ38" s="29">
        <v>198.57499999999999</v>
      </c>
      <c r="SA38" s="29">
        <v>193.85300000000001</v>
      </c>
      <c r="SB38" s="29">
        <v>192.73400000000001</v>
      </c>
      <c r="SC38" s="29">
        <v>190.822</v>
      </c>
      <c r="SD38" s="29">
        <v>192.334</v>
      </c>
      <c r="SE38" s="29">
        <v>190.92</v>
      </c>
      <c r="SF38" s="29">
        <v>190.886</v>
      </c>
      <c r="SG38" s="29">
        <v>194.74799999999999</v>
      </c>
      <c r="SH38" s="29">
        <v>189.892</v>
      </c>
      <c r="SI38" s="29">
        <v>186.93600000000001</v>
      </c>
      <c r="SJ38" s="29">
        <v>185.44499999999999</v>
      </c>
      <c r="SK38" s="29">
        <v>183.166</v>
      </c>
      <c r="SL38" s="29">
        <v>181.34100000000001</v>
      </c>
      <c r="SM38" s="29">
        <v>181.488</v>
      </c>
      <c r="SN38" s="29">
        <v>179.90199999999999</v>
      </c>
      <c r="SO38" s="29">
        <v>177.22800000000001</v>
      </c>
      <c r="SP38" s="29">
        <v>177.86500000000001</v>
      </c>
      <c r="SQ38" s="29">
        <v>179.655</v>
      </c>
      <c r="SR38" s="29">
        <v>180.733</v>
      </c>
      <c r="SS38" s="29">
        <v>179.518</v>
      </c>
      <c r="ST38" s="29">
        <v>182.691</v>
      </c>
      <c r="SU38" s="29">
        <v>185.5</v>
      </c>
      <c r="SV38" s="29">
        <v>185.63900000000001</v>
      </c>
      <c r="SW38" s="29">
        <v>187.33</v>
      </c>
      <c r="SX38" s="29">
        <v>181.79400000000001</v>
      </c>
      <c r="SY38" s="29">
        <v>181.02099999999999</v>
      </c>
      <c r="SZ38" s="29">
        <v>180.46899999999999</v>
      </c>
      <c r="TA38" s="29">
        <v>176.80099999999999</v>
      </c>
    </row>
    <row r="39" spans="2:528" x14ac:dyDescent="0.25">
      <c r="B39" s="29" t="s">
        <v>144</v>
      </c>
      <c r="C39" s="29" t="s">
        <v>927</v>
      </c>
      <c r="D39" s="29">
        <f t="shared" si="9"/>
        <v>398</v>
      </c>
      <c r="E39" s="29" t="str" cm="1">
        <f t="array" ref="E39">_xll.BDP($B39&amp;" corp",E$11)</f>
        <v>LHNVX 3 PERP</v>
      </c>
      <c r="F39" s="29" t="str" cm="1">
        <f t="array" ref="F39">_xll.BDP($B39&amp;" corp",F$11)</f>
        <v>LHNVX</v>
      </c>
      <c r="G39" s="29" cm="1">
        <f t="array" ref="G39">_xll.BDP($B39&amp;" corp",G$11)</f>
        <v>3</v>
      </c>
      <c r="H39" s="31" cm="1">
        <f t="array" ref="H39">_xll.BDP($B39&amp;" corp",H$11)*1</f>
        <v>45478</v>
      </c>
      <c r="I39" s="31" t="str">
        <f t="shared" si="10"/>
        <v>LHNVX 3 24</v>
      </c>
      <c r="J39" s="29" t="str" cm="1">
        <f t="array" ref="J39">_xll.BDP($B39&amp;" corp",J$11)</f>
        <v>EUR</v>
      </c>
      <c r="K39" s="31" cm="1">
        <f t="array" ref="K39">_xll.BDP($B39&amp;" corp",K$11)*1</f>
        <v>43556</v>
      </c>
      <c r="L39" s="29">
        <f t="shared" ca="1" si="11"/>
        <v>570</v>
      </c>
      <c r="N39" s="29">
        <v>1</v>
      </c>
      <c r="O39" s="29" t="s">
        <v>1174</v>
      </c>
      <c r="P39" s="29">
        <f>_xll.BDH(B39&amp;"@"&amp;C39&amp;" Corp","blp_i_sprd_mid","-2AY",,"Dates=h","Fill=C","Sort=R","Dir=H","factor=1","pcs="&amp;TV40,"cols=398;rows=1")</f>
        <v>271.846</v>
      </c>
      <c r="Q39" s="29">
        <v>272.55200000000002</v>
      </c>
      <c r="R39" s="29">
        <v>273.47300000000001</v>
      </c>
      <c r="S39" s="29">
        <v>276.02</v>
      </c>
      <c r="T39" s="29">
        <v>276.887</v>
      </c>
      <c r="U39" s="29">
        <v>274.286</v>
      </c>
      <c r="V39" s="29">
        <v>273.12400000000002</v>
      </c>
      <c r="W39" s="29">
        <v>271.87700000000001</v>
      </c>
      <c r="X39" s="29">
        <v>273.70499999999998</v>
      </c>
      <c r="Y39" s="29">
        <v>273.09199999999998</v>
      </c>
      <c r="Z39" s="29">
        <v>271.29899999999998</v>
      </c>
      <c r="AA39" s="29">
        <v>271.94200000000001</v>
      </c>
      <c r="AB39" s="29">
        <v>276.86</v>
      </c>
      <c r="AC39" s="29">
        <v>280.19400000000002</v>
      </c>
      <c r="AD39" s="29">
        <v>283.358</v>
      </c>
      <c r="AE39" s="29">
        <v>283.79700000000003</v>
      </c>
      <c r="AF39" s="29">
        <v>286.99599999999998</v>
      </c>
      <c r="AG39" s="29">
        <v>289.23200000000003</v>
      </c>
      <c r="AH39" s="29">
        <v>294.988</v>
      </c>
      <c r="AI39" s="29">
        <v>286.98099999999999</v>
      </c>
      <c r="AJ39" s="29">
        <v>279.298</v>
      </c>
      <c r="AK39" s="29">
        <v>282.95800000000003</v>
      </c>
      <c r="AL39" s="29">
        <v>282.56099999999998</v>
      </c>
      <c r="AM39" s="29">
        <v>273.209</v>
      </c>
      <c r="AN39" s="29">
        <v>273.26100000000002</v>
      </c>
      <c r="AO39" s="29">
        <v>272.80900000000003</v>
      </c>
      <c r="AP39" s="29">
        <v>274.42700000000002</v>
      </c>
      <c r="AQ39" s="29">
        <v>274.50299999999999</v>
      </c>
      <c r="AR39" s="29">
        <v>272.05900000000003</v>
      </c>
      <c r="AS39" s="29">
        <v>265.37200000000001</v>
      </c>
      <c r="AT39" s="29">
        <v>267.666</v>
      </c>
      <c r="AU39" s="29">
        <v>264.858</v>
      </c>
      <c r="AV39" s="29">
        <v>262.94099999999997</v>
      </c>
      <c r="AW39" s="29">
        <v>262.04399999999998</v>
      </c>
      <c r="AX39" s="29">
        <v>262.70100000000002</v>
      </c>
      <c r="AY39" s="29">
        <v>262.327</v>
      </c>
      <c r="AZ39" s="29">
        <v>260.858</v>
      </c>
      <c r="BA39" s="29">
        <v>259.49299999999999</v>
      </c>
      <c r="BB39" s="29">
        <v>259.322</v>
      </c>
      <c r="BC39" s="29">
        <v>257.42200000000003</v>
      </c>
      <c r="BD39" s="29">
        <v>259.32799999999997</v>
      </c>
      <c r="BE39" s="29">
        <v>261.91399999999999</v>
      </c>
      <c r="BF39" s="29">
        <v>263.61599999999999</v>
      </c>
      <c r="BG39" s="29">
        <v>263.435</v>
      </c>
      <c r="BH39" s="29">
        <v>260.56700000000001</v>
      </c>
      <c r="BI39" s="29">
        <v>259.40899999999999</v>
      </c>
      <c r="BJ39" s="29">
        <v>258.52600000000001</v>
      </c>
      <c r="BK39" s="29">
        <v>255.102</v>
      </c>
      <c r="BL39" s="29">
        <v>254.28</v>
      </c>
      <c r="BM39" s="29">
        <v>256.15800000000002</v>
      </c>
      <c r="BN39" s="29">
        <v>258.32400000000001</v>
      </c>
      <c r="BO39" s="29">
        <v>262.77199999999999</v>
      </c>
      <c r="BP39" s="29">
        <v>264.10700000000003</v>
      </c>
      <c r="BQ39" s="29">
        <v>268.04599999999999</v>
      </c>
      <c r="BR39" s="29">
        <v>267.58699999999999</v>
      </c>
      <c r="BS39" s="29">
        <v>271.45699999999999</v>
      </c>
      <c r="BT39" s="29">
        <v>271.161</v>
      </c>
      <c r="BU39" s="29">
        <v>269.589</v>
      </c>
      <c r="BV39" s="29">
        <v>266.14999999999998</v>
      </c>
      <c r="BW39" s="29">
        <v>261.21699999999998</v>
      </c>
      <c r="BX39" s="29">
        <v>258.49799999999999</v>
      </c>
      <c r="BY39" s="29">
        <v>256.63600000000002</v>
      </c>
      <c r="BZ39" s="29">
        <v>255.53</v>
      </c>
      <c r="CA39" s="29">
        <v>257.44799999999998</v>
      </c>
      <c r="CB39" s="29">
        <v>260.71600000000001</v>
      </c>
      <c r="CC39" s="29">
        <v>259.78199999999998</v>
      </c>
      <c r="CD39" s="29">
        <v>275.73399999999998</v>
      </c>
      <c r="CE39" s="29">
        <v>287.28300000000002</v>
      </c>
      <c r="CF39" s="29">
        <v>292.78899999999999</v>
      </c>
      <c r="CG39" s="29">
        <v>291.54399999999998</v>
      </c>
      <c r="CH39" s="29">
        <v>296.85000000000002</v>
      </c>
      <c r="CI39" s="29">
        <v>296.82900000000001</v>
      </c>
      <c r="CJ39" s="29">
        <v>302.60300000000001</v>
      </c>
      <c r="CK39" s="29">
        <v>300.65800000000002</v>
      </c>
      <c r="CL39" s="29">
        <v>296.26799999999997</v>
      </c>
      <c r="CM39" s="29">
        <v>294.97800000000001</v>
      </c>
      <c r="CN39" s="29">
        <v>296.334</v>
      </c>
      <c r="CO39" s="29">
        <v>308.346</v>
      </c>
      <c r="CP39" s="29">
        <v>325.02499999999998</v>
      </c>
      <c r="CQ39" s="29">
        <v>314.88400000000001</v>
      </c>
      <c r="CR39" s="29">
        <v>317.53399999999999</v>
      </c>
      <c r="CS39" s="29">
        <v>319.06099999999998</v>
      </c>
      <c r="CT39" s="29">
        <v>314.20699999999999</v>
      </c>
      <c r="CU39" s="29">
        <v>312.245</v>
      </c>
      <c r="CV39" s="29">
        <v>306.024</v>
      </c>
      <c r="CW39" s="29">
        <v>304.75900000000001</v>
      </c>
      <c r="CX39" s="29">
        <v>304.65300000000002</v>
      </c>
      <c r="CY39" s="29">
        <v>295.09500000000003</v>
      </c>
      <c r="CZ39" s="29">
        <v>293.262</v>
      </c>
      <c r="DA39" s="29">
        <v>284.54700000000003</v>
      </c>
      <c r="DB39" s="29">
        <v>279.19400000000002</v>
      </c>
      <c r="DC39" s="29">
        <v>305.78899999999999</v>
      </c>
      <c r="DD39" s="29">
        <v>304.91500000000002</v>
      </c>
      <c r="DE39" s="29">
        <v>309.58999999999997</v>
      </c>
      <c r="DF39" s="29">
        <v>291.28899999999999</v>
      </c>
      <c r="DG39" s="29">
        <v>278.33199999999999</v>
      </c>
      <c r="DH39" s="29">
        <v>273.99400000000003</v>
      </c>
      <c r="DI39" s="29">
        <v>282.83499999999998</v>
      </c>
      <c r="DJ39" s="29">
        <v>307.74200000000002</v>
      </c>
      <c r="DK39" s="29">
        <v>316.85700000000003</v>
      </c>
      <c r="DL39" s="29">
        <v>333.536</v>
      </c>
      <c r="DM39" s="29">
        <v>336.11</v>
      </c>
      <c r="DN39" s="29">
        <v>333.60899999999998</v>
      </c>
      <c r="DO39" s="29">
        <v>327.68299999999999</v>
      </c>
      <c r="DP39" s="29">
        <v>327.09100000000001</v>
      </c>
      <c r="DQ39" s="29">
        <v>347.09</v>
      </c>
      <c r="DR39" s="29">
        <v>361.01900000000001</v>
      </c>
      <c r="DS39" s="29">
        <v>367.87099999999998</v>
      </c>
      <c r="DT39" s="29">
        <v>369.255</v>
      </c>
      <c r="DU39" s="29">
        <v>374.16500000000002</v>
      </c>
      <c r="DV39" s="29">
        <v>378.72899999999998</v>
      </c>
      <c r="DW39" s="29">
        <v>392.4</v>
      </c>
      <c r="DX39" s="29">
        <v>396.685</v>
      </c>
      <c r="DY39" s="29">
        <v>397.53399999999999</v>
      </c>
      <c r="DZ39" s="29">
        <v>384.35700000000003</v>
      </c>
      <c r="EA39" s="29">
        <v>382.58699999999999</v>
      </c>
      <c r="EB39" s="29">
        <v>381.32900000000001</v>
      </c>
      <c r="EC39" s="29">
        <v>364.14100000000002</v>
      </c>
      <c r="ED39" s="29">
        <v>375.65199999999999</v>
      </c>
      <c r="EE39" s="29">
        <v>376.71899999999999</v>
      </c>
      <c r="EF39" s="29">
        <v>379.58499999999998</v>
      </c>
      <c r="EG39" s="29">
        <v>377.572</v>
      </c>
      <c r="EH39" s="29">
        <v>399.65699999999998</v>
      </c>
      <c r="EI39" s="29">
        <v>375.19099999999997</v>
      </c>
      <c r="EJ39" s="29">
        <v>380.08600000000001</v>
      </c>
      <c r="EK39" s="29">
        <v>381.233</v>
      </c>
      <c r="EL39" s="29">
        <v>383.82900000000001</v>
      </c>
      <c r="EM39" s="29">
        <v>406.03399999999999</v>
      </c>
      <c r="EN39" s="29">
        <v>421.68</v>
      </c>
      <c r="EO39" s="29">
        <v>432.17500000000001</v>
      </c>
      <c r="EP39" s="29">
        <v>441.35399999999998</v>
      </c>
      <c r="EQ39" s="29">
        <v>443.95100000000002</v>
      </c>
      <c r="ER39" s="29">
        <v>448.88299999999998</v>
      </c>
      <c r="ES39" s="29">
        <v>462.012</v>
      </c>
      <c r="ET39" s="29">
        <v>464.99200000000002</v>
      </c>
      <c r="EU39" s="29">
        <v>478.66300000000001</v>
      </c>
      <c r="EV39" s="29">
        <v>524.09799999999996</v>
      </c>
      <c r="EW39" s="29">
        <v>609.18299999999999</v>
      </c>
      <c r="EX39" s="29">
        <v>632.79300000000001</v>
      </c>
      <c r="EY39" s="29">
        <v>671.32100000000003</v>
      </c>
      <c r="EZ39" s="29">
        <v>689.91</v>
      </c>
      <c r="FA39" s="29">
        <v>681.16399999999999</v>
      </c>
      <c r="FB39" s="29">
        <v>683.21299999999997</v>
      </c>
      <c r="FC39" s="29">
        <v>690.70699999999999</v>
      </c>
      <c r="FD39" s="29">
        <v>704.33699999999999</v>
      </c>
      <c r="FE39" s="29">
        <v>701.28899999999999</v>
      </c>
      <c r="FF39" s="29">
        <v>709.19799999999998</v>
      </c>
      <c r="FG39" s="29">
        <v>706.79399999999998</v>
      </c>
      <c r="FH39" s="29">
        <v>760.46100000000001</v>
      </c>
      <c r="FI39" s="29">
        <v>774.91499999999996</v>
      </c>
      <c r="FJ39" s="29">
        <v>739.59799999999996</v>
      </c>
      <c r="FK39" s="29">
        <v>741.15800000000002</v>
      </c>
      <c r="FL39" s="29">
        <v>726.36800000000005</v>
      </c>
      <c r="FM39" s="29">
        <v>622.005</v>
      </c>
      <c r="FN39" s="29">
        <v>511.09899999999999</v>
      </c>
      <c r="FO39" s="29">
        <v>409.21199999999999</v>
      </c>
      <c r="FP39" s="29">
        <v>399.75599999999997</v>
      </c>
      <c r="FQ39" s="29">
        <v>332.94799999999998</v>
      </c>
      <c r="FR39" s="29">
        <v>321.18</v>
      </c>
      <c r="FS39" s="29">
        <v>324.32499999999999</v>
      </c>
      <c r="FT39" s="29">
        <v>276.685</v>
      </c>
      <c r="FU39" s="29">
        <v>243.20699999999999</v>
      </c>
      <c r="FV39" s="29">
        <v>236.578</v>
      </c>
      <c r="FW39" s="29">
        <v>240.52600000000001</v>
      </c>
      <c r="FX39" s="29">
        <v>251.19200000000001</v>
      </c>
      <c r="FY39" s="29">
        <v>246.66499999999999</v>
      </c>
      <c r="FZ39" s="29">
        <v>219.739</v>
      </c>
      <c r="GA39" s="29">
        <v>204.744</v>
      </c>
      <c r="GB39" s="29">
        <v>192.09399999999999</v>
      </c>
      <c r="GC39" s="29">
        <v>186.23</v>
      </c>
      <c r="GD39" s="29">
        <v>175.46199999999999</v>
      </c>
      <c r="GE39" s="29">
        <v>176.964</v>
      </c>
      <c r="GF39" s="29">
        <v>177.166</v>
      </c>
      <c r="GG39" s="29">
        <v>178.667</v>
      </c>
      <c r="GH39" s="29">
        <v>178.054</v>
      </c>
      <c r="GI39" s="29">
        <v>180.11099999999999</v>
      </c>
      <c r="GJ39" s="29">
        <v>180.01</v>
      </c>
      <c r="GK39" s="29">
        <v>180.00399999999999</v>
      </c>
      <c r="GL39" s="29">
        <v>180.96799999999999</v>
      </c>
      <c r="GM39" s="29">
        <v>182.16</v>
      </c>
      <c r="GN39" s="29">
        <v>180.63399999999999</v>
      </c>
      <c r="GO39" s="29">
        <v>179.18799999999999</v>
      </c>
      <c r="GP39" s="29">
        <v>185.03</v>
      </c>
      <c r="GQ39" s="29">
        <v>189.291</v>
      </c>
      <c r="GR39" s="29">
        <v>197.774</v>
      </c>
      <c r="GS39" s="29">
        <v>197.905</v>
      </c>
      <c r="GT39" s="29">
        <v>194.834</v>
      </c>
      <c r="GU39" s="29">
        <v>189.881</v>
      </c>
      <c r="GV39" s="29">
        <v>188.67500000000001</v>
      </c>
      <c r="GW39" s="29">
        <v>189.48599999999999</v>
      </c>
      <c r="GX39" s="29">
        <v>178.46</v>
      </c>
      <c r="GY39" s="29">
        <v>175.023</v>
      </c>
      <c r="GZ39" s="29">
        <v>171.494</v>
      </c>
      <c r="HA39" s="29">
        <v>172.334</v>
      </c>
      <c r="HB39" s="29">
        <v>171.69300000000001</v>
      </c>
      <c r="HC39" s="29">
        <v>174.27199999999999</v>
      </c>
      <c r="HD39" s="29">
        <v>179.976</v>
      </c>
      <c r="HE39" s="29">
        <v>183.185</v>
      </c>
      <c r="HF39" s="29">
        <v>182.27799999999999</v>
      </c>
      <c r="HG39" s="29">
        <v>181.441</v>
      </c>
      <c r="HH39" s="29">
        <v>184.53299999999999</v>
      </c>
      <c r="HI39" s="29">
        <v>184.726</v>
      </c>
      <c r="HJ39" s="29">
        <v>190.072</v>
      </c>
      <c r="HK39" s="29">
        <v>188.66499999999999</v>
      </c>
      <c r="HL39" s="29">
        <v>188.31899999999999</v>
      </c>
      <c r="HM39" s="29">
        <v>186.44499999999999</v>
      </c>
      <c r="HN39" s="29">
        <v>180.601</v>
      </c>
      <c r="HO39" s="29">
        <v>180.74199999999999</v>
      </c>
      <c r="HP39" s="29">
        <v>177.11500000000001</v>
      </c>
      <c r="HQ39" s="29">
        <v>180.786</v>
      </c>
      <c r="HR39" s="29">
        <v>180.446</v>
      </c>
      <c r="HS39" s="29">
        <v>179.39099999999999</v>
      </c>
      <c r="HT39" s="29">
        <v>183.03800000000001</v>
      </c>
      <c r="HU39" s="29">
        <v>183.83099999999999</v>
      </c>
      <c r="HV39" s="29">
        <v>184.107</v>
      </c>
      <c r="HW39" s="29">
        <v>186.631</v>
      </c>
      <c r="HX39" s="29">
        <v>187.14500000000001</v>
      </c>
      <c r="HY39" s="29">
        <v>187.30799999999999</v>
      </c>
      <c r="HZ39" s="29">
        <v>192.90299999999999</v>
      </c>
      <c r="IA39" s="29">
        <v>195.53399999999999</v>
      </c>
      <c r="IB39" s="29">
        <v>193.636</v>
      </c>
      <c r="IC39" s="29">
        <v>195.91499999999999</v>
      </c>
      <c r="ID39" s="29">
        <v>198.28899999999999</v>
      </c>
      <c r="IE39" s="29">
        <v>206.483</v>
      </c>
      <c r="IF39" s="29">
        <v>211.31100000000001</v>
      </c>
      <c r="IG39" s="29">
        <v>213.54900000000001</v>
      </c>
      <c r="IH39" s="29">
        <v>208.89</v>
      </c>
      <c r="II39" s="29">
        <v>213.87200000000001</v>
      </c>
      <c r="IJ39" s="29">
        <v>214.702</v>
      </c>
      <c r="IK39" s="29">
        <v>215.65100000000001</v>
      </c>
      <c r="IL39" s="29">
        <v>214.785</v>
      </c>
      <c r="IM39" s="29">
        <v>216.994</v>
      </c>
      <c r="IN39" s="29">
        <v>222.21799999999999</v>
      </c>
      <c r="IO39" s="29">
        <v>220.76</v>
      </c>
      <c r="IP39" s="29">
        <v>220.87700000000001</v>
      </c>
      <c r="IQ39" s="29">
        <v>219.72800000000001</v>
      </c>
      <c r="IR39" s="29">
        <v>217.15899999999999</v>
      </c>
      <c r="IS39" s="29">
        <v>216.875</v>
      </c>
      <c r="IT39" s="29">
        <v>217.143</v>
      </c>
      <c r="IU39" s="29">
        <v>214.738</v>
      </c>
      <c r="IV39" s="29">
        <v>209.124</v>
      </c>
      <c r="IW39" s="29">
        <v>208.85300000000001</v>
      </c>
      <c r="IX39" s="29">
        <v>207.11199999999999</v>
      </c>
      <c r="IY39" s="29">
        <v>202.97200000000001</v>
      </c>
      <c r="IZ39" s="29">
        <v>207.96600000000001</v>
      </c>
      <c r="JA39" s="29">
        <v>207.964</v>
      </c>
      <c r="JB39" s="29">
        <v>214.16200000000001</v>
      </c>
      <c r="JC39" s="29">
        <v>220.98400000000001</v>
      </c>
      <c r="JD39" s="29">
        <v>221.56200000000001</v>
      </c>
      <c r="JE39" s="29">
        <v>219.05199999999999</v>
      </c>
      <c r="JF39" s="29">
        <v>219.38200000000001</v>
      </c>
      <c r="JG39" s="29">
        <v>214.548</v>
      </c>
      <c r="JH39" s="29">
        <v>216.44</v>
      </c>
      <c r="JI39" s="29">
        <v>219.70699999999999</v>
      </c>
      <c r="JJ39" s="29">
        <v>220.61199999999999</v>
      </c>
      <c r="JK39" s="29">
        <v>218.227</v>
      </c>
      <c r="JL39" s="29">
        <v>219.38300000000001</v>
      </c>
      <c r="JM39" s="29">
        <v>221.48500000000001</v>
      </c>
      <c r="JN39" s="29">
        <v>223.458</v>
      </c>
      <c r="JO39" s="29">
        <v>225.94300000000001</v>
      </c>
      <c r="JP39" s="29">
        <v>228.428</v>
      </c>
      <c r="JQ39" s="29">
        <v>231.44300000000001</v>
      </c>
      <c r="JR39" s="29">
        <v>231.828</v>
      </c>
      <c r="JS39" s="29">
        <v>239.21799999999999</v>
      </c>
      <c r="JT39" s="29">
        <v>262.40699999999998</v>
      </c>
      <c r="JU39" s="29">
        <v>246.98699999999999</v>
      </c>
      <c r="JV39" s="29">
        <v>238.40899999999999</v>
      </c>
      <c r="JW39" s="29">
        <v>237.85400000000001</v>
      </c>
      <c r="JX39" s="29">
        <v>238.72900000000001</v>
      </c>
      <c r="JY39" s="29">
        <v>229.05199999999999</v>
      </c>
      <c r="JZ39" s="29">
        <v>221.61500000000001</v>
      </c>
      <c r="KA39" s="29">
        <v>223.559</v>
      </c>
      <c r="KB39" s="29">
        <v>224.66900000000001</v>
      </c>
      <c r="KC39" s="29">
        <v>225.59399999999999</v>
      </c>
      <c r="KD39" s="29">
        <v>225.06100000000001</v>
      </c>
      <c r="KE39" s="29">
        <v>220.05699999999999</v>
      </c>
      <c r="KF39" s="29">
        <v>218.07599999999999</v>
      </c>
      <c r="KG39" s="29">
        <v>213.959</v>
      </c>
      <c r="KH39" s="29">
        <v>219.423</v>
      </c>
      <c r="KI39" s="29">
        <v>216.62</v>
      </c>
      <c r="KJ39" s="29">
        <v>211.18799999999999</v>
      </c>
      <c r="KK39" s="29">
        <v>208.934</v>
      </c>
      <c r="KL39" s="29">
        <v>205.53899999999999</v>
      </c>
      <c r="KM39" s="29">
        <v>210.077</v>
      </c>
      <c r="KN39" s="29">
        <v>229.37899999999999</v>
      </c>
      <c r="KO39" s="29">
        <v>229.208</v>
      </c>
      <c r="KP39" s="29">
        <v>229.215</v>
      </c>
      <c r="KQ39" s="29">
        <v>229.71</v>
      </c>
      <c r="KR39" s="29">
        <v>226.798</v>
      </c>
      <c r="KS39" s="29">
        <v>234.042</v>
      </c>
      <c r="KT39" s="29">
        <v>236.483</v>
      </c>
      <c r="KU39" s="29">
        <v>233.18700000000001</v>
      </c>
      <c r="KV39" s="29">
        <v>234.304</v>
      </c>
      <c r="KW39" s="29">
        <v>236.34200000000001</v>
      </c>
      <c r="KX39" s="29">
        <v>238.44200000000001</v>
      </c>
      <c r="KY39" s="29">
        <v>237.16900000000001</v>
      </c>
      <c r="KZ39" s="29">
        <v>230.541</v>
      </c>
      <c r="LA39" s="29">
        <v>234.994</v>
      </c>
      <c r="LB39" s="29">
        <v>236.172</v>
      </c>
      <c r="LC39" s="29">
        <v>243.86199999999999</v>
      </c>
      <c r="LD39" s="29">
        <v>252.68199999999999</v>
      </c>
      <c r="LE39" s="29">
        <v>254.49700000000001</v>
      </c>
      <c r="LF39" s="29">
        <v>261.30500000000001</v>
      </c>
      <c r="LG39" s="29">
        <v>262.20299999999997</v>
      </c>
      <c r="LH39" s="29">
        <v>251.62799999999999</v>
      </c>
      <c r="LI39" s="29">
        <v>247.74</v>
      </c>
      <c r="LJ39" s="29">
        <v>246.16399999999999</v>
      </c>
      <c r="LK39" s="29">
        <v>248.876</v>
      </c>
      <c r="LL39" s="29">
        <v>259.93400000000003</v>
      </c>
      <c r="LM39" s="29">
        <v>287.584</v>
      </c>
      <c r="LN39" s="29">
        <v>277.298</v>
      </c>
      <c r="LO39" s="29">
        <v>280.18599999999998</v>
      </c>
      <c r="LP39" s="29">
        <v>270.50099999999998</v>
      </c>
      <c r="LQ39" s="29">
        <v>253.64099999999999</v>
      </c>
      <c r="LR39" s="29">
        <v>250.85900000000001</v>
      </c>
      <c r="LS39" s="29">
        <v>249.29</v>
      </c>
      <c r="LT39" s="29">
        <v>236.19</v>
      </c>
      <c r="LU39" s="29">
        <v>228.22300000000001</v>
      </c>
      <c r="LV39" s="29">
        <v>226.49100000000001</v>
      </c>
      <c r="LW39" s="29">
        <v>237.19200000000001</v>
      </c>
      <c r="LX39" s="29">
        <v>245.39</v>
      </c>
      <c r="LY39" s="29">
        <v>253.96</v>
      </c>
      <c r="LZ39" s="29">
        <v>255.774</v>
      </c>
      <c r="MA39" s="29">
        <v>255.01900000000001</v>
      </c>
      <c r="MB39" s="29">
        <v>250.11099999999999</v>
      </c>
      <c r="MC39" s="29">
        <v>245.86799999999999</v>
      </c>
      <c r="MD39" s="29">
        <v>246.84200000000001</v>
      </c>
      <c r="ME39" s="29">
        <v>246.608</v>
      </c>
      <c r="MF39" s="29">
        <v>247.221</v>
      </c>
      <c r="MG39" s="29">
        <v>255.57599999999999</v>
      </c>
      <c r="MH39" s="29">
        <v>254.119</v>
      </c>
      <c r="MI39" s="29">
        <v>250.40799999999999</v>
      </c>
      <c r="MJ39" s="29">
        <v>239.07900000000001</v>
      </c>
      <c r="MK39" s="29">
        <v>238.87700000000001</v>
      </c>
      <c r="ML39" s="29">
        <v>239.77799999999999</v>
      </c>
      <c r="MM39" s="29">
        <v>245.50899999999999</v>
      </c>
      <c r="MN39" s="29">
        <v>245.84299999999999</v>
      </c>
      <c r="MO39" s="29">
        <v>248.572</v>
      </c>
      <c r="MP39" s="29">
        <v>252.95699999999999</v>
      </c>
      <c r="MQ39" s="29">
        <v>252.55799999999999</v>
      </c>
      <c r="MR39" s="29">
        <v>251.995</v>
      </c>
      <c r="MS39" s="29">
        <v>248.846</v>
      </c>
      <c r="MT39" s="29">
        <v>249.68</v>
      </c>
      <c r="MU39" s="29">
        <v>249.965</v>
      </c>
      <c r="MV39" s="29">
        <v>255.447</v>
      </c>
      <c r="MW39" s="29">
        <v>267.40800000000002</v>
      </c>
      <c r="MX39" s="29">
        <v>275.31799999999998</v>
      </c>
      <c r="MY39" s="29">
        <v>280.57299999999998</v>
      </c>
      <c r="MZ39" s="29">
        <v>283.38799999999998</v>
      </c>
      <c r="NA39" s="29">
        <v>285.99299999999999</v>
      </c>
      <c r="NB39" s="29">
        <v>280.541</v>
      </c>
      <c r="NC39" s="29">
        <v>289.358</v>
      </c>
      <c r="ND39" s="29">
        <v>296.37900000000002</v>
      </c>
      <c r="NE39" s="29">
        <v>299.303</v>
      </c>
      <c r="NF39" s="29">
        <v>311.92599999999999</v>
      </c>
      <c r="NG39" s="29">
        <v>320.37299999999999</v>
      </c>
      <c r="NH39" s="29">
        <v>331.32600000000002</v>
      </c>
      <c r="NI39" s="29">
        <v>330.80700000000002</v>
      </c>
      <c r="NJ39" s="29">
        <v>326.94</v>
      </c>
      <c r="NK39" s="29">
        <v>329.79899999999998</v>
      </c>
      <c r="NL39" s="29">
        <v>327.589</v>
      </c>
      <c r="NM39" s="29">
        <v>327.87900000000002</v>
      </c>
      <c r="NN39" s="29">
        <v>328.99799999999999</v>
      </c>
      <c r="NO39" s="29">
        <v>337.57299999999998</v>
      </c>
      <c r="NP39" s="29">
        <v>316.82400000000001</v>
      </c>
      <c r="NQ39" s="29">
        <v>311.38299999999998</v>
      </c>
      <c r="NR39" s="29">
        <v>311.47000000000003</v>
      </c>
      <c r="NS39" s="29">
        <v>311.62900000000002</v>
      </c>
      <c r="NT39" s="29">
        <v>310.37400000000002</v>
      </c>
      <c r="NU39" s="29">
        <v>317.03800000000001</v>
      </c>
      <c r="NV39" s="29">
        <v>317.69400000000002</v>
      </c>
      <c r="NW39" s="29">
        <v>322.06</v>
      </c>
      <c r="NX39" s="29">
        <v>310.709</v>
      </c>
      <c r="NY39" s="29">
        <v>322.22000000000003</v>
      </c>
      <c r="NZ39" s="29">
        <v>312.803</v>
      </c>
      <c r="OA39" s="29">
        <v>303.392</v>
      </c>
      <c r="OB39" s="29">
        <v>294.90100000000001</v>
      </c>
      <c r="OC39" s="29">
        <v>292.459</v>
      </c>
      <c r="OD39" s="29">
        <v>292.10500000000002</v>
      </c>
      <c r="OE39" s="29">
        <v>293.77800000000002</v>
      </c>
      <c r="OF39" s="29">
        <v>295.22399999999999</v>
      </c>
      <c r="OG39" s="29">
        <v>298.47500000000002</v>
      </c>
      <c r="OH39" s="29">
        <v>302.90300000000002</v>
      </c>
      <c r="OI39" s="29">
        <v>299.75900000000001</v>
      </c>
      <c r="OJ39" s="29">
        <v>297.57900000000001</v>
      </c>
      <c r="OK39" s="29">
        <v>296.43299999999999</v>
      </c>
      <c r="OL39" s="29">
        <v>298.47399999999999</v>
      </c>
      <c r="OM39" s="29">
        <v>292.36099999999999</v>
      </c>
      <c r="ON39" s="29">
        <v>288.33</v>
      </c>
      <c r="OO39" s="29">
        <v>283.87299999999999</v>
      </c>
      <c r="OP39" s="29">
        <v>290.733</v>
      </c>
      <c r="OQ39" s="29">
        <v>299.20499999999998</v>
      </c>
      <c r="OR39" s="29">
        <v>308.67899999999997</v>
      </c>
      <c r="OS39" s="29">
        <v>307.47800000000001</v>
      </c>
      <c r="OT39" s="29">
        <v>306.33800000000002</v>
      </c>
      <c r="OU39" s="29">
        <v>303.51799999999997</v>
      </c>
      <c r="OV39" s="29">
        <v>305.25799999999998</v>
      </c>
      <c r="OW39" s="29">
        <v>302.87799999999999</v>
      </c>
    </row>
    <row r="40" spans="2:528" x14ac:dyDescent="0.25">
      <c r="B40" s="29" t="s">
        <v>139</v>
      </c>
      <c r="C40" s="29" t="s">
        <v>927</v>
      </c>
      <c r="D40" s="29">
        <f t="shared" si="9"/>
        <v>512</v>
      </c>
      <c r="E40" s="29" t="str" cm="1">
        <f t="array" ref="E40">_xll.BDP($B40&amp;" corp",E$11)</f>
        <v>LXSGR 4 1/2 12/06/76</v>
      </c>
      <c r="F40" s="29" t="str" cm="1">
        <f t="array" ref="F40">_xll.BDP($B40&amp;" corp",F$11)</f>
        <v>LXSGR</v>
      </c>
      <c r="G40" s="29" cm="1">
        <f t="array" ref="G40">_xll.BDP($B40&amp;" corp",G$11)</f>
        <v>4.5</v>
      </c>
      <c r="H40" s="31" cm="1">
        <f t="array" ref="H40">_xll.BDP($B40&amp;" corp",H$11)*1</f>
        <v>45083</v>
      </c>
      <c r="I40" s="31" t="str">
        <f t="shared" si="10"/>
        <v>LXSGR 4.5 23</v>
      </c>
      <c r="J40" s="29" t="str" cm="1">
        <f t="array" ref="J40">_xll.BDP($B40&amp;" corp",J$11)</f>
        <v>EUR</v>
      </c>
      <c r="K40" s="31" cm="1">
        <f t="array" ref="K40">_xll.BDP($B40&amp;" corp",K$11)*1</f>
        <v>42703</v>
      </c>
      <c r="L40" s="29">
        <f t="shared" ca="1" si="11"/>
        <v>1423</v>
      </c>
      <c r="N40" s="29">
        <v>1</v>
      </c>
      <c r="O40" s="29" t="s">
        <v>1174</v>
      </c>
      <c r="P40" s="29">
        <f>_xll.BDH(B40&amp;"@"&amp;C40&amp;" Corp","blp_i_sprd_mid","-2AY",,"Dates=h","Fill=C","Sort=R","Dir=H","factor=1","pcs="&amp;TV41,"cols=512;rows=1")</f>
        <v>239.935</v>
      </c>
      <c r="Q40" s="29">
        <v>240.99</v>
      </c>
      <c r="R40" s="29">
        <v>241.04499999999999</v>
      </c>
      <c r="S40" s="29">
        <v>246.238</v>
      </c>
      <c r="T40" s="29">
        <v>247.70599999999999</v>
      </c>
      <c r="U40" s="29">
        <v>244.00800000000001</v>
      </c>
      <c r="V40" s="29">
        <v>243.75700000000001</v>
      </c>
      <c r="W40" s="29">
        <v>244.684</v>
      </c>
      <c r="X40" s="29">
        <v>245.22</v>
      </c>
      <c r="Y40" s="29">
        <v>245.86199999999999</v>
      </c>
      <c r="Z40" s="29">
        <v>244.798</v>
      </c>
      <c r="AA40" s="29">
        <v>245.416</v>
      </c>
      <c r="AB40" s="29">
        <v>254.495</v>
      </c>
      <c r="AC40" s="29">
        <v>260.06700000000001</v>
      </c>
      <c r="AD40" s="29">
        <v>261.38400000000001</v>
      </c>
      <c r="AE40" s="29">
        <v>265.303</v>
      </c>
      <c r="AF40" s="29">
        <v>268.01600000000002</v>
      </c>
      <c r="AG40" s="29">
        <v>271.315</v>
      </c>
      <c r="AH40" s="29">
        <v>275.911</v>
      </c>
      <c r="AI40" s="29">
        <v>270.95</v>
      </c>
      <c r="AJ40" s="29">
        <v>261.37799999999999</v>
      </c>
      <c r="AK40" s="29">
        <v>262.779</v>
      </c>
      <c r="AL40" s="29">
        <v>260.649</v>
      </c>
      <c r="AM40" s="29">
        <v>251.374</v>
      </c>
      <c r="AN40" s="29">
        <v>251.55699999999999</v>
      </c>
      <c r="AO40" s="29">
        <v>252.91300000000001</v>
      </c>
      <c r="AP40" s="29">
        <v>254.398</v>
      </c>
      <c r="AQ40" s="29">
        <v>255.44399999999999</v>
      </c>
      <c r="AR40" s="29">
        <v>254.33</v>
      </c>
      <c r="AS40" s="29">
        <v>251.601</v>
      </c>
      <c r="AT40" s="29">
        <v>253.80099999999999</v>
      </c>
      <c r="AU40" s="29">
        <v>252.173</v>
      </c>
      <c r="AV40" s="29">
        <v>251.12</v>
      </c>
      <c r="AW40" s="29">
        <v>251.26</v>
      </c>
      <c r="AX40" s="29">
        <v>250.31200000000001</v>
      </c>
      <c r="AY40" s="29">
        <v>251.018</v>
      </c>
      <c r="AZ40" s="29">
        <v>249.76400000000001</v>
      </c>
      <c r="BA40" s="29">
        <v>249.23599999999999</v>
      </c>
      <c r="BB40" s="29">
        <v>250.80199999999999</v>
      </c>
      <c r="BC40" s="29">
        <v>250.179</v>
      </c>
      <c r="BD40" s="29">
        <v>249.226</v>
      </c>
      <c r="BE40" s="29">
        <v>251.12700000000001</v>
      </c>
      <c r="BF40" s="29">
        <v>253.697</v>
      </c>
      <c r="BG40" s="29">
        <v>254.518</v>
      </c>
      <c r="BH40" s="29">
        <v>254.92699999999999</v>
      </c>
      <c r="BI40" s="29">
        <v>253.04300000000001</v>
      </c>
      <c r="BJ40" s="29">
        <v>254.06899999999999</v>
      </c>
      <c r="BK40" s="29">
        <v>251.28</v>
      </c>
      <c r="BL40" s="29">
        <v>249.16399999999999</v>
      </c>
      <c r="BM40" s="29">
        <v>245.892</v>
      </c>
      <c r="BN40" s="29">
        <v>248.601</v>
      </c>
      <c r="BO40" s="29">
        <v>254.953</v>
      </c>
      <c r="BP40" s="29">
        <v>263.58</v>
      </c>
      <c r="BQ40" s="29">
        <v>268.60700000000003</v>
      </c>
      <c r="BR40" s="29">
        <v>271.68200000000002</v>
      </c>
      <c r="BS40" s="29">
        <v>273.613</v>
      </c>
      <c r="BT40" s="29">
        <v>276.87799999999999</v>
      </c>
      <c r="BU40" s="29">
        <v>277.44499999999999</v>
      </c>
      <c r="BV40" s="29">
        <v>276.90699999999998</v>
      </c>
      <c r="BW40" s="29">
        <v>277.69499999999999</v>
      </c>
      <c r="BX40" s="29">
        <v>267.34699999999998</v>
      </c>
      <c r="BY40" s="29">
        <v>266.12700000000001</v>
      </c>
      <c r="BZ40" s="29">
        <v>263.78500000000003</v>
      </c>
      <c r="CA40" s="29">
        <v>263.904</v>
      </c>
      <c r="CB40" s="29">
        <v>273.16300000000001</v>
      </c>
      <c r="CC40" s="29">
        <v>279.41000000000003</v>
      </c>
      <c r="CD40" s="29">
        <v>278.73500000000001</v>
      </c>
      <c r="CE40" s="29">
        <v>293.28399999999999</v>
      </c>
      <c r="CF40" s="29">
        <v>300.75200000000001</v>
      </c>
      <c r="CG40" s="29">
        <v>311.16399999999999</v>
      </c>
      <c r="CH40" s="29">
        <v>312.392</v>
      </c>
      <c r="CI40" s="29">
        <v>320.35199999999998</v>
      </c>
      <c r="CJ40" s="29">
        <v>320.94499999999999</v>
      </c>
      <c r="CK40" s="29">
        <v>323.89400000000001</v>
      </c>
      <c r="CL40" s="29">
        <v>321.33499999999998</v>
      </c>
      <c r="CM40" s="29">
        <v>319.60599999999999</v>
      </c>
      <c r="CN40" s="29">
        <v>315.25</v>
      </c>
      <c r="CO40" s="29">
        <v>315.62599999999998</v>
      </c>
      <c r="CP40" s="29">
        <v>325.613</v>
      </c>
      <c r="CQ40" s="29">
        <v>325.37700000000001</v>
      </c>
      <c r="CR40" s="29">
        <v>326.75</v>
      </c>
      <c r="CS40" s="29">
        <v>330.21499999999997</v>
      </c>
      <c r="CT40" s="29">
        <v>331.04300000000001</v>
      </c>
      <c r="CU40" s="29">
        <v>331.39400000000001</v>
      </c>
      <c r="CV40" s="29">
        <v>327.029</v>
      </c>
      <c r="CW40" s="29">
        <v>321.93200000000002</v>
      </c>
      <c r="CX40" s="29">
        <v>322.17399999999998</v>
      </c>
      <c r="CY40" s="29">
        <v>321.95299999999997</v>
      </c>
      <c r="CZ40" s="29">
        <v>312.16399999999999</v>
      </c>
      <c r="DA40" s="29">
        <v>308.875</v>
      </c>
      <c r="DB40" s="29">
        <v>293.68799999999999</v>
      </c>
      <c r="DC40" s="29">
        <v>284.327</v>
      </c>
      <c r="DD40" s="29">
        <v>305.28899999999999</v>
      </c>
      <c r="DE40" s="29">
        <v>299.048</v>
      </c>
      <c r="DF40" s="29">
        <v>302.053</v>
      </c>
      <c r="DG40" s="29">
        <v>284.41199999999998</v>
      </c>
      <c r="DH40" s="29">
        <v>269.25200000000001</v>
      </c>
      <c r="DI40" s="29">
        <v>262.61799999999999</v>
      </c>
      <c r="DJ40" s="29">
        <v>279.495</v>
      </c>
      <c r="DK40" s="29">
        <v>305.52600000000001</v>
      </c>
      <c r="DL40" s="29">
        <v>315.38900000000001</v>
      </c>
      <c r="DM40" s="29">
        <v>333.81099999999998</v>
      </c>
      <c r="DN40" s="29">
        <v>338.74400000000003</v>
      </c>
      <c r="DO40" s="29">
        <v>339.892</v>
      </c>
      <c r="DP40" s="29">
        <v>334.37400000000002</v>
      </c>
      <c r="DQ40" s="29">
        <v>335.529</v>
      </c>
      <c r="DR40" s="29">
        <v>364.25200000000001</v>
      </c>
      <c r="DS40" s="29">
        <v>385.05500000000001</v>
      </c>
      <c r="DT40" s="29">
        <v>391.762</v>
      </c>
      <c r="DU40" s="29">
        <v>396.46499999999997</v>
      </c>
      <c r="DV40" s="29">
        <v>410.73700000000002</v>
      </c>
      <c r="DW40" s="29">
        <v>426.45800000000003</v>
      </c>
      <c r="DX40" s="29">
        <v>431.82400000000001</v>
      </c>
      <c r="DY40" s="29">
        <v>431.93299999999999</v>
      </c>
      <c r="DZ40" s="29">
        <v>424.548</v>
      </c>
      <c r="EA40" s="29">
        <v>422.35700000000003</v>
      </c>
      <c r="EB40" s="29">
        <v>424.15800000000002</v>
      </c>
      <c r="EC40" s="29">
        <v>391.00799999999998</v>
      </c>
      <c r="ED40" s="29">
        <v>422.709</v>
      </c>
      <c r="EE40" s="29">
        <v>430.55399999999997</v>
      </c>
      <c r="EF40" s="29">
        <v>435.33699999999999</v>
      </c>
      <c r="EG40" s="29">
        <v>437.65100000000001</v>
      </c>
      <c r="EH40" s="29">
        <v>428.93700000000001</v>
      </c>
      <c r="EI40" s="29">
        <v>431.649</v>
      </c>
      <c r="EJ40" s="29">
        <v>436.44900000000001</v>
      </c>
      <c r="EK40" s="29">
        <v>442.07100000000003</v>
      </c>
      <c r="EL40" s="29">
        <v>444.37</v>
      </c>
      <c r="EM40" s="29">
        <v>467.42500000000001</v>
      </c>
      <c r="EN40" s="29">
        <v>476.88099999999997</v>
      </c>
      <c r="EO40" s="29">
        <v>483.774</v>
      </c>
      <c r="EP40" s="29">
        <v>490.34899999999999</v>
      </c>
      <c r="EQ40" s="29">
        <v>491.476</v>
      </c>
      <c r="ER40" s="29">
        <v>503.42099999999999</v>
      </c>
      <c r="ES40" s="29">
        <v>505.17599999999999</v>
      </c>
      <c r="ET40" s="29">
        <v>502.303</v>
      </c>
      <c r="EU40" s="29">
        <v>505.95400000000001</v>
      </c>
      <c r="EV40" s="29">
        <v>558.99099999999999</v>
      </c>
      <c r="EW40" s="29">
        <v>575.84</v>
      </c>
      <c r="EX40" s="29">
        <v>591.76599999999996</v>
      </c>
      <c r="EY40" s="29">
        <v>607.077</v>
      </c>
      <c r="EZ40" s="29">
        <v>611.02</v>
      </c>
      <c r="FA40" s="29">
        <v>608.77300000000002</v>
      </c>
      <c r="FB40" s="29">
        <v>606.279</v>
      </c>
      <c r="FC40" s="29">
        <v>608.32399999999996</v>
      </c>
      <c r="FD40" s="29">
        <v>610.08399999999995</v>
      </c>
      <c r="FE40" s="29">
        <v>607.86099999999999</v>
      </c>
      <c r="FF40" s="29">
        <v>619.32799999999997</v>
      </c>
      <c r="FG40" s="29">
        <v>615.83600000000001</v>
      </c>
      <c r="FH40" s="29">
        <v>650.01800000000003</v>
      </c>
      <c r="FI40" s="29">
        <v>643.20500000000004</v>
      </c>
      <c r="FJ40" s="29">
        <v>614.25900000000001</v>
      </c>
      <c r="FK40" s="29">
        <v>612.24099999999999</v>
      </c>
      <c r="FL40" s="29">
        <v>617.47900000000004</v>
      </c>
      <c r="FM40" s="29">
        <v>533.80600000000004</v>
      </c>
      <c r="FN40" s="29">
        <v>460.714</v>
      </c>
      <c r="FO40" s="29">
        <v>379.13200000000001</v>
      </c>
      <c r="FP40" s="29">
        <v>368.221</v>
      </c>
      <c r="FQ40" s="29">
        <v>317.51400000000001</v>
      </c>
      <c r="FR40" s="29">
        <v>306.13</v>
      </c>
      <c r="FS40" s="29">
        <v>307.964</v>
      </c>
      <c r="FT40" s="29">
        <v>262.42700000000002</v>
      </c>
      <c r="FU40" s="29">
        <v>233.321</v>
      </c>
      <c r="FV40" s="29">
        <v>220.62700000000001</v>
      </c>
      <c r="FW40" s="29">
        <v>226.48</v>
      </c>
      <c r="FX40" s="29">
        <v>234.86</v>
      </c>
      <c r="FY40" s="29">
        <v>230.655</v>
      </c>
      <c r="FZ40" s="29">
        <v>208.06299999999999</v>
      </c>
      <c r="GA40" s="29">
        <v>192.75200000000001</v>
      </c>
      <c r="GB40" s="29">
        <v>182.75700000000001</v>
      </c>
      <c r="GC40" s="29">
        <v>173.20400000000001</v>
      </c>
      <c r="GD40" s="29">
        <v>158.392</v>
      </c>
      <c r="GE40" s="29">
        <v>160.31899999999999</v>
      </c>
      <c r="GF40" s="29">
        <v>162.30699999999999</v>
      </c>
      <c r="GG40" s="29">
        <v>163.55699999999999</v>
      </c>
      <c r="GH40" s="29">
        <v>163.55600000000001</v>
      </c>
      <c r="GI40" s="29">
        <v>165.18100000000001</v>
      </c>
      <c r="GJ40" s="29">
        <v>164.87299999999999</v>
      </c>
      <c r="GK40" s="29">
        <v>166.27500000000001</v>
      </c>
      <c r="GL40" s="29">
        <v>167.989</v>
      </c>
      <c r="GM40" s="29">
        <v>168.774</v>
      </c>
      <c r="GN40" s="29">
        <v>167.691</v>
      </c>
      <c r="GO40" s="29">
        <v>166.702</v>
      </c>
      <c r="GP40" s="29">
        <v>171.02699999999999</v>
      </c>
      <c r="GQ40" s="29">
        <v>174.38399999999999</v>
      </c>
      <c r="GR40" s="29">
        <v>185.2</v>
      </c>
      <c r="GS40" s="29">
        <v>185.417</v>
      </c>
      <c r="GT40" s="29">
        <v>181.114</v>
      </c>
      <c r="GU40" s="29">
        <v>176.15</v>
      </c>
      <c r="GV40" s="29">
        <v>176.39</v>
      </c>
      <c r="GW40" s="29">
        <v>176.74100000000001</v>
      </c>
      <c r="GX40" s="29">
        <v>165.63</v>
      </c>
      <c r="GY40" s="29">
        <v>162.00700000000001</v>
      </c>
      <c r="GZ40" s="29">
        <v>161.01900000000001</v>
      </c>
      <c r="HA40" s="29">
        <v>162.07900000000001</v>
      </c>
      <c r="HB40" s="29">
        <v>161.471</v>
      </c>
      <c r="HC40" s="29">
        <v>163.88200000000001</v>
      </c>
      <c r="HD40" s="29">
        <v>171.048</v>
      </c>
      <c r="HE40" s="29">
        <v>174.60499999999999</v>
      </c>
      <c r="HF40" s="29">
        <v>175.69399999999999</v>
      </c>
      <c r="HG40" s="29">
        <v>176.726</v>
      </c>
      <c r="HH40" s="29">
        <v>179.85900000000001</v>
      </c>
      <c r="HI40" s="29">
        <v>179.59899999999999</v>
      </c>
      <c r="HJ40" s="29">
        <v>184.22200000000001</v>
      </c>
      <c r="HK40" s="29">
        <v>182.70099999999999</v>
      </c>
      <c r="HL40" s="29">
        <v>181.16</v>
      </c>
      <c r="HM40" s="29">
        <v>179.62200000000001</v>
      </c>
      <c r="HN40" s="29">
        <v>177.11199999999999</v>
      </c>
      <c r="HO40" s="29">
        <v>174.49</v>
      </c>
      <c r="HP40" s="29">
        <v>173.90600000000001</v>
      </c>
      <c r="HQ40" s="29">
        <v>175.899</v>
      </c>
      <c r="HR40" s="29">
        <v>175.49600000000001</v>
      </c>
      <c r="HS40" s="29">
        <v>178.672</v>
      </c>
      <c r="HT40" s="29">
        <v>180.09700000000001</v>
      </c>
      <c r="HU40" s="29">
        <v>181.755</v>
      </c>
      <c r="HV40" s="29">
        <v>183.03299999999999</v>
      </c>
      <c r="HW40" s="29">
        <v>185.45</v>
      </c>
      <c r="HX40" s="29">
        <v>186.494</v>
      </c>
      <c r="HY40" s="29">
        <v>185.90600000000001</v>
      </c>
      <c r="HZ40" s="29">
        <v>193.15199999999999</v>
      </c>
      <c r="IA40" s="29">
        <v>196.547</v>
      </c>
      <c r="IB40" s="29">
        <v>195.108</v>
      </c>
      <c r="IC40" s="29">
        <v>199.84100000000001</v>
      </c>
      <c r="ID40" s="29">
        <v>202.977</v>
      </c>
      <c r="IE40" s="29">
        <v>209.369</v>
      </c>
      <c r="IF40" s="29">
        <v>212.65600000000001</v>
      </c>
      <c r="IG40" s="29">
        <v>212.321</v>
      </c>
      <c r="IH40" s="29">
        <v>206.798</v>
      </c>
      <c r="II40" s="29">
        <v>209.83799999999999</v>
      </c>
      <c r="IJ40" s="29">
        <v>211.416</v>
      </c>
      <c r="IK40" s="29">
        <v>209.422</v>
      </c>
      <c r="IL40" s="29">
        <v>206.721</v>
      </c>
      <c r="IM40" s="29">
        <v>210.20699999999999</v>
      </c>
      <c r="IN40" s="29">
        <v>211.90600000000001</v>
      </c>
      <c r="IO40" s="29">
        <v>210.32599999999999</v>
      </c>
      <c r="IP40" s="29">
        <v>211.874</v>
      </c>
      <c r="IQ40" s="29">
        <v>204.15899999999999</v>
      </c>
      <c r="IR40" s="29">
        <v>202.62100000000001</v>
      </c>
      <c r="IS40" s="29">
        <v>200.78399999999999</v>
      </c>
      <c r="IT40" s="29">
        <v>200.55</v>
      </c>
      <c r="IU40" s="29">
        <v>198.703</v>
      </c>
      <c r="IV40" s="29">
        <v>194.083</v>
      </c>
      <c r="IW40" s="29">
        <v>193.303</v>
      </c>
      <c r="IX40" s="29">
        <v>190.929</v>
      </c>
      <c r="IY40" s="29">
        <v>188.05600000000001</v>
      </c>
      <c r="IZ40" s="29">
        <v>191.636</v>
      </c>
      <c r="JA40" s="29">
        <v>190.19300000000001</v>
      </c>
      <c r="JB40" s="29">
        <v>192.64599999999999</v>
      </c>
      <c r="JC40" s="29">
        <v>195.71</v>
      </c>
      <c r="JD40" s="29">
        <v>196.85</v>
      </c>
      <c r="JE40" s="29">
        <v>194.22499999999999</v>
      </c>
      <c r="JF40" s="29">
        <v>192.381</v>
      </c>
      <c r="JG40" s="29">
        <v>190.38499999999999</v>
      </c>
      <c r="JH40" s="29">
        <v>191.37</v>
      </c>
      <c r="JI40" s="29">
        <v>194.17599999999999</v>
      </c>
      <c r="JJ40" s="29">
        <v>194.62200000000001</v>
      </c>
      <c r="JK40" s="29">
        <v>193.93100000000001</v>
      </c>
      <c r="JL40" s="29">
        <v>194.989</v>
      </c>
      <c r="JM40" s="29">
        <v>197.17400000000001</v>
      </c>
      <c r="JN40" s="29">
        <v>199.077</v>
      </c>
      <c r="JO40" s="29">
        <v>201.54499999999999</v>
      </c>
      <c r="JP40" s="29">
        <v>203.70099999999999</v>
      </c>
      <c r="JQ40" s="29">
        <v>205.52799999999999</v>
      </c>
      <c r="JR40" s="29">
        <v>207.637</v>
      </c>
      <c r="JS40" s="29">
        <v>212.548</v>
      </c>
      <c r="JT40" s="29">
        <v>215.416</v>
      </c>
      <c r="JU40" s="29">
        <v>219.00800000000001</v>
      </c>
      <c r="JV40" s="29">
        <v>215.65299999999999</v>
      </c>
      <c r="JW40" s="29">
        <v>216.47</v>
      </c>
      <c r="JX40" s="29">
        <v>216.68899999999999</v>
      </c>
      <c r="JY40" s="29">
        <v>213.71799999999999</v>
      </c>
      <c r="JZ40" s="29">
        <v>212.048</v>
      </c>
      <c r="KA40" s="29">
        <v>211.78800000000001</v>
      </c>
      <c r="KB40" s="29">
        <v>213.238</v>
      </c>
      <c r="KC40" s="29">
        <v>213.04499999999999</v>
      </c>
      <c r="KD40" s="29">
        <v>213.81700000000001</v>
      </c>
      <c r="KE40" s="29">
        <v>209.93199999999999</v>
      </c>
      <c r="KF40" s="29">
        <v>208.87799999999999</v>
      </c>
      <c r="KG40" s="29">
        <v>205.268</v>
      </c>
      <c r="KH40" s="29">
        <v>208.92</v>
      </c>
      <c r="KI40" s="29">
        <v>207.447</v>
      </c>
      <c r="KJ40" s="29">
        <v>198.13499999999999</v>
      </c>
      <c r="KK40" s="29">
        <v>195.18100000000001</v>
      </c>
      <c r="KL40" s="29">
        <v>189.22499999999999</v>
      </c>
      <c r="KM40" s="29">
        <v>192.57900000000001</v>
      </c>
      <c r="KN40" s="29">
        <v>211.27799999999999</v>
      </c>
      <c r="KO40" s="29">
        <v>208.24100000000001</v>
      </c>
      <c r="KP40" s="29">
        <v>207.49700000000001</v>
      </c>
      <c r="KQ40" s="29">
        <v>207.62200000000001</v>
      </c>
      <c r="KR40" s="29">
        <v>205.887</v>
      </c>
      <c r="KS40" s="29">
        <v>211.74100000000001</v>
      </c>
      <c r="KT40" s="29">
        <v>213.84700000000001</v>
      </c>
      <c r="KU40" s="29">
        <v>211.47499999999999</v>
      </c>
      <c r="KV40" s="29">
        <v>211.37899999999999</v>
      </c>
      <c r="KW40" s="29">
        <v>211.18299999999999</v>
      </c>
      <c r="KX40" s="29">
        <v>211.71100000000001</v>
      </c>
      <c r="KY40" s="29">
        <v>211.792</v>
      </c>
      <c r="KZ40" s="29">
        <v>210.607</v>
      </c>
      <c r="LA40" s="29">
        <v>213.404</v>
      </c>
      <c r="LB40" s="29">
        <v>210.29599999999999</v>
      </c>
      <c r="LC40" s="29">
        <v>214.45099999999999</v>
      </c>
      <c r="LD40" s="29">
        <v>222.8</v>
      </c>
      <c r="LE40" s="29">
        <v>223.59200000000001</v>
      </c>
      <c r="LF40" s="29">
        <v>233.148</v>
      </c>
      <c r="LG40" s="29">
        <v>236.51599999999999</v>
      </c>
      <c r="LH40" s="29">
        <v>225.48699999999999</v>
      </c>
      <c r="LI40" s="29">
        <v>221.81700000000001</v>
      </c>
      <c r="LJ40" s="29">
        <v>213.65700000000001</v>
      </c>
      <c r="LK40" s="29">
        <v>216.90199999999999</v>
      </c>
      <c r="LL40" s="29">
        <v>219.14699999999999</v>
      </c>
      <c r="LM40" s="29">
        <v>227.45400000000001</v>
      </c>
      <c r="LN40" s="29">
        <v>230.32400000000001</v>
      </c>
      <c r="LO40" s="29">
        <v>231.47</v>
      </c>
      <c r="LP40" s="29">
        <v>223.49700000000001</v>
      </c>
      <c r="LQ40" s="29">
        <v>209.61</v>
      </c>
      <c r="LR40" s="29">
        <v>206.345</v>
      </c>
      <c r="LS40" s="29">
        <v>209.684</v>
      </c>
      <c r="LT40" s="29">
        <v>199.78899999999999</v>
      </c>
      <c r="LU40" s="29">
        <v>196.37100000000001</v>
      </c>
      <c r="LV40" s="29">
        <v>197.923</v>
      </c>
      <c r="LW40" s="29">
        <v>204.053</v>
      </c>
      <c r="LX40" s="29">
        <v>206.21600000000001</v>
      </c>
      <c r="LY40" s="29">
        <v>205.364</v>
      </c>
      <c r="LZ40" s="29">
        <v>206.023</v>
      </c>
      <c r="MA40" s="29">
        <v>202.79400000000001</v>
      </c>
      <c r="MB40" s="29">
        <v>196.25700000000001</v>
      </c>
      <c r="MC40" s="29">
        <v>192.35400000000001</v>
      </c>
      <c r="MD40" s="29">
        <v>193.09899999999999</v>
      </c>
      <c r="ME40" s="29">
        <v>192.46799999999999</v>
      </c>
      <c r="MF40" s="29">
        <v>191.93899999999999</v>
      </c>
      <c r="MG40" s="29">
        <v>199.65299999999999</v>
      </c>
      <c r="MH40" s="29">
        <v>201.03</v>
      </c>
      <c r="MI40" s="29">
        <v>195.119</v>
      </c>
      <c r="MJ40" s="29">
        <v>190.27600000000001</v>
      </c>
      <c r="MK40" s="29">
        <v>189.86500000000001</v>
      </c>
      <c r="ML40" s="29">
        <v>191.66900000000001</v>
      </c>
      <c r="MM40" s="29">
        <v>198.303</v>
      </c>
      <c r="MN40" s="29">
        <v>198.37200000000001</v>
      </c>
      <c r="MO40" s="29">
        <v>204.96600000000001</v>
      </c>
      <c r="MP40" s="29">
        <v>211.98099999999999</v>
      </c>
      <c r="MQ40" s="29">
        <v>213.93100000000001</v>
      </c>
      <c r="MR40" s="29">
        <v>213.053</v>
      </c>
      <c r="MS40" s="29">
        <v>211.155</v>
      </c>
      <c r="MT40" s="29">
        <v>210.41</v>
      </c>
      <c r="MU40" s="29">
        <v>208.959</v>
      </c>
      <c r="MV40" s="29">
        <v>212.447</v>
      </c>
      <c r="MW40" s="29">
        <v>225.22900000000001</v>
      </c>
      <c r="MX40" s="29">
        <v>236.227</v>
      </c>
      <c r="MY40" s="29">
        <v>239.69399999999999</v>
      </c>
      <c r="MZ40" s="29">
        <v>240.191</v>
      </c>
      <c r="NA40" s="29">
        <v>239.59800000000001</v>
      </c>
      <c r="NB40" s="29">
        <v>235.22200000000001</v>
      </c>
      <c r="NC40" s="29">
        <v>250.43899999999999</v>
      </c>
      <c r="ND40" s="29">
        <v>258.596</v>
      </c>
      <c r="NE40" s="29">
        <v>258.41199999999998</v>
      </c>
      <c r="NF40" s="29">
        <v>264.03199999999998</v>
      </c>
      <c r="NG40" s="29">
        <v>269.596</v>
      </c>
      <c r="NH40" s="29">
        <v>277.26400000000001</v>
      </c>
      <c r="NI40" s="29">
        <v>276.149</v>
      </c>
      <c r="NJ40" s="29">
        <v>271.947</v>
      </c>
      <c r="NK40" s="29">
        <v>275.22300000000001</v>
      </c>
      <c r="NL40" s="29">
        <v>273.32499999999999</v>
      </c>
      <c r="NM40" s="29">
        <v>276.21699999999998</v>
      </c>
      <c r="NN40" s="29">
        <v>270.11399999999998</v>
      </c>
      <c r="NO40" s="29">
        <v>274.47800000000001</v>
      </c>
      <c r="NP40" s="29">
        <v>265.47199999999998</v>
      </c>
      <c r="NQ40" s="29">
        <v>262.75599999999997</v>
      </c>
      <c r="NR40" s="29">
        <v>258.50400000000002</v>
      </c>
      <c r="NS40" s="29">
        <v>257.60899999999998</v>
      </c>
      <c r="NT40" s="29">
        <v>257.7</v>
      </c>
      <c r="NU40" s="29">
        <v>261.67599999999999</v>
      </c>
      <c r="NV40" s="29">
        <v>260.33699999999999</v>
      </c>
      <c r="NW40" s="29">
        <v>259.43700000000001</v>
      </c>
      <c r="NX40" s="29">
        <v>252.43799999999999</v>
      </c>
      <c r="NY40" s="29">
        <v>254.904</v>
      </c>
      <c r="NZ40" s="29">
        <v>231.22300000000001</v>
      </c>
      <c r="OA40" s="29">
        <v>214.428</v>
      </c>
      <c r="OB40" s="29">
        <v>205.834</v>
      </c>
      <c r="OC40" s="29">
        <v>206.499</v>
      </c>
      <c r="OD40" s="29">
        <v>206.32499999999999</v>
      </c>
      <c r="OE40" s="29">
        <v>209.01300000000001</v>
      </c>
      <c r="OF40" s="29">
        <v>208.93</v>
      </c>
      <c r="OG40" s="29">
        <v>210.52699999999999</v>
      </c>
      <c r="OH40" s="29">
        <v>211.67500000000001</v>
      </c>
      <c r="OI40" s="29">
        <v>208.279</v>
      </c>
      <c r="OJ40" s="29">
        <v>206.74600000000001</v>
      </c>
      <c r="OK40" s="29">
        <v>206.095</v>
      </c>
      <c r="OL40" s="29">
        <v>206.18</v>
      </c>
      <c r="OM40" s="29">
        <v>205.422</v>
      </c>
      <c r="ON40" s="29">
        <v>207.511</v>
      </c>
      <c r="OO40" s="29">
        <v>209.61799999999999</v>
      </c>
      <c r="OP40" s="29">
        <v>216.071</v>
      </c>
      <c r="OQ40" s="29">
        <v>223.64699999999999</v>
      </c>
      <c r="OR40" s="29">
        <v>232.745</v>
      </c>
      <c r="OS40" s="29">
        <v>231.804</v>
      </c>
      <c r="OT40" s="29">
        <v>232.47399999999999</v>
      </c>
      <c r="OU40" s="29">
        <v>232.202</v>
      </c>
      <c r="OV40" s="29">
        <v>236.47200000000001</v>
      </c>
      <c r="OW40" s="29">
        <v>238.07900000000001</v>
      </c>
      <c r="OX40" s="29">
        <v>244.964</v>
      </c>
      <c r="OY40" s="29">
        <v>246.685</v>
      </c>
      <c r="OZ40" s="29">
        <v>257.428</v>
      </c>
      <c r="PA40" s="29">
        <v>265.07799999999997</v>
      </c>
      <c r="PB40" s="29">
        <v>266.63200000000001</v>
      </c>
      <c r="PC40" s="29">
        <v>263.78399999999999</v>
      </c>
      <c r="PD40" s="29">
        <v>267.39800000000002</v>
      </c>
      <c r="PE40" s="29">
        <v>266.48399999999998</v>
      </c>
      <c r="PF40" s="29">
        <v>263.33699999999999</v>
      </c>
      <c r="PG40" s="29">
        <v>256.755</v>
      </c>
      <c r="PH40" s="29">
        <v>256.10500000000002</v>
      </c>
      <c r="PI40" s="29">
        <v>257.72399999999999</v>
      </c>
      <c r="PJ40" s="29">
        <v>265.11900000000003</v>
      </c>
      <c r="PK40" s="29">
        <v>268.93400000000003</v>
      </c>
      <c r="PL40" s="29">
        <v>277.14999999999998</v>
      </c>
      <c r="PM40" s="29">
        <v>280.98099999999999</v>
      </c>
      <c r="PN40" s="29">
        <v>285.88099999999997</v>
      </c>
      <c r="PO40" s="29">
        <v>288.964</v>
      </c>
      <c r="PP40" s="29">
        <v>287.07</v>
      </c>
      <c r="PQ40" s="29">
        <v>282.49299999999999</v>
      </c>
      <c r="PR40" s="29">
        <v>277.30099999999999</v>
      </c>
      <c r="PS40" s="29">
        <v>278.60199999999998</v>
      </c>
      <c r="PT40" s="29">
        <v>277.85199999999998</v>
      </c>
      <c r="PU40" s="29">
        <v>276.64100000000002</v>
      </c>
      <c r="PV40" s="29">
        <v>279.25400000000002</v>
      </c>
      <c r="PW40" s="29">
        <v>284.25299999999999</v>
      </c>
      <c r="PX40" s="29">
        <v>291.85300000000001</v>
      </c>
      <c r="PY40" s="29">
        <v>294.98</v>
      </c>
      <c r="PZ40" s="29">
        <v>295.34699999999998</v>
      </c>
      <c r="QA40" s="29">
        <v>296.50099999999998</v>
      </c>
      <c r="QB40" s="29">
        <v>298.68200000000002</v>
      </c>
      <c r="QC40" s="29">
        <v>298.37799999999999</v>
      </c>
      <c r="QD40" s="29">
        <v>302.209</v>
      </c>
      <c r="QE40" s="29">
        <v>302.505</v>
      </c>
      <c r="QF40" s="29">
        <v>303.53500000000003</v>
      </c>
      <c r="QG40" s="29">
        <v>306.48200000000003</v>
      </c>
      <c r="QH40" s="29">
        <v>313.71699999999998</v>
      </c>
      <c r="QI40" s="29">
        <v>312.87299999999999</v>
      </c>
      <c r="QJ40" s="29">
        <v>306.30500000000001</v>
      </c>
      <c r="QK40" s="29">
        <v>293.63200000000001</v>
      </c>
      <c r="QL40" s="29">
        <v>296.59199999999998</v>
      </c>
      <c r="QM40" s="29">
        <v>298.43299999999999</v>
      </c>
      <c r="QN40" s="29">
        <v>300.45</v>
      </c>
      <c r="QO40" s="29">
        <v>301.858</v>
      </c>
      <c r="QP40" s="29">
        <v>312.81799999999998</v>
      </c>
      <c r="QQ40" s="29">
        <v>313.92599999999999</v>
      </c>
      <c r="QR40" s="29">
        <v>310.82100000000003</v>
      </c>
      <c r="QS40" s="29">
        <v>311.41500000000002</v>
      </c>
      <c r="QT40" s="29">
        <v>313.048</v>
      </c>
      <c r="QU40" s="29">
        <v>309.30900000000003</v>
      </c>
      <c r="QV40" s="29">
        <v>300.5</v>
      </c>
      <c r="QW40" s="29">
        <v>293.25700000000001</v>
      </c>
      <c r="QX40" s="29">
        <v>307.98</v>
      </c>
      <c r="QY40" s="29">
        <v>340.70800000000003</v>
      </c>
      <c r="QZ40" s="29">
        <v>346.71199999999999</v>
      </c>
      <c r="RA40" s="29">
        <v>363.154</v>
      </c>
      <c r="RB40" s="29">
        <v>360.38400000000001</v>
      </c>
      <c r="RC40" s="29">
        <v>355.83499999999998</v>
      </c>
      <c r="RD40" s="29">
        <v>373.92</v>
      </c>
      <c r="RE40" s="29">
        <v>376.57799999999997</v>
      </c>
      <c r="RF40" s="29">
        <v>396.30799999999999</v>
      </c>
      <c r="RG40" s="29">
        <v>407.24</v>
      </c>
      <c r="RH40" s="29">
        <v>417.33699999999999</v>
      </c>
      <c r="RI40" s="29">
        <v>423.245</v>
      </c>
      <c r="RJ40" s="29">
        <v>403.339</v>
      </c>
      <c r="RK40" s="29">
        <v>395.44400000000002</v>
      </c>
      <c r="RL40" s="29">
        <v>394.47899999999998</v>
      </c>
      <c r="RM40" s="29">
        <v>393.70400000000001</v>
      </c>
      <c r="RN40" s="29">
        <v>391.82299999999998</v>
      </c>
      <c r="RO40" s="29">
        <v>392.48099999999999</v>
      </c>
      <c r="RP40" s="29">
        <v>391.04300000000001</v>
      </c>
      <c r="RQ40" s="29">
        <v>390.34</v>
      </c>
      <c r="RR40" s="29">
        <v>388.96199999999999</v>
      </c>
      <c r="RS40" s="29">
        <v>385.06299999999999</v>
      </c>
      <c r="RT40" s="29">
        <v>382.31400000000002</v>
      </c>
      <c r="RU40" s="29">
        <v>383.17399999999998</v>
      </c>
      <c r="RV40" s="29">
        <v>402.928</v>
      </c>
      <c r="RW40" s="29">
        <v>423.255</v>
      </c>
      <c r="RX40" s="29">
        <v>425.77600000000001</v>
      </c>
      <c r="RY40" s="29">
        <v>417.56799999999998</v>
      </c>
      <c r="RZ40" s="29">
        <v>418.67399999999998</v>
      </c>
      <c r="SA40" s="29">
        <v>392.18299999999999</v>
      </c>
      <c r="SB40" s="29">
        <v>369.79300000000001</v>
      </c>
      <c r="SC40" s="29">
        <v>347.096</v>
      </c>
      <c r="SD40" s="29">
        <v>344.60500000000002</v>
      </c>
      <c r="SE40" s="29">
        <v>329.98200000000003</v>
      </c>
      <c r="SF40" s="29">
        <v>315.80900000000003</v>
      </c>
      <c r="SG40" s="29">
        <v>304.16699999999997</v>
      </c>
      <c r="SH40" s="29">
        <v>297.03899999999999</v>
      </c>
      <c r="SI40" s="29">
        <v>301.012</v>
      </c>
      <c r="SJ40" s="29">
        <v>299.63799999999998</v>
      </c>
      <c r="SK40" s="29">
        <v>299.399</v>
      </c>
      <c r="SL40" s="29">
        <v>304.79300000000001</v>
      </c>
      <c r="SM40" s="29">
        <v>287.19499999999999</v>
      </c>
      <c r="SN40" s="29">
        <v>279.62200000000001</v>
      </c>
      <c r="SO40" s="29">
        <v>273.76799999999997</v>
      </c>
      <c r="SP40" s="29">
        <v>265.01600000000002</v>
      </c>
      <c r="SQ40" s="29">
        <v>261.97800000000001</v>
      </c>
      <c r="SR40" s="29">
        <v>261.52999999999997</v>
      </c>
      <c r="SS40" s="29">
        <v>260.34199999999998</v>
      </c>
      <c r="ST40" s="29">
        <v>257.27499999999998</v>
      </c>
      <c r="SU40" s="29">
        <v>260.84399999999999</v>
      </c>
      <c r="SV40" s="29">
        <v>263.94799999999998</v>
      </c>
      <c r="SW40" s="29">
        <v>264.66000000000003</v>
      </c>
      <c r="SX40" s="29">
        <v>266.05900000000003</v>
      </c>
      <c r="SY40" s="29">
        <v>271.81799999999998</v>
      </c>
      <c r="SZ40" s="29">
        <v>277.32499999999999</v>
      </c>
      <c r="TA40" s="29">
        <v>276.35700000000003</v>
      </c>
      <c r="TB40" s="29">
        <v>276.56400000000002</v>
      </c>
      <c r="TC40" s="29">
        <v>276.14100000000002</v>
      </c>
      <c r="TD40" s="29">
        <v>266.74200000000002</v>
      </c>
      <c r="TE40" s="29">
        <v>264.52999999999997</v>
      </c>
      <c r="TF40" s="29">
        <v>259.73700000000002</v>
      </c>
      <c r="TG40" s="29">
        <v>254.82499999999999</v>
      </c>
    </row>
    <row r="41" spans="2:528" x14ac:dyDescent="0.25">
      <c r="B41" s="29" t="s">
        <v>107</v>
      </c>
      <c r="C41" s="29" t="s">
        <v>927</v>
      </c>
      <c r="D41" s="29">
        <f t="shared" si="9"/>
        <v>512</v>
      </c>
      <c r="E41" s="29" t="str" cm="1">
        <f t="array" ref="E41">_xll.BDP($B41&amp;" corp",E$11)</f>
        <v>MRKGR 2 5/8 12/12/74</v>
      </c>
      <c r="F41" s="29" t="str" cm="1">
        <f t="array" ref="F41">_xll.BDP($B41&amp;" corp",F$11)</f>
        <v>MRKGR</v>
      </c>
      <c r="G41" s="29" cm="1">
        <f t="array" ref="G41">_xll.BDP($B41&amp;" corp",G$11)</f>
        <v>2.625</v>
      </c>
      <c r="H41" s="31" cm="1">
        <f t="array" ref="H41">_xll.BDP($B41&amp;" corp",H$11)*1</f>
        <v>44359</v>
      </c>
      <c r="I41" s="31" t="str">
        <f t="shared" si="10"/>
        <v>MRKGR 2.625 21</v>
      </c>
      <c r="J41" s="29" t="str" cm="1">
        <f t="array" ref="J41">_xll.BDP($B41&amp;" corp",J$11)</f>
        <v>EUR</v>
      </c>
      <c r="K41" s="31" cm="1">
        <f t="array" ref="K41">_xll.BDP($B41&amp;" corp",K$11)*1</f>
        <v>41981</v>
      </c>
      <c r="L41" s="29">
        <f t="shared" ca="1" si="11"/>
        <v>2145</v>
      </c>
      <c r="N41" s="29">
        <v>1</v>
      </c>
      <c r="O41" s="29" t="s">
        <v>1174</v>
      </c>
      <c r="P41" s="29">
        <f>_xll.BDH(B41&amp;"@"&amp;C41&amp;" Corp","blp_i_sprd_mid","-2AY",,"Dates=h","Fill=C","Sort=R","Dir=H","factor=1","pcs="&amp;TV42,"cols=512;rows=1")</f>
        <v>69.307000000000002</v>
      </c>
      <c r="Q41" s="29">
        <v>70.828999999999994</v>
      </c>
      <c r="R41" s="29">
        <v>71.015000000000001</v>
      </c>
      <c r="S41" s="29">
        <v>79.393000000000001</v>
      </c>
      <c r="T41" s="29">
        <v>78.058999999999997</v>
      </c>
      <c r="U41" s="29">
        <v>69.471999999999994</v>
      </c>
      <c r="V41" s="29">
        <v>67.465999999999994</v>
      </c>
      <c r="W41" s="29">
        <v>70.119</v>
      </c>
      <c r="X41" s="29">
        <v>65.771000000000001</v>
      </c>
      <c r="Y41" s="29">
        <v>68.793999999999997</v>
      </c>
      <c r="Z41" s="29">
        <v>73.893000000000001</v>
      </c>
      <c r="AA41" s="29">
        <v>70.662000000000006</v>
      </c>
      <c r="AB41" s="29">
        <v>79.540999999999997</v>
      </c>
      <c r="AC41" s="29">
        <v>82.397999999999996</v>
      </c>
      <c r="AD41" s="29">
        <v>85.111000000000004</v>
      </c>
      <c r="AE41" s="29">
        <v>85.787999999999997</v>
      </c>
      <c r="AF41" s="29">
        <v>84.552000000000007</v>
      </c>
      <c r="AG41" s="29">
        <v>89.646000000000001</v>
      </c>
      <c r="AH41" s="29">
        <v>92.480999999999995</v>
      </c>
      <c r="AI41" s="29">
        <v>89.727000000000004</v>
      </c>
      <c r="AJ41" s="29">
        <v>78.209000000000003</v>
      </c>
      <c r="AK41" s="29">
        <v>80.031000000000006</v>
      </c>
      <c r="AL41" s="29">
        <v>74.850999999999999</v>
      </c>
      <c r="AM41" s="29">
        <v>64.152000000000001</v>
      </c>
      <c r="AN41" s="29">
        <v>68.19</v>
      </c>
      <c r="AO41" s="29">
        <v>69.251000000000005</v>
      </c>
      <c r="AP41" s="29">
        <v>70.474999999999994</v>
      </c>
      <c r="AQ41" s="29">
        <v>68.076999999999998</v>
      </c>
      <c r="AR41" s="29">
        <v>59.186</v>
      </c>
      <c r="AS41" s="29">
        <v>60.930999999999997</v>
      </c>
      <c r="AT41" s="29">
        <v>65.174000000000007</v>
      </c>
      <c r="AU41" s="29">
        <v>57.531999999999996</v>
      </c>
      <c r="AV41" s="29">
        <v>48.954000000000001</v>
      </c>
      <c r="AW41" s="29">
        <v>51.7</v>
      </c>
      <c r="AX41" s="29">
        <v>50.014000000000003</v>
      </c>
      <c r="AY41" s="29">
        <v>54.304000000000002</v>
      </c>
      <c r="AZ41" s="29">
        <v>113.071</v>
      </c>
      <c r="BA41" s="29">
        <v>111.392</v>
      </c>
      <c r="BB41" s="29">
        <v>113.899</v>
      </c>
      <c r="BC41" s="29">
        <v>113.85899999999999</v>
      </c>
      <c r="BD41" s="29">
        <v>103.48399999999999</v>
      </c>
      <c r="BE41" s="29">
        <v>102.539</v>
      </c>
      <c r="BF41" s="29">
        <v>105.556</v>
      </c>
      <c r="BG41" s="29">
        <v>108.60299999999999</v>
      </c>
      <c r="BH41" s="29">
        <v>108.563</v>
      </c>
      <c r="BI41" s="29">
        <v>108.75</v>
      </c>
      <c r="BJ41" s="29">
        <v>109.276</v>
      </c>
      <c r="BK41" s="29">
        <v>108.34699999999999</v>
      </c>
      <c r="BL41" s="29">
        <v>109.345</v>
      </c>
      <c r="BM41" s="29">
        <v>93.804000000000002</v>
      </c>
      <c r="BN41" s="29">
        <v>100.114</v>
      </c>
      <c r="BO41" s="29">
        <v>104.297</v>
      </c>
      <c r="BP41" s="29">
        <v>106.789</v>
      </c>
      <c r="BQ41" s="29">
        <v>109.75</v>
      </c>
      <c r="BR41" s="29">
        <v>111.839</v>
      </c>
      <c r="BS41" s="29">
        <v>113.128</v>
      </c>
      <c r="BT41" s="29">
        <v>116.85599999999999</v>
      </c>
      <c r="BU41" s="29">
        <v>119.58199999999999</v>
      </c>
      <c r="BV41" s="29">
        <v>124.363</v>
      </c>
      <c r="BW41" s="29">
        <v>121.11499999999999</v>
      </c>
      <c r="BX41" s="29">
        <v>116.03400000000001</v>
      </c>
      <c r="BY41" s="29">
        <v>108.968</v>
      </c>
      <c r="BZ41" s="29">
        <v>98.225999999999999</v>
      </c>
      <c r="CA41" s="29">
        <v>100.345</v>
      </c>
      <c r="CB41" s="29">
        <v>104.977</v>
      </c>
      <c r="CC41" s="29">
        <v>103.14700000000001</v>
      </c>
      <c r="CD41" s="29">
        <v>105.996</v>
      </c>
      <c r="CE41" s="29">
        <v>129.51300000000001</v>
      </c>
      <c r="CF41" s="29">
        <v>164.226</v>
      </c>
      <c r="CG41" s="29">
        <v>168.43299999999999</v>
      </c>
      <c r="CH41" s="29">
        <v>194.56899999999999</v>
      </c>
      <c r="CI41" s="29">
        <v>201.846</v>
      </c>
      <c r="CJ41" s="29">
        <v>206.15199999999999</v>
      </c>
      <c r="CK41" s="29">
        <v>216.358</v>
      </c>
      <c r="CL41" s="29">
        <v>210.61600000000001</v>
      </c>
      <c r="CM41" s="29">
        <v>207.35300000000001</v>
      </c>
      <c r="CN41" s="29">
        <v>207.916</v>
      </c>
      <c r="CO41" s="29">
        <v>206.5</v>
      </c>
      <c r="CP41" s="29">
        <v>217.33500000000001</v>
      </c>
      <c r="CQ41" s="29">
        <v>217.876</v>
      </c>
      <c r="CR41" s="29">
        <v>222.964</v>
      </c>
      <c r="CS41" s="29">
        <v>220.70699999999999</v>
      </c>
      <c r="CT41" s="29">
        <v>206.50299999999999</v>
      </c>
      <c r="CU41" s="29">
        <v>206.274</v>
      </c>
      <c r="CV41" s="29">
        <v>210.58</v>
      </c>
      <c r="CW41" s="29">
        <v>202.905</v>
      </c>
      <c r="CX41" s="29">
        <v>197.67699999999999</v>
      </c>
      <c r="CY41" s="29">
        <v>196.357</v>
      </c>
      <c r="CZ41" s="29">
        <v>182.12</v>
      </c>
      <c r="DA41" s="29">
        <v>178.54300000000001</v>
      </c>
      <c r="DB41" s="29">
        <v>167.84399999999999</v>
      </c>
      <c r="DC41" s="29">
        <v>157.45599999999999</v>
      </c>
      <c r="DD41" s="29">
        <v>186.291</v>
      </c>
      <c r="DE41" s="29">
        <v>181.874</v>
      </c>
      <c r="DF41" s="29">
        <v>177.05500000000001</v>
      </c>
      <c r="DG41" s="29">
        <v>157.71299999999999</v>
      </c>
      <c r="DH41" s="29">
        <v>128.97399999999999</v>
      </c>
      <c r="DI41" s="29">
        <v>95.894999999999996</v>
      </c>
      <c r="DJ41" s="29">
        <v>93.539000000000001</v>
      </c>
      <c r="DK41" s="29">
        <v>119.527</v>
      </c>
      <c r="DL41" s="29">
        <v>126.79600000000001</v>
      </c>
      <c r="DM41" s="29">
        <v>144.88200000000001</v>
      </c>
      <c r="DN41" s="29">
        <v>146.22300000000001</v>
      </c>
      <c r="DO41" s="29">
        <v>144.989</v>
      </c>
      <c r="DP41" s="29">
        <v>140.37799999999999</v>
      </c>
      <c r="DQ41" s="29">
        <v>143.92500000000001</v>
      </c>
      <c r="DR41" s="29">
        <v>150.09800000000001</v>
      </c>
      <c r="DS41" s="29">
        <v>103.986</v>
      </c>
      <c r="DT41" s="29">
        <v>170.786</v>
      </c>
      <c r="DU41" s="29">
        <v>172.84800000000001</v>
      </c>
      <c r="DV41" s="29">
        <v>177.48599999999999</v>
      </c>
      <c r="DW41" s="29">
        <v>187.72800000000001</v>
      </c>
      <c r="DX41" s="29">
        <v>207.59700000000001</v>
      </c>
      <c r="DY41" s="29">
        <v>213.9</v>
      </c>
      <c r="DZ41" s="29">
        <v>213.107</v>
      </c>
      <c r="EA41" s="29">
        <v>197.40600000000001</v>
      </c>
      <c r="EB41" s="29">
        <v>193.297</v>
      </c>
      <c r="EC41" s="29">
        <v>194.398</v>
      </c>
      <c r="ED41" s="29">
        <v>191.07300000000001</v>
      </c>
      <c r="EE41" s="29">
        <v>198.607</v>
      </c>
      <c r="EF41" s="29">
        <v>200.393</v>
      </c>
      <c r="EG41" s="29">
        <v>202.05199999999999</v>
      </c>
      <c r="EH41" s="29">
        <v>206.083</v>
      </c>
      <c r="EI41" s="29">
        <v>168.64599999999999</v>
      </c>
      <c r="EJ41" s="29">
        <v>179.816</v>
      </c>
      <c r="EK41" s="29">
        <v>171.489</v>
      </c>
      <c r="EL41" s="29">
        <v>167.21</v>
      </c>
      <c r="EM41" s="29">
        <v>177.11699999999999</v>
      </c>
      <c r="EN41" s="29">
        <v>203.99299999999999</v>
      </c>
      <c r="EO41" s="29">
        <v>203.78700000000001</v>
      </c>
      <c r="EP41" s="29">
        <v>219.971</v>
      </c>
      <c r="EQ41" s="29">
        <v>230.75899999999999</v>
      </c>
      <c r="ER41" s="29">
        <v>234.655</v>
      </c>
      <c r="ES41" s="29">
        <v>238.255</v>
      </c>
      <c r="ET41" s="29">
        <v>245.137</v>
      </c>
      <c r="EU41" s="29">
        <v>231.75</v>
      </c>
      <c r="EV41" s="29">
        <v>260.16500000000002</v>
      </c>
      <c r="EW41" s="29">
        <v>349.64299999999997</v>
      </c>
      <c r="EX41" s="29">
        <v>404.74099999999999</v>
      </c>
      <c r="EY41" s="29">
        <v>423.59199999999998</v>
      </c>
      <c r="EZ41" s="29">
        <v>476.65</v>
      </c>
      <c r="FA41" s="29">
        <v>487.63200000000001</v>
      </c>
      <c r="FB41" s="29">
        <v>484.041</v>
      </c>
      <c r="FC41" s="29">
        <v>490.226</v>
      </c>
      <c r="FD41" s="29">
        <v>504.81400000000002</v>
      </c>
      <c r="FE41" s="29">
        <v>522.94100000000003</v>
      </c>
      <c r="FF41" s="29">
        <v>528.74599999999998</v>
      </c>
      <c r="FG41" s="29">
        <v>555.76400000000001</v>
      </c>
      <c r="FH41" s="29">
        <v>582.65200000000004</v>
      </c>
      <c r="FI41" s="29">
        <v>629.947</v>
      </c>
      <c r="FJ41" s="29">
        <v>641.94600000000003</v>
      </c>
      <c r="FK41" s="29">
        <v>609.19200000000001</v>
      </c>
      <c r="FL41" s="29">
        <v>639.98199999999997</v>
      </c>
      <c r="FM41" s="29">
        <v>640.08299999999997</v>
      </c>
      <c r="FN41" s="29">
        <v>469.79500000000002</v>
      </c>
      <c r="FO41" s="29">
        <v>377.75</v>
      </c>
      <c r="FP41" s="29">
        <v>262.005</v>
      </c>
      <c r="FQ41" s="29">
        <v>231.37100000000001</v>
      </c>
      <c r="FR41" s="29">
        <v>187.19399999999999</v>
      </c>
      <c r="FS41" s="29">
        <v>181.41900000000001</v>
      </c>
      <c r="FT41" s="29">
        <v>203.50299999999999</v>
      </c>
      <c r="FU41" s="29">
        <v>126.011</v>
      </c>
      <c r="FV41" s="29">
        <v>99.027000000000001</v>
      </c>
      <c r="FW41" s="29">
        <v>92.893000000000001</v>
      </c>
      <c r="FX41" s="29">
        <v>101.155</v>
      </c>
      <c r="FY41" s="29">
        <v>114.84099999999999</v>
      </c>
      <c r="FZ41" s="29">
        <v>118.277</v>
      </c>
      <c r="GA41" s="29">
        <v>85.784000000000006</v>
      </c>
      <c r="GB41" s="29">
        <v>78.914000000000001</v>
      </c>
      <c r="GC41" s="29">
        <v>67.680999999999997</v>
      </c>
      <c r="GD41" s="29">
        <v>61.332000000000001</v>
      </c>
      <c r="GE41" s="29">
        <v>53.17</v>
      </c>
      <c r="GF41" s="29">
        <v>54.901000000000003</v>
      </c>
      <c r="GG41" s="29">
        <v>55.337000000000003</v>
      </c>
      <c r="GH41" s="29">
        <v>58.256</v>
      </c>
      <c r="GI41" s="29">
        <v>56.801000000000002</v>
      </c>
      <c r="GJ41" s="29">
        <v>55.423000000000002</v>
      </c>
      <c r="GK41" s="29">
        <v>55.938000000000002</v>
      </c>
      <c r="GL41" s="29">
        <v>57.398000000000003</v>
      </c>
      <c r="GM41" s="29">
        <v>57.216999999999999</v>
      </c>
      <c r="GN41" s="29">
        <v>57.322000000000003</v>
      </c>
      <c r="GO41" s="29">
        <v>57.064999999999998</v>
      </c>
      <c r="GP41" s="29">
        <v>55.981000000000002</v>
      </c>
      <c r="GQ41" s="29">
        <v>58.348999999999997</v>
      </c>
      <c r="GR41" s="29">
        <v>59.298999999999999</v>
      </c>
      <c r="GS41" s="29">
        <v>61.350999999999999</v>
      </c>
      <c r="GT41" s="29">
        <v>62.212000000000003</v>
      </c>
      <c r="GU41" s="29">
        <v>62.201999999999998</v>
      </c>
      <c r="GV41" s="29">
        <v>60.219000000000001</v>
      </c>
      <c r="GW41" s="29">
        <v>61.107999999999997</v>
      </c>
      <c r="GX41" s="29">
        <v>62.091000000000001</v>
      </c>
      <c r="GY41" s="29">
        <v>56.09</v>
      </c>
      <c r="GZ41" s="29">
        <v>52.267000000000003</v>
      </c>
      <c r="HA41" s="29">
        <v>51.167000000000002</v>
      </c>
      <c r="HB41" s="29">
        <v>51.497999999999998</v>
      </c>
      <c r="HC41" s="29">
        <v>49.142000000000003</v>
      </c>
      <c r="HD41" s="29">
        <v>49.66</v>
      </c>
      <c r="HE41" s="29">
        <v>50.033999999999999</v>
      </c>
      <c r="HF41" s="29">
        <v>51.316000000000003</v>
      </c>
      <c r="HG41" s="29">
        <v>50.905999999999999</v>
      </c>
      <c r="HH41" s="29">
        <v>51.143999999999998</v>
      </c>
      <c r="HI41" s="29">
        <v>51.171999999999997</v>
      </c>
      <c r="HJ41" s="29">
        <v>50.420999999999999</v>
      </c>
      <c r="HK41" s="29">
        <v>51.47</v>
      </c>
      <c r="HL41" s="29">
        <v>48.942</v>
      </c>
      <c r="HM41" s="29">
        <v>48.085000000000001</v>
      </c>
      <c r="HN41" s="29">
        <v>46.066000000000003</v>
      </c>
      <c r="HO41" s="29">
        <v>43.12</v>
      </c>
      <c r="HP41" s="29">
        <v>37.270000000000003</v>
      </c>
      <c r="HQ41" s="29">
        <v>39.765999999999998</v>
      </c>
      <c r="HR41" s="29">
        <v>43.975999999999999</v>
      </c>
      <c r="HS41" s="29">
        <v>46.055999999999997</v>
      </c>
      <c r="HT41" s="29">
        <v>46.965000000000003</v>
      </c>
      <c r="HU41" s="29">
        <v>45.03</v>
      </c>
      <c r="HV41" s="29">
        <v>49.871000000000002</v>
      </c>
      <c r="HW41" s="29">
        <v>51.411000000000001</v>
      </c>
      <c r="HX41" s="29">
        <v>47.451000000000001</v>
      </c>
      <c r="HY41" s="29">
        <v>50.188000000000002</v>
      </c>
      <c r="HZ41" s="29">
        <v>49.77</v>
      </c>
      <c r="IA41" s="29">
        <v>52.762</v>
      </c>
      <c r="IB41" s="29">
        <v>55.213000000000001</v>
      </c>
      <c r="IC41" s="29">
        <v>52.978000000000002</v>
      </c>
      <c r="ID41" s="29">
        <v>53.003</v>
      </c>
      <c r="IE41" s="29">
        <v>54.722999999999999</v>
      </c>
      <c r="IF41" s="29">
        <v>57.442999999999998</v>
      </c>
      <c r="IG41" s="29">
        <v>61.055999999999997</v>
      </c>
      <c r="IH41" s="29">
        <v>63.173000000000002</v>
      </c>
      <c r="II41" s="29">
        <v>59.722999999999999</v>
      </c>
      <c r="IJ41" s="29">
        <v>60.537999999999997</v>
      </c>
      <c r="IK41" s="29">
        <v>63.216999999999999</v>
      </c>
      <c r="IL41" s="29">
        <v>63.143999999999998</v>
      </c>
      <c r="IM41" s="29">
        <v>60.655999999999999</v>
      </c>
      <c r="IN41" s="29">
        <v>66.424999999999997</v>
      </c>
      <c r="IO41" s="29">
        <v>71.412000000000006</v>
      </c>
      <c r="IP41" s="29">
        <v>69.744</v>
      </c>
      <c r="IQ41" s="29">
        <v>70.242999999999995</v>
      </c>
      <c r="IR41" s="29">
        <v>66.105999999999995</v>
      </c>
      <c r="IS41" s="29">
        <v>63.493000000000002</v>
      </c>
      <c r="IT41" s="29">
        <v>64.8</v>
      </c>
      <c r="IU41" s="29">
        <v>64.212999999999994</v>
      </c>
      <c r="IV41" s="29">
        <v>63.976999999999997</v>
      </c>
      <c r="IW41" s="29">
        <v>61.603000000000002</v>
      </c>
      <c r="IX41" s="29">
        <v>62.353000000000002</v>
      </c>
      <c r="IY41" s="29">
        <v>61.673999999999999</v>
      </c>
      <c r="IZ41" s="29">
        <v>59.401000000000003</v>
      </c>
      <c r="JA41" s="29">
        <v>60.706000000000003</v>
      </c>
      <c r="JB41" s="29">
        <v>60.381999999999998</v>
      </c>
      <c r="JC41" s="29">
        <v>64.242000000000004</v>
      </c>
      <c r="JD41" s="29">
        <v>67.171000000000006</v>
      </c>
      <c r="JE41" s="29">
        <v>68.61</v>
      </c>
      <c r="JF41" s="29">
        <v>68.024000000000001</v>
      </c>
      <c r="JG41" s="29">
        <v>64.625</v>
      </c>
      <c r="JH41" s="29">
        <v>65.138000000000005</v>
      </c>
      <c r="JI41" s="29">
        <v>65.798000000000002</v>
      </c>
      <c r="JJ41" s="29">
        <v>68.213999999999999</v>
      </c>
      <c r="JK41" s="29">
        <v>69.034999999999997</v>
      </c>
      <c r="JL41" s="29">
        <v>69.52</v>
      </c>
      <c r="JM41" s="29">
        <v>70.932000000000002</v>
      </c>
      <c r="JN41" s="29">
        <v>69.486000000000004</v>
      </c>
      <c r="JO41" s="29">
        <v>69.938999999999993</v>
      </c>
      <c r="JP41" s="29">
        <v>73.491</v>
      </c>
      <c r="JQ41" s="29">
        <v>75.861999999999995</v>
      </c>
      <c r="JR41" s="29">
        <v>77.042000000000002</v>
      </c>
      <c r="JS41" s="29">
        <v>78.597999999999999</v>
      </c>
      <c r="JT41" s="29">
        <v>81.004000000000005</v>
      </c>
      <c r="JU41" s="29">
        <v>83.820999999999998</v>
      </c>
      <c r="JV41" s="29">
        <v>86.649000000000001</v>
      </c>
      <c r="JW41" s="29">
        <v>85.126000000000005</v>
      </c>
      <c r="JX41" s="29">
        <v>84.86</v>
      </c>
      <c r="JY41" s="29">
        <v>84.47</v>
      </c>
      <c r="JZ41" s="29">
        <v>80.941000000000003</v>
      </c>
      <c r="KA41" s="29">
        <v>78.031999999999996</v>
      </c>
      <c r="KB41" s="29">
        <v>79.593999999999994</v>
      </c>
      <c r="KC41" s="29">
        <v>78.998000000000005</v>
      </c>
      <c r="KD41" s="29">
        <v>77.617000000000004</v>
      </c>
      <c r="KE41" s="29">
        <v>79.703000000000003</v>
      </c>
      <c r="KF41" s="29">
        <v>77.742000000000004</v>
      </c>
      <c r="KG41" s="29">
        <v>78.082999999999998</v>
      </c>
      <c r="KH41" s="29">
        <v>76.097999999999999</v>
      </c>
      <c r="KI41" s="29">
        <v>80.807000000000002</v>
      </c>
      <c r="KJ41" s="29">
        <v>82.593999999999994</v>
      </c>
      <c r="KK41" s="29">
        <v>77.605000000000004</v>
      </c>
      <c r="KL41" s="29">
        <v>73.188999999999993</v>
      </c>
      <c r="KM41" s="29">
        <v>70.325000000000003</v>
      </c>
      <c r="KN41" s="29">
        <v>71.828999999999994</v>
      </c>
      <c r="KO41" s="29">
        <v>84.855000000000004</v>
      </c>
      <c r="KP41" s="29">
        <v>82.94</v>
      </c>
      <c r="KQ41" s="29">
        <v>79.406999999999996</v>
      </c>
      <c r="KR41" s="29">
        <v>79.521000000000001</v>
      </c>
      <c r="KS41" s="29">
        <v>78.915000000000006</v>
      </c>
      <c r="KT41" s="29">
        <v>81.290000000000006</v>
      </c>
      <c r="KU41" s="29">
        <v>80.129000000000005</v>
      </c>
      <c r="KV41" s="29">
        <v>77.569999999999993</v>
      </c>
      <c r="KW41" s="29">
        <v>75.296000000000006</v>
      </c>
      <c r="KX41" s="29">
        <v>76.753</v>
      </c>
      <c r="KY41" s="29">
        <v>74.150000000000006</v>
      </c>
      <c r="KZ41" s="29">
        <v>70.067999999999998</v>
      </c>
      <c r="LA41" s="29">
        <v>68.462999999999994</v>
      </c>
      <c r="LB41" s="29">
        <v>77.218999999999994</v>
      </c>
      <c r="LC41" s="29">
        <v>71.903999999999996</v>
      </c>
      <c r="LD41" s="29">
        <v>77.941999999999993</v>
      </c>
      <c r="LE41" s="29">
        <v>84.31</v>
      </c>
      <c r="LF41" s="29">
        <v>85.915999999999997</v>
      </c>
      <c r="LG41" s="29">
        <v>91.498000000000005</v>
      </c>
      <c r="LH41" s="29">
        <v>99.367999999999995</v>
      </c>
      <c r="LI41" s="29">
        <v>86.423000000000002</v>
      </c>
      <c r="LJ41" s="29">
        <v>83.82</v>
      </c>
      <c r="LK41" s="29">
        <v>84.968000000000004</v>
      </c>
      <c r="LL41" s="29">
        <v>83.585999999999999</v>
      </c>
      <c r="LM41" s="29">
        <v>83.406999999999996</v>
      </c>
      <c r="LN41" s="29">
        <v>101.355</v>
      </c>
      <c r="LO41" s="29">
        <v>93.353999999999999</v>
      </c>
      <c r="LP41" s="29">
        <v>96.070999999999998</v>
      </c>
      <c r="LQ41" s="29">
        <v>89.710999999999999</v>
      </c>
      <c r="LR41" s="29">
        <v>77.947000000000003</v>
      </c>
      <c r="LS41" s="29">
        <v>77.668999999999997</v>
      </c>
      <c r="LT41" s="29">
        <v>78.537999999999997</v>
      </c>
      <c r="LU41" s="29">
        <v>74.498999999999995</v>
      </c>
      <c r="LV41" s="29">
        <v>71.355000000000004</v>
      </c>
      <c r="LW41" s="29">
        <v>73.352000000000004</v>
      </c>
      <c r="LX41" s="29">
        <v>79.436999999999998</v>
      </c>
      <c r="LY41" s="29">
        <v>81.344999999999999</v>
      </c>
      <c r="LZ41" s="29">
        <v>84.194000000000003</v>
      </c>
      <c r="MA41" s="29">
        <v>83.938999999999993</v>
      </c>
      <c r="MB41" s="29">
        <v>83.376000000000005</v>
      </c>
      <c r="MC41" s="29">
        <v>78.605000000000004</v>
      </c>
      <c r="MD41" s="29">
        <v>80.358999999999995</v>
      </c>
      <c r="ME41" s="29">
        <v>79.433999999999997</v>
      </c>
      <c r="MF41" s="29">
        <v>77.106999999999999</v>
      </c>
      <c r="MG41" s="29">
        <v>81.176000000000002</v>
      </c>
      <c r="MH41" s="29">
        <v>86.167000000000002</v>
      </c>
      <c r="MI41" s="29">
        <v>84.66</v>
      </c>
      <c r="MJ41" s="29">
        <v>83.512</v>
      </c>
      <c r="MK41" s="29">
        <v>79.745000000000005</v>
      </c>
      <c r="ML41" s="29">
        <v>83.361000000000004</v>
      </c>
      <c r="MM41" s="29">
        <v>84.751000000000005</v>
      </c>
      <c r="MN41" s="29">
        <v>89.828999999999994</v>
      </c>
      <c r="MO41" s="29">
        <v>90.524000000000001</v>
      </c>
      <c r="MP41" s="29">
        <v>95.2</v>
      </c>
      <c r="MQ41" s="29">
        <v>97.364000000000004</v>
      </c>
      <c r="MR41" s="29">
        <v>101.273</v>
      </c>
      <c r="MS41" s="29">
        <v>92.733000000000004</v>
      </c>
      <c r="MT41" s="29">
        <v>85.878</v>
      </c>
      <c r="MU41" s="29">
        <v>81.731999999999999</v>
      </c>
      <c r="MV41" s="29">
        <v>81.296000000000006</v>
      </c>
      <c r="MW41" s="29">
        <v>84.486000000000004</v>
      </c>
      <c r="MX41" s="29">
        <v>98.106999999999999</v>
      </c>
      <c r="MY41" s="29">
        <v>103.657</v>
      </c>
      <c r="MZ41" s="29">
        <v>111.342</v>
      </c>
      <c r="NA41" s="29">
        <v>115.095</v>
      </c>
      <c r="NB41" s="29">
        <v>117.47199999999999</v>
      </c>
      <c r="NC41" s="29">
        <v>110.184</v>
      </c>
      <c r="ND41" s="29">
        <v>116.759</v>
      </c>
      <c r="NE41" s="29">
        <v>129.69800000000001</v>
      </c>
      <c r="NF41" s="29">
        <v>134.977</v>
      </c>
      <c r="NG41" s="29">
        <v>139.28899999999999</v>
      </c>
      <c r="NH41" s="29">
        <v>144.49600000000001</v>
      </c>
      <c r="NI41" s="29">
        <v>152.07599999999999</v>
      </c>
      <c r="NJ41" s="29">
        <v>151.84100000000001</v>
      </c>
      <c r="NK41" s="29">
        <v>149.774</v>
      </c>
      <c r="NL41" s="29">
        <v>151.22800000000001</v>
      </c>
      <c r="NM41" s="29">
        <v>148.98500000000001</v>
      </c>
      <c r="NN41" s="29">
        <v>151.09700000000001</v>
      </c>
      <c r="NO41" s="29">
        <v>147.845</v>
      </c>
      <c r="NP41" s="29">
        <v>150.97</v>
      </c>
      <c r="NQ41" s="29">
        <v>139.393</v>
      </c>
      <c r="NR41" s="29">
        <v>134.17099999999999</v>
      </c>
      <c r="NS41" s="29">
        <v>130.79300000000001</v>
      </c>
      <c r="NT41" s="29">
        <v>130.785</v>
      </c>
      <c r="NU41" s="29">
        <v>127.90600000000001</v>
      </c>
      <c r="NV41" s="29">
        <v>128.83199999999999</v>
      </c>
      <c r="NW41" s="29">
        <v>129.16200000000001</v>
      </c>
      <c r="NX41" s="29">
        <v>126.42100000000001</v>
      </c>
      <c r="NY41" s="29">
        <v>121.729</v>
      </c>
      <c r="NZ41" s="29">
        <v>123.63200000000001</v>
      </c>
      <c r="OA41" s="29">
        <v>117.511</v>
      </c>
      <c r="OB41" s="29">
        <v>104.464</v>
      </c>
      <c r="OC41" s="29">
        <v>91.355000000000004</v>
      </c>
      <c r="OD41" s="29">
        <v>90.379000000000005</v>
      </c>
      <c r="OE41" s="29">
        <v>90.289000000000001</v>
      </c>
      <c r="OF41" s="29">
        <v>92.117000000000004</v>
      </c>
      <c r="OG41" s="29">
        <v>92.123999999999995</v>
      </c>
      <c r="OH41" s="29">
        <v>91.29</v>
      </c>
      <c r="OI41" s="29">
        <v>93.813000000000002</v>
      </c>
      <c r="OJ41" s="29">
        <v>91.335999999999999</v>
      </c>
      <c r="OK41" s="29">
        <v>87.79</v>
      </c>
      <c r="OL41" s="29">
        <v>84.114000000000004</v>
      </c>
      <c r="OM41" s="29">
        <v>83.894000000000005</v>
      </c>
      <c r="ON41" s="29">
        <v>82.875</v>
      </c>
      <c r="OO41" s="29">
        <v>79.117000000000004</v>
      </c>
      <c r="OP41" s="29">
        <v>77.375</v>
      </c>
      <c r="OQ41" s="29">
        <v>79.084999999999994</v>
      </c>
      <c r="OR41" s="29">
        <v>79.778000000000006</v>
      </c>
      <c r="OS41" s="29">
        <v>84.135000000000005</v>
      </c>
      <c r="OT41" s="29">
        <v>79.543000000000006</v>
      </c>
      <c r="OU41" s="29">
        <v>76.474999999999994</v>
      </c>
      <c r="OV41" s="29">
        <v>73.822000000000003</v>
      </c>
      <c r="OW41" s="29">
        <v>69.665000000000006</v>
      </c>
      <c r="OX41" s="29">
        <v>69.296000000000006</v>
      </c>
      <c r="OY41" s="29">
        <v>71.64</v>
      </c>
      <c r="OZ41" s="29">
        <v>73.088999999999999</v>
      </c>
      <c r="PA41" s="29">
        <v>78.908000000000001</v>
      </c>
      <c r="PB41" s="29">
        <v>80.453000000000003</v>
      </c>
      <c r="PC41" s="29">
        <v>83.424999999999997</v>
      </c>
      <c r="PD41" s="29">
        <v>87.731999999999999</v>
      </c>
      <c r="PE41" s="29">
        <v>94.317999999999998</v>
      </c>
      <c r="PF41" s="29">
        <v>91.361999999999995</v>
      </c>
      <c r="PG41" s="29">
        <v>91.113</v>
      </c>
      <c r="PH41" s="29">
        <v>91.394999999999996</v>
      </c>
      <c r="PI41" s="29">
        <v>92.587000000000003</v>
      </c>
      <c r="PJ41" s="29">
        <v>99.881</v>
      </c>
      <c r="PK41" s="29">
        <v>106.68</v>
      </c>
      <c r="PL41" s="29">
        <v>107.875</v>
      </c>
      <c r="PM41" s="29">
        <v>121.142</v>
      </c>
      <c r="PN41" s="29">
        <v>131.08000000000001</v>
      </c>
      <c r="PO41" s="29">
        <v>141.44</v>
      </c>
      <c r="PP41" s="29">
        <v>148.37200000000001</v>
      </c>
      <c r="PQ41" s="29">
        <v>144.78399999999999</v>
      </c>
      <c r="PR41" s="29">
        <v>141.92500000000001</v>
      </c>
      <c r="PS41" s="29">
        <v>139.26</v>
      </c>
      <c r="PT41" s="29">
        <v>141.21100000000001</v>
      </c>
      <c r="PU41" s="29">
        <v>144.56299999999999</v>
      </c>
      <c r="PV41" s="29">
        <v>137.85</v>
      </c>
      <c r="PW41" s="29">
        <v>133.65299999999999</v>
      </c>
      <c r="PX41" s="29">
        <v>112.78100000000001</v>
      </c>
      <c r="PY41" s="29">
        <v>118.62</v>
      </c>
      <c r="PZ41" s="29">
        <v>121.084</v>
      </c>
      <c r="QA41" s="29">
        <v>121.20399999999999</v>
      </c>
      <c r="QB41" s="29">
        <v>122.649</v>
      </c>
      <c r="QC41" s="29">
        <v>122.032</v>
      </c>
      <c r="QD41" s="29">
        <v>123.937</v>
      </c>
      <c r="QE41" s="29">
        <v>130.773</v>
      </c>
      <c r="QF41" s="29">
        <v>128.36099999999999</v>
      </c>
      <c r="QG41" s="29">
        <v>128.76</v>
      </c>
      <c r="QH41" s="29">
        <v>136.63900000000001</v>
      </c>
      <c r="QI41" s="29">
        <v>145.083</v>
      </c>
      <c r="QJ41" s="29">
        <v>145.34100000000001</v>
      </c>
      <c r="QK41" s="29">
        <v>140.75</v>
      </c>
      <c r="QL41" s="29">
        <v>133.55500000000001</v>
      </c>
      <c r="QM41" s="29">
        <v>137.18899999999999</v>
      </c>
      <c r="QN41" s="29">
        <v>146.18799999999999</v>
      </c>
      <c r="QO41" s="29">
        <v>146.303</v>
      </c>
      <c r="QP41" s="29">
        <v>150.13399999999999</v>
      </c>
      <c r="QQ41" s="29">
        <v>161.15799999999999</v>
      </c>
      <c r="QR41" s="29">
        <v>164.744</v>
      </c>
      <c r="QS41" s="29">
        <v>164.643</v>
      </c>
      <c r="QT41" s="29">
        <v>162.602</v>
      </c>
      <c r="QU41" s="29">
        <v>164.39699999999999</v>
      </c>
      <c r="QV41" s="29">
        <v>163.529</v>
      </c>
      <c r="QW41" s="29">
        <v>158.893</v>
      </c>
      <c r="QX41" s="29">
        <v>151.69399999999999</v>
      </c>
      <c r="QY41" s="29">
        <v>142.86799999999999</v>
      </c>
      <c r="QZ41" s="29">
        <v>144.108</v>
      </c>
      <c r="RA41" s="29">
        <v>145.03</v>
      </c>
      <c r="RB41" s="29">
        <v>148.27099999999999</v>
      </c>
      <c r="RC41" s="29">
        <v>148.96799999999999</v>
      </c>
      <c r="RD41" s="29">
        <v>142.72200000000001</v>
      </c>
      <c r="RE41" s="29">
        <v>148.89500000000001</v>
      </c>
      <c r="RF41" s="29">
        <v>150.71199999999999</v>
      </c>
      <c r="RG41" s="29">
        <v>169.67500000000001</v>
      </c>
      <c r="RH41" s="29">
        <v>178.42699999999999</v>
      </c>
      <c r="RI41" s="29">
        <v>185.46</v>
      </c>
      <c r="RJ41" s="29">
        <v>188.458</v>
      </c>
      <c r="RK41" s="29">
        <v>177.38800000000001</v>
      </c>
      <c r="RL41" s="29">
        <v>173.45599999999999</v>
      </c>
      <c r="RM41" s="29">
        <v>170.17099999999999</v>
      </c>
      <c r="RN41" s="29">
        <v>170.12899999999999</v>
      </c>
      <c r="RO41" s="29">
        <v>170.428</v>
      </c>
      <c r="RP41" s="29">
        <v>166.762</v>
      </c>
      <c r="RQ41" s="29">
        <v>164.91399999999999</v>
      </c>
      <c r="RR41" s="29">
        <v>162.46899999999999</v>
      </c>
      <c r="RS41" s="29">
        <v>163.048</v>
      </c>
      <c r="RT41" s="29">
        <v>156.417</v>
      </c>
      <c r="RU41" s="29">
        <v>152.88800000000001</v>
      </c>
      <c r="RV41" s="29">
        <v>154.239</v>
      </c>
      <c r="RW41" s="29">
        <v>177.9</v>
      </c>
      <c r="RX41" s="29">
        <v>228.11600000000001</v>
      </c>
      <c r="RY41" s="29">
        <v>236.79499999999999</v>
      </c>
      <c r="RZ41" s="29">
        <v>235.83199999999999</v>
      </c>
      <c r="SA41" s="29">
        <v>235.88</v>
      </c>
      <c r="SB41" s="29">
        <v>228.24</v>
      </c>
      <c r="SC41" s="29">
        <v>218.27199999999999</v>
      </c>
      <c r="SD41" s="29">
        <v>207.25</v>
      </c>
      <c r="SE41" s="29">
        <v>213.30699999999999</v>
      </c>
      <c r="SF41" s="29">
        <v>207.417</v>
      </c>
      <c r="SG41" s="29">
        <v>202.67699999999999</v>
      </c>
      <c r="SH41" s="29">
        <v>200.221</v>
      </c>
      <c r="SI41" s="29">
        <v>200.49700000000001</v>
      </c>
      <c r="SJ41" s="29">
        <v>203.03299999999999</v>
      </c>
      <c r="SK41" s="29">
        <v>203.244</v>
      </c>
      <c r="SL41" s="29">
        <v>206.66900000000001</v>
      </c>
      <c r="SM41" s="29">
        <v>212.75</v>
      </c>
      <c r="SN41" s="29">
        <v>189.96</v>
      </c>
      <c r="SO41" s="29">
        <v>175.88399999999999</v>
      </c>
      <c r="SP41" s="29">
        <v>160.44</v>
      </c>
      <c r="SQ41" s="29">
        <v>152.285</v>
      </c>
      <c r="SR41" s="29">
        <v>145.65600000000001</v>
      </c>
      <c r="SS41" s="29">
        <v>142.321</v>
      </c>
      <c r="ST41" s="29">
        <v>140.96299999999999</v>
      </c>
      <c r="SU41" s="29">
        <v>136.50299999999999</v>
      </c>
      <c r="SV41" s="29">
        <v>140.78399999999999</v>
      </c>
      <c r="SW41" s="29">
        <v>142.863</v>
      </c>
      <c r="SX41" s="29">
        <v>142.19</v>
      </c>
      <c r="SY41" s="29">
        <v>142.30699999999999</v>
      </c>
      <c r="SZ41" s="29">
        <v>143.32</v>
      </c>
      <c r="TA41" s="29">
        <v>149.374</v>
      </c>
      <c r="TB41" s="29">
        <v>149.09200000000001</v>
      </c>
      <c r="TC41" s="29">
        <v>150.233</v>
      </c>
      <c r="TD41" s="29">
        <v>145.46199999999999</v>
      </c>
      <c r="TE41" s="29">
        <v>143.96100000000001</v>
      </c>
      <c r="TF41" s="29">
        <v>139.904</v>
      </c>
      <c r="TG41" s="29">
        <v>136.15299999999999</v>
      </c>
    </row>
    <row r="42" spans="2:528" x14ac:dyDescent="0.25">
      <c r="B42" s="29" t="s">
        <v>118</v>
      </c>
      <c r="C42" s="29" t="s">
        <v>927</v>
      </c>
      <c r="D42" s="29">
        <f t="shared" si="9"/>
        <v>345</v>
      </c>
      <c r="E42" s="29" t="str" cm="1">
        <f t="array" ref="E42">_xll.BDP($B42&amp;" corp",E$11)</f>
        <v>MRKGR 1 5/8 06/25/79</v>
      </c>
      <c r="F42" s="29" t="str" cm="1">
        <f t="array" ref="F42">_xll.BDP($B42&amp;" corp",F$11)</f>
        <v>MRKGR</v>
      </c>
      <c r="G42" s="29" cm="1">
        <f t="array" ref="G42">_xll.BDP($B42&amp;" corp",G$11)</f>
        <v>1.625</v>
      </c>
      <c r="H42" s="31" cm="1">
        <f t="array" ref="H42">_xll.BDP($B42&amp;" corp",H$11)*1</f>
        <v>45553</v>
      </c>
      <c r="I42" s="31" t="str">
        <f t="shared" si="10"/>
        <v>MRKGR 1.625 24</v>
      </c>
      <c r="J42" s="29" t="str" cm="1">
        <f t="array" ref="J42">_xll.BDP($B42&amp;" corp",J$11)</f>
        <v>EUR</v>
      </c>
      <c r="K42" s="31" cm="1">
        <f t="array" ref="K42">_xll.BDP($B42&amp;" corp",K$11)*1</f>
        <v>43634</v>
      </c>
      <c r="L42" s="29">
        <f t="shared" ca="1" si="11"/>
        <v>492</v>
      </c>
      <c r="N42" s="29">
        <v>1</v>
      </c>
      <c r="O42" s="29" t="s">
        <v>1174</v>
      </c>
      <c r="P42" s="29">
        <f>_xll.BDH(B42&amp;"@"&amp;C42&amp;" Corp","blp_i_sprd_mid","-2AY",,"Dates=h","Fill=C","Sort=R","Dir=H","factor=1","pcs="&amp;TV43,"cols=345;rows=1")</f>
        <v>169.04900000000001</v>
      </c>
      <c r="Q42" s="29">
        <v>170.81899999999999</v>
      </c>
      <c r="R42" s="29">
        <v>173.512</v>
      </c>
      <c r="S42" s="29">
        <v>176.34399999999999</v>
      </c>
      <c r="T42" s="29">
        <v>175.51</v>
      </c>
      <c r="U42" s="29">
        <v>171.46199999999999</v>
      </c>
      <c r="V42" s="29">
        <v>170.01400000000001</v>
      </c>
      <c r="W42" s="29">
        <v>169.31200000000001</v>
      </c>
      <c r="X42" s="29">
        <v>168.108</v>
      </c>
      <c r="Y42" s="29">
        <v>168.38900000000001</v>
      </c>
      <c r="Z42" s="29">
        <v>165.833</v>
      </c>
      <c r="AA42" s="29">
        <v>165.798</v>
      </c>
      <c r="AB42" s="29">
        <v>171.40199999999999</v>
      </c>
      <c r="AC42" s="29">
        <v>175.446</v>
      </c>
      <c r="AD42" s="29">
        <v>175.64699999999999</v>
      </c>
      <c r="AE42" s="29">
        <v>180.42699999999999</v>
      </c>
      <c r="AF42" s="29">
        <v>189.34299999999999</v>
      </c>
      <c r="AG42" s="29">
        <v>189.59299999999999</v>
      </c>
      <c r="AH42" s="29">
        <v>192.691</v>
      </c>
      <c r="AI42" s="29">
        <v>185.983</v>
      </c>
      <c r="AJ42" s="29">
        <v>180.09800000000001</v>
      </c>
      <c r="AK42" s="29">
        <v>179.83500000000001</v>
      </c>
      <c r="AL42" s="29">
        <v>179.392</v>
      </c>
      <c r="AM42" s="29">
        <v>171.77699999999999</v>
      </c>
      <c r="AN42" s="29">
        <v>176.523</v>
      </c>
      <c r="AO42" s="29">
        <v>177.37</v>
      </c>
      <c r="AP42" s="29">
        <v>179.36199999999999</v>
      </c>
      <c r="AQ42" s="29">
        <v>179.64599999999999</v>
      </c>
      <c r="AR42" s="29">
        <v>178.38800000000001</v>
      </c>
      <c r="AS42" s="29">
        <v>172.94900000000001</v>
      </c>
      <c r="AT42" s="29">
        <v>175.82400000000001</v>
      </c>
      <c r="AU42" s="29">
        <v>176.06800000000001</v>
      </c>
      <c r="AV42" s="29">
        <v>173.74600000000001</v>
      </c>
      <c r="AW42" s="29">
        <v>174.315</v>
      </c>
      <c r="AX42" s="29">
        <v>173.745</v>
      </c>
      <c r="AY42" s="29">
        <v>171.76900000000001</v>
      </c>
      <c r="AZ42" s="29">
        <v>176.864</v>
      </c>
      <c r="BA42" s="29">
        <v>174.75700000000001</v>
      </c>
      <c r="BB42" s="29">
        <v>176.541</v>
      </c>
      <c r="BC42" s="29">
        <v>175.78200000000001</v>
      </c>
      <c r="BD42" s="29">
        <v>173.00399999999999</v>
      </c>
      <c r="BE42" s="29">
        <v>172.166</v>
      </c>
      <c r="BF42" s="29">
        <v>175.709</v>
      </c>
      <c r="BG42" s="29">
        <v>178.46799999999999</v>
      </c>
      <c r="BH42" s="29">
        <v>176.97900000000001</v>
      </c>
      <c r="BI42" s="29">
        <v>174.328</v>
      </c>
      <c r="BJ42" s="29">
        <v>172.715</v>
      </c>
      <c r="BK42" s="29">
        <v>171.322</v>
      </c>
      <c r="BL42" s="29">
        <v>166.48500000000001</v>
      </c>
      <c r="BM42" s="29">
        <v>164.673</v>
      </c>
      <c r="BN42" s="29">
        <v>165.738</v>
      </c>
      <c r="BO42" s="29">
        <v>167.68199999999999</v>
      </c>
      <c r="BP42" s="29">
        <v>174.398</v>
      </c>
      <c r="BQ42" s="29">
        <v>174.471</v>
      </c>
      <c r="BR42" s="29">
        <v>178.13200000000001</v>
      </c>
      <c r="BS42" s="29">
        <v>179.43899999999999</v>
      </c>
      <c r="BT42" s="29">
        <v>183.60900000000001</v>
      </c>
      <c r="BU42" s="29">
        <v>182.80699999999999</v>
      </c>
      <c r="BV42" s="29">
        <v>186.08199999999999</v>
      </c>
      <c r="BW42" s="29">
        <v>181.53700000000001</v>
      </c>
      <c r="BX42" s="29">
        <v>171.33799999999999</v>
      </c>
      <c r="BY42" s="29">
        <v>168.04599999999999</v>
      </c>
      <c r="BZ42" s="29">
        <v>160.22200000000001</v>
      </c>
      <c r="CA42" s="29">
        <v>159.44800000000001</v>
      </c>
      <c r="CB42" s="29">
        <v>163.042</v>
      </c>
      <c r="CC42" s="29">
        <v>163.82499999999999</v>
      </c>
      <c r="CD42" s="29">
        <v>162.511</v>
      </c>
      <c r="CE42" s="29">
        <v>169.69200000000001</v>
      </c>
      <c r="CF42" s="29">
        <v>179.92400000000001</v>
      </c>
      <c r="CG42" s="29">
        <v>182.65899999999999</v>
      </c>
      <c r="CH42" s="29">
        <v>184.614</v>
      </c>
      <c r="CI42" s="29">
        <v>188.55600000000001</v>
      </c>
      <c r="CJ42" s="29">
        <v>190.33500000000001</v>
      </c>
      <c r="CK42" s="29">
        <v>194.607</v>
      </c>
      <c r="CL42" s="29">
        <v>192.517</v>
      </c>
      <c r="CM42" s="29">
        <v>190.72399999999999</v>
      </c>
      <c r="CN42" s="29">
        <v>188.95099999999999</v>
      </c>
      <c r="CO42" s="29">
        <v>189.596</v>
      </c>
      <c r="CP42" s="29">
        <v>194.03100000000001</v>
      </c>
      <c r="CQ42" s="29">
        <v>194.61</v>
      </c>
      <c r="CR42" s="29">
        <v>197.91</v>
      </c>
      <c r="CS42" s="29">
        <v>205.28800000000001</v>
      </c>
      <c r="CT42" s="29">
        <v>207.732</v>
      </c>
      <c r="CU42" s="29">
        <v>206.73</v>
      </c>
      <c r="CV42" s="29">
        <v>206.18299999999999</v>
      </c>
      <c r="CW42" s="29">
        <v>203.339</v>
      </c>
      <c r="CX42" s="29">
        <v>199.655</v>
      </c>
      <c r="CY42" s="29">
        <v>200.13300000000001</v>
      </c>
      <c r="CZ42" s="29">
        <v>192.096</v>
      </c>
      <c r="DA42" s="29">
        <v>191.00899999999999</v>
      </c>
      <c r="DB42" s="29">
        <v>184.845</v>
      </c>
      <c r="DC42" s="29">
        <v>179.18600000000001</v>
      </c>
      <c r="DD42" s="29">
        <v>193.60900000000001</v>
      </c>
      <c r="DE42" s="29">
        <v>189.91900000000001</v>
      </c>
      <c r="DF42" s="29">
        <v>191.70500000000001</v>
      </c>
      <c r="DG42" s="29">
        <v>178.751</v>
      </c>
      <c r="DH42" s="29">
        <v>167.80699999999999</v>
      </c>
      <c r="DI42" s="29">
        <v>157.82400000000001</v>
      </c>
      <c r="DJ42" s="29">
        <v>162.87899999999999</v>
      </c>
      <c r="DK42" s="29">
        <v>177.92099999999999</v>
      </c>
      <c r="DL42" s="29">
        <v>181.86500000000001</v>
      </c>
      <c r="DM42" s="29">
        <v>191.005</v>
      </c>
      <c r="DN42" s="29">
        <v>192.73699999999999</v>
      </c>
      <c r="DO42" s="29">
        <v>193.23699999999999</v>
      </c>
      <c r="DP42" s="29">
        <v>188.18100000000001</v>
      </c>
      <c r="DQ42" s="29">
        <v>189.45099999999999</v>
      </c>
      <c r="DR42" s="29">
        <v>200.142</v>
      </c>
      <c r="DS42" s="29">
        <v>202.50700000000001</v>
      </c>
      <c r="DT42" s="29">
        <v>215.48099999999999</v>
      </c>
      <c r="DU42" s="29">
        <v>219.524</v>
      </c>
      <c r="DV42" s="29">
        <v>224.18100000000001</v>
      </c>
      <c r="DW42" s="29">
        <v>235.62700000000001</v>
      </c>
      <c r="DX42" s="29">
        <v>243.89400000000001</v>
      </c>
      <c r="DY42" s="29">
        <v>249.48</v>
      </c>
      <c r="DZ42" s="29">
        <v>250.94200000000001</v>
      </c>
      <c r="EA42" s="29">
        <v>249.63800000000001</v>
      </c>
      <c r="EB42" s="29">
        <v>246.35599999999999</v>
      </c>
      <c r="EC42" s="29">
        <v>247.33799999999999</v>
      </c>
      <c r="ED42" s="29">
        <v>245.80199999999999</v>
      </c>
      <c r="EE42" s="29">
        <v>252.75899999999999</v>
      </c>
      <c r="EF42" s="29">
        <v>255.572</v>
      </c>
      <c r="EG42" s="29">
        <v>261.81299999999999</v>
      </c>
      <c r="EH42" s="29">
        <v>262.61799999999999</v>
      </c>
      <c r="EI42" s="29">
        <v>255.57</v>
      </c>
      <c r="EJ42" s="29">
        <v>254.304</v>
      </c>
      <c r="EK42" s="29">
        <v>246.11199999999999</v>
      </c>
      <c r="EL42" s="29">
        <v>242.28</v>
      </c>
      <c r="EM42" s="29">
        <v>239.458</v>
      </c>
      <c r="EN42" s="29">
        <v>260.46199999999999</v>
      </c>
      <c r="EO42" s="29">
        <v>271.23599999999999</v>
      </c>
      <c r="EP42" s="29">
        <v>275.06299999999999</v>
      </c>
      <c r="EQ42" s="29">
        <v>280.62700000000001</v>
      </c>
      <c r="ER42" s="29">
        <v>278.31700000000001</v>
      </c>
      <c r="ES42" s="29">
        <v>280.45499999999998</v>
      </c>
      <c r="ET42" s="29">
        <v>281.875</v>
      </c>
      <c r="EU42" s="29">
        <v>277.89699999999999</v>
      </c>
      <c r="EV42" s="29">
        <v>285.89299999999997</v>
      </c>
      <c r="EW42" s="29">
        <v>318.36900000000003</v>
      </c>
      <c r="EX42" s="29">
        <v>347.07799999999997</v>
      </c>
      <c r="EY42" s="29">
        <v>363.86099999999999</v>
      </c>
      <c r="EZ42" s="29">
        <v>386.40499999999997</v>
      </c>
      <c r="FA42" s="29">
        <v>392.18099999999998</v>
      </c>
      <c r="FB42" s="29">
        <v>395.339</v>
      </c>
      <c r="FC42" s="29">
        <v>395.49799999999999</v>
      </c>
      <c r="FD42" s="29">
        <v>402.00900000000001</v>
      </c>
      <c r="FE42" s="29">
        <v>412.46499999999997</v>
      </c>
      <c r="FF42" s="29">
        <v>417.291</v>
      </c>
      <c r="FG42" s="29">
        <v>419.49299999999999</v>
      </c>
      <c r="FH42" s="29">
        <v>422.47899999999998</v>
      </c>
      <c r="FI42" s="29">
        <v>469.36099999999999</v>
      </c>
      <c r="FJ42" s="29">
        <v>487.995</v>
      </c>
      <c r="FK42" s="29">
        <v>472.57400000000001</v>
      </c>
      <c r="FL42" s="29">
        <v>474.661</v>
      </c>
      <c r="FM42" s="29">
        <v>477.017</v>
      </c>
      <c r="FN42" s="29">
        <v>399.65699999999998</v>
      </c>
      <c r="FO42" s="29">
        <v>334.94900000000001</v>
      </c>
      <c r="FP42" s="29">
        <v>268.63900000000001</v>
      </c>
      <c r="FQ42" s="29">
        <v>264.28899999999999</v>
      </c>
      <c r="FR42" s="29">
        <v>233.54499999999999</v>
      </c>
      <c r="FS42" s="29">
        <v>232.09399999999999</v>
      </c>
      <c r="FT42" s="29">
        <v>242.398</v>
      </c>
      <c r="FU42" s="29">
        <v>190.05099999999999</v>
      </c>
      <c r="FV42" s="29">
        <v>168.54400000000001</v>
      </c>
      <c r="FW42" s="29">
        <v>180.62700000000001</v>
      </c>
      <c r="FX42" s="29">
        <v>166.83600000000001</v>
      </c>
      <c r="FY42" s="29">
        <v>177.376</v>
      </c>
      <c r="FZ42" s="29">
        <v>173.184</v>
      </c>
      <c r="GA42" s="29">
        <v>157.02600000000001</v>
      </c>
      <c r="GB42" s="29">
        <v>144.154</v>
      </c>
      <c r="GC42" s="29">
        <v>141.53800000000001</v>
      </c>
      <c r="GD42" s="29">
        <v>135.244</v>
      </c>
      <c r="GE42" s="29">
        <v>117.19799999999999</v>
      </c>
      <c r="GF42" s="29">
        <v>119.92400000000001</v>
      </c>
      <c r="GG42" s="29">
        <v>121.134</v>
      </c>
      <c r="GH42" s="29">
        <v>122.93</v>
      </c>
      <c r="GI42" s="29">
        <v>121.098</v>
      </c>
      <c r="GJ42" s="29">
        <v>121.92700000000001</v>
      </c>
      <c r="GK42" s="29">
        <v>120.944</v>
      </c>
      <c r="GL42" s="29">
        <v>120.714</v>
      </c>
      <c r="GM42" s="29">
        <v>121.05500000000001</v>
      </c>
      <c r="GN42" s="29">
        <v>121.72</v>
      </c>
      <c r="GO42" s="29">
        <v>119.532</v>
      </c>
      <c r="GP42" s="29">
        <v>117.80500000000001</v>
      </c>
      <c r="GQ42" s="29">
        <v>121.952</v>
      </c>
      <c r="GR42" s="29">
        <v>128.565</v>
      </c>
      <c r="GS42" s="29">
        <v>134.61799999999999</v>
      </c>
      <c r="GT42" s="29">
        <v>134.18899999999999</v>
      </c>
      <c r="GU42" s="29">
        <v>132.53899999999999</v>
      </c>
      <c r="GV42" s="29">
        <v>128.756</v>
      </c>
      <c r="GW42" s="29">
        <v>128.70599999999999</v>
      </c>
      <c r="GX42" s="29">
        <v>131.60400000000001</v>
      </c>
      <c r="GY42" s="29">
        <v>120.437</v>
      </c>
      <c r="GZ42" s="29">
        <v>116.521</v>
      </c>
      <c r="HA42" s="29">
        <v>110.887</v>
      </c>
      <c r="HB42" s="29">
        <v>110.46299999999999</v>
      </c>
      <c r="HC42" s="29">
        <v>108.167</v>
      </c>
      <c r="HD42" s="29">
        <v>108.55</v>
      </c>
      <c r="HE42" s="29">
        <v>113.8</v>
      </c>
      <c r="HF42" s="29">
        <v>115.095</v>
      </c>
      <c r="HG42" s="29">
        <v>112.248</v>
      </c>
      <c r="HH42" s="29">
        <v>111.88200000000001</v>
      </c>
      <c r="HI42" s="29">
        <v>113.611</v>
      </c>
      <c r="HJ42" s="29">
        <v>112.08799999999999</v>
      </c>
      <c r="HK42" s="29">
        <v>115.858</v>
      </c>
      <c r="HL42" s="29">
        <v>116.113</v>
      </c>
      <c r="HM42" s="29">
        <v>112.797</v>
      </c>
      <c r="HN42" s="29">
        <v>112.129</v>
      </c>
      <c r="HO42" s="29">
        <v>109.21899999999999</v>
      </c>
      <c r="HP42" s="29">
        <v>109.758</v>
      </c>
      <c r="HQ42" s="29">
        <v>106.209</v>
      </c>
      <c r="HR42" s="29">
        <v>111.163</v>
      </c>
      <c r="HS42" s="29">
        <v>110.46</v>
      </c>
      <c r="HT42" s="29">
        <v>110.586</v>
      </c>
      <c r="HU42" s="29">
        <v>113.023</v>
      </c>
      <c r="HV42" s="29">
        <v>112.899</v>
      </c>
      <c r="HW42" s="29">
        <v>115.071</v>
      </c>
      <c r="HX42" s="29">
        <v>118.443</v>
      </c>
      <c r="HY42" s="29">
        <v>118.65600000000001</v>
      </c>
      <c r="HZ42" s="29">
        <v>119.767</v>
      </c>
      <c r="IA42" s="29">
        <v>124.447</v>
      </c>
      <c r="IB42" s="29">
        <v>127.498</v>
      </c>
      <c r="IC42" s="29">
        <v>125.71299999999999</v>
      </c>
      <c r="ID42" s="29">
        <v>128.73599999999999</v>
      </c>
      <c r="IE42" s="29">
        <v>130.94399999999999</v>
      </c>
      <c r="IF42" s="29">
        <v>134.82400000000001</v>
      </c>
      <c r="IG42" s="29">
        <v>138.33799999999999</v>
      </c>
      <c r="IH42" s="29">
        <v>141.54900000000001</v>
      </c>
      <c r="II42" s="29">
        <v>134.875</v>
      </c>
      <c r="IJ42" s="29">
        <v>139.13999999999999</v>
      </c>
      <c r="IK42" s="29">
        <v>140.66999999999999</v>
      </c>
      <c r="IL42" s="29">
        <v>139.81200000000001</v>
      </c>
      <c r="IM42" s="29">
        <v>137.50299999999999</v>
      </c>
      <c r="IN42" s="29">
        <v>142.22800000000001</v>
      </c>
      <c r="IO42" s="29">
        <v>152.58699999999999</v>
      </c>
      <c r="IP42" s="29">
        <v>152.858</v>
      </c>
      <c r="IQ42" s="29">
        <v>153.46899999999999</v>
      </c>
      <c r="IR42" s="29">
        <v>150.191</v>
      </c>
      <c r="IS42" s="29">
        <v>147.05000000000001</v>
      </c>
      <c r="IT42" s="29">
        <v>146.85</v>
      </c>
      <c r="IU42" s="29">
        <v>146.18</v>
      </c>
      <c r="IV42" s="29">
        <v>141.87299999999999</v>
      </c>
      <c r="IW42" s="29">
        <v>137.22499999999999</v>
      </c>
      <c r="IX42" s="29">
        <v>135.74700000000001</v>
      </c>
      <c r="IY42" s="29">
        <v>135.54300000000001</v>
      </c>
      <c r="IZ42" s="29">
        <v>127.499</v>
      </c>
      <c r="JA42" s="29">
        <v>132.03399999999999</v>
      </c>
      <c r="JB42" s="29">
        <v>130.67599999999999</v>
      </c>
      <c r="JC42" s="29">
        <v>134.376</v>
      </c>
      <c r="JD42" s="29">
        <v>137.946</v>
      </c>
      <c r="JE42" s="29">
        <v>138.66399999999999</v>
      </c>
      <c r="JF42" s="29">
        <v>135.11199999999999</v>
      </c>
      <c r="JG42" s="29">
        <v>134.67500000000001</v>
      </c>
      <c r="JH42" s="29">
        <v>129.761</v>
      </c>
      <c r="JI42" s="29">
        <v>131.898</v>
      </c>
      <c r="JJ42" s="29">
        <v>136.77799999999999</v>
      </c>
      <c r="JK42" s="29">
        <v>137.25700000000001</v>
      </c>
      <c r="JL42" s="29">
        <v>136.38499999999999</v>
      </c>
      <c r="JM42" s="29">
        <v>135.541</v>
      </c>
      <c r="JN42" s="29">
        <v>138.279</v>
      </c>
      <c r="JO42" s="29">
        <v>140.47</v>
      </c>
      <c r="JP42" s="29">
        <v>140.48500000000001</v>
      </c>
      <c r="JQ42" s="29">
        <v>143.929</v>
      </c>
      <c r="JR42" s="29">
        <v>146.53800000000001</v>
      </c>
      <c r="JS42" s="29">
        <v>146.886</v>
      </c>
      <c r="JT42" s="29">
        <v>150.69300000000001</v>
      </c>
      <c r="JU42" s="29">
        <v>155.495</v>
      </c>
      <c r="JV42" s="29">
        <v>159.453</v>
      </c>
      <c r="JW42" s="29">
        <v>156.578</v>
      </c>
      <c r="JX42" s="29">
        <v>156.76900000000001</v>
      </c>
      <c r="JY42" s="29">
        <v>158.46199999999999</v>
      </c>
      <c r="JZ42" s="29">
        <v>151.30000000000001</v>
      </c>
      <c r="KA42" s="29">
        <v>146.274</v>
      </c>
      <c r="KB42" s="29">
        <v>148.934</v>
      </c>
      <c r="KC42" s="29">
        <v>150.15899999999999</v>
      </c>
      <c r="KD42" s="29">
        <v>153.238</v>
      </c>
      <c r="KE42" s="29">
        <v>153.49100000000001</v>
      </c>
      <c r="KF42" s="29">
        <v>151.762</v>
      </c>
      <c r="KG42" s="29">
        <v>153.345</v>
      </c>
      <c r="KH42" s="29">
        <v>151.87100000000001</v>
      </c>
      <c r="KI42" s="29">
        <v>158.524</v>
      </c>
      <c r="KJ42" s="29">
        <v>156.57599999999999</v>
      </c>
      <c r="KK42" s="29">
        <v>148.411</v>
      </c>
      <c r="KL42" s="29">
        <v>144.566</v>
      </c>
      <c r="KM42" s="29">
        <v>139.18299999999999</v>
      </c>
      <c r="KN42" s="29">
        <v>145.02699999999999</v>
      </c>
      <c r="KO42" s="29">
        <v>167.46299999999999</v>
      </c>
      <c r="KP42" s="29">
        <v>165.149</v>
      </c>
      <c r="KQ42" s="29">
        <v>159.41399999999999</v>
      </c>
      <c r="KR42" s="29">
        <v>159.52799999999999</v>
      </c>
      <c r="KS42" s="29">
        <v>156.09399999999999</v>
      </c>
      <c r="KT42" s="29">
        <v>162.101</v>
      </c>
      <c r="KU42" s="29">
        <v>164.255</v>
      </c>
      <c r="KV42" s="29">
        <v>158.72300000000001</v>
      </c>
      <c r="KW42" s="29">
        <v>157.858</v>
      </c>
      <c r="KX42" s="29">
        <v>158.88999999999999</v>
      </c>
      <c r="KY42" s="29">
        <v>159.572</v>
      </c>
      <c r="KZ42" s="29">
        <v>158.709</v>
      </c>
      <c r="LA42" s="29">
        <v>151.02799999999999</v>
      </c>
      <c r="LB42" s="29">
        <v>154.72999999999999</v>
      </c>
      <c r="LC42" s="29">
        <v>156.25700000000001</v>
      </c>
      <c r="LD42" s="29">
        <v>165.29</v>
      </c>
      <c r="LE42" s="29">
        <v>175.69900000000001</v>
      </c>
      <c r="LF42" s="29">
        <v>178.70699999999999</v>
      </c>
      <c r="LG42" s="29">
        <v>187.40700000000001</v>
      </c>
      <c r="LH42" s="29">
        <v>193.52</v>
      </c>
      <c r="LI42" s="29">
        <v>182.73400000000001</v>
      </c>
      <c r="LJ42" s="29">
        <v>177.649</v>
      </c>
      <c r="LK42" s="29">
        <v>174.18700000000001</v>
      </c>
      <c r="LL42" s="29">
        <v>176.541</v>
      </c>
      <c r="LM42" s="29">
        <v>178.66499999999999</v>
      </c>
      <c r="LN42" s="29">
        <v>184.197</v>
      </c>
      <c r="LO42" s="29">
        <v>185.376</v>
      </c>
      <c r="LP42" s="29">
        <v>185.16</v>
      </c>
      <c r="LQ42" s="29">
        <v>174.161</v>
      </c>
      <c r="LR42" s="29">
        <v>165.4</v>
      </c>
      <c r="LS42" s="29">
        <v>161.089</v>
      </c>
      <c r="LT42" s="29">
        <v>156.62200000000001</v>
      </c>
      <c r="LU42" s="29">
        <v>148.20099999999999</v>
      </c>
      <c r="LV42" s="29">
        <v>146.47800000000001</v>
      </c>
      <c r="LW42" s="29">
        <v>145.72399999999999</v>
      </c>
      <c r="LX42" s="29">
        <v>158.24199999999999</v>
      </c>
      <c r="LY42" s="29">
        <v>162.51599999999999</v>
      </c>
      <c r="LZ42" s="29">
        <v>165.71899999999999</v>
      </c>
      <c r="MA42" s="29">
        <v>165.476</v>
      </c>
      <c r="MB42" s="29">
        <v>164.624</v>
      </c>
      <c r="MC42" s="29">
        <v>154.97300000000001</v>
      </c>
      <c r="MD42" s="29">
        <v>151.48599999999999</v>
      </c>
      <c r="ME42" s="29">
        <v>152.1</v>
      </c>
      <c r="MF42" s="29">
        <v>149.20599999999999</v>
      </c>
      <c r="MG42" s="29">
        <v>150.322</v>
      </c>
      <c r="MH42" s="29">
        <v>157.376</v>
      </c>
      <c r="MI42" s="29">
        <v>157.21799999999999</v>
      </c>
      <c r="MJ42" s="29">
        <v>154.39400000000001</v>
      </c>
      <c r="MK42" s="29">
        <v>150.63200000000001</v>
      </c>
      <c r="ML42" s="29">
        <v>151.417</v>
      </c>
      <c r="MM42" s="29">
        <v>150.74</v>
      </c>
      <c r="MN42" s="29">
        <v>159.47999999999999</v>
      </c>
      <c r="MO42" s="29">
        <v>162.11600000000001</v>
      </c>
      <c r="MP42" s="29">
        <v>168.78899999999999</v>
      </c>
      <c r="MQ42" s="29">
        <v>177.01400000000001</v>
      </c>
      <c r="MR42" s="29">
        <v>176.827</v>
      </c>
      <c r="MS42" s="29">
        <v>178.291</v>
      </c>
      <c r="MT42" s="29">
        <v>176.59800000000001</v>
      </c>
      <c r="MU42" s="29">
        <v>175.54499999999999</v>
      </c>
      <c r="MV42" s="29">
        <v>178.69900000000001</v>
      </c>
    </row>
    <row r="43" spans="2:528" x14ac:dyDescent="0.25">
      <c r="B43" s="29" t="s">
        <v>114</v>
      </c>
      <c r="C43" s="29" t="s">
        <v>927</v>
      </c>
      <c r="D43" s="29">
        <f t="shared" si="9"/>
        <v>513</v>
      </c>
      <c r="E43" s="29" t="str" cm="1">
        <f t="array" ref="E43">_xll.BDP($B43&amp;" corp",E$11)</f>
        <v>MRKGR 3 3/8 12/12/74</v>
      </c>
      <c r="F43" s="29" t="str" cm="1">
        <f t="array" ref="F43">_xll.BDP($B43&amp;" corp",F$11)</f>
        <v>MRKGR</v>
      </c>
      <c r="G43" s="29" cm="1">
        <f t="array" ref="G43">_xll.BDP($B43&amp;" corp",G$11)</f>
        <v>3.375</v>
      </c>
      <c r="H43" s="31" cm="1">
        <f t="array" ref="H43">_xll.BDP($B43&amp;" corp",H$11)*1</f>
        <v>45638</v>
      </c>
      <c r="I43" s="31" t="str">
        <f t="shared" si="10"/>
        <v>MRKGR 3.375 24</v>
      </c>
      <c r="J43" s="29" t="str" cm="1">
        <f t="array" ref="J43">_xll.BDP($B43&amp;" corp",J$11)</f>
        <v>EUR</v>
      </c>
      <c r="K43" s="31" cm="1">
        <f t="array" ref="K43">_xll.BDP($B43&amp;" corp",K$11)*1</f>
        <v>41981</v>
      </c>
      <c r="L43" s="29">
        <f t="shared" ca="1" si="11"/>
        <v>2145</v>
      </c>
      <c r="N43" s="29">
        <v>1</v>
      </c>
      <c r="O43" s="29" t="s">
        <v>1174</v>
      </c>
      <c r="P43" s="29">
        <f>_xll.BDH(B43&amp;"@"&amp;C43&amp;" Corp","blp_i_sprd_mid","-2AY",,"Dates=h","Fill=C","Sort=R","Dir=H","factor=1","pcs="&amp;TV44,"cols=513;rows=1")</f>
        <v>158.321</v>
      </c>
      <c r="Q43" s="29">
        <v>160.36699999999999</v>
      </c>
      <c r="R43" s="29">
        <v>162.09200000000001</v>
      </c>
      <c r="S43" s="29">
        <v>163.35300000000001</v>
      </c>
      <c r="T43" s="29">
        <v>163.16200000000001</v>
      </c>
      <c r="U43" s="29">
        <v>160.417</v>
      </c>
      <c r="V43" s="29">
        <v>159.13</v>
      </c>
      <c r="W43" s="29">
        <v>159.393</v>
      </c>
      <c r="X43" s="29">
        <v>158.08699999999999</v>
      </c>
      <c r="Y43" s="29">
        <v>158.417</v>
      </c>
      <c r="Z43" s="29">
        <v>156.923</v>
      </c>
      <c r="AA43" s="29">
        <v>157.65899999999999</v>
      </c>
      <c r="AB43" s="29">
        <v>161.64400000000001</v>
      </c>
      <c r="AC43" s="29">
        <v>164.32300000000001</v>
      </c>
      <c r="AD43" s="29">
        <v>165.04400000000001</v>
      </c>
      <c r="AE43" s="29">
        <v>171.43299999999999</v>
      </c>
      <c r="AF43" s="29">
        <v>175.60900000000001</v>
      </c>
      <c r="AG43" s="29">
        <v>176.48099999999999</v>
      </c>
      <c r="AH43" s="29">
        <v>178.69399999999999</v>
      </c>
      <c r="AI43" s="29">
        <v>176.316</v>
      </c>
      <c r="AJ43" s="29">
        <v>171.64500000000001</v>
      </c>
      <c r="AK43" s="29">
        <v>171.828</v>
      </c>
      <c r="AL43" s="29">
        <v>171.393</v>
      </c>
      <c r="AM43" s="29">
        <v>166.09399999999999</v>
      </c>
      <c r="AN43" s="29">
        <v>169.46199999999999</v>
      </c>
      <c r="AO43" s="29">
        <v>169.58699999999999</v>
      </c>
      <c r="AP43" s="29">
        <v>171.245</v>
      </c>
      <c r="AQ43" s="29">
        <v>171.46600000000001</v>
      </c>
      <c r="AR43" s="29">
        <v>171.43700000000001</v>
      </c>
      <c r="AS43" s="29">
        <v>167.32400000000001</v>
      </c>
      <c r="AT43" s="29">
        <v>169.39</v>
      </c>
      <c r="AU43" s="29">
        <v>169.952</v>
      </c>
      <c r="AV43" s="29">
        <v>170.20400000000001</v>
      </c>
      <c r="AW43" s="29">
        <v>169.70599999999999</v>
      </c>
      <c r="AX43" s="29">
        <v>170.19800000000001</v>
      </c>
      <c r="AY43" s="29">
        <v>169.602</v>
      </c>
      <c r="AZ43" s="29">
        <v>172.40899999999999</v>
      </c>
      <c r="BA43" s="29">
        <v>172.81100000000001</v>
      </c>
      <c r="BB43" s="29">
        <v>171.874</v>
      </c>
      <c r="BC43" s="29">
        <v>171.203</v>
      </c>
      <c r="BD43" s="29">
        <v>167.02799999999999</v>
      </c>
      <c r="BE43" s="29">
        <v>167.08199999999999</v>
      </c>
      <c r="BF43" s="29">
        <v>171.267</v>
      </c>
      <c r="BG43" s="29">
        <v>172.28399999999999</v>
      </c>
      <c r="BH43" s="29">
        <v>171.47800000000001</v>
      </c>
      <c r="BI43" s="29">
        <v>169.31</v>
      </c>
      <c r="BJ43" s="29">
        <v>169.00299999999999</v>
      </c>
      <c r="BK43" s="29">
        <v>166.893</v>
      </c>
      <c r="BL43" s="29">
        <v>162.42099999999999</v>
      </c>
      <c r="BM43" s="29">
        <v>159.60499999999999</v>
      </c>
      <c r="BN43" s="29">
        <v>162.01599999999999</v>
      </c>
      <c r="BO43" s="29">
        <v>165.166</v>
      </c>
      <c r="BP43" s="29">
        <v>168.06299999999999</v>
      </c>
      <c r="BQ43" s="29">
        <v>166.49299999999999</v>
      </c>
      <c r="BR43" s="29">
        <v>170.995</v>
      </c>
      <c r="BS43" s="29">
        <v>169.59299999999999</v>
      </c>
      <c r="BT43" s="29">
        <v>171.923</v>
      </c>
      <c r="BU43" s="29">
        <v>170.94200000000001</v>
      </c>
      <c r="BV43" s="29">
        <v>170.922</v>
      </c>
      <c r="BW43" s="29">
        <v>170.839</v>
      </c>
      <c r="BX43" s="29">
        <v>165.166</v>
      </c>
      <c r="BY43" s="29">
        <v>162.46700000000001</v>
      </c>
      <c r="BZ43" s="29">
        <v>156.14599999999999</v>
      </c>
      <c r="CA43" s="29">
        <v>153.72900000000001</v>
      </c>
      <c r="CB43" s="29">
        <v>155.12</v>
      </c>
      <c r="CC43" s="29">
        <v>157.911</v>
      </c>
      <c r="CD43" s="29">
        <v>156.48400000000001</v>
      </c>
      <c r="CE43" s="29">
        <v>165.28899999999999</v>
      </c>
      <c r="CF43" s="29">
        <v>174.565</v>
      </c>
      <c r="CG43" s="29">
        <v>177.71700000000001</v>
      </c>
      <c r="CH43" s="29">
        <v>179.249</v>
      </c>
      <c r="CI43" s="29">
        <v>180.82900000000001</v>
      </c>
      <c r="CJ43" s="29">
        <v>181.542</v>
      </c>
      <c r="CK43" s="29">
        <v>184.76300000000001</v>
      </c>
      <c r="CL43" s="29">
        <v>183.34200000000001</v>
      </c>
      <c r="CM43" s="29">
        <v>179.91300000000001</v>
      </c>
      <c r="CN43" s="29">
        <v>178.458</v>
      </c>
      <c r="CO43" s="29">
        <v>179.14699999999999</v>
      </c>
      <c r="CP43" s="29">
        <v>183.12200000000001</v>
      </c>
      <c r="CQ43" s="29">
        <v>183.762</v>
      </c>
      <c r="CR43" s="29">
        <v>185.82300000000001</v>
      </c>
      <c r="CS43" s="29">
        <v>188.185</v>
      </c>
      <c r="CT43" s="29">
        <v>188.03800000000001</v>
      </c>
      <c r="CU43" s="29">
        <v>186.84800000000001</v>
      </c>
      <c r="CV43" s="29">
        <v>185.83699999999999</v>
      </c>
      <c r="CW43" s="29">
        <v>182.28800000000001</v>
      </c>
      <c r="CX43" s="29">
        <v>178.774</v>
      </c>
      <c r="CY43" s="29">
        <v>180.15299999999999</v>
      </c>
      <c r="CZ43" s="29">
        <v>170.929</v>
      </c>
      <c r="DA43" s="29">
        <v>169.36</v>
      </c>
      <c r="DB43" s="29">
        <v>162.386</v>
      </c>
      <c r="DC43" s="29">
        <v>156.83699999999999</v>
      </c>
      <c r="DD43" s="29">
        <v>171.21899999999999</v>
      </c>
      <c r="DE43" s="29">
        <v>167.30600000000001</v>
      </c>
      <c r="DF43" s="29">
        <v>166.11099999999999</v>
      </c>
      <c r="DG43" s="29">
        <v>152.09899999999999</v>
      </c>
      <c r="DH43" s="29">
        <v>142.03899999999999</v>
      </c>
      <c r="DI43" s="29">
        <v>131.84399999999999</v>
      </c>
      <c r="DJ43" s="29">
        <v>136.774</v>
      </c>
      <c r="DK43" s="29">
        <v>149.244</v>
      </c>
      <c r="DL43" s="29">
        <v>157.149</v>
      </c>
      <c r="DM43" s="29">
        <v>166.91900000000001</v>
      </c>
      <c r="DN43" s="29">
        <v>168.87799999999999</v>
      </c>
      <c r="DO43" s="29">
        <v>169.36500000000001</v>
      </c>
      <c r="DP43" s="29">
        <v>165.24</v>
      </c>
      <c r="DQ43" s="29">
        <v>164.41200000000001</v>
      </c>
      <c r="DR43" s="29">
        <v>173.464</v>
      </c>
      <c r="DS43" s="29">
        <v>171.86500000000001</v>
      </c>
      <c r="DT43" s="29">
        <v>187.155</v>
      </c>
      <c r="DU43" s="29">
        <v>190.624</v>
      </c>
      <c r="DV43" s="29">
        <v>191.11699999999999</v>
      </c>
      <c r="DW43" s="29">
        <v>196.965</v>
      </c>
      <c r="DX43" s="29">
        <v>205.10400000000001</v>
      </c>
      <c r="DY43" s="29">
        <v>210.26900000000001</v>
      </c>
      <c r="DZ43" s="29">
        <v>212.56899999999999</v>
      </c>
      <c r="EA43" s="29">
        <v>209.184</v>
      </c>
      <c r="EB43" s="29">
        <v>206.19</v>
      </c>
      <c r="EC43" s="29">
        <v>210.494</v>
      </c>
      <c r="ED43" s="29">
        <v>207.02500000000001</v>
      </c>
      <c r="EE43" s="29">
        <v>210.09700000000001</v>
      </c>
      <c r="EF43" s="29">
        <v>211.73400000000001</v>
      </c>
      <c r="EG43" s="29">
        <v>216.84800000000001</v>
      </c>
      <c r="EH43" s="29">
        <v>216.57</v>
      </c>
      <c r="EI43" s="29">
        <v>210.596</v>
      </c>
      <c r="EJ43" s="29">
        <v>211.666</v>
      </c>
      <c r="EK43" s="29">
        <v>204.96199999999999</v>
      </c>
      <c r="EL43" s="29">
        <v>203.435</v>
      </c>
      <c r="EM43" s="29">
        <v>203.042</v>
      </c>
      <c r="EN43" s="29">
        <v>225.50299999999999</v>
      </c>
      <c r="EO43" s="29">
        <v>231.98</v>
      </c>
      <c r="EP43" s="29">
        <v>239.79300000000001</v>
      </c>
      <c r="EQ43" s="29">
        <v>246.38900000000001</v>
      </c>
      <c r="ER43" s="29">
        <v>250.05699999999999</v>
      </c>
      <c r="ES43" s="29">
        <v>254.54</v>
      </c>
      <c r="ET43" s="29">
        <v>258.15800000000002</v>
      </c>
      <c r="EU43" s="29">
        <v>257.61599999999999</v>
      </c>
      <c r="EV43" s="29">
        <v>268.96199999999999</v>
      </c>
      <c r="EW43" s="29">
        <v>300.20800000000003</v>
      </c>
      <c r="EX43" s="29">
        <v>314.26400000000001</v>
      </c>
      <c r="EY43" s="29">
        <v>324.50900000000001</v>
      </c>
      <c r="EZ43" s="29">
        <v>342.70600000000002</v>
      </c>
      <c r="FA43" s="29">
        <v>347.54899999999998</v>
      </c>
      <c r="FB43" s="29">
        <v>347.92500000000001</v>
      </c>
      <c r="FC43" s="29">
        <v>348.81799999999998</v>
      </c>
      <c r="FD43" s="29">
        <v>349.29500000000002</v>
      </c>
      <c r="FE43" s="29">
        <v>352.15600000000001</v>
      </c>
      <c r="FF43" s="29">
        <v>355.68200000000002</v>
      </c>
      <c r="FG43" s="29">
        <v>354.60300000000001</v>
      </c>
      <c r="FH43" s="29">
        <v>353.21800000000002</v>
      </c>
      <c r="FI43" s="29">
        <v>374.38499999999999</v>
      </c>
      <c r="FJ43" s="29">
        <v>380.01100000000002</v>
      </c>
      <c r="FK43" s="29">
        <v>362.68599999999998</v>
      </c>
      <c r="FL43" s="29">
        <v>364.44099999999997</v>
      </c>
      <c r="FM43" s="29">
        <v>365.16899999999998</v>
      </c>
      <c r="FN43" s="29">
        <v>321.25</v>
      </c>
      <c r="FO43" s="29">
        <v>282.47899999999998</v>
      </c>
      <c r="FP43" s="29">
        <v>230.84899999999999</v>
      </c>
      <c r="FQ43" s="29">
        <v>229.256</v>
      </c>
      <c r="FR43" s="29">
        <v>205.18199999999999</v>
      </c>
      <c r="FS43" s="29">
        <v>201.59200000000001</v>
      </c>
      <c r="FT43" s="29">
        <v>208.40100000000001</v>
      </c>
      <c r="FU43" s="29">
        <v>160.02799999999999</v>
      </c>
      <c r="FV43" s="29">
        <v>141.298</v>
      </c>
      <c r="FW43" s="29">
        <v>135.27199999999999</v>
      </c>
      <c r="FX43" s="29">
        <v>138.05099999999999</v>
      </c>
      <c r="FY43" s="29">
        <v>146.571</v>
      </c>
      <c r="FZ43" s="29">
        <v>142.51599999999999</v>
      </c>
      <c r="GA43" s="29">
        <v>127.389</v>
      </c>
      <c r="GB43" s="29">
        <v>118.398</v>
      </c>
      <c r="GC43" s="29">
        <v>112.35899999999999</v>
      </c>
      <c r="GD43" s="29">
        <v>106.676</v>
      </c>
      <c r="GE43" s="29">
        <v>97.186000000000007</v>
      </c>
      <c r="GF43" s="29">
        <v>100.05500000000001</v>
      </c>
      <c r="GG43" s="29">
        <v>101.398</v>
      </c>
      <c r="GH43" s="29">
        <v>102.55800000000001</v>
      </c>
      <c r="GI43" s="29">
        <v>101.81100000000001</v>
      </c>
      <c r="GJ43" s="29">
        <v>102.36799999999999</v>
      </c>
      <c r="GK43" s="29">
        <v>101.60599999999999</v>
      </c>
      <c r="GL43" s="29">
        <v>100.77200000000001</v>
      </c>
      <c r="GM43" s="29">
        <v>101.545</v>
      </c>
      <c r="GN43" s="29">
        <v>102.246</v>
      </c>
      <c r="GO43" s="29">
        <v>100.65600000000001</v>
      </c>
      <c r="GP43" s="29">
        <v>99.244</v>
      </c>
      <c r="GQ43" s="29">
        <v>99.838999999999999</v>
      </c>
      <c r="GR43" s="29">
        <v>102.626</v>
      </c>
      <c r="GS43" s="29">
        <v>106.929</v>
      </c>
      <c r="GT43" s="29">
        <v>105.88</v>
      </c>
      <c r="GU43" s="29">
        <v>104.5</v>
      </c>
      <c r="GV43" s="29">
        <v>101.663</v>
      </c>
      <c r="GW43" s="29">
        <v>100.44499999999999</v>
      </c>
      <c r="GX43" s="29">
        <v>103.19799999999999</v>
      </c>
      <c r="GY43" s="29">
        <v>94.718999999999994</v>
      </c>
      <c r="GZ43" s="29">
        <v>92.686000000000007</v>
      </c>
      <c r="HA43" s="29">
        <v>88.83</v>
      </c>
      <c r="HB43" s="29">
        <v>88.058999999999997</v>
      </c>
      <c r="HC43" s="29">
        <v>86.251000000000005</v>
      </c>
      <c r="HD43" s="29">
        <v>86.206000000000003</v>
      </c>
      <c r="HE43" s="29">
        <v>87.994</v>
      </c>
      <c r="HF43" s="29">
        <v>88.266000000000005</v>
      </c>
      <c r="HG43" s="29">
        <v>86.013000000000005</v>
      </c>
      <c r="HH43" s="29">
        <v>86.391999999999996</v>
      </c>
      <c r="HI43" s="29">
        <v>88.24</v>
      </c>
      <c r="HJ43" s="29">
        <v>86.903999999999996</v>
      </c>
      <c r="HK43" s="29">
        <v>90.731999999999999</v>
      </c>
      <c r="HL43" s="29">
        <v>91.119</v>
      </c>
      <c r="HM43" s="29">
        <v>88.712000000000003</v>
      </c>
      <c r="HN43" s="29">
        <v>88.355999999999995</v>
      </c>
      <c r="HO43" s="29">
        <v>84.945999999999998</v>
      </c>
      <c r="HP43" s="29">
        <v>84.349000000000004</v>
      </c>
      <c r="HQ43" s="29">
        <v>82.53</v>
      </c>
      <c r="HR43" s="29">
        <v>86.932000000000002</v>
      </c>
      <c r="HS43" s="29">
        <v>85.957999999999998</v>
      </c>
      <c r="HT43" s="29">
        <v>87.388000000000005</v>
      </c>
      <c r="HU43" s="29">
        <v>89.221000000000004</v>
      </c>
      <c r="HV43" s="29">
        <v>90.117999999999995</v>
      </c>
      <c r="HW43" s="29">
        <v>92.438000000000002</v>
      </c>
      <c r="HX43" s="29">
        <v>94.126999999999995</v>
      </c>
      <c r="HY43" s="29">
        <v>95.444999999999993</v>
      </c>
      <c r="HZ43" s="29">
        <v>96.183999999999997</v>
      </c>
      <c r="IA43" s="29">
        <v>99.135000000000005</v>
      </c>
      <c r="IB43" s="29">
        <v>101.861</v>
      </c>
      <c r="IC43" s="29">
        <v>99.902000000000001</v>
      </c>
      <c r="ID43" s="29">
        <v>102.31699999999999</v>
      </c>
      <c r="IE43" s="29">
        <v>102.04</v>
      </c>
      <c r="IF43" s="29">
        <v>103.518</v>
      </c>
      <c r="IG43" s="29">
        <v>106.938</v>
      </c>
      <c r="IH43" s="29">
        <v>109.773</v>
      </c>
      <c r="II43" s="29">
        <v>104.244</v>
      </c>
      <c r="IJ43" s="29">
        <v>108.896</v>
      </c>
      <c r="IK43" s="29">
        <v>109.515</v>
      </c>
      <c r="IL43" s="29">
        <v>109.77800000000001</v>
      </c>
      <c r="IM43" s="29">
        <v>108.497</v>
      </c>
      <c r="IN43" s="29">
        <v>111.76</v>
      </c>
      <c r="IO43" s="29">
        <v>119.425</v>
      </c>
      <c r="IP43" s="29">
        <v>118.562</v>
      </c>
      <c r="IQ43" s="29">
        <v>120.471</v>
      </c>
      <c r="IR43" s="29">
        <v>115.876</v>
      </c>
      <c r="IS43" s="29">
        <v>115.60599999999999</v>
      </c>
      <c r="IT43" s="29">
        <v>116.402</v>
      </c>
      <c r="IU43" s="29">
        <v>117.242</v>
      </c>
      <c r="IV43" s="29">
        <v>114.96299999999999</v>
      </c>
      <c r="IW43" s="29">
        <v>111.276</v>
      </c>
      <c r="IX43" s="29">
        <v>110.747</v>
      </c>
      <c r="IY43" s="29">
        <v>110.00700000000001</v>
      </c>
      <c r="IZ43" s="29">
        <v>107.224</v>
      </c>
      <c r="JA43" s="29">
        <v>111.992</v>
      </c>
      <c r="JB43" s="29">
        <v>110.068</v>
      </c>
      <c r="JC43" s="29">
        <v>113.756</v>
      </c>
      <c r="JD43" s="29">
        <v>116.455</v>
      </c>
      <c r="JE43" s="29">
        <v>117.708</v>
      </c>
      <c r="JF43" s="29">
        <v>115.181</v>
      </c>
      <c r="JG43" s="29">
        <v>114.777</v>
      </c>
      <c r="JH43" s="29">
        <v>112.76</v>
      </c>
      <c r="JI43" s="29">
        <v>115.01300000000001</v>
      </c>
      <c r="JJ43" s="29">
        <v>118.396</v>
      </c>
      <c r="JK43" s="29">
        <v>119.581</v>
      </c>
      <c r="JL43" s="29">
        <v>117.294</v>
      </c>
      <c r="JM43" s="29">
        <v>116.53700000000001</v>
      </c>
      <c r="JN43" s="29">
        <v>119.227</v>
      </c>
      <c r="JO43" s="29">
        <v>121.501</v>
      </c>
      <c r="JP43" s="29">
        <v>121.703</v>
      </c>
      <c r="JQ43" s="29">
        <v>124.985</v>
      </c>
      <c r="JR43" s="29">
        <v>128.59100000000001</v>
      </c>
      <c r="JS43" s="29">
        <v>128.29</v>
      </c>
      <c r="JT43" s="29">
        <v>131.95699999999999</v>
      </c>
      <c r="JU43" s="29">
        <v>137.21700000000001</v>
      </c>
      <c r="JV43" s="29">
        <v>141.01599999999999</v>
      </c>
      <c r="JW43" s="29">
        <v>138.29</v>
      </c>
      <c r="JX43" s="29">
        <v>139.376</v>
      </c>
      <c r="JY43" s="29">
        <v>139.60499999999999</v>
      </c>
      <c r="JZ43" s="29">
        <v>134.529</v>
      </c>
      <c r="KA43" s="29">
        <v>131.054</v>
      </c>
      <c r="KB43" s="29">
        <v>132.649</v>
      </c>
      <c r="KC43" s="29">
        <v>133.946</v>
      </c>
      <c r="KD43" s="29">
        <v>134.124</v>
      </c>
      <c r="KE43" s="29">
        <v>134.94200000000001</v>
      </c>
      <c r="KF43" s="29">
        <v>134.726</v>
      </c>
      <c r="KG43" s="29">
        <v>134.499</v>
      </c>
      <c r="KH43" s="29">
        <v>130.68799999999999</v>
      </c>
      <c r="KI43" s="29">
        <v>133.41999999999999</v>
      </c>
      <c r="KJ43" s="29">
        <v>132.142</v>
      </c>
      <c r="KK43" s="29">
        <v>126.349</v>
      </c>
      <c r="KL43" s="29">
        <v>121.39700000000001</v>
      </c>
      <c r="KM43" s="29">
        <v>117.93300000000001</v>
      </c>
      <c r="KN43" s="29">
        <v>121.416</v>
      </c>
      <c r="KO43" s="29">
        <v>139.89400000000001</v>
      </c>
      <c r="KP43" s="29">
        <v>138.529</v>
      </c>
      <c r="KQ43" s="29">
        <v>135.358</v>
      </c>
      <c r="KR43" s="29">
        <v>134.84700000000001</v>
      </c>
      <c r="KS43" s="29">
        <v>132.05500000000001</v>
      </c>
      <c r="KT43" s="29">
        <v>135.97499999999999</v>
      </c>
      <c r="KU43" s="29">
        <v>138.05000000000001</v>
      </c>
      <c r="KV43" s="29">
        <v>136.328</v>
      </c>
      <c r="KW43" s="29">
        <v>136.08199999999999</v>
      </c>
      <c r="KX43" s="29">
        <v>136.86699999999999</v>
      </c>
      <c r="KY43" s="29">
        <v>139.715</v>
      </c>
      <c r="KZ43" s="29">
        <v>138.732</v>
      </c>
      <c r="LA43" s="29">
        <v>134.43600000000001</v>
      </c>
      <c r="LB43" s="29">
        <v>139.874</v>
      </c>
      <c r="LC43" s="29">
        <v>140.94300000000001</v>
      </c>
      <c r="LD43" s="29">
        <v>151.28700000000001</v>
      </c>
      <c r="LE43" s="29">
        <v>166.107</v>
      </c>
      <c r="LF43" s="29">
        <v>171.41900000000001</v>
      </c>
      <c r="LG43" s="29">
        <v>180.77600000000001</v>
      </c>
      <c r="LH43" s="29">
        <v>184.66399999999999</v>
      </c>
      <c r="LI43" s="29">
        <v>175.17500000000001</v>
      </c>
      <c r="LJ43" s="29">
        <v>172.619</v>
      </c>
      <c r="LK43" s="29">
        <v>168.48699999999999</v>
      </c>
      <c r="LL43" s="29">
        <v>170.39599999999999</v>
      </c>
      <c r="LM43" s="29">
        <v>170.578</v>
      </c>
      <c r="LN43" s="29">
        <v>176.18199999999999</v>
      </c>
      <c r="LO43" s="29">
        <v>175.51900000000001</v>
      </c>
      <c r="LP43" s="29">
        <v>179.471</v>
      </c>
      <c r="LQ43" s="29">
        <v>168.83</v>
      </c>
      <c r="LR43" s="29">
        <v>157.86799999999999</v>
      </c>
      <c r="LS43" s="29">
        <v>153.54599999999999</v>
      </c>
      <c r="LT43" s="29">
        <v>152.96</v>
      </c>
      <c r="LU43" s="29">
        <v>143.524</v>
      </c>
      <c r="LV43" s="29">
        <v>141.36000000000001</v>
      </c>
      <c r="LW43" s="29">
        <v>141.07900000000001</v>
      </c>
      <c r="LX43" s="29">
        <v>147.833</v>
      </c>
      <c r="LY43" s="29">
        <v>152.166</v>
      </c>
      <c r="LZ43" s="29">
        <v>156.29499999999999</v>
      </c>
      <c r="MA43" s="29">
        <v>155.989</v>
      </c>
      <c r="MB43" s="29">
        <v>153.07499999999999</v>
      </c>
      <c r="MC43" s="29">
        <v>148.03899999999999</v>
      </c>
      <c r="MD43" s="29">
        <v>142.25700000000001</v>
      </c>
      <c r="ME43" s="29">
        <v>142.374</v>
      </c>
      <c r="MF43" s="29">
        <v>139.91499999999999</v>
      </c>
      <c r="MG43" s="29">
        <v>140.042</v>
      </c>
      <c r="MH43" s="29">
        <v>146.09399999999999</v>
      </c>
      <c r="MI43" s="29">
        <v>150.23599999999999</v>
      </c>
      <c r="MJ43" s="29">
        <v>147.74100000000001</v>
      </c>
      <c r="MK43" s="29">
        <v>142.69200000000001</v>
      </c>
      <c r="ML43" s="29">
        <v>146.11699999999999</v>
      </c>
      <c r="MM43" s="29">
        <v>146.47399999999999</v>
      </c>
      <c r="MN43" s="29">
        <v>153.45699999999999</v>
      </c>
      <c r="MO43" s="29">
        <v>155.42099999999999</v>
      </c>
      <c r="MP43" s="29">
        <v>160.739</v>
      </c>
      <c r="MQ43" s="29">
        <v>165.964</v>
      </c>
      <c r="MR43" s="29">
        <v>166.76900000000001</v>
      </c>
      <c r="MS43" s="29">
        <v>167.196</v>
      </c>
      <c r="MT43" s="29">
        <v>163.559</v>
      </c>
      <c r="MU43" s="29">
        <v>162.809</v>
      </c>
      <c r="MV43" s="29">
        <v>162.572</v>
      </c>
      <c r="MW43" s="29">
        <v>170.92400000000001</v>
      </c>
      <c r="MX43" s="29">
        <v>190.40199999999999</v>
      </c>
      <c r="MY43" s="29">
        <v>195.33</v>
      </c>
      <c r="MZ43" s="29">
        <v>202.80799999999999</v>
      </c>
      <c r="NA43" s="29">
        <v>203.06700000000001</v>
      </c>
      <c r="NB43" s="29">
        <v>204.36699999999999</v>
      </c>
      <c r="NC43" s="29">
        <v>198.86600000000001</v>
      </c>
      <c r="ND43" s="29">
        <v>203.73400000000001</v>
      </c>
      <c r="NE43" s="29">
        <v>210.99299999999999</v>
      </c>
      <c r="NF43" s="29">
        <v>212.24199999999999</v>
      </c>
      <c r="NG43" s="29">
        <v>217.38900000000001</v>
      </c>
      <c r="NH43" s="29">
        <v>220.34100000000001</v>
      </c>
      <c r="NI43" s="29">
        <v>223.60900000000001</v>
      </c>
      <c r="NJ43" s="29">
        <v>222.30799999999999</v>
      </c>
      <c r="NK43" s="29">
        <v>221.03800000000001</v>
      </c>
      <c r="NL43" s="29">
        <v>221.35900000000001</v>
      </c>
      <c r="NM43" s="29">
        <v>218.161</v>
      </c>
      <c r="NN43" s="29">
        <v>223.107</v>
      </c>
      <c r="NO43" s="29">
        <v>216.03200000000001</v>
      </c>
      <c r="NP43" s="29">
        <v>217.54</v>
      </c>
      <c r="NQ43" s="29">
        <v>208.559</v>
      </c>
      <c r="NR43" s="29">
        <v>206.09299999999999</v>
      </c>
      <c r="NS43" s="29">
        <v>203.92</v>
      </c>
      <c r="NT43" s="29">
        <v>202.929</v>
      </c>
      <c r="NU43" s="29">
        <v>199.44300000000001</v>
      </c>
      <c r="NV43" s="29">
        <v>201.44399999999999</v>
      </c>
      <c r="NW43" s="29">
        <v>200.751</v>
      </c>
      <c r="NX43" s="29">
        <v>199.47800000000001</v>
      </c>
      <c r="NY43" s="29">
        <v>195.244</v>
      </c>
      <c r="NZ43" s="29">
        <v>196.32499999999999</v>
      </c>
      <c r="OA43" s="29">
        <v>192.76900000000001</v>
      </c>
      <c r="OB43" s="29">
        <v>183.36199999999999</v>
      </c>
      <c r="OC43" s="29">
        <v>174.25800000000001</v>
      </c>
      <c r="OD43" s="29">
        <v>174.09100000000001</v>
      </c>
      <c r="OE43" s="29">
        <v>175.22</v>
      </c>
      <c r="OF43" s="29">
        <v>175.15</v>
      </c>
      <c r="OG43" s="29">
        <v>176.27799999999999</v>
      </c>
      <c r="OH43" s="29">
        <v>177.28</v>
      </c>
      <c r="OI43" s="29">
        <v>179.78100000000001</v>
      </c>
      <c r="OJ43" s="29">
        <v>178.56399999999999</v>
      </c>
      <c r="OK43" s="29">
        <v>179.46</v>
      </c>
      <c r="OL43" s="29">
        <v>175.37899999999999</v>
      </c>
      <c r="OM43" s="29">
        <v>177</v>
      </c>
      <c r="ON43" s="29">
        <v>172.96</v>
      </c>
      <c r="OO43" s="29">
        <v>172.40799999999999</v>
      </c>
      <c r="OP43" s="29">
        <v>172.614</v>
      </c>
      <c r="OQ43" s="29">
        <v>174.17</v>
      </c>
      <c r="OR43" s="29">
        <v>178.15799999999999</v>
      </c>
      <c r="OS43" s="29">
        <v>180.964</v>
      </c>
      <c r="OT43" s="29">
        <v>176.53700000000001</v>
      </c>
      <c r="OU43" s="29">
        <v>175.13900000000001</v>
      </c>
      <c r="OV43" s="29">
        <v>172.667</v>
      </c>
      <c r="OW43" s="29">
        <v>173.12200000000001</v>
      </c>
      <c r="OX43" s="29">
        <v>171.148</v>
      </c>
      <c r="OY43" s="29">
        <v>172.892</v>
      </c>
      <c r="OZ43" s="29">
        <v>173.00800000000001</v>
      </c>
      <c r="PA43" s="29">
        <v>178.38900000000001</v>
      </c>
      <c r="PB43" s="29">
        <v>179.61</v>
      </c>
      <c r="PC43" s="29">
        <v>185.98699999999999</v>
      </c>
      <c r="PD43" s="29">
        <v>183.53200000000001</v>
      </c>
      <c r="PE43" s="29">
        <v>188.27500000000001</v>
      </c>
      <c r="PF43" s="29">
        <v>190.774</v>
      </c>
      <c r="PG43" s="29">
        <v>192.89699999999999</v>
      </c>
      <c r="PH43" s="29">
        <v>189.92500000000001</v>
      </c>
      <c r="PI43" s="29">
        <v>191.50899999999999</v>
      </c>
      <c r="PJ43" s="29">
        <v>197.44</v>
      </c>
      <c r="PK43" s="29">
        <v>201.047</v>
      </c>
      <c r="PL43" s="29">
        <v>202.03</v>
      </c>
      <c r="PM43" s="29">
        <v>209.607</v>
      </c>
      <c r="PN43" s="29">
        <v>215.929</v>
      </c>
      <c r="PO43" s="29">
        <v>220.898</v>
      </c>
      <c r="PP43" s="29">
        <v>224.852</v>
      </c>
      <c r="PQ43" s="29">
        <v>224.01400000000001</v>
      </c>
      <c r="PR43" s="29">
        <v>215.251</v>
      </c>
      <c r="PS43" s="29">
        <v>209.55199999999999</v>
      </c>
      <c r="PT43" s="29">
        <v>210.60499999999999</v>
      </c>
      <c r="PU43" s="29">
        <v>208.25200000000001</v>
      </c>
      <c r="PV43" s="29">
        <v>201.79599999999999</v>
      </c>
      <c r="PW43" s="29">
        <v>199.81299999999999</v>
      </c>
      <c r="PX43" s="29">
        <v>189.846</v>
      </c>
      <c r="PY43" s="29">
        <v>192.83500000000001</v>
      </c>
      <c r="PZ43" s="29">
        <v>197.52699999999999</v>
      </c>
      <c r="QA43" s="29">
        <v>195.584</v>
      </c>
      <c r="QB43" s="29">
        <v>197.5</v>
      </c>
      <c r="QC43" s="29">
        <v>195.43100000000001</v>
      </c>
      <c r="QD43" s="29">
        <v>197.149</v>
      </c>
      <c r="QE43" s="29">
        <v>203.09299999999999</v>
      </c>
      <c r="QF43" s="29">
        <v>205.053</v>
      </c>
      <c r="QG43" s="29">
        <v>205.983</v>
      </c>
      <c r="QH43" s="29">
        <v>211.03200000000001</v>
      </c>
      <c r="QI43" s="29">
        <v>217.81800000000001</v>
      </c>
      <c r="QJ43" s="29">
        <v>219.501</v>
      </c>
      <c r="QK43" s="29">
        <v>214.446</v>
      </c>
      <c r="QL43" s="29">
        <v>207.82900000000001</v>
      </c>
      <c r="QM43" s="29">
        <v>209.48</v>
      </c>
      <c r="QN43" s="29">
        <v>212.60900000000001</v>
      </c>
      <c r="QO43" s="29">
        <v>214.81299999999999</v>
      </c>
      <c r="QP43" s="29">
        <v>218.23500000000001</v>
      </c>
      <c r="QQ43" s="29">
        <v>223.499</v>
      </c>
      <c r="QR43" s="29">
        <v>223.733</v>
      </c>
      <c r="QS43" s="29">
        <v>220.87299999999999</v>
      </c>
      <c r="QT43" s="29">
        <v>221.00899999999999</v>
      </c>
      <c r="QU43" s="29">
        <v>222.99199999999999</v>
      </c>
      <c r="QV43" s="29">
        <v>220.70099999999999</v>
      </c>
      <c r="QW43" s="29">
        <v>219.77099999999999</v>
      </c>
      <c r="QX43" s="29">
        <v>215.59800000000001</v>
      </c>
      <c r="QY43" s="29">
        <v>214.09899999999999</v>
      </c>
      <c r="QZ43" s="29">
        <v>216.828</v>
      </c>
      <c r="RA43" s="29">
        <v>217.887</v>
      </c>
      <c r="RB43" s="29">
        <v>221.898</v>
      </c>
      <c r="RC43" s="29">
        <v>219.58799999999999</v>
      </c>
      <c r="RD43" s="29">
        <v>216.43</v>
      </c>
      <c r="RE43" s="29">
        <v>220.095</v>
      </c>
      <c r="RF43" s="29">
        <v>218.447</v>
      </c>
      <c r="RG43" s="29">
        <v>226.88</v>
      </c>
      <c r="RH43" s="29">
        <v>232.505</v>
      </c>
      <c r="RI43" s="29">
        <v>235.256</v>
      </c>
      <c r="RJ43" s="29">
        <v>240.482</v>
      </c>
      <c r="RK43" s="29">
        <v>232.43799999999999</v>
      </c>
      <c r="RL43" s="29">
        <v>225.88900000000001</v>
      </c>
      <c r="RM43" s="29">
        <v>224.142</v>
      </c>
      <c r="RN43" s="29">
        <v>223.792</v>
      </c>
      <c r="RO43" s="29">
        <v>220.83699999999999</v>
      </c>
      <c r="RP43" s="29">
        <v>220.44900000000001</v>
      </c>
      <c r="RQ43" s="29">
        <v>220.636</v>
      </c>
      <c r="RR43" s="29">
        <v>219.233</v>
      </c>
      <c r="RS43" s="29">
        <v>217.946</v>
      </c>
      <c r="RT43" s="29">
        <v>214.548</v>
      </c>
      <c r="RU43" s="29">
        <v>211.917</v>
      </c>
      <c r="RV43" s="29">
        <v>208.81</v>
      </c>
      <c r="RW43" s="29">
        <v>218.75800000000001</v>
      </c>
      <c r="RX43" s="29">
        <v>235.88800000000001</v>
      </c>
      <c r="RY43" s="29">
        <v>238.05500000000001</v>
      </c>
      <c r="RZ43" s="29">
        <v>236.52799999999999</v>
      </c>
      <c r="SA43" s="29">
        <v>235.93600000000001</v>
      </c>
      <c r="SB43" s="29">
        <v>226.14699999999999</v>
      </c>
      <c r="SC43" s="29">
        <v>223.15</v>
      </c>
      <c r="SD43" s="29">
        <v>216.46</v>
      </c>
      <c r="SE43" s="29">
        <v>217.04599999999999</v>
      </c>
      <c r="SF43" s="29">
        <v>214.50200000000001</v>
      </c>
      <c r="SG43" s="29">
        <v>209.97</v>
      </c>
      <c r="SH43" s="29">
        <v>207.292</v>
      </c>
      <c r="SI43" s="29">
        <v>202.67</v>
      </c>
      <c r="SJ43" s="29">
        <v>204.517</v>
      </c>
      <c r="SK43" s="29">
        <v>203.429</v>
      </c>
      <c r="SL43" s="29">
        <v>204.18100000000001</v>
      </c>
      <c r="SM43" s="29">
        <v>206.953</v>
      </c>
      <c r="SN43" s="29">
        <v>196.745</v>
      </c>
      <c r="SO43" s="29">
        <v>191.00399999999999</v>
      </c>
      <c r="SP43" s="29">
        <v>185.21899999999999</v>
      </c>
      <c r="SQ43" s="29">
        <v>178.86099999999999</v>
      </c>
      <c r="SR43" s="29">
        <v>174.232</v>
      </c>
      <c r="SS43" s="29">
        <v>173.756</v>
      </c>
      <c r="ST43" s="29">
        <v>172.44</v>
      </c>
      <c r="SU43" s="29">
        <v>168.625</v>
      </c>
      <c r="SV43" s="29">
        <v>170.191</v>
      </c>
      <c r="SW43" s="29">
        <v>172.28</v>
      </c>
      <c r="SX43" s="29">
        <v>173.273</v>
      </c>
      <c r="SY43" s="29">
        <v>172.70500000000001</v>
      </c>
      <c r="SZ43" s="29">
        <v>173.72399999999999</v>
      </c>
      <c r="TA43" s="29">
        <v>175.74199999999999</v>
      </c>
      <c r="TB43" s="29">
        <v>178.101</v>
      </c>
      <c r="TC43" s="29">
        <v>177.72800000000001</v>
      </c>
      <c r="TD43" s="29">
        <v>177.69300000000001</v>
      </c>
      <c r="TE43" s="29">
        <v>170.06399999999999</v>
      </c>
      <c r="TF43" s="29">
        <v>170.65899999999999</v>
      </c>
      <c r="TG43" s="29">
        <v>168.04300000000001</v>
      </c>
      <c r="TH43" s="29">
        <v>163.636</v>
      </c>
    </row>
    <row r="44" spans="2:528" x14ac:dyDescent="0.25">
      <c r="B44" s="29" t="s">
        <v>122</v>
      </c>
      <c r="C44" s="29" t="s">
        <v>927</v>
      </c>
      <c r="D44" s="29">
        <f t="shared" ref="D44:D75" si="12">COUNTA(P44:XFD44)</f>
        <v>345</v>
      </c>
      <c r="E44" s="29" t="str" cm="1">
        <f t="array" ref="E44">_xll.BDP($B44&amp;" corp",E$11)</f>
        <v>MRKGR 2 7/8 06/25/79</v>
      </c>
      <c r="F44" s="29" t="str" cm="1">
        <f t="array" ref="F44">_xll.BDP($B44&amp;" corp",F$11)</f>
        <v>MRKGR</v>
      </c>
      <c r="G44" s="29" cm="1">
        <f t="array" ref="G44">_xll.BDP($B44&amp;" corp",G$11)</f>
        <v>2.875</v>
      </c>
      <c r="H44" s="31" cm="1">
        <f t="array" ref="H44">_xll.BDP($B44&amp;" corp",H$11)*1</f>
        <v>47202</v>
      </c>
      <c r="I44" s="31" t="str">
        <f t="shared" si="10"/>
        <v>MRKGR 2.875 29</v>
      </c>
      <c r="J44" s="29" t="str" cm="1">
        <f t="array" ref="J44">_xll.BDP($B44&amp;" corp",J$11)</f>
        <v>EUR</v>
      </c>
      <c r="K44" s="31" cm="1">
        <f t="array" ref="K44">_xll.BDP($B44&amp;" corp",K$11)*1</f>
        <v>43634</v>
      </c>
      <c r="L44" s="29">
        <f t="shared" ca="1" si="11"/>
        <v>492</v>
      </c>
      <c r="N44" s="29">
        <v>1</v>
      </c>
      <c r="O44" s="29" t="s">
        <v>1174</v>
      </c>
      <c r="P44" s="29">
        <f>_xll.BDH(B44&amp;"@"&amp;C44&amp;" Corp","blp_i_sprd_mid","-2AY",,"Dates=h","Fill=C","Sort=R","Dir=H","factor=1","pcs="&amp;TV45,"cols=345;rows=1")</f>
        <v>228.191</v>
      </c>
      <c r="Q44" s="29">
        <v>229.828</v>
      </c>
      <c r="R44" s="29">
        <v>232.39099999999999</v>
      </c>
      <c r="S44" s="29">
        <v>232.87700000000001</v>
      </c>
      <c r="T44" s="29">
        <v>233.04900000000001</v>
      </c>
      <c r="U44" s="29">
        <v>229.233</v>
      </c>
      <c r="V44" s="29">
        <v>227.28</v>
      </c>
      <c r="W44" s="29">
        <v>226.52699999999999</v>
      </c>
      <c r="X44" s="29">
        <v>226.03299999999999</v>
      </c>
      <c r="Y44" s="29">
        <v>225.53800000000001</v>
      </c>
      <c r="Z44" s="29">
        <v>223.24199999999999</v>
      </c>
      <c r="AA44" s="29">
        <v>223.97499999999999</v>
      </c>
      <c r="AB44" s="29">
        <v>226.33500000000001</v>
      </c>
      <c r="AC44" s="29">
        <v>228.74199999999999</v>
      </c>
      <c r="AD44" s="29">
        <v>228.624</v>
      </c>
      <c r="AE44" s="29">
        <v>230.78800000000001</v>
      </c>
      <c r="AF44" s="29">
        <v>234.88200000000001</v>
      </c>
      <c r="AG44" s="29">
        <v>236.315</v>
      </c>
      <c r="AH44" s="29">
        <v>237.75</v>
      </c>
      <c r="AI44" s="29">
        <v>232.83699999999999</v>
      </c>
      <c r="AJ44" s="29">
        <v>227.82599999999999</v>
      </c>
      <c r="AK44" s="29">
        <v>228.60599999999999</v>
      </c>
      <c r="AL44" s="29">
        <v>229.06700000000001</v>
      </c>
      <c r="AM44" s="29">
        <v>223.34</v>
      </c>
      <c r="AN44" s="29">
        <v>224.87</v>
      </c>
      <c r="AO44" s="29">
        <v>224.72900000000001</v>
      </c>
      <c r="AP44" s="29">
        <v>225.24100000000001</v>
      </c>
      <c r="AQ44" s="29">
        <v>224.89400000000001</v>
      </c>
      <c r="AR44" s="29">
        <v>223.76499999999999</v>
      </c>
      <c r="AS44" s="29">
        <v>219.51499999999999</v>
      </c>
      <c r="AT44" s="29">
        <v>221.27600000000001</v>
      </c>
      <c r="AU44" s="29">
        <v>223.05799999999999</v>
      </c>
      <c r="AV44" s="29">
        <v>219.03</v>
      </c>
      <c r="AW44" s="29">
        <v>219.184</v>
      </c>
      <c r="AX44" s="29">
        <v>220.535</v>
      </c>
      <c r="AY44" s="29">
        <v>219.60499999999999</v>
      </c>
      <c r="AZ44" s="29">
        <v>218.82300000000001</v>
      </c>
      <c r="BA44" s="29">
        <v>216.32900000000001</v>
      </c>
      <c r="BB44" s="29">
        <v>216.46100000000001</v>
      </c>
      <c r="BC44" s="29">
        <v>215.399</v>
      </c>
      <c r="BD44" s="29">
        <v>214.85300000000001</v>
      </c>
      <c r="BE44" s="29">
        <v>214.44399999999999</v>
      </c>
      <c r="BF44" s="29">
        <v>219.46100000000001</v>
      </c>
      <c r="BG44" s="29">
        <v>220.53399999999999</v>
      </c>
      <c r="BH44" s="29">
        <v>220.012</v>
      </c>
      <c r="BI44" s="29">
        <v>217.76599999999999</v>
      </c>
      <c r="BJ44" s="29">
        <v>217.363</v>
      </c>
      <c r="BK44" s="29">
        <v>215.81</v>
      </c>
      <c r="BL44" s="29">
        <v>211.99299999999999</v>
      </c>
      <c r="BM44" s="29">
        <v>211.02099999999999</v>
      </c>
      <c r="BN44" s="29">
        <v>213.82499999999999</v>
      </c>
      <c r="BO44" s="29">
        <v>217.13800000000001</v>
      </c>
      <c r="BP44" s="29">
        <v>225.77600000000001</v>
      </c>
      <c r="BQ44" s="29">
        <v>224.90600000000001</v>
      </c>
      <c r="BR44" s="29">
        <v>228.529</v>
      </c>
      <c r="BS44" s="29">
        <v>228.58099999999999</v>
      </c>
      <c r="BT44" s="29">
        <v>236.44900000000001</v>
      </c>
      <c r="BU44" s="29">
        <v>236.12799999999999</v>
      </c>
      <c r="BV44" s="29">
        <v>236.798</v>
      </c>
      <c r="BW44" s="29">
        <v>238.04499999999999</v>
      </c>
      <c r="BX44" s="29">
        <v>232.48400000000001</v>
      </c>
      <c r="BY44" s="29">
        <v>232.524</v>
      </c>
      <c r="BZ44" s="29">
        <v>229.20699999999999</v>
      </c>
      <c r="CA44" s="29">
        <v>225.959</v>
      </c>
      <c r="CB44" s="29">
        <v>226.58600000000001</v>
      </c>
      <c r="CC44" s="29">
        <v>227.80099999999999</v>
      </c>
      <c r="CD44" s="29">
        <v>226.19200000000001</v>
      </c>
      <c r="CE44" s="29">
        <v>233.864</v>
      </c>
      <c r="CF44" s="29">
        <v>240.28</v>
      </c>
      <c r="CG44" s="29">
        <v>242.84399999999999</v>
      </c>
      <c r="CH44" s="29">
        <v>243.45699999999999</v>
      </c>
      <c r="CI44" s="29">
        <v>245.089</v>
      </c>
      <c r="CJ44" s="29">
        <v>243.33199999999999</v>
      </c>
      <c r="CK44" s="29">
        <v>248.52199999999999</v>
      </c>
      <c r="CL44" s="29">
        <v>247.24299999999999</v>
      </c>
      <c r="CM44" s="29">
        <v>244.32499999999999</v>
      </c>
      <c r="CN44" s="29">
        <v>241.839</v>
      </c>
      <c r="CO44" s="29">
        <v>241.32499999999999</v>
      </c>
      <c r="CP44" s="29">
        <v>245.47399999999999</v>
      </c>
      <c r="CQ44" s="29">
        <v>246.285</v>
      </c>
      <c r="CR44" s="29">
        <v>246.95599999999999</v>
      </c>
      <c r="CS44" s="29">
        <v>251.9</v>
      </c>
      <c r="CT44" s="29">
        <v>253.95599999999999</v>
      </c>
      <c r="CU44" s="29">
        <v>252.965</v>
      </c>
      <c r="CV44" s="29">
        <v>251.61600000000001</v>
      </c>
      <c r="CW44" s="29">
        <v>249.089</v>
      </c>
      <c r="CX44" s="29">
        <v>245.64699999999999</v>
      </c>
      <c r="CY44" s="29">
        <v>247.291</v>
      </c>
      <c r="CZ44" s="29">
        <v>240.608</v>
      </c>
      <c r="DA44" s="29">
        <v>239.80199999999999</v>
      </c>
      <c r="DB44" s="29">
        <v>233.471</v>
      </c>
      <c r="DC44" s="29">
        <v>229.535</v>
      </c>
      <c r="DD44" s="29">
        <v>238.96199999999999</v>
      </c>
      <c r="DE44" s="29">
        <v>234.68299999999999</v>
      </c>
      <c r="DF44" s="29">
        <v>235.12200000000001</v>
      </c>
      <c r="DG44" s="29">
        <v>223.78100000000001</v>
      </c>
      <c r="DH44" s="29">
        <v>215.875</v>
      </c>
      <c r="DI44" s="29">
        <v>211.36099999999999</v>
      </c>
      <c r="DJ44" s="29">
        <v>210.71299999999999</v>
      </c>
      <c r="DK44" s="29">
        <v>222.739</v>
      </c>
      <c r="DL44" s="29">
        <v>227.00299999999999</v>
      </c>
      <c r="DM44" s="29">
        <v>233.50399999999999</v>
      </c>
      <c r="DN44" s="29">
        <v>236.09899999999999</v>
      </c>
      <c r="DO44" s="29">
        <v>237.88</v>
      </c>
      <c r="DP44" s="29">
        <v>234.64</v>
      </c>
      <c r="DQ44" s="29">
        <v>234.93299999999999</v>
      </c>
      <c r="DR44" s="29">
        <v>242.083</v>
      </c>
      <c r="DS44" s="29">
        <v>255.1</v>
      </c>
      <c r="DT44" s="29">
        <v>255.23699999999999</v>
      </c>
      <c r="DU44" s="29">
        <v>256.702</v>
      </c>
      <c r="DV44" s="29">
        <v>258.81900000000002</v>
      </c>
      <c r="DW44" s="29">
        <v>266.47300000000001</v>
      </c>
      <c r="DX44" s="29">
        <v>272.61799999999999</v>
      </c>
      <c r="DY44" s="29">
        <v>278.07</v>
      </c>
      <c r="DZ44" s="29">
        <v>278.64</v>
      </c>
      <c r="EA44" s="29">
        <v>276.90800000000002</v>
      </c>
      <c r="EB44" s="29">
        <v>275.995</v>
      </c>
      <c r="EC44" s="29">
        <v>273.81900000000002</v>
      </c>
      <c r="ED44" s="29">
        <v>268.803</v>
      </c>
      <c r="EE44" s="29">
        <v>275.91699999999997</v>
      </c>
      <c r="EF44" s="29">
        <v>275.86200000000002</v>
      </c>
      <c r="EG44" s="29">
        <v>281.404</v>
      </c>
      <c r="EH44" s="29">
        <v>281.44400000000002</v>
      </c>
      <c r="EI44" s="29">
        <v>276.041</v>
      </c>
      <c r="EJ44" s="29">
        <v>274.19799999999998</v>
      </c>
      <c r="EK44" s="29">
        <v>264.91699999999997</v>
      </c>
      <c r="EL44" s="29">
        <v>262.43599999999998</v>
      </c>
      <c r="EM44" s="29">
        <v>264.82600000000002</v>
      </c>
      <c r="EN44" s="29">
        <v>276.21600000000001</v>
      </c>
      <c r="EO44" s="29">
        <v>278.31400000000002</v>
      </c>
      <c r="EP44" s="29">
        <v>280.80900000000003</v>
      </c>
      <c r="EQ44" s="29">
        <v>288.15800000000002</v>
      </c>
      <c r="ER44" s="29">
        <v>285.48399999999998</v>
      </c>
      <c r="ES44" s="29">
        <v>289.08600000000001</v>
      </c>
      <c r="ET44" s="29">
        <v>291.89800000000002</v>
      </c>
      <c r="EU44" s="29">
        <v>291.34199999999998</v>
      </c>
      <c r="EV44" s="29">
        <v>292.04899999999998</v>
      </c>
      <c r="EW44" s="29">
        <v>309.58</v>
      </c>
      <c r="EX44" s="29">
        <v>317.565</v>
      </c>
      <c r="EY44" s="29">
        <v>323.351</v>
      </c>
      <c r="EZ44" s="29">
        <v>336.86700000000002</v>
      </c>
      <c r="FA44" s="29">
        <v>342.51900000000001</v>
      </c>
      <c r="FB44" s="29">
        <v>344.78699999999998</v>
      </c>
      <c r="FC44" s="29">
        <v>344.78</v>
      </c>
      <c r="FD44" s="29">
        <v>347.40199999999999</v>
      </c>
      <c r="FE44" s="29">
        <v>356.38900000000001</v>
      </c>
      <c r="FF44" s="29">
        <v>358.37900000000002</v>
      </c>
      <c r="FG44" s="29">
        <v>354.32600000000002</v>
      </c>
      <c r="FH44" s="29">
        <v>349.86599999999999</v>
      </c>
      <c r="FI44" s="29">
        <v>372.49299999999999</v>
      </c>
      <c r="FJ44" s="29">
        <v>383.517</v>
      </c>
      <c r="FK44" s="29">
        <v>373.68599999999998</v>
      </c>
      <c r="FL44" s="29">
        <v>368.86200000000002</v>
      </c>
      <c r="FM44" s="29">
        <v>371.67200000000003</v>
      </c>
      <c r="FN44" s="29">
        <v>346.34500000000003</v>
      </c>
      <c r="FO44" s="29">
        <v>311.279</v>
      </c>
      <c r="FP44" s="29">
        <v>279.88099999999997</v>
      </c>
      <c r="FQ44" s="29">
        <v>287.608</v>
      </c>
      <c r="FR44" s="29">
        <v>267.73700000000002</v>
      </c>
      <c r="FS44" s="29">
        <v>266.14800000000002</v>
      </c>
      <c r="FT44" s="29">
        <v>275.488</v>
      </c>
      <c r="FU44" s="29">
        <v>238.148</v>
      </c>
      <c r="FV44" s="29">
        <v>221.29900000000001</v>
      </c>
      <c r="FW44" s="29">
        <v>213.875</v>
      </c>
      <c r="FX44" s="29">
        <v>216.28200000000001</v>
      </c>
      <c r="FY44" s="29">
        <v>224.405</v>
      </c>
      <c r="FZ44" s="29">
        <v>224.99199999999999</v>
      </c>
      <c r="GA44" s="29">
        <v>213.34</v>
      </c>
      <c r="GB44" s="29">
        <v>205.72</v>
      </c>
      <c r="GC44" s="29">
        <v>206.57900000000001</v>
      </c>
      <c r="GD44" s="29">
        <v>201.6</v>
      </c>
      <c r="GE44" s="29">
        <v>189.48500000000001</v>
      </c>
      <c r="GF44" s="29">
        <v>192.78700000000001</v>
      </c>
      <c r="GG44" s="29">
        <v>191.767</v>
      </c>
      <c r="GH44" s="29">
        <v>191.20699999999999</v>
      </c>
      <c r="GI44" s="29">
        <v>190.48599999999999</v>
      </c>
      <c r="GJ44" s="29">
        <v>190.792</v>
      </c>
      <c r="GK44" s="29">
        <v>190.99199999999999</v>
      </c>
      <c r="GL44" s="29">
        <v>189.74</v>
      </c>
      <c r="GM44" s="29">
        <v>190.726</v>
      </c>
      <c r="GN44" s="29">
        <v>192.38</v>
      </c>
      <c r="GO44" s="29">
        <v>188.54599999999999</v>
      </c>
      <c r="GP44" s="29">
        <v>186.18600000000001</v>
      </c>
      <c r="GQ44" s="29">
        <v>187.25299999999999</v>
      </c>
      <c r="GR44" s="29">
        <v>193.72499999999999</v>
      </c>
      <c r="GS44" s="29">
        <v>200.00700000000001</v>
      </c>
      <c r="GT44" s="29">
        <v>200.39599999999999</v>
      </c>
      <c r="GU44" s="29">
        <v>198.11799999999999</v>
      </c>
      <c r="GV44" s="29">
        <v>196.40299999999999</v>
      </c>
      <c r="GW44" s="29">
        <v>195.48500000000001</v>
      </c>
      <c r="GX44" s="29">
        <v>201.76599999999999</v>
      </c>
      <c r="GY44" s="29">
        <v>191.846</v>
      </c>
      <c r="GZ44" s="29">
        <v>188.732</v>
      </c>
      <c r="HA44" s="29">
        <v>182.81700000000001</v>
      </c>
      <c r="HB44" s="29">
        <v>183.208</v>
      </c>
      <c r="HC44" s="29">
        <v>179.55699999999999</v>
      </c>
      <c r="HD44" s="29">
        <v>181.17500000000001</v>
      </c>
      <c r="HE44" s="29">
        <v>187.208</v>
      </c>
      <c r="HF44" s="29">
        <v>187.339</v>
      </c>
      <c r="HG44" s="29">
        <v>185.29300000000001</v>
      </c>
      <c r="HH44" s="29">
        <v>184.053</v>
      </c>
      <c r="HI44" s="29">
        <v>187.828</v>
      </c>
      <c r="HJ44" s="29">
        <v>186.79900000000001</v>
      </c>
      <c r="HK44" s="29">
        <v>189.95099999999999</v>
      </c>
      <c r="HL44" s="29">
        <v>191.27099999999999</v>
      </c>
      <c r="HM44" s="29">
        <v>190.08099999999999</v>
      </c>
      <c r="HN44" s="29">
        <v>189.16300000000001</v>
      </c>
      <c r="HO44" s="29">
        <v>184.636</v>
      </c>
      <c r="HP44" s="29">
        <v>181.417</v>
      </c>
      <c r="HQ44" s="29">
        <v>181.929</v>
      </c>
      <c r="HR44" s="29">
        <v>187.77199999999999</v>
      </c>
      <c r="HS44" s="29">
        <v>186.971</v>
      </c>
      <c r="HT44" s="29">
        <v>186.60400000000001</v>
      </c>
      <c r="HU44" s="29">
        <v>188.89400000000001</v>
      </c>
      <c r="HV44" s="29">
        <v>187.96199999999999</v>
      </c>
      <c r="HW44" s="29">
        <v>189.50700000000001</v>
      </c>
      <c r="HX44" s="29">
        <v>194.261</v>
      </c>
      <c r="HY44" s="29">
        <v>195.42</v>
      </c>
      <c r="HZ44" s="29">
        <v>196.15600000000001</v>
      </c>
      <c r="IA44" s="29">
        <v>198.83799999999999</v>
      </c>
      <c r="IB44" s="29">
        <v>202.899</v>
      </c>
      <c r="IC44" s="29">
        <v>200.57499999999999</v>
      </c>
      <c r="ID44" s="29">
        <v>203.50800000000001</v>
      </c>
      <c r="IE44" s="29">
        <v>205.697</v>
      </c>
      <c r="IF44" s="29">
        <v>209.50299999999999</v>
      </c>
      <c r="IG44" s="29">
        <v>212.755</v>
      </c>
      <c r="IH44" s="29">
        <v>216.87299999999999</v>
      </c>
      <c r="II44" s="29">
        <v>208.46299999999999</v>
      </c>
      <c r="IJ44" s="29">
        <v>214.047</v>
      </c>
      <c r="IK44" s="29">
        <v>214.768</v>
      </c>
      <c r="IL44" s="29">
        <v>214.38300000000001</v>
      </c>
      <c r="IM44" s="29">
        <v>211.953</v>
      </c>
      <c r="IN44" s="29">
        <v>216.107</v>
      </c>
      <c r="IO44" s="29">
        <v>227.51400000000001</v>
      </c>
      <c r="IP44" s="29">
        <v>227.393</v>
      </c>
      <c r="IQ44" s="29">
        <v>227.99299999999999</v>
      </c>
      <c r="IR44" s="29">
        <v>222.14</v>
      </c>
      <c r="IS44" s="29">
        <v>219.35</v>
      </c>
      <c r="IT44" s="29">
        <v>218.364</v>
      </c>
      <c r="IU44" s="29">
        <v>218.46700000000001</v>
      </c>
      <c r="IV44" s="29">
        <v>211.755</v>
      </c>
      <c r="IW44" s="29">
        <v>206.49600000000001</v>
      </c>
      <c r="IX44" s="29">
        <v>204.56</v>
      </c>
      <c r="IY44" s="29">
        <v>204.36199999999999</v>
      </c>
      <c r="IZ44" s="29">
        <v>196.62799999999999</v>
      </c>
      <c r="JA44" s="29">
        <v>199.49100000000001</v>
      </c>
      <c r="JB44" s="29">
        <v>196.46700000000001</v>
      </c>
      <c r="JC44" s="29">
        <v>201.876</v>
      </c>
      <c r="JD44" s="29">
        <v>206.654</v>
      </c>
      <c r="JE44" s="29">
        <v>208.923</v>
      </c>
      <c r="JF44" s="29">
        <v>204.46299999999999</v>
      </c>
      <c r="JG44" s="29">
        <v>202.322</v>
      </c>
      <c r="JH44" s="29">
        <v>197.791</v>
      </c>
      <c r="JI44" s="29">
        <v>200.179</v>
      </c>
      <c r="JJ44" s="29">
        <v>205.43100000000001</v>
      </c>
      <c r="JK44" s="29">
        <v>207.27600000000001</v>
      </c>
      <c r="JL44" s="29">
        <v>203.61699999999999</v>
      </c>
      <c r="JM44" s="29">
        <v>201.02199999999999</v>
      </c>
      <c r="JN44" s="29">
        <v>204.28</v>
      </c>
      <c r="JO44" s="29">
        <v>207.17099999999999</v>
      </c>
      <c r="JP44" s="29">
        <v>204.42</v>
      </c>
      <c r="JQ44" s="29">
        <v>206.078</v>
      </c>
      <c r="JR44" s="29">
        <v>210.33</v>
      </c>
      <c r="JS44" s="29">
        <v>208.602</v>
      </c>
      <c r="JT44" s="29">
        <v>215.15299999999999</v>
      </c>
      <c r="JU44" s="29">
        <v>220.49</v>
      </c>
      <c r="JV44" s="29">
        <v>225.37799999999999</v>
      </c>
      <c r="JW44" s="29">
        <v>222.285</v>
      </c>
      <c r="JX44" s="29">
        <v>222.96</v>
      </c>
      <c r="JY44" s="29">
        <v>224.364</v>
      </c>
      <c r="JZ44" s="29">
        <v>218.52600000000001</v>
      </c>
      <c r="KA44" s="29">
        <v>216.965</v>
      </c>
      <c r="KB44" s="29">
        <v>218.488</v>
      </c>
      <c r="KC44" s="29">
        <v>219.179</v>
      </c>
      <c r="KD44" s="29">
        <v>223.68199999999999</v>
      </c>
      <c r="KE44" s="29">
        <v>224.649</v>
      </c>
      <c r="KF44" s="29">
        <v>226.67</v>
      </c>
      <c r="KG44" s="29">
        <v>225.73699999999999</v>
      </c>
      <c r="KH44" s="29">
        <v>221.017</v>
      </c>
      <c r="KI44" s="29">
        <v>223.83099999999999</v>
      </c>
      <c r="KJ44" s="29">
        <v>220.56</v>
      </c>
      <c r="KK44" s="29">
        <v>212.286</v>
      </c>
      <c r="KL44" s="29">
        <v>207.88800000000001</v>
      </c>
      <c r="KM44" s="29">
        <v>200.971</v>
      </c>
      <c r="KN44" s="29">
        <v>209.54599999999999</v>
      </c>
      <c r="KO44" s="29">
        <v>223.91900000000001</v>
      </c>
      <c r="KP44" s="29">
        <v>222.26599999999999</v>
      </c>
      <c r="KQ44" s="29">
        <v>220.458</v>
      </c>
      <c r="KR44" s="29">
        <v>222.30799999999999</v>
      </c>
      <c r="KS44" s="29">
        <v>216.601</v>
      </c>
      <c r="KT44" s="29">
        <v>224.441</v>
      </c>
      <c r="KU44" s="29">
        <v>228.958</v>
      </c>
      <c r="KV44" s="29">
        <v>224.07900000000001</v>
      </c>
      <c r="KW44" s="29">
        <v>223.45099999999999</v>
      </c>
      <c r="KX44" s="29">
        <v>225.30199999999999</v>
      </c>
      <c r="KY44" s="29">
        <v>229.36</v>
      </c>
      <c r="KZ44" s="29">
        <v>226.351</v>
      </c>
      <c r="LA44" s="29">
        <v>222.02500000000001</v>
      </c>
      <c r="LB44" s="29">
        <v>223.19</v>
      </c>
      <c r="LC44" s="29">
        <v>222.41300000000001</v>
      </c>
      <c r="LD44" s="29">
        <v>231.04499999999999</v>
      </c>
      <c r="LE44" s="29">
        <v>236.875</v>
      </c>
      <c r="LF44" s="29">
        <v>237.815</v>
      </c>
      <c r="LG44" s="29">
        <v>249.84399999999999</v>
      </c>
      <c r="LH44" s="29">
        <v>250.976</v>
      </c>
      <c r="LI44" s="29">
        <v>238.90799999999999</v>
      </c>
      <c r="LJ44" s="29">
        <v>230.84399999999999</v>
      </c>
      <c r="LK44" s="29">
        <v>226.09399999999999</v>
      </c>
      <c r="LL44" s="29">
        <v>226.21700000000001</v>
      </c>
      <c r="LM44" s="29">
        <v>227.02199999999999</v>
      </c>
      <c r="LN44" s="29">
        <v>234.988</v>
      </c>
      <c r="LO44" s="29">
        <v>234.65899999999999</v>
      </c>
      <c r="LP44" s="29">
        <v>236.82400000000001</v>
      </c>
      <c r="LQ44" s="29">
        <v>229.46799999999999</v>
      </c>
      <c r="LR44" s="29">
        <v>218.52199999999999</v>
      </c>
      <c r="LS44" s="29">
        <v>214.47200000000001</v>
      </c>
      <c r="LT44" s="29">
        <v>211.256</v>
      </c>
      <c r="LU44" s="29">
        <v>201.202</v>
      </c>
      <c r="LV44" s="29">
        <v>200.16200000000001</v>
      </c>
      <c r="LW44" s="29">
        <v>198.952</v>
      </c>
      <c r="LX44" s="29">
        <v>210.95</v>
      </c>
      <c r="LY44" s="29">
        <v>215.87200000000001</v>
      </c>
      <c r="LZ44" s="29">
        <v>220.58600000000001</v>
      </c>
      <c r="MA44" s="29">
        <v>219.48</v>
      </c>
      <c r="MB44" s="29">
        <v>220.18</v>
      </c>
      <c r="MC44" s="29">
        <v>212.643</v>
      </c>
      <c r="MD44" s="29">
        <v>207.733</v>
      </c>
      <c r="ME44" s="29">
        <v>207.70599999999999</v>
      </c>
      <c r="MF44" s="29">
        <v>203.13800000000001</v>
      </c>
      <c r="MG44" s="29">
        <v>204.76900000000001</v>
      </c>
      <c r="MH44" s="29">
        <v>215.64400000000001</v>
      </c>
      <c r="MI44" s="29">
        <v>217.56</v>
      </c>
      <c r="MJ44" s="29">
        <v>217.20400000000001</v>
      </c>
      <c r="MK44" s="29">
        <v>213.376</v>
      </c>
      <c r="ML44" s="29">
        <v>214.96199999999999</v>
      </c>
      <c r="MM44" s="29">
        <v>215.77600000000001</v>
      </c>
      <c r="MN44" s="29">
        <v>218.65299999999999</v>
      </c>
      <c r="MO44" s="29">
        <v>219.233</v>
      </c>
      <c r="MP44" s="29">
        <v>227.5</v>
      </c>
      <c r="MQ44" s="29">
        <v>239.80699999999999</v>
      </c>
      <c r="MR44" s="29">
        <v>241.673</v>
      </c>
      <c r="MS44" s="29">
        <v>243.29499999999999</v>
      </c>
      <c r="MT44" s="29">
        <v>241.339</v>
      </c>
      <c r="MU44" s="29">
        <v>240.61600000000001</v>
      </c>
      <c r="MV44" s="29">
        <v>243.03700000000001</v>
      </c>
    </row>
    <row r="45" spans="2:528" x14ac:dyDescent="0.25">
      <c r="B45" s="29" t="s">
        <v>64</v>
      </c>
      <c r="C45" s="29" t="s">
        <v>927</v>
      </c>
      <c r="D45" s="29">
        <f t="shared" si="12"/>
        <v>510</v>
      </c>
      <c r="E45" s="29" t="str" cm="1">
        <f t="array" ref="E45">_xll.BDP($B45&amp;" corp",E$11)</f>
        <v>SOLBBB 5.425 PERP</v>
      </c>
      <c r="F45" s="29" t="str" cm="1">
        <f t="array" ref="F45">_xll.BDP($B45&amp;" corp",F$11)</f>
        <v>SOLBBB</v>
      </c>
      <c r="G45" s="29" cm="1">
        <f t="array" ref="G45">_xll.BDP($B45&amp;" corp",G$11)</f>
        <v>5.4249999999999998</v>
      </c>
      <c r="H45" s="31" cm="1">
        <f t="array" ref="H45">_xll.BDP($B45&amp;" corp",H$11)*1</f>
        <v>45242</v>
      </c>
      <c r="I45" s="31" t="str">
        <f t="shared" si="10"/>
        <v>SOLBBB 5.425 23</v>
      </c>
      <c r="J45" s="29" t="str" cm="1">
        <f t="array" ref="J45">_xll.BDP($B45&amp;" corp",J$11)</f>
        <v>EUR</v>
      </c>
      <c r="K45" s="31" cm="1">
        <f t="array" ref="K45">_xll.BDP($B45&amp;" corp",K$11)*1</f>
        <v>41582</v>
      </c>
      <c r="L45" s="29">
        <f t="shared" ca="1" si="11"/>
        <v>2544</v>
      </c>
      <c r="N45" s="29">
        <v>1</v>
      </c>
      <c r="O45" s="29" t="s">
        <v>1174</v>
      </c>
      <c r="P45" s="29">
        <f>_xll.BDH(B45&amp;"@"&amp;C45&amp;" Corp","blp_i_sprd_mid","-2AY",,"Dates=h","Fill=C","Sort=R","Dir=H","factor=1","pcs="&amp;TV46,"cols=510;rows=1")</f>
        <v>281.66300000000001</v>
      </c>
      <c r="Q45" s="29">
        <v>283.03300000000002</v>
      </c>
      <c r="R45" s="29">
        <v>284.48700000000002</v>
      </c>
      <c r="S45" s="29">
        <v>286.45800000000003</v>
      </c>
      <c r="T45" s="29">
        <v>285.976</v>
      </c>
      <c r="U45" s="29">
        <v>281.38400000000001</v>
      </c>
      <c r="V45" s="29">
        <v>280.697</v>
      </c>
      <c r="W45" s="29">
        <v>281.053</v>
      </c>
      <c r="X45" s="29">
        <v>282.52499999999998</v>
      </c>
      <c r="Y45" s="29">
        <v>281.04500000000002</v>
      </c>
      <c r="Z45" s="29">
        <v>278.54199999999997</v>
      </c>
      <c r="AA45" s="29">
        <v>278.64</v>
      </c>
      <c r="AB45" s="29">
        <v>281.56700000000001</v>
      </c>
      <c r="AC45" s="29">
        <v>284.18099999999998</v>
      </c>
      <c r="AD45" s="29">
        <v>285.55</v>
      </c>
      <c r="AE45" s="29">
        <v>291.39299999999997</v>
      </c>
      <c r="AF45" s="29">
        <v>293.38299999999998</v>
      </c>
      <c r="AG45" s="29">
        <v>296.72800000000001</v>
      </c>
      <c r="AH45" s="29">
        <v>296.85000000000002</v>
      </c>
      <c r="AI45" s="29">
        <v>293.55700000000002</v>
      </c>
      <c r="AJ45" s="29">
        <v>283.45</v>
      </c>
      <c r="AK45" s="29">
        <v>287.09500000000003</v>
      </c>
      <c r="AL45" s="29">
        <v>282.32799999999997</v>
      </c>
      <c r="AM45" s="29">
        <v>273.15100000000001</v>
      </c>
      <c r="AN45" s="29">
        <v>272.95999999999998</v>
      </c>
      <c r="AO45" s="29">
        <v>272.82499999999999</v>
      </c>
      <c r="AP45" s="29">
        <v>274.50799999999998</v>
      </c>
      <c r="AQ45" s="29">
        <v>274.55099999999999</v>
      </c>
      <c r="AR45" s="29">
        <v>272.779</v>
      </c>
      <c r="AS45" s="29">
        <v>270.45400000000001</v>
      </c>
      <c r="AT45" s="29">
        <v>273.303</v>
      </c>
      <c r="AU45" s="29">
        <v>271.75900000000001</v>
      </c>
      <c r="AV45" s="29">
        <v>267.42</v>
      </c>
      <c r="AW45" s="29">
        <v>266.44400000000002</v>
      </c>
      <c r="AX45" s="29">
        <v>265.30700000000002</v>
      </c>
      <c r="AY45" s="29">
        <v>265.93400000000003</v>
      </c>
      <c r="AZ45" s="29">
        <v>267.411</v>
      </c>
      <c r="BA45" s="29">
        <v>266.40699999999998</v>
      </c>
      <c r="BB45" s="29">
        <v>265.96699999999998</v>
      </c>
      <c r="BC45" s="29">
        <v>261.31900000000002</v>
      </c>
      <c r="BD45" s="29">
        <v>261.80399999999997</v>
      </c>
      <c r="BE45" s="29">
        <v>261.471</v>
      </c>
      <c r="BF45" s="29">
        <v>260.88</v>
      </c>
      <c r="BG45" s="29">
        <v>259.07299999999998</v>
      </c>
      <c r="BH45" s="29">
        <v>255.14</v>
      </c>
      <c r="BI45" s="29">
        <v>252.57499999999999</v>
      </c>
      <c r="BJ45" s="29">
        <v>250.64099999999999</v>
      </c>
      <c r="BK45" s="29">
        <v>247.703</v>
      </c>
      <c r="BL45" s="29">
        <v>246.661</v>
      </c>
      <c r="BM45" s="29">
        <v>248.71799999999999</v>
      </c>
      <c r="BN45" s="29">
        <v>249.52500000000001</v>
      </c>
      <c r="BO45" s="29">
        <v>255.256</v>
      </c>
      <c r="BP45" s="29">
        <v>256.7</v>
      </c>
      <c r="BQ45" s="29">
        <v>259.702</v>
      </c>
      <c r="BR45" s="29">
        <v>261.36200000000002</v>
      </c>
      <c r="BS45" s="29">
        <v>261.57400000000001</v>
      </c>
      <c r="BT45" s="29">
        <v>262.44400000000002</v>
      </c>
      <c r="BU45" s="29">
        <v>260.87700000000001</v>
      </c>
      <c r="BV45" s="29">
        <v>258.38099999999997</v>
      </c>
      <c r="BW45" s="29">
        <v>250.54300000000001</v>
      </c>
      <c r="BX45" s="29">
        <v>245.66</v>
      </c>
      <c r="BY45" s="29">
        <v>245.11099999999999</v>
      </c>
      <c r="BZ45" s="29">
        <v>245.77199999999999</v>
      </c>
      <c r="CA45" s="29">
        <v>248.58199999999999</v>
      </c>
      <c r="CB45" s="29">
        <v>254.327</v>
      </c>
      <c r="CC45" s="29">
        <v>253.94200000000001</v>
      </c>
      <c r="CD45" s="29">
        <v>267.2</v>
      </c>
      <c r="CE45" s="29">
        <v>278.46800000000002</v>
      </c>
      <c r="CF45" s="29">
        <v>280.21499999999997</v>
      </c>
      <c r="CG45" s="29">
        <v>281.41399999999999</v>
      </c>
      <c r="CH45" s="29">
        <v>286.87400000000002</v>
      </c>
      <c r="CI45" s="29">
        <v>287.55700000000002</v>
      </c>
      <c r="CJ45" s="29">
        <v>290.15199999999999</v>
      </c>
      <c r="CK45" s="29">
        <v>287.52100000000002</v>
      </c>
      <c r="CL45" s="29">
        <v>284.673</v>
      </c>
      <c r="CM45" s="29">
        <v>284.053</v>
      </c>
      <c r="CN45" s="29">
        <v>285.387</v>
      </c>
      <c r="CO45" s="29">
        <v>297.99</v>
      </c>
      <c r="CP45" s="29">
        <v>305.69</v>
      </c>
      <c r="CQ45" s="29">
        <v>309.32600000000002</v>
      </c>
      <c r="CR45" s="29">
        <v>312.47000000000003</v>
      </c>
      <c r="CS45" s="29">
        <v>314.05399999999997</v>
      </c>
      <c r="CT45" s="29">
        <v>313.56099999999998</v>
      </c>
      <c r="CU45" s="29">
        <v>312.43700000000001</v>
      </c>
      <c r="CV45" s="29">
        <v>307.12099999999998</v>
      </c>
      <c r="CW45" s="29">
        <v>301.07900000000001</v>
      </c>
      <c r="CX45" s="29">
        <v>306.375</v>
      </c>
      <c r="CY45" s="29">
        <v>299.02100000000002</v>
      </c>
      <c r="CZ45" s="29">
        <v>294.83800000000002</v>
      </c>
      <c r="DA45" s="29">
        <v>285.28300000000002</v>
      </c>
      <c r="DB45" s="29">
        <v>281.68900000000002</v>
      </c>
      <c r="DC45" s="29">
        <v>301.03699999999998</v>
      </c>
      <c r="DD45" s="29">
        <v>295.93200000000002</v>
      </c>
      <c r="DE45" s="29">
        <v>290.483</v>
      </c>
      <c r="DF45" s="29">
        <v>265.399</v>
      </c>
      <c r="DG45" s="29">
        <v>253.53100000000001</v>
      </c>
      <c r="DH45" s="29">
        <v>249.03200000000001</v>
      </c>
      <c r="DI45" s="29">
        <v>267.16199999999998</v>
      </c>
      <c r="DJ45" s="29">
        <v>319.73099999999999</v>
      </c>
      <c r="DK45" s="29">
        <v>346.983</v>
      </c>
      <c r="DL45" s="29">
        <v>375.14699999999999</v>
      </c>
      <c r="DM45" s="29">
        <v>376.22199999999998</v>
      </c>
      <c r="DN45" s="29">
        <v>373.54399999999998</v>
      </c>
      <c r="DO45" s="29">
        <v>368.22899999999998</v>
      </c>
      <c r="DP45" s="29">
        <v>369.404</v>
      </c>
      <c r="DQ45" s="29">
        <v>391.34500000000003</v>
      </c>
      <c r="DR45" s="29">
        <v>409.37599999999998</v>
      </c>
      <c r="DS45" s="29">
        <v>413.29700000000003</v>
      </c>
      <c r="DT45" s="29">
        <v>417.089</v>
      </c>
      <c r="DU45" s="29">
        <v>428.05799999999999</v>
      </c>
      <c r="DV45" s="29">
        <v>436.22399999999999</v>
      </c>
      <c r="DW45" s="29">
        <v>437.64299999999997</v>
      </c>
      <c r="DX45" s="29">
        <v>438.29</v>
      </c>
      <c r="DY45" s="29">
        <v>429.09899999999999</v>
      </c>
      <c r="DZ45" s="29">
        <v>418.98599999999999</v>
      </c>
      <c r="EA45" s="29">
        <v>417.44299999999998</v>
      </c>
      <c r="EB45" s="29">
        <v>415.38799999999998</v>
      </c>
      <c r="EC45" s="29">
        <v>405.55399999999997</v>
      </c>
      <c r="ED45" s="29">
        <v>399.697</v>
      </c>
      <c r="EE45" s="29">
        <v>391.68799999999999</v>
      </c>
      <c r="EF45" s="29">
        <v>374.346</v>
      </c>
      <c r="EG45" s="29">
        <v>360.00099999999998</v>
      </c>
      <c r="EH45" s="29">
        <v>352.68200000000002</v>
      </c>
      <c r="EI45" s="29">
        <v>339.19099999999997</v>
      </c>
      <c r="EJ45" s="29">
        <v>338.03199999999998</v>
      </c>
      <c r="EK45" s="29">
        <v>346.74099999999999</v>
      </c>
      <c r="EL45" s="29">
        <v>351.35700000000003</v>
      </c>
      <c r="EM45" s="29">
        <v>362.35199999999998</v>
      </c>
      <c r="EN45" s="29">
        <v>359.08100000000002</v>
      </c>
      <c r="EO45" s="29">
        <v>350.923</v>
      </c>
      <c r="EP45" s="29">
        <v>352.54899999999998</v>
      </c>
      <c r="EQ45" s="29">
        <v>350.82799999999997</v>
      </c>
      <c r="ER45" s="29">
        <v>344.83300000000003</v>
      </c>
      <c r="ES45" s="29">
        <v>359.755</v>
      </c>
      <c r="ET45" s="29">
        <v>406.279</v>
      </c>
      <c r="EU45" s="29">
        <v>439.26900000000001</v>
      </c>
      <c r="EV45" s="29">
        <v>460.10599999999999</v>
      </c>
      <c r="EW45" s="29">
        <v>474.41300000000001</v>
      </c>
      <c r="EX45" s="29">
        <v>472.24599999999998</v>
      </c>
      <c r="EY45" s="29">
        <v>467.90199999999999</v>
      </c>
      <c r="EZ45" s="29">
        <v>456.03300000000002</v>
      </c>
      <c r="FA45" s="29">
        <v>450.39600000000002</v>
      </c>
      <c r="FB45" s="29">
        <v>453.22699999999998</v>
      </c>
      <c r="FC45" s="29">
        <v>443.60500000000002</v>
      </c>
      <c r="FD45" s="29">
        <v>438.08100000000002</v>
      </c>
      <c r="FE45" s="29">
        <v>428.185</v>
      </c>
      <c r="FF45" s="29">
        <v>434.01299999999998</v>
      </c>
      <c r="FG45" s="29">
        <v>439.96300000000002</v>
      </c>
      <c r="FH45" s="29">
        <v>426.69099999999997</v>
      </c>
      <c r="FI45" s="29">
        <v>427.96499999999997</v>
      </c>
      <c r="FJ45" s="29">
        <v>432.54500000000002</v>
      </c>
      <c r="FK45" s="29">
        <v>397.92500000000001</v>
      </c>
      <c r="FL45" s="29">
        <v>368.36900000000003</v>
      </c>
      <c r="FM45" s="29">
        <v>327.19299999999998</v>
      </c>
      <c r="FN45" s="29">
        <v>324.02100000000002</v>
      </c>
      <c r="FO45" s="29">
        <v>283.40600000000001</v>
      </c>
      <c r="FP45" s="29">
        <v>273.12799999999999</v>
      </c>
      <c r="FQ45" s="29">
        <v>281.447</v>
      </c>
      <c r="FR45" s="29">
        <v>229.614</v>
      </c>
      <c r="FS45" s="29">
        <v>213.03299999999999</v>
      </c>
      <c r="FT45" s="29">
        <v>207.70500000000001</v>
      </c>
      <c r="FU45" s="29">
        <v>212.315</v>
      </c>
      <c r="FV45" s="29">
        <v>215.84700000000001</v>
      </c>
      <c r="FW45" s="29">
        <v>211.089</v>
      </c>
      <c r="FX45" s="29">
        <v>191.7</v>
      </c>
      <c r="FY45" s="29">
        <v>178.47900000000001</v>
      </c>
      <c r="FZ45" s="29">
        <v>174.36199999999999</v>
      </c>
      <c r="GA45" s="29">
        <v>166.57300000000001</v>
      </c>
      <c r="GB45" s="29">
        <v>155.56800000000001</v>
      </c>
      <c r="GC45" s="29">
        <v>157.87</v>
      </c>
      <c r="GD45" s="29">
        <v>158.286</v>
      </c>
      <c r="GE45" s="29">
        <v>159.00700000000001</v>
      </c>
      <c r="GF45" s="29">
        <v>158.39400000000001</v>
      </c>
      <c r="GG45" s="29">
        <v>160.62100000000001</v>
      </c>
      <c r="GH45" s="29">
        <v>162.9</v>
      </c>
      <c r="GI45" s="29">
        <v>163.73599999999999</v>
      </c>
      <c r="GJ45" s="29">
        <v>164.13300000000001</v>
      </c>
      <c r="GK45" s="29">
        <v>166.02500000000001</v>
      </c>
      <c r="GL45" s="29">
        <v>165.11099999999999</v>
      </c>
      <c r="GM45" s="29">
        <v>162.982</v>
      </c>
      <c r="GN45" s="29">
        <v>165.398</v>
      </c>
      <c r="GO45" s="29">
        <v>168.54300000000001</v>
      </c>
      <c r="GP45" s="29">
        <v>172.94900000000001</v>
      </c>
      <c r="GQ45" s="29">
        <v>173.37100000000001</v>
      </c>
      <c r="GR45" s="29">
        <v>167.108</v>
      </c>
      <c r="GS45" s="29">
        <v>160.21299999999999</v>
      </c>
      <c r="GT45" s="29">
        <v>158.804</v>
      </c>
      <c r="GU45" s="29">
        <v>160.566</v>
      </c>
      <c r="GV45" s="29">
        <v>152.02600000000001</v>
      </c>
      <c r="GW45" s="29">
        <v>148.51300000000001</v>
      </c>
      <c r="GX45" s="29">
        <v>144.45500000000001</v>
      </c>
      <c r="GY45" s="29">
        <v>143.47200000000001</v>
      </c>
      <c r="GZ45" s="29">
        <v>141.083</v>
      </c>
      <c r="HA45" s="29">
        <v>142.988</v>
      </c>
      <c r="HB45" s="29">
        <v>146.88499999999999</v>
      </c>
      <c r="HC45" s="29">
        <v>147.59299999999999</v>
      </c>
      <c r="HD45" s="29">
        <v>145.07900000000001</v>
      </c>
      <c r="HE45" s="29">
        <v>145.566</v>
      </c>
      <c r="HF45" s="29">
        <v>148.458</v>
      </c>
      <c r="HG45" s="29">
        <v>148.08699999999999</v>
      </c>
      <c r="HH45" s="29">
        <v>152.33699999999999</v>
      </c>
      <c r="HI45" s="29">
        <v>151.74</v>
      </c>
      <c r="HJ45" s="29">
        <v>151.34200000000001</v>
      </c>
      <c r="HK45" s="29">
        <v>150.065</v>
      </c>
      <c r="HL45" s="29">
        <v>148.43299999999999</v>
      </c>
      <c r="HM45" s="29">
        <v>143.57300000000001</v>
      </c>
      <c r="HN45" s="29">
        <v>144.23599999999999</v>
      </c>
      <c r="HO45" s="29">
        <v>148.15100000000001</v>
      </c>
      <c r="HP45" s="29">
        <v>147.44800000000001</v>
      </c>
      <c r="HQ45" s="29">
        <v>147.678</v>
      </c>
      <c r="HR45" s="29">
        <v>152.74299999999999</v>
      </c>
      <c r="HS45" s="29">
        <v>154.756</v>
      </c>
      <c r="HT45" s="29">
        <v>157.34200000000001</v>
      </c>
      <c r="HU45" s="29">
        <v>159.727</v>
      </c>
      <c r="HV45" s="29">
        <v>160.34399999999999</v>
      </c>
      <c r="HW45" s="29">
        <v>161.58600000000001</v>
      </c>
      <c r="HX45" s="29">
        <v>167.06100000000001</v>
      </c>
      <c r="HY45" s="29">
        <v>170.61799999999999</v>
      </c>
      <c r="HZ45" s="29">
        <v>169.136</v>
      </c>
      <c r="IA45" s="29">
        <v>173.14400000000001</v>
      </c>
      <c r="IB45" s="29">
        <v>175.738</v>
      </c>
      <c r="IC45" s="29">
        <v>180.131</v>
      </c>
      <c r="ID45" s="29">
        <v>186.75700000000001</v>
      </c>
      <c r="IE45" s="29">
        <v>189.63399999999999</v>
      </c>
      <c r="IF45" s="29">
        <v>185.30699999999999</v>
      </c>
      <c r="IG45" s="29">
        <v>188.38499999999999</v>
      </c>
      <c r="IH45" s="29">
        <v>190.364</v>
      </c>
      <c r="II45" s="29">
        <v>192.35900000000001</v>
      </c>
      <c r="IJ45" s="29">
        <v>192.09700000000001</v>
      </c>
      <c r="IK45" s="29">
        <v>194.619</v>
      </c>
      <c r="IL45" s="29">
        <v>199.88200000000001</v>
      </c>
      <c r="IM45" s="29">
        <v>199.28800000000001</v>
      </c>
      <c r="IN45" s="29">
        <v>200.54</v>
      </c>
      <c r="IO45" s="29">
        <v>193.041</v>
      </c>
      <c r="IP45" s="29">
        <v>187.23099999999999</v>
      </c>
      <c r="IQ45" s="29">
        <v>186.36199999999999</v>
      </c>
      <c r="IR45" s="29">
        <v>188.18299999999999</v>
      </c>
      <c r="IS45" s="29">
        <v>185.17</v>
      </c>
      <c r="IT45" s="29">
        <v>180.501</v>
      </c>
      <c r="IU45" s="29">
        <v>180.15100000000001</v>
      </c>
      <c r="IV45" s="29">
        <v>180.79</v>
      </c>
      <c r="IW45" s="29">
        <v>177.172</v>
      </c>
      <c r="IX45" s="29">
        <v>178.48599999999999</v>
      </c>
      <c r="IY45" s="29">
        <v>177.46</v>
      </c>
      <c r="IZ45" s="29">
        <v>180.46700000000001</v>
      </c>
      <c r="JA45" s="29">
        <v>184.42099999999999</v>
      </c>
      <c r="JB45" s="29">
        <v>185.44800000000001</v>
      </c>
      <c r="JC45" s="29">
        <v>181.74799999999999</v>
      </c>
      <c r="JD45" s="29">
        <v>181.01</v>
      </c>
      <c r="JE45" s="29">
        <v>177.489</v>
      </c>
      <c r="JF45" s="29">
        <v>179.63</v>
      </c>
      <c r="JG45" s="29">
        <v>182.154</v>
      </c>
      <c r="JH45" s="29">
        <v>184.03800000000001</v>
      </c>
      <c r="JI45" s="29">
        <v>183.77</v>
      </c>
      <c r="JJ45" s="29">
        <v>185.36099999999999</v>
      </c>
      <c r="JK45" s="29">
        <v>189.154</v>
      </c>
      <c r="JL45" s="29">
        <v>192.238</v>
      </c>
      <c r="JM45" s="29">
        <v>191.94200000000001</v>
      </c>
      <c r="JN45" s="29">
        <v>196.68799999999999</v>
      </c>
      <c r="JO45" s="29">
        <v>199.499</v>
      </c>
      <c r="JP45" s="29">
        <v>199.661</v>
      </c>
      <c r="JQ45" s="29">
        <v>204.44499999999999</v>
      </c>
      <c r="JR45" s="29">
        <v>208.84100000000001</v>
      </c>
      <c r="JS45" s="29">
        <v>211.322</v>
      </c>
      <c r="JT45" s="29">
        <v>208.501</v>
      </c>
      <c r="JU45" s="29">
        <v>207.88300000000001</v>
      </c>
      <c r="JV45" s="29">
        <v>208.916</v>
      </c>
      <c r="JW45" s="29">
        <v>202.751</v>
      </c>
      <c r="JX45" s="29">
        <v>199.309</v>
      </c>
      <c r="JY45" s="29">
        <v>202.39400000000001</v>
      </c>
      <c r="JZ45" s="29">
        <v>202.47399999999999</v>
      </c>
      <c r="KA45" s="29">
        <v>204.09100000000001</v>
      </c>
      <c r="KB45" s="29">
        <v>204.92</v>
      </c>
      <c r="KC45" s="29">
        <v>202.916</v>
      </c>
      <c r="KD45" s="29">
        <v>200.393</v>
      </c>
      <c r="KE45" s="29">
        <v>196.18600000000001</v>
      </c>
      <c r="KF45" s="29">
        <v>199.804</v>
      </c>
      <c r="KG45" s="29">
        <v>198.905</v>
      </c>
      <c r="KH45" s="29">
        <v>192.92</v>
      </c>
      <c r="KI45" s="29">
        <v>191.92400000000001</v>
      </c>
      <c r="KJ45" s="29">
        <v>188.666</v>
      </c>
      <c r="KK45" s="29">
        <v>189.512</v>
      </c>
      <c r="KL45" s="29">
        <v>206.87200000000001</v>
      </c>
      <c r="KM45" s="29">
        <v>206.12200000000001</v>
      </c>
      <c r="KN45" s="29">
        <v>203.107</v>
      </c>
      <c r="KO45" s="29">
        <v>203.10400000000001</v>
      </c>
      <c r="KP45" s="29">
        <v>200.221</v>
      </c>
      <c r="KQ45" s="29">
        <v>208.453</v>
      </c>
      <c r="KR45" s="29">
        <v>213.095</v>
      </c>
      <c r="KS45" s="29">
        <v>208.072</v>
      </c>
      <c r="KT45" s="29">
        <v>207.82499999999999</v>
      </c>
      <c r="KU45" s="29">
        <v>207.358</v>
      </c>
      <c r="KV45" s="29">
        <v>207.375</v>
      </c>
      <c r="KW45" s="29">
        <v>206.64</v>
      </c>
      <c r="KX45" s="29">
        <v>203.262</v>
      </c>
      <c r="KY45" s="29">
        <v>205.13900000000001</v>
      </c>
      <c r="KZ45" s="29">
        <v>203.584</v>
      </c>
      <c r="LA45" s="29">
        <v>209.28800000000001</v>
      </c>
      <c r="LB45" s="29">
        <v>218.14699999999999</v>
      </c>
      <c r="LC45" s="29">
        <v>220.27799999999999</v>
      </c>
      <c r="LD45" s="29">
        <v>230.65199999999999</v>
      </c>
      <c r="LE45" s="29">
        <v>235.23699999999999</v>
      </c>
      <c r="LF45" s="29">
        <v>223.60900000000001</v>
      </c>
      <c r="LG45" s="29">
        <v>216.81200000000001</v>
      </c>
      <c r="LH45" s="29">
        <v>214.35900000000001</v>
      </c>
      <c r="LI45" s="29">
        <v>216.48</v>
      </c>
      <c r="LJ45" s="29">
        <v>216.476</v>
      </c>
      <c r="LK45" s="29">
        <v>219.191</v>
      </c>
      <c r="LL45" s="29">
        <v>219.04599999999999</v>
      </c>
      <c r="LM45" s="29">
        <v>221.024</v>
      </c>
      <c r="LN45" s="29">
        <v>213.68700000000001</v>
      </c>
      <c r="LO45" s="29">
        <v>200.72</v>
      </c>
      <c r="LP45" s="29">
        <v>195.65199999999999</v>
      </c>
      <c r="LQ45" s="29">
        <v>193.22900000000001</v>
      </c>
      <c r="LR45" s="29">
        <v>183.601</v>
      </c>
      <c r="LS45" s="29">
        <v>179.45699999999999</v>
      </c>
      <c r="LT45" s="29">
        <v>176.51499999999999</v>
      </c>
      <c r="LU45" s="29">
        <v>184.46700000000001</v>
      </c>
      <c r="LV45" s="29">
        <v>186.48400000000001</v>
      </c>
      <c r="LW45" s="29">
        <v>186.59200000000001</v>
      </c>
      <c r="LX45" s="29">
        <v>184.37100000000001</v>
      </c>
      <c r="LY45" s="29">
        <v>184.64699999999999</v>
      </c>
      <c r="LZ45" s="29">
        <v>177.84299999999999</v>
      </c>
      <c r="MA45" s="29">
        <v>173.52099999999999</v>
      </c>
      <c r="MB45" s="29">
        <v>172.52099999999999</v>
      </c>
      <c r="MC45" s="29">
        <v>170.53800000000001</v>
      </c>
      <c r="MD45" s="29">
        <v>170.52199999999999</v>
      </c>
      <c r="ME45" s="29">
        <v>179.39099999999999</v>
      </c>
      <c r="MF45" s="29">
        <v>181.81</v>
      </c>
      <c r="MG45" s="29">
        <v>173.381</v>
      </c>
      <c r="MH45" s="29">
        <v>169.053</v>
      </c>
      <c r="MI45" s="29">
        <v>170.19300000000001</v>
      </c>
      <c r="MJ45" s="29">
        <v>172.84399999999999</v>
      </c>
      <c r="MK45" s="29">
        <v>177.47200000000001</v>
      </c>
      <c r="ML45" s="29">
        <v>177.63200000000001</v>
      </c>
      <c r="MM45" s="29">
        <v>182.26</v>
      </c>
      <c r="MN45" s="29">
        <v>186.03200000000001</v>
      </c>
      <c r="MO45" s="29">
        <v>185.98</v>
      </c>
      <c r="MP45" s="29">
        <v>186.721</v>
      </c>
      <c r="MQ45" s="29">
        <v>183.565</v>
      </c>
      <c r="MR45" s="29">
        <v>183.173</v>
      </c>
      <c r="MS45" s="29">
        <v>183.49799999999999</v>
      </c>
      <c r="MT45" s="29">
        <v>193.02500000000001</v>
      </c>
      <c r="MU45" s="29">
        <v>206.45699999999999</v>
      </c>
      <c r="MV45" s="29">
        <v>214.47200000000001</v>
      </c>
      <c r="MW45" s="29">
        <v>217.01499999999999</v>
      </c>
      <c r="MX45" s="29">
        <v>219.51599999999999</v>
      </c>
      <c r="MY45" s="29">
        <v>220.12100000000001</v>
      </c>
      <c r="MZ45" s="29">
        <v>217.88</v>
      </c>
      <c r="NA45" s="29">
        <v>226.38499999999999</v>
      </c>
      <c r="NB45" s="29">
        <v>236.07400000000001</v>
      </c>
      <c r="NC45" s="29">
        <v>239.82400000000001</v>
      </c>
      <c r="ND45" s="29">
        <v>245.14699999999999</v>
      </c>
      <c r="NE45" s="29">
        <v>251.209</v>
      </c>
      <c r="NF45" s="29">
        <v>256.39299999999997</v>
      </c>
      <c r="NG45" s="29">
        <v>254.43100000000001</v>
      </c>
      <c r="NH45" s="29">
        <v>249.38800000000001</v>
      </c>
      <c r="NI45" s="29">
        <v>250.93899999999999</v>
      </c>
      <c r="NJ45" s="29">
        <v>249.43199999999999</v>
      </c>
      <c r="NK45" s="29">
        <v>250.869</v>
      </c>
      <c r="NL45" s="29">
        <v>247.905</v>
      </c>
      <c r="NM45" s="29">
        <v>250.22</v>
      </c>
      <c r="NN45" s="29">
        <v>237.917</v>
      </c>
      <c r="NO45" s="29">
        <v>230.142</v>
      </c>
      <c r="NP45" s="29">
        <v>227.59899999999999</v>
      </c>
      <c r="NQ45" s="29">
        <v>228.42500000000001</v>
      </c>
      <c r="NR45" s="29">
        <v>227.13</v>
      </c>
      <c r="NS45" s="29">
        <v>234.29300000000001</v>
      </c>
      <c r="NT45" s="29">
        <v>232.64099999999999</v>
      </c>
      <c r="NU45" s="29">
        <v>232.03700000000001</v>
      </c>
      <c r="NV45" s="29">
        <v>228.42099999999999</v>
      </c>
      <c r="NW45" s="29">
        <v>231.53200000000001</v>
      </c>
      <c r="NX45" s="29">
        <v>218.86799999999999</v>
      </c>
      <c r="NY45" s="29">
        <v>210.78800000000001</v>
      </c>
      <c r="NZ45" s="29">
        <v>199.369</v>
      </c>
      <c r="OA45" s="29">
        <v>200.46600000000001</v>
      </c>
      <c r="OB45" s="29">
        <v>200.93799999999999</v>
      </c>
      <c r="OC45" s="29">
        <v>206.928</v>
      </c>
      <c r="OD45" s="29">
        <v>205.68299999999999</v>
      </c>
      <c r="OE45" s="29">
        <v>207.37799999999999</v>
      </c>
      <c r="OF45" s="29">
        <v>211.15899999999999</v>
      </c>
      <c r="OG45" s="29">
        <v>209.30799999999999</v>
      </c>
      <c r="OH45" s="29">
        <v>209.345</v>
      </c>
      <c r="OI45" s="29">
        <v>209.334</v>
      </c>
      <c r="OJ45" s="29">
        <v>210.01400000000001</v>
      </c>
      <c r="OK45" s="29">
        <v>208.935</v>
      </c>
      <c r="OL45" s="29">
        <v>214.495</v>
      </c>
      <c r="OM45" s="29">
        <v>213.18100000000001</v>
      </c>
      <c r="ON45" s="29">
        <v>222.42099999999999</v>
      </c>
      <c r="OO45" s="29">
        <v>229.21199999999999</v>
      </c>
      <c r="OP45" s="29">
        <v>234.494</v>
      </c>
      <c r="OQ45" s="29">
        <v>231.95500000000001</v>
      </c>
      <c r="OR45" s="29">
        <v>230.92</v>
      </c>
      <c r="OS45" s="29">
        <v>230.435</v>
      </c>
      <c r="OT45" s="29">
        <v>229.358</v>
      </c>
      <c r="OU45" s="29">
        <v>228.16</v>
      </c>
      <c r="OV45" s="29">
        <v>233.226</v>
      </c>
      <c r="OW45" s="29">
        <v>234.99</v>
      </c>
      <c r="OX45" s="29">
        <v>244.267</v>
      </c>
      <c r="OY45" s="29">
        <v>248.227</v>
      </c>
      <c r="OZ45" s="29">
        <v>253.82599999999999</v>
      </c>
      <c r="PA45" s="29">
        <v>251.084</v>
      </c>
      <c r="PB45" s="29">
        <v>256.64299999999997</v>
      </c>
      <c r="PC45" s="29">
        <v>255.744</v>
      </c>
      <c r="PD45" s="29">
        <v>254.05699999999999</v>
      </c>
      <c r="PE45" s="29">
        <v>251.47200000000001</v>
      </c>
      <c r="PF45" s="29">
        <v>248.47200000000001</v>
      </c>
      <c r="PG45" s="29">
        <v>255.21799999999999</v>
      </c>
      <c r="PH45" s="29">
        <v>259.70600000000002</v>
      </c>
      <c r="PI45" s="29">
        <v>257.35700000000003</v>
      </c>
      <c r="PJ45" s="29">
        <v>261.74299999999999</v>
      </c>
      <c r="PK45" s="29">
        <v>265.45499999999998</v>
      </c>
      <c r="PL45" s="29">
        <v>270.92099999999999</v>
      </c>
      <c r="PM45" s="29">
        <v>273.51799999999997</v>
      </c>
      <c r="PN45" s="29">
        <v>271.387</v>
      </c>
      <c r="PO45" s="29">
        <v>263.25299999999999</v>
      </c>
      <c r="PP45" s="29">
        <v>259.03100000000001</v>
      </c>
      <c r="PQ45" s="29">
        <v>260.90899999999999</v>
      </c>
      <c r="PR45" s="29">
        <v>261.78100000000001</v>
      </c>
      <c r="PS45" s="29">
        <v>259.11799999999999</v>
      </c>
      <c r="PT45" s="29">
        <v>266.00200000000001</v>
      </c>
      <c r="PU45" s="29">
        <v>275.16899999999998</v>
      </c>
      <c r="PV45" s="29">
        <v>279.72500000000002</v>
      </c>
      <c r="PW45" s="29">
        <v>283.32100000000003</v>
      </c>
      <c r="PX45" s="29">
        <v>281.38499999999999</v>
      </c>
      <c r="PY45" s="29">
        <v>283.80500000000001</v>
      </c>
      <c r="PZ45" s="29">
        <v>284.16699999999997</v>
      </c>
      <c r="QA45" s="29">
        <v>288</v>
      </c>
      <c r="QB45" s="29">
        <v>291.73</v>
      </c>
      <c r="QC45" s="29">
        <v>292.77999999999997</v>
      </c>
      <c r="QD45" s="29">
        <v>293.11900000000003</v>
      </c>
      <c r="QE45" s="29">
        <v>299.3</v>
      </c>
      <c r="QF45" s="29">
        <v>306.24599999999998</v>
      </c>
      <c r="QG45" s="29">
        <v>307.024</v>
      </c>
      <c r="QH45" s="29">
        <v>302.53800000000001</v>
      </c>
      <c r="QI45" s="29">
        <v>292.637</v>
      </c>
      <c r="QJ45" s="29">
        <v>297.351</v>
      </c>
      <c r="QK45" s="29">
        <v>303.04599999999999</v>
      </c>
      <c r="QL45" s="29">
        <v>304.392</v>
      </c>
      <c r="QM45" s="29">
        <v>308.31200000000001</v>
      </c>
      <c r="QN45" s="29">
        <v>322.702</v>
      </c>
      <c r="QO45" s="29">
        <v>326.51900000000001</v>
      </c>
      <c r="QP45" s="29">
        <v>324.71699999999998</v>
      </c>
      <c r="QQ45" s="29">
        <v>326.524</v>
      </c>
      <c r="QR45" s="29">
        <v>328.077</v>
      </c>
      <c r="QS45" s="29">
        <v>326.53199999999998</v>
      </c>
      <c r="QT45" s="29">
        <v>323.88299999999998</v>
      </c>
      <c r="QU45" s="29">
        <v>320.67099999999999</v>
      </c>
      <c r="QV45" s="29">
        <v>324.649</v>
      </c>
      <c r="QW45" s="29">
        <v>331.46800000000002</v>
      </c>
      <c r="QX45" s="29">
        <v>333.46899999999999</v>
      </c>
      <c r="QY45" s="29">
        <v>341.65199999999999</v>
      </c>
      <c r="QZ45" s="29">
        <v>340.58100000000002</v>
      </c>
      <c r="RA45" s="29">
        <v>338.17099999999999</v>
      </c>
      <c r="RB45" s="29">
        <v>345.38600000000002</v>
      </c>
      <c r="RC45" s="29">
        <v>343.56</v>
      </c>
      <c r="RD45" s="29">
        <v>357.154</v>
      </c>
      <c r="RE45" s="29">
        <v>369.51400000000001</v>
      </c>
      <c r="RF45" s="29">
        <v>376.71899999999999</v>
      </c>
      <c r="RG45" s="29">
        <v>379.81299999999999</v>
      </c>
      <c r="RH45" s="29">
        <v>369.80500000000001</v>
      </c>
      <c r="RI45" s="29">
        <v>363.30900000000003</v>
      </c>
      <c r="RJ45" s="29">
        <v>362.13600000000002</v>
      </c>
      <c r="RK45" s="29">
        <v>360.60300000000001</v>
      </c>
      <c r="RL45" s="29">
        <v>356.16800000000001</v>
      </c>
      <c r="RM45" s="29">
        <v>357.89499999999998</v>
      </c>
      <c r="RN45" s="29">
        <v>359.375</v>
      </c>
      <c r="RO45" s="29">
        <v>357.62700000000001</v>
      </c>
      <c r="RP45" s="29">
        <v>355.84199999999998</v>
      </c>
      <c r="RQ45" s="29">
        <v>352.53100000000001</v>
      </c>
      <c r="RR45" s="29">
        <v>352.57900000000001</v>
      </c>
      <c r="RS45" s="29">
        <v>351.06200000000001</v>
      </c>
      <c r="RT45" s="29">
        <v>357.17599999999999</v>
      </c>
      <c r="RU45" s="29">
        <v>364.14699999999999</v>
      </c>
      <c r="RV45" s="29">
        <v>366.85300000000001</v>
      </c>
      <c r="RW45" s="29">
        <v>362.85199999999998</v>
      </c>
      <c r="RX45" s="29">
        <v>361.74799999999999</v>
      </c>
      <c r="RY45" s="29">
        <v>356.47300000000001</v>
      </c>
      <c r="RZ45" s="29">
        <v>350.02199999999999</v>
      </c>
      <c r="SA45" s="29">
        <v>345.92899999999997</v>
      </c>
      <c r="SB45" s="29">
        <v>347.738</v>
      </c>
      <c r="SC45" s="29">
        <v>340.75799999999998</v>
      </c>
      <c r="SD45" s="29">
        <v>331.39400000000001</v>
      </c>
      <c r="SE45" s="29">
        <v>323.90800000000002</v>
      </c>
      <c r="SF45" s="29">
        <v>280.76100000000002</v>
      </c>
      <c r="SG45" s="29">
        <v>284.05599999999998</v>
      </c>
      <c r="SH45" s="29">
        <v>284.012</v>
      </c>
      <c r="SI45" s="29">
        <v>284.47399999999999</v>
      </c>
      <c r="SJ45" s="29">
        <v>286.21899999999999</v>
      </c>
      <c r="SK45" s="29">
        <v>271.08699999999999</v>
      </c>
      <c r="SL45" s="29">
        <v>265.99599999999998</v>
      </c>
      <c r="SM45" s="29">
        <v>261.95400000000001</v>
      </c>
      <c r="SN45" s="29">
        <v>255.18100000000001</v>
      </c>
      <c r="SO45" s="29">
        <v>251.56100000000001</v>
      </c>
      <c r="SP45" s="29">
        <v>251.08199999999999</v>
      </c>
      <c r="SQ45" s="29">
        <v>248.32599999999999</v>
      </c>
      <c r="SR45" s="29">
        <v>244.35</v>
      </c>
      <c r="SS45" s="29">
        <v>246.738</v>
      </c>
      <c r="ST45" s="29">
        <v>249.15199999999999</v>
      </c>
      <c r="SU45" s="29">
        <v>250.036</v>
      </c>
      <c r="SV45" s="29">
        <v>251.12700000000001</v>
      </c>
      <c r="SW45" s="29">
        <v>253.154</v>
      </c>
      <c r="SX45" s="29">
        <v>259.62200000000001</v>
      </c>
      <c r="SY45" s="29">
        <v>258.77100000000002</v>
      </c>
      <c r="SZ45" s="29">
        <v>256.89499999999998</v>
      </c>
      <c r="TA45" s="29">
        <v>257.22500000000002</v>
      </c>
      <c r="TB45" s="29">
        <v>247.44399999999999</v>
      </c>
      <c r="TC45" s="29">
        <v>244.5</v>
      </c>
      <c r="TD45" s="29">
        <v>241.29499999999999</v>
      </c>
      <c r="TE45" s="29">
        <v>236.52</v>
      </c>
    </row>
    <row r="46" spans="2:528" x14ac:dyDescent="0.25">
      <c r="B46" s="29" t="s">
        <v>68</v>
      </c>
      <c r="C46" s="29" t="s">
        <v>927</v>
      </c>
      <c r="D46" s="29">
        <f t="shared" si="12"/>
        <v>485</v>
      </c>
      <c r="E46" s="29" t="str" cm="1">
        <f t="array" ref="E46">_xll.BDP($B46&amp;" corp",E$11)</f>
        <v>SOLBBB 4 1/4 PERP</v>
      </c>
      <c r="F46" s="29" t="str" cm="1">
        <f t="array" ref="F46">_xll.BDP($B46&amp;" corp",F$11)</f>
        <v>SOLBBB</v>
      </c>
      <c r="G46" s="29" cm="1">
        <f t="array" ref="G46">_xll.BDP($B46&amp;" corp",G$11)</f>
        <v>4.25</v>
      </c>
      <c r="H46" s="31" cm="1">
        <f t="array" ref="H46">_xll.BDP($B46&amp;" corp",H$11)*1</f>
        <v>45264</v>
      </c>
      <c r="I46" s="31" t="str">
        <f t="shared" si="10"/>
        <v>SOLBBB 4.25 23</v>
      </c>
      <c r="J46" s="29" t="str" cm="1">
        <f t="array" ref="J46">_xll.BDP($B46&amp;" corp",J$11)</f>
        <v>EUR</v>
      </c>
      <c r="K46" s="31" cm="1">
        <f t="array" ref="K46">_xll.BDP($B46&amp;" corp",K$11)*1</f>
        <v>43431</v>
      </c>
      <c r="L46" s="29">
        <f t="shared" ca="1" si="11"/>
        <v>695</v>
      </c>
      <c r="N46" s="29">
        <v>1</v>
      </c>
      <c r="O46" s="29" t="s">
        <v>1174</v>
      </c>
      <c r="P46" s="29">
        <f>_xll.BDH(B46&amp;"@"&amp;C46&amp;" Corp","blp_i_sprd_mid","-2AY",,"Dates=h","Fill=C","Sort=R","Dir=H","factor=1","pcs="&amp;TV47,"cols=485;rows=1")</f>
        <v>280.64</v>
      </c>
      <c r="Q46" s="29">
        <v>282.89</v>
      </c>
      <c r="R46" s="29">
        <v>284.214</v>
      </c>
      <c r="S46" s="29">
        <v>286.18099999999998</v>
      </c>
      <c r="T46" s="29">
        <v>286.49799999999999</v>
      </c>
      <c r="U46" s="29">
        <v>280.52199999999999</v>
      </c>
      <c r="V46" s="29">
        <v>279.505</v>
      </c>
      <c r="W46" s="29">
        <v>279.37400000000002</v>
      </c>
      <c r="X46" s="29">
        <v>279.77699999999999</v>
      </c>
      <c r="Y46" s="29">
        <v>280.35000000000002</v>
      </c>
      <c r="Z46" s="29">
        <v>278.84899999999999</v>
      </c>
      <c r="AA46" s="29">
        <v>279.61399999999998</v>
      </c>
      <c r="AB46" s="29">
        <v>284.315</v>
      </c>
      <c r="AC46" s="29">
        <v>286.17200000000003</v>
      </c>
      <c r="AD46" s="29">
        <v>286.721</v>
      </c>
      <c r="AE46" s="29">
        <v>290.19499999999999</v>
      </c>
      <c r="AF46" s="29">
        <v>295.18700000000001</v>
      </c>
      <c r="AG46" s="29">
        <v>300.65199999999999</v>
      </c>
      <c r="AH46" s="29">
        <v>303.05099999999999</v>
      </c>
      <c r="AI46" s="29">
        <v>292.88299999999998</v>
      </c>
      <c r="AJ46" s="29">
        <v>282.14699999999999</v>
      </c>
      <c r="AK46" s="29">
        <v>287.39299999999997</v>
      </c>
      <c r="AL46" s="29">
        <v>283.512</v>
      </c>
      <c r="AM46" s="29">
        <v>270.26</v>
      </c>
      <c r="AN46" s="29">
        <v>271.55799999999999</v>
      </c>
      <c r="AO46" s="29">
        <v>270.85599999999999</v>
      </c>
      <c r="AP46" s="29">
        <v>272.69099999999997</v>
      </c>
      <c r="AQ46" s="29">
        <v>274.95299999999997</v>
      </c>
      <c r="AR46" s="29">
        <v>273.05799999999999</v>
      </c>
      <c r="AS46" s="29">
        <v>267.19400000000002</v>
      </c>
      <c r="AT46" s="29">
        <v>268.58600000000001</v>
      </c>
      <c r="AU46" s="29">
        <v>267.26299999999998</v>
      </c>
      <c r="AV46" s="29">
        <v>265.94299999999998</v>
      </c>
      <c r="AW46" s="29">
        <v>264.94299999999998</v>
      </c>
      <c r="AX46" s="29">
        <v>263.72199999999998</v>
      </c>
      <c r="AY46" s="29">
        <v>263.721</v>
      </c>
      <c r="AZ46" s="29">
        <v>266.27199999999999</v>
      </c>
      <c r="BA46" s="29">
        <v>265.46100000000001</v>
      </c>
      <c r="BB46" s="29">
        <v>265.81200000000001</v>
      </c>
      <c r="BC46" s="29">
        <v>267.84899999999999</v>
      </c>
      <c r="BD46" s="29">
        <v>268.92500000000001</v>
      </c>
      <c r="BE46" s="29">
        <v>271.38</v>
      </c>
      <c r="BF46" s="29">
        <v>275.459</v>
      </c>
      <c r="BG46" s="29">
        <v>274.14600000000002</v>
      </c>
      <c r="BH46" s="29">
        <v>273.661</v>
      </c>
      <c r="BI46" s="29">
        <v>271.839</v>
      </c>
      <c r="BJ46" s="29">
        <v>270.06400000000002</v>
      </c>
      <c r="BK46" s="29">
        <v>265.72500000000002</v>
      </c>
      <c r="BL46" s="29">
        <v>263.553</v>
      </c>
      <c r="BM46" s="29">
        <v>266.01600000000002</v>
      </c>
      <c r="BN46" s="29">
        <v>267.62900000000002</v>
      </c>
      <c r="BO46" s="29">
        <v>273.37</v>
      </c>
      <c r="BP46" s="29">
        <v>272.952</v>
      </c>
      <c r="BQ46" s="29">
        <v>275.90499999999997</v>
      </c>
      <c r="BR46" s="29">
        <v>278.149</v>
      </c>
      <c r="BS46" s="29">
        <v>281.83600000000001</v>
      </c>
      <c r="BT46" s="29">
        <v>279.589</v>
      </c>
      <c r="BU46" s="29">
        <v>279.815</v>
      </c>
      <c r="BV46" s="29">
        <v>275.52800000000002</v>
      </c>
      <c r="BW46" s="29">
        <v>267.762</v>
      </c>
      <c r="BX46" s="29">
        <v>265.87400000000002</v>
      </c>
      <c r="BY46" s="29">
        <v>264.74799999999999</v>
      </c>
      <c r="BZ46" s="29">
        <v>278.291</v>
      </c>
      <c r="CA46" s="29">
        <v>272.52800000000002</v>
      </c>
      <c r="CB46" s="29">
        <v>278.88299999999998</v>
      </c>
      <c r="CC46" s="29">
        <v>279.60399999999998</v>
      </c>
      <c r="CD46" s="29">
        <v>289.88200000000001</v>
      </c>
      <c r="CE46" s="29">
        <v>304.54000000000002</v>
      </c>
      <c r="CF46" s="29">
        <v>306.39400000000001</v>
      </c>
      <c r="CG46" s="29">
        <v>308.798</v>
      </c>
      <c r="CH46" s="29">
        <v>314.125</v>
      </c>
      <c r="CI46" s="29">
        <v>313.86599999999999</v>
      </c>
      <c r="CJ46" s="29">
        <v>318.24599999999998</v>
      </c>
      <c r="CK46" s="29">
        <v>313.858</v>
      </c>
      <c r="CL46" s="29">
        <v>311.91500000000002</v>
      </c>
      <c r="CM46" s="29">
        <v>310.64800000000002</v>
      </c>
      <c r="CN46" s="29">
        <v>315.512</v>
      </c>
      <c r="CO46" s="29">
        <v>329.762</v>
      </c>
      <c r="CP46" s="29">
        <v>340.596</v>
      </c>
      <c r="CQ46" s="29">
        <v>345.995</v>
      </c>
      <c r="CR46" s="29">
        <v>352.08199999999999</v>
      </c>
      <c r="CS46" s="29">
        <v>355.85199999999998</v>
      </c>
      <c r="CT46" s="29">
        <v>355.81599999999997</v>
      </c>
      <c r="CU46" s="29">
        <v>355.036</v>
      </c>
      <c r="CV46" s="29">
        <v>348.13600000000002</v>
      </c>
      <c r="CW46" s="29">
        <v>339.27</v>
      </c>
      <c r="CX46" s="29">
        <v>343.14400000000001</v>
      </c>
      <c r="CY46" s="29">
        <v>338.34</v>
      </c>
      <c r="CZ46" s="29">
        <v>335.70100000000002</v>
      </c>
      <c r="DA46" s="29">
        <v>321.51100000000002</v>
      </c>
      <c r="DB46" s="29">
        <v>313.99099999999999</v>
      </c>
      <c r="DC46" s="29">
        <v>336.35399999999998</v>
      </c>
      <c r="DD46" s="29">
        <v>329.452</v>
      </c>
      <c r="DE46" s="29">
        <v>321.71899999999999</v>
      </c>
      <c r="DF46" s="29">
        <v>296.13299999999998</v>
      </c>
      <c r="DG46" s="29">
        <v>281.75299999999999</v>
      </c>
      <c r="DH46" s="29">
        <v>272.27699999999999</v>
      </c>
      <c r="DI46" s="29">
        <v>287.73599999999999</v>
      </c>
      <c r="DJ46" s="29">
        <v>331.041</v>
      </c>
      <c r="DK46" s="29">
        <v>356.78899999999999</v>
      </c>
      <c r="DL46" s="29">
        <v>387.64100000000002</v>
      </c>
      <c r="DM46" s="29">
        <v>390.95100000000002</v>
      </c>
      <c r="DN46" s="29">
        <v>389.76299999999998</v>
      </c>
      <c r="DO46" s="29">
        <v>382.01499999999999</v>
      </c>
      <c r="DP46" s="29">
        <v>383.80399999999997</v>
      </c>
      <c r="DQ46" s="29">
        <v>407.17</v>
      </c>
      <c r="DR46" s="29">
        <v>448.23700000000002</v>
      </c>
      <c r="DS46" s="29">
        <v>428.964</v>
      </c>
      <c r="DT46" s="29">
        <v>429.97699999999998</v>
      </c>
      <c r="DU46" s="29">
        <v>431.38</v>
      </c>
      <c r="DV46" s="29">
        <v>436.464</v>
      </c>
      <c r="DW46" s="29">
        <v>445.60399999999998</v>
      </c>
      <c r="DX46" s="29">
        <v>447.35199999999998</v>
      </c>
      <c r="DY46" s="29">
        <v>447.12799999999999</v>
      </c>
      <c r="DZ46" s="29">
        <v>435.92500000000001</v>
      </c>
      <c r="EA46" s="29">
        <v>423.39499999999998</v>
      </c>
      <c r="EB46" s="29">
        <v>422.29599999999999</v>
      </c>
      <c r="EC46" s="29">
        <v>461</v>
      </c>
      <c r="ED46" s="29">
        <v>421.45699999999999</v>
      </c>
      <c r="EE46" s="29">
        <v>412.76400000000001</v>
      </c>
      <c r="EF46" s="29">
        <v>407.113</v>
      </c>
      <c r="EG46" s="29">
        <v>397.19799999999998</v>
      </c>
      <c r="EH46" s="29">
        <v>372.41199999999998</v>
      </c>
      <c r="EI46" s="29">
        <v>365.38400000000001</v>
      </c>
      <c r="EJ46" s="29">
        <v>360.22399999999999</v>
      </c>
      <c r="EK46" s="29">
        <v>353.20400000000001</v>
      </c>
      <c r="EL46" s="29">
        <v>352.35899999999998</v>
      </c>
      <c r="EM46" s="29">
        <v>363.65600000000001</v>
      </c>
      <c r="EN46" s="29">
        <v>370.51299999999998</v>
      </c>
      <c r="EO46" s="29">
        <v>377.84199999999998</v>
      </c>
      <c r="EP46" s="29">
        <v>377.73</v>
      </c>
      <c r="EQ46" s="29">
        <v>369.80200000000002</v>
      </c>
      <c r="ER46" s="29">
        <v>370.57400000000001</v>
      </c>
      <c r="ES46" s="29">
        <v>368.48899999999998</v>
      </c>
      <c r="ET46" s="29">
        <v>364.762</v>
      </c>
      <c r="EU46" s="29">
        <v>372.29599999999999</v>
      </c>
      <c r="EV46" s="29">
        <v>420.17200000000003</v>
      </c>
      <c r="EW46" s="29">
        <v>448.51299999999998</v>
      </c>
      <c r="EX46" s="29">
        <v>463.37900000000002</v>
      </c>
      <c r="EY46" s="29">
        <v>478.41199999999998</v>
      </c>
      <c r="EZ46" s="29">
        <v>478.92899999999997</v>
      </c>
      <c r="FA46" s="29">
        <v>475.11599999999999</v>
      </c>
      <c r="FB46" s="29">
        <v>474.65300000000002</v>
      </c>
      <c r="FC46" s="29">
        <v>467.86799999999999</v>
      </c>
      <c r="FD46" s="29">
        <v>466.89</v>
      </c>
      <c r="FE46" s="29">
        <v>465.08300000000003</v>
      </c>
      <c r="FF46" s="29">
        <v>463.55099999999999</v>
      </c>
      <c r="FG46" s="29">
        <v>453.524</v>
      </c>
      <c r="FH46" s="29">
        <v>471.88</v>
      </c>
      <c r="FI46" s="29">
        <v>473.16800000000001</v>
      </c>
      <c r="FJ46" s="29">
        <v>464.11799999999999</v>
      </c>
      <c r="FK46" s="29">
        <v>464.96100000000001</v>
      </c>
      <c r="FL46" s="29">
        <v>471.822</v>
      </c>
      <c r="FM46" s="29">
        <v>415.803</v>
      </c>
      <c r="FN46" s="29">
        <v>371.291</v>
      </c>
      <c r="FO46" s="29">
        <v>325.536</v>
      </c>
      <c r="FP46" s="29">
        <v>316.93099999999998</v>
      </c>
      <c r="FQ46" s="29">
        <v>278.58999999999997</v>
      </c>
      <c r="FR46" s="29">
        <v>273.35399999999998</v>
      </c>
      <c r="FS46" s="29">
        <v>279.21300000000002</v>
      </c>
      <c r="FT46" s="29">
        <v>227.35400000000001</v>
      </c>
      <c r="FU46" s="29">
        <v>210.72</v>
      </c>
      <c r="FV46" s="29">
        <v>203.65799999999999</v>
      </c>
      <c r="FW46" s="29">
        <v>207.42599999999999</v>
      </c>
      <c r="FX46" s="29">
        <v>214.36600000000001</v>
      </c>
      <c r="FY46" s="29">
        <v>208.43600000000001</v>
      </c>
      <c r="FZ46" s="29">
        <v>191.79</v>
      </c>
      <c r="GA46" s="29">
        <v>180.047</v>
      </c>
      <c r="GB46" s="29">
        <v>174.624</v>
      </c>
      <c r="GC46" s="29">
        <v>168.089</v>
      </c>
      <c r="GD46" s="29">
        <v>157.45500000000001</v>
      </c>
      <c r="GE46" s="29">
        <v>159.083</v>
      </c>
      <c r="GF46" s="29">
        <v>159.97900000000001</v>
      </c>
      <c r="GG46" s="29">
        <v>160.98500000000001</v>
      </c>
      <c r="GH46" s="29">
        <v>160.452</v>
      </c>
      <c r="GI46" s="29">
        <v>162.02799999999999</v>
      </c>
      <c r="GJ46" s="29">
        <v>161.328</v>
      </c>
      <c r="GK46" s="29">
        <v>161.696</v>
      </c>
      <c r="GL46" s="29">
        <v>162.76499999999999</v>
      </c>
      <c r="GM46" s="29">
        <v>165.27600000000001</v>
      </c>
      <c r="GN46" s="29">
        <v>161.24199999999999</v>
      </c>
      <c r="GO46" s="29">
        <v>159.08600000000001</v>
      </c>
      <c r="GP46" s="29">
        <v>162.435</v>
      </c>
      <c r="GQ46" s="29">
        <v>166.637</v>
      </c>
      <c r="GR46" s="29">
        <v>173.285</v>
      </c>
      <c r="GS46" s="29">
        <v>173.02500000000001</v>
      </c>
      <c r="GT46" s="29">
        <v>169.14699999999999</v>
      </c>
      <c r="GU46" s="29">
        <v>160.846</v>
      </c>
      <c r="GV46" s="29">
        <v>158.756</v>
      </c>
      <c r="GW46" s="29">
        <v>159.625</v>
      </c>
      <c r="GX46" s="29">
        <v>149.023</v>
      </c>
      <c r="GY46" s="29">
        <v>145.85599999999999</v>
      </c>
      <c r="GZ46" s="29">
        <v>141.035</v>
      </c>
      <c r="HA46" s="29">
        <v>140.88900000000001</v>
      </c>
      <c r="HB46" s="29">
        <v>138.64500000000001</v>
      </c>
      <c r="HC46" s="29">
        <v>140.40799999999999</v>
      </c>
      <c r="HD46" s="29">
        <v>144.11699999999999</v>
      </c>
      <c r="HE46" s="29">
        <v>143.61799999999999</v>
      </c>
      <c r="HF46" s="29">
        <v>141.81100000000001</v>
      </c>
      <c r="HG46" s="29">
        <v>143.61000000000001</v>
      </c>
      <c r="HH46" s="29">
        <v>146.64599999999999</v>
      </c>
      <c r="HI46" s="29">
        <v>145.62100000000001</v>
      </c>
      <c r="HJ46" s="29">
        <v>151.28200000000001</v>
      </c>
      <c r="HK46" s="29">
        <v>151.322</v>
      </c>
      <c r="HL46" s="29">
        <v>150.70599999999999</v>
      </c>
      <c r="HM46" s="29">
        <v>149.714</v>
      </c>
      <c r="HN46" s="29">
        <v>146.946</v>
      </c>
      <c r="HO46" s="29">
        <v>142.27699999999999</v>
      </c>
      <c r="HP46" s="29">
        <v>143.90299999999999</v>
      </c>
      <c r="HQ46" s="29">
        <v>146.404</v>
      </c>
      <c r="HR46" s="29">
        <v>144.94399999999999</v>
      </c>
      <c r="HS46" s="29">
        <v>147.209</v>
      </c>
      <c r="HT46" s="29">
        <v>152.637</v>
      </c>
      <c r="HU46" s="29">
        <v>151.709</v>
      </c>
      <c r="HV46" s="29">
        <v>153.75700000000001</v>
      </c>
      <c r="HW46" s="29">
        <v>156.65899999999999</v>
      </c>
      <c r="HX46" s="29">
        <v>158.63300000000001</v>
      </c>
      <c r="HY46" s="29">
        <v>157.21700000000001</v>
      </c>
      <c r="HZ46" s="29">
        <v>165.239</v>
      </c>
      <c r="IA46" s="29">
        <v>169.58799999999999</v>
      </c>
      <c r="IB46" s="29">
        <v>168.39400000000001</v>
      </c>
      <c r="IC46" s="29">
        <v>169.91</v>
      </c>
      <c r="ID46" s="29">
        <v>173.785</v>
      </c>
      <c r="IE46" s="29">
        <v>179.66900000000001</v>
      </c>
      <c r="IF46" s="29">
        <v>186.34299999999999</v>
      </c>
      <c r="IG46" s="29">
        <v>189.22</v>
      </c>
      <c r="IH46" s="29">
        <v>186.16900000000001</v>
      </c>
      <c r="II46" s="29">
        <v>188.53899999999999</v>
      </c>
      <c r="IJ46" s="29">
        <v>192.25299999999999</v>
      </c>
      <c r="IK46" s="29">
        <v>192.875</v>
      </c>
      <c r="IL46" s="29">
        <v>194.511</v>
      </c>
      <c r="IM46" s="29">
        <v>198.74</v>
      </c>
      <c r="IN46" s="29">
        <v>203.79900000000001</v>
      </c>
      <c r="IO46" s="29">
        <v>203.285</v>
      </c>
      <c r="IP46" s="29">
        <v>204.57400000000001</v>
      </c>
      <c r="IQ46" s="29">
        <v>196.01</v>
      </c>
      <c r="IR46" s="29">
        <v>194.00399999999999</v>
      </c>
      <c r="IS46" s="29">
        <v>193.542</v>
      </c>
      <c r="IT46" s="29">
        <v>193.624</v>
      </c>
      <c r="IU46" s="29">
        <v>190.49</v>
      </c>
      <c r="IV46" s="29">
        <v>185.32300000000001</v>
      </c>
      <c r="IW46" s="29">
        <v>185.328</v>
      </c>
      <c r="IX46" s="29">
        <v>185.39500000000001</v>
      </c>
      <c r="IY46" s="29">
        <v>178.50700000000001</v>
      </c>
      <c r="IZ46" s="29">
        <v>178.929</v>
      </c>
      <c r="JA46" s="29">
        <v>177.14400000000001</v>
      </c>
      <c r="JB46" s="29">
        <v>182.791</v>
      </c>
      <c r="JC46" s="29">
        <v>188.90600000000001</v>
      </c>
      <c r="JD46" s="29">
        <v>191.214</v>
      </c>
      <c r="JE46" s="29">
        <v>186.267</v>
      </c>
      <c r="JF46" s="29">
        <v>184.86500000000001</v>
      </c>
      <c r="JG46" s="29">
        <v>180.99700000000001</v>
      </c>
      <c r="JH46" s="29">
        <v>182.536</v>
      </c>
      <c r="JI46" s="29">
        <v>184.25700000000001</v>
      </c>
      <c r="JJ46" s="29">
        <v>186.54900000000001</v>
      </c>
      <c r="JK46" s="29">
        <v>186.102</v>
      </c>
      <c r="JL46" s="29">
        <v>188.08699999999999</v>
      </c>
      <c r="JM46" s="29">
        <v>190.25399999999999</v>
      </c>
      <c r="JN46" s="29">
        <v>193.577</v>
      </c>
      <c r="JO46" s="29">
        <v>195.821</v>
      </c>
      <c r="JP46" s="29">
        <v>198.7</v>
      </c>
      <c r="JQ46" s="29">
        <v>202.935</v>
      </c>
      <c r="JR46" s="29">
        <v>203.721</v>
      </c>
      <c r="JS46" s="29">
        <v>208.23599999999999</v>
      </c>
      <c r="JT46" s="29">
        <v>213.35400000000001</v>
      </c>
      <c r="JU46" s="29">
        <v>213.75</v>
      </c>
      <c r="JV46" s="29">
        <v>210.809</v>
      </c>
      <c r="JW46" s="29">
        <v>209.982</v>
      </c>
      <c r="JX46" s="29">
        <v>210.952</v>
      </c>
      <c r="JY46" s="29">
        <v>206.148</v>
      </c>
      <c r="JZ46" s="29">
        <v>203.499</v>
      </c>
      <c r="KA46" s="29">
        <v>205.488</v>
      </c>
      <c r="KB46" s="29">
        <v>206.678</v>
      </c>
      <c r="KC46" s="29">
        <v>207.45400000000001</v>
      </c>
      <c r="KD46" s="29">
        <v>208.601</v>
      </c>
      <c r="KE46" s="29">
        <v>205.55</v>
      </c>
      <c r="KF46" s="29">
        <v>205.03200000000001</v>
      </c>
      <c r="KG46" s="29">
        <v>200.46700000000001</v>
      </c>
      <c r="KH46" s="29">
        <v>205.15</v>
      </c>
      <c r="KI46" s="29">
        <v>204.15299999999999</v>
      </c>
      <c r="KJ46" s="29">
        <v>200.07499999999999</v>
      </c>
      <c r="KK46" s="29">
        <v>195.767</v>
      </c>
      <c r="KL46" s="29">
        <v>193.05600000000001</v>
      </c>
      <c r="KM46" s="29">
        <v>195.036</v>
      </c>
      <c r="KN46" s="29">
        <v>214.227</v>
      </c>
      <c r="KO46" s="29">
        <v>213.72</v>
      </c>
      <c r="KP46" s="29">
        <v>212.33099999999999</v>
      </c>
      <c r="KQ46" s="29">
        <v>211.29400000000001</v>
      </c>
      <c r="KR46" s="29">
        <v>208.45099999999999</v>
      </c>
      <c r="KS46" s="29">
        <v>215.86799999999999</v>
      </c>
      <c r="KT46" s="29">
        <v>218.411</v>
      </c>
      <c r="KU46" s="29">
        <v>213.19300000000001</v>
      </c>
      <c r="KV46" s="29">
        <v>213.292</v>
      </c>
      <c r="KW46" s="29">
        <v>213.09399999999999</v>
      </c>
      <c r="KX46" s="29">
        <v>213.93700000000001</v>
      </c>
      <c r="KY46" s="29">
        <v>213.45699999999999</v>
      </c>
      <c r="KZ46" s="29">
        <v>207.709</v>
      </c>
      <c r="LA46" s="29">
        <v>209.124</v>
      </c>
      <c r="LB46" s="29">
        <v>210.00700000000001</v>
      </c>
      <c r="LC46" s="29">
        <v>219.477</v>
      </c>
      <c r="LD46" s="29">
        <v>228.524</v>
      </c>
      <c r="LE46" s="29">
        <v>231.625</v>
      </c>
      <c r="LF46" s="29">
        <v>244.089</v>
      </c>
      <c r="LG46" s="29">
        <v>251.571</v>
      </c>
      <c r="LH46" s="29">
        <v>237.37299999999999</v>
      </c>
      <c r="LI46" s="29">
        <v>230.83799999999999</v>
      </c>
      <c r="LJ46" s="29">
        <v>223.77500000000001</v>
      </c>
      <c r="LK46" s="29">
        <v>223.05500000000001</v>
      </c>
      <c r="LL46" s="29">
        <v>222.68700000000001</v>
      </c>
      <c r="LM46" s="29">
        <v>225.559</v>
      </c>
      <c r="LN46" s="29">
        <v>221.96</v>
      </c>
      <c r="LO46" s="29">
        <v>226.94</v>
      </c>
      <c r="LP46" s="29">
        <v>216.07</v>
      </c>
      <c r="LQ46" s="29">
        <v>202.54499999999999</v>
      </c>
      <c r="LR46" s="29">
        <v>199.81700000000001</v>
      </c>
      <c r="LS46" s="29">
        <v>199.09100000000001</v>
      </c>
      <c r="LT46" s="29">
        <v>189.45400000000001</v>
      </c>
      <c r="LU46" s="29">
        <v>184.226</v>
      </c>
      <c r="LV46" s="29">
        <v>181.13499999999999</v>
      </c>
      <c r="LW46" s="29">
        <v>195.779</v>
      </c>
      <c r="LX46" s="29">
        <v>199.489</v>
      </c>
      <c r="LY46" s="29">
        <v>204.136</v>
      </c>
      <c r="LZ46" s="29">
        <v>201.07</v>
      </c>
      <c r="MA46" s="29">
        <v>203.572</v>
      </c>
      <c r="MB46" s="29">
        <v>195.82300000000001</v>
      </c>
      <c r="MC46" s="29">
        <v>192.411</v>
      </c>
      <c r="MD46" s="29">
        <v>192.422</v>
      </c>
      <c r="ME46" s="29">
        <v>190.48500000000001</v>
      </c>
      <c r="MF46" s="29">
        <v>190.73099999999999</v>
      </c>
      <c r="MG46" s="29">
        <v>204.41900000000001</v>
      </c>
      <c r="MH46" s="29">
        <v>209.28</v>
      </c>
      <c r="MI46" s="29">
        <v>195.07300000000001</v>
      </c>
      <c r="MJ46" s="29">
        <v>190.792</v>
      </c>
      <c r="MK46" s="29">
        <v>190.88200000000001</v>
      </c>
      <c r="ML46" s="29">
        <v>194.976</v>
      </c>
      <c r="MM46" s="29">
        <v>205.54400000000001</v>
      </c>
      <c r="MN46" s="29">
        <v>209.12899999999999</v>
      </c>
      <c r="MO46" s="29">
        <v>219.06700000000001</v>
      </c>
      <c r="MP46" s="29">
        <v>225.875</v>
      </c>
      <c r="MQ46" s="29">
        <v>227.02699999999999</v>
      </c>
      <c r="MR46" s="29">
        <v>227.07</v>
      </c>
      <c r="MS46" s="29">
        <v>228.90199999999999</v>
      </c>
      <c r="MT46" s="29">
        <v>228.26400000000001</v>
      </c>
      <c r="MU46" s="29">
        <v>229.601</v>
      </c>
      <c r="MV46" s="29">
        <v>237.13800000000001</v>
      </c>
      <c r="MW46" s="29">
        <v>250.04599999999999</v>
      </c>
      <c r="MX46" s="29">
        <v>259.37400000000002</v>
      </c>
      <c r="MY46" s="29">
        <v>259.59199999999998</v>
      </c>
      <c r="MZ46" s="29">
        <v>259.62900000000002</v>
      </c>
      <c r="NA46" s="29">
        <v>259.024</v>
      </c>
      <c r="NB46" s="29">
        <v>254.52199999999999</v>
      </c>
      <c r="NC46" s="29">
        <v>262.05399999999997</v>
      </c>
      <c r="ND46" s="29">
        <v>272.13099999999997</v>
      </c>
      <c r="NE46" s="29">
        <v>275.38499999999999</v>
      </c>
      <c r="NF46" s="29">
        <v>279.95699999999999</v>
      </c>
      <c r="NG46" s="29">
        <v>292.19499999999999</v>
      </c>
      <c r="NH46" s="29">
        <v>300.32799999999997</v>
      </c>
      <c r="NI46" s="29">
        <v>297.30900000000003</v>
      </c>
      <c r="NJ46" s="29">
        <v>288.09399999999999</v>
      </c>
      <c r="NK46" s="29">
        <v>289.29599999999999</v>
      </c>
      <c r="NL46" s="29">
        <v>287.94200000000001</v>
      </c>
      <c r="NM46" s="29">
        <v>290.83699999999999</v>
      </c>
      <c r="NN46" s="29">
        <v>286.99</v>
      </c>
      <c r="NO46" s="29">
        <v>288.90899999999999</v>
      </c>
      <c r="NP46" s="29">
        <v>278.55799999999999</v>
      </c>
      <c r="NQ46" s="29">
        <v>272.81</v>
      </c>
      <c r="NR46" s="29">
        <v>272.28800000000001</v>
      </c>
      <c r="NS46" s="29">
        <v>273.2</v>
      </c>
      <c r="NT46" s="29">
        <v>271.47500000000002</v>
      </c>
      <c r="NU46" s="29">
        <v>284.09399999999999</v>
      </c>
      <c r="NV46" s="29">
        <v>283.904</v>
      </c>
      <c r="NW46" s="29">
        <v>283.95999999999998</v>
      </c>
      <c r="NX46" s="29">
        <v>278.005</v>
      </c>
      <c r="NY46" s="29">
        <v>282.84199999999998</v>
      </c>
      <c r="NZ46" s="29">
        <v>256.00700000000001</v>
      </c>
      <c r="OA46" s="29">
        <v>244.97399999999999</v>
      </c>
      <c r="OB46" s="29">
        <v>235.15899999999999</v>
      </c>
      <c r="OC46" s="29">
        <v>230.995</v>
      </c>
      <c r="OD46" s="29">
        <v>228.697</v>
      </c>
      <c r="OE46" s="29">
        <v>231.65199999999999</v>
      </c>
      <c r="OF46" s="29">
        <v>231.78100000000001</v>
      </c>
      <c r="OG46" s="29">
        <v>232.86600000000001</v>
      </c>
      <c r="OH46" s="29">
        <v>234.977</v>
      </c>
      <c r="OI46" s="29">
        <v>232.79499999999999</v>
      </c>
      <c r="OJ46" s="29">
        <v>231.071</v>
      </c>
      <c r="OK46" s="29">
        <v>227.60300000000001</v>
      </c>
      <c r="OL46" s="29">
        <v>231.58500000000001</v>
      </c>
      <c r="OM46" s="29">
        <v>234.35900000000001</v>
      </c>
      <c r="ON46" s="29">
        <v>232.13300000000001</v>
      </c>
      <c r="OO46" s="29">
        <v>229.67500000000001</v>
      </c>
      <c r="OP46" s="29">
        <v>237.36600000000001</v>
      </c>
      <c r="OQ46" s="29">
        <v>244.637</v>
      </c>
      <c r="OR46" s="29">
        <v>248.02099999999999</v>
      </c>
      <c r="OS46" s="29">
        <v>246.97</v>
      </c>
      <c r="OT46" s="29">
        <v>247.02099999999999</v>
      </c>
      <c r="OU46" s="29">
        <v>243.50200000000001</v>
      </c>
      <c r="OV46" s="29">
        <v>241.06200000000001</v>
      </c>
      <c r="OW46" s="29">
        <v>238.73099999999999</v>
      </c>
      <c r="OX46" s="29">
        <v>241.239</v>
      </c>
      <c r="OY46" s="29">
        <v>243.96600000000001</v>
      </c>
      <c r="OZ46" s="29">
        <v>261.48899999999998</v>
      </c>
      <c r="PA46" s="29">
        <v>265.24200000000002</v>
      </c>
      <c r="PB46" s="29">
        <v>271.44600000000003</v>
      </c>
      <c r="PC46" s="29">
        <v>271.76100000000002</v>
      </c>
      <c r="PD46" s="29">
        <v>278.49599999999998</v>
      </c>
      <c r="PE46" s="29">
        <v>276.09800000000001</v>
      </c>
      <c r="PF46" s="29">
        <v>275.95999999999998</v>
      </c>
      <c r="PG46" s="29">
        <v>270.81700000000001</v>
      </c>
      <c r="PH46" s="29">
        <v>268.63900000000001</v>
      </c>
      <c r="PI46" s="29">
        <v>276.39800000000002</v>
      </c>
      <c r="PJ46" s="29">
        <v>282.49900000000002</v>
      </c>
      <c r="PK46" s="29">
        <v>279.899</v>
      </c>
      <c r="PL46" s="29">
        <v>284.42500000000001</v>
      </c>
      <c r="PM46" s="29">
        <v>292.75799999999998</v>
      </c>
      <c r="PN46" s="29">
        <v>299.57100000000003</v>
      </c>
      <c r="PO46" s="29">
        <v>307.00700000000001</v>
      </c>
      <c r="PP46" s="29">
        <v>302.96899999999999</v>
      </c>
      <c r="PQ46" s="29">
        <v>293.41800000000001</v>
      </c>
      <c r="PR46" s="29">
        <v>286.48899999999998</v>
      </c>
      <c r="PS46" s="29">
        <v>287.64999999999998</v>
      </c>
      <c r="PT46" s="29">
        <v>283.87799999999999</v>
      </c>
      <c r="PU46" s="29">
        <v>281.45</v>
      </c>
      <c r="PV46" s="29">
        <v>285.22699999999998</v>
      </c>
      <c r="PW46" s="29">
        <v>297.23500000000001</v>
      </c>
      <c r="PX46" s="29">
        <v>301.57</v>
      </c>
      <c r="PY46" s="29">
        <v>305.93</v>
      </c>
      <c r="PZ46" s="29">
        <v>304.51900000000001</v>
      </c>
      <c r="QA46" s="29">
        <v>305.54399999999998</v>
      </c>
      <c r="QB46" s="29">
        <v>305.71800000000002</v>
      </c>
      <c r="QC46" s="29">
        <v>309.41500000000002</v>
      </c>
      <c r="QD46" s="29">
        <v>312.89299999999997</v>
      </c>
      <c r="QE46" s="29">
        <v>310.93299999999999</v>
      </c>
      <c r="QF46" s="29">
        <v>310.03399999999999</v>
      </c>
      <c r="QG46" s="29">
        <v>320.88600000000002</v>
      </c>
      <c r="QH46" s="29">
        <v>334.32600000000002</v>
      </c>
      <c r="QI46" s="29">
        <v>335.584</v>
      </c>
      <c r="QJ46" s="29">
        <v>332.54899999999998</v>
      </c>
      <c r="QK46" s="29">
        <v>323.04300000000001</v>
      </c>
      <c r="QL46" s="29">
        <v>329.09800000000001</v>
      </c>
      <c r="QM46" s="29">
        <v>336.06599999999997</v>
      </c>
      <c r="QN46" s="29">
        <v>338.30500000000001</v>
      </c>
      <c r="QO46" s="29">
        <v>342.62299999999999</v>
      </c>
      <c r="QP46" s="29">
        <v>363.54500000000002</v>
      </c>
      <c r="QQ46" s="29">
        <v>365.81700000000001</v>
      </c>
      <c r="QR46" s="29">
        <v>364.55599999999998</v>
      </c>
      <c r="QS46" s="29">
        <v>363.089</v>
      </c>
      <c r="QT46" s="29">
        <v>366.274</v>
      </c>
      <c r="QU46" s="29">
        <v>362.99799999999999</v>
      </c>
      <c r="QV46" s="29">
        <v>358.786</v>
      </c>
      <c r="QW46" s="29">
        <v>350.78899999999999</v>
      </c>
      <c r="QX46" s="29">
        <v>350.25099999999998</v>
      </c>
      <c r="QY46" s="29">
        <v>356.09699999999998</v>
      </c>
      <c r="QZ46" s="29">
        <v>358.85599999999999</v>
      </c>
      <c r="RA46" s="29">
        <v>367.625</v>
      </c>
      <c r="RB46" s="29">
        <v>364.07</v>
      </c>
      <c r="RC46" s="29">
        <v>356.42599999999999</v>
      </c>
      <c r="RD46" s="29">
        <v>362.26799999999997</v>
      </c>
      <c r="RE46" s="29">
        <v>358.33199999999999</v>
      </c>
      <c r="RF46" s="29">
        <v>379.536</v>
      </c>
      <c r="RG46" s="29">
        <v>403.11700000000002</v>
      </c>
      <c r="RH46" s="29">
        <v>411.43700000000001</v>
      </c>
      <c r="RI46" s="29">
        <v>415.78500000000003</v>
      </c>
      <c r="RJ46" s="29">
        <v>409.05700000000002</v>
      </c>
      <c r="RK46" s="29">
        <v>400.98500000000001</v>
      </c>
      <c r="RL46" s="29">
        <v>400.67599999999999</v>
      </c>
      <c r="RM46" s="29">
        <v>399.923</v>
      </c>
      <c r="RN46" s="29">
        <v>396.73599999999999</v>
      </c>
      <c r="RO46" s="29">
        <v>397.25099999999998</v>
      </c>
      <c r="RP46" s="29">
        <v>398.435</v>
      </c>
      <c r="RQ46" s="29">
        <v>398.05599999999998</v>
      </c>
      <c r="RR46" s="29">
        <v>394.976</v>
      </c>
      <c r="RS46" s="29">
        <v>391.98700000000002</v>
      </c>
      <c r="RT46" s="29">
        <v>392.15699999999998</v>
      </c>
      <c r="RU46" s="29">
        <v>386.95699999999999</v>
      </c>
      <c r="RV46" s="29">
        <v>392.60700000000003</v>
      </c>
      <c r="RW46" s="29">
        <v>399.96600000000001</v>
      </c>
      <c r="RX46" s="29">
        <v>401.38</v>
      </c>
      <c r="RY46" s="29">
        <v>397.94900000000001</v>
      </c>
      <c r="RZ46" s="29">
        <v>399.51400000000001</v>
      </c>
      <c r="SA46" s="29">
        <v>395.29899999999998</v>
      </c>
      <c r="SB46" s="29">
        <v>395.221</v>
      </c>
      <c r="SC46" s="29">
        <v>391.81700000000001</v>
      </c>
      <c r="SD46" s="29">
        <v>396.49900000000002</v>
      </c>
      <c r="SE46" s="29">
        <v>394.64600000000002</v>
      </c>
      <c r="SF46" s="29">
        <v>391.17399999999998</v>
      </c>
    </row>
    <row r="47" spans="2:528" x14ac:dyDescent="0.25">
      <c r="B47" s="29" t="s">
        <v>72</v>
      </c>
      <c r="C47" s="29" t="s">
        <v>927</v>
      </c>
      <c r="D47" s="29">
        <f t="shared" si="12"/>
        <v>512</v>
      </c>
      <c r="E47" s="29" t="str" cm="1">
        <f t="array" ref="E47">_xll.BDP($B47&amp;" corp",E$11)</f>
        <v>SOLBBB 5.869 PERP</v>
      </c>
      <c r="F47" s="29" t="str" cm="1">
        <f t="array" ref="F47">_xll.BDP($B47&amp;" corp",F$11)</f>
        <v>SOLBBB</v>
      </c>
      <c r="G47" s="29" cm="1">
        <f t="array" ref="G47">_xll.BDP($B47&amp;" corp",G$11)</f>
        <v>5.8689999999999998</v>
      </c>
      <c r="H47" s="31" cm="1">
        <f t="array" ref="H47">_xll.BDP($B47&amp;" corp",H$11)*1</f>
        <v>45446</v>
      </c>
      <c r="I47" s="31" t="str">
        <f t="shared" si="10"/>
        <v>SOLBBB 5.869 24</v>
      </c>
      <c r="J47" s="29" t="str" cm="1">
        <f t="array" ref="J47">_xll.BDP($B47&amp;" corp",J$11)</f>
        <v>EUR</v>
      </c>
      <c r="K47" s="31" cm="1">
        <f t="array" ref="K47">_xll.BDP($B47&amp;" corp",K$11)*1</f>
        <v>42333</v>
      </c>
      <c r="L47" s="29">
        <f t="shared" ca="1" si="11"/>
        <v>1793</v>
      </c>
      <c r="N47" s="29">
        <v>1</v>
      </c>
      <c r="O47" s="29" t="s">
        <v>1174</v>
      </c>
      <c r="P47" s="29">
        <f>_xll.BDH(B47&amp;"@"&amp;C47&amp;" Corp","blp_i_sprd_mid","-2AY",,"Dates=h","Fill=C","Sort=R","Dir=H","factor=1","pcs="&amp;TV48,"cols=512;rows=1")</f>
        <v>291.34899999999999</v>
      </c>
      <c r="Q47" s="29">
        <v>293.33100000000002</v>
      </c>
      <c r="R47" s="29">
        <v>295.096</v>
      </c>
      <c r="S47" s="29">
        <v>297.32600000000002</v>
      </c>
      <c r="T47" s="29">
        <v>297.63200000000001</v>
      </c>
      <c r="U47" s="29">
        <v>292.15499999999997</v>
      </c>
      <c r="V47" s="29">
        <v>291.00799999999998</v>
      </c>
      <c r="W47" s="29">
        <v>290.96100000000001</v>
      </c>
      <c r="X47" s="29">
        <v>292.017</v>
      </c>
      <c r="Y47" s="29">
        <v>290.62400000000002</v>
      </c>
      <c r="Z47" s="29">
        <v>288.67599999999999</v>
      </c>
      <c r="AA47" s="29">
        <v>289.36900000000003</v>
      </c>
      <c r="AB47" s="29">
        <v>293.113</v>
      </c>
      <c r="AC47" s="29">
        <v>295.81400000000002</v>
      </c>
      <c r="AD47" s="29">
        <v>295.80200000000002</v>
      </c>
      <c r="AE47" s="29">
        <v>298.63400000000001</v>
      </c>
      <c r="AF47" s="29">
        <v>301.14100000000002</v>
      </c>
      <c r="AG47" s="29">
        <v>304.69</v>
      </c>
      <c r="AH47" s="29">
        <v>304.59399999999999</v>
      </c>
      <c r="AI47" s="29">
        <v>296.08800000000002</v>
      </c>
      <c r="AJ47" s="29">
        <v>283.34199999999998</v>
      </c>
      <c r="AK47" s="29">
        <v>287.30399999999997</v>
      </c>
      <c r="AL47" s="29">
        <v>282.84199999999998</v>
      </c>
      <c r="AM47" s="29">
        <v>273.04700000000003</v>
      </c>
      <c r="AN47" s="29">
        <v>276.08300000000003</v>
      </c>
      <c r="AO47" s="29">
        <v>276.46699999999998</v>
      </c>
      <c r="AP47" s="29">
        <v>278.67599999999999</v>
      </c>
      <c r="AQ47" s="29">
        <v>280.31799999999998</v>
      </c>
      <c r="AR47" s="29">
        <v>278.846</v>
      </c>
      <c r="AS47" s="29">
        <v>273.71800000000002</v>
      </c>
      <c r="AT47" s="29">
        <v>276.125</v>
      </c>
      <c r="AU47" s="29">
        <v>275.822</v>
      </c>
      <c r="AV47" s="29">
        <v>276.964</v>
      </c>
      <c r="AW47" s="29">
        <v>276.87599999999998</v>
      </c>
      <c r="AX47" s="29">
        <v>276.38200000000001</v>
      </c>
      <c r="AY47" s="29">
        <v>278.07900000000001</v>
      </c>
      <c r="AZ47" s="29">
        <v>278.80900000000003</v>
      </c>
      <c r="BA47" s="29">
        <v>277.51799999999997</v>
      </c>
      <c r="BB47" s="29">
        <v>278.04399999999998</v>
      </c>
      <c r="BC47" s="29">
        <v>280.28199999999998</v>
      </c>
      <c r="BD47" s="29">
        <v>283.89999999999998</v>
      </c>
      <c r="BE47" s="29">
        <v>288.95400000000001</v>
      </c>
      <c r="BF47" s="29">
        <v>295.32600000000002</v>
      </c>
      <c r="BG47" s="29">
        <v>293.44799999999998</v>
      </c>
      <c r="BH47" s="29">
        <v>290.47199999999998</v>
      </c>
      <c r="BI47" s="29">
        <v>289.49</v>
      </c>
      <c r="BJ47" s="29">
        <v>287.10000000000002</v>
      </c>
      <c r="BK47" s="29">
        <v>285.52</v>
      </c>
      <c r="BL47" s="29">
        <v>286.13400000000001</v>
      </c>
      <c r="BM47" s="29">
        <v>289.43799999999999</v>
      </c>
      <c r="BN47" s="29">
        <v>291.80099999999999</v>
      </c>
      <c r="BO47" s="29">
        <v>297.85599999999999</v>
      </c>
      <c r="BP47" s="29">
        <v>300.09100000000001</v>
      </c>
      <c r="BQ47" s="29">
        <v>303.83</v>
      </c>
      <c r="BR47" s="29">
        <v>305.60300000000001</v>
      </c>
      <c r="BS47" s="29">
        <v>309.04500000000002</v>
      </c>
      <c r="BT47" s="29">
        <v>306.33499999999998</v>
      </c>
      <c r="BU47" s="29">
        <v>304.45800000000003</v>
      </c>
      <c r="BV47" s="29">
        <v>298.87099999999998</v>
      </c>
      <c r="BW47" s="29">
        <v>291.21899999999999</v>
      </c>
      <c r="BX47" s="29">
        <v>288.72899999999998</v>
      </c>
      <c r="BY47" s="29">
        <v>287.10199999999998</v>
      </c>
      <c r="BZ47" s="29">
        <v>287.08800000000002</v>
      </c>
      <c r="CA47" s="29">
        <v>290.23500000000001</v>
      </c>
      <c r="CB47" s="29">
        <v>296.08300000000003</v>
      </c>
      <c r="CC47" s="29">
        <v>296.76499999999999</v>
      </c>
      <c r="CD47" s="29">
        <v>306.81299999999999</v>
      </c>
      <c r="CE47" s="29">
        <v>318.58800000000002</v>
      </c>
      <c r="CF47" s="29">
        <v>322.233</v>
      </c>
      <c r="CG47" s="29">
        <v>325.76600000000002</v>
      </c>
      <c r="CH47" s="29">
        <v>331.01400000000001</v>
      </c>
      <c r="CI47" s="29">
        <v>331.37299999999999</v>
      </c>
      <c r="CJ47" s="29">
        <v>335.05799999999999</v>
      </c>
      <c r="CK47" s="29">
        <v>330.71199999999999</v>
      </c>
      <c r="CL47" s="29">
        <v>328.678</v>
      </c>
      <c r="CM47" s="29">
        <v>324.94299999999998</v>
      </c>
      <c r="CN47" s="29">
        <v>328.553</v>
      </c>
      <c r="CO47" s="29">
        <v>339.947</v>
      </c>
      <c r="CP47" s="29">
        <v>348.012</v>
      </c>
      <c r="CQ47" s="29">
        <v>352.79500000000002</v>
      </c>
      <c r="CR47" s="29">
        <v>358.03500000000003</v>
      </c>
      <c r="CS47" s="29">
        <v>360.536</v>
      </c>
      <c r="CT47" s="29">
        <v>360.19799999999998</v>
      </c>
      <c r="CU47" s="29">
        <v>359.38799999999998</v>
      </c>
      <c r="CV47" s="29">
        <v>356.108</v>
      </c>
      <c r="CW47" s="29">
        <v>353.608</v>
      </c>
      <c r="CX47" s="29">
        <v>355.20499999999998</v>
      </c>
      <c r="CY47" s="29">
        <v>349.685</v>
      </c>
      <c r="CZ47" s="29">
        <v>349.56099999999998</v>
      </c>
      <c r="DA47" s="29">
        <v>339.95600000000002</v>
      </c>
      <c r="DB47" s="29">
        <v>334.37799999999999</v>
      </c>
      <c r="DC47" s="29">
        <v>354.87099999999998</v>
      </c>
      <c r="DD47" s="29">
        <v>347.18099999999998</v>
      </c>
      <c r="DE47" s="29">
        <v>341.536</v>
      </c>
      <c r="DF47" s="29">
        <v>316.88</v>
      </c>
      <c r="DG47" s="29">
        <v>304.63200000000001</v>
      </c>
      <c r="DH47" s="29">
        <v>301.04700000000003</v>
      </c>
      <c r="DI47" s="29">
        <v>317.59300000000002</v>
      </c>
      <c r="DJ47" s="29">
        <v>356.41699999999997</v>
      </c>
      <c r="DK47" s="29">
        <v>371.928</v>
      </c>
      <c r="DL47" s="29">
        <v>398.63099999999997</v>
      </c>
      <c r="DM47" s="29">
        <v>400.39800000000002</v>
      </c>
      <c r="DN47" s="29">
        <v>402.03100000000001</v>
      </c>
      <c r="DO47" s="29">
        <v>397.57400000000001</v>
      </c>
      <c r="DP47" s="29">
        <v>397.52300000000002</v>
      </c>
      <c r="DQ47" s="29">
        <v>420.27699999999999</v>
      </c>
      <c r="DR47" s="29">
        <v>432.572</v>
      </c>
      <c r="DS47" s="29">
        <v>443.34899999999999</v>
      </c>
      <c r="DT47" s="29">
        <v>450.303</v>
      </c>
      <c r="DU47" s="29">
        <v>459.36900000000003</v>
      </c>
      <c r="DV47" s="29">
        <v>467.32600000000002</v>
      </c>
      <c r="DW47" s="29">
        <v>474.15499999999997</v>
      </c>
      <c r="DX47" s="29">
        <v>478.15499999999997</v>
      </c>
      <c r="DY47" s="29">
        <v>479.46100000000001</v>
      </c>
      <c r="DZ47" s="29">
        <v>470.15</v>
      </c>
      <c r="EA47" s="29">
        <v>464.947</v>
      </c>
      <c r="EB47" s="29">
        <v>458.87200000000001</v>
      </c>
      <c r="EC47" s="29">
        <v>471.34399999999999</v>
      </c>
      <c r="ED47" s="29">
        <v>458.99700000000001</v>
      </c>
      <c r="EE47" s="29">
        <v>455.387</v>
      </c>
      <c r="EF47" s="29">
        <v>454.553</v>
      </c>
      <c r="EG47" s="29">
        <v>448.49299999999999</v>
      </c>
      <c r="EH47" s="29">
        <v>425.505</v>
      </c>
      <c r="EI47" s="29">
        <v>419.00200000000001</v>
      </c>
      <c r="EJ47" s="29">
        <v>415.01499999999999</v>
      </c>
      <c r="EK47" s="29">
        <v>414.23599999999999</v>
      </c>
      <c r="EL47" s="29">
        <v>414.52499999999998</v>
      </c>
      <c r="EM47" s="29">
        <v>433.93400000000003</v>
      </c>
      <c r="EN47" s="29">
        <v>440.11799999999999</v>
      </c>
      <c r="EO47" s="29">
        <v>453.90499999999997</v>
      </c>
      <c r="EP47" s="29">
        <v>459.774</v>
      </c>
      <c r="EQ47" s="29">
        <v>459.404</v>
      </c>
      <c r="ER47" s="29">
        <v>462.96199999999999</v>
      </c>
      <c r="ES47" s="29">
        <v>462.19299999999998</v>
      </c>
      <c r="ET47" s="29">
        <v>460.83300000000003</v>
      </c>
      <c r="EU47" s="29">
        <v>471.67</v>
      </c>
      <c r="EV47" s="29">
        <v>515.19000000000005</v>
      </c>
      <c r="EW47" s="29">
        <v>533.42899999999997</v>
      </c>
      <c r="EX47" s="29">
        <v>549.75</v>
      </c>
      <c r="EY47" s="29">
        <v>563.17999999999995</v>
      </c>
      <c r="EZ47" s="29">
        <v>565.90599999999995</v>
      </c>
      <c r="FA47" s="29">
        <v>562.65700000000004</v>
      </c>
      <c r="FB47" s="29">
        <v>561.66800000000001</v>
      </c>
      <c r="FC47" s="29">
        <v>560.28499999999997</v>
      </c>
      <c r="FD47" s="29">
        <v>563.55899999999997</v>
      </c>
      <c r="FE47" s="29">
        <v>558.399</v>
      </c>
      <c r="FF47" s="29">
        <v>554.56899999999996</v>
      </c>
      <c r="FG47" s="29">
        <v>545.47</v>
      </c>
      <c r="FH47" s="29">
        <v>573.72900000000004</v>
      </c>
      <c r="FI47" s="29">
        <v>567.11300000000006</v>
      </c>
      <c r="FJ47" s="29">
        <v>545.67700000000002</v>
      </c>
      <c r="FK47" s="29">
        <v>542.06500000000005</v>
      </c>
      <c r="FL47" s="29">
        <v>535.32000000000005</v>
      </c>
      <c r="FM47" s="29">
        <v>470.72899999999998</v>
      </c>
      <c r="FN47" s="29">
        <v>413.43400000000003</v>
      </c>
      <c r="FO47" s="29">
        <v>358.01299999999998</v>
      </c>
      <c r="FP47" s="29">
        <v>349.339</v>
      </c>
      <c r="FQ47" s="29">
        <v>308.67099999999999</v>
      </c>
      <c r="FR47" s="29">
        <v>298.43599999999998</v>
      </c>
      <c r="FS47" s="29">
        <v>305.30799999999999</v>
      </c>
      <c r="FT47" s="29">
        <v>252.995</v>
      </c>
      <c r="FU47" s="29">
        <v>235.761</v>
      </c>
      <c r="FV47" s="29">
        <v>228.572</v>
      </c>
      <c r="FW47" s="29">
        <v>232.68100000000001</v>
      </c>
      <c r="FX47" s="29">
        <v>239.221</v>
      </c>
      <c r="FY47" s="29">
        <v>233.8</v>
      </c>
      <c r="FZ47" s="29">
        <v>215.93299999999999</v>
      </c>
      <c r="GA47" s="29">
        <v>201.38300000000001</v>
      </c>
      <c r="GB47" s="29">
        <v>192.42099999999999</v>
      </c>
      <c r="GC47" s="29">
        <v>183.708</v>
      </c>
      <c r="GD47" s="29">
        <v>175.232</v>
      </c>
      <c r="GE47" s="29">
        <v>175.423</v>
      </c>
      <c r="GF47" s="29">
        <v>175.78100000000001</v>
      </c>
      <c r="GG47" s="29">
        <v>176.96600000000001</v>
      </c>
      <c r="GH47" s="29">
        <v>176.036</v>
      </c>
      <c r="GI47" s="29">
        <v>176.44200000000001</v>
      </c>
      <c r="GJ47" s="29">
        <v>176.78200000000001</v>
      </c>
      <c r="GK47" s="29">
        <v>176.566</v>
      </c>
      <c r="GL47" s="29">
        <v>178.18700000000001</v>
      </c>
      <c r="GM47" s="29">
        <v>180.542</v>
      </c>
      <c r="GN47" s="29">
        <v>177.34100000000001</v>
      </c>
      <c r="GO47" s="29">
        <v>174.85400000000001</v>
      </c>
      <c r="GP47" s="29">
        <v>175.26300000000001</v>
      </c>
      <c r="GQ47" s="29">
        <v>179.97900000000001</v>
      </c>
      <c r="GR47" s="29">
        <v>184.62100000000001</v>
      </c>
      <c r="GS47" s="29">
        <v>183.80199999999999</v>
      </c>
      <c r="GT47" s="29">
        <v>178.12899999999999</v>
      </c>
      <c r="GU47" s="29">
        <v>169.72800000000001</v>
      </c>
      <c r="GV47" s="29">
        <v>168.66200000000001</v>
      </c>
      <c r="GW47" s="29">
        <v>171.43100000000001</v>
      </c>
      <c r="GX47" s="29">
        <v>160.154</v>
      </c>
      <c r="GY47" s="29">
        <v>158.50200000000001</v>
      </c>
      <c r="GZ47" s="29">
        <v>154.53700000000001</v>
      </c>
      <c r="HA47" s="29">
        <v>154.53700000000001</v>
      </c>
      <c r="HB47" s="29">
        <v>153.303</v>
      </c>
      <c r="HC47" s="29">
        <v>158.477</v>
      </c>
      <c r="HD47" s="29">
        <v>163.881</v>
      </c>
      <c r="HE47" s="29">
        <v>165.61699999999999</v>
      </c>
      <c r="HF47" s="29">
        <v>164.226</v>
      </c>
      <c r="HG47" s="29">
        <v>166.315</v>
      </c>
      <c r="HH47" s="29">
        <v>168.64</v>
      </c>
      <c r="HI47" s="29">
        <v>167.49600000000001</v>
      </c>
      <c r="HJ47" s="29">
        <v>172.14099999999999</v>
      </c>
      <c r="HK47" s="29">
        <v>174.09800000000001</v>
      </c>
      <c r="HL47" s="29">
        <v>173.49799999999999</v>
      </c>
      <c r="HM47" s="29">
        <v>171.875</v>
      </c>
      <c r="HN47" s="29">
        <v>168.51300000000001</v>
      </c>
      <c r="HO47" s="29">
        <v>166.453</v>
      </c>
      <c r="HP47" s="29">
        <v>163.22900000000001</v>
      </c>
      <c r="HQ47" s="29">
        <v>169.07900000000001</v>
      </c>
      <c r="HR47" s="29">
        <v>168.27199999999999</v>
      </c>
      <c r="HS47" s="29">
        <v>168.518</v>
      </c>
      <c r="HT47" s="29">
        <v>172.17699999999999</v>
      </c>
      <c r="HU47" s="29">
        <v>172.72900000000001</v>
      </c>
      <c r="HV47" s="29">
        <v>175.67699999999999</v>
      </c>
      <c r="HW47" s="29">
        <v>177.417</v>
      </c>
      <c r="HX47" s="29">
        <v>178.83199999999999</v>
      </c>
      <c r="HY47" s="29">
        <v>179.54900000000001</v>
      </c>
      <c r="HZ47" s="29">
        <v>186.51900000000001</v>
      </c>
      <c r="IA47" s="29">
        <v>188.91200000000001</v>
      </c>
      <c r="IB47" s="29">
        <v>187.80199999999999</v>
      </c>
      <c r="IC47" s="29">
        <v>190.70599999999999</v>
      </c>
      <c r="ID47" s="29">
        <v>194.05</v>
      </c>
      <c r="IE47" s="29">
        <v>198.624</v>
      </c>
      <c r="IF47" s="29">
        <v>202.482</v>
      </c>
      <c r="IG47" s="29">
        <v>206.02099999999999</v>
      </c>
      <c r="IH47" s="29">
        <v>201.74199999999999</v>
      </c>
      <c r="II47" s="29">
        <v>205.43600000000001</v>
      </c>
      <c r="IJ47" s="29">
        <v>207.452</v>
      </c>
      <c r="IK47" s="29">
        <v>207.25299999999999</v>
      </c>
      <c r="IL47" s="29">
        <v>207.74299999999999</v>
      </c>
      <c r="IM47" s="29">
        <v>211.72</v>
      </c>
      <c r="IN47" s="29">
        <v>215.084</v>
      </c>
      <c r="IO47" s="29">
        <v>214.322</v>
      </c>
      <c r="IP47" s="29">
        <v>216.61500000000001</v>
      </c>
      <c r="IQ47" s="29">
        <v>208.02</v>
      </c>
      <c r="IR47" s="29">
        <v>205.28399999999999</v>
      </c>
      <c r="IS47" s="29">
        <v>200.81399999999999</v>
      </c>
      <c r="IT47" s="29">
        <v>199.75200000000001</v>
      </c>
      <c r="IU47" s="29">
        <v>198.322</v>
      </c>
      <c r="IV47" s="29">
        <v>191.69900000000001</v>
      </c>
      <c r="IW47" s="29">
        <v>191.499</v>
      </c>
      <c r="IX47" s="29">
        <v>190.64599999999999</v>
      </c>
      <c r="IY47" s="29">
        <v>186.55600000000001</v>
      </c>
      <c r="IZ47" s="29">
        <v>189.65</v>
      </c>
      <c r="JA47" s="29">
        <v>188.22900000000001</v>
      </c>
      <c r="JB47" s="29">
        <v>190.80099999999999</v>
      </c>
      <c r="JC47" s="29">
        <v>193.95099999999999</v>
      </c>
      <c r="JD47" s="29">
        <v>194.83699999999999</v>
      </c>
      <c r="JE47" s="29">
        <v>191.685</v>
      </c>
      <c r="JF47" s="29">
        <v>191.58199999999999</v>
      </c>
      <c r="JG47" s="29">
        <v>187.71799999999999</v>
      </c>
      <c r="JH47" s="29">
        <v>188.785</v>
      </c>
      <c r="JI47" s="29">
        <v>192.67400000000001</v>
      </c>
      <c r="JJ47" s="29">
        <v>193.131</v>
      </c>
      <c r="JK47" s="29">
        <v>192.3</v>
      </c>
      <c r="JL47" s="29">
        <v>192.94200000000001</v>
      </c>
      <c r="JM47" s="29">
        <v>195.95699999999999</v>
      </c>
      <c r="JN47" s="29">
        <v>198.91499999999999</v>
      </c>
      <c r="JO47" s="29">
        <v>199.77</v>
      </c>
      <c r="JP47" s="29">
        <v>203.19499999999999</v>
      </c>
      <c r="JQ47" s="29">
        <v>206.001</v>
      </c>
      <c r="JR47" s="29">
        <v>206.33699999999999</v>
      </c>
      <c r="JS47" s="29">
        <v>212.00800000000001</v>
      </c>
      <c r="JT47" s="29">
        <v>216.64599999999999</v>
      </c>
      <c r="JU47" s="29">
        <v>219.52600000000001</v>
      </c>
      <c r="JV47" s="29">
        <v>216.36799999999999</v>
      </c>
      <c r="JW47" s="29">
        <v>216.577</v>
      </c>
      <c r="JX47" s="29">
        <v>218</v>
      </c>
      <c r="JY47" s="29">
        <v>214.02</v>
      </c>
      <c r="JZ47" s="29">
        <v>211.023</v>
      </c>
      <c r="KA47" s="29">
        <v>212.33</v>
      </c>
      <c r="KB47" s="29">
        <v>213.15100000000001</v>
      </c>
      <c r="KC47" s="29">
        <v>213.63399999999999</v>
      </c>
      <c r="KD47" s="29">
        <v>214.81</v>
      </c>
      <c r="KE47" s="29">
        <v>210.35400000000001</v>
      </c>
      <c r="KF47" s="29">
        <v>209.798</v>
      </c>
      <c r="KG47" s="29">
        <v>205.01</v>
      </c>
      <c r="KH47" s="29">
        <v>206.93700000000001</v>
      </c>
      <c r="KI47" s="29">
        <v>207.80500000000001</v>
      </c>
      <c r="KJ47" s="29">
        <v>203.98099999999999</v>
      </c>
      <c r="KK47" s="29">
        <v>199.62200000000001</v>
      </c>
      <c r="KL47" s="29">
        <v>196.82900000000001</v>
      </c>
      <c r="KM47" s="29">
        <v>199.12</v>
      </c>
      <c r="KN47" s="29">
        <v>219.059</v>
      </c>
      <c r="KO47" s="29">
        <v>217.922</v>
      </c>
      <c r="KP47" s="29">
        <v>216.49</v>
      </c>
      <c r="KQ47" s="29">
        <v>216.44800000000001</v>
      </c>
      <c r="KR47" s="29">
        <v>213.88200000000001</v>
      </c>
      <c r="KS47" s="29">
        <v>219.964</v>
      </c>
      <c r="KT47" s="29">
        <v>223.749</v>
      </c>
      <c r="KU47" s="29">
        <v>217.30099999999999</v>
      </c>
      <c r="KV47" s="29">
        <v>217.3</v>
      </c>
      <c r="KW47" s="29">
        <v>217.46700000000001</v>
      </c>
      <c r="KX47" s="29">
        <v>220.72300000000001</v>
      </c>
      <c r="KY47" s="29">
        <v>219.05600000000001</v>
      </c>
      <c r="KZ47" s="29">
        <v>216.55099999999999</v>
      </c>
      <c r="LA47" s="29">
        <v>218.26400000000001</v>
      </c>
      <c r="LB47" s="29">
        <v>218.45699999999999</v>
      </c>
      <c r="LC47" s="29">
        <v>226.32599999999999</v>
      </c>
      <c r="LD47" s="29">
        <v>236.45599999999999</v>
      </c>
      <c r="LE47" s="29">
        <v>240.09100000000001</v>
      </c>
      <c r="LF47" s="29">
        <v>249.61799999999999</v>
      </c>
      <c r="LG47" s="29">
        <v>254.18899999999999</v>
      </c>
      <c r="LH47" s="29">
        <v>242.50700000000001</v>
      </c>
      <c r="LI47" s="29">
        <v>237.24299999999999</v>
      </c>
      <c r="LJ47" s="29">
        <v>233.48</v>
      </c>
      <c r="LK47" s="29">
        <v>235.21199999999999</v>
      </c>
      <c r="LL47" s="29">
        <v>237.58099999999999</v>
      </c>
      <c r="LM47" s="29">
        <v>243.417</v>
      </c>
      <c r="LN47" s="29">
        <v>241.00800000000001</v>
      </c>
      <c r="LO47" s="29">
        <v>245.00899999999999</v>
      </c>
      <c r="LP47" s="29">
        <v>238.05600000000001</v>
      </c>
      <c r="LQ47" s="29">
        <v>224.42500000000001</v>
      </c>
      <c r="LR47" s="29">
        <v>221.04300000000001</v>
      </c>
      <c r="LS47" s="29">
        <v>218.29</v>
      </c>
      <c r="LT47" s="29">
        <v>211.744</v>
      </c>
      <c r="LU47" s="29">
        <v>208.08699999999999</v>
      </c>
      <c r="LV47" s="29">
        <v>207.13200000000001</v>
      </c>
      <c r="LW47" s="29">
        <v>213.21100000000001</v>
      </c>
      <c r="LX47" s="29">
        <v>212.49100000000001</v>
      </c>
      <c r="LY47" s="29">
        <v>213.708</v>
      </c>
      <c r="LZ47" s="29">
        <v>212.58799999999999</v>
      </c>
      <c r="MA47" s="29">
        <v>212.899</v>
      </c>
      <c r="MB47" s="29">
        <v>205.95699999999999</v>
      </c>
      <c r="MC47" s="29">
        <v>200.07499999999999</v>
      </c>
      <c r="MD47" s="29">
        <v>199.571</v>
      </c>
      <c r="ME47" s="29">
        <v>197.91200000000001</v>
      </c>
      <c r="MF47" s="29">
        <v>198.309</v>
      </c>
      <c r="MG47" s="29">
        <v>208.11799999999999</v>
      </c>
      <c r="MH47" s="29">
        <v>209.43100000000001</v>
      </c>
      <c r="MI47" s="29">
        <v>196.91900000000001</v>
      </c>
      <c r="MJ47" s="29">
        <v>194.19800000000001</v>
      </c>
      <c r="MK47" s="29">
        <v>194.60300000000001</v>
      </c>
      <c r="ML47" s="29">
        <v>199.62899999999999</v>
      </c>
      <c r="MM47" s="29">
        <v>209.52799999999999</v>
      </c>
      <c r="MN47" s="29">
        <v>212.27199999999999</v>
      </c>
      <c r="MO47" s="29">
        <v>223.68799999999999</v>
      </c>
      <c r="MP47" s="29">
        <v>231.42</v>
      </c>
      <c r="MQ47" s="29">
        <v>231.64599999999999</v>
      </c>
      <c r="MR47" s="29">
        <v>232.917</v>
      </c>
      <c r="MS47" s="29">
        <v>231.18799999999999</v>
      </c>
      <c r="MT47" s="29">
        <v>230.23099999999999</v>
      </c>
      <c r="MU47" s="29">
        <v>231.666</v>
      </c>
      <c r="MV47" s="29">
        <v>240.273</v>
      </c>
      <c r="MW47" s="29">
        <v>255.857</v>
      </c>
      <c r="MX47" s="29">
        <v>264.97800000000001</v>
      </c>
      <c r="MY47" s="29">
        <v>267.75200000000001</v>
      </c>
      <c r="MZ47" s="29">
        <v>270.19</v>
      </c>
      <c r="NA47" s="29">
        <v>270.12599999999998</v>
      </c>
      <c r="NB47" s="29">
        <v>266.27699999999999</v>
      </c>
      <c r="NC47" s="29">
        <v>275.233</v>
      </c>
      <c r="ND47" s="29">
        <v>285.34899999999999</v>
      </c>
      <c r="NE47" s="29">
        <v>287.70699999999999</v>
      </c>
      <c r="NF47" s="29">
        <v>292.07</v>
      </c>
      <c r="NG47" s="29">
        <v>298.952</v>
      </c>
      <c r="NH47" s="29">
        <v>304.33600000000001</v>
      </c>
      <c r="NI47" s="29">
        <v>300.95</v>
      </c>
      <c r="NJ47" s="29">
        <v>288.27800000000002</v>
      </c>
      <c r="NK47" s="29">
        <v>289.779</v>
      </c>
      <c r="NL47" s="29">
        <v>287.63499999999999</v>
      </c>
      <c r="NM47" s="29">
        <v>290.827</v>
      </c>
      <c r="NN47" s="29">
        <v>286.01100000000002</v>
      </c>
      <c r="NO47" s="29">
        <v>288.80900000000003</v>
      </c>
      <c r="NP47" s="29">
        <v>269.55399999999997</v>
      </c>
      <c r="NQ47" s="29">
        <v>262.24700000000001</v>
      </c>
      <c r="NR47" s="29">
        <v>260.96899999999999</v>
      </c>
      <c r="NS47" s="29">
        <v>261.44400000000002</v>
      </c>
      <c r="NT47" s="29">
        <v>258.18599999999998</v>
      </c>
      <c r="NU47" s="29">
        <v>264.42700000000002</v>
      </c>
      <c r="NV47" s="29">
        <v>264.73200000000003</v>
      </c>
      <c r="NW47" s="29">
        <v>263.959</v>
      </c>
      <c r="NX47" s="29">
        <v>258.32499999999999</v>
      </c>
      <c r="NY47" s="29">
        <v>261.89100000000002</v>
      </c>
      <c r="NZ47" s="29">
        <v>245.976</v>
      </c>
      <c r="OA47" s="29">
        <v>235.66200000000001</v>
      </c>
      <c r="OB47" s="29">
        <v>224.66399999999999</v>
      </c>
      <c r="OC47" s="29">
        <v>222.274</v>
      </c>
      <c r="OD47" s="29">
        <v>221.88399999999999</v>
      </c>
      <c r="OE47" s="29">
        <v>225.89699999999999</v>
      </c>
      <c r="OF47" s="29">
        <v>226.71700000000001</v>
      </c>
      <c r="OG47" s="29">
        <v>228.607</v>
      </c>
      <c r="OH47" s="29">
        <v>230.96</v>
      </c>
      <c r="OI47" s="29">
        <v>228.131</v>
      </c>
      <c r="OJ47" s="29">
        <v>227.95500000000001</v>
      </c>
      <c r="OK47" s="29">
        <v>225.536</v>
      </c>
      <c r="OL47" s="29">
        <v>225.98599999999999</v>
      </c>
      <c r="OM47" s="29">
        <v>223.69900000000001</v>
      </c>
      <c r="ON47" s="29">
        <v>225.69900000000001</v>
      </c>
      <c r="OO47" s="29">
        <v>224.47499999999999</v>
      </c>
      <c r="OP47" s="29">
        <v>227.88200000000001</v>
      </c>
      <c r="OQ47" s="29">
        <v>233.91499999999999</v>
      </c>
      <c r="OR47" s="29">
        <v>239.16300000000001</v>
      </c>
      <c r="OS47" s="29">
        <v>236.21199999999999</v>
      </c>
      <c r="OT47" s="29">
        <v>235.82300000000001</v>
      </c>
      <c r="OU47" s="29">
        <v>234.726</v>
      </c>
      <c r="OV47" s="29">
        <v>233.57300000000001</v>
      </c>
      <c r="OW47" s="29">
        <v>229.864</v>
      </c>
      <c r="OX47" s="29">
        <v>234.357</v>
      </c>
      <c r="OY47" s="29">
        <v>235.94499999999999</v>
      </c>
      <c r="OZ47" s="29">
        <v>255.21199999999999</v>
      </c>
      <c r="PA47" s="29">
        <v>259.68900000000002</v>
      </c>
      <c r="PB47" s="29">
        <v>266.38400000000001</v>
      </c>
      <c r="PC47" s="29">
        <v>264.62299999999999</v>
      </c>
      <c r="PD47" s="29">
        <v>274.012</v>
      </c>
      <c r="PE47" s="29">
        <v>272.67</v>
      </c>
      <c r="PF47" s="29">
        <v>272.2</v>
      </c>
      <c r="PG47" s="29">
        <v>269.09800000000001</v>
      </c>
      <c r="PH47" s="29">
        <v>266.04399999999998</v>
      </c>
      <c r="PI47" s="29">
        <v>275.58499999999998</v>
      </c>
      <c r="PJ47" s="29">
        <v>280.11799999999999</v>
      </c>
      <c r="PK47" s="29">
        <v>277.68299999999999</v>
      </c>
      <c r="PL47" s="29">
        <v>283.17099999999999</v>
      </c>
      <c r="PM47" s="29">
        <v>287.72300000000001</v>
      </c>
      <c r="PN47" s="29">
        <v>294.78300000000002</v>
      </c>
      <c r="PO47" s="29">
        <v>299.56400000000002</v>
      </c>
      <c r="PP47" s="29">
        <v>297.08999999999997</v>
      </c>
      <c r="PQ47" s="29">
        <v>292.012</v>
      </c>
      <c r="PR47" s="29">
        <v>285.565</v>
      </c>
      <c r="PS47" s="29">
        <v>286.28399999999999</v>
      </c>
      <c r="PT47" s="29">
        <v>285.46100000000001</v>
      </c>
      <c r="PU47" s="29">
        <v>282.38499999999999</v>
      </c>
      <c r="PV47" s="29">
        <v>286.99299999999999</v>
      </c>
      <c r="PW47" s="29">
        <v>294.27199999999999</v>
      </c>
      <c r="PX47" s="29">
        <v>298.51799999999997</v>
      </c>
      <c r="PY47" s="29">
        <v>302.916</v>
      </c>
      <c r="PZ47" s="29">
        <v>302.12700000000001</v>
      </c>
      <c r="QA47" s="29">
        <v>304.89600000000002</v>
      </c>
      <c r="QB47" s="29">
        <v>304.80700000000002</v>
      </c>
      <c r="QC47" s="29">
        <v>309.39499999999998</v>
      </c>
      <c r="QD47" s="29">
        <v>311.86799999999999</v>
      </c>
      <c r="QE47" s="29">
        <v>311.07100000000003</v>
      </c>
      <c r="QF47" s="29">
        <v>310.09699999999998</v>
      </c>
      <c r="QG47" s="29">
        <v>318.464</v>
      </c>
      <c r="QH47" s="29">
        <v>326.47899999999998</v>
      </c>
      <c r="QI47" s="29">
        <v>327.06</v>
      </c>
      <c r="QJ47" s="29">
        <v>321.32400000000001</v>
      </c>
      <c r="QK47" s="29">
        <v>311.84399999999999</v>
      </c>
      <c r="QL47" s="29">
        <v>316.971</v>
      </c>
      <c r="QM47" s="29">
        <v>326.56400000000002</v>
      </c>
      <c r="QN47" s="29">
        <v>327.77300000000002</v>
      </c>
      <c r="QO47" s="29">
        <v>333.13499999999999</v>
      </c>
      <c r="QP47" s="29">
        <v>347.16</v>
      </c>
      <c r="QQ47" s="29">
        <v>349.97500000000002</v>
      </c>
      <c r="QR47" s="29">
        <v>348.661</v>
      </c>
      <c r="QS47" s="29">
        <v>349.57299999999998</v>
      </c>
      <c r="QT47" s="29">
        <v>351.93900000000002</v>
      </c>
      <c r="QU47" s="29">
        <v>349.83300000000003</v>
      </c>
      <c r="QV47" s="29">
        <v>348.74900000000002</v>
      </c>
      <c r="QW47" s="29">
        <v>345.37299999999999</v>
      </c>
      <c r="QX47" s="29">
        <v>348.80500000000001</v>
      </c>
      <c r="QY47" s="29">
        <v>356.98399999999998</v>
      </c>
      <c r="QZ47" s="29">
        <v>358.53500000000003</v>
      </c>
      <c r="RA47" s="29">
        <v>366.81799999999998</v>
      </c>
      <c r="RB47" s="29">
        <v>365.16800000000001</v>
      </c>
      <c r="RC47" s="29">
        <v>362.19099999999997</v>
      </c>
      <c r="RD47" s="29">
        <v>366.839</v>
      </c>
      <c r="RE47" s="29">
        <v>364.19499999999999</v>
      </c>
      <c r="RF47" s="29">
        <v>375.58699999999999</v>
      </c>
      <c r="RG47" s="29">
        <v>391.52699999999999</v>
      </c>
      <c r="RH47" s="29">
        <v>394.673</v>
      </c>
      <c r="RI47" s="29">
        <v>398.63799999999998</v>
      </c>
      <c r="RJ47" s="29">
        <v>393.43799999999999</v>
      </c>
      <c r="RK47" s="29">
        <v>387.13799999999998</v>
      </c>
      <c r="RL47" s="29">
        <v>386.31299999999999</v>
      </c>
      <c r="RM47" s="29">
        <v>385.07900000000001</v>
      </c>
      <c r="RN47" s="29">
        <v>382.90199999999999</v>
      </c>
      <c r="RO47" s="29">
        <v>383.19299999999998</v>
      </c>
      <c r="RP47" s="29">
        <v>383.39600000000002</v>
      </c>
      <c r="RQ47" s="29">
        <v>380.423</v>
      </c>
      <c r="RR47" s="29">
        <v>378.2</v>
      </c>
      <c r="RS47" s="29">
        <v>373.81700000000001</v>
      </c>
      <c r="RT47" s="29">
        <v>374.42</v>
      </c>
      <c r="RU47" s="29">
        <v>372.72300000000001</v>
      </c>
      <c r="RV47" s="29">
        <v>382.017</v>
      </c>
      <c r="RW47" s="29">
        <v>390.71499999999997</v>
      </c>
      <c r="RX47" s="29">
        <v>395.49799999999999</v>
      </c>
      <c r="RY47" s="29">
        <v>392.637</v>
      </c>
      <c r="RZ47" s="29">
        <v>392.27800000000002</v>
      </c>
      <c r="SA47" s="29">
        <v>387.12099999999998</v>
      </c>
      <c r="SB47" s="29">
        <v>383.12299999999999</v>
      </c>
      <c r="SC47" s="29">
        <v>377.59800000000001</v>
      </c>
      <c r="SD47" s="29">
        <v>380.79700000000003</v>
      </c>
      <c r="SE47" s="29">
        <v>373.16399999999999</v>
      </c>
      <c r="SF47" s="29">
        <v>362.16</v>
      </c>
      <c r="SG47" s="29">
        <v>355.75400000000002</v>
      </c>
      <c r="SH47" s="29">
        <v>315.21100000000001</v>
      </c>
      <c r="SI47" s="29">
        <v>321.44799999999998</v>
      </c>
      <c r="SJ47" s="29">
        <v>321.13299999999998</v>
      </c>
      <c r="SK47" s="29">
        <v>321.91500000000002</v>
      </c>
      <c r="SL47" s="29">
        <v>326.22300000000001</v>
      </c>
      <c r="SM47" s="29">
        <v>307.19600000000003</v>
      </c>
      <c r="SN47" s="29">
        <v>300.92</v>
      </c>
      <c r="SO47" s="29">
        <v>295.80099999999999</v>
      </c>
      <c r="SP47" s="29">
        <v>287.97699999999998</v>
      </c>
      <c r="SQ47" s="29">
        <v>284.98700000000002</v>
      </c>
      <c r="SR47" s="29">
        <v>284.84699999999998</v>
      </c>
      <c r="SS47" s="29">
        <v>282.65199999999999</v>
      </c>
      <c r="ST47" s="29">
        <v>277.26799999999997</v>
      </c>
      <c r="SU47" s="29">
        <v>279.85599999999999</v>
      </c>
      <c r="SV47" s="29">
        <v>281.959</v>
      </c>
      <c r="SW47" s="29">
        <v>283.73899999999998</v>
      </c>
      <c r="SX47" s="29">
        <v>283.71899999999999</v>
      </c>
      <c r="SY47" s="29">
        <v>285.255</v>
      </c>
      <c r="SZ47" s="29">
        <v>292.12299999999999</v>
      </c>
      <c r="TA47" s="29">
        <v>294.21600000000001</v>
      </c>
      <c r="TB47" s="29">
        <v>292.07100000000003</v>
      </c>
      <c r="TC47" s="29">
        <v>292.71100000000001</v>
      </c>
      <c r="TD47" s="29">
        <v>283.02600000000001</v>
      </c>
      <c r="TE47" s="29">
        <v>281.49099999999999</v>
      </c>
      <c r="TF47" s="29">
        <v>279.25799999999998</v>
      </c>
      <c r="TG47" s="29">
        <v>273.36</v>
      </c>
    </row>
    <row r="48" spans="2:528" x14ac:dyDescent="0.25">
      <c r="B48" s="29" t="s">
        <v>875</v>
      </c>
      <c r="C48" s="29" t="s">
        <v>927</v>
      </c>
      <c r="D48" s="29">
        <f t="shared" si="12"/>
        <v>506</v>
      </c>
      <c r="E48" s="29" t="str" cm="1">
        <f t="array" ref="E48">_xll.BDP($B48&amp;" corp",E$11)</f>
        <v>COFP 3.992 PERP</v>
      </c>
      <c r="F48" s="29" t="str" cm="1">
        <f t="array" ref="F48">_xll.BDP($B48&amp;" corp",F$11)</f>
        <v>COFP</v>
      </c>
      <c r="G48" s="29" cm="1">
        <f t="array" ref="G48">_xll.BDP($B48&amp;" corp",G$11)</f>
        <v>3.992</v>
      </c>
      <c r="H48" s="31" cm="1">
        <f t="array" ref="H48">_xll.BDP($B48&amp;" corp",H$11)*1</f>
        <v>45322</v>
      </c>
      <c r="I48" s="31" t="str">
        <f t="shared" si="10"/>
        <v>COFP 3.992 24</v>
      </c>
      <c r="J48" s="29" t="str" cm="1">
        <f t="array" ref="J48">_xll.BDP($B48&amp;" corp",J$11)</f>
        <v>EUR</v>
      </c>
      <c r="K48" s="31" cm="1">
        <f t="array" ref="K48">_xll.BDP($B48&amp;" corp",K$11)*1</f>
        <v>41565</v>
      </c>
      <c r="L48" s="29">
        <f t="shared" ca="1" si="11"/>
        <v>2561</v>
      </c>
      <c r="N48" s="29">
        <v>1</v>
      </c>
      <c r="O48" s="29" t="s">
        <v>1174</v>
      </c>
      <c r="P48" s="29">
        <f>_xll.BDH(B48&amp;"@"&amp;C48&amp;" Corp","blp_i_sprd_mid","-2AY",,"Dates=h","Fill=C","Sort=R","Dir=H","factor=1","pcs="&amp;TV49,"cols=506;rows=1")</f>
        <v>4335.6959999999999</v>
      </c>
      <c r="Q48" s="29">
        <v>4328.652</v>
      </c>
      <c r="R48" s="29">
        <v>4246.098</v>
      </c>
      <c r="S48" s="29">
        <v>4232.2290000000003</v>
      </c>
      <c r="T48" s="29">
        <v>4223.5360000000001</v>
      </c>
      <c r="U48" s="29">
        <v>4206.3360000000002</v>
      </c>
      <c r="V48" s="29">
        <v>4187.1000000000004</v>
      </c>
      <c r="W48" s="29">
        <v>4180.2550000000001</v>
      </c>
      <c r="X48" s="29">
        <v>4187.8419999999996</v>
      </c>
      <c r="Y48" s="29">
        <v>4197.5280000000002</v>
      </c>
      <c r="Z48" s="29">
        <v>4179.0860000000002</v>
      </c>
      <c r="AA48" s="29">
        <v>4184.884</v>
      </c>
      <c r="AB48" s="29">
        <v>4167.3289999999997</v>
      </c>
      <c r="AC48" s="29">
        <v>4234.88</v>
      </c>
      <c r="AD48" s="29">
        <v>4125.3320000000003</v>
      </c>
      <c r="AE48" s="29">
        <v>4191.165</v>
      </c>
      <c r="AF48" s="29">
        <v>4124.7749999999996</v>
      </c>
      <c r="AG48" s="29">
        <v>4116.0569999999998</v>
      </c>
      <c r="AH48" s="29">
        <v>4163.027</v>
      </c>
      <c r="AI48" s="29">
        <v>4094.9180000000001</v>
      </c>
      <c r="AJ48" s="29">
        <v>4016.6750000000002</v>
      </c>
      <c r="AK48" s="29">
        <v>4054.5189999999998</v>
      </c>
      <c r="AL48" s="29">
        <v>3932.8870000000002</v>
      </c>
      <c r="AM48" s="29">
        <v>3875.9349999999999</v>
      </c>
      <c r="AN48" s="29">
        <v>3872.875</v>
      </c>
      <c r="AO48" s="29">
        <v>3855.2289999999998</v>
      </c>
      <c r="AP48" s="29">
        <v>3828.7330000000002</v>
      </c>
      <c r="AQ48" s="29">
        <v>3832.605</v>
      </c>
      <c r="AR48" s="29">
        <v>3853.9879999999998</v>
      </c>
      <c r="AS48" s="29">
        <v>3845.2689999999998</v>
      </c>
      <c r="AT48" s="29">
        <v>3934.433</v>
      </c>
      <c r="AU48" s="29">
        <v>3910.94</v>
      </c>
      <c r="AV48" s="29">
        <v>3873.93</v>
      </c>
      <c r="AW48" s="29">
        <v>3823.3470000000002</v>
      </c>
      <c r="AX48" s="29">
        <v>3758.0680000000002</v>
      </c>
      <c r="AY48" s="29">
        <v>3728.8580000000002</v>
      </c>
      <c r="AZ48" s="29">
        <v>3577.9879999999998</v>
      </c>
      <c r="BA48" s="29">
        <v>3540.674</v>
      </c>
      <c r="BB48" s="29">
        <v>3526.9180000000001</v>
      </c>
      <c r="BC48" s="29">
        <v>3529.355</v>
      </c>
      <c r="BD48" s="29">
        <v>3524.5729999999999</v>
      </c>
      <c r="BE48" s="29">
        <v>3506.8739999999998</v>
      </c>
      <c r="BF48" s="29">
        <v>3535.8209999999999</v>
      </c>
      <c r="BG48" s="29">
        <v>3525.7370000000001</v>
      </c>
      <c r="BH48" s="29">
        <v>3490.0929999999998</v>
      </c>
      <c r="BI48" s="29">
        <v>3493.2689999999998</v>
      </c>
      <c r="BJ48" s="29">
        <v>3496.614</v>
      </c>
      <c r="BK48" s="29">
        <v>3485.5819999999999</v>
      </c>
      <c r="BL48" s="29">
        <v>3481.9189999999999</v>
      </c>
      <c r="BM48" s="29">
        <v>3478.2559999999999</v>
      </c>
      <c r="BN48" s="29">
        <v>3500.0309999999999</v>
      </c>
      <c r="BO48" s="29">
        <v>3435.8029999999999</v>
      </c>
      <c r="BP48" s="29">
        <v>3346.444</v>
      </c>
      <c r="BQ48" s="29">
        <v>3264.1120000000001</v>
      </c>
      <c r="BR48" s="29">
        <v>3248.26</v>
      </c>
      <c r="BS48" s="29">
        <v>3273.6419999999998</v>
      </c>
      <c r="BT48" s="29">
        <v>3231.5770000000002</v>
      </c>
      <c r="BU48" s="29">
        <v>3238.5360000000001</v>
      </c>
      <c r="BV48" s="29">
        <v>3093.498</v>
      </c>
      <c r="BW48" s="29">
        <v>2861.7109999999998</v>
      </c>
      <c r="BX48" s="29">
        <v>2843.123</v>
      </c>
      <c r="BY48" s="29">
        <v>2828.877</v>
      </c>
      <c r="BZ48" s="29">
        <v>2817.029</v>
      </c>
      <c r="CA48" s="29">
        <v>2809.4609999999998</v>
      </c>
      <c r="CB48" s="29">
        <v>2790.4569999999999</v>
      </c>
      <c r="CC48" s="29">
        <v>2753.1849999999999</v>
      </c>
      <c r="CD48" s="29">
        <v>2722.49</v>
      </c>
      <c r="CE48" s="29">
        <v>2716.8939999999998</v>
      </c>
      <c r="CF48" s="29">
        <v>2702.5039999999999</v>
      </c>
      <c r="CG48" s="29">
        <v>2689.9679999999998</v>
      </c>
      <c r="CH48" s="29">
        <v>2685.663</v>
      </c>
      <c r="CI48" s="29">
        <v>2679.1190000000001</v>
      </c>
      <c r="CJ48" s="29">
        <v>2697.8969999999999</v>
      </c>
      <c r="CK48" s="29">
        <v>2654.86</v>
      </c>
      <c r="CL48" s="29">
        <v>2684.7440000000001</v>
      </c>
      <c r="CM48" s="29">
        <v>2736.7080000000001</v>
      </c>
      <c r="CN48" s="29">
        <v>2730.0839999999998</v>
      </c>
      <c r="CO48" s="29">
        <v>2775.3670000000002</v>
      </c>
      <c r="CP48" s="29">
        <v>2799.0740000000001</v>
      </c>
      <c r="CQ48" s="29">
        <v>2820.4059999999999</v>
      </c>
      <c r="CR48" s="29">
        <v>2836.2040000000002</v>
      </c>
      <c r="CS48" s="29">
        <v>2844.018</v>
      </c>
      <c r="CT48" s="29">
        <v>2858.7570000000001</v>
      </c>
      <c r="CU48" s="29">
        <v>2850.8620000000001</v>
      </c>
      <c r="CV48" s="29">
        <v>2833.0909999999999</v>
      </c>
      <c r="CW48" s="29">
        <v>2827.97</v>
      </c>
      <c r="CX48" s="29">
        <v>2819.98</v>
      </c>
      <c r="CY48" s="29">
        <v>2813.8359999999998</v>
      </c>
      <c r="CZ48" s="29">
        <v>2846.4319999999998</v>
      </c>
      <c r="DA48" s="29">
        <v>2914.5790000000002</v>
      </c>
      <c r="DB48" s="29">
        <v>2945.9050000000002</v>
      </c>
      <c r="DC48" s="29">
        <v>2967.1950000000002</v>
      </c>
      <c r="DD48" s="29">
        <v>2958.3040000000001</v>
      </c>
      <c r="DE48" s="29">
        <v>3006.7530000000002</v>
      </c>
      <c r="DF48" s="29">
        <v>2907.3270000000002</v>
      </c>
      <c r="DG48" s="29">
        <v>2899.585</v>
      </c>
      <c r="DH48" s="29">
        <v>3014.76</v>
      </c>
      <c r="DI48" s="29">
        <v>2908.49</v>
      </c>
      <c r="DJ48" s="29">
        <v>3102.8020000000001</v>
      </c>
      <c r="DK48" s="29">
        <v>3126.5819999999999</v>
      </c>
      <c r="DL48" s="29">
        <v>3159.3069999999998</v>
      </c>
      <c r="DM48" s="29">
        <v>3187.4059999999999</v>
      </c>
      <c r="DN48" s="29">
        <v>3191.1350000000002</v>
      </c>
      <c r="DO48" s="29">
        <v>3187.4650000000001</v>
      </c>
      <c r="DP48" s="29">
        <v>3205.05</v>
      </c>
      <c r="DQ48" s="29">
        <v>3215.0340000000001</v>
      </c>
      <c r="DR48" s="29">
        <v>3233.4549999999999</v>
      </c>
      <c r="DS48" s="29">
        <v>3216.393</v>
      </c>
      <c r="DT48" s="29">
        <v>3215.9430000000002</v>
      </c>
      <c r="DU48" s="29">
        <v>3215.4250000000002</v>
      </c>
      <c r="DV48" s="29">
        <v>3252.1979999999999</v>
      </c>
      <c r="DW48" s="29">
        <v>3263.2750000000001</v>
      </c>
      <c r="DX48" s="29">
        <v>3241.8960000000002</v>
      </c>
      <c r="DY48" s="29">
        <v>3229.2170000000001</v>
      </c>
      <c r="DZ48" s="29">
        <v>3208.5990000000002</v>
      </c>
      <c r="EA48" s="29">
        <v>3205.857</v>
      </c>
      <c r="EB48" s="29">
        <v>3244.777</v>
      </c>
      <c r="EC48" s="29">
        <v>3246.8290000000002</v>
      </c>
      <c r="ED48" s="29">
        <v>3233.9549999999999</v>
      </c>
      <c r="EE48" s="29">
        <v>3239.5940000000001</v>
      </c>
      <c r="EF48" s="29">
        <v>3204.9920000000002</v>
      </c>
      <c r="EG48" s="29">
        <v>3178.55</v>
      </c>
      <c r="EH48" s="29">
        <v>3184.7530000000002</v>
      </c>
      <c r="EI48" s="29">
        <v>3213.0410000000002</v>
      </c>
      <c r="EJ48" s="29">
        <v>3188.7080000000001</v>
      </c>
      <c r="EK48" s="29">
        <v>3234.8939999999998</v>
      </c>
      <c r="EL48" s="29">
        <v>3341.2179999999998</v>
      </c>
      <c r="EM48" s="29">
        <v>3344.2629999999999</v>
      </c>
      <c r="EN48" s="29">
        <v>3335.8069999999998</v>
      </c>
      <c r="EO48" s="29">
        <v>3323.5970000000002</v>
      </c>
      <c r="EP48" s="29">
        <v>3280.3029999999999</v>
      </c>
      <c r="EQ48" s="29">
        <v>3277.65</v>
      </c>
      <c r="ER48" s="29">
        <v>3258.5749999999998</v>
      </c>
      <c r="ES48" s="29">
        <v>3180.8069999999998</v>
      </c>
      <c r="ET48" s="29">
        <v>3174.4050000000002</v>
      </c>
      <c r="EU48" s="29">
        <v>3265.07</v>
      </c>
      <c r="EV48" s="29">
        <v>3252.1930000000002</v>
      </c>
      <c r="EW48" s="29">
        <v>3306.2730000000001</v>
      </c>
      <c r="EX48" s="29">
        <v>3295.951</v>
      </c>
      <c r="EY48" s="29">
        <v>3311.8670000000002</v>
      </c>
      <c r="EZ48" s="29">
        <v>3310.9650000000001</v>
      </c>
      <c r="FA48" s="29">
        <v>3288.6819999999998</v>
      </c>
      <c r="FB48" s="29">
        <v>3344.2240000000002</v>
      </c>
      <c r="FC48" s="29">
        <v>3333.0619999999999</v>
      </c>
      <c r="FD48" s="29">
        <v>3286.7020000000002</v>
      </c>
      <c r="FE48" s="29">
        <v>3515.8539999999998</v>
      </c>
      <c r="FF48" s="29">
        <v>3623.8879999999999</v>
      </c>
      <c r="FG48" s="29">
        <v>3503.1669999999999</v>
      </c>
      <c r="FH48" s="29">
        <v>3610.5160000000001</v>
      </c>
      <c r="FI48" s="29">
        <v>3837.8710000000001</v>
      </c>
      <c r="FJ48" s="29">
        <v>3793.7860000000001</v>
      </c>
      <c r="FK48" s="29">
        <v>3649.8649999999998</v>
      </c>
      <c r="FL48" s="29">
        <v>3596.4180000000001</v>
      </c>
      <c r="FM48" s="29">
        <v>3295.9740000000002</v>
      </c>
      <c r="FN48" s="29">
        <v>3236.828</v>
      </c>
      <c r="FO48" s="29">
        <v>2998.7310000000002</v>
      </c>
      <c r="FP48" s="29">
        <v>2857.3719999999998</v>
      </c>
      <c r="FQ48" s="29">
        <v>3080.72</v>
      </c>
      <c r="FR48" s="29">
        <v>2621.7240000000002</v>
      </c>
      <c r="FS48" s="29">
        <v>2499.3429999999998</v>
      </c>
      <c r="FT48" s="29">
        <v>2451.6190000000001</v>
      </c>
      <c r="FU48" s="29">
        <v>2441.5889999999999</v>
      </c>
      <c r="FV48" s="29">
        <v>2501.6779999999999</v>
      </c>
      <c r="FW48" s="29">
        <v>2464.9949999999999</v>
      </c>
      <c r="FX48" s="29">
        <v>2292.0329999999999</v>
      </c>
      <c r="FY48" s="29">
        <v>2260.9380000000001</v>
      </c>
      <c r="FZ48" s="29">
        <v>2252.66</v>
      </c>
      <c r="GA48" s="29">
        <v>2236.0059999999999</v>
      </c>
      <c r="GB48" s="29">
        <v>2187.4490000000001</v>
      </c>
      <c r="GC48" s="29">
        <v>2171.7530000000002</v>
      </c>
      <c r="GD48" s="29">
        <v>2170.1060000000002</v>
      </c>
      <c r="GE48" s="29">
        <v>2181.5160000000001</v>
      </c>
      <c r="GF48" s="29">
        <v>2171.2719999999999</v>
      </c>
      <c r="GG48" s="29">
        <v>2179.9369999999999</v>
      </c>
      <c r="GH48" s="29">
        <v>2183.0830000000001</v>
      </c>
      <c r="GI48" s="29">
        <v>2179.1799999999998</v>
      </c>
      <c r="GJ48" s="29">
        <v>2186.049</v>
      </c>
      <c r="GK48" s="29">
        <v>2199.2130000000002</v>
      </c>
      <c r="GL48" s="29">
        <v>2193.7060000000001</v>
      </c>
      <c r="GM48" s="29">
        <v>2178.85</v>
      </c>
      <c r="GN48" s="29">
        <v>2168.4290000000001</v>
      </c>
      <c r="GO48" s="29">
        <v>2172.0509999999999</v>
      </c>
      <c r="GP48" s="29">
        <v>2095.9740000000002</v>
      </c>
      <c r="GQ48" s="29">
        <v>2140.9609999999998</v>
      </c>
      <c r="GR48" s="29">
        <v>2122.7240000000002</v>
      </c>
      <c r="GS48" s="29">
        <v>2105.4450000000002</v>
      </c>
      <c r="GT48" s="29">
        <v>2105.078</v>
      </c>
      <c r="GU48" s="29">
        <v>2103.1799999999998</v>
      </c>
      <c r="GV48" s="29">
        <v>2073.3130000000001</v>
      </c>
      <c r="GW48" s="29">
        <v>2099.8879999999999</v>
      </c>
      <c r="GX48" s="29">
        <v>2111.4690000000001</v>
      </c>
      <c r="GY48" s="29">
        <v>2130.7399999999998</v>
      </c>
      <c r="GZ48" s="29">
        <v>2134.884</v>
      </c>
      <c r="HA48" s="29">
        <v>2175.3760000000002</v>
      </c>
      <c r="HB48" s="29">
        <v>2107.3560000000002</v>
      </c>
      <c r="HC48" s="29">
        <v>2100.7040000000002</v>
      </c>
      <c r="HD48" s="29">
        <v>2147.502</v>
      </c>
      <c r="HE48" s="29">
        <v>2199.3980000000001</v>
      </c>
      <c r="HF48" s="29">
        <v>2260.4520000000002</v>
      </c>
      <c r="HG48" s="29">
        <v>2258.2370000000001</v>
      </c>
      <c r="HH48" s="29">
        <v>2259.3090000000002</v>
      </c>
      <c r="HI48" s="29">
        <v>2262.1419999999998</v>
      </c>
      <c r="HJ48" s="29">
        <v>2266.2559999999999</v>
      </c>
      <c r="HK48" s="29">
        <v>2260.83</v>
      </c>
      <c r="HL48" s="29">
        <v>2242.471</v>
      </c>
      <c r="HM48" s="29">
        <v>2199.8649999999998</v>
      </c>
      <c r="HN48" s="29">
        <v>2238.1190000000001</v>
      </c>
      <c r="HO48" s="29">
        <v>2198.0430000000001</v>
      </c>
      <c r="HP48" s="29">
        <v>2178.35</v>
      </c>
      <c r="HQ48" s="29">
        <v>2152.268</v>
      </c>
      <c r="HR48" s="29">
        <v>2140.2150000000001</v>
      </c>
      <c r="HS48" s="29">
        <v>2125.84</v>
      </c>
      <c r="HT48" s="29">
        <v>2050.1239999999998</v>
      </c>
      <c r="HU48" s="29">
        <v>2055.5349999999999</v>
      </c>
      <c r="HV48" s="29">
        <v>1932.316</v>
      </c>
      <c r="HW48" s="29">
        <v>1927.5530000000001</v>
      </c>
      <c r="HX48" s="29">
        <v>1939.095</v>
      </c>
      <c r="HY48" s="29">
        <v>1928.367</v>
      </c>
      <c r="HZ48" s="29">
        <v>1924.144</v>
      </c>
      <c r="IA48" s="29">
        <v>1903.4459999999999</v>
      </c>
      <c r="IB48" s="29">
        <v>1900.0129999999999</v>
      </c>
      <c r="IC48" s="29">
        <v>1892.671</v>
      </c>
      <c r="ID48" s="29">
        <v>1898.261</v>
      </c>
      <c r="IE48" s="29">
        <v>1896.165</v>
      </c>
      <c r="IF48" s="29">
        <v>1886.383</v>
      </c>
      <c r="IG48" s="29">
        <v>1891.0360000000001</v>
      </c>
      <c r="IH48" s="29">
        <v>1903.769</v>
      </c>
      <c r="II48" s="29">
        <v>1906.0419999999999</v>
      </c>
      <c r="IJ48" s="29">
        <v>1903.366</v>
      </c>
      <c r="IK48" s="29">
        <v>1899.806</v>
      </c>
      <c r="IL48" s="29">
        <v>1903.6130000000001</v>
      </c>
      <c r="IM48" s="29">
        <v>1905.463</v>
      </c>
      <c r="IN48" s="29">
        <v>1892.7329999999999</v>
      </c>
      <c r="IO48" s="29">
        <v>1875.7239999999999</v>
      </c>
      <c r="IP48" s="29">
        <v>1867.5360000000001</v>
      </c>
      <c r="IQ48" s="29">
        <v>1863.7159999999999</v>
      </c>
      <c r="IR48" s="29">
        <v>1858.9010000000001</v>
      </c>
      <c r="IS48" s="29">
        <v>1846.059</v>
      </c>
      <c r="IT48" s="29">
        <v>1849.4739999999999</v>
      </c>
      <c r="IU48" s="29">
        <v>1896.288</v>
      </c>
      <c r="IV48" s="29">
        <v>1912.933</v>
      </c>
      <c r="IW48" s="29">
        <v>2003.739</v>
      </c>
      <c r="IX48" s="29">
        <v>2080.0540000000001</v>
      </c>
      <c r="IY48" s="29">
        <v>2104.2539999999999</v>
      </c>
      <c r="IZ48" s="29">
        <v>2134.6849999999999</v>
      </c>
      <c r="JA48" s="29">
        <v>2130.366</v>
      </c>
      <c r="JB48" s="29">
        <v>2113.1329999999998</v>
      </c>
      <c r="JC48" s="29">
        <v>2099.5749999999998</v>
      </c>
      <c r="JD48" s="29">
        <v>2071.5500000000002</v>
      </c>
      <c r="JE48" s="29">
        <v>2078.4679999999998</v>
      </c>
      <c r="JF48" s="29">
        <v>2110.268</v>
      </c>
      <c r="JG48" s="29">
        <v>2083.4659999999999</v>
      </c>
      <c r="JH48" s="29">
        <v>2013.848</v>
      </c>
      <c r="JI48" s="29">
        <v>1944.106</v>
      </c>
      <c r="JJ48" s="29">
        <v>1933.992</v>
      </c>
      <c r="JK48" s="29">
        <v>1937.415</v>
      </c>
      <c r="JL48" s="29">
        <v>1888.634</v>
      </c>
      <c r="JM48" s="29">
        <v>1883.2909999999999</v>
      </c>
      <c r="JN48" s="29">
        <v>1915.595</v>
      </c>
      <c r="JO48" s="29">
        <v>1928.9839999999999</v>
      </c>
      <c r="JP48" s="29">
        <v>1933.12</v>
      </c>
      <c r="JQ48" s="29">
        <v>1929.5350000000001</v>
      </c>
      <c r="JR48" s="29">
        <v>1937.452</v>
      </c>
      <c r="JS48" s="29">
        <v>1915.153</v>
      </c>
      <c r="JT48" s="29">
        <v>1868.4670000000001</v>
      </c>
      <c r="JU48" s="29">
        <v>1853.5889999999999</v>
      </c>
      <c r="JV48" s="29">
        <v>1830.84</v>
      </c>
      <c r="JW48" s="29">
        <v>1814.98</v>
      </c>
      <c r="JX48" s="29">
        <v>1786.385</v>
      </c>
      <c r="JY48" s="29">
        <v>1760.106</v>
      </c>
      <c r="JZ48" s="29">
        <v>1726.1489999999999</v>
      </c>
      <c r="KA48" s="29">
        <v>1684.2750000000001</v>
      </c>
      <c r="KB48" s="29">
        <v>1679.662</v>
      </c>
      <c r="KC48" s="29">
        <v>1644.547</v>
      </c>
      <c r="KD48" s="29">
        <v>1638.652</v>
      </c>
      <c r="KE48" s="29">
        <v>1638.8969999999999</v>
      </c>
      <c r="KF48" s="29">
        <v>1635.81</v>
      </c>
      <c r="KG48" s="29">
        <v>1647.8879999999999</v>
      </c>
      <c r="KH48" s="29">
        <v>1642.425</v>
      </c>
      <c r="KI48" s="29">
        <v>1630.3679999999999</v>
      </c>
      <c r="KJ48" s="29">
        <v>1642.248</v>
      </c>
      <c r="KK48" s="29">
        <v>1688.9010000000001</v>
      </c>
      <c r="KL48" s="29">
        <v>1724.32</v>
      </c>
      <c r="KM48" s="29">
        <v>1806.8979999999999</v>
      </c>
      <c r="KN48" s="29">
        <v>1808.876</v>
      </c>
      <c r="KO48" s="29">
        <v>1787.595</v>
      </c>
      <c r="KP48" s="29">
        <v>1759.8979999999999</v>
      </c>
      <c r="KQ48" s="29">
        <v>1941.9839999999999</v>
      </c>
      <c r="KR48" s="29">
        <v>1945.2360000000001</v>
      </c>
      <c r="KS48" s="29">
        <v>1929.9359999999999</v>
      </c>
      <c r="KT48" s="29">
        <v>1919.902</v>
      </c>
      <c r="KU48" s="29">
        <v>1920.893</v>
      </c>
      <c r="KV48" s="29">
        <v>1912.586</v>
      </c>
      <c r="KW48" s="29">
        <v>1913.3710000000001</v>
      </c>
      <c r="KX48" s="29">
        <v>1877.46</v>
      </c>
      <c r="KY48" s="29">
        <v>1898.328</v>
      </c>
      <c r="KZ48" s="29">
        <v>1900.049</v>
      </c>
      <c r="LA48" s="29">
        <v>1937.88</v>
      </c>
      <c r="LB48" s="29">
        <v>2016.366</v>
      </c>
      <c r="LC48" s="29">
        <v>2176.8310000000001</v>
      </c>
      <c r="LD48" s="29">
        <v>2184.1559999999999</v>
      </c>
      <c r="LE48" s="29">
        <v>2181.8449999999998</v>
      </c>
      <c r="LF48" s="29">
        <v>2151.8629999999998</v>
      </c>
      <c r="LG48" s="29">
        <v>2153.3649999999998</v>
      </c>
      <c r="LH48" s="29">
        <v>2151.7429999999999</v>
      </c>
      <c r="LI48" s="29">
        <v>2137.1379999999999</v>
      </c>
      <c r="LJ48" s="29">
        <v>2135.5410000000002</v>
      </c>
      <c r="LK48" s="29">
        <v>2138.165</v>
      </c>
      <c r="LL48" s="29">
        <v>2125.9650000000001</v>
      </c>
      <c r="LM48" s="29">
        <v>2110.4639999999999</v>
      </c>
      <c r="LN48" s="29">
        <v>2089.0500000000002</v>
      </c>
      <c r="LO48" s="29">
        <v>2080.58</v>
      </c>
      <c r="LP48" s="29">
        <v>2072.1039999999998</v>
      </c>
      <c r="LQ48" s="29">
        <v>2048.6590000000001</v>
      </c>
      <c r="LR48" s="29">
        <v>2040.761</v>
      </c>
      <c r="LS48" s="29">
        <v>2041.0139999999999</v>
      </c>
      <c r="LT48" s="29">
        <v>2042.8589999999999</v>
      </c>
      <c r="LU48" s="29">
        <v>2124.2350000000001</v>
      </c>
      <c r="LV48" s="29">
        <v>2144.299</v>
      </c>
      <c r="LW48" s="29">
        <v>2155.826</v>
      </c>
      <c r="LX48" s="29">
        <v>2155.0070000000001</v>
      </c>
      <c r="LY48" s="29">
        <v>2155.6590000000001</v>
      </c>
      <c r="LZ48" s="29">
        <v>2154.3760000000002</v>
      </c>
      <c r="MA48" s="29">
        <v>2172.1260000000002</v>
      </c>
      <c r="MB48" s="29">
        <v>2162.252</v>
      </c>
      <c r="MC48" s="29">
        <v>2157.261</v>
      </c>
      <c r="MD48" s="29">
        <v>2153.2890000000002</v>
      </c>
      <c r="ME48" s="29">
        <v>2148.9499999999998</v>
      </c>
      <c r="MF48" s="29">
        <v>2154.5340000000001</v>
      </c>
      <c r="MG48" s="29">
        <v>2160.9250000000002</v>
      </c>
      <c r="MH48" s="29">
        <v>2131.6280000000002</v>
      </c>
      <c r="MI48" s="29">
        <v>2142.3850000000002</v>
      </c>
      <c r="MJ48" s="29">
        <v>2151.3679999999999</v>
      </c>
      <c r="MK48" s="29">
        <v>2130.1979999999999</v>
      </c>
      <c r="ML48" s="29">
        <v>2119.0509999999999</v>
      </c>
      <c r="MM48" s="29">
        <v>2131.6790000000001</v>
      </c>
      <c r="MN48" s="29">
        <v>2146.2460000000001</v>
      </c>
      <c r="MO48" s="29">
        <v>2235.6280000000002</v>
      </c>
      <c r="MP48" s="29">
        <v>2247.13</v>
      </c>
      <c r="MQ48" s="29">
        <v>2164.5210000000002</v>
      </c>
      <c r="MR48" s="29">
        <v>2135.8980000000001</v>
      </c>
      <c r="MS48" s="29">
        <v>2135.453</v>
      </c>
      <c r="MT48" s="29">
        <v>2123.4009999999998</v>
      </c>
      <c r="MU48" s="29">
        <v>2057.748</v>
      </c>
      <c r="MV48" s="29">
        <v>2013.29</v>
      </c>
      <c r="MW48" s="29">
        <v>1998.8979999999999</v>
      </c>
      <c r="MX48" s="29">
        <v>1974.5229999999999</v>
      </c>
      <c r="MY48" s="29">
        <v>1992.963</v>
      </c>
      <c r="MZ48" s="29">
        <v>2003.1469999999999</v>
      </c>
      <c r="NA48" s="29">
        <v>2028.44</v>
      </c>
      <c r="NB48" s="29">
        <v>2031.7629999999999</v>
      </c>
      <c r="NC48" s="29">
        <v>2074.652</v>
      </c>
      <c r="ND48" s="29">
        <v>2040.8209999999999</v>
      </c>
      <c r="NE48" s="29">
        <v>2034.6410000000001</v>
      </c>
      <c r="NF48" s="29">
        <v>2048.8519999999999</v>
      </c>
      <c r="NG48" s="29">
        <v>1991.136</v>
      </c>
      <c r="NH48" s="29">
        <v>1943.202</v>
      </c>
      <c r="NI48" s="29">
        <v>1970.422</v>
      </c>
      <c r="NJ48" s="29">
        <v>1790.3510000000001</v>
      </c>
      <c r="NK48" s="29">
        <v>1694.481</v>
      </c>
      <c r="NL48" s="29">
        <v>1737.193</v>
      </c>
      <c r="NM48" s="29">
        <v>2284.0010000000002</v>
      </c>
      <c r="NN48" s="29">
        <v>2168.64</v>
      </c>
      <c r="NO48" s="29">
        <v>1839.58</v>
      </c>
      <c r="NP48" s="29">
        <v>1731.279</v>
      </c>
      <c r="NQ48" s="29">
        <v>1656.3589999999999</v>
      </c>
      <c r="NR48" s="29">
        <v>1643.058</v>
      </c>
      <c r="NS48" s="29">
        <v>1635.4269999999999</v>
      </c>
      <c r="NT48" s="29">
        <v>1610.2180000000001</v>
      </c>
      <c r="NU48" s="29">
        <v>1623.604</v>
      </c>
      <c r="NV48" s="29">
        <v>1484.6590000000001</v>
      </c>
      <c r="NW48" s="29">
        <v>1484.7370000000001</v>
      </c>
      <c r="NX48" s="29">
        <v>1457.4970000000001</v>
      </c>
      <c r="NY48" s="29">
        <v>1428.0329999999999</v>
      </c>
      <c r="NZ48" s="29">
        <v>1408.9749999999999</v>
      </c>
      <c r="OA48" s="29">
        <v>1398.511</v>
      </c>
      <c r="OB48" s="29">
        <v>1372.6</v>
      </c>
      <c r="OC48" s="29">
        <v>1365.7370000000001</v>
      </c>
      <c r="OD48" s="29">
        <v>1377.848</v>
      </c>
      <c r="OE48" s="29">
        <v>1378.5229999999999</v>
      </c>
      <c r="OF48" s="29">
        <v>1373.4390000000001</v>
      </c>
      <c r="OG48" s="29">
        <v>1345.357</v>
      </c>
      <c r="OH48" s="29">
        <v>1345.6990000000001</v>
      </c>
      <c r="OI48" s="29">
        <v>1326.635</v>
      </c>
      <c r="OJ48" s="29">
        <v>1314.9449999999999</v>
      </c>
      <c r="OK48" s="29">
        <v>1316.0609999999999</v>
      </c>
      <c r="OL48" s="29">
        <v>1301.492</v>
      </c>
      <c r="OM48" s="29">
        <v>1303.652</v>
      </c>
      <c r="ON48" s="29">
        <v>1318.5630000000001</v>
      </c>
      <c r="OO48" s="29">
        <v>1326.6110000000001</v>
      </c>
      <c r="OP48" s="29">
        <v>1351.212</v>
      </c>
      <c r="OQ48" s="29">
        <v>1342.14</v>
      </c>
      <c r="OR48" s="29">
        <v>1346.646</v>
      </c>
      <c r="OS48" s="29">
        <v>1356.5709999999999</v>
      </c>
      <c r="OT48" s="29">
        <v>1352.2619999999999</v>
      </c>
      <c r="OU48" s="29">
        <v>1202.575</v>
      </c>
      <c r="OV48" s="29">
        <v>1169.3330000000001</v>
      </c>
      <c r="OW48" s="29">
        <v>1177.2650000000001</v>
      </c>
      <c r="OX48" s="29">
        <v>1179.596</v>
      </c>
      <c r="OY48" s="29">
        <v>1176.8240000000001</v>
      </c>
      <c r="OZ48" s="29">
        <v>1176.056</v>
      </c>
      <c r="PA48" s="29">
        <v>1162.558</v>
      </c>
      <c r="PB48" s="29">
        <v>1164.019</v>
      </c>
      <c r="PC48" s="29">
        <v>1147.251</v>
      </c>
      <c r="PD48" s="29">
        <v>1135.348</v>
      </c>
      <c r="PE48" s="29">
        <v>1111.5899999999999</v>
      </c>
      <c r="PF48" s="29">
        <v>1067.9290000000001</v>
      </c>
      <c r="PG48" s="29">
        <v>1055.7550000000001</v>
      </c>
      <c r="PH48" s="29">
        <v>1016.495</v>
      </c>
      <c r="PI48" s="29">
        <v>1001.237</v>
      </c>
      <c r="PJ48" s="29">
        <v>1063.5809999999999</v>
      </c>
      <c r="PK48" s="29">
        <v>1105.502</v>
      </c>
      <c r="PL48" s="29">
        <v>1155.2380000000001</v>
      </c>
      <c r="PM48" s="29">
        <v>1152.2270000000001</v>
      </c>
      <c r="PN48" s="29">
        <v>1144.413</v>
      </c>
      <c r="PO48" s="29">
        <v>1146.7929999999999</v>
      </c>
      <c r="PP48" s="29">
        <v>1148.087</v>
      </c>
      <c r="PQ48" s="29">
        <v>1149.4359999999999</v>
      </c>
      <c r="PR48" s="29">
        <v>1141.915</v>
      </c>
      <c r="PS48" s="29">
        <v>1144.0239999999999</v>
      </c>
      <c r="PT48" s="29">
        <v>1157.702</v>
      </c>
      <c r="PU48" s="29">
        <v>1196.704</v>
      </c>
      <c r="PV48" s="29">
        <v>1229.2380000000001</v>
      </c>
      <c r="PW48" s="29">
        <v>1236.73</v>
      </c>
      <c r="PX48" s="29">
        <v>1243.425</v>
      </c>
      <c r="PY48" s="29">
        <v>1245.5050000000001</v>
      </c>
      <c r="PZ48" s="29">
        <v>1243.3430000000001</v>
      </c>
      <c r="QA48" s="29">
        <v>1246.2470000000001</v>
      </c>
      <c r="QB48" s="29">
        <v>1256.2570000000001</v>
      </c>
      <c r="QC48" s="29">
        <v>1256.8150000000001</v>
      </c>
      <c r="QD48" s="29">
        <v>1261.2439999999999</v>
      </c>
      <c r="QE48" s="29">
        <v>1255.3720000000001</v>
      </c>
      <c r="QF48" s="29">
        <v>1270.835</v>
      </c>
      <c r="QG48" s="29">
        <v>1264.8409999999999</v>
      </c>
      <c r="QH48" s="29">
        <v>1251.7660000000001</v>
      </c>
      <c r="QI48" s="29">
        <v>1238.3140000000001</v>
      </c>
      <c r="QJ48" s="29">
        <v>1250.32</v>
      </c>
      <c r="QK48" s="29">
        <v>1282.4359999999999</v>
      </c>
      <c r="QL48" s="29">
        <v>1200.001</v>
      </c>
      <c r="QM48" s="29">
        <v>1285.8979999999999</v>
      </c>
      <c r="QN48" s="29">
        <v>1295.9670000000001</v>
      </c>
      <c r="QO48" s="29">
        <v>1303.742</v>
      </c>
      <c r="QP48" s="29">
        <v>1308.18</v>
      </c>
      <c r="QQ48" s="29">
        <v>1309.3230000000001</v>
      </c>
      <c r="QR48" s="29">
        <v>1316.2270000000001</v>
      </c>
      <c r="QS48" s="29">
        <v>1316.7729999999999</v>
      </c>
      <c r="QT48" s="29">
        <v>1294.711</v>
      </c>
      <c r="QU48" s="29">
        <v>1284.056</v>
      </c>
      <c r="QV48" s="29">
        <v>1387.567</v>
      </c>
      <c r="QW48" s="29">
        <v>1516.925</v>
      </c>
      <c r="QX48" s="29">
        <v>1517.4760000000001</v>
      </c>
      <c r="QY48" s="29">
        <v>1528.268</v>
      </c>
      <c r="QZ48" s="29">
        <v>1525.5440000000001</v>
      </c>
      <c r="RA48" s="29">
        <v>1518.9559999999999</v>
      </c>
      <c r="RB48" s="29">
        <v>1500.0309999999999</v>
      </c>
      <c r="RC48" s="29">
        <v>1494.066</v>
      </c>
      <c r="RD48" s="29">
        <v>1515.9</v>
      </c>
      <c r="RE48" s="29">
        <v>1498.6289999999999</v>
      </c>
      <c r="RF48" s="29">
        <v>1475.5129999999999</v>
      </c>
      <c r="RG48" s="29">
        <v>1472.269</v>
      </c>
      <c r="RH48" s="29">
        <v>1397.1089999999999</v>
      </c>
      <c r="RI48" s="29">
        <v>64738.06</v>
      </c>
      <c r="RJ48" s="29">
        <v>62793.09</v>
      </c>
      <c r="RK48" s="29">
        <v>58684.7</v>
      </c>
      <c r="RL48" s="29">
        <v>53219.98</v>
      </c>
      <c r="RM48" s="29">
        <v>50546.96</v>
      </c>
      <c r="RN48" s="29">
        <v>46283.63</v>
      </c>
      <c r="RO48" s="29">
        <v>42411.23</v>
      </c>
      <c r="RP48" s="29">
        <v>40985.980000000003</v>
      </c>
      <c r="RQ48" s="29">
        <v>39715.050000000003</v>
      </c>
      <c r="RR48" s="29">
        <v>38213.35</v>
      </c>
      <c r="RS48" s="29">
        <v>37369.07</v>
      </c>
      <c r="RT48" s="29">
        <v>35368.32</v>
      </c>
      <c r="RU48" s="29">
        <v>35097.75</v>
      </c>
      <c r="RV48" s="29">
        <v>34274.6</v>
      </c>
      <c r="RW48" s="29">
        <v>33225.03</v>
      </c>
      <c r="RX48" s="29">
        <v>31443.040000000001</v>
      </c>
      <c r="RY48" s="29">
        <v>30095.98</v>
      </c>
      <c r="RZ48" s="29">
        <v>25919.09</v>
      </c>
      <c r="SA48" s="29">
        <v>24286.26</v>
      </c>
      <c r="SB48" s="29">
        <v>23975.68</v>
      </c>
      <c r="SC48" s="29">
        <v>23498.42</v>
      </c>
      <c r="SD48" s="29">
        <v>22957.919999999998</v>
      </c>
      <c r="SE48" s="29">
        <v>22379.41</v>
      </c>
      <c r="SF48" s="29">
        <v>21400.41</v>
      </c>
      <c r="SG48" s="29">
        <v>21427.79</v>
      </c>
      <c r="SH48" s="29">
        <v>21112.45</v>
      </c>
      <c r="SI48" s="29">
        <v>21375.43</v>
      </c>
      <c r="SJ48" s="29">
        <v>20588.62</v>
      </c>
      <c r="SK48" s="29">
        <v>19403.21</v>
      </c>
      <c r="SL48" s="29">
        <v>18709.900000000001</v>
      </c>
      <c r="SM48" s="29">
        <v>18470.759999999998</v>
      </c>
      <c r="SN48" s="29">
        <v>17767.060000000001</v>
      </c>
      <c r="SO48" s="29">
        <v>16928.88</v>
      </c>
      <c r="SP48" s="29">
        <v>14691.11</v>
      </c>
      <c r="SQ48" s="29">
        <v>14446.44</v>
      </c>
      <c r="SR48" s="29">
        <v>14252.73</v>
      </c>
      <c r="SS48" s="29">
        <v>13916.88</v>
      </c>
      <c r="ST48" s="29">
        <v>13745.15</v>
      </c>
      <c r="SU48" s="29">
        <v>13317.85</v>
      </c>
      <c r="SV48" s="29">
        <v>13145.94</v>
      </c>
      <c r="SW48" s="29">
        <v>13199.89</v>
      </c>
      <c r="SX48" s="29">
        <v>12892.09</v>
      </c>
      <c r="SY48" s="29">
        <v>12286.53</v>
      </c>
      <c r="SZ48" s="29">
        <v>11600.66</v>
      </c>
      <c r="TA48" s="29">
        <v>10957.19</v>
      </c>
    </row>
    <row r="49" spans="2:528" x14ac:dyDescent="0.25">
      <c r="B49" s="29" t="s">
        <v>155</v>
      </c>
      <c r="C49" s="29" t="s">
        <v>927</v>
      </c>
      <c r="D49" s="29">
        <f t="shared" si="12"/>
        <v>229</v>
      </c>
      <c r="E49" s="29" t="str" cm="1">
        <f t="array" ref="E49">_xll.BDP($B49&amp;" corp",E$11)</f>
        <v>ERFFP 2 7/8 PERP</v>
      </c>
      <c r="F49" s="29" t="str" cm="1">
        <f t="array" ref="F49">_xll.BDP($B49&amp;" corp",F$11)</f>
        <v>ERFFP</v>
      </c>
      <c r="G49" s="29" cm="1">
        <f t="array" ref="G49">_xll.BDP($B49&amp;" corp",G$11)</f>
        <v>2.875</v>
      </c>
      <c r="H49" s="31" cm="1">
        <f t="array" ref="H49">_xll.BDP($B49&amp;" corp",H$11)*1</f>
        <v>44784</v>
      </c>
      <c r="I49" s="31" t="str">
        <f t="shared" si="10"/>
        <v>ERFFP 2.875 22</v>
      </c>
      <c r="J49" s="29" t="str" cm="1">
        <f t="array" ref="J49">_xll.BDP($B49&amp;" corp",J$11)</f>
        <v>EUR</v>
      </c>
      <c r="K49" s="31" cm="1">
        <f t="array" ref="K49">_xll.BDP($B49&amp;" corp",K$11)*1</f>
        <v>43712</v>
      </c>
      <c r="L49" s="29">
        <f t="shared" ca="1" si="11"/>
        <v>414</v>
      </c>
      <c r="N49" s="29">
        <v>1</v>
      </c>
      <c r="O49" s="29" t="s">
        <v>1174</v>
      </c>
      <c r="P49" s="29">
        <f>_xll.BDH(B49&amp;"@"&amp;C49&amp;" Corp","blp_i_sprd_mid","-2AY",,"Dates=h","Fill=C","Sort=R","Dir=H","factor=1","pcs="&amp;TV50,"cols=229;rows=1")</f>
        <v>259.39699999999999</v>
      </c>
      <c r="Q49" s="29">
        <v>256.44</v>
      </c>
      <c r="R49" s="29">
        <v>255.44499999999999</v>
      </c>
      <c r="S49" s="29">
        <v>257.767</v>
      </c>
      <c r="T49" s="29">
        <v>260.66399999999999</v>
      </c>
      <c r="U49" s="29">
        <v>252.762</v>
      </c>
      <c r="V49" s="29">
        <v>269.798</v>
      </c>
      <c r="W49" s="29">
        <v>273.35899999999998</v>
      </c>
      <c r="X49" s="29">
        <v>266.36500000000001</v>
      </c>
      <c r="Y49" s="29">
        <v>268.76</v>
      </c>
      <c r="Z49" s="29">
        <v>272.346</v>
      </c>
      <c r="AA49" s="29">
        <v>271.79399999999998</v>
      </c>
      <c r="AB49" s="29">
        <v>271.62</v>
      </c>
      <c r="AC49" s="29">
        <v>278.19499999999999</v>
      </c>
      <c r="AD49" s="29">
        <v>278.59100000000001</v>
      </c>
      <c r="AE49" s="29">
        <v>279.83699999999999</v>
      </c>
      <c r="AF49" s="29">
        <v>284.75799999999998</v>
      </c>
      <c r="AG49" s="29">
        <v>287.23899999999998</v>
      </c>
      <c r="AH49" s="29">
        <v>288.22399999999999</v>
      </c>
      <c r="AI49" s="29">
        <v>283.505</v>
      </c>
      <c r="AJ49" s="29">
        <v>278.25400000000002</v>
      </c>
      <c r="AK49" s="29">
        <v>276.26900000000001</v>
      </c>
      <c r="AL49" s="29">
        <v>254.69300000000001</v>
      </c>
      <c r="AM49" s="29">
        <v>249.55799999999999</v>
      </c>
      <c r="AN49" s="29">
        <v>246.91399999999999</v>
      </c>
      <c r="AO49" s="29">
        <v>246.90799999999999</v>
      </c>
      <c r="AP49" s="29">
        <v>249.84700000000001</v>
      </c>
      <c r="AQ49" s="29">
        <v>249.58099999999999</v>
      </c>
      <c r="AR49" s="29">
        <v>258.49299999999999</v>
      </c>
      <c r="AS49" s="29">
        <v>260.37</v>
      </c>
      <c r="AT49" s="29">
        <v>263.62400000000002</v>
      </c>
      <c r="AU49" s="29">
        <v>265.38400000000001</v>
      </c>
      <c r="AV49" s="29">
        <v>275.49299999999999</v>
      </c>
      <c r="AW49" s="29">
        <v>277.04899999999998</v>
      </c>
      <c r="AX49" s="29">
        <v>277.87799999999999</v>
      </c>
      <c r="AY49" s="29">
        <v>290.99099999999999</v>
      </c>
      <c r="AZ49" s="29">
        <v>292.28199999999998</v>
      </c>
      <c r="BA49" s="29">
        <v>292.07</v>
      </c>
      <c r="BB49" s="29">
        <v>295.51100000000002</v>
      </c>
      <c r="BC49" s="29">
        <v>295.62700000000001</v>
      </c>
      <c r="BD49" s="29">
        <v>296.86500000000001</v>
      </c>
      <c r="BE49" s="29">
        <v>301.00200000000001</v>
      </c>
      <c r="BF49" s="29">
        <v>311.71100000000001</v>
      </c>
      <c r="BG49" s="29">
        <v>303.32600000000002</v>
      </c>
      <c r="BH49" s="29">
        <v>302.488</v>
      </c>
      <c r="BI49" s="29">
        <v>304.125</v>
      </c>
      <c r="BJ49" s="29">
        <v>300.142</v>
      </c>
      <c r="BK49" s="29">
        <v>300.61399999999998</v>
      </c>
      <c r="BL49" s="29">
        <v>291.55599999999998</v>
      </c>
      <c r="BM49" s="29">
        <v>292.17500000000001</v>
      </c>
      <c r="BN49" s="29">
        <v>298.24799999999999</v>
      </c>
      <c r="BO49" s="29">
        <v>302.577</v>
      </c>
      <c r="BP49" s="29">
        <v>304.48700000000002</v>
      </c>
      <c r="BQ49" s="29">
        <v>315.63799999999998</v>
      </c>
      <c r="BR49" s="29">
        <v>323.94400000000002</v>
      </c>
      <c r="BS49" s="29">
        <v>323.79300000000001</v>
      </c>
      <c r="BT49" s="29">
        <v>333.149</v>
      </c>
      <c r="BU49" s="29">
        <v>328.53800000000001</v>
      </c>
      <c r="BV49" s="29">
        <v>330.23399999999998</v>
      </c>
      <c r="BW49" s="29">
        <v>326.411</v>
      </c>
      <c r="BX49" s="29">
        <v>328.58199999999999</v>
      </c>
      <c r="BY49" s="29">
        <v>321.55</v>
      </c>
      <c r="BZ49" s="29">
        <v>350.16300000000001</v>
      </c>
      <c r="CA49" s="29">
        <v>403.92899999999997</v>
      </c>
      <c r="CB49" s="29">
        <v>411.01600000000002</v>
      </c>
      <c r="CC49" s="29">
        <v>410.34300000000002</v>
      </c>
      <c r="CD49" s="29">
        <v>412.471</v>
      </c>
      <c r="CE49" s="29">
        <v>416.58199999999999</v>
      </c>
      <c r="CF49" s="29">
        <v>416.851</v>
      </c>
      <c r="CG49" s="29">
        <v>418.28100000000001</v>
      </c>
      <c r="CH49" s="29">
        <v>418.39600000000002</v>
      </c>
      <c r="CI49" s="29">
        <v>418.08699999999999</v>
      </c>
      <c r="CJ49" s="29">
        <v>433.38900000000001</v>
      </c>
      <c r="CK49" s="29">
        <v>434.16899999999998</v>
      </c>
      <c r="CL49" s="29">
        <v>433.87099999999998</v>
      </c>
      <c r="CM49" s="29">
        <v>433.95299999999997</v>
      </c>
      <c r="CN49" s="29">
        <v>431.32499999999999</v>
      </c>
      <c r="CO49" s="29">
        <v>437.72800000000001</v>
      </c>
      <c r="CP49" s="29">
        <v>440.30599999999998</v>
      </c>
      <c r="CQ49" s="29">
        <v>438.99799999999999</v>
      </c>
      <c r="CR49" s="29">
        <v>480.88799999999998</v>
      </c>
      <c r="CS49" s="29">
        <v>475.75599999999997</v>
      </c>
      <c r="CT49" s="29">
        <v>482.233</v>
      </c>
      <c r="CU49" s="29">
        <v>484.14400000000001</v>
      </c>
      <c r="CV49" s="29">
        <v>479.81599999999997</v>
      </c>
      <c r="CW49" s="29">
        <v>473.19</v>
      </c>
      <c r="CX49" s="29">
        <v>487.15600000000001</v>
      </c>
      <c r="CY49" s="29">
        <v>498.80700000000002</v>
      </c>
      <c r="CZ49" s="29">
        <v>522.66099999999994</v>
      </c>
      <c r="DA49" s="29">
        <v>521.46100000000001</v>
      </c>
      <c r="DB49" s="29">
        <v>536.59699999999998</v>
      </c>
      <c r="DC49" s="29">
        <v>542.21400000000006</v>
      </c>
      <c r="DD49" s="29">
        <v>544.62599999999998</v>
      </c>
      <c r="DE49" s="29">
        <v>539.93299999999999</v>
      </c>
      <c r="DF49" s="29">
        <v>549.21400000000006</v>
      </c>
      <c r="DG49" s="29">
        <v>543.995</v>
      </c>
      <c r="DH49" s="29">
        <v>597.79899999999998</v>
      </c>
      <c r="DI49" s="29">
        <v>596.61900000000003</v>
      </c>
      <c r="DJ49" s="29">
        <v>604.99800000000005</v>
      </c>
      <c r="DK49" s="29">
        <v>607.23699999999997</v>
      </c>
      <c r="DL49" s="29">
        <v>620.64800000000002</v>
      </c>
      <c r="DM49" s="29">
        <v>586.53499999999997</v>
      </c>
      <c r="DN49" s="29">
        <v>564.84799999999996</v>
      </c>
      <c r="DO49" s="29">
        <v>549.41800000000001</v>
      </c>
      <c r="DP49" s="29">
        <v>521.28899999999999</v>
      </c>
      <c r="DQ49" s="29">
        <v>510.90300000000002</v>
      </c>
      <c r="DR49" s="29">
        <v>526.86900000000003</v>
      </c>
      <c r="DS49" s="29">
        <v>451.22199999999998</v>
      </c>
      <c r="DT49" s="29">
        <v>439.18299999999999</v>
      </c>
      <c r="DU49" s="29">
        <v>437.09899999999999</v>
      </c>
      <c r="DV49" s="29">
        <v>441.738</v>
      </c>
      <c r="DW49" s="29">
        <v>445.31700000000001</v>
      </c>
      <c r="DX49" s="29">
        <v>444.48</v>
      </c>
      <c r="DY49" s="29">
        <v>408.99099999999999</v>
      </c>
      <c r="DZ49" s="29">
        <v>377.35</v>
      </c>
      <c r="EA49" s="29">
        <v>364.91300000000001</v>
      </c>
      <c r="EB49" s="29">
        <v>354.65800000000002</v>
      </c>
      <c r="EC49" s="29">
        <v>339.26</v>
      </c>
      <c r="ED49" s="29">
        <v>340.92099999999999</v>
      </c>
      <c r="EE49" s="29">
        <v>338.86700000000002</v>
      </c>
      <c r="EF49" s="29">
        <v>341.14699999999999</v>
      </c>
      <c r="EG49" s="29">
        <v>336.85899999999998</v>
      </c>
      <c r="EH49" s="29">
        <v>334.488</v>
      </c>
      <c r="EI49" s="29">
        <v>336.62599999999998</v>
      </c>
      <c r="EJ49" s="29">
        <v>339.92200000000003</v>
      </c>
      <c r="EK49" s="29">
        <v>340.495</v>
      </c>
      <c r="EL49" s="29">
        <v>342.08600000000001</v>
      </c>
      <c r="EM49" s="29">
        <v>341.04700000000003</v>
      </c>
      <c r="EN49" s="29">
        <v>339.88799999999998</v>
      </c>
      <c r="EO49" s="29">
        <v>339.06099999999998</v>
      </c>
      <c r="EP49" s="29">
        <v>340.37299999999999</v>
      </c>
      <c r="EQ49" s="29">
        <v>344.221</v>
      </c>
      <c r="ER49" s="29">
        <v>344.29</v>
      </c>
      <c r="ES49" s="29">
        <v>341.714</v>
      </c>
      <c r="ET49" s="29">
        <v>337.64400000000001</v>
      </c>
      <c r="EU49" s="29">
        <v>337.702</v>
      </c>
      <c r="EV49" s="29">
        <v>336.67399999999998</v>
      </c>
      <c r="EW49" s="29">
        <v>330.75900000000001</v>
      </c>
      <c r="EX49" s="29">
        <v>336.07900000000001</v>
      </c>
      <c r="EY49" s="29">
        <v>331.44900000000001</v>
      </c>
      <c r="EZ49" s="29">
        <v>323.67</v>
      </c>
      <c r="FA49" s="29">
        <v>340.233</v>
      </c>
      <c r="FB49" s="29">
        <v>362.77800000000002</v>
      </c>
      <c r="FC49" s="29">
        <v>369.48399999999998</v>
      </c>
      <c r="FD49" s="29">
        <v>373.68299999999999</v>
      </c>
      <c r="FE49" s="29">
        <v>375.452</v>
      </c>
      <c r="FF49" s="29">
        <v>382.79500000000002</v>
      </c>
      <c r="FG49" s="29">
        <v>385.57799999999997</v>
      </c>
      <c r="FH49" s="29">
        <v>394.37</v>
      </c>
      <c r="FI49" s="29">
        <v>397.08600000000001</v>
      </c>
      <c r="FJ49" s="29">
        <v>397.12</v>
      </c>
      <c r="FK49" s="29">
        <v>395.565</v>
      </c>
      <c r="FL49" s="29">
        <v>393.12</v>
      </c>
      <c r="FM49" s="29">
        <v>390.488</v>
      </c>
      <c r="FN49" s="29">
        <v>395.48899999999998</v>
      </c>
      <c r="FO49" s="29">
        <v>391.94499999999999</v>
      </c>
      <c r="FP49" s="29">
        <v>395.88</v>
      </c>
      <c r="FQ49" s="29">
        <v>394.71100000000001</v>
      </c>
      <c r="FR49" s="29">
        <v>393.983</v>
      </c>
      <c r="FS49" s="29">
        <v>393.48700000000002</v>
      </c>
      <c r="FT49" s="29">
        <v>394.01499999999999</v>
      </c>
      <c r="FU49" s="29">
        <v>397.83</v>
      </c>
      <c r="FV49" s="29">
        <v>399.709</v>
      </c>
      <c r="FW49" s="29">
        <v>401.27100000000002</v>
      </c>
      <c r="FX49" s="29">
        <v>396.68</v>
      </c>
      <c r="FY49" s="29">
        <v>396.39699999999999</v>
      </c>
      <c r="FZ49" s="29">
        <v>397.798</v>
      </c>
      <c r="GA49" s="29">
        <v>401.21300000000002</v>
      </c>
      <c r="GB49" s="29">
        <v>401.82900000000001</v>
      </c>
      <c r="GC49" s="29">
        <v>405.49799999999999</v>
      </c>
      <c r="GD49" s="29">
        <v>400.98599999999999</v>
      </c>
      <c r="GE49" s="29">
        <v>398.88299999999998</v>
      </c>
      <c r="GF49" s="29">
        <v>396.41500000000002</v>
      </c>
      <c r="GG49" s="29">
        <v>396.37400000000002</v>
      </c>
      <c r="GH49" s="29">
        <v>396.416</v>
      </c>
      <c r="GI49" s="29">
        <v>403.98899999999998</v>
      </c>
      <c r="GJ49" s="29">
        <v>402.84800000000001</v>
      </c>
      <c r="GK49" s="29">
        <v>403.05</v>
      </c>
      <c r="GL49" s="29">
        <v>403.00799999999998</v>
      </c>
      <c r="GM49" s="29">
        <v>401.50799999999998</v>
      </c>
      <c r="GN49" s="29">
        <v>399.39</v>
      </c>
      <c r="GO49" s="29">
        <v>400.65100000000001</v>
      </c>
      <c r="GP49" s="29">
        <v>397.33699999999999</v>
      </c>
      <c r="GQ49" s="29">
        <v>393.464</v>
      </c>
      <c r="GR49" s="29">
        <v>388.87</v>
      </c>
      <c r="GS49" s="29">
        <v>389.81299999999999</v>
      </c>
      <c r="GT49" s="29">
        <v>384.09899999999999</v>
      </c>
      <c r="GU49" s="29">
        <v>386.11500000000001</v>
      </c>
      <c r="GV49" s="29">
        <v>384.97</v>
      </c>
      <c r="GW49" s="29">
        <v>384.32299999999998</v>
      </c>
      <c r="GX49" s="29">
        <v>387.81299999999999</v>
      </c>
      <c r="GY49" s="29">
        <v>394.58600000000001</v>
      </c>
      <c r="GZ49" s="29">
        <v>394.09399999999999</v>
      </c>
      <c r="HA49" s="29">
        <v>395.67899999999997</v>
      </c>
      <c r="HB49" s="29">
        <v>398.48700000000002</v>
      </c>
      <c r="HC49" s="29">
        <v>400.85599999999999</v>
      </c>
      <c r="HD49" s="29">
        <v>418.69900000000001</v>
      </c>
      <c r="HE49" s="29">
        <v>425.43200000000002</v>
      </c>
      <c r="HF49" s="29">
        <v>423.93400000000003</v>
      </c>
      <c r="HG49" s="29">
        <v>426.10399999999998</v>
      </c>
      <c r="HH49" s="29">
        <v>438.59500000000003</v>
      </c>
      <c r="HI49" s="29">
        <v>465.83600000000001</v>
      </c>
      <c r="HJ49" s="29">
        <v>341.78800000000001</v>
      </c>
      <c r="HK49" s="29">
        <v>344.99099999999999</v>
      </c>
      <c r="HL49" s="29">
        <v>346.07799999999997</v>
      </c>
      <c r="HM49" s="29">
        <v>349.79599999999999</v>
      </c>
      <c r="HN49" s="29">
        <v>354.76499999999999</v>
      </c>
      <c r="HO49" s="29">
        <v>354.45499999999998</v>
      </c>
      <c r="HP49" s="29">
        <v>351.947</v>
      </c>
      <c r="HQ49" s="29">
        <v>353.839</v>
      </c>
      <c r="HR49" s="29">
        <v>354.255</v>
      </c>
      <c r="HS49" s="29">
        <v>350.55799999999999</v>
      </c>
      <c r="HT49" s="29">
        <v>347.15899999999999</v>
      </c>
      <c r="HU49" s="29">
        <v>349.13600000000002</v>
      </c>
      <c r="HV49" s="29">
        <v>349.48099999999999</v>
      </c>
      <c r="HW49" s="29">
        <v>349.16899999999998</v>
      </c>
      <c r="HX49" s="29">
        <v>349.41300000000001</v>
      </c>
      <c r="HY49" s="29">
        <v>347.14600000000002</v>
      </c>
      <c r="HZ49" s="29">
        <v>344.46499999999997</v>
      </c>
      <c r="IA49" s="29">
        <v>340.64499999999998</v>
      </c>
      <c r="IB49" s="29">
        <v>346.81900000000002</v>
      </c>
      <c r="IC49" s="29">
        <v>347.512</v>
      </c>
      <c r="ID49" s="29">
        <v>348.33199999999999</v>
      </c>
      <c r="IE49" s="29">
        <v>343.31599999999997</v>
      </c>
      <c r="IF49" s="29">
        <v>337.55099999999999</v>
      </c>
      <c r="IG49" s="29">
        <v>333.41500000000002</v>
      </c>
      <c r="IH49" s="29">
        <v>352.77499999999998</v>
      </c>
      <c r="II49" s="29">
        <v>351.613</v>
      </c>
      <c r="IJ49" s="29">
        <v>352.411</v>
      </c>
    </row>
    <row r="50" spans="2:528" x14ac:dyDescent="0.25">
      <c r="B50" s="29" t="s">
        <v>161</v>
      </c>
      <c r="C50" s="29" t="s">
        <v>927</v>
      </c>
      <c r="D50" s="29">
        <f t="shared" si="12"/>
        <v>508</v>
      </c>
      <c r="E50" s="29" t="str" cm="1">
        <f t="array" ref="E50">_xll.BDP($B50&amp;" corp",E$11)</f>
        <v>ERFFP 4 7/8 PERP</v>
      </c>
      <c r="F50" s="29" t="str" cm="1">
        <f t="array" ref="F50">_xll.BDP($B50&amp;" corp",F$11)</f>
        <v>ERFFP</v>
      </c>
      <c r="G50" s="29" cm="1">
        <f t="array" ref="G50">_xll.BDP($B50&amp;" corp",G$11)</f>
        <v>4.875</v>
      </c>
      <c r="H50" s="31" cm="1">
        <f t="array" ref="H50">_xll.BDP($B50&amp;" corp",H$11)*1</f>
        <v>45045</v>
      </c>
      <c r="I50" s="31" t="str">
        <f t="shared" si="10"/>
        <v>ERFFP 4.875 23</v>
      </c>
      <c r="J50" s="29" t="str" cm="1">
        <f t="array" ref="J50">_xll.BDP($B50&amp;" corp",J$11)</f>
        <v>EUR</v>
      </c>
      <c r="K50" s="31" cm="1">
        <f t="array" ref="K50">_xll.BDP($B50&amp;" corp",K$11)*1</f>
        <v>42116</v>
      </c>
      <c r="L50" s="29">
        <f t="shared" ca="1" si="11"/>
        <v>2010</v>
      </c>
      <c r="N50" s="29">
        <v>1</v>
      </c>
      <c r="O50" s="29" t="s">
        <v>1174</v>
      </c>
      <c r="P50" s="29">
        <f>_xll.BDH(B50&amp;"@"&amp;C50&amp;" Corp","blp_i_sprd_mid","-2AY",,"Dates=h","Fill=C","Sort=R","Dir=H","factor=1","pcs="&amp;TV51,"cols=508;rows=1")</f>
        <v>283.30099999999999</v>
      </c>
      <c r="Q50" s="29">
        <v>280.55500000000001</v>
      </c>
      <c r="R50" s="29">
        <v>281.32100000000003</v>
      </c>
      <c r="S50" s="29">
        <v>283.64</v>
      </c>
      <c r="T50" s="29">
        <v>284.47699999999998</v>
      </c>
      <c r="U50" s="29">
        <v>277.524</v>
      </c>
      <c r="V50" s="29">
        <v>276.46600000000001</v>
      </c>
      <c r="W50" s="29">
        <v>277.19600000000003</v>
      </c>
      <c r="X50" s="29">
        <v>275.64800000000002</v>
      </c>
      <c r="Y50" s="29">
        <v>275.27199999999999</v>
      </c>
      <c r="Z50" s="29">
        <v>274.678</v>
      </c>
      <c r="AA50" s="29">
        <v>275.33499999999998</v>
      </c>
      <c r="AB50" s="29">
        <v>279.11200000000002</v>
      </c>
      <c r="AC50" s="29">
        <v>286.90199999999999</v>
      </c>
      <c r="AD50" s="29">
        <v>287.90499999999997</v>
      </c>
      <c r="AE50" s="29">
        <v>293.08199999999999</v>
      </c>
      <c r="AF50" s="29">
        <v>301.01499999999999</v>
      </c>
      <c r="AG50" s="29">
        <v>301.83100000000002</v>
      </c>
      <c r="AH50" s="29">
        <v>307.17099999999999</v>
      </c>
      <c r="AI50" s="29">
        <v>299.08</v>
      </c>
      <c r="AJ50" s="29">
        <v>287.31099999999998</v>
      </c>
      <c r="AK50" s="29">
        <v>284.68099999999998</v>
      </c>
      <c r="AL50" s="29">
        <v>267.77499999999998</v>
      </c>
      <c r="AM50" s="29">
        <v>257.59800000000001</v>
      </c>
      <c r="AN50" s="29">
        <v>258.952</v>
      </c>
      <c r="AO50" s="29">
        <v>259.29199999999997</v>
      </c>
      <c r="AP50" s="29">
        <v>257.92099999999999</v>
      </c>
      <c r="AQ50" s="29">
        <v>261.77</v>
      </c>
      <c r="AR50" s="29">
        <v>265.50599999999997</v>
      </c>
      <c r="AS50" s="29">
        <v>264.38299999999998</v>
      </c>
      <c r="AT50" s="29">
        <v>268.04199999999997</v>
      </c>
      <c r="AU50" s="29">
        <v>270.495</v>
      </c>
      <c r="AV50" s="29">
        <v>271.53800000000001</v>
      </c>
      <c r="AW50" s="29">
        <v>273.46100000000001</v>
      </c>
      <c r="AX50" s="29">
        <v>272.95699999999999</v>
      </c>
      <c r="AY50" s="29">
        <v>277.57600000000002</v>
      </c>
      <c r="AZ50" s="29">
        <v>280.74200000000002</v>
      </c>
      <c r="BA50" s="29">
        <v>280.11099999999999</v>
      </c>
      <c r="BB50" s="29">
        <v>279.52300000000002</v>
      </c>
      <c r="BC50" s="29">
        <v>279.97699999999998</v>
      </c>
      <c r="BD50" s="29">
        <v>284.38200000000001</v>
      </c>
      <c r="BE50" s="29">
        <v>285.34399999999999</v>
      </c>
      <c r="BF50" s="29">
        <v>288.18400000000003</v>
      </c>
      <c r="BG50" s="29">
        <v>286.83</v>
      </c>
      <c r="BH50" s="29">
        <v>288.04599999999999</v>
      </c>
      <c r="BI50" s="29">
        <v>289.31700000000001</v>
      </c>
      <c r="BJ50" s="29">
        <v>289.55799999999999</v>
      </c>
      <c r="BK50" s="29">
        <v>293.44299999999998</v>
      </c>
      <c r="BL50" s="29">
        <v>289.23099999999999</v>
      </c>
      <c r="BM50" s="29">
        <v>290.101</v>
      </c>
      <c r="BN50" s="29">
        <v>296.02300000000002</v>
      </c>
      <c r="BO50" s="29">
        <v>300.92</v>
      </c>
      <c r="BP50" s="29">
        <v>305.608</v>
      </c>
      <c r="BQ50" s="29">
        <v>309.19900000000001</v>
      </c>
      <c r="BR50" s="29">
        <v>323.64800000000002</v>
      </c>
      <c r="BS50" s="29">
        <v>328.38900000000001</v>
      </c>
      <c r="BT50" s="29">
        <v>328.01400000000001</v>
      </c>
      <c r="BU50" s="29">
        <v>318.55900000000003</v>
      </c>
      <c r="BV50" s="29">
        <v>318.971</v>
      </c>
      <c r="BW50" s="29">
        <v>305.85899999999998</v>
      </c>
      <c r="BX50" s="29">
        <v>294.77</v>
      </c>
      <c r="BY50" s="29">
        <v>274.70600000000002</v>
      </c>
      <c r="BZ50" s="29">
        <v>288.16000000000003</v>
      </c>
      <c r="CA50" s="29">
        <v>325.16000000000003</v>
      </c>
      <c r="CB50" s="29">
        <v>334.61900000000003</v>
      </c>
      <c r="CC50" s="29">
        <v>330.96499999999997</v>
      </c>
      <c r="CD50" s="29">
        <v>338.60300000000001</v>
      </c>
      <c r="CE50" s="29">
        <v>351.2</v>
      </c>
      <c r="CF50" s="29">
        <v>351.98500000000001</v>
      </c>
      <c r="CG50" s="29">
        <v>351.95800000000003</v>
      </c>
      <c r="CH50" s="29">
        <v>358.56900000000002</v>
      </c>
      <c r="CI50" s="29">
        <v>358.541</v>
      </c>
      <c r="CJ50" s="29">
        <v>361.82400000000001</v>
      </c>
      <c r="CK50" s="29">
        <v>361.00099999999998</v>
      </c>
      <c r="CL50" s="29">
        <v>357.14600000000002</v>
      </c>
      <c r="CM50" s="29">
        <v>356.28399999999999</v>
      </c>
      <c r="CN50" s="29">
        <v>363.94799999999998</v>
      </c>
      <c r="CO50" s="29">
        <v>379.76900000000001</v>
      </c>
      <c r="CP50" s="29">
        <v>384.58699999999999</v>
      </c>
      <c r="CQ50" s="29">
        <v>389.97199999999998</v>
      </c>
      <c r="CR50" s="29">
        <v>394.726</v>
      </c>
      <c r="CS50" s="29">
        <v>396.536</v>
      </c>
      <c r="CT50" s="29">
        <v>393.26100000000002</v>
      </c>
      <c r="CU50" s="29">
        <v>388.60899999999998</v>
      </c>
      <c r="CV50" s="29">
        <v>383.42</v>
      </c>
      <c r="CW50" s="29">
        <v>377.71600000000001</v>
      </c>
      <c r="CX50" s="29">
        <v>382.51299999999998</v>
      </c>
      <c r="CY50" s="29">
        <v>378.51400000000001</v>
      </c>
      <c r="CZ50" s="29">
        <v>380.19400000000002</v>
      </c>
      <c r="DA50" s="29">
        <v>371.17899999999997</v>
      </c>
      <c r="DB50" s="29">
        <v>369.41199999999998</v>
      </c>
      <c r="DC50" s="29">
        <v>372.69400000000002</v>
      </c>
      <c r="DD50" s="29">
        <v>364.77300000000002</v>
      </c>
      <c r="DE50" s="29">
        <v>366.03500000000003</v>
      </c>
      <c r="DF50" s="29">
        <v>351.13900000000001</v>
      </c>
      <c r="DG50" s="29">
        <v>348.74599999999998</v>
      </c>
      <c r="DH50" s="29">
        <v>333.99299999999999</v>
      </c>
      <c r="DI50" s="29">
        <v>351.20600000000002</v>
      </c>
      <c r="DJ50" s="29">
        <v>397.74700000000001</v>
      </c>
      <c r="DK50" s="29">
        <v>407.64600000000002</v>
      </c>
      <c r="DL50" s="29">
        <v>419.017</v>
      </c>
      <c r="DM50" s="29">
        <v>422.66300000000001</v>
      </c>
      <c r="DN50" s="29">
        <v>416.392</v>
      </c>
      <c r="DO50" s="29">
        <v>413.23</v>
      </c>
      <c r="DP50" s="29">
        <v>422.22300000000001</v>
      </c>
      <c r="DQ50" s="29">
        <v>452.42399999999998</v>
      </c>
      <c r="DR50" s="29">
        <v>457.79199999999997</v>
      </c>
      <c r="DS50" s="29">
        <v>472.06099999999998</v>
      </c>
      <c r="DT50" s="29">
        <v>471.43200000000002</v>
      </c>
      <c r="DU50" s="29">
        <v>495.11200000000002</v>
      </c>
      <c r="DV50" s="29">
        <v>491.44200000000001</v>
      </c>
      <c r="DW50" s="29">
        <v>497.416</v>
      </c>
      <c r="DX50" s="29">
        <v>498.83199999999999</v>
      </c>
      <c r="DY50" s="29">
        <v>498.05900000000003</v>
      </c>
      <c r="DZ50" s="29">
        <v>498.60399999999998</v>
      </c>
      <c r="EA50" s="29">
        <v>499.44499999999999</v>
      </c>
      <c r="EB50" s="29">
        <v>495.99</v>
      </c>
      <c r="EC50" s="29">
        <v>500.298</v>
      </c>
      <c r="ED50" s="29">
        <v>500.548</v>
      </c>
      <c r="EE50" s="29">
        <v>505.56799999999998</v>
      </c>
      <c r="EF50" s="29">
        <v>-1420.2429999999999</v>
      </c>
      <c r="EG50" s="29">
        <v>492.00599999999997</v>
      </c>
      <c r="EH50" s="29">
        <v>492.03899999999999</v>
      </c>
      <c r="EI50" s="29">
        <v>486.4</v>
      </c>
      <c r="EJ50" s="29">
        <v>492.43700000000001</v>
      </c>
      <c r="EK50" s="29">
        <v>505.07100000000003</v>
      </c>
      <c r="EL50" s="29">
        <v>500.185</v>
      </c>
      <c r="EM50" s="29">
        <v>514.65899999999999</v>
      </c>
      <c r="EN50" s="29">
        <v>515.86699999999996</v>
      </c>
      <c r="EO50" s="29">
        <v>516.524</v>
      </c>
      <c r="EP50" s="29">
        <v>520.42200000000003</v>
      </c>
      <c r="EQ50" s="29">
        <v>525.20299999999997</v>
      </c>
      <c r="ER50" s="29">
        <v>520.53599999999994</v>
      </c>
      <c r="ES50" s="29">
        <v>547.21199999999999</v>
      </c>
      <c r="ET50" s="29">
        <v>571.57299999999998</v>
      </c>
      <c r="EU50" s="29">
        <v>565.06100000000004</v>
      </c>
      <c r="EV50" s="29">
        <v>695.37</v>
      </c>
      <c r="EW50" s="29">
        <v>732.80499999999995</v>
      </c>
      <c r="EX50" s="29">
        <v>738.88499999999999</v>
      </c>
      <c r="EY50" s="29">
        <v>721.65499999999997</v>
      </c>
      <c r="EZ50" s="29">
        <v>762.73900000000003</v>
      </c>
      <c r="FA50" s="29">
        <v>757.03899999999999</v>
      </c>
      <c r="FB50" s="29">
        <v>775.41399999999999</v>
      </c>
      <c r="FC50" s="29">
        <v>770.79499999999996</v>
      </c>
      <c r="FD50" s="29">
        <v>810.02099999999996</v>
      </c>
      <c r="FE50" s="29">
        <v>855.10900000000004</v>
      </c>
      <c r="FF50" s="29">
        <v>872.79200000000003</v>
      </c>
      <c r="FG50" s="29">
        <v>877.61800000000005</v>
      </c>
      <c r="FH50" s="29">
        <v>810.50900000000001</v>
      </c>
      <c r="FI50" s="29">
        <v>809.947</v>
      </c>
      <c r="FJ50" s="29">
        <v>817.59</v>
      </c>
      <c r="FK50" s="29">
        <v>744.50400000000002</v>
      </c>
      <c r="FL50" s="29">
        <v>698.62400000000002</v>
      </c>
      <c r="FM50" s="29">
        <v>627.94399999999996</v>
      </c>
      <c r="FN50" s="29">
        <v>601.50800000000004</v>
      </c>
      <c r="FO50" s="29">
        <v>546.17600000000004</v>
      </c>
      <c r="FP50" s="29">
        <v>535.24800000000005</v>
      </c>
      <c r="FQ50" s="29">
        <v>544.53</v>
      </c>
      <c r="FR50" s="29">
        <v>455.33699999999999</v>
      </c>
      <c r="FS50" s="29">
        <v>420.66899999999998</v>
      </c>
      <c r="FT50" s="29">
        <v>415.13</v>
      </c>
      <c r="FU50" s="29">
        <v>432.99299999999999</v>
      </c>
      <c r="FV50" s="29">
        <v>433.06400000000002</v>
      </c>
      <c r="FW50" s="29">
        <v>429.59</v>
      </c>
      <c r="FX50" s="29">
        <v>398.738</v>
      </c>
      <c r="FY50" s="29">
        <v>375.92899999999997</v>
      </c>
      <c r="FZ50" s="29">
        <v>361.08499999999998</v>
      </c>
      <c r="GA50" s="29">
        <v>353.69200000000001</v>
      </c>
      <c r="GB50" s="29">
        <v>339.64100000000002</v>
      </c>
      <c r="GC50" s="29">
        <v>338.23200000000003</v>
      </c>
      <c r="GD50" s="29">
        <v>335.75099999999998</v>
      </c>
      <c r="GE50" s="29">
        <v>335.35300000000001</v>
      </c>
      <c r="GF50" s="29">
        <v>330.971</v>
      </c>
      <c r="GG50" s="29">
        <v>330.96499999999997</v>
      </c>
      <c r="GH50" s="29">
        <v>326.80500000000001</v>
      </c>
      <c r="GI50" s="29">
        <v>330.84399999999999</v>
      </c>
      <c r="GJ50" s="29">
        <v>333.42399999999998</v>
      </c>
      <c r="GK50" s="29">
        <v>334.15499999999997</v>
      </c>
      <c r="GL50" s="29">
        <v>336.19600000000003</v>
      </c>
      <c r="GM50" s="29">
        <v>335.428</v>
      </c>
      <c r="GN50" s="29">
        <v>335.87200000000001</v>
      </c>
      <c r="GO50" s="29">
        <v>337.94200000000001</v>
      </c>
      <c r="GP50" s="29">
        <v>339.673</v>
      </c>
      <c r="GQ50" s="29">
        <v>341.34699999999998</v>
      </c>
      <c r="GR50" s="29">
        <v>339.99700000000001</v>
      </c>
      <c r="GS50" s="29">
        <v>331.678</v>
      </c>
      <c r="GT50" s="29">
        <v>328.94</v>
      </c>
      <c r="GU50" s="29">
        <v>318.47899999999998</v>
      </c>
      <c r="GV50" s="29">
        <v>313.32400000000001</v>
      </c>
      <c r="GW50" s="29">
        <v>313.86399999999998</v>
      </c>
      <c r="GX50" s="29">
        <v>311.40899999999999</v>
      </c>
      <c r="GY50" s="29">
        <v>310.20800000000003</v>
      </c>
      <c r="GZ50" s="29">
        <v>312.26900000000001</v>
      </c>
      <c r="HA50" s="29">
        <v>317.40100000000001</v>
      </c>
      <c r="HB50" s="29">
        <v>326.541</v>
      </c>
      <c r="HC50" s="29">
        <v>329.99400000000003</v>
      </c>
      <c r="HD50" s="29">
        <v>332.34899999999999</v>
      </c>
      <c r="HE50" s="29">
        <v>332.96899999999999</v>
      </c>
      <c r="HF50" s="29">
        <v>336.62400000000002</v>
      </c>
      <c r="HG50" s="29">
        <v>336.98399999999998</v>
      </c>
      <c r="HH50" s="29">
        <v>343.82600000000002</v>
      </c>
      <c r="HI50" s="29">
        <v>345.17399999999998</v>
      </c>
      <c r="HJ50" s="29">
        <v>343.851</v>
      </c>
      <c r="HK50" s="29">
        <v>342.05500000000001</v>
      </c>
      <c r="HL50" s="29">
        <v>346.21300000000002</v>
      </c>
      <c r="HM50" s="29">
        <v>335.923</v>
      </c>
      <c r="HN50" s="29">
        <v>342.803</v>
      </c>
      <c r="HO50" s="29">
        <v>345.26499999999999</v>
      </c>
      <c r="HP50" s="29">
        <v>336.935</v>
      </c>
      <c r="HQ50" s="29">
        <v>345.416</v>
      </c>
      <c r="HR50" s="29">
        <v>345.79599999999999</v>
      </c>
      <c r="HS50" s="29">
        <v>346.85</v>
      </c>
      <c r="HT50" s="29">
        <v>346.36099999999999</v>
      </c>
      <c r="HU50" s="29">
        <v>352.61700000000002</v>
      </c>
      <c r="HV50" s="29">
        <v>354.92599999999999</v>
      </c>
      <c r="HW50" s="29">
        <v>355.40300000000002</v>
      </c>
      <c r="HX50" s="29">
        <v>360.822</v>
      </c>
      <c r="HY50" s="29">
        <v>363.33600000000001</v>
      </c>
      <c r="HZ50" s="29">
        <v>362.03199999999998</v>
      </c>
      <c r="IA50" s="29">
        <v>367.952</v>
      </c>
      <c r="IB50" s="29">
        <v>369.97699999999998</v>
      </c>
      <c r="IC50" s="29">
        <v>374.04700000000003</v>
      </c>
      <c r="ID50" s="29">
        <v>376.351</v>
      </c>
      <c r="IE50" s="29">
        <v>378.67599999999999</v>
      </c>
      <c r="IF50" s="29">
        <v>373.88200000000001</v>
      </c>
      <c r="IG50" s="29">
        <v>375.43200000000002</v>
      </c>
      <c r="IH50" s="29">
        <v>376.50700000000001</v>
      </c>
      <c r="II50" s="29">
        <v>376.709</v>
      </c>
      <c r="IJ50" s="29">
        <v>378.61799999999999</v>
      </c>
      <c r="IK50" s="29">
        <v>384.488</v>
      </c>
      <c r="IL50" s="29">
        <v>389.35399999999998</v>
      </c>
      <c r="IM50" s="29">
        <v>385.262</v>
      </c>
      <c r="IN50" s="29">
        <v>387.27100000000002</v>
      </c>
      <c r="IO50" s="29">
        <v>382.464</v>
      </c>
      <c r="IP50" s="29">
        <v>378.952</v>
      </c>
      <c r="IQ50" s="29">
        <v>380.56200000000001</v>
      </c>
      <c r="IR50" s="29">
        <v>379.71699999999998</v>
      </c>
      <c r="IS50" s="29">
        <v>375.78699999999998</v>
      </c>
      <c r="IT50" s="29">
        <v>373.65499999999997</v>
      </c>
      <c r="IU50" s="29">
        <v>373.15899999999999</v>
      </c>
      <c r="IV50" s="29">
        <v>373.738</v>
      </c>
      <c r="IW50" s="29">
        <v>372.20499999999998</v>
      </c>
      <c r="IX50" s="29">
        <v>375.24</v>
      </c>
      <c r="IY50" s="29">
        <v>374.714</v>
      </c>
      <c r="IZ50" s="29">
        <v>378.67899999999997</v>
      </c>
      <c r="JA50" s="29">
        <v>387.02600000000001</v>
      </c>
      <c r="JB50" s="29">
        <v>387.673</v>
      </c>
      <c r="JC50" s="29">
        <v>389.42200000000003</v>
      </c>
      <c r="JD50" s="29">
        <v>388.74700000000001</v>
      </c>
      <c r="JE50" s="29">
        <v>390.28199999999998</v>
      </c>
      <c r="JF50" s="29">
        <v>415.68400000000003</v>
      </c>
      <c r="JG50" s="29">
        <v>422.24599999999998</v>
      </c>
      <c r="JH50" s="29">
        <v>426.964</v>
      </c>
      <c r="JI50" s="29">
        <v>430.11500000000001</v>
      </c>
      <c r="JJ50" s="29">
        <v>438.96300000000002</v>
      </c>
      <c r="JK50" s="29">
        <v>444.40199999999999</v>
      </c>
      <c r="JL50" s="29">
        <v>563.56899999999996</v>
      </c>
      <c r="JM50" s="29">
        <v>474.38400000000001</v>
      </c>
      <c r="JN50" s="29">
        <v>331.18700000000001</v>
      </c>
      <c r="JO50" s="29">
        <v>334.06900000000002</v>
      </c>
      <c r="JP50" s="29">
        <v>334.82400000000001</v>
      </c>
      <c r="JQ50" s="29">
        <v>337.98700000000002</v>
      </c>
      <c r="JR50" s="29">
        <v>341.75700000000001</v>
      </c>
      <c r="JS50" s="29">
        <v>343.226</v>
      </c>
      <c r="JT50" s="29">
        <v>343.85899999999998</v>
      </c>
      <c r="JU50" s="29">
        <v>344.47699999999998</v>
      </c>
      <c r="JV50" s="29">
        <v>346.69200000000001</v>
      </c>
      <c r="JW50" s="29">
        <v>342.637</v>
      </c>
      <c r="JX50" s="29">
        <v>335.899</v>
      </c>
      <c r="JY50" s="29">
        <v>339.04599999999999</v>
      </c>
      <c r="JZ50" s="29">
        <v>338.49599999999998</v>
      </c>
      <c r="KA50" s="29">
        <v>337.76499999999999</v>
      </c>
      <c r="KB50" s="29">
        <v>338.142</v>
      </c>
      <c r="KC50" s="29">
        <v>331.64100000000002</v>
      </c>
      <c r="KD50" s="29">
        <v>325.65100000000001</v>
      </c>
      <c r="KE50" s="29">
        <v>323.46300000000002</v>
      </c>
      <c r="KF50" s="29">
        <v>329.28800000000001</v>
      </c>
      <c r="KG50" s="29">
        <v>329.63</v>
      </c>
      <c r="KH50" s="29">
        <v>324.03399999999999</v>
      </c>
      <c r="KI50" s="29">
        <v>319.89800000000002</v>
      </c>
      <c r="KJ50" s="29">
        <v>313.77</v>
      </c>
      <c r="KK50" s="29">
        <v>313.58600000000001</v>
      </c>
      <c r="KL50" s="29">
        <v>337.82299999999998</v>
      </c>
      <c r="KM50" s="29">
        <v>336.99700000000001</v>
      </c>
      <c r="KN50" s="29">
        <v>336.17599999999999</v>
      </c>
      <c r="KO50" s="29">
        <v>335.90100000000001</v>
      </c>
      <c r="KP50" s="29">
        <v>333.39400000000001</v>
      </c>
      <c r="KQ50" s="29">
        <v>334.42399999999998</v>
      </c>
      <c r="KR50" s="29">
        <v>330.33300000000003</v>
      </c>
      <c r="KS50" s="29">
        <v>335.69299999999998</v>
      </c>
      <c r="KT50" s="29">
        <v>340.02199999999999</v>
      </c>
      <c r="KU50" s="29">
        <v>348.654</v>
      </c>
      <c r="KV50" s="29">
        <v>352.75</v>
      </c>
      <c r="KW50" s="29">
        <v>354.21899999999999</v>
      </c>
      <c r="KX50" s="29">
        <v>357.00900000000001</v>
      </c>
      <c r="KY50" s="29">
        <v>354.262</v>
      </c>
      <c r="KZ50" s="29">
        <v>362.517</v>
      </c>
      <c r="LA50" s="29">
        <v>382.82100000000003</v>
      </c>
      <c r="LB50" s="29">
        <v>384.392</v>
      </c>
      <c r="LC50" s="29">
        <v>388.86799999999999</v>
      </c>
      <c r="LD50" s="29">
        <v>394.97699999999998</v>
      </c>
      <c r="LE50" s="29">
        <v>382.84399999999999</v>
      </c>
      <c r="LF50" s="29">
        <v>380.30500000000001</v>
      </c>
      <c r="LG50" s="29">
        <v>379.28</v>
      </c>
      <c r="LH50" s="29">
        <v>377.69799999999998</v>
      </c>
      <c r="LI50" s="29">
        <v>390.267</v>
      </c>
      <c r="LJ50" s="29">
        <v>399.91399999999999</v>
      </c>
      <c r="LK50" s="29">
        <v>402.52600000000001</v>
      </c>
      <c r="LL50" s="29">
        <v>401.45299999999997</v>
      </c>
      <c r="LM50" s="29">
        <v>396.03699999999998</v>
      </c>
      <c r="LN50" s="29">
        <v>387.64100000000002</v>
      </c>
      <c r="LO50" s="29">
        <v>385.83800000000002</v>
      </c>
      <c r="LP50" s="29">
        <v>385.45</v>
      </c>
      <c r="LQ50" s="29">
        <v>377.78100000000001</v>
      </c>
      <c r="LR50" s="29">
        <v>378.625</v>
      </c>
      <c r="LS50" s="29">
        <v>379.57600000000002</v>
      </c>
      <c r="LT50" s="29">
        <v>381.68900000000002</v>
      </c>
      <c r="LU50" s="29">
        <v>379.916</v>
      </c>
      <c r="LV50" s="29">
        <v>380.08300000000003</v>
      </c>
      <c r="LW50" s="29">
        <v>374.72699999999998</v>
      </c>
      <c r="LX50" s="29">
        <v>373.38299999999998</v>
      </c>
      <c r="LY50" s="29">
        <v>362.12200000000001</v>
      </c>
      <c r="LZ50" s="29">
        <v>357.29300000000001</v>
      </c>
      <c r="MA50" s="29">
        <v>357.66500000000002</v>
      </c>
      <c r="MB50" s="29">
        <v>351.24700000000001</v>
      </c>
      <c r="MC50" s="29">
        <v>350.58100000000002</v>
      </c>
      <c r="MD50" s="29">
        <v>356.26499999999999</v>
      </c>
      <c r="ME50" s="29">
        <v>362.964</v>
      </c>
      <c r="MF50" s="29">
        <v>364.01100000000002</v>
      </c>
      <c r="MG50" s="29">
        <v>359.56200000000001</v>
      </c>
      <c r="MH50" s="29">
        <v>356.28300000000002</v>
      </c>
      <c r="MI50" s="29">
        <v>367.97800000000001</v>
      </c>
      <c r="MJ50" s="29">
        <v>380.50200000000001</v>
      </c>
      <c r="MK50" s="29">
        <v>385.35899999999998</v>
      </c>
      <c r="ML50" s="29">
        <v>386.87</v>
      </c>
      <c r="MM50" s="29">
        <v>391.99900000000002</v>
      </c>
      <c r="MN50" s="29">
        <v>394.262</v>
      </c>
      <c r="MO50" s="29">
        <v>388.65199999999999</v>
      </c>
      <c r="MP50" s="29">
        <v>386.51299999999998</v>
      </c>
      <c r="MQ50" s="29">
        <v>372.47500000000002</v>
      </c>
      <c r="MR50" s="29">
        <v>365.09300000000002</v>
      </c>
      <c r="MS50" s="29">
        <v>350.25299999999999</v>
      </c>
      <c r="MT50" s="29">
        <v>352.01499999999999</v>
      </c>
      <c r="MU50" s="29">
        <v>354.32600000000002</v>
      </c>
      <c r="MV50" s="29">
        <v>353.84399999999999</v>
      </c>
      <c r="MW50" s="29">
        <v>346.21899999999999</v>
      </c>
      <c r="MX50" s="29">
        <v>345.08499999999998</v>
      </c>
      <c r="MY50" s="29">
        <v>337.43</v>
      </c>
      <c r="MZ50" s="29">
        <v>338.517</v>
      </c>
      <c r="NA50" s="29">
        <v>342.363</v>
      </c>
      <c r="NB50" s="29">
        <v>336.53899999999999</v>
      </c>
      <c r="NC50" s="29">
        <v>339.54199999999997</v>
      </c>
      <c r="ND50" s="29">
        <v>339.11900000000003</v>
      </c>
      <c r="NE50" s="29">
        <v>339.95400000000001</v>
      </c>
      <c r="NF50" s="29">
        <v>341.35599999999999</v>
      </c>
      <c r="NG50" s="29">
        <v>339.99299999999999</v>
      </c>
      <c r="NH50" s="29">
        <v>340.26</v>
      </c>
      <c r="NI50" s="29">
        <v>338.17700000000002</v>
      </c>
      <c r="NJ50" s="29">
        <v>336.97300000000001</v>
      </c>
      <c r="NK50" s="29">
        <v>335.49200000000002</v>
      </c>
      <c r="NL50" s="29">
        <v>330.61399999999998</v>
      </c>
      <c r="NM50" s="29">
        <v>329.06</v>
      </c>
      <c r="NN50" s="29">
        <v>330.22300000000001</v>
      </c>
      <c r="NO50" s="29">
        <v>335.03100000000001</v>
      </c>
      <c r="NP50" s="29">
        <v>333.88499999999999</v>
      </c>
      <c r="NQ50" s="29">
        <v>342.30799999999999</v>
      </c>
      <c r="NR50" s="29">
        <v>347.77199999999999</v>
      </c>
      <c r="NS50" s="29">
        <v>347.56299999999999</v>
      </c>
      <c r="NT50" s="29">
        <v>345.27699999999999</v>
      </c>
      <c r="NU50" s="29">
        <v>346.22800000000001</v>
      </c>
      <c r="NV50" s="29">
        <v>355.31700000000001</v>
      </c>
      <c r="NW50" s="29">
        <v>344.51799999999997</v>
      </c>
      <c r="NX50" s="29">
        <v>340.94600000000003</v>
      </c>
      <c r="NY50" s="29">
        <v>343.66399999999999</v>
      </c>
      <c r="NZ50" s="29">
        <v>343.20800000000003</v>
      </c>
      <c r="OA50" s="29">
        <v>357.00900000000001</v>
      </c>
      <c r="OB50" s="29">
        <v>353.19900000000001</v>
      </c>
      <c r="OC50" s="29">
        <v>355.30900000000003</v>
      </c>
      <c r="OD50" s="29">
        <v>358.33699999999999</v>
      </c>
      <c r="OE50" s="29">
        <v>359.21800000000002</v>
      </c>
      <c r="OF50" s="29">
        <v>359.99299999999999</v>
      </c>
      <c r="OG50" s="29">
        <v>361.46199999999999</v>
      </c>
      <c r="OH50" s="29">
        <v>361.77100000000002</v>
      </c>
      <c r="OI50" s="29">
        <v>365.40699999999998</v>
      </c>
      <c r="OJ50" s="29">
        <v>371.375</v>
      </c>
      <c r="OK50" s="29">
        <v>376.84699999999998</v>
      </c>
      <c r="OL50" s="29">
        <v>383.08600000000001</v>
      </c>
      <c r="OM50" s="29">
        <v>388.60500000000002</v>
      </c>
      <c r="ON50" s="29">
        <v>394.11799999999999</v>
      </c>
      <c r="OO50" s="29">
        <v>391.38499999999999</v>
      </c>
      <c r="OP50" s="29">
        <v>389.08800000000002</v>
      </c>
      <c r="OQ50" s="29">
        <v>392.02</v>
      </c>
      <c r="OR50" s="29">
        <v>386.524</v>
      </c>
      <c r="OS50" s="29">
        <v>388.45100000000002</v>
      </c>
      <c r="OT50" s="29">
        <v>391.57900000000001</v>
      </c>
      <c r="OU50" s="29">
        <v>398.416</v>
      </c>
      <c r="OV50" s="29">
        <v>409.02</v>
      </c>
      <c r="OW50" s="29">
        <v>412.88600000000002</v>
      </c>
      <c r="OX50" s="29">
        <v>419.17200000000003</v>
      </c>
      <c r="OY50" s="29">
        <v>420.83300000000003</v>
      </c>
      <c r="OZ50" s="29">
        <v>425.31400000000002</v>
      </c>
      <c r="PA50" s="29">
        <v>423.73500000000001</v>
      </c>
      <c r="PB50" s="29">
        <v>421.524</v>
      </c>
      <c r="PC50" s="29">
        <v>416.12099999999998</v>
      </c>
      <c r="PD50" s="29">
        <v>409.59699999999998</v>
      </c>
      <c r="PE50" s="29">
        <v>417.83499999999998</v>
      </c>
      <c r="PF50" s="29">
        <v>425.05700000000002</v>
      </c>
      <c r="PG50" s="29">
        <v>434.56099999999998</v>
      </c>
      <c r="PH50" s="29">
        <v>450.43099999999998</v>
      </c>
      <c r="PI50" s="29">
        <v>453.51600000000002</v>
      </c>
      <c r="PJ50" s="29">
        <v>464.262</v>
      </c>
      <c r="PK50" s="29">
        <v>468.9</v>
      </c>
      <c r="PL50" s="29">
        <v>471.17200000000003</v>
      </c>
      <c r="PM50" s="29">
        <v>470.375</v>
      </c>
      <c r="PN50" s="29">
        <v>476.72199999999998</v>
      </c>
      <c r="PO50" s="29">
        <v>481.65199999999999</v>
      </c>
      <c r="PP50" s="29">
        <v>482.60300000000001</v>
      </c>
      <c r="PQ50" s="29">
        <v>483.33699999999999</v>
      </c>
      <c r="PR50" s="29">
        <v>491.29599999999999</v>
      </c>
      <c r="PS50" s="29">
        <v>494.68299999999999</v>
      </c>
      <c r="PT50" s="29">
        <v>501.13900000000001</v>
      </c>
      <c r="PU50" s="29">
        <v>509.08</v>
      </c>
      <c r="PV50" s="29">
        <v>508.1</v>
      </c>
      <c r="PW50" s="29">
        <v>513.16</v>
      </c>
      <c r="PX50" s="29">
        <v>511.94299999999998</v>
      </c>
      <c r="PY50" s="29">
        <v>507.07400000000001</v>
      </c>
      <c r="PZ50" s="29">
        <v>501.83</v>
      </c>
      <c r="QA50" s="29">
        <v>485.274</v>
      </c>
      <c r="QB50" s="29">
        <v>485.51499999999999</v>
      </c>
      <c r="QC50" s="29">
        <v>488.80500000000001</v>
      </c>
      <c r="QD50" s="29">
        <v>488.57400000000001</v>
      </c>
      <c r="QE50" s="29">
        <v>474.21800000000002</v>
      </c>
      <c r="QF50" s="29">
        <v>442.63299999999998</v>
      </c>
      <c r="QG50" s="29">
        <v>433.52499999999998</v>
      </c>
      <c r="QH50" s="29">
        <v>434.13799999999998</v>
      </c>
      <c r="QI50" s="29">
        <v>438.84199999999998</v>
      </c>
      <c r="QJ50" s="29">
        <v>442.15300000000002</v>
      </c>
      <c r="QK50" s="29">
        <v>451.96100000000001</v>
      </c>
      <c r="QL50" s="29">
        <v>462.851</v>
      </c>
      <c r="QM50" s="29">
        <v>465.35500000000002</v>
      </c>
      <c r="QN50" s="29">
        <v>465.93599999999998</v>
      </c>
      <c r="QO50" s="29">
        <v>469.01299999999998</v>
      </c>
      <c r="QP50" s="29">
        <v>479.08100000000002</v>
      </c>
      <c r="QQ50" s="29">
        <v>480.73700000000002</v>
      </c>
      <c r="QR50" s="29">
        <v>480.67099999999999</v>
      </c>
      <c r="QS50" s="29">
        <v>482.125</v>
      </c>
      <c r="QT50" s="29">
        <v>483.73700000000002</v>
      </c>
      <c r="QU50" s="29">
        <v>497.30799999999999</v>
      </c>
      <c r="QV50" s="29">
        <v>498.08499999999998</v>
      </c>
      <c r="QW50" s="29">
        <v>510.38499999999999</v>
      </c>
      <c r="QX50" s="29">
        <v>510.81799999999998</v>
      </c>
      <c r="QY50" s="29">
        <v>506.613</v>
      </c>
      <c r="QZ50" s="29">
        <v>513.15</v>
      </c>
      <c r="RA50" s="29">
        <v>510.47300000000001</v>
      </c>
      <c r="RB50" s="29">
        <v>522.77</v>
      </c>
      <c r="RC50" s="29">
        <v>524.63599999999997</v>
      </c>
      <c r="RD50" s="29">
        <v>524.92999999999995</v>
      </c>
      <c r="RE50" s="29">
        <v>509.154</v>
      </c>
      <c r="RF50" s="29">
        <v>497.27300000000002</v>
      </c>
      <c r="RG50" s="29">
        <v>483.95699999999999</v>
      </c>
      <c r="RH50" s="29">
        <v>485.88</v>
      </c>
      <c r="RI50" s="29">
        <v>486.48200000000003</v>
      </c>
      <c r="RJ50" s="29">
        <v>487.43799999999999</v>
      </c>
      <c r="RK50" s="29">
        <v>481.49099999999999</v>
      </c>
      <c r="RL50" s="29">
        <v>472.75</v>
      </c>
      <c r="RM50" s="29">
        <v>470.14699999999999</v>
      </c>
      <c r="RN50" s="29">
        <v>465.42200000000003</v>
      </c>
      <c r="RO50" s="29">
        <v>458.14400000000001</v>
      </c>
      <c r="RP50" s="29">
        <v>457.74200000000002</v>
      </c>
      <c r="RQ50" s="29">
        <v>456.69099999999997</v>
      </c>
      <c r="RR50" s="29">
        <v>451.46300000000002</v>
      </c>
      <c r="RS50" s="29">
        <v>457.262</v>
      </c>
      <c r="RT50" s="29">
        <v>452.36500000000001</v>
      </c>
      <c r="RU50" s="29">
        <v>449.82400000000001</v>
      </c>
      <c r="RV50" s="29">
        <v>450.68799999999999</v>
      </c>
      <c r="RW50" s="29">
        <v>440.96600000000001</v>
      </c>
      <c r="RX50" s="29">
        <v>428.82100000000003</v>
      </c>
      <c r="RY50" s="29">
        <v>417.85300000000001</v>
      </c>
      <c r="RZ50" s="29">
        <v>417.726</v>
      </c>
      <c r="SA50" s="29">
        <v>412.541</v>
      </c>
      <c r="SB50" s="29">
        <v>405.50599999999997</v>
      </c>
      <c r="SC50" s="29">
        <v>397.33199999999999</v>
      </c>
      <c r="SD50" s="29">
        <v>386.089</v>
      </c>
      <c r="SE50" s="29">
        <v>390.05900000000003</v>
      </c>
      <c r="SF50" s="29">
        <v>385.89699999999999</v>
      </c>
      <c r="SG50" s="29">
        <v>383.86700000000002</v>
      </c>
      <c r="SH50" s="29">
        <v>384.67899999999997</v>
      </c>
      <c r="SI50" s="29">
        <v>351.33699999999999</v>
      </c>
      <c r="SJ50" s="29">
        <v>338.452</v>
      </c>
      <c r="SK50" s="29">
        <v>327.64600000000002</v>
      </c>
      <c r="SL50" s="29">
        <v>321.79500000000002</v>
      </c>
      <c r="SM50" s="29">
        <v>317.27</v>
      </c>
      <c r="SN50" s="29">
        <v>316.80200000000002</v>
      </c>
      <c r="SO50" s="29">
        <v>315.31299999999999</v>
      </c>
      <c r="SP50" s="29">
        <v>313.70699999999999</v>
      </c>
      <c r="SQ50" s="29">
        <v>314.697</v>
      </c>
      <c r="SR50" s="29">
        <v>316.69</v>
      </c>
      <c r="SS50" s="29">
        <v>317.01</v>
      </c>
      <c r="ST50" s="29">
        <v>316.81299999999999</v>
      </c>
      <c r="SU50" s="29">
        <v>318.05200000000002</v>
      </c>
      <c r="SV50" s="29">
        <v>319.37700000000001</v>
      </c>
      <c r="SW50" s="29">
        <v>319.13299999999998</v>
      </c>
      <c r="SX50" s="29">
        <v>319.22399999999999</v>
      </c>
      <c r="SY50" s="29">
        <v>320.81</v>
      </c>
      <c r="SZ50" s="29">
        <v>315.11399999999998</v>
      </c>
      <c r="TA50" s="29">
        <v>314.50299999999999</v>
      </c>
      <c r="TB50" s="29">
        <v>311.00700000000001</v>
      </c>
      <c r="TC50" s="29">
        <v>307.58100000000002</v>
      </c>
    </row>
    <row r="51" spans="2:528" x14ac:dyDescent="0.25">
      <c r="B51" s="29" t="s">
        <v>165</v>
      </c>
      <c r="C51" s="29" t="s">
        <v>927</v>
      </c>
      <c r="D51" s="29">
        <f t="shared" si="12"/>
        <v>511</v>
      </c>
      <c r="E51" s="29" t="str" cm="1">
        <f t="array" ref="E51">_xll.BDP($B51&amp;" corp",E$11)</f>
        <v>ERFFP 3 1/4 PERP</v>
      </c>
      <c r="F51" s="29" t="str" cm="1">
        <f t="array" ref="F51">_xll.BDP($B51&amp;" corp",F$11)</f>
        <v>ERFFP</v>
      </c>
      <c r="G51" s="29" cm="1">
        <f t="array" ref="G51">_xll.BDP($B51&amp;" corp",G$11)</f>
        <v>3.25</v>
      </c>
      <c r="H51" s="31" cm="1">
        <f t="array" ref="H51">_xll.BDP($B51&amp;" corp",H$11)*1</f>
        <v>45974</v>
      </c>
      <c r="I51" s="31" t="str">
        <f t="shared" si="10"/>
        <v>ERFFP 3.25 25</v>
      </c>
      <c r="J51" s="29" t="str" cm="1">
        <f t="array" ref="J51">_xll.BDP($B51&amp;" corp",J$11)</f>
        <v>EUR</v>
      </c>
      <c r="K51" s="31" cm="1">
        <f t="array" ref="K51">_xll.BDP($B51&amp;" corp",K$11)*1</f>
        <v>43045</v>
      </c>
      <c r="L51" s="29">
        <f t="shared" ca="1" si="11"/>
        <v>1081</v>
      </c>
      <c r="N51" s="29">
        <v>1</v>
      </c>
      <c r="O51" s="29" t="s">
        <v>1174</v>
      </c>
      <c r="P51" s="29">
        <f>_xll.BDH(B51&amp;"@"&amp;C51&amp;" Corp","blp_i_sprd_mid","-2AY",,"Dates=h","Fill=C","Sort=R","Dir=H","factor=1","pcs="&amp;TV52,"cols=511;rows=1")</f>
        <v>385.08499999999998</v>
      </c>
      <c r="Q51" s="29">
        <v>384.524</v>
      </c>
      <c r="R51" s="29">
        <v>385.47300000000001</v>
      </c>
      <c r="S51" s="29">
        <v>385.34399999999999</v>
      </c>
      <c r="T51" s="29">
        <v>386.87900000000002</v>
      </c>
      <c r="U51" s="29">
        <v>383.48</v>
      </c>
      <c r="V51" s="29">
        <v>384</v>
      </c>
      <c r="W51" s="29">
        <v>383.28899999999999</v>
      </c>
      <c r="X51" s="29">
        <v>381.916</v>
      </c>
      <c r="Y51" s="29">
        <v>382.88400000000001</v>
      </c>
      <c r="Z51" s="29">
        <v>381.30700000000002</v>
      </c>
      <c r="AA51" s="29">
        <v>383.50599999999997</v>
      </c>
      <c r="AB51" s="29">
        <v>387.37700000000001</v>
      </c>
      <c r="AC51" s="29">
        <v>394.089</v>
      </c>
      <c r="AD51" s="29">
        <v>394.577</v>
      </c>
      <c r="AE51" s="29">
        <v>398.28800000000001</v>
      </c>
      <c r="AF51" s="29">
        <v>404.56</v>
      </c>
      <c r="AG51" s="29">
        <v>405.63600000000002</v>
      </c>
      <c r="AH51" s="29">
        <v>404.18700000000001</v>
      </c>
      <c r="AI51" s="29">
        <v>399.65899999999999</v>
      </c>
      <c r="AJ51" s="29">
        <v>391.02300000000002</v>
      </c>
      <c r="AK51" s="29">
        <v>387.97500000000002</v>
      </c>
      <c r="AL51" s="29">
        <v>372.58499999999998</v>
      </c>
      <c r="AM51" s="29">
        <v>361.35199999999998</v>
      </c>
      <c r="AN51" s="29">
        <v>361.21699999999998</v>
      </c>
      <c r="AO51" s="29">
        <v>361.423</v>
      </c>
      <c r="AP51" s="29">
        <v>360.25099999999998</v>
      </c>
      <c r="AQ51" s="29">
        <v>361.31</v>
      </c>
      <c r="AR51" s="29">
        <v>365.59100000000001</v>
      </c>
      <c r="AS51" s="29">
        <v>363.08699999999999</v>
      </c>
      <c r="AT51" s="29">
        <v>363.34300000000002</v>
      </c>
      <c r="AU51" s="29">
        <v>366.98599999999999</v>
      </c>
      <c r="AV51" s="29">
        <v>365.69299999999998</v>
      </c>
      <c r="AW51" s="29">
        <v>366.69400000000002</v>
      </c>
      <c r="AX51" s="29">
        <v>367.17599999999999</v>
      </c>
      <c r="AY51" s="29">
        <v>370.387</v>
      </c>
      <c r="AZ51" s="29">
        <v>369.78300000000002</v>
      </c>
      <c r="BA51" s="29">
        <v>368.488</v>
      </c>
      <c r="BB51" s="29">
        <v>368.32900000000001</v>
      </c>
      <c r="BC51" s="29">
        <v>369.77800000000002</v>
      </c>
      <c r="BD51" s="29">
        <v>370.35300000000001</v>
      </c>
      <c r="BE51" s="29">
        <v>373.62</v>
      </c>
      <c r="BF51" s="29">
        <v>375.90199999999999</v>
      </c>
      <c r="BG51" s="29">
        <v>373.79</v>
      </c>
      <c r="BH51" s="29">
        <v>374.09</v>
      </c>
      <c r="BI51" s="29">
        <v>375.29399999999998</v>
      </c>
      <c r="BJ51" s="29">
        <v>375.233</v>
      </c>
      <c r="BK51" s="29">
        <v>377.20600000000002</v>
      </c>
      <c r="BL51" s="29">
        <v>371.50099999999998</v>
      </c>
      <c r="BM51" s="29">
        <v>376.82100000000003</v>
      </c>
      <c r="BN51" s="29">
        <v>385.03899999999999</v>
      </c>
      <c r="BO51" s="29">
        <v>391.87299999999999</v>
      </c>
      <c r="BP51" s="29">
        <v>388.75900000000001</v>
      </c>
      <c r="BQ51" s="29">
        <v>394.01400000000001</v>
      </c>
      <c r="BR51" s="29">
        <v>418.12200000000001</v>
      </c>
      <c r="BS51" s="29">
        <v>420.733</v>
      </c>
      <c r="BT51" s="29">
        <v>417.43799999999999</v>
      </c>
      <c r="BU51" s="29">
        <v>419.38499999999999</v>
      </c>
      <c r="BV51" s="29">
        <v>412.92200000000003</v>
      </c>
      <c r="BW51" s="29">
        <v>386.05599999999998</v>
      </c>
      <c r="BX51" s="29">
        <v>374.21699999999998</v>
      </c>
      <c r="BY51" s="29">
        <v>348.15499999999997</v>
      </c>
      <c r="BZ51" s="29">
        <v>380.077</v>
      </c>
      <c r="CA51" s="29">
        <v>406.28199999999998</v>
      </c>
      <c r="CB51" s="29">
        <v>409.45699999999999</v>
      </c>
      <c r="CC51" s="29">
        <v>406.69799999999998</v>
      </c>
      <c r="CD51" s="29">
        <v>414.41800000000001</v>
      </c>
      <c r="CE51" s="29">
        <v>420.16399999999999</v>
      </c>
      <c r="CF51" s="29">
        <v>421.98700000000002</v>
      </c>
      <c r="CG51" s="29">
        <v>421.71300000000002</v>
      </c>
      <c r="CH51" s="29">
        <v>425.928</v>
      </c>
      <c r="CI51" s="29">
        <v>424.75599999999997</v>
      </c>
      <c r="CJ51" s="29">
        <v>434.85399999999998</v>
      </c>
      <c r="CK51" s="29">
        <v>434.15100000000001</v>
      </c>
      <c r="CL51" s="29">
        <v>432.85500000000002</v>
      </c>
      <c r="CM51" s="29">
        <v>432.79700000000003</v>
      </c>
      <c r="CN51" s="29">
        <v>430.67500000000001</v>
      </c>
      <c r="CO51" s="29">
        <v>435.63400000000001</v>
      </c>
      <c r="CP51" s="29">
        <v>443.875</v>
      </c>
      <c r="CQ51" s="29">
        <v>442.04500000000002</v>
      </c>
      <c r="CR51" s="29">
        <v>451.685</v>
      </c>
      <c r="CS51" s="29">
        <v>458.399</v>
      </c>
      <c r="CT51" s="29">
        <v>452.83199999999999</v>
      </c>
      <c r="CU51" s="29">
        <v>450.34899999999999</v>
      </c>
      <c r="CV51" s="29">
        <v>448.85199999999998</v>
      </c>
      <c r="CW51" s="29">
        <v>446.34300000000002</v>
      </c>
      <c r="CX51" s="29">
        <v>449.17399999999998</v>
      </c>
      <c r="CY51" s="29">
        <v>447.58199999999999</v>
      </c>
      <c r="CZ51" s="29">
        <v>448.09300000000002</v>
      </c>
      <c r="DA51" s="29">
        <v>444.428</v>
      </c>
      <c r="DB51" s="29">
        <v>435.59800000000001</v>
      </c>
      <c r="DC51" s="29">
        <v>444.06</v>
      </c>
      <c r="DD51" s="29">
        <v>435.76299999999998</v>
      </c>
      <c r="DE51" s="29">
        <v>437.41899999999998</v>
      </c>
      <c r="DF51" s="29">
        <v>426.92</v>
      </c>
      <c r="DG51" s="29">
        <v>424.58800000000002</v>
      </c>
      <c r="DH51" s="29">
        <v>416.81200000000001</v>
      </c>
      <c r="DI51" s="29">
        <v>419.94</v>
      </c>
      <c r="DJ51" s="29">
        <v>451.346</v>
      </c>
      <c r="DK51" s="29">
        <v>470.05799999999999</v>
      </c>
      <c r="DL51" s="29">
        <v>477.71800000000002</v>
      </c>
      <c r="DM51" s="29">
        <v>485.85300000000001</v>
      </c>
      <c r="DN51" s="29">
        <v>484.28500000000003</v>
      </c>
      <c r="DO51" s="29">
        <v>485.72399999999999</v>
      </c>
      <c r="DP51" s="29">
        <v>490.803</v>
      </c>
      <c r="DQ51" s="29">
        <v>504.34</v>
      </c>
      <c r="DR51" s="29">
        <v>512.17399999999998</v>
      </c>
      <c r="DS51" s="29">
        <v>512.88</v>
      </c>
      <c r="DT51" s="29">
        <v>518.75599999999997</v>
      </c>
      <c r="DU51" s="29">
        <v>518.077</v>
      </c>
      <c r="DV51" s="29">
        <v>528.69399999999996</v>
      </c>
      <c r="DW51" s="29">
        <v>531.154</v>
      </c>
      <c r="DX51" s="29">
        <v>536.69200000000001</v>
      </c>
      <c r="DY51" s="29">
        <v>538.34199999999998</v>
      </c>
      <c r="DZ51" s="29">
        <v>539.45699999999999</v>
      </c>
      <c r="EA51" s="29">
        <v>540.18200000000002</v>
      </c>
      <c r="EB51" s="29">
        <v>534.18899999999996</v>
      </c>
      <c r="EC51" s="29">
        <v>531.97799999999995</v>
      </c>
      <c r="ED51" s="29">
        <v>536.00099999999998</v>
      </c>
      <c r="EE51" s="29">
        <v>550.24699999999996</v>
      </c>
      <c r="EF51" s="29">
        <v>550.495</v>
      </c>
      <c r="EG51" s="29">
        <v>552.28899999999999</v>
      </c>
      <c r="EH51" s="29">
        <v>536.58199999999999</v>
      </c>
      <c r="EI51" s="29">
        <v>548.93299999999999</v>
      </c>
      <c r="EJ51" s="29">
        <v>545.40800000000002</v>
      </c>
      <c r="EK51" s="29">
        <v>543.92399999999998</v>
      </c>
      <c r="EL51" s="29">
        <v>547.15300000000002</v>
      </c>
      <c r="EM51" s="29">
        <v>558.23099999999999</v>
      </c>
      <c r="EN51" s="29">
        <v>558.80399999999997</v>
      </c>
      <c r="EO51" s="29">
        <v>565.14400000000001</v>
      </c>
      <c r="EP51" s="29">
        <v>568.68700000000001</v>
      </c>
      <c r="EQ51" s="29">
        <v>568.33000000000004</v>
      </c>
      <c r="ER51" s="29">
        <v>572.53599999999994</v>
      </c>
      <c r="ES51" s="29">
        <v>577.33500000000004</v>
      </c>
      <c r="ET51" s="29">
        <v>574.58399999999995</v>
      </c>
      <c r="EU51" s="29">
        <v>593.03800000000001</v>
      </c>
      <c r="EV51" s="29">
        <v>644.43600000000004</v>
      </c>
      <c r="EW51" s="29">
        <v>705.649</v>
      </c>
      <c r="EX51" s="29">
        <v>730.59400000000005</v>
      </c>
      <c r="EY51" s="29">
        <v>755.72500000000002</v>
      </c>
      <c r="EZ51" s="29">
        <v>753.71400000000006</v>
      </c>
      <c r="FA51" s="29">
        <v>761.46699999999998</v>
      </c>
      <c r="FB51" s="29">
        <v>777.05899999999997</v>
      </c>
      <c r="FC51" s="29">
        <v>802.32299999999998</v>
      </c>
      <c r="FD51" s="29">
        <v>806.33600000000001</v>
      </c>
      <c r="FE51" s="29">
        <v>815.51400000000001</v>
      </c>
      <c r="FF51" s="29">
        <v>844.30399999999997</v>
      </c>
      <c r="FG51" s="29">
        <v>837.30700000000002</v>
      </c>
      <c r="FH51" s="29">
        <v>846.21900000000005</v>
      </c>
      <c r="FI51" s="29">
        <v>847.59500000000003</v>
      </c>
      <c r="FJ51" s="29">
        <v>831.61199999999997</v>
      </c>
      <c r="FK51" s="29">
        <v>833.28</v>
      </c>
      <c r="FL51" s="29">
        <v>823.39800000000002</v>
      </c>
      <c r="FM51" s="29">
        <v>718.44399999999996</v>
      </c>
      <c r="FN51" s="29">
        <v>616.74800000000005</v>
      </c>
      <c r="FO51" s="29">
        <v>564.70299999999997</v>
      </c>
      <c r="FP51" s="29">
        <v>566.73299999999995</v>
      </c>
      <c r="FQ51" s="29">
        <v>522.56299999999999</v>
      </c>
      <c r="FR51" s="29">
        <v>519.61199999999997</v>
      </c>
      <c r="FS51" s="29">
        <v>521.83600000000001</v>
      </c>
      <c r="FT51" s="29">
        <v>458.17</v>
      </c>
      <c r="FU51" s="29">
        <v>440.327</v>
      </c>
      <c r="FV51" s="29">
        <v>438.65100000000001</v>
      </c>
      <c r="FW51" s="29">
        <v>448.21800000000002</v>
      </c>
      <c r="FX51" s="29">
        <v>449.745</v>
      </c>
      <c r="FY51" s="29">
        <v>443.392</v>
      </c>
      <c r="FZ51" s="29">
        <v>421.38200000000001</v>
      </c>
      <c r="GA51" s="29">
        <v>400.63600000000002</v>
      </c>
      <c r="GB51" s="29">
        <v>390.23500000000001</v>
      </c>
      <c r="GC51" s="29">
        <v>382.30599999999998</v>
      </c>
      <c r="GD51" s="29">
        <v>370.012</v>
      </c>
      <c r="GE51" s="29">
        <v>366.423</v>
      </c>
      <c r="GF51" s="29">
        <v>363.75099999999998</v>
      </c>
      <c r="GG51" s="29">
        <v>362.17899999999997</v>
      </c>
      <c r="GH51" s="29">
        <v>360.39499999999998</v>
      </c>
      <c r="GI51" s="29">
        <v>359.29899999999998</v>
      </c>
      <c r="GJ51" s="29">
        <v>357.803</v>
      </c>
      <c r="GK51" s="29">
        <v>355.28800000000001</v>
      </c>
      <c r="GL51" s="29">
        <v>357.404</v>
      </c>
      <c r="GM51" s="29">
        <v>357.73</v>
      </c>
      <c r="GN51" s="29">
        <v>357.08199999999999</v>
      </c>
      <c r="GO51" s="29">
        <v>353.74700000000001</v>
      </c>
      <c r="GP51" s="29">
        <v>353.83499999999998</v>
      </c>
      <c r="GQ51" s="29">
        <v>357.60300000000001</v>
      </c>
      <c r="GR51" s="29">
        <v>360.608</v>
      </c>
      <c r="GS51" s="29">
        <v>361.09</v>
      </c>
      <c r="GT51" s="29">
        <v>355.39299999999997</v>
      </c>
      <c r="GU51" s="29">
        <v>351.77499999999998</v>
      </c>
      <c r="GV51" s="29">
        <v>348.80900000000003</v>
      </c>
      <c r="GW51" s="29">
        <v>346.928</v>
      </c>
      <c r="GX51" s="29">
        <v>340.56299999999999</v>
      </c>
      <c r="GY51" s="29">
        <v>338.09500000000003</v>
      </c>
      <c r="GZ51" s="29">
        <v>334.13</v>
      </c>
      <c r="HA51" s="29">
        <v>334.89699999999999</v>
      </c>
      <c r="HB51" s="29">
        <v>333.63600000000002</v>
      </c>
      <c r="HC51" s="29">
        <v>338.84300000000002</v>
      </c>
      <c r="HD51" s="29">
        <v>345.23099999999999</v>
      </c>
      <c r="HE51" s="29">
        <v>348.54700000000003</v>
      </c>
      <c r="HF51" s="29">
        <v>355.63900000000001</v>
      </c>
      <c r="HG51" s="29">
        <v>356.79399999999998</v>
      </c>
      <c r="HH51" s="29">
        <v>360.96699999999998</v>
      </c>
      <c r="HI51" s="29">
        <v>362.71699999999998</v>
      </c>
      <c r="HJ51" s="29">
        <v>369.58</v>
      </c>
      <c r="HK51" s="29">
        <v>375.245</v>
      </c>
      <c r="HL51" s="29">
        <v>374.95299999999997</v>
      </c>
      <c r="HM51" s="29">
        <v>373.077</v>
      </c>
      <c r="HN51" s="29">
        <v>373.61700000000002</v>
      </c>
      <c r="HO51" s="29">
        <v>367.02199999999999</v>
      </c>
      <c r="HP51" s="29">
        <v>367.089</v>
      </c>
      <c r="HQ51" s="29">
        <v>369.40199999999999</v>
      </c>
      <c r="HR51" s="29">
        <v>364.62299999999999</v>
      </c>
      <c r="HS51" s="29">
        <v>369.31099999999998</v>
      </c>
      <c r="HT51" s="29">
        <v>373.03500000000003</v>
      </c>
      <c r="HU51" s="29">
        <v>373.916</v>
      </c>
      <c r="HV51" s="29">
        <v>374.80200000000002</v>
      </c>
      <c r="HW51" s="29">
        <v>379.22500000000002</v>
      </c>
      <c r="HX51" s="29">
        <v>380.23599999999999</v>
      </c>
      <c r="HY51" s="29">
        <v>381.27</v>
      </c>
      <c r="HZ51" s="29">
        <v>385.17</v>
      </c>
      <c r="IA51" s="29">
        <v>390.40199999999999</v>
      </c>
      <c r="IB51" s="29">
        <v>387.935</v>
      </c>
      <c r="IC51" s="29">
        <v>391.37700000000001</v>
      </c>
      <c r="ID51" s="29">
        <v>390.85599999999999</v>
      </c>
      <c r="IE51" s="29">
        <v>397.89100000000002</v>
      </c>
      <c r="IF51" s="29">
        <v>402.154</v>
      </c>
      <c r="IG51" s="29">
        <v>404.98599999999999</v>
      </c>
      <c r="IH51" s="29">
        <v>396.95600000000002</v>
      </c>
      <c r="II51" s="29">
        <v>402.38400000000001</v>
      </c>
      <c r="IJ51" s="29">
        <v>401.14</v>
      </c>
      <c r="IK51" s="29">
        <v>401.87299999999999</v>
      </c>
      <c r="IL51" s="29">
        <v>400.43400000000003</v>
      </c>
      <c r="IM51" s="29">
        <v>401.69900000000001</v>
      </c>
      <c r="IN51" s="29">
        <v>404.51299999999998</v>
      </c>
      <c r="IO51" s="29">
        <v>402.20400000000001</v>
      </c>
      <c r="IP51" s="29">
        <v>402.79700000000003</v>
      </c>
      <c r="IQ51" s="29">
        <v>399.28899999999999</v>
      </c>
      <c r="IR51" s="29">
        <v>397.096</v>
      </c>
      <c r="IS51" s="29">
        <v>396.685</v>
      </c>
      <c r="IT51" s="29">
        <v>397.14800000000002</v>
      </c>
      <c r="IU51" s="29">
        <v>386.75599999999997</v>
      </c>
      <c r="IV51" s="29">
        <v>385.23200000000003</v>
      </c>
      <c r="IW51" s="29">
        <v>383.54899999999998</v>
      </c>
      <c r="IX51" s="29">
        <v>381.63499999999999</v>
      </c>
      <c r="IY51" s="29">
        <v>379.89699999999999</v>
      </c>
      <c r="IZ51" s="29">
        <v>385.11099999999999</v>
      </c>
      <c r="JA51" s="29">
        <v>383.93200000000002</v>
      </c>
      <c r="JB51" s="29">
        <v>388.19200000000001</v>
      </c>
      <c r="JC51" s="29">
        <v>395.399</v>
      </c>
      <c r="JD51" s="29">
        <v>396.61700000000002</v>
      </c>
      <c r="JE51" s="29">
        <v>396.93700000000001</v>
      </c>
      <c r="JF51" s="29">
        <v>396.904</v>
      </c>
      <c r="JG51" s="29">
        <v>397.25799999999998</v>
      </c>
      <c r="JH51" s="29">
        <v>409.108</v>
      </c>
      <c r="JI51" s="29">
        <v>419.28399999999999</v>
      </c>
      <c r="JJ51" s="29">
        <v>422.34300000000002</v>
      </c>
      <c r="JK51" s="29">
        <v>421.03300000000002</v>
      </c>
      <c r="JL51" s="29">
        <v>424.06200000000001</v>
      </c>
      <c r="JM51" s="29">
        <v>429.08100000000002</v>
      </c>
      <c r="JN51" s="29">
        <v>496.154</v>
      </c>
      <c r="JO51" s="29">
        <v>477.19900000000001</v>
      </c>
      <c r="JP51" s="29">
        <v>386.11700000000002</v>
      </c>
      <c r="JQ51" s="29">
        <v>393.91300000000001</v>
      </c>
      <c r="JR51" s="29">
        <v>394.21600000000001</v>
      </c>
      <c r="JS51" s="29">
        <v>401.255</v>
      </c>
      <c r="JT51" s="29">
        <v>407.49099999999999</v>
      </c>
      <c r="JU51" s="29">
        <v>411.90199999999999</v>
      </c>
      <c r="JV51" s="29">
        <v>409.75599999999997</v>
      </c>
      <c r="JW51" s="29">
        <v>412.68900000000002</v>
      </c>
      <c r="JX51" s="29">
        <v>413.51600000000002</v>
      </c>
      <c r="JY51" s="29">
        <v>408.34800000000001</v>
      </c>
      <c r="JZ51" s="29">
        <v>402.887</v>
      </c>
      <c r="KA51" s="29">
        <v>407.29300000000001</v>
      </c>
      <c r="KB51" s="29">
        <v>407.82600000000002</v>
      </c>
      <c r="KC51" s="29">
        <v>412.077</v>
      </c>
      <c r="KD51" s="29">
        <v>412.56799999999998</v>
      </c>
      <c r="KE51" s="29">
        <v>412.03399999999999</v>
      </c>
      <c r="KF51" s="29">
        <v>411.40899999999999</v>
      </c>
      <c r="KG51" s="29">
        <v>407.988</v>
      </c>
      <c r="KH51" s="29">
        <v>411.96199999999999</v>
      </c>
      <c r="KI51" s="29">
        <v>412.63099999999997</v>
      </c>
      <c r="KJ51" s="29">
        <v>403.98500000000001</v>
      </c>
      <c r="KK51" s="29">
        <v>398.70299999999997</v>
      </c>
      <c r="KL51" s="29">
        <v>392.78899999999999</v>
      </c>
      <c r="KM51" s="29">
        <v>390.91699999999997</v>
      </c>
      <c r="KN51" s="29">
        <v>406.95400000000001</v>
      </c>
      <c r="KO51" s="29">
        <v>407.952</v>
      </c>
      <c r="KP51" s="29">
        <v>406.97300000000001</v>
      </c>
      <c r="KQ51" s="29">
        <v>408.26600000000002</v>
      </c>
      <c r="KR51" s="29">
        <v>402.589</v>
      </c>
      <c r="KS51" s="29">
        <v>414.97899999999998</v>
      </c>
      <c r="KT51" s="29">
        <v>424.91300000000001</v>
      </c>
      <c r="KU51" s="29">
        <v>429.47500000000002</v>
      </c>
      <c r="KV51" s="29">
        <v>431.53199999999998</v>
      </c>
      <c r="KW51" s="29">
        <v>436.65600000000001</v>
      </c>
      <c r="KX51" s="29">
        <v>445.03</v>
      </c>
      <c r="KY51" s="29">
        <v>444.69799999999998</v>
      </c>
      <c r="KZ51" s="29">
        <v>446.64100000000002</v>
      </c>
      <c r="LA51" s="29">
        <v>451.65300000000002</v>
      </c>
      <c r="LB51" s="29">
        <v>459.79700000000003</v>
      </c>
      <c r="LC51" s="29">
        <v>475.26299999999998</v>
      </c>
      <c r="LD51" s="29">
        <v>476.363</v>
      </c>
      <c r="LE51" s="29">
        <v>482.66</v>
      </c>
      <c r="LF51" s="29">
        <v>492.59199999999998</v>
      </c>
      <c r="LG51" s="29">
        <v>480.62599999999998</v>
      </c>
      <c r="LH51" s="29">
        <v>476.18599999999998</v>
      </c>
      <c r="LI51" s="29">
        <v>474.36</v>
      </c>
      <c r="LJ51" s="29">
        <v>477.07600000000002</v>
      </c>
      <c r="LK51" s="29">
        <v>481.988</v>
      </c>
      <c r="LL51" s="29">
        <v>489.017</v>
      </c>
      <c r="LM51" s="29">
        <v>488.85300000000001</v>
      </c>
      <c r="LN51" s="29">
        <v>487.75799999999998</v>
      </c>
      <c r="LO51" s="29">
        <v>479.06099999999998</v>
      </c>
      <c r="LP51" s="29">
        <v>470.21199999999999</v>
      </c>
      <c r="LQ51" s="29">
        <v>470.822</v>
      </c>
      <c r="LR51" s="29">
        <v>469.92</v>
      </c>
      <c r="LS51" s="29">
        <v>462.904</v>
      </c>
      <c r="LT51" s="29">
        <v>463.35199999999998</v>
      </c>
      <c r="LU51" s="29">
        <v>459.28399999999999</v>
      </c>
      <c r="LV51" s="29">
        <v>459.733</v>
      </c>
      <c r="LW51" s="29">
        <v>462.84899999999999</v>
      </c>
      <c r="LX51" s="29">
        <v>465.517</v>
      </c>
      <c r="LY51" s="29">
        <v>462.87200000000001</v>
      </c>
      <c r="LZ51" s="29">
        <v>456.839</v>
      </c>
      <c r="MA51" s="29">
        <v>445.62599999999998</v>
      </c>
      <c r="MB51" s="29">
        <v>437.47399999999999</v>
      </c>
      <c r="MC51" s="29">
        <v>434.58800000000002</v>
      </c>
      <c r="MD51" s="29">
        <v>430.70600000000002</v>
      </c>
      <c r="ME51" s="29">
        <v>430.70299999999997</v>
      </c>
      <c r="MF51" s="29">
        <v>434.15300000000002</v>
      </c>
      <c r="MG51" s="29">
        <v>440.13600000000002</v>
      </c>
      <c r="MH51" s="29">
        <v>439.35300000000001</v>
      </c>
      <c r="MI51" s="29">
        <v>431.39800000000002</v>
      </c>
      <c r="MJ51" s="29">
        <v>440.50799999999998</v>
      </c>
      <c r="MK51" s="29">
        <v>461.59399999999999</v>
      </c>
      <c r="ML51" s="29">
        <v>478.66699999999997</v>
      </c>
      <c r="MM51" s="29">
        <v>485.26299999999998</v>
      </c>
      <c r="MN51" s="29">
        <v>497.12</v>
      </c>
      <c r="MO51" s="29">
        <v>503.77300000000002</v>
      </c>
      <c r="MP51" s="29">
        <v>504.27699999999999</v>
      </c>
      <c r="MQ51" s="29">
        <v>500.93</v>
      </c>
      <c r="MR51" s="29">
        <v>498.39499999999998</v>
      </c>
      <c r="MS51" s="29">
        <v>487.11099999999999</v>
      </c>
      <c r="MT51" s="29">
        <v>483.97199999999998</v>
      </c>
      <c r="MU51" s="29">
        <v>476.822</v>
      </c>
      <c r="MV51" s="29">
        <v>479.30900000000003</v>
      </c>
      <c r="MW51" s="29">
        <v>475.30099999999999</v>
      </c>
      <c r="MX51" s="29">
        <v>475.17599999999999</v>
      </c>
      <c r="MY51" s="29">
        <v>469.43400000000003</v>
      </c>
      <c r="MZ51" s="29">
        <v>466.012</v>
      </c>
      <c r="NA51" s="29">
        <v>449.12700000000001</v>
      </c>
      <c r="NB51" s="29">
        <v>451.61</v>
      </c>
      <c r="NC51" s="29">
        <v>454.88499999999999</v>
      </c>
      <c r="ND51" s="29">
        <v>452.84300000000002</v>
      </c>
      <c r="NE51" s="29">
        <v>452.86099999999999</v>
      </c>
      <c r="NF51" s="29">
        <v>451.64400000000001</v>
      </c>
      <c r="NG51" s="29">
        <v>451.88</v>
      </c>
      <c r="NH51" s="29">
        <v>450.20400000000001</v>
      </c>
      <c r="NI51" s="29">
        <v>440.596</v>
      </c>
      <c r="NJ51" s="29">
        <v>441.08199999999999</v>
      </c>
      <c r="NK51" s="29">
        <v>437.09399999999999</v>
      </c>
      <c r="NL51" s="29">
        <v>433.94900000000001</v>
      </c>
      <c r="NM51" s="29">
        <v>433.96699999999998</v>
      </c>
      <c r="NN51" s="29">
        <v>437.80700000000002</v>
      </c>
      <c r="NO51" s="29">
        <v>429.40899999999999</v>
      </c>
      <c r="NP51" s="29">
        <v>428.11</v>
      </c>
      <c r="NQ51" s="29">
        <v>429.05500000000001</v>
      </c>
      <c r="NR51" s="29">
        <v>429.15</v>
      </c>
      <c r="NS51" s="29">
        <v>428.08699999999999</v>
      </c>
      <c r="NT51" s="29">
        <v>432.37599999999998</v>
      </c>
      <c r="NU51" s="29">
        <v>435.37400000000002</v>
      </c>
      <c r="NV51" s="29">
        <v>434.834</v>
      </c>
      <c r="NW51" s="29">
        <v>430.58699999999999</v>
      </c>
      <c r="NX51" s="29">
        <v>432.45</v>
      </c>
      <c r="NY51" s="29">
        <v>436.53699999999998</v>
      </c>
      <c r="NZ51" s="29">
        <v>428.57600000000002</v>
      </c>
      <c r="OA51" s="29">
        <v>432.24</v>
      </c>
      <c r="OB51" s="29">
        <v>430.01400000000001</v>
      </c>
      <c r="OC51" s="29">
        <v>430.27800000000002</v>
      </c>
      <c r="OD51" s="29">
        <v>435.56099999999998</v>
      </c>
      <c r="OE51" s="29">
        <v>440.48099999999999</v>
      </c>
      <c r="OF51" s="29">
        <v>441.05399999999997</v>
      </c>
      <c r="OG51" s="29">
        <v>440.00200000000001</v>
      </c>
      <c r="OH51" s="29">
        <v>443.55500000000001</v>
      </c>
      <c r="OI51" s="29">
        <v>443.08600000000001</v>
      </c>
      <c r="OJ51" s="29">
        <v>442.40499999999997</v>
      </c>
      <c r="OK51" s="29">
        <v>444.21800000000002</v>
      </c>
      <c r="OL51" s="29">
        <v>438.99400000000003</v>
      </c>
      <c r="OM51" s="29">
        <v>450.90899999999999</v>
      </c>
      <c r="ON51" s="29">
        <v>463.83699999999999</v>
      </c>
      <c r="OO51" s="29">
        <v>469.63400000000001</v>
      </c>
      <c r="OP51" s="29">
        <v>478.50599999999997</v>
      </c>
      <c r="OQ51" s="29">
        <v>488.06299999999999</v>
      </c>
      <c r="OR51" s="29">
        <v>488.233</v>
      </c>
      <c r="OS51" s="29">
        <v>490.33699999999999</v>
      </c>
      <c r="OT51" s="29">
        <v>496.613</v>
      </c>
      <c r="OU51" s="29">
        <v>489.24599999999998</v>
      </c>
      <c r="OV51" s="29">
        <v>497.61500000000001</v>
      </c>
      <c r="OW51" s="29">
        <v>504.84199999999998</v>
      </c>
      <c r="OX51" s="29">
        <v>509.99799999999999</v>
      </c>
      <c r="OY51" s="29">
        <v>511.16699999999997</v>
      </c>
      <c r="OZ51" s="29">
        <v>519.70399999999995</v>
      </c>
      <c r="PA51" s="29">
        <v>526.31799999999998</v>
      </c>
      <c r="PB51" s="29">
        <v>527.48400000000004</v>
      </c>
      <c r="PC51" s="29">
        <v>538.18200000000002</v>
      </c>
      <c r="PD51" s="29">
        <v>535.23199999999997</v>
      </c>
      <c r="PE51" s="29">
        <v>535.99699999999996</v>
      </c>
      <c r="PF51" s="29">
        <v>517.98099999999999</v>
      </c>
      <c r="PG51" s="29">
        <v>493.85899999999998</v>
      </c>
      <c r="PH51" s="29">
        <v>505.28100000000001</v>
      </c>
      <c r="PI51" s="29">
        <v>507.2</v>
      </c>
      <c r="PJ51" s="29">
        <v>513.88099999999997</v>
      </c>
      <c r="PK51" s="29">
        <v>526.56500000000005</v>
      </c>
      <c r="PL51" s="29">
        <v>529.15099999999995</v>
      </c>
      <c r="PM51" s="29">
        <v>536.096</v>
      </c>
      <c r="PN51" s="29">
        <v>539.34500000000003</v>
      </c>
      <c r="PO51" s="29">
        <v>535.96500000000003</v>
      </c>
      <c r="PP51" s="29">
        <v>535.48400000000004</v>
      </c>
      <c r="PQ51" s="29">
        <v>539.36699999999996</v>
      </c>
      <c r="PR51" s="29">
        <v>558.88300000000004</v>
      </c>
      <c r="PS51" s="29">
        <v>554.41899999999998</v>
      </c>
      <c r="PT51" s="29">
        <v>556.46900000000005</v>
      </c>
      <c r="PU51" s="29">
        <v>563.01099999999997</v>
      </c>
      <c r="PV51" s="29">
        <v>572.08299999999997</v>
      </c>
      <c r="PW51" s="29">
        <v>577.27</v>
      </c>
      <c r="PX51" s="29">
        <v>580.07100000000003</v>
      </c>
      <c r="PY51" s="29">
        <v>578.59500000000003</v>
      </c>
      <c r="PZ51" s="29">
        <v>582.18799999999999</v>
      </c>
      <c r="QA51" s="29">
        <v>583.29</v>
      </c>
      <c r="QB51" s="29">
        <v>577.23699999999997</v>
      </c>
      <c r="QC51" s="29">
        <v>567.40200000000004</v>
      </c>
      <c r="QD51" s="29">
        <v>552.11099999999999</v>
      </c>
      <c r="QE51" s="29">
        <v>550.25800000000004</v>
      </c>
      <c r="QF51" s="29">
        <v>551.923</v>
      </c>
      <c r="QG51" s="29">
        <v>549.07500000000005</v>
      </c>
      <c r="QH51" s="29">
        <v>533.76599999999996</v>
      </c>
      <c r="QI51" s="29">
        <v>513.52700000000004</v>
      </c>
      <c r="QJ51" s="29">
        <v>505.80099999999999</v>
      </c>
      <c r="QK51" s="29">
        <v>507.25799999999998</v>
      </c>
      <c r="QL51" s="29">
        <v>509.00400000000002</v>
      </c>
      <c r="QM51" s="29">
        <v>508.27800000000002</v>
      </c>
      <c r="QN51" s="29">
        <v>516.76300000000003</v>
      </c>
      <c r="QO51" s="29">
        <v>525.10599999999999</v>
      </c>
      <c r="QP51" s="29">
        <v>527.24300000000005</v>
      </c>
      <c r="QQ51" s="29">
        <v>526.48699999999997</v>
      </c>
      <c r="QR51" s="29">
        <v>536.41499999999996</v>
      </c>
      <c r="QS51" s="29">
        <v>550.76</v>
      </c>
      <c r="QT51" s="29">
        <v>553.86599999999999</v>
      </c>
      <c r="QU51" s="29">
        <v>553.38300000000004</v>
      </c>
      <c r="QV51" s="29">
        <v>554.20600000000002</v>
      </c>
      <c r="QW51" s="29">
        <v>556.73199999999997</v>
      </c>
      <c r="QX51" s="29">
        <v>566.41899999999998</v>
      </c>
      <c r="QY51" s="29">
        <v>567.46199999999999</v>
      </c>
      <c r="QZ51" s="29">
        <v>577.91499999999996</v>
      </c>
      <c r="RA51" s="29">
        <v>578.14800000000002</v>
      </c>
      <c r="RB51" s="29">
        <v>574.18499999999995</v>
      </c>
      <c r="RC51" s="29">
        <v>578.56500000000005</v>
      </c>
      <c r="RD51" s="29">
        <v>576.53499999999997</v>
      </c>
      <c r="RE51" s="29">
        <v>590.74900000000002</v>
      </c>
      <c r="RF51" s="29">
        <v>594.51199999999994</v>
      </c>
      <c r="RG51" s="29">
        <v>592.39200000000005</v>
      </c>
      <c r="RH51" s="29">
        <v>559.46400000000006</v>
      </c>
      <c r="RI51" s="29">
        <v>546.95899999999995</v>
      </c>
      <c r="RJ51" s="29">
        <v>531.17700000000002</v>
      </c>
      <c r="RK51" s="29">
        <v>533.447</v>
      </c>
      <c r="RL51" s="29">
        <v>529.69500000000005</v>
      </c>
      <c r="RM51" s="29">
        <v>539.78599999999994</v>
      </c>
      <c r="RN51" s="29">
        <v>522.78800000000001</v>
      </c>
      <c r="RO51" s="29">
        <v>524.62</v>
      </c>
      <c r="RP51" s="29">
        <v>520.84100000000001</v>
      </c>
      <c r="RQ51" s="29">
        <v>510.51799999999997</v>
      </c>
      <c r="RR51" s="29">
        <v>504.53699999999998</v>
      </c>
      <c r="RS51" s="29">
        <v>503.23</v>
      </c>
      <c r="RT51" s="29">
        <v>498.803</v>
      </c>
      <c r="RU51" s="29">
        <v>499.541</v>
      </c>
      <c r="RV51" s="29">
        <v>501.46100000000001</v>
      </c>
      <c r="RW51" s="29">
        <v>496.66699999999997</v>
      </c>
      <c r="RX51" s="29">
        <v>486.27499999999998</v>
      </c>
      <c r="RY51" s="29">
        <v>482.90600000000001</v>
      </c>
      <c r="RZ51" s="29">
        <v>467.988</v>
      </c>
      <c r="SA51" s="29">
        <v>443.46199999999999</v>
      </c>
      <c r="SB51" s="29">
        <v>430.60300000000001</v>
      </c>
      <c r="SC51" s="29">
        <v>429.69900000000001</v>
      </c>
      <c r="SD51" s="29">
        <v>427.322</v>
      </c>
      <c r="SE51" s="29">
        <v>420.01900000000001</v>
      </c>
      <c r="SF51" s="29">
        <v>416.20800000000003</v>
      </c>
      <c r="SG51" s="29">
        <v>408.75599999999997</v>
      </c>
      <c r="SH51" s="29">
        <v>411.608</v>
      </c>
      <c r="SI51" s="29">
        <v>405.411</v>
      </c>
      <c r="SJ51" s="29">
        <v>403.32499999999999</v>
      </c>
      <c r="SK51" s="29">
        <v>403.98500000000001</v>
      </c>
      <c r="SL51" s="29">
        <v>379.36099999999999</v>
      </c>
      <c r="SM51" s="29">
        <v>370.76900000000001</v>
      </c>
      <c r="SN51" s="29">
        <v>362.85700000000003</v>
      </c>
      <c r="SO51" s="29">
        <v>356.983</v>
      </c>
      <c r="SP51" s="29">
        <v>354.11799999999999</v>
      </c>
      <c r="SQ51" s="29">
        <v>353.40100000000001</v>
      </c>
      <c r="SR51" s="29">
        <v>351.84800000000001</v>
      </c>
      <c r="SS51" s="29">
        <v>348.53399999999999</v>
      </c>
      <c r="ST51" s="29">
        <v>349.47699999999998</v>
      </c>
      <c r="SU51" s="29">
        <v>351.24</v>
      </c>
      <c r="SV51" s="29">
        <v>352.71199999999999</v>
      </c>
      <c r="SW51" s="29">
        <v>352.47899999999998</v>
      </c>
      <c r="SX51" s="29">
        <v>353.54199999999997</v>
      </c>
      <c r="SY51" s="29">
        <v>354.33199999999999</v>
      </c>
      <c r="SZ51" s="29">
        <v>354.73200000000003</v>
      </c>
      <c r="TA51" s="29">
        <v>353.28399999999999</v>
      </c>
      <c r="TB51" s="29">
        <v>354.58300000000003</v>
      </c>
      <c r="TC51" s="29">
        <v>348.584</v>
      </c>
      <c r="TD51" s="29">
        <v>349.31799999999998</v>
      </c>
      <c r="TE51" s="29">
        <v>346.26600000000002</v>
      </c>
      <c r="TF51" s="29">
        <v>342.49400000000003</v>
      </c>
    </row>
    <row r="52" spans="2:528" x14ac:dyDescent="0.25">
      <c r="B52" s="29" t="s">
        <v>150</v>
      </c>
      <c r="C52" s="29" t="s">
        <v>927</v>
      </c>
      <c r="D52" s="29">
        <f t="shared" si="12"/>
        <v>513</v>
      </c>
      <c r="E52" s="29" t="str" cm="1">
        <f t="array" ref="E52">_xll.BDP($B52&amp;" corp",E$11)</f>
        <v>EVKGR 2 1/8 07/07/77</v>
      </c>
      <c r="F52" s="29" t="str" cm="1">
        <f t="array" ref="F52">_xll.BDP($B52&amp;" corp",F$11)</f>
        <v>EVKGR</v>
      </c>
      <c r="G52" s="29" cm="1">
        <f t="array" ref="G52">_xll.BDP($B52&amp;" corp",G$11)</f>
        <v>2.125</v>
      </c>
      <c r="H52" s="31" cm="1">
        <f t="array" ref="H52">_xll.BDP($B52&amp;" corp",H$11)*1</f>
        <v>44780</v>
      </c>
      <c r="I52" s="31" t="str">
        <f t="shared" si="10"/>
        <v>EVKGR 2.125 22</v>
      </c>
      <c r="J52" s="29" t="str" cm="1">
        <f t="array" ref="J52">_xll.BDP($B52&amp;" corp",J$11)</f>
        <v>EUR</v>
      </c>
      <c r="K52" s="31" cm="1">
        <f t="array" ref="K52">_xll.BDP($B52&amp;" corp",K$11)*1</f>
        <v>42915</v>
      </c>
      <c r="L52" s="29">
        <f t="shared" ca="1" si="11"/>
        <v>1211</v>
      </c>
      <c r="N52" s="29">
        <v>1</v>
      </c>
      <c r="O52" s="29" t="s">
        <v>1174</v>
      </c>
      <c r="P52" s="29">
        <f>_xll.BDH(B52&amp;"@"&amp;C52&amp;" Corp","blp_i_sprd_mid","-2AY",,"Dates=h","Fill=C","Sort=R","Dir=H","factor=1","pcs="&amp;TV53,"cols=513;rows=1")</f>
        <v>147.16999999999999</v>
      </c>
      <c r="Q52" s="29">
        <v>147.46</v>
      </c>
      <c r="R52" s="29">
        <v>150.76599999999999</v>
      </c>
      <c r="S52" s="29">
        <v>150.07400000000001</v>
      </c>
      <c r="T52" s="29">
        <v>148.822</v>
      </c>
      <c r="U52" s="29">
        <v>143.11099999999999</v>
      </c>
      <c r="V52" s="29">
        <v>142.69</v>
      </c>
      <c r="W52" s="29">
        <v>143.27600000000001</v>
      </c>
      <c r="X52" s="29">
        <v>145.06700000000001</v>
      </c>
      <c r="Y52" s="29">
        <v>145.04300000000001</v>
      </c>
      <c r="Z52" s="29">
        <v>143.06299999999999</v>
      </c>
      <c r="AA52" s="29">
        <v>140.50800000000001</v>
      </c>
      <c r="AB52" s="29">
        <v>146.43700000000001</v>
      </c>
      <c r="AC52" s="29">
        <v>153.667</v>
      </c>
      <c r="AD52" s="29">
        <v>153.25800000000001</v>
      </c>
      <c r="AE52" s="29">
        <v>161.06899999999999</v>
      </c>
      <c r="AF52" s="29">
        <v>167.86799999999999</v>
      </c>
      <c r="AG52" s="29">
        <v>170.63900000000001</v>
      </c>
      <c r="AH52" s="29">
        <v>175.572</v>
      </c>
      <c r="AI52" s="29">
        <v>174.898</v>
      </c>
      <c r="AJ52" s="29">
        <v>169.92400000000001</v>
      </c>
      <c r="AK52" s="29">
        <v>171.01900000000001</v>
      </c>
      <c r="AL52" s="29">
        <v>173.00899999999999</v>
      </c>
      <c r="AM52" s="29">
        <v>162.92099999999999</v>
      </c>
      <c r="AN52" s="29">
        <v>161.881</v>
      </c>
      <c r="AO52" s="29">
        <v>162.268</v>
      </c>
      <c r="AP52" s="29">
        <v>165.15799999999999</v>
      </c>
      <c r="AQ52" s="29">
        <v>165.14</v>
      </c>
      <c r="AR52" s="29">
        <v>161.048</v>
      </c>
      <c r="AS52" s="29">
        <v>157.44900000000001</v>
      </c>
      <c r="AT52" s="29">
        <v>159.654</v>
      </c>
      <c r="AU52" s="29">
        <v>161.39599999999999</v>
      </c>
      <c r="AV52" s="29">
        <v>160.029</v>
      </c>
      <c r="AW52" s="29">
        <v>159.464</v>
      </c>
      <c r="AX52" s="29">
        <v>159.18</v>
      </c>
      <c r="AY52" s="29">
        <v>159.465</v>
      </c>
      <c r="AZ52" s="29">
        <v>160.226</v>
      </c>
      <c r="BA52" s="29">
        <v>150.90199999999999</v>
      </c>
      <c r="BB52" s="29">
        <v>160.286</v>
      </c>
      <c r="BC52" s="29">
        <v>160.45500000000001</v>
      </c>
      <c r="BD52" s="29">
        <v>159.56700000000001</v>
      </c>
      <c r="BE52" s="29">
        <v>159.809</v>
      </c>
      <c r="BF52" s="29">
        <v>162.102</v>
      </c>
      <c r="BG52" s="29">
        <v>165.892</v>
      </c>
      <c r="BH52" s="29">
        <v>165.821</v>
      </c>
      <c r="BI52" s="29">
        <v>164.19200000000001</v>
      </c>
      <c r="BJ52" s="29">
        <v>163.857</v>
      </c>
      <c r="BK52" s="29">
        <v>164.333</v>
      </c>
      <c r="BL52" s="29">
        <v>163.49700000000001</v>
      </c>
      <c r="BM52" s="29">
        <v>163.24100000000001</v>
      </c>
      <c r="BN52" s="29">
        <v>166.81</v>
      </c>
      <c r="BO52" s="29">
        <v>173.93299999999999</v>
      </c>
      <c r="BP52" s="29">
        <v>188.642</v>
      </c>
      <c r="BQ52" s="29">
        <v>192.25800000000001</v>
      </c>
      <c r="BR52" s="29">
        <v>196.13200000000001</v>
      </c>
      <c r="BS52" s="29">
        <v>201.32</v>
      </c>
      <c r="BT52" s="29">
        <v>207.625</v>
      </c>
      <c r="BU52" s="29">
        <v>211.53399999999999</v>
      </c>
      <c r="BV52" s="29">
        <v>210.935</v>
      </c>
      <c r="BW52" s="29">
        <v>211.17</v>
      </c>
      <c r="BX52" s="29">
        <v>207.36500000000001</v>
      </c>
      <c r="BY52" s="29">
        <v>212.63</v>
      </c>
      <c r="BZ52" s="29">
        <v>213.27799999999999</v>
      </c>
      <c r="CA52" s="29">
        <v>215.505</v>
      </c>
      <c r="CB52" s="29">
        <v>229.93899999999999</v>
      </c>
      <c r="CC52" s="29">
        <v>239.81800000000001</v>
      </c>
      <c r="CD52" s="29">
        <v>248.417</v>
      </c>
      <c r="CE52" s="29">
        <v>269.02600000000001</v>
      </c>
      <c r="CF52" s="29">
        <v>277.28199999999998</v>
      </c>
      <c r="CG52" s="29">
        <v>281.815</v>
      </c>
      <c r="CH52" s="29">
        <v>282.64699999999999</v>
      </c>
      <c r="CI52" s="29">
        <v>297.01499999999999</v>
      </c>
      <c r="CJ52" s="29">
        <v>297.30900000000003</v>
      </c>
      <c r="CK52" s="29">
        <v>301.76900000000001</v>
      </c>
      <c r="CL52" s="29">
        <v>300.83600000000001</v>
      </c>
      <c r="CM52" s="29">
        <v>298.399</v>
      </c>
      <c r="CN52" s="29">
        <v>297.14499999999998</v>
      </c>
      <c r="CO52" s="29">
        <v>299.036</v>
      </c>
      <c r="CP52" s="29">
        <v>311.08499999999998</v>
      </c>
      <c r="CQ52" s="29">
        <v>313.255</v>
      </c>
      <c r="CR52" s="29">
        <v>313.97699999999998</v>
      </c>
      <c r="CS52" s="29">
        <v>314.42599999999999</v>
      </c>
      <c r="CT52" s="29">
        <v>313.67599999999999</v>
      </c>
      <c r="CU52" s="29">
        <v>315.50200000000001</v>
      </c>
      <c r="CV52" s="29">
        <v>310.178</v>
      </c>
      <c r="CW52" s="29">
        <v>311.95800000000003</v>
      </c>
      <c r="CX52" s="29">
        <v>306.24</v>
      </c>
      <c r="CY52" s="29">
        <v>299.99900000000002</v>
      </c>
      <c r="CZ52" s="29">
        <v>296.10500000000002</v>
      </c>
      <c r="DA52" s="29">
        <v>292.73500000000001</v>
      </c>
      <c r="DB52" s="29">
        <v>284.71199999999999</v>
      </c>
      <c r="DC52" s="29">
        <v>272.447</v>
      </c>
      <c r="DD52" s="29">
        <v>297.791</v>
      </c>
      <c r="DE52" s="29">
        <v>289.32799999999997</v>
      </c>
      <c r="DF52" s="29">
        <v>283.303</v>
      </c>
      <c r="DG52" s="29">
        <v>269.82100000000003</v>
      </c>
      <c r="DH52" s="29">
        <v>251.75800000000001</v>
      </c>
      <c r="DI52" s="29">
        <v>238.63800000000001</v>
      </c>
      <c r="DJ52" s="29">
        <v>250.233</v>
      </c>
      <c r="DK52" s="29">
        <v>322.238</v>
      </c>
      <c r="DL52" s="29">
        <v>345.88600000000002</v>
      </c>
      <c r="DM52" s="29">
        <v>358.02800000000002</v>
      </c>
      <c r="DN52" s="29">
        <v>361.35599999999999</v>
      </c>
      <c r="DO52" s="29">
        <v>363.71300000000002</v>
      </c>
      <c r="DP52" s="29">
        <v>357.74099999999999</v>
      </c>
      <c r="DQ52" s="29">
        <v>353.24200000000002</v>
      </c>
      <c r="DR52" s="29">
        <v>376.27800000000002</v>
      </c>
      <c r="DS52" s="29">
        <v>392.33</v>
      </c>
      <c r="DT52" s="29">
        <v>389.18</v>
      </c>
      <c r="DU52" s="29">
        <v>388.98099999999999</v>
      </c>
      <c r="DV52" s="29">
        <v>389.89600000000002</v>
      </c>
      <c r="DW52" s="29">
        <v>396.87200000000001</v>
      </c>
      <c r="DX52" s="29">
        <v>397.48099999999999</v>
      </c>
      <c r="DY52" s="29">
        <v>398.83800000000002</v>
      </c>
      <c r="DZ52" s="29">
        <v>394.88200000000001</v>
      </c>
      <c r="EA52" s="29">
        <v>368.67099999999999</v>
      </c>
      <c r="EB52" s="29">
        <v>361.82400000000001</v>
      </c>
      <c r="EC52" s="29">
        <v>359.93900000000002</v>
      </c>
      <c r="ED52" s="29">
        <v>358.97699999999998</v>
      </c>
      <c r="EE52" s="29">
        <v>357.09899999999999</v>
      </c>
      <c r="EF52" s="29">
        <v>354.541</v>
      </c>
      <c r="EG52" s="29">
        <v>358.339</v>
      </c>
      <c r="EH52" s="29">
        <v>355.18400000000003</v>
      </c>
      <c r="EI52" s="29">
        <v>336.04399999999998</v>
      </c>
      <c r="EJ52" s="29">
        <v>324.13900000000001</v>
      </c>
      <c r="EK52" s="29">
        <v>317.78899999999999</v>
      </c>
      <c r="EL52" s="29">
        <v>313.16899999999998</v>
      </c>
      <c r="EM52" s="29">
        <v>315.178</v>
      </c>
      <c r="EN52" s="29">
        <v>328.98500000000001</v>
      </c>
      <c r="EO52" s="29">
        <v>333.822</v>
      </c>
      <c r="EP52" s="29">
        <v>335.327</v>
      </c>
      <c r="EQ52" s="29">
        <v>339.41199999999998</v>
      </c>
      <c r="ER52" s="29">
        <v>341.52800000000002</v>
      </c>
      <c r="ES52" s="29">
        <v>341.64100000000002</v>
      </c>
      <c r="ET52" s="29">
        <v>344.27699999999999</v>
      </c>
      <c r="EU52" s="29">
        <v>337.36599999999999</v>
      </c>
      <c r="EV52" s="29">
        <v>354.49200000000002</v>
      </c>
      <c r="EW52" s="29">
        <v>392.61500000000001</v>
      </c>
      <c r="EX52" s="29">
        <v>435.69200000000001</v>
      </c>
      <c r="EY52" s="29">
        <v>458.47899999999998</v>
      </c>
      <c r="EZ52" s="29">
        <v>484.26400000000001</v>
      </c>
      <c r="FA52" s="29">
        <v>493.976</v>
      </c>
      <c r="FB52" s="29">
        <v>493.286</v>
      </c>
      <c r="FC52" s="29">
        <v>492.85599999999999</v>
      </c>
      <c r="FD52" s="29">
        <v>493.79199999999997</v>
      </c>
      <c r="FE52" s="29">
        <v>496.86099999999999</v>
      </c>
      <c r="FF52" s="29">
        <v>499.79199999999997</v>
      </c>
      <c r="FG52" s="29">
        <v>504.14400000000001</v>
      </c>
      <c r="FH52" s="29">
        <v>501.90100000000001</v>
      </c>
      <c r="FI52" s="29">
        <v>528.86500000000001</v>
      </c>
      <c r="FJ52" s="29">
        <v>530.67700000000002</v>
      </c>
      <c r="FK52" s="29">
        <v>516.62300000000005</v>
      </c>
      <c r="FL52" s="29">
        <v>516.04999999999995</v>
      </c>
      <c r="FM52" s="29">
        <v>506.75900000000001</v>
      </c>
      <c r="FN52" s="29">
        <v>446.32299999999998</v>
      </c>
      <c r="FO52" s="29">
        <v>386.90600000000001</v>
      </c>
      <c r="FP52" s="29">
        <v>278.22800000000001</v>
      </c>
      <c r="FQ52" s="29">
        <v>262.52800000000002</v>
      </c>
      <c r="FR52" s="29">
        <v>233.02699999999999</v>
      </c>
      <c r="FS52" s="29">
        <v>219.70400000000001</v>
      </c>
      <c r="FT52" s="29">
        <v>218.136</v>
      </c>
      <c r="FU52" s="29">
        <v>168.12700000000001</v>
      </c>
      <c r="FV52" s="29">
        <v>147.99299999999999</v>
      </c>
      <c r="FW52" s="29">
        <v>142.791</v>
      </c>
      <c r="FX52" s="29">
        <v>149.46299999999999</v>
      </c>
      <c r="FY52" s="29">
        <v>156.29400000000001</v>
      </c>
      <c r="FZ52" s="29">
        <v>153.26300000000001</v>
      </c>
      <c r="GA52" s="29">
        <v>136.172</v>
      </c>
      <c r="GB52" s="29">
        <v>127.91800000000001</v>
      </c>
      <c r="GC52" s="29">
        <v>119.752</v>
      </c>
      <c r="GD52" s="29">
        <v>112.271</v>
      </c>
      <c r="GE52" s="29">
        <v>102.143</v>
      </c>
      <c r="GF52" s="29">
        <v>103.29</v>
      </c>
      <c r="GG52" s="29">
        <v>105.738</v>
      </c>
      <c r="GH52" s="29">
        <v>107.89100000000001</v>
      </c>
      <c r="GI52" s="29">
        <v>106.755</v>
      </c>
      <c r="GJ52" s="29">
        <v>107.66</v>
      </c>
      <c r="GK52" s="29">
        <v>106.07</v>
      </c>
      <c r="GL52" s="29">
        <v>105.761</v>
      </c>
      <c r="GM52" s="29">
        <v>106.19199999999999</v>
      </c>
      <c r="GN52" s="29">
        <v>105.938</v>
      </c>
      <c r="GO52" s="29">
        <v>104.742</v>
      </c>
      <c r="GP52" s="29">
        <v>104.01300000000001</v>
      </c>
      <c r="GQ52" s="29">
        <v>107.03</v>
      </c>
      <c r="GR52" s="29">
        <v>108.684</v>
      </c>
      <c r="GS52" s="29">
        <v>117.486</v>
      </c>
      <c r="GT52" s="29">
        <v>117.367</v>
      </c>
      <c r="GU52" s="29">
        <v>116.699</v>
      </c>
      <c r="GV52" s="29">
        <v>113.113</v>
      </c>
      <c r="GW52" s="29">
        <v>113.59</v>
      </c>
      <c r="GX52" s="29">
        <v>110.42</v>
      </c>
      <c r="GY52" s="29">
        <v>99.519000000000005</v>
      </c>
      <c r="GZ52" s="29">
        <v>98.061000000000007</v>
      </c>
      <c r="HA52" s="29">
        <v>94.24</v>
      </c>
      <c r="HB52" s="29">
        <v>96.325999999999993</v>
      </c>
      <c r="HC52" s="29">
        <v>95.887</v>
      </c>
      <c r="HD52" s="29">
        <v>96.525999999999996</v>
      </c>
      <c r="HE52" s="29">
        <v>99.423000000000002</v>
      </c>
      <c r="HF52" s="29">
        <v>101.941</v>
      </c>
      <c r="HG52" s="29">
        <v>101.32</v>
      </c>
      <c r="HH52" s="29">
        <v>102.628</v>
      </c>
      <c r="HI52" s="29">
        <v>104.279</v>
      </c>
      <c r="HJ52" s="29">
        <v>105.251</v>
      </c>
      <c r="HK52" s="29">
        <v>108.61199999999999</v>
      </c>
      <c r="HL52" s="29">
        <v>107.458</v>
      </c>
      <c r="HM52" s="29">
        <v>104.97199999999999</v>
      </c>
      <c r="HN52" s="29">
        <v>104.803</v>
      </c>
      <c r="HO52" s="29">
        <v>102.379</v>
      </c>
      <c r="HP52" s="29">
        <v>101.907</v>
      </c>
      <c r="HQ52" s="29">
        <v>101.815</v>
      </c>
      <c r="HR52" s="29">
        <v>103.773</v>
      </c>
      <c r="HS52" s="29">
        <v>103.875</v>
      </c>
      <c r="HT52" s="29">
        <v>105.021</v>
      </c>
      <c r="HU52" s="29">
        <v>107.956</v>
      </c>
      <c r="HV52" s="29">
        <v>107.71599999999999</v>
      </c>
      <c r="HW52" s="29">
        <v>109.946</v>
      </c>
      <c r="HX52" s="29">
        <v>114.569</v>
      </c>
      <c r="HY52" s="29">
        <v>118.643</v>
      </c>
      <c r="HZ52" s="29">
        <v>123.997</v>
      </c>
      <c r="IA52" s="29">
        <v>132.52199999999999</v>
      </c>
      <c r="IB52" s="29">
        <v>134.01400000000001</v>
      </c>
      <c r="IC52" s="29">
        <v>133.26300000000001</v>
      </c>
      <c r="ID52" s="29">
        <v>136.476</v>
      </c>
      <c r="IE52" s="29">
        <v>140.15600000000001</v>
      </c>
      <c r="IF52" s="29">
        <v>142.71</v>
      </c>
      <c r="IG52" s="29">
        <v>146.23099999999999</v>
      </c>
      <c r="IH52" s="29">
        <v>147.74</v>
      </c>
      <c r="II52" s="29">
        <v>143.37899999999999</v>
      </c>
      <c r="IJ52" s="29">
        <v>147.136</v>
      </c>
      <c r="IK52" s="29">
        <v>148.58699999999999</v>
      </c>
      <c r="IL52" s="29">
        <v>149.25899999999999</v>
      </c>
      <c r="IM52" s="29">
        <v>148.52000000000001</v>
      </c>
      <c r="IN52" s="29">
        <v>154.386</v>
      </c>
      <c r="IO52" s="29">
        <v>159.39599999999999</v>
      </c>
      <c r="IP52" s="29">
        <v>159.77600000000001</v>
      </c>
      <c r="IQ52" s="29">
        <v>159.482</v>
      </c>
      <c r="IR52" s="29">
        <v>153.81299999999999</v>
      </c>
      <c r="IS52" s="29">
        <v>151.303</v>
      </c>
      <c r="IT52" s="29">
        <v>149.309</v>
      </c>
      <c r="IU52" s="29">
        <v>148.58799999999999</v>
      </c>
      <c r="IV52" s="29">
        <v>143.69200000000001</v>
      </c>
      <c r="IW52" s="29">
        <v>139.23599999999999</v>
      </c>
      <c r="IX52" s="29">
        <v>137.76300000000001</v>
      </c>
      <c r="IY52" s="29">
        <v>134.047</v>
      </c>
      <c r="IZ52" s="29">
        <v>128.773</v>
      </c>
      <c r="JA52" s="29">
        <v>124.45699999999999</v>
      </c>
      <c r="JB52" s="29">
        <v>114.95099999999999</v>
      </c>
      <c r="JC52" s="29">
        <v>116.783</v>
      </c>
      <c r="JD52" s="29">
        <v>118.82299999999999</v>
      </c>
      <c r="JE52" s="29">
        <v>117.256</v>
      </c>
      <c r="JF52" s="29">
        <v>115.476</v>
      </c>
      <c r="JG52" s="29">
        <v>114.511</v>
      </c>
      <c r="JH52" s="29">
        <v>111.71</v>
      </c>
      <c r="JI52" s="29">
        <v>110.35</v>
      </c>
      <c r="JJ52" s="29">
        <v>113.49299999999999</v>
      </c>
      <c r="JK52" s="29">
        <v>113.333</v>
      </c>
      <c r="JL52" s="29">
        <v>112.223</v>
      </c>
      <c r="JM52" s="29">
        <v>111.723</v>
      </c>
      <c r="JN52" s="29">
        <v>112.613</v>
      </c>
      <c r="JO52" s="29">
        <v>114.348</v>
      </c>
      <c r="JP52" s="29">
        <v>115.419</v>
      </c>
      <c r="JQ52" s="29">
        <v>118.488</v>
      </c>
      <c r="JR52" s="29">
        <v>118.977</v>
      </c>
      <c r="JS52" s="29">
        <v>119.553</v>
      </c>
      <c r="JT52" s="29">
        <v>121.169</v>
      </c>
      <c r="JU52" s="29">
        <v>125.64400000000001</v>
      </c>
      <c r="JV52" s="29">
        <v>127.43</v>
      </c>
      <c r="JW52" s="29">
        <v>120.544</v>
      </c>
      <c r="JX52" s="29">
        <v>121.378</v>
      </c>
      <c r="JY52" s="29">
        <v>121.087</v>
      </c>
      <c r="JZ52" s="29">
        <v>119.07899999999999</v>
      </c>
      <c r="KA52" s="29">
        <v>114.28700000000001</v>
      </c>
      <c r="KB52" s="29">
        <v>117.027</v>
      </c>
      <c r="KC52" s="29">
        <v>119.246</v>
      </c>
      <c r="KD52" s="29">
        <v>118.378</v>
      </c>
      <c r="KE52" s="29">
        <v>117.532</v>
      </c>
      <c r="KF52" s="29">
        <v>116.157</v>
      </c>
      <c r="KG52" s="29">
        <v>114.792</v>
      </c>
      <c r="KH52" s="29">
        <v>111.38200000000001</v>
      </c>
      <c r="KI52" s="29">
        <v>114.21299999999999</v>
      </c>
      <c r="KJ52" s="29">
        <v>113.38500000000001</v>
      </c>
      <c r="KK52" s="29">
        <v>109.30800000000001</v>
      </c>
      <c r="KL52" s="29">
        <v>105.852</v>
      </c>
      <c r="KM52" s="29">
        <v>101.833</v>
      </c>
      <c r="KN52" s="29">
        <v>102.74299999999999</v>
      </c>
      <c r="KO52" s="29">
        <v>124.81699999999999</v>
      </c>
      <c r="KP52" s="29">
        <v>121.574</v>
      </c>
      <c r="KQ52" s="29">
        <v>119.926</v>
      </c>
      <c r="KR52" s="29">
        <v>118.934</v>
      </c>
      <c r="KS52" s="29">
        <v>118.824</v>
      </c>
      <c r="KT52" s="29">
        <v>125.32899999999999</v>
      </c>
      <c r="KU52" s="29">
        <v>126.152</v>
      </c>
      <c r="KV52" s="29">
        <v>125.126</v>
      </c>
      <c r="KW52" s="29">
        <v>128.74700000000001</v>
      </c>
      <c r="KX52" s="29">
        <v>131.315</v>
      </c>
      <c r="KY52" s="29">
        <v>132.095</v>
      </c>
      <c r="KZ52" s="29">
        <v>133.18</v>
      </c>
      <c r="LA52" s="29">
        <v>127.437</v>
      </c>
      <c r="LB52" s="29">
        <v>132.56</v>
      </c>
      <c r="LC52" s="29">
        <v>131.624</v>
      </c>
      <c r="LD52" s="29">
        <v>139.99299999999999</v>
      </c>
      <c r="LE52" s="29">
        <v>149.10599999999999</v>
      </c>
      <c r="LF52" s="29">
        <v>152.74799999999999</v>
      </c>
      <c r="LG52" s="29">
        <v>158.87799999999999</v>
      </c>
      <c r="LH52" s="29">
        <v>159.881</v>
      </c>
      <c r="LI52" s="29">
        <v>149.71799999999999</v>
      </c>
      <c r="LJ52" s="29">
        <v>148.22900000000001</v>
      </c>
      <c r="LK52" s="29">
        <v>148.203</v>
      </c>
      <c r="LL52" s="29">
        <v>153.55600000000001</v>
      </c>
      <c r="LM52" s="29">
        <v>158.232</v>
      </c>
      <c r="LN52" s="29">
        <v>165.65899999999999</v>
      </c>
      <c r="LO52" s="29">
        <v>167.535</v>
      </c>
      <c r="LP52" s="29">
        <v>172.322</v>
      </c>
      <c r="LQ52" s="29">
        <v>153.083</v>
      </c>
      <c r="LR52" s="29">
        <v>142.595</v>
      </c>
      <c r="LS52" s="29">
        <v>140.02500000000001</v>
      </c>
      <c r="LT52" s="29">
        <v>139.52799999999999</v>
      </c>
      <c r="LU52" s="29">
        <v>129.584</v>
      </c>
      <c r="LV52" s="29">
        <v>128.28</v>
      </c>
      <c r="LW52" s="29">
        <v>130.261</v>
      </c>
      <c r="LX52" s="29">
        <v>141.928</v>
      </c>
      <c r="LY52" s="29">
        <v>149.16900000000001</v>
      </c>
      <c r="LZ52" s="29">
        <v>152.30199999999999</v>
      </c>
      <c r="MA52" s="29">
        <v>150.512</v>
      </c>
      <c r="MB52" s="29">
        <v>150.77099999999999</v>
      </c>
      <c r="MC52" s="29">
        <v>140.215</v>
      </c>
      <c r="MD52" s="29">
        <v>133.55099999999999</v>
      </c>
      <c r="ME52" s="29">
        <v>132.97200000000001</v>
      </c>
      <c r="MF52" s="29">
        <v>133.465</v>
      </c>
      <c r="MG52" s="29">
        <v>135.715</v>
      </c>
      <c r="MH52" s="29">
        <v>140.60400000000001</v>
      </c>
      <c r="MI52" s="29">
        <v>141.73500000000001</v>
      </c>
      <c r="MJ52" s="29">
        <v>124.65900000000001</v>
      </c>
      <c r="MK52" s="29">
        <v>109.958</v>
      </c>
      <c r="ML52" s="29">
        <v>111.02800000000001</v>
      </c>
      <c r="MM52" s="29">
        <v>122.646</v>
      </c>
      <c r="MN52" s="29">
        <v>131.75700000000001</v>
      </c>
      <c r="MO52" s="29">
        <v>135.51599999999999</v>
      </c>
      <c r="MP52" s="29">
        <v>144.79599999999999</v>
      </c>
      <c r="MQ52" s="29">
        <v>148.80000000000001</v>
      </c>
      <c r="MR52" s="29">
        <v>148.256</v>
      </c>
      <c r="MS52" s="29">
        <v>144.18600000000001</v>
      </c>
      <c r="MT52" s="29">
        <v>142.72300000000001</v>
      </c>
      <c r="MU52" s="29">
        <v>142.571</v>
      </c>
      <c r="MV52" s="29">
        <v>142.61099999999999</v>
      </c>
      <c r="MW52" s="29">
        <v>150.179</v>
      </c>
      <c r="MX52" s="29">
        <v>165.96299999999999</v>
      </c>
      <c r="MY52" s="29">
        <v>186.61099999999999</v>
      </c>
      <c r="MZ52" s="29">
        <v>190.994</v>
      </c>
      <c r="NA52" s="29">
        <v>193.678</v>
      </c>
      <c r="NB52" s="29">
        <v>198.33600000000001</v>
      </c>
      <c r="NC52" s="29">
        <v>196.6</v>
      </c>
      <c r="ND52" s="29">
        <v>204.572</v>
      </c>
      <c r="NE52" s="29">
        <v>211.935</v>
      </c>
      <c r="NF52" s="29">
        <v>213.12899999999999</v>
      </c>
      <c r="NG52" s="29">
        <v>216.071</v>
      </c>
      <c r="NH52" s="29">
        <v>221.78399999999999</v>
      </c>
      <c r="NI52" s="29">
        <v>224.57400000000001</v>
      </c>
      <c r="NJ52" s="29">
        <v>221.899</v>
      </c>
      <c r="NK52" s="29">
        <v>217.083</v>
      </c>
      <c r="NL52" s="29">
        <v>219.19300000000001</v>
      </c>
      <c r="NM52" s="29">
        <v>214.49100000000001</v>
      </c>
      <c r="NN52" s="29">
        <v>219.22300000000001</v>
      </c>
      <c r="NO52" s="29">
        <v>213.476</v>
      </c>
      <c r="NP52" s="29">
        <v>218.208</v>
      </c>
      <c r="NQ52" s="29">
        <v>200.947</v>
      </c>
      <c r="NR52" s="29">
        <v>184.41300000000001</v>
      </c>
      <c r="NS52" s="29">
        <v>181.30099999999999</v>
      </c>
      <c r="NT52" s="29">
        <v>178.76300000000001</v>
      </c>
      <c r="NU52" s="29">
        <v>177.01900000000001</v>
      </c>
      <c r="NV52" s="29">
        <v>182.614</v>
      </c>
      <c r="NW52" s="29">
        <v>182.31100000000001</v>
      </c>
      <c r="NX52" s="29">
        <v>183.87299999999999</v>
      </c>
      <c r="NY52" s="29">
        <v>180.702</v>
      </c>
      <c r="NZ52" s="29">
        <v>181.62</v>
      </c>
      <c r="OA52" s="29">
        <v>172.13200000000001</v>
      </c>
      <c r="OB52" s="29">
        <v>158.25</v>
      </c>
      <c r="OC52" s="29">
        <v>146.30600000000001</v>
      </c>
      <c r="OD52" s="29">
        <v>145.89500000000001</v>
      </c>
      <c r="OE52" s="29">
        <v>146.31299999999999</v>
      </c>
      <c r="OF52" s="29">
        <v>145.58500000000001</v>
      </c>
      <c r="OG52" s="29">
        <v>147.113</v>
      </c>
      <c r="OH52" s="29">
        <v>148.566</v>
      </c>
      <c r="OI52" s="29">
        <v>151.33699999999999</v>
      </c>
      <c r="OJ52" s="29">
        <v>150.16200000000001</v>
      </c>
      <c r="OK52" s="29">
        <v>150.45699999999999</v>
      </c>
      <c r="OL52" s="29">
        <v>149.495</v>
      </c>
      <c r="OM52" s="29">
        <v>150.71100000000001</v>
      </c>
      <c r="ON52" s="29">
        <v>153.54900000000001</v>
      </c>
      <c r="OO52" s="29">
        <v>151.68</v>
      </c>
      <c r="OP52" s="29">
        <v>147.93899999999999</v>
      </c>
      <c r="OQ52" s="29">
        <v>161.26599999999999</v>
      </c>
      <c r="OR52" s="29">
        <v>169.983</v>
      </c>
      <c r="OS52" s="29">
        <v>177.542</v>
      </c>
      <c r="OT52" s="29">
        <v>175.30199999999999</v>
      </c>
      <c r="OU52" s="29">
        <v>176.059</v>
      </c>
      <c r="OV52" s="29">
        <v>175.63300000000001</v>
      </c>
      <c r="OW52" s="29">
        <v>176.12100000000001</v>
      </c>
      <c r="OX52" s="29">
        <v>173.25899999999999</v>
      </c>
      <c r="OY52" s="29">
        <v>175.27500000000001</v>
      </c>
      <c r="OZ52" s="29">
        <v>177.126</v>
      </c>
      <c r="PA52" s="29">
        <v>186.96600000000001</v>
      </c>
      <c r="PB52" s="29">
        <v>192.92500000000001</v>
      </c>
      <c r="PC52" s="29">
        <v>194.768</v>
      </c>
      <c r="PD52" s="29">
        <v>193.09299999999999</v>
      </c>
      <c r="PE52" s="29">
        <v>197.70599999999999</v>
      </c>
      <c r="PF52" s="29">
        <v>191.15199999999999</v>
      </c>
      <c r="PG52" s="29">
        <v>188.88900000000001</v>
      </c>
      <c r="PH52" s="29">
        <v>184.58600000000001</v>
      </c>
      <c r="PI52" s="29">
        <v>181.09100000000001</v>
      </c>
      <c r="PJ52" s="29">
        <v>184.066</v>
      </c>
      <c r="PK52" s="29">
        <v>187.56299999999999</v>
      </c>
      <c r="PL52" s="29">
        <v>187.429</v>
      </c>
      <c r="PM52" s="29">
        <v>196.46600000000001</v>
      </c>
      <c r="PN52" s="29">
        <v>205.804</v>
      </c>
      <c r="PO52" s="29">
        <v>212.43299999999999</v>
      </c>
      <c r="PP52" s="29">
        <v>222.69900000000001</v>
      </c>
      <c r="PQ52" s="29">
        <v>223.161</v>
      </c>
      <c r="PR52" s="29">
        <v>217.28700000000001</v>
      </c>
      <c r="PS52" s="29">
        <v>219.422</v>
      </c>
      <c r="PT52" s="29">
        <v>222.756</v>
      </c>
      <c r="PU52" s="29">
        <v>223.75899999999999</v>
      </c>
      <c r="PV52" s="29">
        <v>221.251</v>
      </c>
      <c r="PW52" s="29">
        <v>224.648</v>
      </c>
      <c r="PX52" s="29">
        <v>237.226</v>
      </c>
      <c r="PY52" s="29">
        <v>253.136</v>
      </c>
      <c r="PZ52" s="29">
        <v>261.82799999999997</v>
      </c>
      <c r="QA52" s="29">
        <v>261.51600000000002</v>
      </c>
      <c r="QB52" s="29">
        <v>267.46600000000001</v>
      </c>
      <c r="QC52" s="29">
        <v>266.57600000000002</v>
      </c>
      <c r="QD52" s="29">
        <v>267.78500000000003</v>
      </c>
      <c r="QE52" s="29">
        <v>275.60399999999998</v>
      </c>
      <c r="QF52" s="29">
        <v>270.94099999999997</v>
      </c>
      <c r="QG52" s="29">
        <v>270.89299999999997</v>
      </c>
      <c r="QH52" s="29">
        <v>273.28800000000001</v>
      </c>
      <c r="QI52" s="29">
        <v>286.858</v>
      </c>
      <c r="QJ52" s="29">
        <v>286.86500000000001</v>
      </c>
      <c r="QK52" s="29">
        <v>277.30099999999999</v>
      </c>
      <c r="QL52" s="29">
        <v>256.34199999999998</v>
      </c>
      <c r="QM52" s="29">
        <v>265.42399999999998</v>
      </c>
      <c r="QN52" s="29">
        <v>270.54899999999998</v>
      </c>
      <c r="QO52" s="29">
        <v>270.57299999999998</v>
      </c>
      <c r="QP52" s="29">
        <v>272.35399999999998</v>
      </c>
      <c r="QQ52" s="29">
        <v>282.32600000000002</v>
      </c>
      <c r="QR52" s="29">
        <v>277.76600000000002</v>
      </c>
      <c r="QS52" s="29">
        <v>272.04500000000002</v>
      </c>
      <c r="QT52" s="29">
        <v>270.65199999999999</v>
      </c>
      <c r="QU52" s="29">
        <v>272.60899999999998</v>
      </c>
      <c r="QV52" s="29">
        <v>270.82100000000003</v>
      </c>
      <c r="QW52" s="29">
        <v>263.54899999999998</v>
      </c>
      <c r="QX52" s="29">
        <v>255.25200000000001</v>
      </c>
      <c r="QY52" s="29">
        <v>259.23700000000002</v>
      </c>
      <c r="QZ52" s="29">
        <v>275.43700000000001</v>
      </c>
      <c r="RA52" s="29">
        <v>276.60899999999998</v>
      </c>
      <c r="RB52" s="29">
        <v>290.904</v>
      </c>
      <c r="RC52" s="29">
        <v>289.56200000000001</v>
      </c>
      <c r="RD52" s="29">
        <v>284.91199999999998</v>
      </c>
      <c r="RE52" s="29">
        <v>296.72500000000002</v>
      </c>
      <c r="RF52" s="29">
        <v>304.75599999999997</v>
      </c>
      <c r="RG52" s="29">
        <v>317.35700000000003</v>
      </c>
      <c r="RH52" s="29">
        <v>329.226</v>
      </c>
      <c r="RI52" s="29">
        <v>333.85899999999998</v>
      </c>
      <c r="RJ52" s="29">
        <v>334.661</v>
      </c>
      <c r="RK52" s="29">
        <v>320.00400000000002</v>
      </c>
      <c r="RL52" s="29">
        <v>314.74400000000003</v>
      </c>
      <c r="RM52" s="29">
        <v>313.02600000000001</v>
      </c>
      <c r="RN52" s="29">
        <v>313.02199999999999</v>
      </c>
      <c r="RO52" s="29">
        <v>309.15699999999998</v>
      </c>
      <c r="RP52" s="29">
        <v>311.73099999999999</v>
      </c>
      <c r="RQ52" s="29">
        <v>310.44200000000001</v>
      </c>
      <c r="RR52" s="29">
        <v>307.98899999999998</v>
      </c>
      <c r="RS52" s="29">
        <v>304.584</v>
      </c>
      <c r="RT52" s="29">
        <v>300.11099999999999</v>
      </c>
      <c r="RU52" s="29">
        <v>301.78399999999999</v>
      </c>
      <c r="RV52" s="29">
        <v>307.185</v>
      </c>
      <c r="RW52" s="29">
        <v>324.91000000000003</v>
      </c>
      <c r="RX52" s="29">
        <v>352.5</v>
      </c>
      <c r="RY52" s="29">
        <v>357.68599999999998</v>
      </c>
      <c r="RZ52" s="29">
        <v>351.54</v>
      </c>
      <c r="SA52" s="29">
        <v>349.70400000000001</v>
      </c>
      <c r="SB52" s="29">
        <v>329.35199999999998</v>
      </c>
      <c r="SC52" s="29">
        <v>307.565</v>
      </c>
      <c r="SD52" s="29">
        <v>298.30700000000002</v>
      </c>
      <c r="SE52" s="29">
        <v>296.75799999999998</v>
      </c>
      <c r="SF52" s="29">
        <v>284.36599999999999</v>
      </c>
      <c r="SG52" s="29">
        <v>272.59399999999999</v>
      </c>
      <c r="SH52" s="29">
        <v>261.68400000000003</v>
      </c>
      <c r="SI52" s="29">
        <v>257.21800000000002</v>
      </c>
      <c r="SJ52" s="29">
        <v>260.24</v>
      </c>
      <c r="SK52" s="29">
        <v>258.726</v>
      </c>
      <c r="SL52" s="29">
        <v>256.57400000000001</v>
      </c>
      <c r="SM52" s="29">
        <v>263.71499999999997</v>
      </c>
      <c r="SN52" s="29">
        <v>242.76400000000001</v>
      </c>
      <c r="SO52" s="29">
        <v>230.489</v>
      </c>
      <c r="SP52" s="29">
        <v>218.714</v>
      </c>
      <c r="SQ52" s="29">
        <v>210.07400000000001</v>
      </c>
      <c r="SR52" s="29">
        <v>206.12100000000001</v>
      </c>
      <c r="SS52" s="29">
        <v>205.863</v>
      </c>
      <c r="ST52" s="29">
        <v>204.25700000000001</v>
      </c>
      <c r="SU52" s="29">
        <v>200.99700000000001</v>
      </c>
      <c r="SV52" s="29">
        <v>202.75399999999999</v>
      </c>
      <c r="SW52" s="29">
        <v>211.126</v>
      </c>
      <c r="SX52" s="29">
        <v>215.01</v>
      </c>
      <c r="SY52" s="29">
        <v>215.58</v>
      </c>
      <c r="SZ52" s="29">
        <v>216.56</v>
      </c>
      <c r="TA52" s="29">
        <v>223.154</v>
      </c>
      <c r="TB52" s="29">
        <v>223.77799999999999</v>
      </c>
      <c r="TC52" s="29">
        <v>222.548</v>
      </c>
      <c r="TD52" s="29">
        <v>222.607</v>
      </c>
      <c r="TE52" s="29">
        <v>207.57499999999999</v>
      </c>
      <c r="TF52" s="29">
        <v>199.286</v>
      </c>
      <c r="TG52" s="29">
        <v>191.96</v>
      </c>
      <c r="TH52" s="29">
        <v>188.179</v>
      </c>
    </row>
    <row r="53" spans="2:528" x14ac:dyDescent="0.25">
      <c r="B53" s="29" t="s">
        <v>102</v>
      </c>
      <c r="C53" s="29" t="s">
        <v>927</v>
      </c>
      <c r="D53" s="29">
        <f t="shared" si="12"/>
        <v>103</v>
      </c>
      <c r="E53" s="29" t="str" cm="1">
        <f t="array" ref="E53">_xll.BDP($B53&amp;" corp",E$11)</f>
        <v>FIRMEN 3 3/4 PERP</v>
      </c>
      <c r="F53" s="29" t="str" cm="1">
        <f t="array" ref="F53">_xll.BDP($B53&amp;" corp",F$11)</f>
        <v>FIRMEN</v>
      </c>
      <c r="G53" s="29" cm="1">
        <f t="array" ref="G53">_xll.BDP($B53&amp;" corp",G$11)</f>
        <v>3.75</v>
      </c>
      <c r="H53" s="31" cm="1">
        <f t="array" ref="H53">_xll.BDP($B53&amp;" corp",H$11)*1</f>
        <v>45903</v>
      </c>
      <c r="I53" s="31" t="str">
        <f t="shared" si="10"/>
        <v>FIRMEN 3.75 25</v>
      </c>
      <c r="J53" s="29" t="str" cm="1">
        <f t="array" ref="J53">_xll.BDP($B53&amp;" corp",J$11)</f>
        <v>EUR</v>
      </c>
      <c r="K53" s="31" cm="1">
        <f t="array" ref="K53">_xll.BDP($B53&amp;" corp",K$11)*1</f>
        <v>43978</v>
      </c>
      <c r="L53" s="29">
        <f t="shared" ca="1" si="11"/>
        <v>148</v>
      </c>
      <c r="N53" s="29">
        <v>1</v>
      </c>
      <c r="O53" s="29" t="s">
        <v>1174</v>
      </c>
      <c r="P53" s="29">
        <f>_xll.BDH(B53&amp;"@"&amp;C53&amp;" Corp","blp_i_sprd_mid","-2AY",,"Dates=h","Fill=C","Sort=R","Dir=H","factor=1","pcs="&amp;TV54,"cols=103;rows=1")</f>
        <v>307.678</v>
      </c>
      <c r="Q53" s="29">
        <v>309.06</v>
      </c>
      <c r="R53" s="29">
        <v>310.91899999999998</v>
      </c>
      <c r="S53" s="29">
        <v>313.74799999999999</v>
      </c>
      <c r="T53" s="29">
        <v>313.72800000000001</v>
      </c>
      <c r="U53" s="29">
        <v>307.47399999999999</v>
      </c>
      <c r="V53" s="29">
        <v>305.71100000000001</v>
      </c>
      <c r="W53" s="29">
        <v>305.34100000000001</v>
      </c>
      <c r="X53" s="29">
        <v>304.178</v>
      </c>
      <c r="Y53" s="29">
        <v>300.214</v>
      </c>
      <c r="Z53" s="29">
        <v>295.30799999999999</v>
      </c>
      <c r="AA53" s="29">
        <v>294.69200000000001</v>
      </c>
      <c r="AB53" s="29">
        <v>298.09500000000003</v>
      </c>
      <c r="AC53" s="29">
        <v>305.21800000000002</v>
      </c>
      <c r="AD53" s="29">
        <v>305.03500000000003</v>
      </c>
      <c r="AE53" s="29">
        <v>311.81</v>
      </c>
      <c r="AF53" s="29">
        <v>318.904</v>
      </c>
      <c r="AG53" s="29">
        <v>323.488</v>
      </c>
      <c r="AH53" s="29">
        <v>330.55500000000001</v>
      </c>
      <c r="AI53" s="29">
        <v>327.863</v>
      </c>
      <c r="AJ53" s="29">
        <v>321.43799999999999</v>
      </c>
      <c r="AK53" s="29">
        <v>323.17500000000001</v>
      </c>
      <c r="AL53" s="29">
        <v>322.97300000000001</v>
      </c>
      <c r="AM53" s="29">
        <v>316.99599999999998</v>
      </c>
      <c r="AN53" s="29">
        <v>319.399</v>
      </c>
      <c r="AO53" s="29">
        <v>319.21199999999999</v>
      </c>
      <c r="AP53" s="29">
        <v>321.875</v>
      </c>
      <c r="AQ53" s="29">
        <v>323.43099999999998</v>
      </c>
      <c r="AR53" s="29">
        <v>322.36200000000002</v>
      </c>
      <c r="AS53" s="29">
        <v>319.11200000000002</v>
      </c>
      <c r="AT53" s="29">
        <v>319.67399999999998</v>
      </c>
      <c r="AU53" s="29">
        <v>322.471</v>
      </c>
      <c r="AV53" s="29">
        <v>319.69799999999998</v>
      </c>
      <c r="AW53" s="29">
        <v>319.935</v>
      </c>
      <c r="AX53" s="29">
        <v>320.142</v>
      </c>
      <c r="AY53" s="29">
        <v>321.84399999999999</v>
      </c>
      <c r="AZ53" s="29">
        <v>323.18599999999998</v>
      </c>
      <c r="BA53" s="29">
        <v>322.94600000000003</v>
      </c>
      <c r="BB53" s="29">
        <v>321.399</v>
      </c>
      <c r="BC53" s="29">
        <v>317.702</v>
      </c>
      <c r="BD53" s="29">
        <v>316.84500000000003</v>
      </c>
      <c r="BE53" s="29">
        <v>320.995</v>
      </c>
      <c r="BF53" s="29">
        <v>321.68700000000001</v>
      </c>
      <c r="BG53" s="29">
        <v>321.84199999999998</v>
      </c>
      <c r="BH53" s="29">
        <v>319.8</v>
      </c>
      <c r="BI53" s="29">
        <v>319.25200000000001</v>
      </c>
      <c r="BJ53" s="29">
        <v>317.50599999999997</v>
      </c>
      <c r="BK53" s="29">
        <v>307.40800000000002</v>
      </c>
      <c r="BL53" s="29">
        <v>300.09899999999999</v>
      </c>
      <c r="BM53" s="29">
        <v>303.10300000000001</v>
      </c>
      <c r="BN53" s="29">
        <v>308.15699999999998</v>
      </c>
      <c r="BO53" s="29">
        <v>314.322</v>
      </c>
      <c r="BP53" s="29">
        <v>315.14400000000001</v>
      </c>
      <c r="BQ53" s="29">
        <v>317.755</v>
      </c>
      <c r="BR53" s="29">
        <v>317.57400000000001</v>
      </c>
      <c r="BS53" s="29">
        <v>322.91899999999998</v>
      </c>
      <c r="BT53" s="29">
        <v>326.31700000000001</v>
      </c>
      <c r="BU53" s="29">
        <v>326.42099999999999</v>
      </c>
      <c r="BV53" s="29">
        <v>319.69</v>
      </c>
      <c r="BW53" s="29">
        <v>308.84399999999999</v>
      </c>
      <c r="BX53" s="29">
        <v>306.63400000000001</v>
      </c>
      <c r="BY53" s="29">
        <v>302.56299999999999</v>
      </c>
      <c r="BZ53" s="29">
        <v>299.65600000000001</v>
      </c>
      <c r="CA53" s="29">
        <v>300.315</v>
      </c>
      <c r="CB53" s="29">
        <v>300.495</v>
      </c>
      <c r="CC53" s="29">
        <v>298.36200000000002</v>
      </c>
      <c r="CD53" s="29">
        <v>308.53199999999998</v>
      </c>
      <c r="CE53" s="29">
        <v>317.36700000000002</v>
      </c>
      <c r="CF53" s="29">
        <v>322.54199999999997</v>
      </c>
      <c r="CG53" s="29">
        <v>324.012</v>
      </c>
      <c r="CH53" s="29">
        <v>326.49</v>
      </c>
      <c r="CI53" s="29">
        <v>324.86599999999999</v>
      </c>
      <c r="CJ53" s="29">
        <v>329.185</v>
      </c>
      <c r="CK53" s="29">
        <v>319.29899999999998</v>
      </c>
      <c r="CL53" s="29">
        <v>316.291</v>
      </c>
      <c r="CM53" s="29">
        <v>313.77999999999997</v>
      </c>
      <c r="CN53" s="29">
        <v>314.065</v>
      </c>
      <c r="CO53" s="29">
        <v>321.26400000000001</v>
      </c>
      <c r="CP53" s="29">
        <v>324.971</v>
      </c>
      <c r="CQ53" s="29">
        <v>331.76100000000002</v>
      </c>
      <c r="CR53" s="29">
        <v>346.096</v>
      </c>
      <c r="CS53" s="29">
        <v>350.28</v>
      </c>
      <c r="CT53" s="29">
        <v>351.072</v>
      </c>
      <c r="CU53" s="29">
        <v>351.37799999999999</v>
      </c>
      <c r="CV53" s="29">
        <v>352.678</v>
      </c>
      <c r="CW53" s="29">
        <v>352.59899999999999</v>
      </c>
      <c r="CX53" s="29">
        <v>362.16800000000001</v>
      </c>
      <c r="CY53" s="29">
        <v>356.20600000000002</v>
      </c>
      <c r="CZ53" s="29">
        <v>356.65800000000002</v>
      </c>
      <c r="DA53" s="29">
        <v>350.55399999999997</v>
      </c>
      <c r="DB53" s="29">
        <v>345.75400000000002</v>
      </c>
      <c r="DC53" s="29">
        <v>361.61200000000002</v>
      </c>
      <c r="DD53" s="29">
        <v>353.76799999999997</v>
      </c>
      <c r="DE53" s="29">
        <v>354.74299999999999</v>
      </c>
      <c r="DF53" s="29">
        <v>338.017</v>
      </c>
      <c r="DG53" s="29">
        <v>326.96699999999998</v>
      </c>
      <c r="DH53" s="29">
        <v>301.93</v>
      </c>
      <c r="DI53" s="29">
        <v>310.61399999999998</v>
      </c>
      <c r="DJ53" s="29">
        <v>343.75599999999997</v>
      </c>
      <c r="DK53" s="29">
        <v>356.46600000000001</v>
      </c>
      <c r="DL53" s="29">
        <v>368.04199999999997</v>
      </c>
      <c r="DM53" s="29">
        <v>375.81799999999998</v>
      </c>
      <c r="DN53" s="29">
        <v>378.77100000000002</v>
      </c>
    </row>
    <row r="54" spans="2:528" x14ac:dyDescent="0.25">
      <c r="B54" s="29" t="s">
        <v>748</v>
      </c>
      <c r="C54" s="29" t="s">
        <v>927</v>
      </c>
      <c r="D54" s="29">
        <f t="shared" si="12"/>
        <v>444</v>
      </c>
      <c r="E54" s="29" t="str" cm="1">
        <f t="array" ref="E54">_xll.BDP($B54&amp;" corp",E$11)</f>
        <v>ACFP 4 3/8 PERP</v>
      </c>
      <c r="F54" s="29" t="str" cm="1">
        <f t="array" ref="F54">_xll.BDP($B54&amp;" corp",F$11)</f>
        <v>ACFP</v>
      </c>
      <c r="G54" s="29" cm="1">
        <f t="array" ref="G54">_xll.BDP($B54&amp;" corp",G$11)</f>
        <v>4.375</v>
      </c>
      <c r="H54" s="31" cm="1">
        <f t="array" ref="H54">_xll.BDP($B54&amp;" corp",H$11)*1</f>
        <v>45321</v>
      </c>
      <c r="I54" s="31" t="str">
        <f t="shared" si="10"/>
        <v>ACFP 4.375 24</v>
      </c>
      <c r="J54" s="29" t="str" cm="1">
        <f t="array" ref="J54">_xll.BDP($B54&amp;" corp",J$11)</f>
        <v>EUR</v>
      </c>
      <c r="K54" s="31" cm="1">
        <f t="array" ref="K54">_xll.BDP($B54&amp;" corp",K$11)*1</f>
        <v>43489</v>
      </c>
      <c r="L54" s="29">
        <f t="shared" ca="1" si="11"/>
        <v>637</v>
      </c>
      <c r="N54" s="29">
        <v>1</v>
      </c>
      <c r="O54" s="29" t="s">
        <v>1174</v>
      </c>
      <c r="P54" s="29">
        <f>_xll.BDH(B54&amp;"@"&amp;C54&amp;" Corp","blp_i_sprd_mid","-2AY",,"Dates=h","Fill=C","Sort=R","Dir=H","factor=1","pcs="&amp;TV55,"cols=444;rows=1")</f>
        <v>742.47</v>
      </c>
      <c r="Q54" s="29">
        <v>738.952</v>
      </c>
      <c r="R54" s="29">
        <v>732.755</v>
      </c>
      <c r="S54" s="29">
        <v>733.72500000000002</v>
      </c>
      <c r="T54" s="29">
        <v>739.23199999999997</v>
      </c>
      <c r="U54" s="29">
        <v>663.65700000000004</v>
      </c>
      <c r="V54" s="29">
        <v>654.73299999999995</v>
      </c>
      <c r="W54" s="29">
        <v>651.89599999999996</v>
      </c>
      <c r="X54" s="29">
        <v>649.73099999999999</v>
      </c>
      <c r="Y54" s="29">
        <v>639.36900000000003</v>
      </c>
      <c r="Z54" s="29">
        <v>636.40599999999995</v>
      </c>
      <c r="AA54" s="29">
        <v>640.92399999999998</v>
      </c>
      <c r="AB54" s="29">
        <v>670.36099999999999</v>
      </c>
      <c r="AC54" s="29">
        <v>680.74699999999996</v>
      </c>
      <c r="AD54" s="29">
        <v>684.77599999999995</v>
      </c>
      <c r="AE54" s="29">
        <v>702.60199999999998</v>
      </c>
      <c r="AF54" s="29">
        <v>722.46500000000003</v>
      </c>
      <c r="AG54" s="29">
        <v>737.86099999999999</v>
      </c>
      <c r="AH54" s="29">
        <v>765.56299999999999</v>
      </c>
      <c r="AI54" s="29">
        <v>801.66499999999996</v>
      </c>
      <c r="AJ54" s="29">
        <v>695.63699999999994</v>
      </c>
      <c r="AK54" s="29">
        <v>686.23299999999995</v>
      </c>
      <c r="AL54" s="29">
        <v>629.54100000000005</v>
      </c>
      <c r="AM54" s="29">
        <v>580.72699999999998</v>
      </c>
      <c r="AN54" s="29">
        <v>584.83900000000006</v>
      </c>
      <c r="AO54" s="29">
        <v>589.19100000000003</v>
      </c>
      <c r="AP54" s="29">
        <v>593.46400000000006</v>
      </c>
      <c r="AQ54" s="29">
        <v>602.26599999999996</v>
      </c>
      <c r="AR54" s="29">
        <v>622.351</v>
      </c>
      <c r="AS54" s="29">
        <v>626.91200000000003</v>
      </c>
      <c r="AT54" s="29">
        <v>638.77599999999995</v>
      </c>
      <c r="AU54" s="29">
        <v>637.09</v>
      </c>
      <c r="AV54" s="29">
        <v>639.03300000000002</v>
      </c>
      <c r="AW54" s="29">
        <v>640.90200000000004</v>
      </c>
      <c r="AX54" s="29">
        <v>637.721</v>
      </c>
      <c r="AY54" s="29">
        <v>639.44100000000003</v>
      </c>
      <c r="AZ54" s="29">
        <v>633.63599999999997</v>
      </c>
      <c r="BA54" s="29">
        <v>623.61699999999996</v>
      </c>
      <c r="BB54" s="29">
        <v>620.71</v>
      </c>
      <c r="BC54" s="29">
        <v>606.52300000000002</v>
      </c>
      <c r="BD54" s="29">
        <v>603.77300000000002</v>
      </c>
      <c r="BE54" s="29">
        <v>626.58600000000001</v>
      </c>
      <c r="BF54" s="29">
        <v>654.89499999999998</v>
      </c>
      <c r="BG54" s="29">
        <v>664.17399999999998</v>
      </c>
      <c r="BH54" s="29">
        <v>741.44799999999998</v>
      </c>
      <c r="BI54" s="29">
        <v>745.43200000000002</v>
      </c>
      <c r="BJ54" s="29">
        <v>738.70399999999995</v>
      </c>
      <c r="BK54" s="29">
        <v>723.14</v>
      </c>
      <c r="BL54" s="29">
        <v>718.51300000000003</v>
      </c>
      <c r="BM54" s="29">
        <v>713.83699999999999</v>
      </c>
      <c r="BN54" s="29">
        <v>715.54899999999998</v>
      </c>
      <c r="BO54" s="29">
        <v>712.428</v>
      </c>
      <c r="BP54" s="29">
        <v>693.596</v>
      </c>
      <c r="BQ54" s="29">
        <v>690.10400000000004</v>
      </c>
      <c r="BR54" s="29">
        <v>684.71199999999999</v>
      </c>
      <c r="BS54" s="29">
        <v>679.04899999999998</v>
      </c>
      <c r="BT54" s="29">
        <v>632.47</v>
      </c>
      <c r="BU54" s="29">
        <v>609.73900000000003</v>
      </c>
      <c r="BV54" s="29">
        <v>607.65800000000002</v>
      </c>
      <c r="BW54" s="29">
        <v>589.00699999999995</v>
      </c>
      <c r="BX54" s="29">
        <v>584.91399999999999</v>
      </c>
      <c r="BY54" s="29">
        <v>563.64300000000003</v>
      </c>
      <c r="BZ54" s="29">
        <v>555.93299999999999</v>
      </c>
      <c r="CA54" s="29">
        <v>563.35</v>
      </c>
      <c r="CB54" s="29">
        <v>578.39599999999996</v>
      </c>
      <c r="CC54" s="29">
        <v>582.096</v>
      </c>
      <c r="CD54" s="29">
        <v>601.56700000000001</v>
      </c>
      <c r="CE54" s="29">
        <v>618.952</v>
      </c>
      <c r="CF54" s="29">
        <v>641.41600000000005</v>
      </c>
      <c r="CG54" s="29">
        <v>649.62800000000004</v>
      </c>
      <c r="CH54" s="29">
        <v>661.72900000000004</v>
      </c>
      <c r="CI54" s="29">
        <v>666.74099999999999</v>
      </c>
      <c r="CJ54" s="29">
        <v>675.50599999999997</v>
      </c>
      <c r="CK54" s="29">
        <v>676.25</v>
      </c>
      <c r="CL54" s="29">
        <v>681.53200000000004</v>
      </c>
      <c r="CM54" s="29">
        <v>685.53800000000001</v>
      </c>
      <c r="CN54" s="29">
        <v>690.99900000000002</v>
      </c>
      <c r="CO54" s="29">
        <v>703.61800000000005</v>
      </c>
      <c r="CP54" s="29">
        <v>716.01400000000001</v>
      </c>
      <c r="CQ54" s="29">
        <v>734.01199999999994</v>
      </c>
      <c r="CR54" s="29">
        <v>748.10299999999995</v>
      </c>
      <c r="CS54" s="29">
        <v>767.22900000000004</v>
      </c>
      <c r="CT54" s="29">
        <v>763.94600000000003</v>
      </c>
      <c r="CU54" s="29">
        <v>758.125</v>
      </c>
      <c r="CV54" s="29">
        <v>742.904</v>
      </c>
      <c r="CW54" s="29">
        <v>738.16200000000003</v>
      </c>
      <c r="CX54" s="29">
        <v>738.70899999999995</v>
      </c>
      <c r="CY54" s="29">
        <v>728.45699999999999</v>
      </c>
      <c r="CZ54" s="29">
        <v>729.14099999999996</v>
      </c>
      <c r="DA54" s="29">
        <v>720.14200000000005</v>
      </c>
      <c r="DB54" s="29">
        <v>722.88099999999997</v>
      </c>
      <c r="DC54" s="29">
        <v>780.11699999999996</v>
      </c>
      <c r="DD54" s="29">
        <v>758.00300000000004</v>
      </c>
      <c r="DE54" s="29">
        <v>758.38400000000001</v>
      </c>
      <c r="DF54" s="29">
        <v>712.41800000000001</v>
      </c>
      <c r="DG54" s="29">
        <v>641.14700000000005</v>
      </c>
      <c r="DH54" s="29">
        <v>568.66800000000001</v>
      </c>
      <c r="DI54" s="29">
        <v>604.774</v>
      </c>
      <c r="DJ54" s="29">
        <v>634.18700000000001</v>
      </c>
      <c r="DK54" s="29">
        <v>620.49300000000005</v>
      </c>
      <c r="DL54" s="29">
        <v>652.69500000000005</v>
      </c>
      <c r="DM54" s="29">
        <v>657.01400000000001</v>
      </c>
      <c r="DN54" s="29">
        <v>657.37699999999995</v>
      </c>
      <c r="DO54" s="29">
        <v>646.76900000000001</v>
      </c>
      <c r="DP54" s="29">
        <v>632.25</v>
      </c>
      <c r="DQ54" s="29">
        <v>712.06</v>
      </c>
      <c r="DR54" s="29">
        <v>825.28499999999997</v>
      </c>
      <c r="DS54" s="29">
        <v>831.21699999999998</v>
      </c>
      <c r="DT54" s="29">
        <v>848.95</v>
      </c>
      <c r="DU54" s="29">
        <v>879.80200000000002</v>
      </c>
      <c r="DV54" s="29">
        <v>983.24599999999998</v>
      </c>
      <c r="DW54" s="29">
        <v>1026.181</v>
      </c>
      <c r="DX54" s="29">
        <v>1042.8889999999999</v>
      </c>
      <c r="DY54" s="29">
        <v>993.78899999999999</v>
      </c>
      <c r="DZ54" s="29">
        <v>916.15899999999999</v>
      </c>
      <c r="EA54" s="29">
        <v>889.64400000000001</v>
      </c>
      <c r="EB54" s="29">
        <v>864.09</v>
      </c>
      <c r="EC54" s="29">
        <v>864.976</v>
      </c>
      <c r="ED54" s="29">
        <v>864.9</v>
      </c>
      <c r="EE54" s="29">
        <v>878.048</v>
      </c>
      <c r="EF54" s="29">
        <v>870.452</v>
      </c>
      <c r="EG54" s="29">
        <v>793.18700000000001</v>
      </c>
      <c r="EH54" s="29">
        <v>776.83900000000006</v>
      </c>
      <c r="EI54" s="29">
        <v>765.08199999999999</v>
      </c>
      <c r="EJ54" s="29">
        <v>747.38</v>
      </c>
      <c r="EK54" s="29">
        <v>729.81700000000001</v>
      </c>
      <c r="EL54" s="29">
        <v>758.678</v>
      </c>
      <c r="EM54" s="29">
        <v>773.86300000000006</v>
      </c>
      <c r="EN54" s="29">
        <v>797.95799999999997</v>
      </c>
      <c r="EO54" s="29">
        <v>803.79100000000005</v>
      </c>
      <c r="EP54" s="29">
        <v>789.60500000000002</v>
      </c>
      <c r="EQ54" s="29">
        <v>777.41899999999998</v>
      </c>
      <c r="ER54" s="29">
        <v>807.98500000000001</v>
      </c>
      <c r="ES54" s="29">
        <v>684.46699999999998</v>
      </c>
      <c r="ET54" s="29">
        <v>689.40099999999995</v>
      </c>
      <c r="EU54" s="29">
        <v>795.07399999999996</v>
      </c>
      <c r="EV54" s="29">
        <v>909.54399999999998</v>
      </c>
      <c r="EW54" s="29">
        <v>943.774</v>
      </c>
      <c r="EX54" s="29">
        <v>1005.623</v>
      </c>
      <c r="EY54" s="29">
        <v>1016.84</v>
      </c>
      <c r="EZ54" s="29">
        <v>1034.4949999999999</v>
      </c>
      <c r="FA54" s="29">
        <v>1054.72</v>
      </c>
      <c r="FB54" s="29">
        <v>1089.58</v>
      </c>
      <c r="FC54" s="29">
        <v>1118.933</v>
      </c>
      <c r="FD54" s="29">
        <v>1126.9649999999999</v>
      </c>
      <c r="FE54" s="29">
        <v>1162.5809999999999</v>
      </c>
      <c r="FF54" s="29">
        <v>1185.932</v>
      </c>
      <c r="FG54" s="29">
        <v>1336.6569999999999</v>
      </c>
      <c r="FH54" s="29">
        <v>1355.85</v>
      </c>
      <c r="FI54" s="29">
        <v>1319.4390000000001</v>
      </c>
      <c r="FJ54" s="29">
        <v>1312.5920000000001</v>
      </c>
      <c r="FK54" s="29">
        <v>1324.779</v>
      </c>
      <c r="FL54" s="29">
        <v>1168.4590000000001</v>
      </c>
      <c r="FM54" s="29">
        <v>1018.32</v>
      </c>
      <c r="FN54" s="29">
        <v>784.16399999999999</v>
      </c>
      <c r="FO54" s="29">
        <v>742.21199999999999</v>
      </c>
      <c r="FP54" s="29">
        <v>563.322</v>
      </c>
      <c r="FQ54" s="29">
        <v>553.14700000000005</v>
      </c>
      <c r="FR54" s="29">
        <v>610.06600000000003</v>
      </c>
      <c r="FS54" s="29">
        <v>445.298</v>
      </c>
      <c r="FT54" s="29">
        <v>391.35899999999998</v>
      </c>
      <c r="FU54" s="29">
        <v>369.19600000000003</v>
      </c>
      <c r="FV54" s="29">
        <v>379.512</v>
      </c>
      <c r="FW54" s="29">
        <v>404.404</v>
      </c>
      <c r="FX54" s="29">
        <v>406.49700000000001</v>
      </c>
      <c r="FY54" s="29">
        <v>326.78800000000001</v>
      </c>
      <c r="FZ54" s="29">
        <v>297.5</v>
      </c>
      <c r="GA54" s="29">
        <v>291.54399999999998</v>
      </c>
      <c r="GB54" s="29">
        <v>281.79500000000002</v>
      </c>
      <c r="GC54" s="29">
        <v>234.41</v>
      </c>
      <c r="GD54" s="29">
        <v>234.43100000000001</v>
      </c>
      <c r="GE54" s="29">
        <v>242.036</v>
      </c>
      <c r="GF54" s="29">
        <v>243.91900000000001</v>
      </c>
      <c r="GG54" s="29">
        <v>242.37799999999999</v>
      </c>
      <c r="GH54" s="29">
        <v>246.31</v>
      </c>
      <c r="GI54" s="29">
        <v>246.38</v>
      </c>
      <c r="GJ54" s="29">
        <v>244.47200000000001</v>
      </c>
      <c r="GK54" s="29">
        <v>249.81200000000001</v>
      </c>
      <c r="GL54" s="29">
        <v>249.58600000000001</v>
      </c>
      <c r="GM54" s="29">
        <v>244.27199999999999</v>
      </c>
      <c r="GN54" s="29">
        <v>239.19900000000001</v>
      </c>
      <c r="GO54" s="29">
        <v>243.51599999999999</v>
      </c>
      <c r="GP54" s="29">
        <v>252.92</v>
      </c>
      <c r="GQ54" s="29">
        <v>277.81599999999997</v>
      </c>
      <c r="GR54" s="29">
        <v>278.29899999999998</v>
      </c>
      <c r="GS54" s="29">
        <v>272.62299999999999</v>
      </c>
      <c r="GT54" s="29">
        <v>247.87299999999999</v>
      </c>
      <c r="GU54" s="29">
        <v>245.19800000000001</v>
      </c>
      <c r="GV54" s="29">
        <v>279.97899999999998</v>
      </c>
      <c r="GW54" s="29">
        <v>248.107</v>
      </c>
      <c r="GX54" s="29">
        <v>237.56700000000001</v>
      </c>
      <c r="GY54" s="29">
        <v>214.79499999999999</v>
      </c>
      <c r="GZ54" s="29">
        <v>211.64</v>
      </c>
      <c r="HA54" s="29">
        <v>207.40799999999999</v>
      </c>
      <c r="HB54" s="29">
        <v>208.88</v>
      </c>
      <c r="HC54" s="29">
        <v>215.31800000000001</v>
      </c>
      <c r="HD54" s="29">
        <v>219.279</v>
      </c>
      <c r="HE54" s="29">
        <v>217.988</v>
      </c>
      <c r="HF54" s="29">
        <v>217.76</v>
      </c>
      <c r="HG54" s="29">
        <v>218.83099999999999</v>
      </c>
      <c r="HH54" s="29">
        <v>218.79</v>
      </c>
      <c r="HI54" s="29">
        <v>223.27</v>
      </c>
      <c r="HJ54" s="29">
        <v>221.59800000000001</v>
      </c>
      <c r="HK54" s="29">
        <v>221.08799999999999</v>
      </c>
      <c r="HL54" s="29">
        <v>218.03899999999999</v>
      </c>
      <c r="HM54" s="29">
        <v>214.697</v>
      </c>
      <c r="HN54" s="29">
        <v>216.22499999999999</v>
      </c>
      <c r="HO54" s="29">
        <v>214.08</v>
      </c>
      <c r="HP54" s="29">
        <v>218.38399999999999</v>
      </c>
      <c r="HQ54" s="29">
        <v>218.101</v>
      </c>
      <c r="HR54" s="29">
        <v>217.46100000000001</v>
      </c>
      <c r="HS54" s="29">
        <v>220.304</v>
      </c>
      <c r="HT54" s="29">
        <v>223.12700000000001</v>
      </c>
      <c r="HU54" s="29">
        <v>224.459</v>
      </c>
      <c r="HV54" s="29">
        <v>227.91</v>
      </c>
      <c r="HW54" s="29">
        <v>226.52</v>
      </c>
      <c r="HX54" s="29">
        <v>228.21199999999999</v>
      </c>
      <c r="HY54" s="29">
        <v>237.49299999999999</v>
      </c>
      <c r="HZ54" s="29">
        <v>242.749</v>
      </c>
      <c r="IA54" s="29">
        <v>242.08099999999999</v>
      </c>
      <c r="IB54" s="29">
        <v>243.77600000000001</v>
      </c>
      <c r="IC54" s="29">
        <v>247.82900000000001</v>
      </c>
      <c r="ID54" s="29">
        <v>252.761</v>
      </c>
      <c r="IE54" s="29">
        <v>255.55699999999999</v>
      </c>
      <c r="IF54" s="29">
        <v>257.15899999999999</v>
      </c>
      <c r="IG54" s="29">
        <v>251.779</v>
      </c>
      <c r="IH54" s="29">
        <v>255.76499999999999</v>
      </c>
      <c r="II54" s="29">
        <v>258.91300000000001</v>
      </c>
      <c r="IJ54" s="29">
        <v>258.44299999999998</v>
      </c>
      <c r="IK54" s="29">
        <v>257.97800000000001</v>
      </c>
      <c r="IL54" s="29">
        <v>261.14699999999999</v>
      </c>
      <c r="IM54" s="29">
        <v>266.53800000000001</v>
      </c>
      <c r="IN54" s="29">
        <v>268.23700000000002</v>
      </c>
      <c r="IO54" s="29">
        <v>270.14299999999997</v>
      </c>
      <c r="IP54" s="29">
        <v>266.685</v>
      </c>
      <c r="IQ54" s="29">
        <v>265.24400000000003</v>
      </c>
      <c r="IR54" s="29">
        <v>265.46899999999999</v>
      </c>
      <c r="IS54" s="29">
        <v>267.13200000000001</v>
      </c>
      <c r="IT54" s="29">
        <v>264.02600000000001</v>
      </c>
      <c r="IU54" s="29">
        <v>261.98200000000003</v>
      </c>
      <c r="IV54" s="29">
        <v>260.26600000000002</v>
      </c>
      <c r="IW54" s="29">
        <v>260.93099999999998</v>
      </c>
      <c r="IX54" s="29">
        <v>253.45</v>
      </c>
      <c r="IY54" s="29">
        <v>255.554</v>
      </c>
      <c r="IZ54" s="29">
        <v>253.05199999999999</v>
      </c>
      <c r="JA54" s="29">
        <v>260.96100000000001</v>
      </c>
      <c r="JB54" s="29">
        <v>270.77499999999998</v>
      </c>
      <c r="JC54" s="29">
        <v>273.07499999999999</v>
      </c>
      <c r="JD54" s="29">
        <v>267.548</v>
      </c>
      <c r="JE54" s="29">
        <v>261.95400000000001</v>
      </c>
      <c r="JF54" s="29">
        <v>254.83199999999999</v>
      </c>
      <c r="JG54" s="29">
        <v>255.25</v>
      </c>
      <c r="JH54" s="29">
        <v>258.85300000000001</v>
      </c>
      <c r="JI54" s="29">
        <v>267.31900000000002</v>
      </c>
      <c r="JJ54" s="29">
        <v>260.005</v>
      </c>
      <c r="JK54" s="29">
        <v>261.767</v>
      </c>
      <c r="JL54" s="29">
        <v>264.18900000000002</v>
      </c>
      <c r="JM54" s="29">
        <v>266.709</v>
      </c>
      <c r="JN54" s="29">
        <v>268.024</v>
      </c>
      <c r="JO54" s="29">
        <v>272.137</v>
      </c>
      <c r="JP54" s="29">
        <v>275.62700000000001</v>
      </c>
      <c r="JQ54" s="29">
        <v>277.00200000000001</v>
      </c>
      <c r="JR54" s="29">
        <v>285.392</v>
      </c>
      <c r="JS54" s="29">
        <v>287.39800000000002</v>
      </c>
      <c r="JT54" s="29">
        <v>291.51799999999997</v>
      </c>
      <c r="JU54" s="29">
        <v>281.48599999999999</v>
      </c>
      <c r="JV54" s="29">
        <v>282.54899999999998</v>
      </c>
      <c r="JW54" s="29">
        <v>284.50900000000001</v>
      </c>
      <c r="JX54" s="29">
        <v>274.8</v>
      </c>
      <c r="JY54" s="29">
        <v>266.09199999999998</v>
      </c>
      <c r="JZ54" s="29">
        <v>269.34500000000003</v>
      </c>
      <c r="KA54" s="29">
        <v>272.86</v>
      </c>
      <c r="KB54" s="29">
        <v>272.327</v>
      </c>
      <c r="KC54" s="29">
        <v>269.09300000000002</v>
      </c>
      <c r="KD54" s="29">
        <v>265.09399999999999</v>
      </c>
      <c r="KE54" s="29">
        <v>260.24299999999999</v>
      </c>
      <c r="KF54" s="29">
        <v>253.251</v>
      </c>
      <c r="KG54" s="29">
        <v>255.346</v>
      </c>
      <c r="KH54" s="29">
        <v>256.005</v>
      </c>
      <c r="KI54" s="29">
        <v>249.215</v>
      </c>
      <c r="KJ54" s="29">
        <v>246.36600000000001</v>
      </c>
      <c r="KK54" s="29">
        <v>239.78899999999999</v>
      </c>
      <c r="KL54" s="29">
        <v>242.45400000000001</v>
      </c>
      <c r="KM54" s="29">
        <v>288.13200000000001</v>
      </c>
      <c r="KN54" s="29">
        <v>287.25599999999997</v>
      </c>
      <c r="KO54" s="29">
        <v>285.00400000000002</v>
      </c>
      <c r="KP54" s="29">
        <v>284.52499999999998</v>
      </c>
      <c r="KQ54" s="29">
        <v>279.59800000000001</v>
      </c>
      <c r="KR54" s="29">
        <v>283.71699999999998</v>
      </c>
      <c r="KS54" s="29">
        <v>286.59500000000003</v>
      </c>
      <c r="KT54" s="29">
        <v>270.42200000000003</v>
      </c>
      <c r="KU54" s="29">
        <v>264.00700000000001</v>
      </c>
      <c r="KV54" s="29">
        <v>268.58</v>
      </c>
      <c r="KW54" s="29">
        <v>283.036</v>
      </c>
      <c r="KX54" s="29">
        <v>288.69</v>
      </c>
      <c r="KY54" s="29">
        <v>299.78699999999998</v>
      </c>
      <c r="KZ54" s="29">
        <v>303.911</v>
      </c>
      <c r="LA54" s="29">
        <v>306.22199999999998</v>
      </c>
      <c r="LB54" s="29">
        <v>316.72300000000001</v>
      </c>
      <c r="LC54" s="29">
        <v>324.24299999999999</v>
      </c>
      <c r="LD54" s="29">
        <v>322.11700000000002</v>
      </c>
      <c r="LE54" s="29">
        <v>328.75299999999999</v>
      </c>
      <c r="LF54" s="29">
        <v>330.09300000000002</v>
      </c>
      <c r="LG54" s="29">
        <v>316.25700000000001</v>
      </c>
      <c r="LH54" s="29">
        <v>310.85300000000001</v>
      </c>
      <c r="LI54" s="29">
        <v>306.00900000000001</v>
      </c>
      <c r="LJ54" s="29">
        <v>305.00799999999998</v>
      </c>
      <c r="LK54" s="29">
        <v>303.37799999999999</v>
      </c>
      <c r="LL54" s="29">
        <v>304.553</v>
      </c>
      <c r="LM54" s="29">
        <v>303.38499999999999</v>
      </c>
      <c r="LN54" s="29">
        <v>305.54399999999998</v>
      </c>
      <c r="LO54" s="29">
        <v>296.31900000000002</v>
      </c>
      <c r="LP54" s="29">
        <v>278.88200000000001</v>
      </c>
      <c r="LQ54" s="29">
        <v>283.14699999999999</v>
      </c>
      <c r="LR54" s="29">
        <v>283.91399999999999</v>
      </c>
      <c r="LS54" s="29">
        <v>265.39299999999997</v>
      </c>
      <c r="LT54" s="29">
        <v>259.96899999999999</v>
      </c>
      <c r="LU54" s="29">
        <v>250.755</v>
      </c>
      <c r="LV54" s="29">
        <v>271.50900000000001</v>
      </c>
      <c r="LW54" s="29">
        <v>287.14299999999997</v>
      </c>
      <c r="LX54" s="29">
        <v>295.50799999999998</v>
      </c>
      <c r="LY54" s="29">
        <v>296.673</v>
      </c>
      <c r="LZ54" s="29">
        <v>299.71199999999999</v>
      </c>
      <c r="MA54" s="29">
        <v>312.72500000000002</v>
      </c>
      <c r="MB54" s="29">
        <v>281.947</v>
      </c>
      <c r="MC54" s="29">
        <v>253.49299999999999</v>
      </c>
      <c r="MD54" s="29">
        <v>214.149</v>
      </c>
      <c r="ME54" s="29">
        <v>207.17099999999999</v>
      </c>
      <c r="MF54" s="29">
        <v>217.38200000000001</v>
      </c>
      <c r="MG54" s="29">
        <v>221.94200000000001</v>
      </c>
      <c r="MH54" s="29">
        <v>217.96100000000001</v>
      </c>
      <c r="MI54" s="29">
        <v>208.23599999999999</v>
      </c>
      <c r="MJ54" s="29">
        <v>213.636</v>
      </c>
      <c r="MK54" s="29">
        <v>217.959</v>
      </c>
      <c r="ML54" s="29">
        <v>227.98400000000001</v>
      </c>
      <c r="MM54" s="29">
        <v>228.994</v>
      </c>
      <c r="MN54" s="29">
        <v>238.41499999999999</v>
      </c>
      <c r="MO54" s="29">
        <v>245.143</v>
      </c>
      <c r="MP54" s="29">
        <v>249.155</v>
      </c>
      <c r="MQ54" s="29">
        <v>250.917</v>
      </c>
      <c r="MR54" s="29">
        <v>254.91200000000001</v>
      </c>
      <c r="MS54" s="29">
        <v>255.041</v>
      </c>
      <c r="MT54" s="29">
        <v>255.91900000000001</v>
      </c>
      <c r="MU54" s="29">
        <v>266.322</v>
      </c>
      <c r="MV54" s="29">
        <v>278.95499999999998</v>
      </c>
      <c r="MW54" s="29">
        <v>288.51</v>
      </c>
      <c r="MX54" s="29">
        <v>296.286</v>
      </c>
      <c r="MY54" s="29">
        <v>300.12200000000001</v>
      </c>
      <c r="MZ54" s="29">
        <v>301.95600000000002</v>
      </c>
      <c r="NA54" s="29">
        <v>295.14499999999998</v>
      </c>
      <c r="NB54" s="29">
        <v>306.97500000000002</v>
      </c>
      <c r="NC54" s="29">
        <v>316.303</v>
      </c>
      <c r="ND54" s="29">
        <v>317.16399999999999</v>
      </c>
      <c r="NE54" s="29">
        <v>322.98500000000001</v>
      </c>
      <c r="NF54" s="29">
        <v>331.99700000000001</v>
      </c>
      <c r="NG54" s="29">
        <v>343.88900000000001</v>
      </c>
      <c r="NH54" s="29">
        <v>342.50200000000001</v>
      </c>
      <c r="NI54" s="29">
        <v>335.036</v>
      </c>
      <c r="NJ54" s="29">
        <v>339.596</v>
      </c>
      <c r="NK54" s="29">
        <v>339.02199999999999</v>
      </c>
      <c r="NL54" s="29">
        <v>343.31</v>
      </c>
      <c r="NM54" s="29">
        <v>341.44</v>
      </c>
      <c r="NN54" s="29">
        <v>345.45600000000002</v>
      </c>
      <c r="NO54" s="29">
        <v>327.238</v>
      </c>
      <c r="NP54" s="29">
        <v>320.72300000000001</v>
      </c>
      <c r="NQ54" s="29">
        <v>320.94799999999998</v>
      </c>
      <c r="NR54" s="29">
        <v>323.005</v>
      </c>
      <c r="NS54" s="29">
        <v>322.32799999999997</v>
      </c>
      <c r="NT54" s="29">
        <v>327.7</v>
      </c>
      <c r="NU54" s="29">
        <v>329.33199999999999</v>
      </c>
      <c r="NV54" s="29">
        <v>326.839</v>
      </c>
      <c r="NW54" s="29">
        <v>315.25200000000001</v>
      </c>
      <c r="NX54" s="29">
        <v>323.63499999999999</v>
      </c>
      <c r="NY54" s="29">
        <v>319.10700000000003</v>
      </c>
      <c r="NZ54" s="29">
        <v>301.90199999999999</v>
      </c>
      <c r="OA54" s="29">
        <v>286.39499999999998</v>
      </c>
      <c r="OB54" s="29">
        <v>283.09800000000001</v>
      </c>
      <c r="OC54" s="29">
        <v>284.471</v>
      </c>
      <c r="OD54" s="29">
        <v>290.98099999999999</v>
      </c>
      <c r="OE54" s="29">
        <v>292.22199999999998</v>
      </c>
      <c r="OF54" s="29">
        <v>298.05799999999999</v>
      </c>
      <c r="OG54" s="29">
        <v>302.726</v>
      </c>
      <c r="OH54" s="29">
        <v>291.54500000000002</v>
      </c>
      <c r="OI54" s="29">
        <v>286.03100000000001</v>
      </c>
      <c r="OJ54" s="29">
        <v>283.60599999999999</v>
      </c>
      <c r="OK54" s="29">
        <v>284.92099999999999</v>
      </c>
      <c r="OL54" s="29">
        <v>280.34199999999998</v>
      </c>
      <c r="OM54" s="29">
        <v>283.07900000000001</v>
      </c>
      <c r="ON54" s="29">
        <v>281.726</v>
      </c>
      <c r="OO54" s="29">
        <v>297.69799999999998</v>
      </c>
      <c r="OP54" s="29">
        <v>311.32299999999998</v>
      </c>
      <c r="OQ54" s="29">
        <v>322.18700000000001</v>
      </c>
      <c r="OR54" s="29">
        <v>324.476</v>
      </c>
      <c r="OS54" s="29">
        <v>324.83999999999997</v>
      </c>
      <c r="OT54" s="29">
        <v>324.18900000000002</v>
      </c>
      <c r="OU54" s="29">
        <v>323.13600000000002</v>
      </c>
      <c r="OV54" s="29">
        <v>322.79599999999999</v>
      </c>
      <c r="OW54" s="29">
        <v>327.02</v>
      </c>
      <c r="OX54" s="29">
        <v>328.173</v>
      </c>
      <c r="OY54" s="29">
        <v>338.47500000000002</v>
      </c>
      <c r="OZ54" s="29">
        <v>341.34500000000003</v>
      </c>
      <c r="PA54" s="29">
        <v>345.62599999999998</v>
      </c>
      <c r="PB54" s="29">
        <v>344.82900000000001</v>
      </c>
      <c r="PC54" s="29">
        <v>350.012</v>
      </c>
      <c r="PD54" s="29">
        <v>343.74099999999999</v>
      </c>
      <c r="PE54" s="29">
        <v>341.84100000000001</v>
      </c>
      <c r="PF54" s="29">
        <v>335.6</v>
      </c>
      <c r="PG54" s="29">
        <v>329.47800000000001</v>
      </c>
      <c r="PH54" s="29">
        <v>335.38799999999998</v>
      </c>
      <c r="PI54" s="29">
        <v>335.988</v>
      </c>
      <c r="PJ54" s="29">
        <v>335.58499999999998</v>
      </c>
      <c r="PK54" s="29">
        <v>341.56299999999999</v>
      </c>
      <c r="PL54" s="29">
        <v>348.02300000000002</v>
      </c>
      <c r="PM54" s="29">
        <v>361.26600000000002</v>
      </c>
      <c r="PN54" s="29">
        <v>366.25200000000001</v>
      </c>
      <c r="PO54" s="29">
        <v>360.12700000000001</v>
      </c>
      <c r="PP54" s="29">
        <v>352.738</v>
      </c>
      <c r="PQ54" s="29">
        <v>346.47699999999998</v>
      </c>
      <c r="PR54" s="29">
        <v>350.93599999999998</v>
      </c>
      <c r="PS54" s="29">
        <v>349.43299999999999</v>
      </c>
      <c r="PT54" s="29">
        <v>347.45800000000003</v>
      </c>
      <c r="PU54" s="29">
        <v>348.89600000000002</v>
      </c>
      <c r="PV54" s="29">
        <v>356.07299999999998</v>
      </c>
      <c r="PW54" s="29">
        <v>364.32499999999999</v>
      </c>
      <c r="PX54" s="29">
        <v>372.12799999999999</v>
      </c>
      <c r="PY54" s="29">
        <v>369.39600000000002</v>
      </c>
      <c r="PZ54" s="29">
        <v>369.59</v>
      </c>
      <c r="QA54" s="29">
        <v>368.92500000000001</v>
      </c>
      <c r="QB54" s="29">
        <v>372.11799999999999</v>
      </c>
      <c r="QC54" s="29">
        <v>378.053</v>
      </c>
      <c r="QD54" s="29">
        <v>377.48</v>
      </c>
      <c r="QE54" s="29">
        <v>377.29300000000001</v>
      </c>
      <c r="QF54" s="29">
        <v>382.88299999999998</v>
      </c>
      <c r="QG54" s="29">
        <v>399.77</v>
      </c>
      <c r="QH54" s="29">
        <v>415.089</v>
      </c>
      <c r="QI54" s="29">
        <v>409.57900000000001</v>
      </c>
      <c r="QJ54" s="29">
        <v>395.858</v>
      </c>
      <c r="QK54" s="29">
        <v>400.18099999999998</v>
      </c>
      <c r="QL54" s="29">
        <v>408.76600000000002</v>
      </c>
      <c r="QM54" s="29">
        <v>409.06</v>
      </c>
      <c r="QN54" s="29">
        <v>408.34300000000002</v>
      </c>
      <c r="QO54" s="29">
        <v>416.88099999999997</v>
      </c>
      <c r="QP54" s="29">
        <v>428.13200000000001</v>
      </c>
      <c r="QQ54" s="29">
        <v>424.30399999999997</v>
      </c>
    </row>
    <row r="55" spans="2:528" x14ac:dyDescent="0.25">
      <c r="B55" s="29" t="s">
        <v>754</v>
      </c>
      <c r="C55" s="29" t="s">
        <v>927</v>
      </c>
      <c r="D55" s="29">
        <f t="shared" si="12"/>
        <v>252</v>
      </c>
      <c r="E55" s="29" t="str" cm="1">
        <f t="array" ref="E55">_xll.BDP($B55&amp;" corp",E$11)</f>
        <v>ACFP 2 5/8 PERP</v>
      </c>
      <c r="F55" s="29" t="str" cm="1">
        <f t="array" ref="F55">_xll.BDP($B55&amp;" corp",F$11)</f>
        <v>ACFP</v>
      </c>
      <c r="G55" s="29" cm="1">
        <f t="array" ref="G55">_xll.BDP($B55&amp;" corp",G$11)</f>
        <v>2.625</v>
      </c>
      <c r="H55" s="31" cm="1">
        <f t="array" ref="H55">_xll.BDP($B55&amp;" corp",H$11)*1</f>
        <v>45687</v>
      </c>
      <c r="I55" s="31" t="str">
        <f t="shared" si="10"/>
        <v>ACFP 2.625 25</v>
      </c>
      <c r="J55" s="29" t="str" cm="1">
        <f t="array" ref="J55">_xll.BDP($B55&amp;" corp",J$11)</f>
        <v>EUR</v>
      </c>
      <c r="K55" s="31" cm="1">
        <f t="array" ref="K55">_xll.BDP($B55&amp;" corp",K$11)*1</f>
        <v>43761</v>
      </c>
      <c r="L55" s="29">
        <f t="shared" ca="1" si="11"/>
        <v>365</v>
      </c>
      <c r="N55" s="29">
        <v>1</v>
      </c>
      <c r="O55" s="29" t="s">
        <v>1174</v>
      </c>
      <c r="P55" s="29">
        <f>_xll.BDH(B55&amp;"@"&amp;C55&amp;" Corp","blp_i_sprd_mid","-2AY",,"Dates=h","Fill=C","Sort=R","Dir=H","factor=1","pcs="&amp;TV56,"cols=252;rows=1")</f>
        <v>752.77200000000005</v>
      </c>
      <c r="Q55" s="29">
        <v>752.15099999999995</v>
      </c>
      <c r="R55" s="29">
        <v>746.51800000000003</v>
      </c>
      <c r="S55" s="29">
        <v>747.71500000000003</v>
      </c>
      <c r="T55" s="29">
        <v>748.46600000000001</v>
      </c>
      <c r="U55" s="29">
        <v>687.84</v>
      </c>
      <c r="V55" s="29">
        <v>678.43399999999997</v>
      </c>
      <c r="W55" s="29">
        <v>676.98500000000001</v>
      </c>
      <c r="X55" s="29">
        <v>670.66099999999994</v>
      </c>
      <c r="Y55" s="29">
        <v>661.22900000000004</v>
      </c>
      <c r="Z55" s="29">
        <v>659.06700000000001</v>
      </c>
      <c r="AA55" s="29">
        <v>663.32799999999997</v>
      </c>
      <c r="AB55" s="29">
        <v>680.476</v>
      </c>
      <c r="AC55" s="29">
        <v>690.69299999999998</v>
      </c>
      <c r="AD55" s="29">
        <v>693.81899999999996</v>
      </c>
      <c r="AE55" s="29">
        <v>712.04499999999996</v>
      </c>
      <c r="AF55" s="29">
        <v>730.90899999999999</v>
      </c>
      <c r="AG55" s="29">
        <v>747.053</v>
      </c>
      <c r="AH55" s="29">
        <v>766.17499999999995</v>
      </c>
      <c r="AI55" s="29">
        <v>775.08</v>
      </c>
      <c r="AJ55" s="29">
        <v>686.98900000000003</v>
      </c>
      <c r="AK55" s="29">
        <v>679.202</v>
      </c>
      <c r="AL55" s="29">
        <v>648.58000000000004</v>
      </c>
      <c r="AM55" s="29">
        <v>611.06700000000001</v>
      </c>
      <c r="AN55" s="29">
        <v>612.66899999999998</v>
      </c>
      <c r="AO55" s="29">
        <v>614.55899999999997</v>
      </c>
      <c r="AP55" s="29">
        <v>616.15499999999997</v>
      </c>
      <c r="AQ55" s="29">
        <v>623.95000000000005</v>
      </c>
      <c r="AR55" s="29">
        <v>635.92200000000003</v>
      </c>
      <c r="AS55" s="29">
        <v>639.08299999999997</v>
      </c>
      <c r="AT55" s="29">
        <v>647.15899999999999</v>
      </c>
      <c r="AU55" s="29">
        <v>646.08600000000001</v>
      </c>
      <c r="AV55" s="29">
        <v>643.37199999999996</v>
      </c>
      <c r="AW55" s="29">
        <v>640.84500000000003</v>
      </c>
      <c r="AX55" s="29">
        <v>637.37400000000002</v>
      </c>
      <c r="AY55" s="29">
        <v>631.62599999999998</v>
      </c>
      <c r="AZ55" s="29">
        <v>618.91499999999996</v>
      </c>
      <c r="BA55" s="29">
        <v>614.98099999999999</v>
      </c>
      <c r="BB55" s="29">
        <v>612.63400000000001</v>
      </c>
      <c r="BC55" s="29">
        <v>602.19399999999996</v>
      </c>
      <c r="BD55" s="29">
        <v>602.14</v>
      </c>
      <c r="BE55" s="29">
        <v>619.33900000000006</v>
      </c>
      <c r="BF55" s="29">
        <v>637.03</v>
      </c>
      <c r="BG55" s="29">
        <v>639.95000000000005</v>
      </c>
      <c r="BH55" s="29">
        <v>703.42399999999998</v>
      </c>
      <c r="BI55" s="29">
        <v>707.40800000000002</v>
      </c>
      <c r="BJ55" s="29">
        <v>689.10699999999997</v>
      </c>
      <c r="BK55" s="29">
        <v>675.64</v>
      </c>
      <c r="BL55" s="29">
        <v>671.55600000000004</v>
      </c>
      <c r="BM55" s="29">
        <v>674.64</v>
      </c>
      <c r="BN55" s="29">
        <v>676.76300000000003</v>
      </c>
      <c r="BO55" s="29">
        <v>688.93299999999999</v>
      </c>
      <c r="BP55" s="29">
        <v>682.84400000000005</v>
      </c>
      <c r="BQ55" s="29">
        <v>682.60199999999998</v>
      </c>
      <c r="BR55" s="29">
        <v>678.82399999999996</v>
      </c>
      <c r="BS55" s="29">
        <v>672.10199999999998</v>
      </c>
      <c r="BT55" s="29">
        <v>633.30999999999995</v>
      </c>
      <c r="BU55" s="29">
        <v>611.23</v>
      </c>
      <c r="BV55" s="29">
        <v>606.82000000000005</v>
      </c>
      <c r="BW55" s="29">
        <v>591.99099999999999</v>
      </c>
      <c r="BX55" s="29">
        <v>586.52</v>
      </c>
      <c r="BY55" s="29">
        <v>572.93399999999997</v>
      </c>
      <c r="BZ55" s="29">
        <v>571.08799999999997</v>
      </c>
      <c r="CA55" s="29">
        <v>578.46900000000005</v>
      </c>
      <c r="CB55" s="29">
        <v>599.18499999999995</v>
      </c>
      <c r="CC55" s="29">
        <v>598.91</v>
      </c>
      <c r="CD55" s="29">
        <v>632.92899999999997</v>
      </c>
      <c r="CE55" s="29">
        <v>646.01700000000005</v>
      </c>
      <c r="CF55" s="29">
        <v>663.71500000000003</v>
      </c>
      <c r="CG55" s="29">
        <v>677.31</v>
      </c>
      <c r="CH55" s="29">
        <v>690.94500000000005</v>
      </c>
      <c r="CI55" s="29">
        <v>698.84900000000005</v>
      </c>
      <c r="CJ55" s="29">
        <v>707.399</v>
      </c>
      <c r="CK55" s="29">
        <v>709.25699999999995</v>
      </c>
      <c r="CL55" s="29">
        <v>711.43</v>
      </c>
      <c r="CM55" s="29">
        <v>717.37800000000004</v>
      </c>
      <c r="CN55" s="29">
        <v>727.005</v>
      </c>
      <c r="CO55" s="29">
        <v>737.77099999999996</v>
      </c>
      <c r="CP55" s="29">
        <v>741.56399999999996</v>
      </c>
      <c r="CQ55" s="29">
        <v>754</v>
      </c>
      <c r="CR55" s="29">
        <v>764.02300000000002</v>
      </c>
      <c r="CS55" s="29">
        <v>784.95399999999995</v>
      </c>
      <c r="CT55" s="29">
        <v>783.03499999999997</v>
      </c>
      <c r="CU55" s="29">
        <v>778.053</v>
      </c>
      <c r="CV55" s="29">
        <v>756.41800000000001</v>
      </c>
      <c r="CW55" s="29">
        <v>746.75900000000001</v>
      </c>
      <c r="CX55" s="29">
        <v>744.89099999999996</v>
      </c>
      <c r="CY55" s="29">
        <v>735.60199999999998</v>
      </c>
      <c r="CZ55" s="29">
        <v>733.529</v>
      </c>
      <c r="DA55" s="29">
        <v>722.04499999999996</v>
      </c>
      <c r="DB55" s="29">
        <v>718.63400000000001</v>
      </c>
      <c r="DC55" s="29">
        <v>773.46100000000001</v>
      </c>
      <c r="DD55" s="29">
        <v>746.32100000000003</v>
      </c>
      <c r="DE55" s="29">
        <v>743.86</v>
      </c>
      <c r="DF55" s="29">
        <v>703.20899999999995</v>
      </c>
      <c r="DG55" s="29">
        <v>654.19399999999996</v>
      </c>
      <c r="DH55" s="29">
        <v>608.10199999999998</v>
      </c>
      <c r="DI55" s="29">
        <v>629.11400000000003</v>
      </c>
      <c r="DJ55" s="29">
        <v>669.22</v>
      </c>
      <c r="DK55" s="29">
        <v>636.11900000000003</v>
      </c>
      <c r="DL55" s="29">
        <v>664.13800000000003</v>
      </c>
      <c r="DM55" s="29">
        <v>676.51900000000001</v>
      </c>
      <c r="DN55" s="29">
        <v>675.84299999999996</v>
      </c>
      <c r="DO55" s="29">
        <v>665.78399999999999</v>
      </c>
      <c r="DP55" s="29">
        <v>650.42499999999995</v>
      </c>
      <c r="DQ55" s="29">
        <v>743.45899999999995</v>
      </c>
      <c r="DR55" s="29">
        <v>840.15700000000004</v>
      </c>
      <c r="DS55" s="29">
        <v>850.15599999999995</v>
      </c>
      <c r="DT55" s="29">
        <v>866.09400000000005</v>
      </c>
      <c r="DU55" s="29">
        <v>902.404</v>
      </c>
      <c r="DV55" s="29">
        <v>937.83600000000001</v>
      </c>
      <c r="DW55" s="29">
        <v>946.18499999999995</v>
      </c>
      <c r="DX55" s="29">
        <v>930.87699999999995</v>
      </c>
      <c r="DY55" s="29">
        <v>874.62</v>
      </c>
      <c r="DZ55" s="29">
        <v>800.21699999999998</v>
      </c>
      <c r="EA55" s="29">
        <v>781.66899999999998</v>
      </c>
      <c r="EB55" s="29">
        <v>771.08699999999999</v>
      </c>
      <c r="EC55" s="29">
        <v>769.74199999999996</v>
      </c>
      <c r="ED55" s="29">
        <v>768.774</v>
      </c>
      <c r="EE55" s="29">
        <v>778.95399999999995</v>
      </c>
      <c r="EF55" s="29">
        <v>761.86699999999996</v>
      </c>
      <c r="EG55" s="29">
        <v>713.96100000000001</v>
      </c>
      <c r="EH55" s="29">
        <v>706.04499999999996</v>
      </c>
      <c r="EI55" s="29">
        <v>697.495</v>
      </c>
      <c r="EJ55" s="29">
        <v>682.59299999999996</v>
      </c>
      <c r="EK55" s="29">
        <v>673.89800000000002</v>
      </c>
      <c r="EL55" s="29">
        <v>697.49900000000002</v>
      </c>
      <c r="EM55" s="29">
        <v>707.98199999999997</v>
      </c>
      <c r="EN55" s="29">
        <v>715.25400000000002</v>
      </c>
      <c r="EO55" s="29">
        <v>723.66099999999994</v>
      </c>
      <c r="EP55" s="29">
        <v>708.50699999999995</v>
      </c>
      <c r="EQ55" s="29">
        <v>702.64300000000003</v>
      </c>
      <c r="ER55" s="29">
        <v>723.12400000000002</v>
      </c>
      <c r="ES55" s="29">
        <v>598.64400000000001</v>
      </c>
      <c r="ET55" s="29">
        <v>593.94899999999996</v>
      </c>
      <c r="EU55" s="29">
        <v>661.37400000000002</v>
      </c>
      <c r="EV55" s="29">
        <v>720.10699999999997</v>
      </c>
      <c r="EW55" s="29">
        <v>736.88800000000003</v>
      </c>
      <c r="EX55" s="29">
        <v>767.40700000000004</v>
      </c>
      <c r="EY55" s="29">
        <v>768.06</v>
      </c>
      <c r="EZ55" s="29">
        <v>743.57299999999998</v>
      </c>
      <c r="FA55" s="29">
        <v>736.86</v>
      </c>
      <c r="FB55" s="29">
        <v>748.61099999999999</v>
      </c>
      <c r="FC55" s="29">
        <v>760.83699999999999</v>
      </c>
      <c r="FD55" s="29">
        <v>772.28099999999995</v>
      </c>
      <c r="FE55" s="29">
        <v>783.39499999999998</v>
      </c>
      <c r="FF55" s="29">
        <v>783.56200000000001</v>
      </c>
      <c r="FG55" s="29">
        <v>937.03800000000001</v>
      </c>
      <c r="FH55" s="29">
        <v>954.32500000000005</v>
      </c>
      <c r="FI55" s="29">
        <v>936.755</v>
      </c>
      <c r="FJ55" s="29">
        <v>949.30899999999997</v>
      </c>
      <c r="FK55" s="29">
        <v>936.88499999999999</v>
      </c>
      <c r="FL55" s="29">
        <v>850.35199999999998</v>
      </c>
      <c r="FM55" s="29">
        <v>784.61400000000003</v>
      </c>
      <c r="FN55" s="29">
        <v>646.58600000000001</v>
      </c>
      <c r="FO55" s="29">
        <v>646.70899999999995</v>
      </c>
      <c r="FP55" s="29">
        <v>523.74199999999996</v>
      </c>
      <c r="FQ55" s="29">
        <v>513.38800000000003</v>
      </c>
      <c r="FR55" s="29">
        <v>551.75400000000002</v>
      </c>
      <c r="FS55" s="29">
        <v>448.279</v>
      </c>
      <c r="FT55" s="29">
        <v>401.137</v>
      </c>
      <c r="FU55" s="29">
        <v>370.54700000000003</v>
      </c>
      <c r="FV55" s="29">
        <v>378.03500000000003</v>
      </c>
      <c r="FW55" s="29">
        <v>404.74799999999999</v>
      </c>
      <c r="FX55" s="29">
        <v>406.565</v>
      </c>
      <c r="FY55" s="29">
        <v>338.32400000000001</v>
      </c>
      <c r="FZ55" s="29">
        <v>312.12599999999998</v>
      </c>
      <c r="GA55" s="29">
        <v>305.613</v>
      </c>
      <c r="GB55" s="29">
        <v>294.94799999999998</v>
      </c>
      <c r="GC55" s="29">
        <v>255.70500000000001</v>
      </c>
      <c r="GD55" s="29">
        <v>257.00900000000001</v>
      </c>
      <c r="GE55" s="29">
        <v>265.29300000000001</v>
      </c>
      <c r="GF55" s="29">
        <v>267.67200000000003</v>
      </c>
      <c r="GG55" s="29">
        <v>265.178</v>
      </c>
      <c r="GH55" s="29">
        <v>267.34800000000001</v>
      </c>
      <c r="GI55" s="29">
        <v>266.02999999999997</v>
      </c>
      <c r="GJ55" s="29">
        <v>262.678</v>
      </c>
      <c r="GK55" s="29">
        <v>264.92599999999999</v>
      </c>
      <c r="GL55" s="29">
        <v>263.96699999999998</v>
      </c>
      <c r="GM55" s="29">
        <v>258.33300000000003</v>
      </c>
      <c r="GN55" s="29">
        <v>253.74</v>
      </c>
      <c r="GO55" s="29">
        <v>257.13200000000001</v>
      </c>
      <c r="GP55" s="29">
        <v>264.92099999999999</v>
      </c>
      <c r="GQ55" s="29">
        <v>285.678</v>
      </c>
      <c r="GR55" s="29">
        <v>285.923</v>
      </c>
      <c r="GS55" s="29">
        <v>280.226</v>
      </c>
      <c r="GT55" s="29">
        <v>259.45400000000001</v>
      </c>
      <c r="GU55" s="29">
        <v>256.33800000000002</v>
      </c>
      <c r="GV55" s="29">
        <v>282.16399999999999</v>
      </c>
      <c r="GW55" s="29">
        <v>256.99400000000003</v>
      </c>
      <c r="GX55" s="29">
        <v>247.30799999999999</v>
      </c>
      <c r="GY55" s="29">
        <v>225.96700000000001</v>
      </c>
      <c r="GZ55" s="29">
        <v>223.84399999999999</v>
      </c>
      <c r="HA55" s="29">
        <v>219.11699999999999</v>
      </c>
      <c r="HB55" s="29">
        <v>219.76900000000001</v>
      </c>
      <c r="HC55" s="29">
        <v>226.54499999999999</v>
      </c>
      <c r="HD55" s="29">
        <v>229.917</v>
      </c>
      <c r="HE55" s="29">
        <v>229.57300000000001</v>
      </c>
      <c r="HF55" s="29">
        <v>230.066</v>
      </c>
      <c r="HG55" s="29">
        <v>232.48099999999999</v>
      </c>
      <c r="HH55" s="29">
        <v>231.501</v>
      </c>
      <c r="HI55" s="29">
        <v>236.78299999999999</v>
      </c>
      <c r="HJ55" s="29">
        <v>236.68</v>
      </c>
      <c r="HK55" s="29">
        <v>235.571</v>
      </c>
      <c r="HL55" s="29">
        <v>235.55500000000001</v>
      </c>
      <c r="HM55" s="29">
        <v>230.703</v>
      </c>
      <c r="HN55" s="29">
        <v>234.524</v>
      </c>
      <c r="HO55" s="29">
        <v>231.697</v>
      </c>
      <c r="HP55" s="29">
        <v>236.36099999999999</v>
      </c>
      <c r="HQ55" s="29">
        <v>233.05199999999999</v>
      </c>
      <c r="HR55" s="29">
        <v>236.06299999999999</v>
      </c>
      <c r="HS55" s="29">
        <v>237.40600000000001</v>
      </c>
      <c r="HT55" s="29">
        <v>238.624</v>
      </c>
      <c r="HU55" s="29">
        <v>245.114</v>
      </c>
      <c r="HV55" s="29">
        <v>252.10400000000001</v>
      </c>
      <c r="HW55" s="29">
        <v>253.00399999999999</v>
      </c>
      <c r="HX55" s="29">
        <v>253.53800000000001</v>
      </c>
      <c r="HY55" s="29">
        <v>260.85500000000002</v>
      </c>
      <c r="HZ55" s="29">
        <v>262.50400000000002</v>
      </c>
      <c r="IA55" s="29">
        <v>261.66899999999998</v>
      </c>
      <c r="IB55" s="29">
        <v>264.23599999999999</v>
      </c>
      <c r="IC55" s="29">
        <v>267.93299999999999</v>
      </c>
      <c r="ID55" s="29">
        <v>272.47899999999998</v>
      </c>
      <c r="IE55" s="29">
        <v>275.49400000000003</v>
      </c>
      <c r="IF55" s="29">
        <v>278.66699999999997</v>
      </c>
      <c r="IG55" s="29">
        <v>270.43700000000001</v>
      </c>
      <c r="IH55" s="29">
        <v>276.62900000000002</v>
      </c>
      <c r="II55" s="29">
        <v>280.88799999999998</v>
      </c>
      <c r="IJ55" s="29">
        <v>280.30200000000002</v>
      </c>
      <c r="IK55" s="29">
        <v>280.69799999999998</v>
      </c>
      <c r="IL55" s="29">
        <v>282.72899999999998</v>
      </c>
      <c r="IM55" s="29">
        <v>287.74299999999999</v>
      </c>
      <c r="IN55" s="29">
        <v>289.959</v>
      </c>
      <c r="IO55" s="29">
        <v>291.30599999999998</v>
      </c>
      <c r="IP55" s="29">
        <v>287.87900000000002</v>
      </c>
      <c r="IQ55" s="29">
        <v>287.32499999999999</v>
      </c>
      <c r="IR55" s="29">
        <v>287.08300000000003</v>
      </c>
      <c r="IS55" s="29">
        <v>288.65100000000001</v>
      </c>
      <c r="IT55" s="29">
        <v>286.39800000000002</v>
      </c>
      <c r="IU55" s="29">
        <v>280.14999999999998</v>
      </c>
      <c r="IV55" s="29">
        <v>280.33100000000002</v>
      </c>
      <c r="IW55" s="29">
        <v>278.65199999999999</v>
      </c>
      <c r="IX55" s="29">
        <v>274.35399999999998</v>
      </c>
      <c r="IY55" s="29">
        <v>278.20499999999998</v>
      </c>
      <c r="IZ55" s="29">
        <v>275.137</v>
      </c>
      <c r="JA55" s="29">
        <v>279.20800000000003</v>
      </c>
      <c r="JB55" s="29">
        <v>289.48399999999998</v>
      </c>
      <c r="JC55" s="29">
        <v>292.435</v>
      </c>
      <c r="JD55" s="29">
        <v>285.25099999999998</v>
      </c>
      <c r="JE55" s="29">
        <v>282.29599999999999</v>
      </c>
      <c r="JF55" s="29">
        <v>277.10199999999998</v>
      </c>
      <c r="JG55" s="29">
        <v>278.57400000000001</v>
      </c>
    </row>
    <row r="56" spans="2:528" x14ac:dyDescent="0.25">
      <c r="B56" s="29" t="s">
        <v>787</v>
      </c>
      <c r="C56" s="29" t="s">
        <v>927</v>
      </c>
      <c r="D56" s="29">
        <f t="shared" si="12"/>
        <v>512</v>
      </c>
      <c r="E56" s="29" t="str" cm="1">
        <f t="array" ref="E56">_xll.BDP($B56&amp;" corp",E$11)</f>
        <v>AKFAST 3 7/8 10/05/78</v>
      </c>
      <c r="F56" s="29" t="str" cm="1">
        <f t="array" ref="F56">_xll.BDP($B56&amp;" corp",F$11)</f>
        <v>AKFAST</v>
      </c>
      <c r="G56" s="29" cm="1">
        <f t="array" ref="G56">_xll.BDP($B56&amp;" corp",G$11)</f>
        <v>3.875</v>
      </c>
      <c r="H56" s="31" cm="1">
        <f t="array" ref="H56">_xll.BDP($B56&amp;" corp",H$11)*1</f>
        <v>45115</v>
      </c>
      <c r="I56" s="31" t="str">
        <f t="shared" si="10"/>
        <v>AKFAST 3.875 23</v>
      </c>
      <c r="J56" s="29" t="str" cm="1">
        <f t="array" ref="J56">_xll.BDP($B56&amp;" corp",J$11)</f>
        <v>EUR</v>
      </c>
      <c r="K56" s="31" cm="1">
        <f t="array" ref="K56">_xll.BDP($B56&amp;" corp",K$11)*1</f>
        <v>43186</v>
      </c>
      <c r="L56" s="29">
        <f t="shared" ca="1" si="11"/>
        <v>940</v>
      </c>
      <c r="N56" s="29">
        <v>1</v>
      </c>
      <c r="O56" s="29" t="s">
        <v>1174</v>
      </c>
      <c r="P56" s="29">
        <f>_xll.BDH(B56&amp;"@"&amp;C56&amp;" Corp","blp_i_sprd_mid","-2AY",,"Dates=h","Fill=C","Sort=R","Dir=H","factor=1","pcs="&amp;TV57,"cols=512;rows=1")</f>
        <v>304.43599999999998</v>
      </c>
      <c r="Q56" s="29">
        <v>305.57299999999998</v>
      </c>
      <c r="R56" s="29">
        <v>305.83199999999999</v>
      </c>
      <c r="S56" s="29">
        <v>308.863</v>
      </c>
      <c r="T56" s="29">
        <v>308.34800000000001</v>
      </c>
      <c r="U56" s="29">
        <v>300.54599999999999</v>
      </c>
      <c r="V56" s="29">
        <v>298.57600000000002</v>
      </c>
      <c r="W56" s="29">
        <v>298.26</v>
      </c>
      <c r="X56" s="29">
        <v>299.93200000000002</v>
      </c>
      <c r="Y56" s="29">
        <v>299.50700000000001</v>
      </c>
      <c r="Z56" s="29">
        <v>297.00200000000001</v>
      </c>
      <c r="AA56" s="29">
        <v>297.62299999999999</v>
      </c>
      <c r="AB56" s="29">
        <v>302.09699999999998</v>
      </c>
      <c r="AC56" s="29">
        <v>306.565</v>
      </c>
      <c r="AD56" s="29">
        <v>306.185</v>
      </c>
      <c r="AE56" s="29">
        <v>313.38099999999997</v>
      </c>
      <c r="AF56" s="29">
        <v>316.983</v>
      </c>
      <c r="AG56" s="29">
        <v>320.29000000000002</v>
      </c>
      <c r="AH56" s="29">
        <v>324.88299999999998</v>
      </c>
      <c r="AI56" s="29">
        <v>317.52100000000002</v>
      </c>
      <c r="AJ56" s="29">
        <v>311.15600000000001</v>
      </c>
      <c r="AK56" s="29">
        <v>313.89999999999998</v>
      </c>
      <c r="AL56" s="29">
        <v>308.23200000000003</v>
      </c>
      <c r="AM56" s="29">
        <v>297.27</v>
      </c>
      <c r="AN56" s="29">
        <v>297.50900000000001</v>
      </c>
      <c r="AO56" s="29">
        <v>301.101</v>
      </c>
      <c r="AP56" s="29">
        <v>304.09199999999998</v>
      </c>
      <c r="AQ56" s="29">
        <v>307.88</v>
      </c>
      <c r="AR56" s="29">
        <v>308.08600000000001</v>
      </c>
      <c r="AS56" s="29">
        <v>304.80700000000002</v>
      </c>
      <c r="AT56" s="29">
        <v>307.66000000000003</v>
      </c>
      <c r="AU56" s="29">
        <v>305.685</v>
      </c>
      <c r="AV56" s="29">
        <v>304.62200000000001</v>
      </c>
      <c r="AW56" s="29">
        <v>308.26799999999997</v>
      </c>
      <c r="AX56" s="29">
        <v>312.471</v>
      </c>
      <c r="AY56" s="29">
        <v>331.44600000000003</v>
      </c>
      <c r="AZ56" s="29">
        <v>333.96100000000001</v>
      </c>
      <c r="BA56" s="29">
        <v>325.75400000000002</v>
      </c>
      <c r="BB56" s="29">
        <v>334.00200000000001</v>
      </c>
      <c r="BC56" s="29">
        <v>332.09699999999998</v>
      </c>
      <c r="BD56" s="29">
        <v>330.149</v>
      </c>
      <c r="BE56" s="29">
        <v>330.03399999999999</v>
      </c>
      <c r="BF56" s="29">
        <v>335.05200000000002</v>
      </c>
      <c r="BG56" s="29">
        <v>340.46100000000001</v>
      </c>
      <c r="BH56" s="29">
        <v>339.99700000000001</v>
      </c>
      <c r="BI56" s="29">
        <v>339.66300000000001</v>
      </c>
      <c r="BJ56" s="29">
        <v>338.26100000000002</v>
      </c>
      <c r="BK56" s="29">
        <v>337.70499999999998</v>
      </c>
      <c r="BL56" s="29">
        <v>337.387</v>
      </c>
      <c r="BM56" s="29">
        <v>331.30099999999999</v>
      </c>
      <c r="BN56" s="29">
        <v>333.48899999999998</v>
      </c>
      <c r="BO56" s="29">
        <v>338.89699999999999</v>
      </c>
      <c r="BP56" s="29">
        <v>351.30099999999999</v>
      </c>
      <c r="BQ56" s="29">
        <v>353.08699999999999</v>
      </c>
      <c r="BR56" s="29">
        <v>355.024</v>
      </c>
      <c r="BS56" s="29">
        <v>358.149</v>
      </c>
      <c r="BT56" s="29">
        <v>361.024</v>
      </c>
      <c r="BU56" s="29">
        <v>362.47399999999999</v>
      </c>
      <c r="BV56" s="29">
        <v>362.32499999999999</v>
      </c>
      <c r="BW56" s="29">
        <v>362.79700000000003</v>
      </c>
      <c r="BX56" s="29">
        <v>358.31099999999998</v>
      </c>
      <c r="BY56" s="29">
        <v>357.483</v>
      </c>
      <c r="BZ56" s="29">
        <v>354.69299999999998</v>
      </c>
      <c r="CA56" s="29">
        <v>354.26299999999998</v>
      </c>
      <c r="CB56" s="29">
        <v>356.85300000000001</v>
      </c>
      <c r="CC56" s="29">
        <v>361.17599999999999</v>
      </c>
      <c r="CD56" s="29">
        <v>360.52499999999998</v>
      </c>
      <c r="CE56" s="29">
        <v>371.19099999999997</v>
      </c>
      <c r="CF56" s="29">
        <v>378.45</v>
      </c>
      <c r="CG56" s="29">
        <v>387.57400000000001</v>
      </c>
      <c r="CH56" s="29">
        <v>388.53100000000001</v>
      </c>
      <c r="CI56" s="29">
        <v>391.60599999999999</v>
      </c>
      <c r="CJ56" s="29">
        <v>391.42399999999998</v>
      </c>
      <c r="CK56" s="29">
        <v>394.45699999999999</v>
      </c>
      <c r="CL56" s="29">
        <v>391.77199999999999</v>
      </c>
      <c r="CM56" s="29">
        <v>389.452</v>
      </c>
      <c r="CN56" s="29">
        <v>388.858</v>
      </c>
      <c r="CO56" s="29">
        <v>389.43299999999999</v>
      </c>
      <c r="CP56" s="29">
        <v>397.40100000000001</v>
      </c>
      <c r="CQ56" s="29">
        <v>397.904</v>
      </c>
      <c r="CR56" s="29">
        <v>398.75299999999999</v>
      </c>
      <c r="CS56" s="29">
        <v>400.779</v>
      </c>
      <c r="CT56" s="29">
        <v>401.23200000000003</v>
      </c>
      <c r="CU56" s="29">
        <v>402.15499999999997</v>
      </c>
      <c r="CV56" s="29">
        <v>400.83800000000002</v>
      </c>
      <c r="CW56" s="29">
        <v>398.94600000000003</v>
      </c>
      <c r="CX56" s="29">
        <v>398.685</v>
      </c>
      <c r="CY56" s="29">
        <v>400.80399999999997</v>
      </c>
      <c r="CZ56" s="29">
        <v>393.89400000000001</v>
      </c>
      <c r="DA56" s="29">
        <v>393.387</v>
      </c>
      <c r="DB56" s="29">
        <v>382.77600000000001</v>
      </c>
      <c r="DC56" s="29">
        <v>372.74700000000001</v>
      </c>
      <c r="DD56" s="29">
        <v>387.56200000000001</v>
      </c>
      <c r="DE56" s="29">
        <v>383.67399999999998</v>
      </c>
      <c r="DF56" s="29">
        <v>382.29599999999999</v>
      </c>
      <c r="DG56" s="29">
        <v>363.69600000000003</v>
      </c>
      <c r="DH56" s="29">
        <v>348.37700000000001</v>
      </c>
      <c r="DI56" s="29">
        <v>342.16899999999998</v>
      </c>
      <c r="DJ56" s="29">
        <v>356.57499999999999</v>
      </c>
      <c r="DK56" s="29">
        <v>391.52600000000001</v>
      </c>
      <c r="DL56" s="29">
        <v>398.983</v>
      </c>
      <c r="DM56" s="29">
        <v>414.00900000000001</v>
      </c>
      <c r="DN56" s="29">
        <v>421.56799999999998</v>
      </c>
      <c r="DO56" s="29">
        <v>425.9</v>
      </c>
      <c r="DP56" s="29">
        <v>410.601</v>
      </c>
      <c r="DQ56" s="29">
        <v>410.10300000000001</v>
      </c>
      <c r="DR56" s="29">
        <v>432.81299999999999</v>
      </c>
      <c r="DS56" s="29">
        <v>450.67399999999998</v>
      </c>
      <c r="DT56" s="29">
        <v>451.33199999999999</v>
      </c>
      <c r="DU56" s="29">
        <v>457.78899999999999</v>
      </c>
      <c r="DV56" s="29">
        <v>459.96</v>
      </c>
      <c r="DW56" s="29">
        <v>464.58</v>
      </c>
      <c r="DX56" s="29">
        <v>468.63</v>
      </c>
      <c r="DY56" s="29">
        <v>468.75700000000001</v>
      </c>
      <c r="DZ56" s="29">
        <v>469.233</v>
      </c>
      <c r="EA56" s="29">
        <v>456.13</v>
      </c>
      <c r="EB56" s="29">
        <v>452.97300000000001</v>
      </c>
      <c r="EC56" s="29">
        <v>448.95699999999999</v>
      </c>
      <c r="ED56" s="29">
        <v>444.84899999999999</v>
      </c>
      <c r="EE56" s="29">
        <v>447.92200000000003</v>
      </c>
      <c r="EF56" s="29">
        <v>446.05700000000002</v>
      </c>
      <c r="EG56" s="29">
        <v>448.88499999999999</v>
      </c>
      <c r="EH56" s="29">
        <v>449.33199999999999</v>
      </c>
      <c r="EI56" s="29">
        <v>435.11799999999999</v>
      </c>
      <c r="EJ56" s="29">
        <v>434.32900000000001</v>
      </c>
      <c r="EK56" s="29">
        <v>430.43400000000003</v>
      </c>
      <c r="EL56" s="29">
        <v>425.00599999999997</v>
      </c>
      <c r="EM56" s="29">
        <v>424.92200000000003</v>
      </c>
      <c r="EN56" s="29">
        <v>442.14100000000002</v>
      </c>
      <c r="EO56" s="29">
        <v>450.601</v>
      </c>
      <c r="EP56" s="29">
        <v>471.721</v>
      </c>
      <c r="EQ56" s="29">
        <v>481.947</v>
      </c>
      <c r="ER56" s="29">
        <v>482.637</v>
      </c>
      <c r="ES56" s="29">
        <v>487.80099999999999</v>
      </c>
      <c r="ET56" s="29">
        <v>498.87</v>
      </c>
      <c r="EU56" s="29">
        <v>501.33800000000002</v>
      </c>
      <c r="EV56" s="29">
        <v>511.18400000000003</v>
      </c>
      <c r="EW56" s="29">
        <v>584.46500000000003</v>
      </c>
      <c r="EX56" s="29">
        <v>633.10199999999998</v>
      </c>
      <c r="EY56" s="29">
        <v>699.51</v>
      </c>
      <c r="EZ56" s="29">
        <v>737.40700000000004</v>
      </c>
      <c r="FA56" s="29">
        <v>741.58500000000004</v>
      </c>
      <c r="FB56" s="29">
        <v>732.01800000000003</v>
      </c>
      <c r="FC56" s="29">
        <v>738.50300000000004</v>
      </c>
      <c r="FD56" s="29">
        <v>746.20600000000002</v>
      </c>
      <c r="FE56" s="29">
        <v>749.75199999999995</v>
      </c>
      <c r="FF56" s="29">
        <v>758.48699999999997</v>
      </c>
      <c r="FG56" s="29">
        <v>771.245</v>
      </c>
      <c r="FH56" s="29">
        <v>745.327</v>
      </c>
      <c r="FI56" s="29">
        <v>850.34900000000005</v>
      </c>
      <c r="FJ56" s="29">
        <v>850.76800000000003</v>
      </c>
      <c r="FK56" s="29">
        <v>827.03300000000002</v>
      </c>
      <c r="FL56" s="29">
        <v>845.64700000000005</v>
      </c>
      <c r="FM56" s="29">
        <v>848.37099999999998</v>
      </c>
      <c r="FN56" s="29">
        <v>701.75300000000004</v>
      </c>
      <c r="FO56" s="29">
        <v>615.85199999999998</v>
      </c>
      <c r="FP56" s="29">
        <v>499.63900000000001</v>
      </c>
      <c r="FQ56" s="29">
        <v>470.846</v>
      </c>
      <c r="FR56" s="29">
        <v>390.82499999999999</v>
      </c>
      <c r="FS56" s="29">
        <v>386.65199999999999</v>
      </c>
      <c r="FT56" s="29">
        <v>404.00700000000001</v>
      </c>
      <c r="FU56" s="29">
        <v>304.88299999999998</v>
      </c>
      <c r="FV56" s="29">
        <v>264.76400000000001</v>
      </c>
      <c r="FW56" s="29">
        <v>252.78899999999999</v>
      </c>
      <c r="FX56" s="29">
        <v>258.89400000000001</v>
      </c>
      <c r="FY56" s="29">
        <v>281.56400000000002</v>
      </c>
      <c r="FZ56" s="29">
        <v>277.995</v>
      </c>
      <c r="GA56" s="29">
        <v>240.976</v>
      </c>
      <c r="GB56" s="29">
        <v>218.50200000000001</v>
      </c>
      <c r="GC56" s="29">
        <v>209.851</v>
      </c>
      <c r="GD56" s="29">
        <v>199.477</v>
      </c>
      <c r="GE56" s="29">
        <v>181.245</v>
      </c>
      <c r="GF56" s="29">
        <v>182.70699999999999</v>
      </c>
      <c r="GG56" s="29">
        <v>184.751</v>
      </c>
      <c r="GH56" s="29">
        <v>185.702</v>
      </c>
      <c r="GI56" s="29">
        <v>185.19499999999999</v>
      </c>
      <c r="GJ56" s="29">
        <v>186.285</v>
      </c>
      <c r="GK56" s="29">
        <v>186.643</v>
      </c>
      <c r="GL56" s="29">
        <v>187.34800000000001</v>
      </c>
      <c r="GM56" s="29">
        <v>188.83799999999999</v>
      </c>
      <c r="GN56" s="29">
        <v>194.19</v>
      </c>
      <c r="GO56" s="29">
        <v>205.26499999999999</v>
      </c>
      <c r="GP56" s="29">
        <v>204.08600000000001</v>
      </c>
      <c r="GQ56" s="29">
        <v>208.71199999999999</v>
      </c>
      <c r="GR56" s="29">
        <v>212.21199999999999</v>
      </c>
      <c r="GS56" s="29">
        <v>220.15199999999999</v>
      </c>
      <c r="GT56" s="29">
        <v>220.89500000000001</v>
      </c>
      <c r="GU56" s="29">
        <v>219.88300000000001</v>
      </c>
      <c r="GV56" s="29">
        <v>213.90700000000001</v>
      </c>
      <c r="GW56" s="29">
        <v>215.28100000000001</v>
      </c>
      <c r="GX56" s="29">
        <v>215.82499999999999</v>
      </c>
      <c r="GY56" s="29">
        <v>205.333</v>
      </c>
      <c r="GZ56" s="29">
        <v>203.33799999999999</v>
      </c>
      <c r="HA56" s="29">
        <v>199.68</v>
      </c>
      <c r="HB56" s="29">
        <v>198.55500000000001</v>
      </c>
      <c r="HC56" s="29">
        <v>199.89400000000001</v>
      </c>
      <c r="HD56" s="29">
        <v>199.96700000000001</v>
      </c>
      <c r="HE56" s="29">
        <v>214.49199999999999</v>
      </c>
      <c r="HF56" s="29">
        <v>225.565</v>
      </c>
      <c r="HG56" s="29">
        <v>228.25899999999999</v>
      </c>
      <c r="HH56" s="29">
        <v>228.983</v>
      </c>
      <c r="HI56" s="29">
        <v>230.959</v>
      </c>
      <c r="HJ56" s="29">
        <v>230.441</v>
      </c>
      <c r="HK56" s="29">
        <v>235.89400000000001</v>
      </c>
      <c r="HL56" s="29">
        <v>230.386</v>
      </c>
      <c r="HM56" s="29">
        <v>228.28399999999999</v>
      </c>
      <c r="HN56" s="29">
        <v>227.4</v>
      </c>
      <c r="HO56" s="29">
        <v>221.73699999999999</v>
      </c>
      <c r="HP56" s="29">
        <v>220.464</v>
      </c>
      <c r="HQ56" s="29">
        <v>219.41800000000001</v>
      </c>
      <c r="HR56" s="29">
        <v>221.214</v>
      </c>
      <c r="HS56" s="29">
        <v>222.50899999999999</v>
      </c>
      <c r="HT56" s="29">
        <v>221.96700000000001</v>
      </c>
      <c r="HU56" s="29">
        <v>225.10300000000001</v>
      </c>
      <c r="HV56" s="29">
        <v>225.01499999999999</v>
      </c>
      <c r="HW56" s="29">
        <v>226.83</v>
      </c>
      <c r="HX56" s="29">
        <v>228.47900000000001</v>
      </c>
      <c r="HY56" s="29">
        <v>228.87100000000001</v>
      </c>
      <c r="HZ56" s="29">
        <v>229.68600000000001</v>
      </c>
      <c r="IA56" s="29">
        <v>238.761</v>
      </c>
      <c r="IB56" s="29">
        <v>239.7</v>
      </c>
      <c r="IC56" s="29">
        <v>236.232</v>
      </c>
      <c r="ID56" s="29">
        <v>235.511</v>
      </c>
      <c r="IE56" s="29">
        <v>242.39599999999999</v>
      </c>
      <c r="IF56" s="29">
        <v>246.96899999999999</v>
      </c>
      <c r="IG56" s="29">
        <v>251.41800000000001</v>
      </c>
      <c r="IH56" s="29">
        <v>250.47399999999999</v>
      </c>
      <c r="II56" s="29">
        <v>243.00700000000001</v>
      </c>
      <c r="IJ56" s="29">
        <v>246.42500000000001</v>
      </c>
      <c r="IK56" s="29">
        <v>247.626</v>
      </c>
      <c r="IL56" s="29">
        <v>246.68199999999999</v>
      </c>
      <c r="IM56" s="29">
        <v>244.12200000000001</v>
      </c>
      <c r="IN56" s="29">
        <v>246.364</v>
      </c>
      <c r="IO56" s="29">
        <v>251.982</v>
      </c>
      <c r="IP56" s="29">
        <v>252.816</v>
      </c>
      <c r="IQ56" s="29">
        <v>251.99</v>
      </c>
      <c r="IR56" s="29">
        <v>246.506</v>
      </c>
      <c r="IS56" s="29">
        <v>244.178</v>
      </c>
      <c r="IT56" s="29">
        <v>242.02600000000001</v>
      </c>
      <c r="IU56" s="29">
        <v>233.87</v>
      </c>
      <c r="IV56" s="29">
        <v>228.11699999999999</v>
      </c>
      <c r="IW56" s="29">
        <v>223.965</v>
      </c>
      <c r="IX56" s="29">
        <v>217.393</v>
      </c>
      <c r="IY56" s="29">
        <v>209.49299999999999</v>
      </c>
      <c r="IZ56" s="29">
        <v>201.61199999999999</v>
      </c>
      <c r="JA56" s="29">
        <v>204.38200000000001</v>
      </c>
      <c r="JB56" s="29">
        <v>203.71600000000001</v>
      </c>
      <c r="JC56" s="29">
        <v>209.88399999999999</v>
      </c>
      <c r="JD56" s="29">
        <v>213.04900000000001</v>
      </c>
      <c r="JE56" s="29">
        <v>214.60499999999999</v>
      </c>
      <c r="JF56" s="29">
        <v>211.791</v>
      </c>
      <c r="JG56" s="29">
        <v>210.11500000000001</v>
      </c>
      <c r="JH56" s="29">
        <v>208.661</v>
      </c>
      <c r="JI56" s="29">
        <v>208.54599999999999</v>
      </c>
      <c r="JJ56" s="29">
        <v>210.20699999999999</v>
      </c>
      <c r="JK56" s="29">
        <v>213.11500000000001</v>
      </c>
      <c r="JL56" s="29">
        <v>211.947</v>
      </c>
      <c r="JM56" s="29">
        <v>212.89599999999999</v>
      </c>
      <c r="JN56" s="29">
        <v>215.41300000000001</v>
      </c>
      <c r="JO56" s="29">
        <v>217.99799999999999</v>
      </c>
      <c r="JP56" s="29">
        <v>220.02500000000001</v>
      </c>
      <c r="JQ56" s="29">
        <v>223.41</v>
      </c>
      <c r="JR56" s="29">
        <v>226.93100000000001</v>
      </c>
      <c r="JS56" s="29">
        <v>227.52500000000001</v>
      </c>
      <c r="JT56" s="29">
        <v>233.03899999999999</v>
      </c>
      <c r="JU56" s="29">
        <v>235.92500000000001</v>
      </c>
      <c r="JV56" s="29">
        <v>236.90600000000001</v>
      </c>
      <c r="JW56" s="29">
        <v>232.67</v>
      </c>
      <c r="JX56" s="29">
        <v>232.55699999999999</v>
      </c>
      <c r="JY56" s="29">
        <v>233.42500000000001</v>
      </c>
      <c r="JZ56" s="29">
        <v>225.471</v>
      </c>
      <c r="KA56" s="29">
        <v>222.04400000000001</v>
      </c>
      <c r="KB56" s="29">
        <v>224.72200000000001</v>
      </c>
      <c r="KC56" s="29">
        <v>223.36</v>
      </c>
      <c r="KD56" s="29">
        <v>225.54400000000001</v>
      </c>
      <c r="KE56" s="29">
        <v>225.71</v>
      </c>
      <c r="KF56" s="29">
        <v>219.983</v>
      </c>
      <c r="KG56" s="29">
        <v>213.75700000000001</v>
      </c>
      <c r="KH56" s="29">
        <v>210.93799999999999</v>
      </c>
      <c r="KI56" s="29">
        <v>216.482</v>
      </c>
      <c r="KJ56" s="29">
        <v>220.57300000000001</v>
      </c>
      <c r="KK56" s="29">
        <v>214.80699999999999</v>
      </c>
      <c r="KL56" s="29">
        <v>210.523</v>
      </c>
      <c r="KM56" s="29">
        <v>206.64500000000001</v>
      </c>
      <c r="KN56" s="29">
        <v>212.13499999999999</v>
      </c>
      <c r="KO56" s="29">
        <v>228.43899999999999</v>
      </c>
      <c r="KP56" s="29">
        <v>228.245</v>
      </c>
      <c r="KQ56" s="29">
        <v>226.52</v>
      </c>
      <c r="KR56" s="29">
        <v>227.38800000000001</v>
      </c>
      <c r="KS56" s="29">
        <v>226.721</v>
      </c>
      <c r="KT56" s="29">
        <v>231.792</v>
      </c>
      <c r="KU56" s="29">
        <v>232.827</v>
      </c>
      <c r="KV56" s="29">
        <v>229.78800000000001</v>
      </c>
      <c r="KW56" s="29">
        <v>228.84800000000001</v>
      </c>
      <c r="KX56" s="29">
        <v>228.69</v>
      </c>
      <c r="KY56" s="29">
        <v>229.08199999999999</v>
      </c>
      <c r="KZ56" s="29">
        <v>228.13200000000001</v>
      </c>
      <c r="LA56" s="29">
        <v>224.58799999999999</v>
      </c>
      <c r="LB56" s="29">
        <v>225.042</v>
      </c>
      <c r="LC56" s="29">
        <v>230.27600000000001</v>
      </c>
      <c r="LD56" s="29">
        <v>241.22399999999999</v>
      </c>
      <c r="LE56" s="29">
        <v>252.417</v>
      </c>
      <c r="LF56" s="29">
        <v>255.72300000000001</v>
      </c>
      <c r="LG56" s="29">
        <v>265.05599999999998</v>
      </c>
      <c r="LH56" s="29">
        <v>267.07799999999997</v>
      </c>
      <c r="LI56" s="29">
        <v>260.55399999999997</v>
      </c>
      <c r="LJ56" s="29">
        <v>260.15199999999999</v>
      </c>
      <c r="LK56" s="29">
        <v>260.54899999999998</v>
      </c>
      <c r="LL56" s="29">
        <v>263.73399999999998</v>
      </c>
      <c r="LM56" s="29">
        <v>264.65600000000001</v>
      </c>
      <c r="LN56" s="29">
        <v>268.52999999999997</v>
      </c>
      <c r="LO56" s="29">
        <v>269.34899999999999</v>
      </c>
      <c r="LP56" s="29">
        <v>281.55599999999998</v>
      </c>
      <c r="LQ56" s="29">
        <v>272.01100000000002</v>
      </c>
      <c r="LR56" s="29">
        <v>263.21499999999997</v>
      </c>
      <c r="LS56" s="29">
        <v>262.755</v>
      </c>
      <c r="LT56" s="29">
        <v>259.82799999999997</v>
      </c>
      <c r="LU56" s="29">
        <v>253.74799999999999</v>
      </c>
      <c r="LV56" s="29">
        <v>254.93299999999999</v>
      </c>
      <c r="LW56" s="29">
        <v>257.92700000000002</v>
      </c>
      <c r="LX56" s="29">
        <v>266.10700000000003</v>
      </c>
      <c r="LY56" s="29">
        <v>272.00900000000001</v>
      </c>
      <c r="LZ56" s="29">
        <v>276.00099999999998</v>
      </c>
      <c r="MA56" s="29">
        <v>274.84800000000001</v>
      </c>
      <c r="MB56" s="29">
        <v>276.18099999999998</v>
      </c>
      <c r="MC56" s="29">
        <v>267.51900000000001</v>
      </c>
      <c r="MD56" s="29">
        <v>264.22699999999998</v>
      </c>
      <c r="ME56" s="29">
        <v>265.86900000000003</v>
      </c>
      <c r="MF56" s="29">
        <v>262.23200000000003</v>
      </c>
      <c r="MG56" s="29">
        <v>261.97300000000001</v>
      </c>
      <c r="MH56" s="29">
        <v>273.012</v>
      </c>
      <c r="MI56" s="29">
        <v>278.572</v>
      </c>
      <c r="MJ56" s="29">
        <v>272.46300000000002</v>
      </c>
      <c r="MK56" s="29">
        <v>268.11500000000001</v>
      </c>
      <c r="ML56" s="29">
        <v>272.63799999999998</v>
      </c>
      <c r="MM56" s="29">
        <v>277.59500000000003</v>
      </c>
      <c r="MN56" s="29">
        <v>281.072</v>
      </c>
      <c r="MO56" s="29">
        <v>280.65499999999997</v>
      </c>
      <c r="MP56" s="29">
        <v>290.452</v>
      </c>
      <c r="MQ56" s="29">
        <v>294.839</v>
      </c>
      <c r="MR56" s="29">
        <v>295.37200000000001</v>
      </c>
      <c r="MS56" s="29">
        <v>293.774</v>
      </c>
      <c r="MT56" s="29">
        <v>291.41899999999998</v>
      </c>
      <c r="MU56" s="29">
        <v>288.68700000000001</v>
      </c>
      <c r="MV56" s="29">
        <v>291.54599999999999</v>
      </c>
      <c r="MW56" s="29">
        <v>294.923</v>
      </c>
      <c r="MX56" s="29">
        <v>302.82100000000003</v>
      </c>
      <c r="MY56" s="29">
        <v>312.02999999999997</v>
      </c>
      <c r="MZ56" s="29">
        <v>313.90199999999999</v>
      </c>
      <c r="NA56" s="29">
        <v>315.72300000000001</v>
      </c>
      <c r="NB56" s="29">
        <v>314.89600000000002</v>
      </c>
      <c r="NC56" s="29">
        <v>307.05700000000002</v>
      </c>
      <c r="ND56" s="29">
        <v>314.87400000000002</v>
      </c>
      <c r="NE56" s="29">
        <v>331.9</v>
      </c>
      <c r="NF56" s="29">
        <v>337.59500000000003</v>
      </c>
      <c r="NG56" s="29">
        <v>349.976</v>
      </c>
      <c r="NH56" s="29">
        <v>355.084</v>
      </c>
      <c r="NI56" s="29">
        <v>362.41399999999999</v>
      </c>
      <c r="NJ56" s="29">
        <v>360.59199999999998</v>
      </c>
      <c r="NK56" s="29">
        <v>358.55099999999999</v>
      </c>
      <c r="NL56" s="29">
        <v>361.43</v>
      </c>
      <c r="NM56" s="29">
        <v>358.67899999999997</v>
      </c>
      <c r="NN56" s="29">
        <v>360.54700000000003</v>
      </c>
      <c r="NO56" s="29">
        <v>358.005</v>
      </c>
      <c r="NP56" s="29">
        <v>359.05500000000001</v>
      </c>
      <c r="NQ56" s="29">
        <v>345.947</v>
      </c>
      <c r="NR56" s="29">
        <v>344.26</v>
      </c>
      <c r="NS56" s="29">
        <v>343.63499999999999</v>
      </c>
      <c r="NT56" s="29">
        <v>342.73200000000003</v>
      </c>
      <c r="NU56" s="29">
        <v>341.96899999999999</v>
      </c>
      <c r="NV56" s="29">
        <v>343.44499999999999</v>
      </c>
      <c r="NW56" s="29">
        <v>343.66800000000001</v>
      </c>
      <c r="NX56" s="29">
        <v>343.39100000000002</v>
      </c>
      <c r="NY56" s="29">
        <v>328.57499999999999</v>
      </c>
      <c r="NZ56" s="29">
        <v>331.02100000000002</v>
      </c>
      <c r="OA56" s="29">
        <v>314.584</v>
      </c>
      <c r="OB56" s="29">
        <v>301.51799999999997</v>
      </c>
      <c r="OC56" s="29">
        <v>292.86099999999999</v>
      </c>
      <c r="OD56" s="29">
        <v>288.82900000000001</v>
      </c>
      <c r="OE56" s="29">
        <v>287.98500000000001</v>
      </c>
      <c r="OF56" s="29">
        <v>289.61399999999998</v>
      </c>
      <c r="OG56" s="29">
        <v>289.60899999999998</v>
      </c>
      <c r="OH56" s="29">
        <v>295.23099999999999</v>
      </c>
      <c r="OI56" s="29">
        <v>295.55200000000002</v>
      </c>
      <c r="OJ56" s="29">
        <v>292.51299999999998</v>
      </c>
      <c r="OK56" s="29">
        <v>291.81799999999998</v>
      </c>
      <c r="OL56" s="29">
        <v>290.86500000000001</v>
      </c>
      <c r="OM56" s="29">
        <v>295.07299999999998</v>
      </c>
      <c r="ON56" s="29">
        <v>292.286</v>
      </c>
      <c r="OO56" s="29">
        <v>291.13</v>
      </c>
      <c r="OP56" s="29">
        <v>290.60500000000002</v>
      </c>
      <c r="OQ56" s="29">
        <v>295.46499999999997</v>
      </c>
      <c r="OR56" s="29">
        <v>307.21600000000001</v>
      </c>
      <c r="OS56" s="29">
        <v>312.911</v>
      </c>
      <c r="OT56" s="29">
        <v>309.76499999999999</v>
      </c>
      <c r="OU56" s="29">
        <v>309.58600000000001</v>
      </c>
      <c r="OV56" s="29">
        <v>308.435</v>
      </c>
      <c r="OW56" s="29">
        <v>310.55099999999999</v>
      </c>
      <c r="OX56" s="29">
        <v>311.24799999999999</v>
      </c>
      <c r="OY56" s="29">
        <v>319.73899999999998</v>
      </c>
      <c r="OZ56" s="29">
        <v>323.76499999999999</v>
      </c>
      <c r="PA56" s="29">
        <v>330.45600000000002</v>
      </c>
      <c r="PB56" s="29">
        <v>334.245</v>
      </c>
      <c r="PC56" s="29">
        <v>338.99700000000001</v>
      </c>
      <c r="PD56" s="29">
        <v>335.13799999999998</v>
      </c>
      <c r="PE56" s="29">
        <v>339.46300000000002</v>
      </c>
      <c r="PF56" s="29">
        <v>335.43599999999998</v>
      </c>
      <c r="PG56" s="29">
        <v>332.774</v>
      </c>
      <c r="PH56" s="29">
        <v>326.63</v>
      </c>
      <c r="PI56" s="29">
        <v>320.55799999999999</v>
      </c>
      <c r="PJ56" s="29">
        <v>329.50700000000001</v>
      </c>
      <c r="PK56" s="29">
        <v>337.78699999999998</v>
      </c>
      <c r="PL56" s="29">
        <v>337.41399999999999</v>
      </c>
      <c r="PM56" s="29">
        <v>340.358</v>
      </c>
      <c r="PN56" s="29">
        <v>343.42500000000001</v>
      </c>
      <c r="PO56" s="29">
        <v>349.798</v>
      </c>
      <c r="PP56" s="29">
        <v>355.09800000000001</v>
      </c>
      <c r="PQ56" s="29">
        <v>353.11599999999999</v>
      </c>
      <c r="PR56" s="29">
        <v>345.07400000000001</v>
      </c>
      <c r="PS56" s="29">
        <v>339.73599999999999</v>
      </c>
      <c r="PT56" s="29">
        <v>340.2</v>
      </c>
      <c r="PU56" s="29">
        <v>339.67599999999999</v>
      </c>
      <c r="PV56" s="29">
        <v>340.40600000000001</v>
      </c>
      <c r="PW56" s="29">
        <v>340.82400000000001</v>
      </c>
      <c r="PX56" s="29">
        <v>346.86900000000003</v>
      </c>
      <c r="PY56" s="29">
        <v>354.57299999999998</v>
      </c>
      <c r="PZ56" s="29">
        <v>356.61</v>
      </c>
      <c r="QA56" s="29">
        <v>354.245</v>
      </c>
      <c r="QB56" s="29">
        <v>354.89</v>
      </c>
      <c r="QC56" s="29">
        <v>353.988</v>
      </c>
      <c r="QD56" s="29">
        <v>354.03399999999999</v>
      </c>
      <c r="QE56" s="29">
        <v>353.59300000000002</v>
      </c>
      <c r="QF56" s="29">
        <v>356.14</v>
      </c>
      <c r="QG56" s="29">
        <v>357.464</v>
      </c>
      <c r="QH56" s="29">
        <v>362.5</v>
      </c>
      <c r="QI56" s="29">
        <v>370.88299999999998</v>
      </c>
      <c r="QJ56" s="29">
        <v>373.17700000000002</v>
      </c>
      <c r="QK56" s="29">
        <v>368.22800000000001</v>
      </c>
      <c r="QL56" s="29">
        <v>362.16800000000001</v>
      </c>
      <c r="QM56" s="29">
        <v>369.44499999999999</v>
      </c>
      <c r="QN56" s="29">
        <v>384.92700000000002</v>
      </c>
      <c r="QO56" s="29">
        <v>387.77199999999999</v>
      </c>
      <c r="QP56" s="29">
        <v>389.76799999999997</v>
      </c>
      <c r="QQ56" s="29">
        <v>399.14499999999998</v>
      </c>
      <c r="QR56" s="29">
        <v>402.06099999999998</v>
      </c>
      <c r="QS56" s="29">
        <v>401.33300000000003</v>
      </c>
      <c r="QT56" s="29">
        <v>401.95600000000002</v>
      </c>
      <c r="QU56" s="29">
        <v>404.53</v>
      </c>
      <c r="QV56" s="29">
        <v>402.41</v>
      </c>
      <c r="QW56" s="29">
        <v>398.31900000000002</v>
      </c>
      <c r="QX56" s="29">
        <v>393.17599999999999</v>
      </c>
      <c r="QY56" s="29">
        <v>395.86599999999999</v>
      </c>
      <c r="QZ56" s="29">
        <v>405.20299999999997</v>
      </c>
      <c r="RA56" s="29">
        <v>411.84100000000001</v>
      </c>
      <c r="RB56" s="29">
        <v>423.95100000000002</v>
      </c>
      <c r="RC56" s="29">
        <v>425.47500000000002</v>
      </c>
      <c r="RD56" s="29">
        <v>422.66800000000001</v>
      </c>
      <c r="RE56" s="29">
        <v>426.166</v>
      </c>
      <c r="RF56" s="29">
        <v>429.923</v>
      </c>
      <c r="RG56" s="29">
        <v>440.95100000000002</v>
      </c>
      <c r="RH56" s="29">
        <v>447.21499999999997</v>
      </c>
      <c r="RI56" s="29">
        <v>451.78899999999999</v>
      </c>
      <c r="RJ56" s="29">
        <v>453.459</v>
      </c>
      <c r="RK56" s="29">
        <v>445.46699999999998</v>
      </c>
      <c r="RL56" s="29">
        <v>438.85</v>
      </c>
      <c r="RM56" s="29">
        <v>437.767</v>
      </c>
      <c r="RN56" s="29">
        <v>435.846</v>
      </c>
      <c r="RO56" s="29">
        <v>432.553</v>
      </c>
      <c r="RP56" s="29">
        <v>433.50700000000001</v>
      </c>
      <c r="RQ56" s="29">
        <v>432.363</v>
      </c>
      <c r="RR56" s="29">
        <v>432.19400000000002</v>
      </c>
      <c r="RS56" s="29">
        <v>432.80900000000003</v>
      </c>
      <c r="RT56" s="29">
        <v>428.43099999999998</v>
      </c>
      <c r="RU56" s="29">
        <v>426.56700000000001</v>
      </c>
      <c r="RV56" s="29">
        <v>424.31599999999997</v>
      </c>
      <c r="RW56" s="29">
        <v>435.85300000000001</v>
      </c>
      <c r="RX56" s="29">
        <v>454.35300000000001</v>
      </c>
      <c r="RY56" s="29">
        <v>461.63499999999999</v>
      </c>
      <c r="RZ56" s="29">
        <v>460.279</v>
      </c>
      <c r="SA56" s="29">
        <v>461.62900000000002</v>
      </c>
      <c r="SB56" s="29">
        <v>458.69499999999999</v>
      </c>
      <c r="SC56" s="29">
        <v>449.83300000000003</v>
      </c>
      <c r="SD56" s="29">
        <v>447.411</v>
      </c>
      <c r="SE56" s="29">
        <v>454.91800000000001</v>
      </c>
      <c r="SF56" s="29">
        <v>421.16</v>
      </c>
      <c r="SG56" s="29">
        <v>402.84199999999998</v>
      </c>
      <c r="SH56" s="29">
        <v>392.637</v>
      </c>
      <c r="SI56" s="29">
        <v>387.3</v>
      </c>
      <c r="SJ56" s="29">
        <v>390.858</v>
      </c>
      <c r="SK56" s="29">
        <v>394.07</v>
      </c>
      <c r="SL56" s="29">
        <v>396.185</v>
      </c>
      <c r="SM56" s="29">
        <v>407.38499999999999</v>
      </c>
      <c r="SN56" s="29">
        <v>394.75299999999999</v>
      </c>
      <c r="SO56" s="29">
        <v>388.61799999999999</v>
      </c>
      <c r="SP56" s="29">
        <v>379.66800000000001</v>
      </c>
      <c r="SQ56" s="29">
        <v>370.58300000000003</v>
      </c>
      <c r="SR56" s="29">
        <v>367.06400000000002</v>
      </c>
      <c r="SS56" s="29">
        <v>363.76799999999997</v>
      </c>
      <c r="ST56" s="29">
        <v>360.613</v>
      </c>
      <c r="SU56" s="29">
        <v>356.61799999999999</v>
      </c>
      <c r="SV56" s="29">
        <v>358.834</v>
      </c>
      <c r="SW56" s="29">
        <v>363.05200000000002</v>
      </c>
      <c r="SX56" s="29">
        <v>365.16300000000001</v>
      </c>
      <c r="SY56" s="29">
        <v>366.12</v>
      </c>
      <c r="SZ56" s="29">
        <v>371.84399999999999</v>
      </c>
      <c r="TA56" s="29">
        <v>381.19799999999998</v>
      </c>
      <c r="TB56" s="29">
        <v>381.57400000000001</v>
      </c>
      <c r="TC56" s="29">
        <v>384.00400000000002</v>
      </c>
      <c r="TD56" s="29">
        <v>378.46199999999999</v>
      </c>
      <c r="TE56" s="29">
        <v>377.90899999999999</v>
      </c>
      <c r="TF56" s="29">
        <v>375.93299999999999</v>
      </c>
      <c r="TG56" s="29">
        <v>370.24700000000001</v>
      </c>
    </row>
    <row r="57" spans="2:528" x14ac:dyDescent="0.25">
      <c r="B57" s="29" t="s">
        <v>792</v>
      </c>
      <c r="C57" s="29" t="s">
        <v>927</v>
      </c>
      <c r="D57" s="29">
        <f t="shared" si="12"/>
        <v>179</v>
      </c>
      <c r="E57" s="29" t="str" cm="1">
        <f t="array" ref="E57">_xll.BDP($B57&amp;" corp",E$11)</f>
        <v>AKFAST 2.249 05/17/81</v>
      </c>
      <c r="F57" s="29" t="str" cm="1">
        <f t="array" ref="F57">_xll.BDP($B57&amp;" corp",F$11)</f>
        <v>AKFAST</v>
      </c>
      <c r="G57" s="29" cm="1">
        <f t="array" ref="G57">_xll.BDP($B57&amp;" corp",G$11)</f>
        <v>2.2490000000000001</v>
      </c>
      <c r="H57" s="31" cm="1">
        <f t="array" ref="H57">_xll.BDP($B57&amp;" corp",H$11)*1</f>
        <v>46070</v>
      </c>
      <c r="I57" s="31" t="str">
        <f t="shared" si="10"/>
        <v>AKFAST 2.249 26</v>
      </c>
      <c r="J57" s="29" t="str" cm="1">
        <f t="array" ref="J57">_xll.BDP($B57&amp;" corp",J$11)</f>
        <v>EUR</v>
      </c>
      <c r="K57" s="31" cm="1">
        <f t="array" ref="K57">_xll.BDP($B57&amp;" corp",K$11)*1</f>
        <v>43871</v>
      </c>
      <c r="L57" s="29">
        <f t="shared" ca="1" si="11"/>
        <v>255</v>
      </c>
      <c r="N57" s="29">
        <v>1</v>
      </c>
      <c r="O57" s="29" t="s">
        <v>1174</v>
      </c>
      <c r="P57" s="29">
        <f>_xll.BDH(B57&amp;"@"&amp;C57&amp;" Corp","blp_i_sprd_mid","-2AY",,"Dates=h","Fill=C","Sort=R","Dir=H","factor=1","pcs="&amp;TV58,"cols=179;rows=1")</f>
        <v>362.36799999999999</v>
      </c>
      <c r="Q57" s="29">
        <v>362.77800000000002</v>
      </c>
      <c r="R57" s="29">
        <v>363.99099999999999</v>
      </c>
      <c r="S57" s="29">
        <v>365.91500000000002</v>
      </c>
      <c r="T57" s="29">
        <v>366.12</v>
      </c>
      <c r="U57" s="29">
        <v>360.71499999999997</v>
      </c>
      <c r="V57" s="29">
        <v>358.69299999999998</v>
      </c>
      <c r="W57" s="29">
        <v>357.65</v>
      </c>
      <c r="X57" s="29">
        <v>357.66399999999999</v>
      </c>
      <c r="Y57" s="29">
        <v>356.964</v>
      </c>
      <c r="Z57" s="29">
        <v>353.64499999999998</v>
      </c>
      <c r="AA57" s="29">
        <v>354.15300000000002</v>
      </c>
      <c r="AB57" s="29">
        <v>357.74299999999999</v>
      </c>
      <c r="AC57" s="29">
        <v>360.15699999999998</v>
      </c>
      <c r="AD57" s="29">
        <v>360.221</v>
      </c>
      <c r="AE57" s="29">
        <v>363.90100000000001</v>
      </c>
      <c r="AF57" s="29">
        <v>368.685</v>
      </c>
      <c r="AG57" s="29">
        <v>370.32</v>
      </c>
      <c r="AH57" s="29">
        <v>372.05599999999998</v>
      </c>
      <c r="AI57" s="29">
        <v>366.03800000000001</v>
      </c>
      <c r="AJ57" s="29">
        <v>362.27199999999999</v>
      </c>
      <c r="AK57" s="29">
        <v>364.11500000000001</v>
      </c>
      <c r="AL57" s="29">
        <v>363.46899999999999</v>
      </c>
      <c r="AM57" s="29">
        <v>352.74200000000002</v>
      </c>
      <c r="AN57" s="29">
        <v>353.14100000000002</v>
      </c>
      <c r="AO57" s="29">
        <v>353.791</v>
      </c>
      <c r="AP57" s="29">
        <v>357.86900000000003</v>
      </c>
      <c r="AQ57" s="29">
        <v>360.529</v>
      </c>
      <c r="AR57" s="29">
        <v>362.20499999999998</v>
      </c>
      <c r="AS57" s="29">
        <v>357.28</v>
      </c>
      <c r="AT57" s="29">
        <v>359.52600000000001</v>
      </c>
      <c r="AU57" s="29">
        <v>360.27699999999999</v>
      </c>
      <c r="AV57" s="29">
        <v>359.226</v>
      </c>
      <c r="AW57" s="29">
        <v>363.31599999999997</v>
      </c>
      <c r="AX57" s="29">
        <v>365.65800000000002</v>
      </c>
      <c r="AY57" s="29">
        <v>380.06400000000002</v>
      </c>
      <c r="AZ57" s="29">
        <v>378.86399999999998</v>
      </c>
      <c r="BA57" s="29">
        <v>373.00700000000001</v>
      </c>
      <c r="BB57" s="29">
        <v>378.709</v>
      </c>
      <c r="BC57" s="29">
        <v>377.40600000000001</v>
      </c>
      <c r="BD57" s="29">
        <v>375.76900000000001</v>
      </c>
      <c r="BE57" s="29">
        <v>376.25099999999998</v>
      </c>
      <c r="BF57" s="29">
        <v>381.72199999999998</v>
      </c>
      <c r="BG57" s="29">
        <v>385.96699999999998</v>
      </c>
      <c r="BH57" s="29">
        <v>387.762</v>
      </c>
      <c r="BI57" s="29">
        <v>386.92500000000001</v>
      </c>
      <c r="BJ57" s="29">
        <v>389.12799999999999</v>
      </c>
      <c r="BK57" s="29">
        <v>391.97399999999999</v>
      </c>
      <c r="BL57" s="29">
        <v>389.24200000000002</v>
      </c>
      <c r="BM57" s="29">
        <v>388.601</v>
      </c>
      <c r="BN57" s="29">
        <v>392.17599999999999</v>
      </c>
      <c r="BO57" s="29">
        <v>394.952</v>
      </c>
      <c r="BP57" s="29">
        <v>403.48200000000003</v>
      </c>
      <c r="BQ57" s="29">
        <v>402.55900000000003</v>
      </c>
      <c r="BR57" s="29">
        <v>406.40600000000001</v>
      </c>
      <c r="BS57" s="29">
        <v>408.70400000000001</v>
      </c>
      <c r="BT57" s="29">
        <v>412.70699999999999</v>
      </c>
      <c r="BU57" s="29">
        <v>412.07100000000003</v>
      </c>
      <c r="BV57" s="29">
        <v>410.00700000000001</v>
      </c>
      <c r="BW57" s="29">
        <v>409.00099999999998</v>
      </c>
      <c r="BX57" s="29">
        <v>402.12400000000002</v>
      </c>
      <c r="BY57" s="29">
        <v>402.52300000000002</v>
      </c>
      <c r="BZ57" s="29">
        <v>400.29199999999997</v>
      </c>
      <c r="CA57" s="29">
        <v>399.01100000000002</v>
      </c>
      <c r="CB57" s="29">
        <v>400.95400000000001</v>
      </c>
      <c r="CC57" s="29">
        <v>404.03899999999999</v>
      </c>
      <c r="CD57" s="29">
        <v>401.12599999999998</v>
      </c>
      <c r="CE57" s="29">
        <v>410.63799999999998</v>
      </c>
      <c r="CF57" s="29">
        <v>414.54500000000002</v>
      </c>
      <c r="CG57" s="29">
        <v>421.14</v>
      </c>
      <c r="CH57" s="29">
        <v>422.17599999999999</v>
      </c>
      <c r="CI57" s="29">
        <v>423.798</v>
      </c>
      <c r="CJ57" s="29">
        <v>421.98700000000002</v>
      </c>
      <c r="CK57" s="29">
        <v>425.34100000000001</v>
      </c>
      <c r="CL57" s="29">
        <v>422.64600000000002</v>
      </c>
      <c r="CM57" s="29">
        <v>420.1</v>
      </c>
      <c r="CN57" s="29">
        <v>418.44900000000001</v>
      </c>
      <c r="CO57" s="29">
        <v>419.42099999999999</v>
      </c>
      <c r="CP57" s="29">
        <v>426.01900000000001</v>
      </c>
      <c r="CQ57" s="29">
        <v>426.58699999999999</v>
      </c>
      <c r="CR57" s="29">
        <v>426.40800000000002</v>
      </c>
      <c r="CS57" s="29">
        <v>429.13099999999997</v>
      </c>
      <c r="CT57" s="29">
        <v>428.43299999999999</v>
      </c>
      <c r="CU57" s="29">
        <v>428.32</v>
      </c>
      <c r="CV57" s="29">
        <v>426.53100000000001</v>
      </c>
      <c r="CW57" s="29">
        <v>422.63200000000001</v>
      </c>
      <c r="CX57" s="29">
        <v>421.072</v>
      </c>
      <c r="CY57" s="29">
        <v>422.37099999999998</v>
      </c>
      <c r="CZ57" s="29">
        <v>416.04500000000002</v>
      </c>
      <c r="DA57" s="29">
        <v>416.2</v>
      </c>
      <c r="DB57" s="29">
        <v>407.94900000000001</v>
      </c>
      <c r="DC57" s="29">
        <v>399.07799999999997</v>
      </c>
      <c r="DD57" s="29">
        <v>413.75299999999999</v>
      </c>
      <c r="DE57" s="29">
        <v>409.85599999999999</v>
      </c>
      <c r="DF57" s="29">
        <v>408.16</v>
      </c>
      <c r="DG57" s="29">
        <v>392.34800000000001</v>
      </c>
      <c r="DH57" s="29">
        <v>382.03</v>
      </c>
      <c r="DI57" s="29">
        <v>377.25700000000001</v>
      </c>
      <c r="DJ57" s="29">
        <v>385.84</v>
      </c>
      <c r="DK57" s="29">
        <v>419.00299999999999</v>
      </c>
      <c r="DL57" s="29">
        <v>429.99599999999998</v>
      </c>
      <c r="DM57" s="29">
        <v>443.75799999999998</v>
      </c>
      <c r="DN57" s="29">
        <v>447.43400000000003</v>
      </c>
      <c r="DO57" s="29">
        <v>448.07400000000001</v>
      </c>
      <c r="DP57" s="29">
        <v>438.14400000000001</v>
      </c>
      <c r="DQ57" s="29">
        <v>435.57499999999999</v>
      </c>
      <c r="DR57" s="29">
        <v>451.47500000000002</v>
      </c>
      <c r="DS57" s="29">
        <v>477.58199999999999</v>
      </c>
      <c r="DT57" s="29">
        <v>465.267</v>
      </c>
      <c r="DU57" s="29">
        <v>467.19299999999998</v>
      </c>
      <c r="DV57" s="29">
        <v>470.19499999999999</v>
      </c>
      <c r="DW57" s="29">
        <v>474.608</v>
      </c>
      <c r="DX57" s="29">
        <v>476.56799999999998</v>
      </c>
      <c r="DY57" s="29">
        <v>479.81599999999997</v>
      </c>
      <c r="DZ57" s="29">
        <v>480.339</v>
      </c>
      <c r="EA57" s="29">
        <v>470.02699999999999</v>
      </c>
      <c r="EB57" s="29">
        <v>467.82600000000002</v>
      </c>
      <c r="EC57" s="29">
        <v>465.73399999999998</v>
      </c>
      <c r="ED57" s="29">
        <v>469.21100000000001</v>
      </c>
      <c r="EE57" s="29">
        <v>464.928</v>
      </c>
      <c r="EF57" s="29">
        <v>461.75599999999997</v>
      </c>
      <c r="EG57" s="29">
        <v>463.80599999999998</v>
      </c>
      <c r="EH57" s="29">
        <v>464.42599999999999</v>
      </c>
      <c r="EI57" s="29">
        <v>457.86399999999998</v>
      </c>
      <c r="EJ57" s="29">
        <v>452.959</v>
      </c>
      <c r="EK57" s="29">
        <v>443.76900000000001</v>
      </c>
      <c r="EL57" s="29">
        <v>441.19600000000003</v>
      </c>
      <c r="EM57" s="29">
        <v>443.54899999999998</v>
      </c>
      <c r="EN57" s="29">
        <v>459.911</v>
      </c>
      <c r="EO57" s="29">
        <v>461.87900000000002</v>
      </c>
      <c r="EP57" s="29">
        <v>473.43299999999999</v>
      </c>
      <c r="EQ57" s="29">
        <v>480.63299999999998</v>
      </c>
      <c r="ER57" s="29">
        <v>477.755</v>
      </c>
      <c r="ES57" s="29">
        <v>483.29599999999999</v>
      </c>
      <c r="ET57" s="29">
        <v>486.79899999999998</v>
      </c>
      <c r="EU57" s="29">
        <v>485.88600000000002</v>
      </c>
      <c r="EV57" s="29">
        <v>491.21</v>
      </c>
      <c r="EW57" s="29">
        <v>524.08399999999995</v>
      </c>
      <c r="EX57" s="29">
        <v>561.36099999999999</v>
      </c>
      <c r="EY57" s="29">
        <v>584.79600000000005</v>
      </c>
      <c r="EZ57" s="29">
        <v>609.65099999999995</v>
      </c>
      <c r="FA57" s="29">
        <v>608.80999999999995</v>
      </c>
      <c r="FB57" s="29">
        <v>605.68499999999995</v>
      </c>
      <c r="FC57" s="29">
        <v>600.44899999999996</v>
      </c>
      <c r="FD57" s="29">
        <v>597.69200000000001</v>
      </c>
      <c r="FE57" s="29">
        <v>599.827</v>
      </c>
      <c r="FF57" s="29">
        <v>595.82799999999997</v>
      </c>
      <c r="FG57" s="29">
        <v>597.43299999999999</v>
      </c>
      <c r="FH57" s="29">
        <v>598.64200000000005</v>
      </c>
      <c r="FI57" s="29">
        <v>641.476</v>
      </c>
      <c r="FJ57" s="29">
        <v>652.09</v>
      </c>
      <c r="FK57" s="29">
        <v>625.19500000000005</v>
      </c>
      <c r="FL57" s="29">
        <v>631.50699999999995</v>
      </c>
      <c r="FM57" s="29">
        <v>623.67499999999995</v>
      </c>
      <c r="FN57" s="29">
        <v>578.52599999999995</v>
      </c>
      <c r="FO57" s="29">
        <v>539.91099999999994</v>
      </c>
      <c r="FP57" s="29">
        <v>464.40600000000001</v>
      </c>
      <c r="FQ57" s="29">
        <v>447.33</v>
      </c>
      <c r="FR57" s="29">
        <v>384.99</v>
      </c>
      <c r="FS57" s="29">
        <v>373.67399999999998</v>
      </c>
      <c r="FT57" s="29">
        <v>386.67</v>
      </c>
      <c r="FU57" s="29">
        <v>325.315</v>
      </c>
      <c r="FV57" s="29">
        <v>300.99799999999999</v>
      </c>
      <c r="FW57" s="29">
        <v>286.24099999999999</v>
      </c>
      <c r="FX57" s="29">
        <v>291</v>
      </c>
      <c r="FY57" s="29">
        <v>307.32900000000001</v>
      </c>
      <c r="FZ57" s="29">
        <v>302.45800000000003</v>
      </c>
      <c r="GA57" s="29">
        <v>281.58100000000002</v>
      </c>
      <c r="GB57" s="29">
        <v>266.84399999999999</v>
      </c>
      <c r="GC57" s="29">
        <v>260.04500000000002</v>
      </c>
      <c r="GD57" s="29">
        <v>256.00599999999997</v>
      </c>
      <c r="GE57" s="29">
        <v>241.34700000000001</v>
      </c>
      <c r="GF57" s="29">
        <v>242.292</v>
      </c>
      <c r="GG57" s="29">
        <v>242.87200000000001</v>
      </c>
      <c r="GH57" s="29">
        <v>244.066</v>
      </c>
      <c r="GI57" s="29">
        <v>242.46799999999999</v>
      </c>
      <c r="GJ57" s="29">
        <v>243.57400000000001</v>
      </c>
      <c r="GK57" s="29">
        <v>243.887</v>
      </c>
      <c r="GL57" s="29">
        <v>240.45</v>
      </c>
    </row>
    <row r="58" spans="2:528" x14ac:dyDescent="0.25">
      <c r="B58" s="29" t="s">
        <v>773</v>
      </c>
      <c r="C58" s="29" t="s">
        <v>927</v>
      </c>
      <c r="D58" s="29">
        <f t="shared" si="12"/>
        <v>512</v>
      </c>
      <c r="E58" s="29" t="str" cm="1">
        <f t="array" ref="E58">_xll.BDP($B58&amp;" corp",E$11)</f>
        <v>ANNGR 4 PERP</v>
      </c>
      <c r="F58" s="29" t="str" cm="1">
        <f t="array" ref="F58">_xll.BDP($B58&amp;" corp",F$11)</f>
        <v>ANNGR</v>
      </c>
      <c r="G58" s="29" cm="1">
        <f t="array" ref="G58">_xll.BDP($B58&amp;" corp",G$11)</f>
        <v>4</v>
      </c>
      <c r="H58" s="31" cm="1">
        <f t="array" ref="H58">_xll.BDP($B58&amp;" corp",H$11)*1</f>
        <v>44547</v>
      </c>
      <c r="I58" s="31" t="str">
        <f t="shared" si="10"/>
        <v>ANNGR 4 21</v>
      </c>
      <c r="J58" s="29" t="str" cm="1">
        <f t="array" ref="J58">_xll.BDP($B58&amp;" corp",J$11)</f>
        <v>EUR</v>
      </c>
      <c r="K58" s="31" cm="1">
        <f t="array" ref="K58">_xll.BDP($B58&amp;" corp",K$11)*1</f>
        <v>41983</v>
      </c>
      <c r="L58" s="29">
        <f t="shared" ca="1" si="11"/>
        <v>2143</v>
      </c>
      <c r="N58" s="29">
        <v>1</v>
      </c>
      <c r="O58" s="29" t="s">
        <v>1174</v>
      </c>
      <c r="P58" s="29">
        <f>_xll.BDH(B58&amp;"@"&amp;C58&amp;" Corp","blp_i_sprd_mid","-2AY",,"Dates=h","Fill=C","Sort=R","Dir=H","factor=1","pcs="&amp;TV59,"cols=512;rows=1")</f>
        <v>121.251</v>
      </c>
      <c r="Q58" s="29">
        <v>121.78700000000001</v>
      </c>
      <c r="R58" s="29">
        <v>117.35599999999999</v>
      </c>
      <c r="S58" s="29">
        <v>123.446</v>
      </c>
      <c r="T58" s="29">
        <v>121.245</v>
      </c>
      <c r="U58" s="29">
        <v>119.664</v>
      </c>
      <c r="V58" s="29">
        <v>117.337</v>
      </c>
      <c r="W58" s="29">
        <v>116.767</v>
      </c>
      <c r="X58" s="29">
        <v>113.667</v>
      </c>
      <c r="Y58" s="29">
        <v>114.102</v>
      </c>
      <c r="Z58" s="29">
        <v>116.68899999999999</v>
      </c>
      <c r="AA58" s="29">
        <v>116.703</v>
      </c>
      <c r="AB58" s="29">
        <v>116.732</v>
      </c>
      <c r="AC58" s="29">
        <v>117.202</v>
      </c>
      <c r="AD58" s="29">
        <v>116.06</v>
      </c>
      <c r="AE58" s="29">
        <v>117.73699999999999</v>
      </c>
      <c r="AF58" s="29">
        <v>121.408</v>
      </c>
      <c r="AG58" s="29">
        <v>122.02500000000001</v>
      </c>
      <c r="AH58" s="29">
        <v>131.92400000000001</v>
      </c>
      <c r="AI58" s="29">
        <v>127.511</v>
      </c>
      <c r="AJ58" s="29">
        <v>126.399</v>
      </c>
      <c r="AK58" s="29">
        <v>128.40600000000001</v>
      </c>
      <c r="AL58" s="29">
        <v>126.45399999999999</v>
      </c>
      <c r="AM58" s="29">
        <v>122.20399999999999</v>
      </c>
      <c r="AN58" s="29">
        <v>122.68899999999999</v>
      </c>
      <c r="AO58" s="29">
        <v>124.152</v>
      </c>
      <c r="AP58" s="29">
        <v>128.696</v>
      </c>
      <c r="AQ58" s="29">
        <v>130.554</v>
      </c>
      <c r="AR58" s="29">
        <v>129.774</v>
      </c>
      <c r="AS58" s="29">
        <v>128.65</v>
      </c>
      <c r="AT58" s="29">
        <v>133.595</v>
      </c>
      <c r="AU58" s="29">
        <v>127.872</v>
      </c>
      <c r="AV58" s="29">
        <v>126.46</v>
      </c>
      <c r="AW58" s="29">
        <v>127.485</v>
      </c>
      <c r="AX58" s="29">
        <v>134.244</v>
      </c>
      <c r="AY58" s="29">
        <v>139.739</v>
      </c>
      <c r="AZ58" s="29">
        <v>144.15299999999999</v>
      </c>
      <c r="BA58" s="29">
        <v>146.54900000000001</v>
      </c>
      <c r="BB58" s="29">
        <v>143.82499999999999</v>
      </c>
      <c r="BC58" s="29">
        <v>139.78</v>
      </c>
      <c r="BD58" s="29">
        <v>139.22200000000001</v>
      </c>
      <c r="BE58" s="29">
        <v>142.86199999999999</v>
      </c>
      <c r="BF58" s="29">
        <v>144.71199999999999</v>
      </c>
      <c r="BG58" s="29">
        <v>143.40199999999999</v>
      </c>
      <c r="BH58" s="29">
        <v>146.68100000000001</v>
      </c>
      <c r="BI58" s="29">
        <v>143.06399999999999</v>
      </c>
      <c r="BJ58" s="29">
        <v>145.727</v>
      </c>
      <c r="BK58" s="29">
        <v>146.636</v>
      </c>
      <c r="BL58" s="29">
        <v>144.715</v>
      </c>
      <c r="BM58" s="29">
        <v>144.613</v>
      </c>
      <c r="BN58" s="29">
        <v>149.95699999999999</v>
      </c>
      <c r="BO58" s="29">
        <v>154.05799999999999</v>
      </c>
      <c r="BP58" s="29">
        <v>163.90700000000001</v>
      </c>
      <c r="BQ58" s="29">
        <v>160.08699999999999</v>
      </c>
      <c r="BR58" s="29">
        <v>166.911</v>
      </c>
      <c r="BS58" s="29">
        <v>173.86500000000001</v>
      </c>
      <c r="BT58" s="29">
        <v>178.69300000000001</v>
      </c>
      <c r="BU58" s="29">
        <v>177.7</v>
      </c>
      <c r="BV58" s="29">
        <v>176.80199999999999</v>
      </c>
      <c r="BW58" s="29">
        <v>177.40799999999999</v>
      </c>
      <c r="BX58" s="29">
        <v>175.06299999999999</v>
      </c>
      <c r="BY58" s="29">
        <v>174.23099999999999</v>
      </c>
      <c r="BZ58" s="29">
        <v>168.34700000000001</v>
      </c>
      <c r="CA58" s="29">
        <v>169.06700000000001</v>
      </c>
      <c r="CB58" s="29">
        <v>170.06899999999999</v>
      </c>
      <c r="CC58" s="29">
        <v>174.63399999999999</v>
      </c>
      <c r="CD58" s="29">
        <v>175.553</v>
      </c>
      <c r="CE58" s="29">
        <v>192.78200000000001</v>
      </c>
      <c r="CF58" s="29">
        <v>205.90799999999999</v>
      </c>
      <c r="CG58" s="29">
        <v>214.15</v>
      </c>
      <c r="CH58" s="29">
        <v>215.499</v>
      </c>
      <c r="CI58" s="29">
        <v>222.45699999999999</v>
      </c>
      <c r="CJ58" s="29">
        <v>223.54400000000001</v>
      </c>
      <c r="CK58" s="29">
        <v>227.46299999999999</v>
      </c>
      <c r="CL58" s="29">
        <v>225.13800000000001</v>
      </c>
      <c r="CM58" s="29">
        <v>227.18799999999999</v>
      </c>
      <c r="CN58" s="29">
        <v>223.48099999999999</v>
      </c>
      <c r="CO58" s="29">
        <v>226.60400000000001</v>
      </c>
      <c r="CP58" s="29">
        <v>237.227</v>
      </c>
      <c r="CQ58" s="29">
        <v>238.61500000000001</v>
      </c>
      <c r="CR58" s="29">
        <v>241.13</v>
      </c>
      <c r="CS58" s="29">
        <v>245.01300000000001</v>
      </c>
      <c r="CT58" s="29">
        <v>246.376</v>
      </c>
      <c r="CU58" s="29">
        <v>244.208</v>
      </c>
      <c r="CV58" s="29">
        <v>244.49700000000001</v>
      </c>
      <c r="CW58" s="29">
        <v>241.34200000000001</v>
      </c>
      <c r="CX58" s="29">
        <v>239.959</v>
      </c>
      <c r="CY58" s="29">
        <v>241.62200000000001</v>
      </c>
      <c r="CZ58" s="29">
        <v>229.71199999999999</v>
      </c>
      <c r="DA58" s="29">
        <v>227.25800000000001</v>
      </c>
      <c r="DB58" s="29">
        <v>219.57599999999999</v>
      </c>
      <c r="DC58" s="29">
        <v>212.58099999999999</v>
      </c>
      <c r="DD58" s="29">
        <v>230.50299999999999</v>
      </c>
      <c r="DE58" s="29">
        <v>228.76400000000001</v>
      </c>
      <c r="DF58" s="29">
        <v>231.304</v>
      </c>
      <c r="DG58" s="29">
        <v>207.804</v>
      </c>
      <c r="DH58" s="29">
        <v>196.75700000000001</v>
      </c>
      <c r="DI58" s="29">
        <v>175.673</v>
      </c>
      <c r="DJ58" s="29">
        <v>190.316</v>
      </c>
      <c r="DK58" s="29">
        <v>207.17400000000001</v>
      </c>
      <c r="DL58" s="29">
        <v>216.685</v>
      </c>
      <c r="DM58" s="29">
        <v>234.352</v>
      </c>
      <c r="DN58" s="29">
        <v>235.05600000000001</v>
      </c>
      <c r="DO58" s="29">
        <v>236.364</v>
      </c>
      <c r="DP58" s="29">
        <v>238.64699999999999</v>
      </c>
      <c r="DQ58" s="29">
        <v>249.70500000000001</v>
      </c>
      <c r="DR58" s="29">
        <v>264.517</v>
      </c>
      <c r="DS58" s="29">
        <v>277.50200000000001</v>
      </c>
      <c r="DT58" s="29">
        <v>274.63099999999997</v>
      </c>
      <c r="DU58" s="29">
        <v>278.971</v>
      </c>
      <c r="DV58" s="29">
        <v>288.851</v>
      </c>
      <c r="DW58" s="29">
        <v>289.89299999999997</v>
      </c>
      <c r="DX58" s="29">
        <v>296.87900000000002</v>
      </c>
      <c r="DY58" s="29">
        <v>297.274</v>
      </c>
      <c r="DZ58" s="29">
        <v>294.38</v>
      </c>
      <c r="EA58" s="29">
        <v>292.77</v>
      </c>
      <c r="EB58" s="29">
        <v>296.69499999999999</v>
      </c>
      <c r="EC58" s="29">
        <v>287.37599999999998</v>
      </c>
      <c r="ED58" s="29">
        <v>298.61099999999999</v>
      </c>
      <c r="EE58" s="29">
        <v>308.255</v>
      </c>
      <c r="EF58" s="29">
        <v>322.738</v>
      </c>
      <c r="EG58" s="29">
        <v>324.10599999999999</v>
      </c>
      <c r="EH58" s="29">
        <v>315.92099999999999</v>
      </c>
      <c r="EI58" s="29">
        <v>304.005</v>
      </c>
      <c r="EJ58" s="29">
        <v>307.387</v>
      </c>
      <c r="EK58" s="29">
        <v>304.41300000000001</v>
      </c>
      <c r="EL58" s="29">
        <v>326.64999999999998</v>
      </c>
      <c r="EM58" s="29">
        <v>351.28899999999999</v>
      </c>
      <c r="EN58" s="29">
        <v>359.46800000000002</v>
      </c>
      <c r="EO58" s="29">
        <v>361.36</v>
      </c>
      <c r="EP58" s="29">
        <v>371.60199999999998</v>
      </c>
      <c r="EQ58" s="29">
        <v>370.42599999999999</v>
      </c>
      <c r="ER58" s="29">
        <v>371.88299999999998</v>
      </c>
      <c r="ES58" s="29">
        <v>376.88499999999999</v>
      </c>
      <c r="ET58" s="29">
        <v>370.47300000000001</v>
      </c>
      <c r="EU58" s="29">
        <v>373.40300000000002</v>
      </c>
      <c r="EV58" s="29">
        <v>401.47800000000001</v>
      </c>
      <c r="EW58" s="29">
        <v>430.86399999999998</v>
      </c>
      <c r="EX58" s="29">
        <v>445.464</v>
      </c>
      <c r="EY58" s="29">
        <v>465.24400000000003</v>
      </c>
      <c r="EZ58" s="29">
        <v>467.13099999999997</v>
      </c>
      <c r="FA58" s="29">
        <v>467.88600000000002</v>
      </c>
      <c r="FB58" s="29">
        <v>470.96</v>
      </c>
      <c r="FC58" s="29">
        <v>473.59399999999999</v>
      </c>
      <c r="FD58" s="29">
        <v>471.12900000000002</v>
      </c>
      <c r="FE58" s="29">
        <v>466.04199999999997</v>
      </c>
      <c r="FF58" s="29">
        <v>473.99400000000003</v>
      </c>
      <c r="FG58" s="29">
        <v>472.48899999999998</v>
      </c>
      <c r="FH58" s="29">
        <v>497.012</v>
      </c>
      <c r="FI58" s="29">
        <v>501.90199999999999</v>
      </c>
      <c r="FJ58" s="29">
        <v>463.51600000000002</v>
      </c>
      <c r="FK58" s="29">
        <v>451.50799999999998</v>
      </c>
      <c r="FL58" s="29">
        <v>458.327</v>
      </c>
      <c r="FM58" s="29">
        <v>406.14699999999999</v>
      </c>
      <c r="FN58" s="29">
        <v>348.71499999999997</v>
      </c>
      <c r="FO58" s="29">
        <v>253.28100000000001</v>
      </c>
      <c r="FP58" s="29">
        <v>213.38200000000001</v>
      </c>
      <c r="FQ58" s="29">
        <v>159.846</v>
      </c>
      <c r="FR58" s="29">
        <v>149.82900000000001</v>
      </c>
      <c r="FS58" s="29">
        <v>158.369</v>
      </c>
      <c r="FT58" s="29">
        <v>119.19499999999999</v>
      </c>
      <c r="FU58" s="29">
        <v>102.92</v>
      </c>
      <c r="FV58" s="29">
        <v>98.275000000000006</v>
      </c>
      <c r="FW58" s="29">
        <v>98.113</v>
      </c>
      <c r="FX58" s="29">
        <v>105.42100000000001</v>
      </c>
      <c r="FY58" s="29">
        <v>97.441000000000003</v>
      </c>
      <c r="FZ58" s="29">
        <v>79.055999999999997</v>
      </c>
      <c r="GA58" s="29">
        <v>73.936999999999998</v>
      </c>
      <c r="GB58" s="29">
        <v>65.894000000000005</v>
      </c>
      <c r="GC58" s="29">
        <v>62.872</v>
      </c>
      <c r="GD58" s="29">
        <v>58.680999999999997</v>
      </c>
      <c r="GE58" s="29">
        <v>58.957000000000001</v>
      </c>
      <c r="GF58" s="29">
        <v>60.369</v>
      </c>
      <c r="GG58" s="29">
        <v>62.161000000000001</v>
      </c>
      <c r="GH58" s="29">
        <v>61.377000000000002</v>
      </c>
      <c r="GI58" s="29">
        <v>62.097999999999999</v>
      </c>
      <c r="GJ58" s="29">
        <v>63.81</v>
      </c>
      <c r="GK58" s="29">
        <v>62.441000000000003</v>
      </c>
      <c r="GL58" s="29">
        <v>62.497</v>
      </c>
      <c r="GM58" s="29">
        <v>61.167999999999999</v>
      </c>
      <c r="GN58" s="29">
        <v>60.871000000000002</v>
      </c>
      <c r="GO58" s="29">
        <v>60.734999999999999</v>
      </c>
      <c r="GP58" s="29">
        <v>63.77</v>
      </c>
      <c r="GQ58" s="29">
        <v>64.433999999999997</v>
      </c>
      <c r="GR58" s="29">
        <v>67.031999999999996</v>
      </c>
      <c r="GS58" s="29">
        <v>66.292000000000002</v>
      </c>
      <c r="GT58" s="29">
        <v>65.194000000000003</v>
      </c>
      <c r="GU58" s="29">
        <v>64.471000000000004</v>
      </c>
      <c r="GV58" s="29">
        <v>63.506999999999998</v>
      </c>
      <c r="GW58" s="29">
        <v>63.738</v>
      </c>
      <c r="GX58" s="29">
        <v>57.341999999999999</v>
      </c>
      <c r="GY58" s="29">
        <v>53.755000000000003</v>
      </c>
      <c r="GZ58" s="29">
        <v>52.976999999999997</v>
      </c>
      <c r="HA58" s="29">
        <v>52.509</v>
      </c>
      <c r="HB58" s="29">
        <v>51.741</v>
      </c>
      <c r="HC58" s="29">
        <v>50.307000000000002</v>
      </c>
      <c r="HD58" s="29">
        <v>48.872999999999998</v>
      </c>
      <c r="HE58" s="29">
        <v>51.145000000000003</v>
      </c>
      <c r="HF58" s="29">
        <v>50.917000000000002</v>
      </c>
      <c r="HG58" s="29">
        <v>50.737000000000002</v>
      </c>
      <c r="HH58" s="29">
        <v>52.957000000000001</v>
      </c>
      <c r="HI58" s="29">
        <v>51.192999999999998</v>
      </c>
      <c r="HJ58" s="29">
        <v>55.826000000000001</v>
      </c>
      <c r="HK58" s="29">
        <v>56.63</v>
      </c>
      <c r="HL58" s="29">
        <v>56.499000000000002</v>
      </c>
      <c r="HM58" s="29">
        <v>56.518000000000001</v>
      </c>
      <c r="HN58" s="29">
        <v>58.883000000000003</v>
      </c>
      <c r="HO58" s="29">
        <v>57.7</v>
      </c>
      <c r="HP58" s="29">
        <v>58.293999999999997</v>
      </c>
      <c r="HQ58" s="29">
        <v>59.027000000000001</v>
      </c>
      <c r="HR58" s="29">
        <v>63.497</v>
      </c>
      <c r="HS58" s="29">
        <v>63.402000000000001</v>
      </c>
      <c r="HT58" s="29">
        <v>64.626000000000005</v>
      </c>
      <c r="HU58" s="29">
        <v>68.13</v>
      </c>
      <c r="HV58" s="29">
        <v>70.706999999999994</v>
      </c>
      <c r="HW58" s="29">
        <v>70.295000000000002</v>
      </c>
      <c r="HX58" s="29">
        <v>74.213999999999999</v>
      </c>
      <c r="HY58" s="29">
        <v>74.753</v>
      </c>
      <c r="HZ58" s="29">
        <v>79.399000000000001</v>
      </c>
      <c r="IA58" s="29">
        <v>82.114000000000004</v>
      </c>
      <c r="IB58" s="29">
        <v>82.561000000000007</v>
      </c>
      <c r="IC58" s="29">
        <v>84.25</v>
      </c>
      <c r="ID58" s="29">
        <v>83.090999999999994</v>
      </c>
      <c r="IE58" s="29">
        <v>84.991</v>
      </c>
      <c r="IF58" s="29">
        <v>89.222999999999999</v>
      </c>
      <c r="IG58" s="29">
        <v>89.046000000000006</v>
      </c>
      <c r="IH58" s="29">
        <v>87.337999999999994</v>
      </c>
      <c r="II58" s="29">
        <v>90.346999999999994</v>
      </c>
      <c r="IJ58" s="29">
        <v>92.141999999999996</v>
      </c>
      <c r="IK58" s="29">
        <v>91.710999999999999</v>
      </c>
      <c r="IL58" s="29">
        <v>92.841999999999999</v>
      </c>
      <c r="IM58" s="29">
        <v>96.13</v>
      </c>
      <c r="IN58" s="29">
        <v>98.512</v>
      </c>
      <c r="IO58" s="29">
        <v>96.56</v>
      </c>
      <c r="IP58" s="29">
        <v>97.906000000000006</v>
      </c>
      <c r="IQ58" s="29">
        <v>94.525999999999996</v>
      </c>
      <c r="IR58" s="29">
        <v>93.966999999999999</v>
      </c>
      <c r="IS58" s="29">
        <v>95.584000000000003</v>
      </c>
      <c r="IT58" s="29">
        <v>94.114000000000004</v>
      </c>
      <c r="IU58" s="29">
        <v>94.936000000000007</v>
      </c>
      <c r="IV58" s="29">
        <v>91.825000000000003</v>
      </c>
      <c r="IW58" s="29">
        <v>90.138999999999996</v>
      </c>
      <c r="IX58" s="29">
        <v>88.757000000000005</v>
      </c>
      <c r="IY58" s="29">
        <v>86.834000000000003</v>
      </c>
      <c r="IZ58" s="29">
        <v>87.548000000000002</v>
      </c>
      <c r="JA58" s="29">
        <v>88.584999999999994</v>
      </c>
      <c r="JB58" s="29">
        <v>91.123000000000005</v>
      </c>
      <c r="JC58" s="29">
        <v>93.2</v>
      </c>
      <c r="JD58" s="29">
        <v>93.301000000000002</v>
      </c>
      <c r="JE58" s="29">
        <v>92.733999999999995</v>
      </c>
      <c r="JF58" s="29">
        <v>91.483000000000004</v>
      </c>
      <c r="JG58" s="29">
        <v>91.004999999999995</v>
      </c>
      <c r="JH58" s="29">
        <v>91.915999999999997</v>
      </c>
      <c r="JI58" s="29">
        <v>96.501999999999995</v>
      </c>
      <c r="JJ58" s="29">
        <v>97.593999999999994</v>
      </c>
      <c r="JK58" s="29">
        <v>96.96</v>
      </c>
      <c r="JL58" s="29">
        <v>97.451999999999998</v>
      </c>
      <c r="JM58" s="29">
        <v>98.195999999999998</v>
      </c>
      <c r="JN58" s="29">
        <v>99.596999999999994</v>
      </c>
      <c r="JO58" s="29">
        <v>101.553</v>
      </c>
      <c r="JP58" s="29">
        <v>103.675</v>
      </c>
      <c r="JQ58" s="29">
        <v>104.917</v>
      </c>
      <c r="JR58" s="29">
        <v>106.39</v>
      </c>
      <c r="JS58" s="29">
        <v>110.995</v>
      </c>
      <c r="JT58" s="29">
        <v>114.935</v>
      </c>
      <c r="JU58" s="29">
        <v>115.91500000000001</v>
      </c>
      <c r="JV58" s="29">
        <v>111.816</v>
      </c>
      <c r="JW58" s="29">
        <v>110.977</v>
      </c>
      <c r="JX58" s="29">
        <v>111.80200000000001</v>
      </c>
      <c r="JY58" s="29">
        <v>103.947</v>
      </c>
      <c r="JZ58" s="29">
        <v>100.57</v>
      </c>
      <c r="KA58" s="29">
        <v>100.286</v>
      </c>
      <c r="KB58" s="29">
        <v>100.964</v>
      </c>
      <c r="KC58" s="29">
        <v>102.012</v>
      </c>
      <c r="KD58" s="29">
        <v>103.294</v>
      </c>
      <c r="KE58" s="29">
        <v>102.05800000000001</v>
      </c>
      <c r="KF58" s="29">
        <v>100.617</v>
      </c>
      <c r="KG58" s="29">
        <v>97.072999999999993</v>
      </c>
      <c r="KH58" s="29">
        <v>99.741</v>
      </c>
      <c r="KI58" s="29">
        <v>100.23</v>
      </c>
      <c r="KJ58" s="29">
        <v>96.233999999999995</v>
      </c>
      <c r="KK58" s="29">
        <v>92.587999999999994</v>
      </c>
      <c r="KL58" s="29">
        <v>91.741</v>
      </c>
      <c r="KM58" s="29">
        <v>91.795000000000002</v>
      </c>
      <c r="KN58" s="29">
        <v>110.49299999999999</v>
      </c>
      <c r="KO58" s="29">
        <v>109.24</v>
      </c>
      <c r="KP58" s="29">
        <v>107.562</v>
      </c>
      <c r="KQ58" s="29">
        <v>107.318</v>
      </c>
      <c r="KR58" s="29">
        <v>106.934</v>
      </c>
      <c r="KS58" s="29">
        <v>111.40600000000001</v>
      </c>
      <c r="KT58" s="29">
        <v>111.125</v>
      </c>
      <c r="KU58" s="29">
        <v>107.714</v>
      </c>
      <c r="KV58" s="29">
        <v>106.73699999999999</v>
      </c>
      <c r="KW58" s="29">
        <v>106.535</v>
      </c>
      <c r="KX58" s="29">
        <v>106.691</v>
      </c>
      <c r="KY58" s="29">
        <v>105.38200000000001</v>
      </c>
      <c r="KZ58" s="29">
        <v>97.611999999999995</v>
      </c>
      <c r="LA58" s="29">
        <v>99.525000000000006</v>
      </c>
      <c r="LB58" s="29">
        <v>106.151</v>
      </c>
      <c r="LC58" s="29">
        <v>115.557</v>
      </c>
      <c r="LD58" s="29">
        <v>119.61799999999999</v>
      </c>
      <c r="LE58" s="29">
        <v>120.18600000000001</v>
      </c>
      <c r="LF58" s="29">
        <v>126.095</v>
      </c>
      <c r="LG58" s="29">
        <v>126.761</v>
      </c>
      <c r="LH58" s="29">
        <v>120.387</v>
      </c>
      <c r="LI58" s="29">
        <v>117.114</v>
      </c>
      <c r="LJ58" s="29">
        <v>115.685</v>
      </c>
      <c r="LK58" s="29">
        <v>116.01600000000001</v>
      </c>
      <c r="LL58" s="29">
        <v>114.574</v>
      </c>
      <c r="LM58" s="29">
        <v>120.002</v>
      </c>
      <c r="LN58" s="29">
        <v>121.973</v>
      </c>
      <c r="LO58" s="29">
        <v>125.489</v>
      </c>
      <c r="LP58" s="29">
        <v>115.15</v>
      </c>
      <c r="LQ58" s="29">
        <v>107.048</v>
      </c>
      <c r="LR58" s="29">
        <v>105.68899999999999</v>
      </c>
      <c r="LS58" s="29">
        <v>104.337</v>
      </c>
      <c r="LT58" s="29">
        <v>100.379</v>
      </c>
      <c r="LU58" s="29">
        <v>99.49</v>
      </c>
      <c r="LV58" s="29">
        <v>104.77200000000001</v>
      </c>
      <c r="LW58" s="29">
        <v>116.40900000000001</v>
      </c>
      <c r="LX58" s="29">
        <v>125.68600000000001</v>
      </c>
      <c r="LY58" s="29">
        <v>132.71199999999999</v>
      </c>
      <c r="LZ58" s="29">
        <v>132.19200000000001</v>
      </c>
      <c r="MA58" s="29">
        <v>131.471</v>
      </c>
      <c r="MB58" s="29">
        <v>124.446</v>
      </c>
      <c r="MC58" s="29">
        <v>123.63</v>
      </c>
      <c r="MD58" s="29">
        <v>122.89400000000001</v>
      </c>
      <c r="ME58" s="29">
        <v>122.617</v>
      </c>
      <c r="MF58" s="29">
        <v>120.878</v>
      </c>
      <c r="MG58" s="29">
        <v>127.518</v>
      </c>
      <c r="MH58" s="29">
        <v>129.18799999999999</v>
      </c>
      <c r="MI58" s="29">
        <v>121.485</v>
      </c>
      <c r="MJ58" s="29">
        <v>117.259</v>
      </c>
      <c r="MK58" s="29">
        <v>119.699</v>
      </c>
      <c r="ML58" s="29">
        <v>126.191</v>
      </c>
      <c r="MM58" s="29">
        <v>130.143</v>
      </c>
      <c r="MN58" s="29">
        <v>132.70500000000001</v>
      </c>
      <c r="MO58" s="29">
        <v>141.874</v>
      </c>
      <c r="MP58" s="29">
        <v>145.155</v>
      </c>
      <c r="MQ58" s="29">
        <v>148.16499999999999</v>
      </c>
      <c r="MR58" s="29">
        <v>143.97999999999999</v>
      </c>
      <c r="MS58" s="29">
        <v>138.96899999999999</v>
      </c>
      <c r="MT58" s="29">
        <v>135.98500000000001</v>
      </c>
      <c r="MU58" s="29">
        <v>138.26300000000001</v>
      </c>
      <c r="MV58" s="29">
        <v>142.81</v>
      </c>
      <c r="MW58" s="29">
        <v>150.38300000000001</v>
      </c>
      <c r="MX58" s="29">
        <v>152.798</v>
      </c>
      <c r="MY58" s="29">
        <v>154.93600000000001</v>
      </c>
      <c r="MZ58" s="29">
        <v>154.64099999999999</v>
      </c>
      <c r="NA58" s="29">
        <v>155.90799999999999</v>
      </c>
      <c r="NB58" s="29">
        <v>150.84700000000001</v>
      </c>
      <c r="NC58" s="29">
        <v>155.86699999999999</v>
      </c>
      <c r="ND58" s="29">
        <v>164.483</v>
      </c>
      <c r="NE58" s="29">
        <v>163.291</v>
      </c>
      <c r="NF58" s="29">
        <v>166.38900000000001</v>
      </c>
      <c r="NG58" s="29">
        <v>174.292</v>
      </c>
      <c r="NH58" s="29">
        <v>175.822</v>
      </c>
      <c r="NI58" s="29">
        <v>171.999</v>
      </c>
      <c r="NJ58" s="29">
        <v>168.94399999999999</v>
      </c>
      <c r="NK58" s="29">
        <v>170.73</v>
      </c>
      <c r="NL58" s="29">
        <v>168.65199999999999</v>
      </c>
      <c r="NM58" s="29">
        <v>170.62299999999999</v>
      </c>
      <c r="NN58" s="29">
        <v>169.727</v>
      </c>
      <c r="NO58" s="29">
        <v>173.38800000000001</v>
      </c>
      <c r="NP58" s="29">
        <v>155.74700000000001</v>
      </c>
      <c r="NQ58" s="29">
        <v>153.45599999999999</v>
      </c>
      <c r="NR58" s="29">
        <v>152.20599999999999</v>
      </c>
      <c r="NS58" s="29">
        <v>151.36000000000001</v>
      </c>
      <c r="NT58" s="29">
        <v>149.70500000000001</v>
      </c>
      <c r="NU58" s="29">
        <v>154.62100000000001</v>
      </c>
      <c r="NV58" s="29">
        <v>155.101</v>
      </c>
      <c r="NW58" s="29">
        <v>154.85400000000001</v>
      </c>
      <c r="NX58" s="29">
        <v>146.27199999999999</v>
      </c>
      <c r="NY58" s="29">
        <v>149.435</v>
      </c>
      <c r="NZ58" s="29">
        <v>146.98500000000001</v>
      </c>
      <c r="OA58" s="29">
        <v>138.24600000000001</v>
      </c>
      <c r="OB58" s="29">
        <v>129.779</v>
      </c>
      <c r="OC58" s="29">
        <v>129.26</v>
      </c>
      <c r="OD58" s="29">
        <v>128.98599999999999</v>
      </c>
      <c r="OE58" s="29">
        <v>128.76300000000001</v>
      </c>
      <c r="OF58" s="29">
        <v>130.054</v>
      </c>
      <c r="OG58" s="29">
        <v>130.024</v>
      </c>
      <c r="OH58" s="29">
        <v>133.23500000000001</v>
      </c>
      <c r="OI58" s="29">
        <v>126.169</v>
      </c>
      <c r="OJ58" s="29">
        <v>124.06399999999999</v>
      </c>
      <c r="OK58" s="29">
        <v>124.419</v>
      </c>
      <c r="OL58" s="29">
        <v>126.08799999999999</v>
      </c>
      <c r="OM58" s="29">
        <v>123.94199999999999</v>
      </c>
      <c r="ON58" s="29">
        <v>123.749</v>
      </c>
      <c r="OO58" s="29">
        <v>124.812</v>
      </c>
      <c r="OP58" s="29">
        <v>127.491</v>
      </c>
      <c r="OQ58" s="29">
        <v>132.45400000000001</v>
      </c>
      <c r="OR58" s="29">
        <v>132.696</v>
      </c>
      <c r="OS58" s="29">
        <v>128.77199999999999</v>
      </c>
      <c r="OT58" s="29">
        <v>125.907</v>
      </c>
      <c r="OU58" s="29">
        <v>123.81699999999999</v>
      </c>
      <c r="OV58" s="29">
        <v>124.696</v>
      </c>
      <c r="OW58" s="29">
        <v>127.20099999999999</v>
      </c>
      <c r="OX58" s="29">
        <v>131.441</v>
      </c>
      <c r="OY58" s="29">
        <v>138</v>
      </c>
      <c r="OZ58" s="29">
        <v>154.857</v>
      </c>
      <c r="PA58" s="29">
        <v>158.494</v>
      </c>
      <c r="PB58" s="29">
        <v>165.46899999999999</v>
      </c>
      <c r="PC58" s="29">
        <v>166.643</v>
      </c>
      <c r="PD58" s="29">
        <v>171.43899999999999</v>
      </c>
      <c r="PE58" s="29">
        <v>165.29</v>
      </c>
      <c r="PF58" s="29">
        <v>162.393</v>
      </c>
      <c r="PG58" s="29">
        <v>158.85499999999999</v>
      </c>
      <c r="PH58" s="29">
        <v>152.63200000000001</v>
      </c>
      <c r="PI58" s="29">
        <v>158.761</v>
      </c>
      <c r="PJ58" s="29">
        <v>167.376</v>
      </c>
      <c r="PK58" s="29">
        <v>167.80799999999999</v>
      </c>
      <c r="PL58" s="29">
        <v>172.982</v>
      </c>
      <c r="PM58" s="29">
        <v>180.34700000000001</v>
      </c>
      <c r="PN58" s="29">
        <v>191.423</v>
      </c>
      <c r="PO58" s="29">
        <v>198.226</v>
      </c>
      <c r="PP58" s="29">
        <v>196.47300000000001</v>
      </c>
      <c r="PQ58" s="29">
        <v>186.92400000000001</v>
      </c>
      <c r="PR58" s="29">
        <v>181.68600000000001</v>
      </c>
      <c r="PS58" s="29">
        <v>181.81399999999999</v>
      </c>
      <c r="PT58" s="29">
        <v>181.553</v>
      </c>
      <c r="PU58" s="29">
        <v>181.34700000000001</v>
      </c>
      <c r="PV58" s="29">
        <v>184.69900000000001</v>
      </c>
      <c r="PW58" s="29">
        <v>192.73</v>
      </c>
      <c r="PX58" s="29">
        <v>204.08</v>
      </c>
      <c r="PY58" s="29">
        <v>209.541</v>
      </c>
      <c r="PZ58" s="29">
        <v>207.245</v>
      </c>
      <c r="QA58" s="29">
        <v>207.37100000000001</v>
      </c>
      <c r="QB58" s="29">
        <v>205.21299999999999</v>
      </c>
      <c r="QC58" s="29">
        <v>213.649</v>
      </c>
      <c r="QD58" s="29">
        <v>215.37700000000001</v>
      </c>
      <c r="QE58" s="29">
        <v>221.33600000000001</v>
      </c>
      <c r="QF58" s="29">
        <v>218.91</v>
      </c>
      <c r="QG58" s="29">
        <v>226.071</v>
      </c>
      <c r="QH58" s="29">
        <v>238.078</v>
      </c>
      <c r="QI58" s="29">
        <v>239.268</v>
      </c>
      <c r="QJ58" s="29">
        <v>221.60599999999999</v>
      </c>
      <c r="QK58" s="29">
        <v>205.727</v>
      </c>
      <c r="QL58" s="29">
        <v>209.91200000000001</v>
      </c>
      <c r="QM58" s="29">
        <v>221.34299999999999</v>
      </c>
      <c r="QN58" s="29">
        <v>231.66200000000001</v>
      </c>
      <c r="QO58" s="29">
        <v>237.161</v>
      </c>
      <c r="QP58" s="29">
        <v>251.75800000000001</v>
      </c>
      <c r="QQ58" s="29">
        <v>260.38299999999998</v>
      </c>
      <c r="QR58" s="29">
        <v>259.45400000000001</v>
      </c>
      <c r="QS58" s="29">
        <v>260.63400000000001</v>
      </c>
      <c r="QT58" s="29">
        <v>262.77600000000001</v>
      </c>
      <c r="QU58" s="29">
        <v>262.10700000000003</v>
      </c>
      <c r="QV58" s="29">
        <v>257.52100000000002</v>
      </c>
      <c r="QW58" s="29">
        <v>256.32600000000002</v>
      </c>
      <c r="QX58" s="29">
        <v>266.07499999999999</v>
      </c>
      <c r="QY58" s="29">
        <v>288.57400000000001</v>
      </c>
      <c r="QZ58" s="29">
        <v>291.74700000000001</v>
      </c>
      <c r="RA58" s="29">
        <v>296.46699999999998</v>
      </c>
      <c r="RB58" s="29">
        <v>295.88</v>
      </c>
      <c r="RC58" s="29">
        <v>293.10300000000001</v>
      </c>
      <c r="RD58" s="29">
        <v>300.84399999999999</v>
      </c>
      <c r="RE58" s="29">
        <v>306.04399999999998</v>
      </c>
      <c r="RF58" s="29">
        <v>328.423</v>
      </c>
      <c r="RG58" s="29">
        <v>337.58300000000003</v>
      </c>
      <c r="RH58" s="29">
        <v>341.00799999999998</v>
      </c>
      <c r="RI58" s="29">
        <v>319.762</v>
      </c>
      <c r="RJ58" s="29">
        <v>299.06900000000002</v>
      </c>
      <c r="RK58" s="29">
        <v>293.19400000000002</v>
      </c>
      <c r="RL58" s="29">
        <v>292.28399999999999</v>
      </c>
      <c r="RM58" s="29">
        <v>294.31599999999997</v>
      </c>
      <c r="RN58" s="29">
        <v>285.78800000000001</v>
      </c>
      <c r="RO58" s="29">
        <v>287.40300000000002</v>
      </c>
      <c r="RP58" s="29">
        <v>286.92899999999997</v>
      </c>
      <c r="RQ58" s="29">
        <v>288.154</v>
      </c>
      <c r="RR58" s="29">
        <v>285.74</v>
      </c>
      <c r="RS58" s="29">
        <v>279.82499999999999</v>
      </c>
      <c r="RT58" s="29">
        <v>279.75599999999997</v>
      </c>
      <c r="RU58" s="29">
        <v>277.08</v>
      </c>
      <c r="RV58" s="29">
        <v>293.58600000000001</v>
      </c>
      <c r="RW58" s="29">
        <v>320.64800000000002</v>
      </c>
      <c r="RX58" s="29">
        <v>332.81</v>
      </c>
      <c r="RY58" s="29">
        <v>333.22300000000001</v>
      </c>
      <c r="RZ58" s="29">
        <v>351.77300000000002</v>
      </c>
      <c r="SA58" s="29">
        <v>343.23200000000003</v>
      </c>
      <c r="SB58" s="29">
        <v>310.80500000000001</v>
      </c>
      <c r="SC58" s="29">
        <v>277.005</v>
      </c>
      <c r="SD58" s="29">
        <v>280.95999999999998</v>
      </c>
      <c r="SE58" s="29">
        <v>264.58499999999998</v>
      </c>
      <c r="SF58" s="29">
        <v>249.13499999999999</v>
      </c>
      <c r="SG58" s="29">
        <v>249.25</v>
      </c>
      <c r="SH58" s="29">
        <v>243.839</v>
      </c>
      <c r="SI58" s="29">
        <v>246.083</v>
      </c>
      <c r="SJ58" s="29">
        <v>245.048</v>
      </c>
      <c r="SK58" s="29">
        <v>245.95099999999999</v>
      </c>
      <c r="SL58" s="29">
        <v>253.554</v>
      </c>
      <c r="SM58" s="29">
        <v>228.36799999999999</v>
      </c>
      <c r="SN58" s="29">
        <v>226.13800000000001</v>
      </c>
      <c r="SO58" s="29">
        <v>222.40899999999999</v>
      </c>
      <c r="SP58" s="29">
        <v>219.52500000000001</v>
      </c>
      <c r="SQ58" s="29">
        <v>213.17599999999999</v>
      </c>
      <c r="SR58" s="29">
        <v>209.64599999999999</v>
      </c>
      <c r="SS58" s="29">
        <v>208.17</v>
      </c>
      <c r="ST58" s="29">
        <v>202.54499999999999</v>
      </c>
      <c r="SU58" s="29">
        <v>205.488</v>
      </c>
      <c r="SV58" s="29">
        <v>206.589</v>
      </c>
      <c r="SW58" s="29">
        <v>206.971</v>
      </c>
      <c r="SX58" s="29">
        <v>206.946</v>
      </c>
      <c r="SY58" s="29">
        <v>208.58500000000001</v>
      </c>
      <c r="SZ58" s="29">
        <v>213.31299999999999</v>
      </c>
      <c r="TA58" s="29">
        <v>212.67699999999999</v>
      </c>
      <c r="TB58" s="29">
        <v>213.5</v>
      </c>
      <c r="TC58" s="29">
        <v>215.43100000000001</v>
      </c>
      <c r="TD58" s="29">
        <v>209.899</v>
      </c>
      <c r="TE58" s="29">
        <v>207.05</v>
      </c>
      <c r="TF58" s="29">
        <v>196.839</v>
      </c>
      <c r="TG58" s="29">
        <v>192.21600000000001</v>
      </c>
    </row>
    <row r="59" spans="2:528" x14ac:dyDescent="0.25">
      <c r="B59" s="29" t="s">
        <v>821</v>
      </c>
      <c r="C59" s="29" t="s">
        <v>927</v>
      </c>
      <c r="D59" s="29">
        <f t="shared" si="12"/>
        <v>510</v>
      </c>
      <c r="E59" s="29" t="str" cm="1">
        <f t="array" ref="E59">_xll.BDP($B59&amp;" corp",E$11)</f>
        <v>ARNDTN 3 3/4 PERP</v>
      </c>
      <c r="F59" s="29" t="str" cm="1">
        <f t="array" ref="F59">_xll.BDP($B59&amp;" corp",F$11)</f>
        <v>ARNDTN</v>
      </c>
      <c r="G59" s="29" cm="1">
        <f t="array" ref="G59">_xll.BDP($B59&amp;" corp",G$11)</f>
        <v>3.75</v>
      </c>
      <c r="H59" s="31" cm="1">
        <f t="array" ref="H59">_xll.BDP($B59&amp;" corp",H$11)*1</f>
        <v>44946</v>
      </c>
      <c r="I59" s="31" t="str">
        <f t="shared" si="10"/>
        <v>ARNDTN 3.75 23</v>
      </c>
      <c r="J59" s="29" t="str" cm="1">
        <f t="array" ref="J59">_xll.BDP($B59&amp;" corp",J$11)</f>
        <v>EUR</v>
      </c>
      <c r="K59" s="31" cm="1">
        <f t="array" ref="K59">_xll.BDP($B59&amp;" corp",K$11)*1</f>
        <v>42660</v>
      </c>
      <c r="L59" s="29">
        <f t="shared" ca="1" si="11"/>
        <v>1466</v>
      </c>
      <c r="N59" s="29">
        <v>1</v>
      </c>
      <c r="O59" s="29" t="s">
        <v>1174</v>
      </c>
      <c r="P59" s="29">
        <f>_xll.BDH(B59&amp;"@"&amp;C59&amp;" Corp","blp_i_sprd_mid","-2AY",,"Dates=h","Fill=C","Sort=R","Dir=H","factor=1","pcs="&amp;TV60,"cols=510;rows=1")</f>
        <v>360.28300000000002</v>
      </c>
      <c r="Q59" s="29">
        <v>361.822</v>
      </c>
      <c r="R59" s="29">
        <v>362.51499999999999</v>
      </c>
      <c r="S59" s="29">
        <v>363.21699999999998</v>
      </c>
      <c r="T59" s="29">
        <v>363.56299999999999</v>
      </c>
      <c r="U59" s="29">
        <v>353.60599999999999</v>
      </c>
      <c r="V59" s="29">
        <v>355.50099999999998</v>
      </c>
      <c r="W59" s="29">
        <v>355.05700000000002</v>
      </c>
      <c r="X59" s="29">
        <v>355.53699999999998</v>
      </c>
      <c r="Y59" s="29">
        <v>352.88200000000001</v>
      </c>
      <c r="Z59" s="29">
        <v>351.32600000000002</v>
      </c>
      <c r="AA59" s="29">
        <v>350.947</v>
      </c>
      <c r="AB59" s="29">
        <v>355.661</v>
      </c>
      <c r="AC59" s="29">
        <v>361.60700000000003</v>
      </c>
      <c r="AD59" s="29">
        <v>363.56200000000001</v>
      </c>
      <c r="AE59" s="29">
        <v>373.91699999999997</v>
      </c>
      <c r="AF59" s="29">
        <v>376.17399999999998</v>
      </c>
      <c r="AG59" s="29">
        <v>380.22699999999998</v>
      </c>
      <c r="AH59" s="29">
        <v>387.12400000000002</v>
      </c>
      <c r="AI59" s="29">
        <v>375.91699999999997</v>
      </c>
      <c r="AJ59" s="29">
        <v>358.55500000000001</v>
      </c>
      <c r="AK59" s="29">
        <v>358.82</v>
      </c>
      <c r="AL59" s="29">
        <v>354.93400000000003</v>
      </c>
      <c r="AM59" s="29">
        <v>340.05</v>
      </c>
      <c r="AN59" s="29">
        <v>343.6</v>
      </c>
      <c r="AO59" s="29">
        <v>346.84</v>
      </c>
      <c r="AP59" s="29">
        <v>350.77800000000002</v>
      </c>
      <c r="AQ59" s="29">
        <v>355.53800000000001</v>
      </c>
      <c r="AR59" s="29">
        <v>352.46899999999999</v>
      </c>
      <c r="AS59" s="29">
        <v>349.62200000000001</v>
      </c>
      <c r="AT59" s="29">
        <v>352.548</v>
      </c>
      <c r="AU59" s="29">
        <v>351.98500000000001</v>
      </c>
      <c r="AV59" s="29">
        <v>349.44200000000001</v>
      </c>
      <c r="AW59" s="29">
        <v>350.36799999999999</v>
      </c>
      <c r="AX59" s="29">
        <v>349.113</v>
      </c>
      <c r="AY59" s="29">
        <v>348.88</v>
      </c>
      <c r="AZ59" s="29">
        <v>356.30399999999997</v>
      </c>
      <c r="BA59" s="29">
        <v>350.33199999999999</v>
      </c>
      <c r="BB59" s="29">
        <v>349.44499999999999</v>
      </c>
      <c r="BC59" s="29">
        <v>343.75200000000001</v>
      </c>
      <c r="BD59" s="29">
        <v>341.89600000000002</v>
      </c>
      <c r="BE59" s="29">
        <v>343.38200000000001</v>
      </c>
      <c r="BF59" s="29">
        <v>343.58699999999999</v>
      </c>
      <c r="BG59" s="29">
        <v>343.8</v>
      </c>
      <c r="BH59" s="29">
        <v>343.363</v>
      </c>
      <c r="BI59" s="29">
        <v>341.6</v>
      </c>
      <c r="BJ59" s="29">
        <v>342.077</v>
      </c>
      <c r="BK59" s="29">
        <v>341.214</v>
      </c>
      <c r="BL59" s="29">
        <v>340.30700000000002</v>
      </c>
      <c r="BM59" s="29">
        <v>342.76600000000002</v>
      </c>
      <c r="BN59" s="29">
        <v>347.33199999999999</v>
      </c>
      <c r="BO59" s="29">
        <v>355.24</v>
      </c>
      <c r="BP59" s="29">
        <v>357.85</v>
      </c>
      <c r="BQ59" s="29">
        <v>363.92899999999997</v>
      </c>
      <c r="BR59" s="29">
        <v>366.24700000000001</v>
      </c>
      <c r="BS59" s="29">
        <v>369.17099999999999</v>
      </c>
      <c r="BT59" s="29">
        <v>365.64</v>
      </c>
      <c r="BU59" s="29">
        <v>366.54500000000002</v>
      </c>
      <c r="BV59" s="29">
        <v>363.48500000000001</v>
      </c>
      <c r="BW59" s="29">
        <v>359.70400000000001</v>
      </c>
      <c r="BX59" s="29">
        <v>357.35500000000002</v>
      </c>
      <c r="BY59" s="29">
        <v>358.738</v>
      </c>
      <c r="BZ59" s="29">
        <v>358.95</v>
      </c>
      <c r="CA59" s="29">
        <v>362.173</v>
      </c>
      <c r="CB59" s="29">
        <v>368.63099999999997</v>
      </c>
      <c r="CC59" s="29">
        <v>365.91399999999999</v>
      </c>
      <c r="CD59" s="29">
        <v>385.14699999999999</v>
      </c>
      <c r="CE59" s="29">
        <v>402.91899999999998</v>
      </c>
      <c r="CF59" s="29">
        <v>415.00099999999998</v>
      </c>
      <c r="CG59" s="29">
        <v>416.10300000000001</v>
      </c>
      <c r="CH59" s="29">
        <v>426.16699999999997</v>
      </c>
      <c r="CI59" s="29">
        <v>427.44900000000001</v>
      </c>
      <c r="CJ59" s="29">
        <v>429.69299999999998</v>
      </c>
      <c r="CK59" s="29">
        <v>422.517</v>
      </c>
      <c r="CL59" s="29">
        <v>421.94099999999997</v>
      </c>
      <c r="CM59" s="29">
        <v>417.755</v>
      </c>
      <c r="CN59" s="29">
        <v>418.49799999999999</v>
      </c>
      <c r="CO59" s="29">
        <v>430.78699999999998</v>
      </c>
      <c r="CP59" s="29">
        <v>433.654</v>
      </c>
      <c r="CQ59" s="29">
        <v>435.35500000000002</v>
      </c>
      <c r="CR59" s="29">
        <v>437.16</v>
      </c>
      <c r="CS59" s="29">
        <v>433.96300000000002</v>
      </c>
      <c r="CT59" s="29">
        <v>420.221</v>
      </c>
      <c r="CU59" s="29">
        <v>420.99700000000001</v>
      </c>
      <c r="CV59" s="29">
        <v>414.19900000000001</v>
      </c>
      <c r="CW59" s="29">
        <v>415.63799999999998</v>
      </c>
      <c r="CX59" s="29">
        <v>416.447</v>
      </c>
      <c r="CY59" s="29">
        <v>409.99400000000003</v>
      </c>
      <c r="CZ59" s="29">
        <v>410.34300000000002</v>
      </c>
      <c r="DA59" s="29">
        <v>392.59899999999999</v>
      </c>
      <c r="DB59" s="29">
        <v>380.40199999999999</v>
      </c>
      <c r="DC59" s="29">
        <v>404.27300000000002</v>
      </c>
      <c r="DD59" s="29">
        <v>399.74299999999999</v>
      </c>
      <c r="DE59" s="29">
        <v>399.48399999999998</v>
      </c>
      <c r="DF59" s="29">
        <v>366.33100000000002</v>
      </c>
      <c r="DG59" s="29">
        <v>352.87</v>
      </c>
      <c r="DH59" s="29">
        <v>340.61700000000002</v>
      </c>
      <c r="DI59" s="29">
        <v>357.12599999999998</v>
      </c>
      <c r="DJ59" s="29">
        <v>370.09899999999999</v>
      </c>
      <c r="DK59" s="29">
        <v>396.22699999999998</v>
      </c>
      <c r="DL59" s="29">
        <v>414.78100000000001</v>
      </c>
      <c r="DM59" s="29">
        <v>418.209</v>
      </c>
      <c r="DN59" s="29">
        <v>419.27699999999999</v>
      </c>
      <c r="DO59" s="29">
        <v>409.541</v>
      </c>
      <c r="DP59" s="29">
        <v>412.517</v>
      </c>
      <c r="DQ59" s="29">
        <v>439.98899999999998</v>
      </c>
      <c r="DR59" s="29">
        <v>453.815</v>
      </c>
      <c r="DS59" s="29">
        <v>454.40199999999999</v>
      </c>
      <c r="DT59" s="29">
        <v>458.68599999999998</v>
      </c>
      <c r="DU59" s="29">
        <v>471.07600000000002</v>
      </c>
      <c r="DV59" s="29">
        <v>479.05700000000002</v>
      </c>
      <c r="DW59" s="29">
        <v>482.86500000000001</v>
      </c>
      <c r="DX59" s="29">
        <v>486.392</v>
      </c>
      <c r="DY59" s="29">
        <v>476.26400000000001</v>
      </c>
      <c r="DZ59" s="29">
        <v>468.90600000000001</v>
      </c>
      <c r="EA59" s="29">
        <v>467.88299999999998</v>
      </c>
      <c r="EB59" s="29">
        <v>463.93099999999998</v>
      </c>
      <c r="EC59" s="29">
        <v>465.524</v>
      </c>
      <c r="ED59" s="29">
        <v>468.596</v>
      </c>
      <c r="EE59" s="29">
        <v>468.11599999999999</v>
      </c>
      <c r="EF59" s="29">
        <v>461.64400000000001</v>
      </c>
      <c r="EG59" s="29">
        <v>459.52800000000002</v>
      </c>
      <c r="EH59" s="29">
        <v>453.49</v>
      </c>
      <c r="EI59" s="29">
        <v>448.702</v>
      </c>
      <c r="EJ59" s="29">
        <v>449.47399999999999</v>
      </c>
      <c r="EK59" s="29">
        <v>467.125</v>
      </c>
      <c r="EL59" s="29">
        <v>473.75299999999999</v>
      </c>
      <c r="EM59" s="29">
        <v>484.541</v>
      </c>
      <c r="EN59" s="29">
        <v>490.71199999999999</v>
      </c>
      <c r="EO59" s="29">
        <v>482.298</v>
      </c>
      <c r="EP59" s="29">
        <v>479.26799999999997</v>
      </c>
      <c r="EQ59" s="29">
        <v>480.97899999999998</v>
      </c>
      <c r="ER59" s="29">
        <v>466.46499999999997</v>
      </c>
      <c r="ES59" s="29">
        <v>467.27800000000002</v>
      </c>
      <c r="ET59" s="29">
        <v>506.04</v>
      </c>
      <c r="EU59" s="29">
        <v>537.20500000000004</v>
      </c>
      <c r="EV59" s="29">
        <v>549.03499999999997</v>
      </c>
      <c r="EW59" s="29">
        <v>556.31600000000003</v>
      </c>
      <c r="EX59" s="29">
        <v>540.14300000000003</v>
      </c>
      <c r="EY59" s="29">
        <v>526.25199999999995</v>
      </c>
      <c r="EZ59" s="29">
        <v>516.78700000000003</v>
      </c>
      <c r="FA59" s="29">
        <v>504.51799999999997</v>
      </c>
      <c r="FB59" s="29">
        <v>490.08100000000002</v>
      </c>
      <c r="FC59" s="29">
        <v>478.79899999999998</v>
      </c>
      <c r="FD59" s="29">
        <v>478.21600000000001</v>
      </c>
      <c r="FE59" s="29">
        <v>475.06900000000002</v>
      </c>
      <c r="FF59" s="29">
        <v>521.13499999999999</v>
      </c>
      <c r="FG59" s="29">
        <v>530.423</v>
      </c>
      <c r="FH59" s="29">
        <v>489.14800000000002</v>
      </c>
      <c r="FI59" s="29">
        <v>506.06700000000001</v>
      </c>
      <c r="FJ59" s="29">
        <v>511.678</v>
      </c>
      <c r="FK59" s="29">
        <v>444.89800000000002</v>
      </c>
      <c r="FL59" s="29">
        <v>409.55</v>
      </c>
      <c r="FM59" s="29">
        <v>337.13499999999999</v>
      </c>
      <c r="FN59" s="29">
        <v>328.41199999999998</v>
      </c>
      <c r="FO59" s="29">
        <v>298.02100000000002</v>
      </c>
      <c r="FP59" s="29">
        <v>291.76400000000001</v>
      </c>
      <c r="FQ59" s="29">
        <v>296.642</v>
      </c>
      <c r="FR59" s="29">
        <v>219.898</v>
      </c>
      <c r="FS59" s="29">
        <v>197.941</v>
      </c>
      <c r="FT59" s="29">
        <v>188.45599999999999</v>
      </c>
      <c r="FU59" s="29">
        <v>198.36600000000001</v>
      </c>
      <c r="FV59" s="29">
        <v>217.899</v>
      </c>
      <c r="FW59" s="29">
        <v>218.03700000000001</v>
      </c>
      <c r="FX59" s="29">
        <v>193.489</v>
      </c>
      <c r="FY59" s="29">
        <v>181.24</v>
      </c>
      <c r="FZ59" s="29">
        <v>168.511</v>
      </c>
      <c r="GA59" s="29">
        <v>159.083</v>
      </c>
      <c r="GB59" s="29">
        <v>147.767</v>
      </c>
      <c r="GC59" s="29">
        <v>149.97200000000001</v>
      </c>
      <c r="GD59" s="29">
        <v>151.15899999999999</v>
      </c>
      <c r="GE59" s="29">
        <v>156.62</v>
      </c>
      <c r="GF59" s="29">
        <v>156.35499999999999</v>
      </c>
      <c r="GG59" s="29">
        <v>156.75200000000001</v>
      </c>
      <c r="GH59" s="29">
        <v>157.43199999999999</v>
      </c>
      <c r="GI59" s="29">
        <v>158.25</v>
      </c>
      <c r="GJ59" s="29">
        <v>159.81899999999999</v>
      </c>
      <c r="GK59" s="29">
        <v>161.21299999999999</v>
      </c>
      <c r="GL59" s="29">
        <v>162.566</v>
      </c>
      <c r="GM59" s="29">
        <v>161.911</v>
      </c>
      <c r="GN59" s="29">
        <v>164.30600000000001</v>
      </c>
      <c r="GO59" s="29">
        <v>168.15799999999999</v>
      </c>
      <c r="GP59" s="29">
        <v>175.23400000000001</v>
      </c>
      <c r="GQ59" s="29">
        <v>176.136</v>
      </c>
      <c r="GR59" s="29">
        <v>174.89099999999999</v>
      </c>
      <c r="GS59" s="29">
        <v>170.881</v>
      </c>
      <c r="GT59" s="29">
        <v>171.46199999999999</v>
      </c>
      <c r="GU59" s="29">
        <v>172.68299999999999</v>
      </c>
      <c r="GV59" s="29">
        <v>161.346</v>
      </c>
      <c r="GW59" s="29">
        <v>159.74199999999999</v>
      </c>
      <c r="GX59" s="29">
        <v>158.595</v>
      </c>
      <c r="GY59" s="29">
        <v>159.00299999999999</v>
      </c>
      <c r="GZ59" s="29">
        <v>156.417</v>
      </c>
      <c r="HA59" s="29">
        <v>157.97200000000001</v>
      </c>
      <c r="HB59" s="29">
        <v>163.785</v>
      </c>
      <c r="HC59" s="29">
        <v>168.87</v>
      </c>
      <c r="HD59" s="29">
        <v>167.197</v>
      </c>
      <c r="HE59" s="29">
        <v>165.56899999999999</v>
      </c>
      <c r="HF59" s="29">
        <v>166.917</v>
      </c>
      <c r="HG59" s="29">
        <v>167.101</v>
      </c>
      <c r="HH59" s="29">
        <v>170.874</v>
      </c>
      <c r="HI59" s="29">
        <v>165.10499999999999</v>
      </c>
      <c r="HJ59" s="29">
        <v>161.29400000000001</v>
      </c>
      <c r="HK59" s="29">
        <v>160.983</v>
      </c>
      <c r="HL59" s="29">
        <v>160.49700000000001</v>
      </c>
      <c r="HM59" s="29">
        <v>159.42599999999999</v>
      </c>
      <c r="HN59" s="29">
        <v>159.452</v>
      </c>
      <c r="HO59" s="29">
        <v>161.52099999999999</v>
      </c>
      <c r="HP59" s="29">
        <v>161.46899999999999</v>
      </c>
      <c r="HQ59" s="29">
        <v>162.28399999999999</v>
      </c>
      <c r="HR59" s="29">
        <v>164.785</v>
      </c>
      <c r="HS59" s="29">
        <v>167.203</v>
      </c>
      <c r="HT59" s="29">
        <v>168.625</v>
      </c>
      <c r="HU59" s="29">
        <v>171.52600000000001</v>
      </c>
      <c r="HV59" s="29">
        <v>176.21199999999999</v>
      </c>
      <c r="HW59" s="29">
        <v>174.03100000000001</v>
      </c>
      <c r="HX59" s="29">
        <v>184.137</v>
      </c>
      <c r="HY59" s="29">
        <v>188.899</v>
      </c>
      <c r="HZ59" s="29">
        <v>187.76300000000001</v>
      </c>
      <c r="IA59" s="29">
        <v>190.06</v>
      </c>
      <c r="IB59" s="29">
        <v>205.91300000000001</v>
      </c>
      <c r="IC59" s="29">
        <v>214.048</v>
      </c>
      <c r="ID59" s="29">
        <v>220.66300000000001</v>
      </c>
      <c r="IE59" s="29">
        <v>225.68899999999999</v>
      </c>
      <c r="IF59" s="29">
        <v>223.65799999999999</v>
      </c>
      <c r="IG59" s="29">
        <v>232.34100000000001</v>
      </c>
      <c r="IH59" s="29">
        <v>235.608</v>
      </c>
      <c r="II59" s="29">
        <v>236.13</v>
      </c>
      <c r="IJ59" s="29">
        <v>234.864</v>
      </c>
      <c r="IK59" s="29">
        <v>243.28200000000001</v>
      </c>
      <c r="IL59" s="29">
        <v>249.286</v>
      </c>
      <c r="IM59" s="29">
        <v>247.88</v>
      </c>
      <c r="IN59" s="29">
        <v>250.416</v>
      </c>
      <c r="IO59" s="29">
        <v>245.226</v>
      </c>
      <c r="IP59" s="29">
        <v>243.77699999999999</v>
      </c>
      <c r="IQ59" s="29">
        <v>245.66</v>
      </c>
      <c r="IR59" s="29">
        <v>244.00299999999999</v>
      </c>
      <c r="IS59" s="29">
        <v>239.56100000000001</v>
      </c>
      <c r="IT59" s="29">
        <v>232.06299999999999</v>
      </c>
      <c r="IU59" s="29">
        <v>231.761</v>
      </c>
      <c r="IV59" s="29">
        <v>228.047</v>
      </c>
      <c r="IW59" s="29">
        <v>224.83699999999999</v>
      </c>
      <c r="IX59" s="29">
        <v>226.916</v>
      </c>
      <c r="IY59" s="29">
        <v>225.524</v>
      </c>
      <c r="IZ59" s="29">
        <v>226.78800000000001</v>
      </c>
      <c r="JA59" s="29">
        <v>230.19200000000001</v>
      </c>
      <c r="JB59" s="29">
        <v>229.70599999999999</v>
      </c>
      <c r="JC59" s="29">
        <v>227.08099999999999</v>
      </c>
      <c r="JD59" s="29">
        <v>225.696</v>
      </c>
      <c r="JE59" s="29">
        <v>223.691</v>
      </c>
      <c r="JF59" s="29">
        <v>226.31700000000001</v>
      </c>
      <c r="JG59" s="29">
        <v>230.53200000000001</v>
      </c>
      <c r="JH59" s="29">
        <v>232.18299999999999</v>
      </c>
      <c r="JI59" s="29">
        <v>229.86600000000001</v>
      </c>
      <c r="JJ59" s="29">
        <v>231.00899999999999</v>
      </c>
      <c r="JK59" s="29">
        <v>232.84100000000001</v>
      </c>
      <c r="JL59" s="29">
        <v>233.46</v>
      </c>
      <c r="JM59" s="29">
        <v>236.22200000000001</v>
      </c>
      <c r="JN59" s="29">
        <v>240.1</v>
      </c>
      <c r="JO59" s="29">
        <v>244.4</v>
      </c>
      <c r="JP59" s="29">
        <v>244.458</v>
      </c>
      <c r="JQ59" s="29">
        <v>251.47900000000001</v>
      </c>
      <c r="JR59" s="29">
        <v>254.613</v>
      </c>
      <c r="JS59" s="29">
        <v>256.54000000000002</v>
      </c>
      <c r="JT59" s="29">
        <v>245.95</v>
      </c>
      <c r="JU59" s="29">
        <v>246.94499999999999</v>
      </c>
      <c r="JV59" s="29">
        <v>246.262</v>
      </c>
      <c r="JW59" s="29">
        <v>234.62</v>
      </c>
      <c r="JX59" s="29">
        <v>228.52</v>
      </c>
      <c r="JY59" s="29">
        <v>230.267</v>
      </c>
      <c r="JZ59" s="29">
        <v>230.95500000000001</v>
      </c>
      <c r="KA59" s="29">
        <v>231.23500000000001</v>
      </c>
      <c r="KB59" s="29">
        <v>236.2</v>
      </c>
      <c r="KC59" s="29">
        <v>233.80099999999999</v>
      </c>
      <c r="KD59" s="29">
        <v>235.452</v>
      </c>
      <c r="KE59" s="29">
        <v>231.143</v>
      </c>
      <c r="KF59" s="29">
        <v>238.583</v>
      </c>
      <c r="KG59" s="29">
        <v>238.35</v>
      </c>
      <c r="KH59" s="29">
        <v>236.97900000000001</v>
      </c>
      <c r="KI59" s="29">
        <v>227.15199999999999</v>
      </c>
      <c r="KJ59" s="29">
        <v>227.202</v>
      </c>
      <c r="KK59" s="29">
        <v>232.113</v>
      </c>
      <c r="KL59" s="29">
        <v>256.74900000000002</v>
      </c>
      <c r="KM59" s="29">
        <v>255.48099999999999</v>
      </c>
      <c r="KN59" s="29">
        <v>255.84</v>
      </c>
      <c r="KO59" s="29">
        <v>257.565</v>
      </c>
      <c r="KP59" s="29">
        <v>255.13800000000001</v>
      </c>
      <c r="KQ59" s="29">
        <v>264.399</v>
      </c>
      <c r="KR59" s="29">
        <v>267.75299999999999</v>
      </c>
      <c r="KS59" s="29">
        <v>266.154</v>
      </c>
      <c r="KT59" s="29">
        <v>263.048</v>
      </c>
      <c r="KU59" s="29">
        <v>268.95499999999998</v>
      </c>
      <c r="KV59" s="29">
        <v>271.12099999999998</v>
      </c>
      <c r="KW59" s="29">
        <v>271.346</v>
      </c>
      <c r="KX59" s="29">
        <v>265.39800000000002</v>
      </c>
      <c r="KY59" s="29">
        <v>266.61900000000003</v>
      </c>
      <c r="KZ59" s="29">
        <v>267.839</v>
      </c>
      <c r="LA59" s="29">
        <v>279.89600000000002</v>
      </c>
      <c r="LB59" s="29">
        <v>288.26799999999997</v>
      </c>
      <c r="LC59" s="29">
        <v>291.78699999999998</v>
      </c>
      <c r="LD59" s="29">
        <v>300.74799999999999</v>
      </c>
      <c r="LE59" s="29">
        <v>306.00900000000001</v>
      </c>
      <c r="LF59" s="29">
        <v>293.17200000000003</v>
      </c>
      <c r="LG59" s="29">
        <v>290.20499999999998</v>
      </c>
      <c r="LH59" s="29">
        <v>288.68099999999998</v>
      </c>
      <c r="LI59" s="29">
        <v>292.98399999999998</v>
      </c>
      <c r="LJ59" s="29">
        <v>290.69</v>
      </c>
      <c r="LK59" s="29">
        <v>300.45499999999998</v>
      </c>
      <c r="LL59" s="29">
        <v>300.52100000000002</v>
      </c>
      <c r="LM59" s="29">
        <v>303.10500000000002</v>
      </c>
      <c r="LN59" s="29">
        <v>288.42099999999999</v>
      </c>
      <c r="LO59" s="29">
        <v>275.91899999999998</v>
      </c>
      <c r="LP59" s="29">
        <v>273.58800000000002</v>
      </c>
      <c r="LQ59" s="29">
        <v>272.33100000000002</v>
      </c>
      <c r="LR59" s="29">
        <v>256.01400000000001</v>
      </c>
      <c r="LS59" s="29">
        <v>255.60599999999999</v>
      </c>
      <c r="LT59" s="29">
        <v>256.07900000000001</v>
      </c>
      <c r="LU59" s="29">
        <v>265.53199999999998</v>
      </c>
      <c r="LV59" s="29">
        <v>269.25200000000001</v>
      </c>
      <c r="LW59" s="29">
        <v>270.51299999999998</v>
      </c>
      <c r="LX59" s="29">
        <v>270.40300000000002</v>
      </c>
      <c r="LY59" s="29">
        <v>272.66000000000003</v>
      </c>
      <c r="LZ59" s="29">
        <v>258.20800000000003</v>
      </c>
      <c r="MA59" s="29">
        <v>253.55799999999999</v>
      </c>
      <c r="MB59" s="29">
        <v>254.011</v>
      </c>
      <c r="MC59" s="29">
        <v>253.40700000000001</v>
      </c>
      <c r="MD59" s="29">
        <v>255.86799999999999</v>
      </c>
      <c r="ME59" s="29">
        <v>259.18900000000002</v>
      </c>
      <c r="MF59" s="29">
        <v>263.25200000000001</v>
      </c>
      <c r="MG59" s="29">
        <v>239.65799999999999</v>
      </c>
      <c r="MH59" s="29">
        <v>234.61500000000001</v>
      </c>
      <c r="MI59" s="29">
        <v>237.268</v>
      </c>
      <c r="MJ59" s="29">
        <v>248.64400000000001</v>
      </c>
      <c r="MK59" s="29">
        <v>260.32100000000003</v>
      </c>
      <c r="ML59" s="29">
        <v>263.245</v>
      </c>
      <c r="MM59" s="29">
        <v>269.20499999999998</v>
      </c>
      <c r="MN59" s="29">
        <v>276.27300000000002</v>
      </c>
      <c r="MO59" s="29">
        <v>275.14100000000002</v>
      </c>
      <c r="MP59" s="29">
        <v>277.56900000000002</v>
      </c>
      <c r="MQ59" s="29">
        <v>275.642</v>
      </c>
      <c r="MR59" s="29">
        <v>272.47199999999998</v>
      </c>
      <c r="MS59" s="29">
        <v>274.613</v>
      </c>
      <c r="MT59" s="29">
        <v>284.23200000000003</v>
      </c>
      <c r="MU59" s="29">
        <v>293.16699999999997</v>
      </c>
      <c r="MV59" s="29">
        <v>303.28699999999998</v>
      </c>
      <c r="MW59" s="29">
        <v>307.90899999999999</v>
      </c>
      <c r="MX59" s="29">
        <v>312.62599999999998</v>
      </c>
      <c r="MY59" s="29">
        <v>313.08699999999999</v>
      </c>
      <c r="MZ59" s="29">
        <v>308.15600000000001</v>
      </c>
      <c r="NA59" s="29">
        <v>322.36599999999999</v>
      </c>
      <c r="NB59" s="29">
        <v>333.48200000000003</v>
      </c>
      <c r="NC59" s="29">
        <v>335.40600000000001</v>
      </c>
      <c r="ND59" s="29">
        <v>344.07100000000003</v>
      </c>
      <c r="NE59" s="29">
        <v>357.63600000000002</v>
      </c>
      <c r="NF59" s="29">
        <v>360.291</v>
      </c>
      <c r="NG59" s="29">
        <v>357.221</v>
      </c>
      <c r="NH59" s="29">
        <v>352.69799999999998</v>
      </c>
      <c r="NI59" s="29">
        <v>354.69200000000001</v>
      </c>
      <c r="NJ59" s="29">
        <v>352.404</v>
      </c>
      <c r="NK59" s="29">
        <v>354.541</v>
      </c>
      <c r="NL59" s="29">
        <v>352.536</v>
      </c>
      <c r="NM59" s="29">
        <v>350.6</v>
      </c>
      <c r="NN59" s="29">
        <v>337.959</v>
      </c>
      <c r="NO59" s="29">
        <v>335.93599999999998</v>
      </c>
      <c r="NP59" s="29">
        <v>338.35599999999999</v>
      </c>
      <c r="NQ59" s="29">
        <v>342.12900000000002</v>
      </c>
      <c r="NR59" s="29">
        <v>341.59500000000003</v>
      </c>
      <c r="NS59" s="29">
        <v>347.697</v>
      </c>
      <c r="NT59" s="29">
        <v>345.30399999999997</v>
      </c>
      <c r="NU59" s="29">
        <v>340.33199999999999</v>
      </c>
      <c r="NV59" s="29">
        <v>321.05799999999999</v>
      </c>
      <c r="NW59" s="29">
        <v>320.32499999999999</v>
      </c>
      <c r="NX59" s="29">
        <v>314.33</v>
      </c>
      <c r="NY59" s="29">
        <v>304.44900000000001</v>
      </c>
      <c r="NZ59" s="29">
        <v>290.39299999999997</v>
      </c>
      <c r="OA59" s="29">
        <v>291.85599999999999</v>
      </c>
      <c r="OB59" s="29">
        <v>291.91899999999998</v>
      </c>
      <c r="OC59" s="29">
        <v>295.59399999999999</v>
      </c>
      <c r="OD59" s="29">
        <v>299.71699999999998</v>
      </c>
      <c r="OE59" s="29">
        <v>310.07600000000002</v>
      </c>
      <c r="OF59" s="29">
        <v>313.08</v>
      </c>
      <c r="OG59" s="29">
        <v>311.71499999999997</v>
      </c>
      <c r="OH59" s="29">
        <v>312.77499999999998</v>
      </c>
      <c r="OI59" s="29">
        <v>312.62099999999998</v>
      </c>
      <c r="OJ59" s="29">
        <v>318.34100000000001</v>
      </c>
      <c r="OK59" s="29">
        <v>316.60500000000002</v>
      </c>
      <c r="OL59" s="29">
        <v>313.32499999999999</v>
      </c>
      <c r="OM59" s="29">
        <v>316.06099999999998</v>
      </c>
      <c r="ON59" s="29">
        <v>324.41000000000003</v>
      </c>
      <c r="OO59" s="29">
        <v>333.815</v>
      </c>
      <c r="OP59" s="29">
        <v>333.755</v>
      </c>
      <c r="OQ59" s="29">
        <v>336.12</v>
      </c>
      <c r="OR59" s="29">
        <v>339.06099999999998</v>
      </c>
      <c r="OS59" s="29">
        <v>331.64800000000002</v>
      </c>
      <c r="OT59" s="29">
        <v>335.30599999999998</v>
      </c>
      <c r="OU59" s="29">
        <v>333.59100000000001</v>
      </c>
      <c r="OV59" s="29">
        <v>344.00599999999997</v>
      </c>
      <c r="OW59" s="29">
        <v>347.97399999999999</v>
      </c>
      <c r="OX59" s="29">
        <v>357.38</v>
      </c>
      <c r="OY59" s="29">
        <v>364.85300000000001</v>
      </c>
      <c r="OZ59" s="29">
        <v>370.97399999999999</v>
      </c>
      <c r="PA59" s="29">
        <v>368.26600000000002</v>
      </c>
      <c r="PB59" s="29">
        <v>373.58100000000002</v>
      </c>
      <c r="PC59" s="29">
        <v>366.76299999999998</v>
      </c>
      <c r="PD59" s="29">
        <v>363.822</v>
      </c>
      <c r="PE59" s="29">
        <v>358.66899999999998</v>
      </c>
      <c r="PF59" s="29">
        <v>352.46600000000001</v>
      </c>
      <c r="PG59" s="29">
        <v>358.53500000000003</v>
      </c>
      <c r="PH59" s="29">
        <v>364.654</v>
      </c>
      <c r="PI59" s="29">
        <v>367.02800000000002</v>
      </c>
      <c r="PJ59" s="29">
        <v>377.33699999999999</v>
      </c>
      <c r="PK59" s="29">
        <v>382.03</v>
      </c>
      <c r="PL59" s="29">
        <v>388.077</v>
      </c>
      <c r="PM59" s="29">
        <v>396.42700000000002</v>
      </c>
      <c r="PN59" s="29">
        <v>390.37099999999998</v>
      </c>
      <c r="PO59" s="29">
        <v>375.46699999999998</v>
      </c>
      <c r="PP59" s="29">
        <v>370.40600000000001</v>
      </c>
      <c r="PQ59" s="29">
        <v>368.92</v>
      </c>
      <c r="PR59" s="29">
        <v>363.33800000000002</v>
      </c>
      <c r="PS59" s="29">
        <v>360.09100000000001</v>
      </c>
      <c r="PT59" s="29">
        <v>361.85500000000002</v>
      </c>
      <c r="PU59" s="29">
        <v>369.03800000000001</v>
      </c>
      <c r="PV59" s="29">
        <v>380.97800000000001</v>
      </c>
      <c r="PW59" s="29">
        <v>386.61799999999999</v>
      </c>
      <c r="PX59" s="29">
        <v>386.57100000000003</v>
      </c>
      <c r="PY59" s="29">
        <v>385.846</v>
      </c>
      <c r="PZ59" s="29">
        <v>384.78</v>
      </c>
      <c r="QA59" s="29">
        <v>392.755</v>
      </c>
      <c r="QB59" s="29">
        <v>399.15800000000002</v>
      </c>
      <c r="QC59" s="29">
        <v>393.73599999999999</v>
      </c>
      <c r="QD59" s="29">
        <v>391.351</v>
      </c>
      <c r="QE59" s="29">
        <v>396.09800000000001</v>
      </c>
      <c r="QF59" s="29">
        <v>418.38900000000001</v>
      </c>
      <c r="QG59" s="29">
        <v>414.39400000000001</v>
      </c>
      <c r="QH59" s="29">
        <v>399.92700000000002</v>
      </c>
      <c r="QI59" s="29">
        <v>376.09800000000001</v>
      </c>
      <c r="QJ59" s="29">
        <v>381.46499999999997</v>
      </c>
      <c r="QK59" s="29">
        <v>389.69400000000002</v>
      </c>
      <c r="QL59" s="29">
        <v>386.12200000000001</v>
      </c>
      <c r="QM59" s="29">
        <v>389.46300000000002</v>
      </c>
      <c r="QN59" s="29">
        <v>418.08300000000003</v>
      </c>
      <c r="QO59" s="29">
        <v>417.83600000000001</v>
      </c>
      <c r="QP59" s="29">
        <v>416.678</v>
      </c>
      <c r="QQ59" s="29">
        <v>417.21600000000001</v>
      </c>
      <c r="QR59" s="29">
        <v>420.70299999999997</v>
      </c>
      <c r="QS59" s="29">
        <v>420.23</v>
      </c>
      <c r="QT59" s="29">
        <v>419.45800000000003</v>
      </c>
      <c r="QU59" s="29">
        <v>384.59699999999998</v>
      </c>
      <c r="QV59" s="29">
        <v>381.20499999999998</v>
      </c>
      <c r="QW59" s="29">
        <v>396.86099999999999</v>
      </c>
      <c r="QX59" s="29">
        <v>395.28</v>
      </c>
      <c r="QY59" s="29">
        <v>412.40300000000002</v>
      </c>
      <c r="QZ59" s="29">
        <v>422.80200000000002</v>
      </c>
      <c r="RA59" s="29">
        <v>422.53100000000001</v>
      </c>
      <c r="RB59" s="29">
        <v>432.59100000000001</v>
      </c>
      <c r="RC59" s="29">
        <v>439.3</v>
      </c>
      <c r="RD59" s="29">
        <v>458.39100000000002</v>
      </c>
      <c r="RE59" s="29">
        <v>465.82</v>
      </c>
      <c r="RF59" s="29">
        <v>472.18099999999998</v>
      </c>
      <c r="RG59" s="29">
        <v>476.70100000000002</v>
      </c>
      <c r="RH59" s="29">
        <v>463.762</v>
      </c>
      <c r="RI59" s="29">
        <v>459.86500000000001</v>
      </c>
      <c r="RJ59" s="29">
        <v>459.10599999999999</v>
      </c>
      <c r="RK59" s="29">
        <v>456.78800000000001</v>
      </c>
      <c r="RL59" s="29">
        <v>453.88499999999999</v>
      </c>
      <c r="RM59" s="29">
        <v>447.59899999999999</v>
      </c>
      <c r="RN59" s="29">
        <v>447.59699999999998</v>
      </c>
      <c r="RO59" s="29">
        <v>442.18099999999998</v>
      </c>
      <c r="RP59" s="29">
        <v>440.55799999999999</v>
      </c>
      <c r="RQ59" s="29">
        <v>433.09300000000002</v>
      </c>
      <c r="RR59" s="29">
        <v>441.12</v>
      </c>
      <c r="RS59" s="29">
        <v>441.11799999999999</v>
      </c>
      <c r="RT59" s="29">
        <v>466.54899999999998</v>
      </c>
      <c r="RU59" s="29">
        <v>512.61300000000006</v>
      </c>
      <c r="RV59" s="29">
        <v>540.39300000000003</v>
      </c>
      <c r="RW59" s="29">
        <v>534.14800000000002</v>
      </c>
      <c r="RX59" s="29">
        <v>566.17899999999997</v>
      </c>
      <c r="RY59" s="29">
        <v>565.14599999999996</v>
      </c>
      <c r="RZ59" s="29">
        <v>537.92399999999998</v>
      </c>
      <c r="SA59" s="29">
        <v>492.96300000000002</v>
      </c>
      <c r="SB59" s="29">
        <v>526.17700000000002</v>
      </c>
      <c r="SC59" s="29">
        <v>464.721</v>
      </c>
      <c r="SD59" s="29">
        <v>416.28699999999998</v>
      </c>
      <c r="SE59" s="29">
        <v>393.13600000000002</v>
      </c>
      <c r="SF59" s="29">
        <v>386.59100000000001</v>
      </c>
      <c r="SG59" s="29">
        <v>387.70499999999998</v>
      </c>
      <c r="SH59" s="29">
        <v>386.291</v>
      </c>
      <c r="SI59" s="29">
        <v>387.37900000000002</v>
      </c>
      <c r="SJ59" s="29">
        <v>391.43700000000001</v>
      </c>
      <c r="SK59" s="29">
        <v>371.334</v>
      </c>
      <c r="SL59" s="29">
        <v>361.48200000000003</v>
      </c>
      <c r="SM59" s="29">
        <v>352.04599999999999</v>
      </c>
      <c r="SN59" s="29">
        <v>348.84399999999999</v>
      </c>
      <c r="SO59" s="29">
        <v>344.072</v>
      </c>
      <c r="SP59" s="29">
        <v>343.358</v>
      </c>
      <c r="SQ59" s="29">
        <v>341.37900000000002</v>
      </c>
      <c r="SR59" s="29">
        <v>337.50299999999999</v>
      </c>
      <c r="SS59" s="29">
        <v>340.61099999999999</v>
      </c>
      <c r="ST59" s="29">
        <v>344.71</v>
      </c>
      <c r="SU59" s="29">
        <v>345.577</v>
      </c>
      <c r="SV59" s="29">
        <v>345.9</v>
      </c>
      <c r="SW59" s="29">
        <v>348.45499999999998</v>
      </c>
      <c r="SX59" s="29">
        <v>354.25799999999998</v>
      </c>
      <c r="SY59" s="29">
        <v>356.15499999999997</v>
      </c>
      <c r="SZ59" s="29">
        <v>355.83100000000002</v>
      </c>
      <c r="TA59" s="29">
        <v>356.17599999999999</v>
      </c>
      <c r="TB59" s="29">
        <v>346.62599999999998</v>
      </c>
      <c r="TC59" s="29">
        <v>343.87400000000002</v>
      </c>
      <c r="TD59" s="29">
        <v>340.08600000000001</v>
      </c>
      <c r="TE59" s="29">
        <v>334.40899999999999</v>
      </c>
    </row>
    <row r="60" spans="2:528" x14ac:dyDescent="0.25">
      <c r="B60" s="29" t="s">
        <v>825</v>
      </c>
      <c r="C60" s="29" t="s">
        <v>927</v>
      </c>
      <c r="D60" s="29">
        <f t="shared" si="12"/>
        <v>510</v>
      </c>
      <c r="E60" s="29" t="str" cm="1">
        <f t="array" ref="E60">_xll.BDP($B60&amp;" corp",E$11)</f>
        <v>ARNDTN 2 1/8 PERP</v>
      </c>
      <c r="F60" s="29" t="str" cm="1">
        <f t="array" ref="F60">_xll.BDP($B60&amp;" corp",F$11)</f>
        <v>ARNDTN</v>
      </c>
      <c r="G60" s="29" cm="1">
        <f t="array" ref="G60">_xll.BDP($B60&amp;" corp",G$11)</f>
        <v>2.125</v>
      </c>
      <c r="H60" s="31" cm="1">
        <f t="array" ref="H60">_xll.BDP($B60&amp;" corp",H$11)*1</f>
        <v>45308</v>
      </c>
      <c r="I60" s="31" t="str">
        <f t="shared" si="10"/>
        <v>ARNDTN 2.125 24</v>
      </c>
      <c r="J60" s="29" t="str" cm="1">
        <f t="array" ref="J60">_xll.BDP($B60&amp;" corp",J$11)</f>
        <v>EUR</v>
      </c>
      <c r="K60" s="31" cm="1">
        <f t="array" ref="K60">_xll.BDP($B60&amp;" corp",K$11)*1</f>
        <v>43110</v>
      </c>
      <c r="L60" s="29">
        <f t="shared" ca="1" si="11"/>
        <v>1016</v>
      </c>
      <c r="N60" s="29">
        <v>1</v>
      </c>
      <c r="O60" s="29" t="s">
        <v>1174</v>
      </c>
      <c r="P60" s="29">
        <f>_xll.BDH(B60&amp;"@"&amp;C60&amp;" Corp","blp_i_sprd_mid","-2AY",,"Dates=h","Fill=C","Sort=R","Dir=H","factor=1","pcs="&amp;TV61,"cols=510;rows=1")</f>
        <v>438.94900000000001</v>
      </c>
      <c r="Q60" s="29">
        <v>439.25799999999998</v>
      </c>
      <c r="R60" s="29">
        <v>440.03699999999998</v>
      </c>
      <c r="S60" s="29">
        <v>446.34500000000003</v>
      </c>
      <c r="T60" s="29">
        <v>445.298</v>
      </c>
      <c r="U60" s="29">
        <v>431.40499999999997</v>
      </c>
      <c r="V60" s="29">
        <v>430.37099999999998</v>
      </c>
      <c r="W60" s="29">
        <v>429.64699999999999</v>
      </c>
      <c r="X60" s="29">
        <v>429.613</v>
      </c>
      <c r="Y60" s="29">
        <v>428.21699999999998</v>
      </c>
      <c r="Z60" s="29">
        <v>426.62</v>
      </c>
      <c r="AA60" s="29">
        <v>426.58499999999998</v>
      </c>
      <c r="AB60" s="29">
        <v>431.43200000000002</v>
      </c>
      <c r="AC60" s="29">
        <v>435.53399999999999</v>
      </c>
      <c r="AD60" s="29">
        <v>436.06</v>
      </c>
      <c r="AE60" s="29">
        <v>443.96100000000001</v>
      </c>
      <c r="AF60" s="29">
        <v>447.69900000000001</v>
      </c>
      <c r="AG60" s="29">
        <v>451.392</v>
      </c>
      <c r="AH60" s="29">
        <v>455.16300000000001</v>
      </c>
      <c r="AI60" s="29">
        <v>442.947</v>
      </c>
      <c r="AJ60" s="29">
        <v>428.37</v>
      </c>
      <c r="AK60" s="29">
        <v>428.19600000000003</v>
      </c>
      <c r="AL60" s="29">
        <v>423.44099999999997</v>
      </c>
      <c r="AM60" s="29">
        <v>410.49</v>
      </c>
      <c r="AN60" s="29">
        <v>412.65100000000001</v>
      </c>
      <c r="AO60" s="29">
        <v>414.36900000000003</v>
      </c>
      <c r="AP60" s="29">
        <v>417.714</v>
      </c>
      <c r="AQ60" s="29">
        <v>420.56200000000001</v>
      </c>
      <c r="AR60" s="29">
        <v>418.76600000000002</v>
      </c>
      <c r="AS60" s="29">
        <v>413.59399999999999</v>
      </c>
      <c r="AT60" s="29">
        <v>416.70800000000003</v>
      </c>
      <c r="AU60" s="29">
        <v>416.25700000000001</v>
      </c>
      <c r="AV60" s="29">
        <v>414.92700000000002</v>
      </c>
      <c r="AW60" s="29">
        <v>415.00400000000002</v>
      </c>
      <c r="AX60" s="29">
        <v>413.4</v>
      </c>
      <c r="AY60" s="29">
        <v>414.73200000000003</v>
      </c>
      <c r="AZ60" s="29">
        <v>415.41899999999998</v>
      </c>
      <c r="BA60" s="29">
        <v>414.60500000000002</v>
      </c>
      <c r="BB60" s="29">
        <v>412.952</v>
      </c>
      <c r="BC60" s="29">
        <v>409.053</v>
      </c>
      <c r="BD60" s="29">
        <v>410.803</v>
      </c>
      <c r="BE60" s="29">
        <v>410.875</v>
      </c>
      <c r="BF60" s="29">
        <v>414.29500000000002</v>
      </c>
      <c r="BG60" s="29">
        <v>414.791</v>
      </c>
      <c r="BH60" s="29">
        <v>411.60500000000002</v>
      </c>
      <c r="BI60" s="29">
        <v>408.57299999999998</v>
      </c>
      <c r="BJ60" s="29">
        <v>405.17</v>
      </c>
      <c r="BK60" s="29">
        <v>402.07900000000001</v>
      </c>
      <c r="BL60" s="29">
        <v>399.75299999999999</v>
      </c>
      <c r="BM60" s="29">
        <v>403.10899999999998</v>
      </c>
      <c r="BN60" s="29">
        <v>410.04399999999998</v>
      </c>
      <c r="BO60" s="29">
        <v>419.65300000000002</v>
      </c>
      <c r="BP60" s="29">
        <v>421.51900000000001</v>
      </c>
      <c r="BQ60" s="29">
        <v>424.35899999999998</v>
      </c>
      <c r="BR60" s="29">
        <v>426.983</v>
      </c>
      <c r="BS60" s="29">
        <v>432.51499999999999</v>
      </c>
      <c r="BT60" s="29">
        <v>431.42399999999998</v>
      </c>
      <c r="BU60" s="29">
        <v>430.34800000000001</v>
      </c>
      <c r="BV60" s="29">
        <v>427.33600000000001</v>
      </c>
      <c r="BW60" s="29">
        <v>424.02800000000002</v>
      </c>
      <c r="BX60" s="29">
        <v>424.19299999999998</v>
      </c>
      <c r="BY60" s="29">
        <v>425.25599999999997</v>
      </c>
      <c r="BZ60" s="29">
        <v>424.077</v>
      </c>
      <c r="CA60" s="29">
        <v>425.38600000000002</v>
      </c>
      <c r="CB60" s="29">
        <v>428.16199999999998</v>
      </c>
      <c r="CC60" s="29">
        <v>425.76299999999998</v>
      </c>
      <c r="CD60" s="29">
        <v>438.51499999999999</v>
      </c>
      <c r="CE60" s="29">
        <v>451.22899999999998</v>
      </c>
      <c r="CF60" s="29">
        <v>458.959</v>
      </c>
      <c r="CG60" s="29">
        <v>459.64499999999998</v>
      </c>
      <c r="CH60" s="29">
        <v>464.05099999999999</v>
      </c>
      <c r="CI60" s="29">
        <v>462.49200000000002</v>
      </c>
      <c r="CJ60" s="29">
        <v>466.423</v>
      </c>
      <c r="CK60" s="29">
        <v>461.63200000000001</v>
      </c>
      <c r="CL60" s="29">
        <v>457.39600000000002</v>
      </c>
      <c r="CM60" s="29">
        <v>453.45800000000003</v>
      </c>
      <c r="CN60" s="29">
        <v>455.483</v>
      </c>
      <c r="CO60" s="29">
        <v>462.58699999999999</v>
      </c>
      <c r="CP60" s="29">
        <v>465.75599999999997</v>
      </c>
      <c r="CQ60" s="29">
        <v>468.17500000000001</v>
      </c>
      <c r="CR60" s="29">
        <v>470.62099999999998</v>
      </c>
      <c r="CS60" s="29">
        <v>468.26799999999997</v>
      </c>
      <c r="CT60" s="29">
        <v>462.54500000000002</v>
      </c>
      <c r="CU60" s="29">
        <v>461.28899999999999</v>
      </c>
      <c r="CV60" s="29">
        <v>454.911</v>
      </c>
      <c r="CW60" s="29">
        <v>451.51400000000001</v>
      </c>
      <c r="CX60" s="29">
        <v>453.53399999999999</v>
      </c>
      <c r="CY60" s="29">
        <v>445.82299999999998</v>
      </c>
      <c r="CZ60" s="29">
        <v>443.78199999999998</v>
      </c>
      <c r="DA60" s="29">
        <v>422.07600000000002</v>
      </c>
      <c r="DB60" s="29">
        <v>414.82499999999999</v>
      </c>
      <c r="DC60" s="29">
        <v>447.83499999999998</v>
      </c>
      <c r="DD60" s="29">
        <v>439.00200000000001</v>
      </c>
      <c r="DE60" s="29">
        <v>436.66699999999997</v>
      </c>
      <c r="DF60" s="29">
        <v>410.03199999999998</v>
      </c>
      <c r="DG60" s="29">
        <v>400.43900000000002</v>
      </c>
      <c r="DH60" s="29">
        <v>390.24099999999999</v>
      </c>
      <c r="DI60" s="29">
        <v>411.26100000000002</v>
      </c>
      <c r="DJ60" s="29">
        <v>448.69900000000001</v>
      </c>
      <c r="DK60" s="29">
        <v>483.96899999999999</v>
      </c>
      <c r="DL60" s="29">
        <v>500.07499999999999</v>
      </c>
      <c r="DM60" s="29">
        <v>509.31900000000002</v>
      </c>
      <c r="DN60" s="29">
        <v>512.03300000000002</v>
      </c>
      <c r="DO60" s="29">
        <v>513.67999999999995</v>
      </c>
      <c r="DP60" s="29">
        <v>515.48500000000001</v>
      </c>
      <c r="DQ60" s="29">
        <v>557.39800000000002</v>
      </c>
      <c r="DR60" s="29">
        <v>579.02700000000004</v>
      </c>
      <c r="DS60" s="29">
        <v>581.952</v>
      </c>
      <c r="DT60" s="29">
        <v>587.17700000000002</v>
      </c>
      <c r="DU60" s="29">
        <v>598.77300000000002</v>
      </c>
      <c r="DV60" s="29">
        <v>606.57899999999995</v>
      </c>
      <c r="DW60" s="29">
        <v>609.67399999999998</v>
      </c>
      <c r="DX60" s="29">
        <v>613.01300000000003</v>
      </c>
      <c r="DY60" s="29">
        <v>602.69799999999998</v>
      </c>
      <c r="DZ60" s="29">
        <v>595.70799999999997</v>
      </c>
      <c r="EA60" s="29">
        <v>593.47500000000002</v>
      </c>
      <c r="EB60" s="29">
        <v>591.774</v>
      </c>
      <c r="EC60" s="29">
        <v>592.36300000000006</v>
      </c>
      <c r="ED60" s="29">
        <v>614.51499999999999</v>
      </c>
      <c r="EE60" s="29">
        <v>614.36</v>
      </c>
      <c r="EF60" s="29">
        <v>616.30200000000002</v>
      </c>
      <c r="EG60" s="29">
        <v>611.072</v>
      </c>
      <c r="EH60" s="29">
        <v>604.63699999999994</v>
      </c>
      <c r="EI60" s="29">
        <v>605.55999999999995</v>
      </c>
      <c r="EJ60" s="29">
        <v>605.88699999999994</v>
      </c>
      <c r="EK60" s="29">
        <v>635.04200000000003</v>
      </c>
      <c r="EL60" s="29">
        <v>628.66099999999994</v>
      </c>
      <c r="EM60" s="29">
        <v>638.27099999999996</v>
      </c>
      <c r="EN60" s="29">
        <v>642.21199999999999</v>
      </c>
      <c r="EO60" s="29">
        <v>629.678</v>
      </c>
      <c r="EP60" s="29">
        <v>624.01900000000001</v>
      </c>
      <c r="EQ60" s="29">
        <v>624.88</v>
      </c>
      <c r="ER60" s="29">
        <v>621.11500000000001</v>
      </c>
      <c r="ES60" s="29">
        <v>623.89499999999998</v>
      </c>
      <c r="ET60" s="29">
        <v>662.68100000000004</v>
      </c>
      <c r="EU60" s="29">
        <v>676.08500000000004</v>
      </c>
      <c r="EV60" s="29">
        <v>687.596</v>
      </c>
      <c r="EW60" s="29">
        <v>700.89599999999996</v>
      </c>
      <c r="EX60" s="29">
        <v>697.19899999999996</v>
      </c>
      <c r="EY60" s="29">
        <v>639.68600000000004</v>
      </c>
      <c r="EZ60" s="29">
        <v>633.54600000000005</v>
      </c>
      <c r="FA60" s="29">
        <v>622.96199999999999</v>
      </c>
      <c r="FB60" s="29">
        <v>613.32500000000005</v>
      </c>
      <c r="FC60" s="29">
        <v>601.03200000000004</v>
      </c>
      <c r="FD60" s="29">
        <v>606.05700000000002</v>
      </c>
      <c r="FE60" s="29">
        <v>594.78599999999994</v>
      </c>
      <c r="FF60" s="29">
        <v>622.02800000000002</v>
      </c>
      <c r="FG60" s="29">
        <v>621.27</v>
      </c>
      <c r="FH60" s="29">
        <v>581.46</v>
      </c>
      <c r="FI60" s="29">
        <v>583.74900000000002</v>
      </c>
      <c r="FJ60" s="29">
        <v>573.755</v>
      </c>
      <c r="FK60" s="29">
        <v>519.00599999999997</v>
      </c>
      <c r="FL60" s="29">
        <v>462.07499999999999</v>
      </c>
      <c r="FM60" s="29">
        <v>381.92500000000001</v>
      </c>
      <c r="FN60" s="29">
        <v>373.88900000000001</v>
      </c>
      <c r="FO60" s="29">
        <v>336.03100000000001</v>
      </c>
      <c r="FP60" s="29">
        <v>327.928</v>
      </c>
      <c r="FQ60" s="29">
        <v>340.93900000000002</v>
      </c>
      <c r="FR60" s="29">
        <v>257.39400000000001</v>
      </c>
      <c r="FS60" s="29">
        <v>233.91399999999999</v>
      </c>
      <c r="FT60" s="29">
        <v>223.898</v>
      </c>
      <c r="FU60" s="29">
        <v>230.6</v>
      </c>
      <c r="FV60" s="29">
        <v>257.42200000000003</v>
      </c>
      <c r="FW60" s="29">
        <v>251.071</v>
      </c>
      <c r="FX60" s="29">
        <v>223.58500000000001</v>
      </c>
      <c r="FY60" s="29">
        <v>209.815</v>
      </c>
      <c r="FZ60" s="29">
        <v>201.42099999999999</v>
      </c>
      <c r="GA60" s="29">
        <v>191.881</v>
      </c>
      <c r="GB60" s="29">
        <v>179.88399999999999</v>
      </c>
      <c r="GC60" s="29">
        <v>185.982</v>
      </c>
      <c r="GD60" s="29">
        <v>187.965</v>
      </c>
      <c r="GE60" s="29">
        <v>196.226</v>
      </c>
      <c r="GF60" s="29">
        <v>195.887</v>
      </c>
      <c r="GG60" s="29">
        <v>199.59800000000001</v>
      </c>
      <c r="GH60" s="29">
        <v>200.10400000000001</v>
      </c>
      <c r="GI60" s="29">
        <v>200.38499999999999</v>
      </c>
      <c r="GJ60" s="29">
        <v>203.05699999999999</v>
      </c>
      <c r="GK60" s="29">
        <v>204.13499999999999</v>
      </c>
      <c r="GL60" s="29">
        <v>203.56299999999999</v>
      </c>
      <c r="GM60" s="29">
        <v>203.29499999999999</v>
      </c>
      <c r="GN60" s="29">
        <v>205.065</v>
      </c>
      <c r="GO60" s="29">
        <v>211.833</v>
      </c>
      <c r="GP60" s="29">
        <v>219.477</v>
      </c>
      <c r="GQ60" s="29">
        <v>219.124</v>
      </c>
      <c r="GR60" s="29">
        <v>218.64699999999999</v>
      </c>
      <c r="GS60" s="29">
        <v>214.626</v>
      </c>
      <c r="GT60" s="29">
        <v>215.56299999999999</v>
      </c>
      <c r="GU60" s="29">
        <v>216.631</v>
      </c>
      <c r="GV60" s="29">
        <v>205.524</v>
      </c>
      <c r="GW60" s="29">
        <v>203.239</v>
      </c>
      <c r="GX60" s="29">
        <v>200.03700000000001</v>
      </c>
      <c r="GY60" s="29">
        <v>200.13</v>
      </c>
      <c r="GZ60" s="29">
        <v>199.64099999999999</v>
      </c>
      <c r="HA60" s="29">
        <v>202.958</v>
      </c>
      <c r="HB60" s="29">
        <v>209.893</v>
      </c>
      <c r="HC60" s="29">
        <v>212.49700000000001</v>
      </c>
      <c r="HD60" s="29">
        <v>209.542</v>
      </c>
      <c r="HE60" s="29">
        <v>210.88800000000001</v>
      </c>
      <c r="HF60" s="29">
        <v>212.05199999999999</v>
      </c>
      <c r="HG60" s="29">
        <v>212.072</v>
      </c>
      <c r="HH60" s="29">
        <v>215.12299999999999</v>
      </c>
      <c r="HI60" s="29">
        <v>210.03399999999999</v>
      </c>
      <c r="HJ60" s="29">
        <v>206.57300000000001</v>
      </c>
      <c r="HK60" s="29">
        <v>203.34299999999999</v>
      </c>
      <c r="HL60" s="29">
        <v>201.81899999999999</v>
      </c>
      <c r="HM60" s="29">
        <v>198.989</v>
      </c>
      <c r="HN60" s="29">
        <v>200.374</v>
      </c>
      <c r="HO60" s="29">
        <v>202.857</v>
      </c>
      <c r="HP60" s="29">
        <v>200.57</v>
      </c>
      <c r="HQ60" s="29">
        <v>202.76</v>
      </c>
      <c r="HR60" s="29">
        <v>203.72</v>
      </c>
      <c r="HS60" s="29">
        <v>205.405</v>
      </c>
      <c r="HT60" s="29">
        <v>206.42099999999999</v>
      </c>
      <c r="HU60" s="29">
        <v>211.29499999999999</v>
      </c>
      <c r="HV60" s="29">
        <v>210.64400000000001</v>
      </c>
      <c r="HW60" s="29">
        <v>210.47399999999999</v>
      </c>
      <c r="HX60" s="29">
        <v>217.547</v>
      </c>
      <c r="HY60" s="29">
        <v>221.79499999999999</v>
      </c>
      <c r="HZ60" s="29">
        <v>220.506</v>
      </c>
      <c r="IA60" s="29">
        <v>223.81800000000001</v>
      </c>
      <c r="IB60" s="29">
        <v>233.578</v>
      </c>
      <c r="IC60" s="29">
        <v>240.286</v>
      </c>
      <c r="ID60" s="29">
        <v>250.83600000000001</v>
      </c>
      <c r="IE60" s="29">
        <v>255.60599999999999</v>
      </c>
      <c r="IF60" s="29">
        <v>252.923</v>
      </c>
      <c r="IG60" s="29">
        <v>258.91300000000001</v>
      </c>
      <c r="IH60" s="29">
        <v>262.29899999999998</v>
      </c>
      <c r="II60" s="29">
        <v>263.87799999999999</v>
      </c>
      <c r="IJ60" s="29">
        <v>264.90499999999997</v>
      </c>
      <c r="IK60" s="29">
        <v>280.83699999999999</v>
      </c>
      <c r="IL60" s="29">
        <v>288.34500000000003</v>
      </c>
      <c r="IM60" s="29">
        <v>287.82299999999998</v>
      </c>
      <c r="IN60" s="29">
        <v>289.08800000000002</v>
      </c>
      <c r="IO60" s="29">
        <v>284.19299999999998</v>
      </c>
      <c r="IP60" s="29">
        <v>284.41199999999998</v>
      </c>
      <c r="IQ60" s="29">
        <v>284.32600000000002</v>
      </c>
      <c r="IR60" s="29">
        <v>284.68400000000003</v>
      </c>
      <c r="IS60" s="29">
        <v>281.82400000000001</v>
      </c>
      <c r="IT60" s="29">
        <v>279.33600000000001</v>
      </c>
      <c r="IU60" s="29">
        <v>280.66199999999998</v>
      </c>
      <c r="IV60" s="29">
        <v>278.82299999999998</v>
      </c>
      <c r="IW60" s="29">
        <v>272.51100000000002</v>
      </c>
      <c r="IX60" s="29">
        <v>275.363</v>
      </c>
      <c r="IY60" s="29">
        <v>275.67899999999997</v>
      </c>
      <c r="IZ60" s="29">
        <v>283.745</v>
      </c>
      <c r="JA60" s="29">
        <v>290.87900000000002</v>
      </c>
      <c r="JB60" s="29">
        <v>292.40699999999998</v>
      </c>
      <c r="JC60" s="29">
        <v>288.86900000000003</v>
      </c>
      <c r="JD60" s="29">
        <v>286.69299999999998</v>
      </c>
      <c r="JE60" s="29">
        <v>288.14</v>
      </c>
      <c r="JF60" s="29">
        <v>291.45800000000003</v>
      </c>
      <c r="JG60" s="29">
        <v>296.20299999999997</v>
      </c>
      <c r="JH60" s="29">
        <v>297.69400000000002</v>
      </c>
      <c r="JI60" s="29">
        <v>297.012</v>
      </c>
      <c r="JJ60" s="29">
        <v>299.56599999999997</v>
      </c>
      <c r="JK60" s="29">
        <v>301.39499999999998</v>
      </c>
      <c r="JL60" s="29">
        <v>302.47199999999998</v>
      </c>
      <c r="JM60" s="29">
        <v>303.18299999999999</v>
      </c>
      <c r="JN60" s="29">
        <v>306.42399999999998</v>
      </c>
      <c r="JO60" s="29">
        <v>310.89699999999999</v>
      </c>
      <c r="JP60" s="29">
        <v>310.93900000000002</v>
      </c>
      <c r="JQ60" s="29">
        <v>321.05399999999997</v>
      </c>
      <c r="JR60" s="29">
        <v>323.21100000000001</v>
      </c>
      <c r="JS60" s="29">
        <v>323.68799999999999</v>
      </c>
      <c r="JT60" s="29">
        <v>313.036</v>
      </c>
      <c r="JU60" s="29">
        <v>314.36500000000001</v>
      </c>
      <c r="JV60" s="29">
        <v>314.82900000000001</v>
      </c>
      <c r="JW60" s="29">
        <v>299.35399999999998</v>
      </c>
      <c r="JX60" s="29">
        <v>288.27699999999999</v>
      </c>
      <c r="JY60" s="29">
        <v>289.06900000000002</v>
      </c>
      <c r="JZ60" s="29">
        <v>288.923</v>
      </c>
      <c r="KA60" s="29">
        <v>287.97699999999998</v>
      </c>
      <c r="KB60" s="29">
        <v>291.101</v>
      </c>
      <c r="KC60" s="29">
        <v>288.97500000000002</v>
      </c>
      <c r="KD60" s="29">
        <v>289.44400000000002</v>
      </c>
      <c r="KE60" s="29">
        <v>284.09899999999999</v>
      </c>
      <c r="KF60" s="29">
        <v>287.37</v>
      </c>
      <c r="KG60" s="29">
        <v>286.20699999999999</v>
      </c>
      <c r="KH60" s="29">
        <v>283.01900000000001</v>
      </c>
      <c r="KI60" s="29">
        <v>272.37700000000001</v>
      </c>
      <c r="KJ60" s="29">
        <v>268.84699999999998</v>
      </c>
      <c r="KK60" s="29">
        <v>273.96499999999997</v>
      </c>
      <c r="KL60" s="29">
        <v>301.351</v>
      </c>
      <c r="KM60" s="29">
        <v>300.77800000000002</v>
      </c>
      <c r="KN60" s="29">
        <v>300.84800000000001</v>
      </c>
      <c r="KO60" s="29">
        <v>300.584</v>
      </c>
      <c r="KP60" s="29">
        <v>297.72699999999998</v>
      </c>
      <c r="KQ60" s="29">
        <v>309.85399999999998</v>
      </c>
      <c r="KR60" s="29">
        <v>312.36200000000002</v>
      </c>
      <c r="KS60" s="29">
        <v>310.154</v>
      </c>
      <c r="KT60" s="29">
        <v>307.49900000000002</v>
      </c>
      <c r="KU60" s="29">
        <v>309.76900000000001</v>
      </c>
      <c r="KV60" s="29">
        <v>309.97800000000001</v>
      </c>
      <c r="KW60" s="29">
        <v>309.91800000000001</v>
      </c>
      <c r="KX60" s="29">
        <v>306.71899999999999</v>
      </c>
      <c r="KY60" s="29">
        <v>304.291</v>
      </c>
      <c r="KZ60" s="29">
        <v>308.04899999999998</v>
      </c>
      <c r="LA60" s="29">
        <v>322.86700000000002</v>
      </c>
      <c r="LB60" s="29">
        <v>332.09100000000001</v>
      </c>
      <c r="LC60" s="29">
        <v>334.82100000000003</v>
      </c>
      <c r="LD60" s="29">
        <v>344.02600000000001</v>
      </c>
      <c r="LE60" s="29">
        <v>347.69900000000001</v>
      </c>
      <c r="LF60" s="29">
        <v>331.79700000000003</v>
      </c>
      <c r="LG60" s="29">
        <v>327.40800000000002</v>
      </c>
      <c r="LH60" s="29">
        <v>324.44900000000001</v>
      </c>
      <c r="LI60" s="29">
        <v>323.35700000000003</v>
      </c>
      <c r="LJ60" s="29">
        <v>326.053</v>
      </c>
      <c r="LK60" s="29">
        <v>331.78399999999999</v>
      </c>
      <c r="LL60" s="29">
        <v>334.38</v>
      </c>
      <c r="LM60" s="29">
        <v>335.84300000000002</v>
      </c>
      <c r="LN60" s="29">
        <v>322.983</v>
      </c>
      <c r="LO60" s="29">
        <v>310.84500000000003</v>
      </c>
      <c r="LP60" s="29">
        <v>308.76</v>
      </c>
      <c r="LQ60" s="29">
        <v>305.142</v>
      </c>
      <c r="LR60" s="29">
        <v>284.67700000000002</v>
      </c>
      <c r="LS60" s="29">
        <v>281.048</v>
      </c>
      <c r="LT60" s="29">
        <v>282.37</v>
      </c>
      <c r="LU60" s="29">
        <v>296.71699999999998</v>
      </c>
      <c r="LV60" s="29">
        <v>302.36</v>
      </c>
      <c r="LW60" s="29">
        <v>309.20100000000002</v>
      </c>
      <c r="LX60" s="29">
        <v>306.58300000000003</v>
      </c>
      <c r="LY60" s="29">
        <v>309.72199999999998</v>
      </c>
      <c r="LZ60" s="29">
        <v>297.37200000000001</v>
      </c>
      <c r="MA60" s="29">
        <v>291.42399999999998</v>
      </c>
      <c r="MB60" s="29">
        <v>296.23200000000003</v>
      </c>
      <c r="MC60" s="29">
        <v>297.34899999999999</v>
      </c>
      <c r="MD60" s="29">
        <v>298.83300000000003</v>
      </c>
      <c r="ME60" s="29">
        <v>311.26900000000001</v>
      </c>
      <c r="MF60" s="29">
        <v>317.10700000000003</v>
      </c>
      <c r="MG60" s="29">
        <v>295.762</v>
      </c>
      <c r="MH60" s="29">
        <v>287.423</v>
      </c>
      <c r="MI60" s="29">
        <v>292.52499999999998</v>
      </c>
      <c r="MJ60" s="29">
        <v>296.29199999999997</v>
      </c>
      <c r="MK60" s="29">
        <v>312.46100000000001</v>
      </c>
      <c r="ML60" s="29">
        <v>312.779</v>
      </c>
      <c r="MM60" s="29">
        <v>320.88799999999998</v>
      </c>
      <c r="MN60" s="29">
        <v>327.83199999999999</v>
      </c>
      <c r="MO60" s="29">
        <v>325.77699999999999</v>
      </c>
      <c r="MP60" s="29">
        <v>328.142</v>
      </c>
      <c r="MQ60" s="29">
        <v>324.59199999999998</v>
      </c>
      <c r="MR60" s="29">
        <v>321.71199999999999</v>
      </c>
      <c r="MS60" s="29">
        <v>320.35199999999998</v>
      </c>
      <c r="MT60" s="29">
        <v>331.19799999999998</v>
      </c>
      <c r="MU60" s="29">
        <v>343.29500000000002</v>
      </c>
      <c r="MV60" s="29">
        <v>359.55</v>
      </c>
      <c r="MW60" s="29">
        <v>359.76799999999997</v>
      </c>
      <c r="MX60" s="29">
        <v>363.64699999999999</v>
      </c>
      <c r="MY60" s="29">
        <v>363.71300000000002</v>
      </c>
      <c r="MZ60" s="29">
        <v>359.54300000000001</v>
      </c>
      <c r="NA60" s="29">
        <v>373.48</v>
      </c>
      <c r="NB60" s="29">
        <v>386.91199999999998</v>
      </c>
      <c r="NC60" s="29">
        <v>389.65100000000001</v>
      </c>
      <c r="ND60" s="29">
        <v>396.48599999999999</v>
      </c>
      <c r="NE60" s="29">
        <v>407.50599999999997</v>
      </c>
      <c r="NF60" s="29">
        <v>413.40899999999999</v>
      </c>
      <c r="NG60" s="29">
        <v>412.29899999999998</v>
      </c>
      <c r="NH60" s="29">
        <v>408.92500000000001</v>
      </c>
      <c r="NI60" s="29">
        <v>413.90899999999999</v>
      </c>
      <c r="NJ60" s="29">
        <v>414.40600000000001</v>
      </c>
      <c r="NK60" s="29">
        <v>411.42200000000003</v>
      </c>
      <c r="NL60" s="29">
        <v>416.93</v>
      </c>
      <c r="NM60" s="29">
        <v>415.32799999999997</v>
      </c>
      <c r="NN60" s="29">
        <v>402.57799999999997</v>
      </c>
      <c r="NO60" s="29">
        <v>400.46600000000001</v>
      </c>
      <c r="NP60" s="29">
        <v>404.21499999999997</v>
      </c>
      <c r="NQ60" s="29">
        <v>407.32499999999999</v>
      </c>
      <c r="NR60" s="29">
        <v>408.64699999999999</v>
      </c>
      <c r="NS60" s="29">
        <v>414.036</v>
      </c>
      <c r="NT60" s="29">
        <v>411.38499999999999</v>
      </c>
      <c r="NU60" s="29">
        <v>413.25400000000002</v>
      </c>
      <c r="NV60" s="29">
        <v>402.74599999999998</v>
      </c>
      <c r="NW60" s="29">
        <v>404.57799999999997</v>
      </c>
      <c r="NX60" s="29">
        <v>401.94900000000001</v>
      </c>
      <c r="NY60" s="29">
        <v>390.65899999999999</v>
      </c>
      <c r="NZ60" s="29">
        <v>377.54399999999998</v>
      </c>
      <c r="OA60" s="29">
        <v>378.21499999999997</v>
      </c>
      <c r="OB60" s="29">
        <v>377.762</v>
      </c>
      <c r="OC60" s="29">
        <v>385.51600000000002</v>
      </c>
      <c r="OD60" s="29">
        <v>387.13900000000001</v>
      </c>
      <c r="OE60" s="29">
        <v>395.05099999999999</v>
      </c>
      <c r="OF60" s="29">
        <v>399.88299999999998</v>
      </c>
      <c r="OG60" s="29">
        <v>397.52100000000002</v>
      </c>
      <c r="OH60" s="29">
        <v>397.20100000000002</v>
      </c>
      <c r="OI60" s="29">
        <v>394.51100000000002</v>
      </c>
      <c r="OJ60" s="29">
        <v>397.351</v>
      </c>
      <c r="OK60" s="29">
        <v>395.34199999999998</v>
      </c>
      <c r="OL60" s="29">
        <v>394.45</v>
      </c>
      <c r="OM60" s="29">
        <v>396.017</v>
      </c>
      <c r="ON60" s="29">
        <v>399.38499999999999</v>
      </c>
      <c r="OO60" s="29">
        <v>409.94200000000001</v>
      </c>
      <c r="OP60" s="29">
        <v>415.75799999999998</v>
      </c>
      <c r="OQ60" s="29">
        <v>417.29399999999998</v>
      </c>
      <c r="OR60" s="29">
        <v>418.83800000000002</v>
      </c>
      <c r="OS60" s="29">
        <v>414.32400000000001</v>
      </c>
      <c r="OT60" s="29">
        <v>414.55700000000002</v>
      </c>
      <c r="OU60" s="29">
        <v>416.42200000000003</v>
      </c>
      <c r="OV60" s="29">
        <v>424.13</v>
      </c>
      <c r="OW60" s="29">
        <v>425.77100000000002</v>
      </c>
      <c r="OX60" s="29">
        <v>434.00700000000001</v>
      </c>
      <c r="OY60" s="29">
        <v>442.12599999999998</v>
      </c>
      <c r="OZ60" s="29">
        <v>446.45299999999997</v>
      </c>
      <c r="PA60" s="29">
        <v>443.55500000000001</v>
      </c>
      <c r="PB60" s="29">
        <v>449.05799999999999</v>
      </c>
      <c r="PC60" s="29">
        <v>441.22</v>
      </c>
      <c r="PD60" s="29">
        <v>439.72899999999998</v>
      </c>
      <c r="PE60" s="29">
        <v>430.779</v>
      </c>
      <c r="PF60" s="29">
        <v>422.22399999999999</v>
      </c>
      <c r="PG60" s="29">
        <v>434.834</v>
      </c>
      <c r="PH60" s="29">
        <v>448.495</v>
      </c>
      <c r="PI60" s="29">
        <v>454.99200000000002</v>
      </c>
      <c r="PJ60" s="29">
        <v>463.99799999999999</v>
      </c>
      <c r="PK60" s="29">
        <v>468.375</v>
      </c>
      <c r="PL60" s="29">
        <v>476.17099999999999</v>
      </c>
      <c r="PM60" s="29">
        <v>481.06</v>
      </c>
      <c r="PN60" s="29">
        <v>475.733</v>
      </c>
      <c r="PO60" s="29">
        <v>462.75700000000001</v>
      </c>
      <c r="PP60" s="29">
        <v>456.94</v>
      </c>
      <c r="PQ60" s="29">
        <v>456.52699999999999</v>
      </c>
      <c r="PR60" s="29">
        <v>452.911</v>
      </c>
      <c r="PS60" s="29">
        <v>451.93299999999999</v>
      </c>
      <c r="PT60" s="29">
        <v>456.303</v>
      </c>
      <c r="PU60" s="29">
        <v>464.36900000000003</v>
      </c>
      <c r="PV60" s="29">
        <v>471.31799999999998</v>
      </c>
      <c r="PW60" s="29">
        <v>467.75700000000001</v>
      </c>
      <c r="PX60" s="29">
        <v>474.476</v>
      </c>
      <c r="PY60" s="29">
        <v>476.05900000000003</v>
      </c>
      <c r="PZ60" s="29">
        <v>474.97300000000001</v>
      </c>
      <c r="QA60" s="29">
        <v>473.59500000000003</v>
      </c>
      <c r="QB60" s="29">
        <v>477.67899999999997</v>
      </c>
      <c r="QC60" s="29">
        <v>473.98500000000001</v>
      </c>
      <c r="QD60" s="29">
        <v>472.88400000000001</v>
      </c>
      <c r="QE60" s="29">
        <v>478.28699999999998</v>
      </c>
      <c r="QF60" s="29">
        <v>493.82499999999999</v>
      </c>
      <c r="QG60" s="29">
        <v>492.39100000000002</v>
      </c>
      <c r="QH60" s="29">
        <v>474.31299999999999</v>
      </c>
      <c r="QI60" s="29">
        <v>448.64400000000001</v>
      </c>
      <c r="QJ60" s="29">
        <v>454.25700000000001</v>
      </c>
      <c r="QK60" s="29">
        <v>462.61200000000002</v>
      </c>
      <c r="QL60" s="29">
        <v>461.56299999999999</v>
      </c>
      <c r="QM60" s="29">
        <v>469.15300000000002</v>
      </c>
      <c r="QN60" s="29">
        <v>499.12299999999999</v>
      </c>
      <c r="QO60" s="29">
        <v>502.96800000000002</v>
      </c>
      <c r="QP60" s="29">
        <v>503.15199999999999</v>
      </c>
      <c r="QQ60" s="29">
        <v>504.34800000000001</v>
      </c>
      <c r="QR60" s="29">
        <v>506.75299999999999</v>
      </c>
      <c r="QS60" s="29">
        <v>507.108</v>
      </c>
      <c r="QT60" s="29">
        <v>511.77199999999999</v>
      </c>
      <c r="QU60" s="29">
        <v>475.72</v>
      </c>
      <c r="QV60" s="29">
        <v>472.07499999999999</v>
      </c>
      <c r="QW60" s="29">
        <v>490.34199999999998</v>
      </c>
      <c r="QX60" s="29">
        <v>490.738</v>
      </c>
      <c r="QY60" s="29">
        <v>519.48800000000006</v>
      </c>
      <c r="QZ60" s="29">
        <v>532.37099999999998</v>
      </c>
      <c r="RA60" s="29">
        <v>532.71900000000005</v>
      </c>
      <c r="RB60" s="29">
        <v>541.99699999999996</v>
      </c>
      <c r="RC60" s="29">
        <v>543.81899999999996</v>
      </c>
      <c r="RD60" s="29">
        <v>559.154</v>
      </c>
      <c r="RE60" s="29">
        <v>564.17499999999995</v>
      </c>
      <c r="RF60" s="29">
        <v>569.69200000000001</v>
      </c>
      <c r="RG60" s="29">
        <v>574.923</v>
      </c>
      <c r="RH60" s="29">
        <v>563.36699999999996</v>
      </c>
      <c r="RI60" s="29">
        <v>549.24800000000005</v>
      </c>
      <c r="RJ60" s="29">
        <v>551.43499999999995</v>
      </c>
      <c r="RK60" s="29">
        <v>553.41200000000003</v>
      </c>
      <c r="RL60" s="29">
        <v>548.149</v>
      </c>
      <c r="RM60" s="29">
        <v>536.58399999999995</v>
      </c>
      <c r="RN60" s="29">
        <v>533.51900000000001</v>
      </c>
      <c r="RO60" s="29">
        <v>518.37400000000002</v>
      </c>
      <c r="RP60" s="29">
        <v>509.70800000000003</v>
      </c>
      <c r="RQ60" s="29">
        <v>506.245</v>
      </c>
      <c r="RR60" s="29">
        <v>514.42499999999995</v>
      </c>
      <c r="RS60" s="29">
        <v>510.32799999999997</v>
      </c>
      <c r="RT60" s="29">
        <v>532.85900000000004</v>
      </c>
      <c r="RU60" s="29">
        <v>565.69799999999998</v>
      </c>
      <c r="RV60" s="29">
        <v>581.89800000000002</v>
      </c>
      <c r="RW60" s="29">
        <v>580.10699999999997</v>
      </c>
      <c r="RX60" s="29">
        <v>596.24800000000005</v>
      </c>
      <c r="RY60" s="29">
        <v>590.72199999999998</v>
      </c>
      <c r="RZ60" s="29">
        <v>569.09</v>
      </c>
      <c r="SA60" s="29">
        <v>525.96699999999998</v>
      </c>
      <c r="SB60" s="29">
        <v>554.23</v>
      </c>
      <c r="SC60" s="29">
        <v>512.76599999999996</v>
      </c>
      <c r="SD60" s="29">
        <v>451.39800000000002</v>
      </c>
      <c r="SE60" s="29">
        <v>429.21199999999999</v>
      </c>
      <c r="SF60" s="29">
        <v>421.50299999999999</v>
      </c>
      <c r="SG60" s="29">
        <v>423.51900000000001</v>
      </c>
      <c r="SH60" s="29">
        <v>421.26900000000001</v>
      </c>
      <c r="SI60" s="29">
        <v>419.49400000000003</v>
      </c>
      <c r="SJ60" s="29">
        <v>420.01299999999998</v>
      </c>
      <c r="SK60" s="29">
        <v>398.245</v>
      </c>
      <c r="SL60" s="29">
        <v>391.387</v>
      </c>
      <c r="SM60" s="29">
        <v>374.09300000000002</v>
      </c>
      <c r="SN60" s="29">
        <v>369.02199999999999</v>
      </c>
      <c r="SO60" s="29">
        <v>364.846</v>
      </c>
      <c r="SP60" s="29">
        <v>362.339</v>
      </c>
      <c r="SQ60" s="29">
        <v>360.50799999999998</v>
      </c>
      <c r="SR60" s="29">
        <v>358.06599999999997</v>
      </c>
      <c r="SS60" s="29">
        <v>360.392</v>
      </c>
      <c r="ST60" s="29">
        <v>361.90499999999997</v>
      </c>
      <c r="SU60" s="29">
        <v>361.80099999999999</v>
      </c>
      <c r="SV60" s="29">
        <v>360.66899999999998</v>
      </c>
      <c r="SW60" s="29">
        <v>366.26299999999998</v>
      </c>
      <c r="SX60" s="29">
        <v>372.48599999999999</v>
      </c>
      <c r="SY60" s="29">
        <v>372.77199999999999</v>
      </c>
      <c r="SZ60" s="29">
        <v>373.108</v>
      </c>
      <c r="TA60" s="29">
        <v>374.64299999999997</v>
      </c>
      <c r="TB60" s="29">
        <v>367.15100000000001</v>
      </c>
      <c r="TC60" s="29">
        <v>364.64800000000002</v>
      </c>
      <c r="TD60" s="29">
        <v>362.31700000000001</v>
      </c>
      <c r="TE60" s="29">
        <v>357.16399999999999</v>
      </c>
    </row>
    <row r="61" spans="2:528" x14ac:dyDescent="0.25">
      <c r="B61" s="29" t="s">
        <v>802</v>
      </c>
      <c r="C61" s="29" t="s">
        <v>927</v>
      </c>
      <c r="D61" s="29">
        <f t="shared" si="12"/>
        <v>276</v>
      </c>
      <c r="E61" s="29" t="str" cm="1">
        <f t="array" ref="E61">_xll.BDP($B61&amp;" corp",E$11)</f>
        <v>ARNDTN 3 3/8 PERP</v>
      </c>
      <c r="F61" s="29" t="str" cm="1">
        <f t="array" ref="F61">_xll.BDP($B61&amp;" corp",F$11)</f>
        <v>ARNDTN</v>
      </c>
      <c r="G61" s="29" cm="1">
        <f t="array" ref="G61">_xll.BDP($B61&amp;" corp",G$11)</f>
        <v>3.375</v>
      </c>
      <c r="H61" s="31" cm="1">
        <f t="array" ref="H61">_xll.BDP($B61&amp;" corp",H$11)*1</f>
        <v>45558</v>
      </c>
      <c r="I61" s="31" t="str">
        <f t="shared" si="10"/>
        <v>ARNDTN 3.375 24</v>
      </c>
      <c r="J61" s="29" t="str" cm="1">
        <f t="array" ref="J61">_xll.BDP($B61&amp;" corp",J$11)</f>
        <v>EUR</v>
      </c>
      <c r="K61" s="31" cm="1">
        <f t="array" ref="K61">_xll.BDP($B61&amp;" corp",K$11)*1</f>
        <v>43725</v>
      </c>
      <c r="L61" s="29">
        <f t="shared" ca="1" si="11"/>
        <v>401</v>
      </c>
      <c r="N61" s="29">
        <v>1</v>
      </c>
      <c r="O61" s="29" t="s">
        <v>1174</v>
      </c>
      <c r="P61" s="29">
        <f>_xll.BDH(B61&amp;"@"&amp;C61&amp;" Corp","blp_i_sprd_mid","-2AY",,"Dates=h","Fill=C","Sort=R","Dir=H","factor=1","pcs="&amp;TV62,"cols=276;rows=1")</f>
        <v>389.411</v>
      </c>
      <c r="Q61" s="29">
        <v>388.959</v>
      </c>
      <c r="R61" s="29">
        <v>385.89800000000002</v>
      </c>
      <c r="S61" s="29">
        <v>384.71699999999998</v>
      </c>
      <c r="T61" s="29">
        <v>383.64600000000002</v>
      </c>
      <c r="U61" s="29">
        <v>371.04599999999999</v>
      </c>
      <c r="V61" s="29">
        <v>367.11599999999999</v>
      </c>
      <c r="W61" s="29">
        <v>365.17599999999999</v>
      </c>
      <c r="X61" s="29">
        <v>366.166</v>
      </c>
      <c r="Y61" s="29">
        <v>365.274</v>
      </c>
      <c r="Z61" s="29">
        <v>364.13499999999999</v>
      </c>
      <c r="AA61" s="29">
        <v>363.375</v>
      </c>
      <c r="AB61" s="29">
        <v>369.21699999999998</v>
      </c>
      <c r="AC61" s="29">
        <v>373.85399999999998</v>
      </c>
      <c r="AD61" s="29">
        <v>376.99</v>
      </c>
      <c r="AE61" s="29">
        <v>384.71100000000001</v>
      </c>
      <c r="AF61" s="29">
        <v>387.036</v>
      </c>
      <c r="AG61" s="29">
        <v>389.33699999999999</v>
      </c>
      <c r="AH61" s="29">
        <v>393.745</v>
      </c>
      <c r="AI61" s="29">
        <v>386.01</v>
      </c>
      <c r="AJ61" s="29">
        <v>371.70600000000002</v>
      </c>
      <c r="AK61" s="29">
        <v>369.97199999999998</v>
      </c>
      <c r="AL61" s="29">
        <v>369.846</v>
      </c>
      <c r="AM61" s="29">
        <v>358.93200000000002</v>
      </c>
      <c r="AN61" s="29">
        <v>362.84399999999999</v>
      </c>
      <c r="AO61" s="29">
        <v>365.13900000000001</v>
      </c>
      <c r="AP61" s="29">
        <v>371.17700000000002</v>
      </c>
      <c r="AQ61" s="29">
        <v>373.084</v>
      </c>
      <c r="AR61" s="29">
        <v>377.255</v>
      </c>
      <c r="AS61" s="29">
        <v>377.55399999999997</v>
      </c>
      <c r="AT61" s="29">
        <v>384.709</v>
      </c>
      <c r="AU61" s="29">
        <v>385.15800000000002</v>
      </c>
      <c r="AV61" s="29">
        <v>390.30700000000002</v>
      </c>
      <c r="AW61" s="29">
        <v>395.74</v>
      </c>
      <c r="AX61" s="29">
        <v>397.24900000000002</v>
      </c>
      <c r="AY61" s="29">
        <v>397.46699999999998</v>
      </c>
      <c r="AZ61" s="29">
        <v>401.19</v>
      </c>
      <c r="BA61" s="29">
        <v>403.11</v>
      </c>
      <c r="BB61" s="29">
        <v>399.75200000000001</v>
      </c>
      <c r="BC61" s="29">
        <v>405.33699999999999</v>
      </c>
      <c r="BD61" s="29">
        <v>407.19099999999997</v>
      </c>
      <c r="BE61" s="29">
        <v>411.721</v>
      </c>
      <c r="BF61" s="29">
        <v>414.762</v>
      </c>
      <c r="BG61" s="29">
        <v>413.77300000000002</v>
      </c>
      <c r="BH61" s="29">
        <v>411.971</v>
      </c>
      <c r="BI61" s="29">
        <v>413.34699999999998</v>
      </c>
      <c r="BJ61" s="29">
        <v>412.34699999999998</v>
      </c>
      <c r="BK61" s="29">
        <v>411.875</v>
      </c>
      <c r="BL61" s="29">
        <v>411.50799999999998</v>
      </c>
      <c r="BM61" s="29">
        <v>417.233</v>
      </c>
      <c r="BN61" s="29">
        <v>425.25900000000001</v>
      </c>
      <c r="BO61" s="29">
        <v>432.27300000000002</v>
      </c>
      <c r="BP61" s="29">
        <v>433.48599999999999</v>
      </c>
      <c r="BQ61" s="29">
        <v>435.11700000000002</v>
      </c>
      <c r="BR61" s="29">
        <v>434.32900000000001</v>
      </c>
      <c r="BS61" s="29">
        <v>437.77300000000002</v>
      </c>
      <c r="BT61" s="29">
        <v>438.649</v>
      </c>
      <c r="BU61" s="29">
        <v>438.89600000000002</v>
      </c>
      <c r="BV61" s="29">
        <v>440.214</v>
      </c>
      <c r="BW61" s="29">
        <v>439.44499999999999</v>
      </c>
      <c r="BX61" s="29">
        <v>439.161</v>
      </c>
      <c r="BY61" s="29">
        <v>464.84699999999998</v>
      </c>
      <c r="BZ61" s="29">
        <v>465.57100000000003</v>
      </c>
      <c r="CA61" s="29">
        <v>468.70800000000003</v>
      </c>
      <c r="CB61" s="29">
        <v>471.73500000000001</v>
      </c>
      <c r="CC61" s="29">
        <v>470.74400000000003</v>
      </c>
      <c r="CD61" s="29">
        <v>488.63600000000002</v>
      </c>
      <c r="CE61" s="29">
        <v>490.92899999999997</v>
      </c>
      <c r="CF61" s="29">
        <v>495.3</v>
      </c>
      <c r="CG61" s="29">
        <v>495.49400000000003</v>
      </c>
      <c r="CH61" s="29">
        <v>500.05599999999998</v>
      </c>
      <c r="CI61" s="29">
        <v>499.846</v>
      </c>
      <c r="CJ61" s="29">
        <v>501.35500000000002</v>
      </c>
      <c r="CK61" s="29">
        <v>498.81200000000001</v>
      </c>
      <c r="CL61" s="29">
        <v>496.52699999999999</v>
      </c>
      <c r="CM61" s="29">
        <v>494.96600000000001</v>
      </c>
      <c r="CN61" s="29">
        <v>496.35500000000002</v>
      </c>
      <c r="CO61" s="29">
        <v>500.53699999999998</v>
      </c>
      <c r="CP61" s="29">
        <v>501.76400000000001</v>
      </c>
      <c r="CQ61" s="29">
        <v>503.14699999999999</v>
      </c>
      <c r="CR61" s="29">
        <v>505.62700000000001</v>
      </c>
      <c r="CS61" s="29">
        <v>506.255</v>
      </c>
      <c r="CT61" s="29">
        <v>500.62599999999998</v>
      </c>
      <c r="CU61" s="29">
        <v>495.06599999999997</v>
      </c>
      <c r="CV61" s="29">
        <v>488.065</v>
      </c>
      <c r="CW61" s="29">
        <v>484.73899999999998</v>
      </c>
      <c r="CX61" s="29">
        <v>485.786</v>
      </c>
      <c r="CY61" s="29">
        <v>474.798</v>
      </c>
      <c r="CZ61" s="29">
        <v>472.81299999999999</v>
      </c>
      <c r="DA61" s="29">
        <v>463.291</v>
      </c>
      <c r="DB61" s="29">
        <v>457.947</v>
      </c>
      <c r="DC61" s="29">
        <v>488.048</v>
      </c>
      <c r="DD61" s="29">
        <v>488.95</v>
      </c>
      <c r="DE61" s="29">
        <v>488.21699999999998</v>
      </c>
      <c r="DF61" s="29">
        <v>468.822</v>
      </c>
      <c r="DG61" s="29">
        <v>461.613</v>
      </c>
      <c r="DH61" s="29">
        <v>461.21300000000002</v>
      </c>
      <c r="DI61" s="29">
        <v>472.83</v>
      </c>
      <c r="DJ61" s="29">
        <v>494.51900000000001</v>
      </c>
      <c r="DK61" s="29">
        <v>507.65</v>
      </c>
      <c r="DL61" s="29">
        <v>520.30799999999999</v>
      </c>
      <c r="DM61" s="29">
        <v>522.08299999999997</v>
      </c>
      <c r="DN61" s="29">
        <v>523.625</v>
      </c>
      <c r="DO61" s="29">
        <v>517.60199999999998</v>
      </c>
      <c r="DP61" s="29">
        <v>515.56700000000001</v>
      </c>
      <c r="DQ61" s="29">
        <v>525.89200000000005</v>
      </c>
      <c r="DR61" s="29">
        <v>538.18299999999999</v>
      </c>
      <c r="DS61" s="29">
        <v>537.79899999999998</v>
      </c>
      <c r="DT61" s="29">
        <v>539</v>
      </c>
      <c r="DU61" s="29">
        <v>543.005</v>
      </c>
      <c r="DV61" s="29">
        <v>545.904</v>
      </c>
      <c r="DW61" s="29">
        <v>547.70399999999995</v>
      </c>
      <c r="DX61" s="29">
        <v>543.97799999999995</v>
      </c>
      <c r="DY61" s="29">
        <v>539.81600000000003</v>
      </c>
      <c r="DZ61" s="29">
        <v>537.19299999999998</v>
      </c>
      <c r="EA61" s="29">
        <v>537.11300000000006</v>
      </c>
      <c r="EB61" s="29">
        <v>535.88499999999999</v>
      </c>
      <c r="EC61" s="29">
        <v>533.68600000000004</v>
      </c>
      <c r="ED61" s="29">
        <v>536.83600000000001</v>
      </c>
      <c r="EE61" s="29">
        <v>537.68600000000004</v>
      </c>
      <c r="EF61" s="29">
        <v>532.48299999999995</v>
      </c>
      <c r="EG61" s="29">
        <v>529.67999999999995</v>
      </c>
      <c r="EH61" s="29">
        <v>522.44399999999996</v>
      </c>
      <c r="EI61" s="29">
        <v>520.17499999999995</v>
      </c>
      <c r="EJ61" s="29">
        <v>517.55200000000002</v>
      </c>
      <c r="EK61" s="29">
        <v>526.096</v>
      </c>
      <c r="EL61" s="29">
        <v>530.16499999999996</v>
      </c>
      <c r="EM61" s="29">
        <v>538.80999999999995</v>
      </c>
      <c r="EN61" s="29">
        <v>543.17700000000002</v>
      </c>
      <c r="EO61" s="29">
        <v>535.80600000000004</v>
      </c>
      <c r="EP61" s="29">
        <v>538.92999999999995</v>
      </c>
      <c r="EQ61" s="29">
        <v>536.56299999999999</v>
      </c>
      <c r="ER61" s="29">
        <v>527.61800000000005</v>
      </c>
      <c r="ES61" s="29">
        <v>527.56799999999998</v>
      </c>
      <c r="ET61" s="29">
        <v>534.42399999999998</v>
      </c>
      <c r="EU61" s="29">
        <v>547.69100000000003</v>
      </c>
      <c r="EV61" s="29">
        <v>557.64400000000001</v>
      </c>
      <c r="EW61" s="29">
        <v>555.03499999999997</v>
      </c>
      <c r="EX61" s="29">
        <v>538.32299999999998</v>
      </c>
      <c r="EY61" s="29">
        <v>533.63900000000001</v>
      </c>
      <c r="EZ61" s="29">
        <v>527.27099999999996</v>
      </c>
      <c r="FA61" s="29">
        <v>519.95699999999999</v>
      </c>
      <c r="FB61" s="29">
        <v>518.78200000000004</v>
      </c>
      <c r="FC61" s="29">
        <v>517.77200000000005</v>
      </c>
      <c r="FD61" s="29">
        <v>516.20699999999999</v>
      </c>
      <c r="FE61" s="29">
        <v>505.16300000000001</v>
      </c>
      <c r="FF61" s="29">
        <v>529.03700000000003</v>
      </c>
      <c r="FG61" s="29">
        <v>535.61699999999996</v>
      </c>
      <c r="FH61" s="29">
        <v>526.75900000000001</v>
      </c>
      <c r="FI61" s="29">
        <v>524.50800000000004</v>
      </c>
      <c r="FJ61" s="29">
        <v>517.81399999999996</v>
      </c>
      <c r="FK61" s="29">
        <v>462.20400000000001</v>
      </c>
      <c r="FL61" s="29">
        <v>424.73099999999999</v>
      </c>
      <c r="FM61" s="29">
        <v>365.49400000000003</v>
      </c>
      <c r="FN61" s="29">
        <v>359.149</v>
      </c>
      <c r="FO61" s="29">
        <v>318.94799999999998</v>
      </c>
      <c r="FP61" s="29">
        <v>309.89499999999998</v>
      </c>
      <c r="FQ61" s="29">
        <v>317.97199999999998</v>
      </c>
      <c r="FR61" s="29">
        <v>273.89499999999998</v>
      </c>
      <c r="FS61" s="29">
        <v>251.108</v>
      </c>
      <c r="FT61" s="29">
        <v>240.50800000000001</v>
      </c>
      <c r="FU61" s="29">
        <v>239.70099999999999</v>
      </c>
      <c r="FV61" s="29">
        <v>259.56400000000002</v>
      </c>
      <c r="FW61" s="29">
        <v>256.09699999999998</v>
      </c>
      <c r="FX61" s="29">
        <v>237.88399999999999</v>
      </c>
      <c r="FY61" s="29">
        <v>220.386</v>
      </c>
      <c r="FZ61" s="29">
        <v>213.46199999999999</v>
      </c>
      <c r="GA61" s="29">
        <v>208.524</v>
      </c>
      <c r="GB61" s="29">
        <v>198.28399999999999</v>
      </c>
      <c r="GC61" s="29">
        <v>203.953</v>
      </c>
      <c r="GD61" s="29">
        <v>205.172</v>
      </c>
      <c r="GE61" s="29">
        <v>209.22499999999999</v>
      </c>
      <c r="GF61" s="29">
        <v>210.65799999999999</v>
      </c>
      <c r="GG61" s="29">
        <v>212.54300000000001</v>
      </c>
      <c r="GH61" s="29">
        <v>212.31200000000001</v>
      </c>
      <c r="GI61" s="29">
        <v>211.96700000000001</v>
      </c>
      <c r="GJ61" s="29">
        <v>212.911</v>
      </c>
      <c r="GK61" s="29">
        <v>213.93100000000001</v>
      </c>
      <c r="GL61" s="29">
        <v>212.10599999999999</v>
      </c>
      <c r="GM61" s="29">
        <v>210.57599999999999</v>
      </c>
      <c r="GN61" s="29">
        <v>212.92</v>
      </c>
      <c r="GO61" s="29">
        <v>216.898</v>
      </c>
      <c r="GP61" s="29">
        <v>223.81800000000001</v>
      </c>
      <c r="GQ61" s="29">
        <v>223.261</v>
      </c>
      <c r="GR61" s="29">
        <v>221.48099999999999</v>
      </c>
      <c r="GS61" s="29">
        <v>219.197</v>
      </c>
      <c r="GT61" s="29">
        <v>218.90199999999999</v>
      </c>
      <c r="GU61" s="29">
        <v>222.60300000000001</v>
      </c>
      <c r="GV61" s="29">
        <v>213.833</v>
      </c>
      <c r="GW61" s="29">
        <v>211.036</v>
      </c>
      <c r="GX61" s="29">
        <v>207.172</v>
      </c>
      <c r="GY61" s="29">
        <v>209.011</v>
      </c>
      <c r="GZ61" s="29">
        <v>207.41</v>
      </c>
      <c r="HA61" s="29">
        <v>209.864</v>
      </c>
      <c r="HB61" s="29">
        <v>212.79499999999999</v>
      </c>
      <c r="HC61" s="29">
        <v>216.453</v>
      </c>
      <c r="HD61" s="29">
        <v>215.50800000000001</v>
      </c>
      <c r="HE61" s="29">
        <v>216.00200000000001</v>
      </c>
      <c r="HF61" s="29">
        <v>219.24</v>
      </c>
      <c r="HG61" s="29">
        <v>218.98</v>
      </c>
      <c r="HH61" s="29">
        <v>224.624</v>
      </c>
      <c r="HI61" s="29">
        <v>224.73500000000001</v>
      </c>
      <c r="HJ61" s="29">
        <v>223.352</v>
      </c>
      <c r="HK61" s="29">
        <v>222.53800000000001</v>
      </c>
      <c r="HL61" s="29">
        <v>219.38399999999999</v>
      </c>
      <c r="HM61" s="29">
        <v>219.70400000000001</v>
      </c>
      <c r="HN61" s="29">
        <v>216.874</v>
      </c>
      <c r="HO61" s="29">
        <v>221.04400000000001</v>
      </c>
      <c r="HP61" s="29">
        <v>223.928</v>
      </c>
      <c r="HQ61" s="29">
        <v>221.23099999999999</v>
      </c>
      <c r="HR61" s="29">
        <v>222.429</v>
      </c>
      <c r="HS61" s="29">
        <v>222.59</v>
      </c>
      <c r="HT61" s="29">
        <v>226.60900000000001</v>
      </c>
      <c r="HU61" s="29">
        <v>232.18299999999999</v>
      </c>
      <c r="HV61" s="29">
        <v>233.756</v>
      </c>
      <c r="HW61" s="29">
        <v>235.953</v>
      </c>
      <c r="HX61" s="29">
        <v>244.292</v>
      </c>
      <c r="HY61" s="29">
        <v>249.251</v>
      </c>
      <c r="HZ61" s="29">
        <v>249.85599999999999</v>
      </c>
      <c r="IA61" s="29">
        <v>256.98599999999999</v>
      </c>
      <c r="IB61" s="29">
        <v>260.863</v>
      </c>
      <c r="IC61" s="29">
        <v>265.46100000000001</v>
      </c>
      <c r="ID61" s="29">
        <v>269.43700000000001</v>
      </c>
      <c r="IE61" s="29">
        <v>273.39</v>
      </c>
      <c r="IF61" s="29">
        <v>268.459</v>
      </c>
      <c r="IG61" s="29">
        <v>273.12299999999999</v>
      </c>
      <c r="IH61" s="29">
        <v>274.63499999999999</v>
      </c>
      <c r="II61" s="29">
        <v>275.18900000000002</v>
      </c>
      <c r="IJ61" s="29">
        <v>277.02600000000001</v>
      </c>
      <c r="IK61" s="29">
        <v>280.01900000000001</v>
      </c>
      <c r="IL61" s="29">
        <v>284.56200000000001</v>
      </c>
      <c r="IM61" s="29">
        <v>284.13400000000001</v>
      </c>
      <c r="IN61" s="29">
        <v>287.00299999999999</v>
      </c>
      <c r="IO61" s="29">
        <v>286.108</v>
      </c>
      <c r="IP61" s="29">
        <v>296.65199999999999</v>
      </c>
      <c r="IQ61" s="29">
        <v>295.72699999999998</v>
      </c>
      <c r="IR61" s="29">
        <v>295.18599999999998</v>
      </c>
      <c r="IS61" s="29">
        <v>292.75099999999998</v>
      </c>
      <c r="IT61" s="29">
        <v>287.88499999999999</v>
      </c>
      <c r="IU61" s="29">
        <v>287.55</v>
      </c>
      <c r="IV61" s="29">
        <v>286.76600000000002</v>
      </c>
      <c r="IW61" s="29">
        <v>283.613</v>
      </c>
      <c r="IX61" s="29">
        <v>287.65899999999999</v>
      </c>
      <c r="IY61" s="29">
        <v>284.93900000000002</v>
      </c>
      <c r="IZ61" s="29">
        <v>291.17700000000002</v>
      </c>
      <c r="JA61" s="29">
        <v>298.61099999999999</v>
      </c>
      <c r="JB61" s="29">
        <v>300.96899999999999</v>
      </c>
      <c r="JC61" s="29">
        <v>298.53699999999998</v>
      </c>
      <c r="JD61" s="29">
        <v>295.04899999999998</v>
      </c>
      <c r="JE61" s="29">
        <v>293.67899999999997</v>
      </c>
      <c r="JF61" s="29">
        <v>300.69299999999998</v>
      </c>
      <c r="JG61" s="29">
        <v>303.601</v>
      </c>
      <c r="JH61" s="29">
        <v>304.53800000000001</v>
      </c>
      <c r="JI61" s="29">
        <v>303.423</v>
      </c>
      <c r="JJ61" s="29">
        <v>305.142</v>
      </c>
      <c r="JK61" s="29">
        <v>306.86799999999999</v>
      </c>
      <c r="JL61" s="29">
        <v>309.90199999999999</v>
      </c>
      <c r="JM61" s="29">
        <v>309.88299999999998</v>
      </c>
      <c r="JN61" s="29">
        <v>314</v>
      </c>
      <c r="JO61" s="29">
        <v>318.42700000000002</v>
      </c>
      <c r="JP61" s="29">
        <v>319.03399999999999</v>
      </c>
      <c r="JQ61" s="29">
        <v>327.97</v>
      </c>
      <c r="JR61" s="29">
        <v>334.53899999999999</v>
      </c>
      <c r="JS61" s="29">
        <v>336.70600000000002</v>
      </c>
      <c r="JT61" s="29">
        <v>334.03</v>
      </c>
      <c r="JU61" s="29">
        <v>335.01600000000002</v>
      </c>
      <c r="JV61" s="29">
        <v>335.19</v>
      </c>
      <c r="JW61" s="29">
        <v>330.827</v>
      </c>
      <c r="JX61" s="29">
        <v>327.613</v>
      </c>
      <c r="JY61" s="29">
        <v>332.33199999999999</v>
      </c>
      <c r="JZ61" s="29">
        <v>335.262</v>
      </c>
      <c r="KA61" s="29">
        <v>343.55</v>
      </c>
      <c r="KB61" s="29">
        <v>349.10300000000001</v>
      </c>
      <c r="KC61" s="29">
        <v>348.27499999999998</v>
      </c>
      <c r="KD61" s="29">
        <v>348.709</v>
      </c>
      <c r="KE61" s="29">
        <v>347.14</v>
      </c>
    </row>
    <row r="62" spans="2:528" x14ac:dyDescent="0.25">
      <c r="B62" s="29" t="s">
        <v>829</v>
      </c>
      <c r="C62" s="29" t="s">
        <v>927</v>
      </c>
      <c r="D62" s="29">
        <f t="shared" si="12"/>
        <v>326</v>
      </c>
      <c r="E62" s="29" t="str" cm="1">
        <f t="array" ref="E62">_xll.BDP($B62&amp;" corp",E$11)</f>
        <v>ARNDTN 2 7/8 PERP</v>
      </c>
      <c r="F62" s="29" t="str" cm="1">
        <f t="array" ref="F62">_xll.BDP($B62&amp;" corp",F$11)</f>
        <v>ARNDTN</v>
      </c>
      <c r="G62" s="29" cm="1">
        <f t="array" ref="G62">_xll.BDP($B62&amp;" corp",G$11)</f>
        <v>2.875</v>
      </c>
      <c r="H62" s="31" cm="1">
        <f t="array" ref="H62">_xll.BDP($B62&amp;" corp",H$11)*1</f>
        <v>45669</v>
      </c>
      <c r="I62" s="31" t="str">
        <f t="shared" si="10"/>
        <v>ARNDTN 2.875 25</v>
      </c>
      <c r="J62" s="29" t="str" cm="1">
        <f t="array" ref="J62">_xll.BDP($B62&amp;" corp",J$11)</f>
        <v>EUR</v>
      </c>
      <c r="K62" s="31" cm="1">
        <f t="array" ref="K62">_xll.BDP($B62&amp;" corp",K$11)*1</f>
        <v>43655</v>
      </c>
      <c r="L62" s="29">
        <f t="shared" ca="1" si="11"/>
        <v>471</v>
      </c>
      <c r="N62" s="29">
        <v>1</v>
      </c>
      <c r="O62" s="29" t="s">
        <v>1174</v>
      </c>
      <c r="P62" s="29">
        <f>_xll.BDH(B62&amp;"@"&amp;C62&amp;" Corp","blp_i_sprd_mid","-2AY",,"Dates=h","Fill=C","Sort=R","Dir=H","factor=1","pcs="&amp;TV63,"cols=326;rows=1")</f>
        <v>412.59199999999998</v>
      </c>
      <c r="Q62" s="29">
        <v>413.96899999999999</v>
      </c>
      <c r="R62" s="29">
        <v>414.08600000000001</v>
      </c>
      <c r="S62" s="29">
        <v>412.93200000000002</v>
      </c>
      <c r="T62" s="29">
        <v>413.43099999999998</v>
      </c>
      <c r="U62" s="29">
        <v>404.05799999999999</v>
      </c>
      <c r="V62" s="29">
        <v>401.68599999999998</v>
      </c>
      <c r="W62" s="29">
        <v>400.94200000000001</v>
      </c>
      <c r="X62" s="29">
        <v>401.863</v>
      </c>
      <c r="Y62" s="29">
        <v>400.80200000000002</v>
      </c>
      <c r="Z62" s="29">
        <v>399.59899999999999</v>
      </c>
      <c r="AA62" s="29">
        <v>399.97300000000001</v>
      </c>
      <c r="AB62" s="29">
        <v>404.61</v>
      </c>
      <c r="AC62" s="29">
        <v>409.00099999999998</v>
      </c>
      <c r="AD62" s="29">
        <v>410.738</v>
      </c>
      <c r="AE62" s="29">
        <v>415.35399999999998</v>
      </c>
      <c r="AF62" s="29">
        <v>420.73399999999998</v>
      </c>
      <c r="AG62" s="29">
        <v>423.59300000000002</v>
      </c>
      <c r="AH62" s="29">
        <v>427.07100000000003</v>
      </c>
      <c r="AI62" s="29">
        <v>417.71499999999997</v>
      </c>
      <c r="AJ62" s="29">
        <v>403.82900000000001</v>
      </c>
      <c r="AK62" s="29">
        <v>401.72399999999999</v>
      </c>
      <c r="AL62" s="29">
        <v>399.00200000000001</v>
      </c>
      <c r="AM62" s="29">
        <v>385.61399999999998</v>
      </c>
      <c r="AN62" s="29">
        <v>387.78899999999999</v>
      </c>
      <c r="AO62" s="29">
        <v>388.95800000000003</v>
      </c>
      <c r="AP62" s="29">
        <v>394.31599999999997</v>
      </c>
      <c r="AQ62" s="29">
        <v>394.87099999999998</v>
      </c>
      <c r="AR62" s="29">
        <v>393.04300000000001</v>
      </c>
      <c r="AS62" s="29">
        <v>391.834</v>
      </c>
      <c r="AT62" s="29">
        <v>395.47399999999999</v>
      </c>
      <c r="AU62" s="29">
        <v>395.44400000000002</v>
      </c>
      <c r="AV62" s="29">
        <v>394.839</v>
      </c>
      <c r="AW62" s="29">
        <v>394.32499999999999</v>
      </c>
      <c r="AX62" s="29">
        <v>394.22800000000001</v>
      </c>
      <c r="AY62" s="29">
        <v>394.36599999999999</v>
      </c>
      <c r="AZ62" s="29">
        <v>392.38600000000002</v>
      </c>
      <c r="BA62" s="29">
        <v>389.24700000000001</v>
      </c>
      <c r="BB62" s="29">
        <v>384.37400000000002</v>
      </c>
      <c r="BC62" s="29">
        <v>387.53899999999999</v>
      </c>
      <c r="BD62" s="29">
        <v>389.59399999999999</v>
      </c>
      <c r="BE62" s="29">
        <v>393.46600000000001</v>
      </c>
      <c r="BF62" s="29">
        <v>393.82600000000002</v>
      </c>
      <c r="BG62" s="29">
        <v>395.37799999999999</v>
      </c>
      <c r="BH62" s="29">
        <v>394.42500000000001</v>
      </c>
      <c r="BI62" s="29">
        <v>393.69600000000003</v>
      </c>
      <c r="BJ62" s="29">
        <v>393.13</v>
      </c>
      <c r="BK62" s="29">
        <v>390.36900000000003</v>
      </c>
      <c r="BL62" s="29">
        <v>389.58800000000002</v>
      </c>
      <c r="BM62" s="29">
        <v>393.00400000000002</v>
      </c>
      <c r="BN62" s="29">
        <v>398.36</v>
      </c>
      <c r="BO62" s="29">
        <v>409.05599999999998</v>
      </c>
      <c r="BP62" s="29">
        <v>409.84399999999999</v>
      </c>
      <c r="BQ62" s="29">
        <v>414.274</v>
      </c>
      <c r="BR62" s="29">
        <v>412.42599999999999</v>
      </c>
      <c r="BS62" s="29">
        <v>415.63200000000001</v>
      </c>
      <c r="BT62" s="29">
        <v>414.67399999999998</v>
      </c>
      <c r="BU62" s="29">
        <v>412.53300000000002</v>
      </c>
      <c r="BV62" s="29">
        <v>412.95299999999997</v>
      </c>
      <c r="BW62" s="29">
        <v>408.73</v>
      </c>
      <c r="BX62" s="29">
        <v>409.35899999999998</v>
      </c>
      <c r="BY62" s="29">
        <v>408.34399999999999</v>
      </c>
      <c r="BZ62" s="29">
        <v>406.98200000000003</v>
      </c>
      <c r="CA62" s="29">
        <v>409.51900000000001</v>
      </c>
      <c r="CB62" s="29">
        <v>414.49700000000001</v>
      </c>
      <c r="CC62" s="29">
        <v>412.26600000000002</v>
      </c>
      <c r="CD62" s="29">
        <v>422</v>
      </c>
      <c r="CE62" s="29">
        <v>432.17899999999997</v>
      </c>
      <c r="CF62" s="29">
        <v>438.63900000000001</v>
      </c>
      <c r="CG62" s="29">
        <v>441.15800000000002</v>
      </c>
      <c r="CH62" s="29">
        <v>443.584</v>
      </c>
      <c r="CI62" s="29">
        <v>443.75</v>
      </c>
      <c r="CJ62" s="29">
        <v>447.86</v>
      </c>
      <c r="CK62" s="29">
        <v>444.72300000000001</v>
      </c>
      <c r="CL62" s="29">
        <v>443.34199999999998</v>
      </c>
      <c r="CM62" s="29">
        <v>441.44799999999998</v>
      </c>
      <c r="CN62" s="29">
        <v>441.86799999999999</v>
      </c>
      <c r="CO62" s="29">
        <v>447.642</v>
      </c>
      <c r="CP62" s="29">
        <v>450.84500000000003</v>
      </c>
      <c r="CQ62" s="29">
        <v>452.30799999999999</v>
      </c>
      <c r="CR62" s="29">
        <v>454.90600000000001</v>
      </c>
      <c r="CS62" s="29">
        <v>451.92200000000003</v>
      </c>
      <c r="CT62" s="29">
        <v>448.46</v>
      </c>
      <c r="CU62" s="29">
        <v>447.62599999999998</v>
      </c>
      <c r="CV62" s="29">
        <v>444.63299999999998</v>
      </c>
      <c r="CW62" s="29">
        <v>443.11500000000001</v>
      </c>
      <c r="CX62" s="29">
        <v>445.12</v>
      </c>
      <c r="CY62" s="29">
        <v>440.339</v>
      </c>
      <c r="CZ62" s="29">
        <v>439.55900000000003</v>
      </c>
      <c r="DA62" s="29">
        <v>424.44799999999998</v>
      </c>
      <c r="DB62" s="29">
        <v>417.12299999999999</v>
      </c>
      <c r="DC62" s="29">
        <v>439.43099999999998</v>
      </c>
      <c r="DD62" s="29">
        <v>434.58600000000001</v>
      </c>
      <c r="DE62" s="29">
        <v>432.71499999999997</v>
      </c>
      <c r="DF62" s="29">
        <v>411.613</v>
      </c>
      <c r="DG62" s="29">
        <v>404.17500000000001</v>
      </c>
      <c r="DH62" s="29">
        <v>397.01</v>
      </c>
      <c r="DI62" s="29">
        <v>413.02</v>
      </c>
      <c r="DJ62" s="29">
        <v>454.54</v>
      </c>
      <c r="DK62" s="29">
        <v>471.77199999999999</v>
      </c>
      <c r="DL62" s="29">
        <v>492.01100000000002</v>
      </c>
      <c r="DM62" s="29">
        <v>501.32900000000001</v>
      </c>
      <c r="DN62" s="29">
        <v>502.75400000000002</v>
      </c>
      <c r="DO62" s="29">
        <v>498.42399999999998</v>
      </c>
      <c r="DP62" s="29">
        <v>501.83</v>
      </c>
      <c r="DQ62" s="29">
        <v>530.61300000000006</v>
      </c>
      <c r="DR62" s="29">
        <v>547.80499999999995</v>
      </c>
      <c r="DS62" s="29">
        <v>550.72500000000002</v>
      </c>
      <c r="DT62" s="29">
        <v>557.71400000000006</v>
      </c>
      <c r="DU62" s="29">
        <v>565.45600000000002</v>
      </c>
      <c r="DV62" s="29">
        <v>572.995</v>
      </c>
      <c r="DW62" s="29">
        <v>577.44200000000001</v>
      </c>
      <c r="DX62" s="29">
        <v>578.26499999999999</v>
      </c>
      <c r="DY62" s="29">
        <v>573.49099999999999</v>
      </c>
      <c r="DZ62" s="29">
        <v>571.30100000000004</v>
      </c>
      <c r="EA62" s="29">
        <v>569.01</v>
      </c>
      <c r="EB62" s="29">
        <v>570.94299999999998</v>
      </c>
      <c r="EC62" s="29">
        <v>578.18100000000004</v>
      </c>
      <c r="ED62" s="29">
        <v>603.90700000000004</v>
      </c>
      <c r="EE62" s="29">
        <v>609.34299999999996</v>
      </c>
      <c r="EF62" s="29">
        <v>611.89800000000002</v>
      </c>
      <c r="EG62" s="29">
        <v>608.38300000000004</v>
      </c>
      <c r="EH62" s="29">
        <v>604.69600000000003</v>
      </c>
      <c r="EI62" s="29">
        <v>602.04300000000001</v>
      </c>
      <c r="EJ62" s="29">
        <v>603.81500000000005</v>
      </c>
      <c r="EK62" s="29">
        <v>618.75900000000001</v>
      </c>
      <c r="EL62" s="29">
        <v>628.10599999999999</v>
      </c>
      <c r="EM62" s="29">
        <v>641.779</v>
      </c>
      <c r="EN62" s="29">
        <v>645.78399999999999</v>
      </c>
      <c r="EO62" s="29">
        <v>639.654</v>
      </c>
      <c r="EP62" s="29">
        <v>635.072</v>
      </c>
      <c r="EQ62" s="29">
        <v>639.18899999999996</v>
      </c>
      <c r="ER62" s="29">
        <v>636.6</v>
      </c>
      <c r="ES62" s="29">
        <v>636.80999999999995</v>
      </c>
      <c r="ET62" s="29">
        <v>670.62900000000002</v>
      </c>
      <c r="EU62" s="29">
        <v>693.96</v>
      </c>
      <c r="EV62" s="29">
        <v>707.12400000000002</v>
      </c>
      <c r="EW62" s="29">
        <v>723.59699999999998</v>
      </c>
      <c r="EX62" s="29">
        <v>705.34699999999998</v>
      </c>
      <c r="EY62" s="29">
        <v>692.476</v>
      </c>
      <c r="EZ62" s="29">
        <v>687.78200000000004</v>
      </c>
      <c r="FA62" s="29">
        <v>684.39</v>
      </c>
      <c r="FB62" s="29">
        <v>682.48900000000003</v>
      </c>
      <c r="FC62" s="29">
        <v>681.54300000000001</v>
      </c>
      <c r="FD62" s="29">
        <v>685.45699999999999</v>
      </c>
      <c r="FE62" s="29">
        <v>679.89400000000001</v>
      </c>
      <c r="FF62" s="29">
        <v>726.79899999999998</v>
      </c>
      <c r="FG62" s="29">
        <v>730.36900000000003</v>
      </c>
      <c r="FH62" s="29">
        <v>689.33900000000006</v>
      </c>
      <c r="FI62" s="29">
        <v>700.56799999999998</v>
      </c>
      <c r="FJ62" s="29">
        <v>656.87099999999998</v>
      </c>
      <c r="FK62" s="29">
        <v>582.64800000000002</v>
      </c>
      <c r="FL62" s="29">
        <v>509.03300000000002</v>
      </c>
      <c r="FM62" s="29">
        <v>412.98500000000001</v>
      </c>
      <c r="FN62" s="29">
        <v>401.279</v>
      </c>
      <c r="FO62" s="29">
        <v>363.16800000000001</v>
      </c>
      <c r="FP62" s="29">
        <v>352.70100000000002</v>
      </c>
      <c r="FQ62" s="29">
        <v>361.35899999999998</v>
      </c>
      <c r="FR62" s="29">
        <v>282.50099999999998</v>
      </c>
      <c r="FS62" s="29">
        <v>254.80699999999999</v>
      </c>
      <c r="FT62" s="29">
        <v>245.96100000000001</v>
      </c>
      <c r="FU62" s="29">
        <v>252.446</v>
      </c>
      <c r="FV62" s="29">
        <v>272.60700000000003</v>
      </c>
      <c r="FW62" s="29">
        <v>268.279</v>
      </c>
      <c r="FX62" s="29">
        <v>234.571</v>
      </c>
      <c r="FY62" s="29">
        <v>215.40700000000001</v>
      </c>
      <c r="FZ62" s="29">
        <v>208.93199999999999</v>
      </c>
      <c r="GA62" s="29">
        <v>200.32599999999999</v>
      </c>
      <c r="GB62" s="29">
        <v>186.61099999999999</v>
      </c>
      <c r="GC62" s="29">
        <v>191.846</v>
      </c>
      <c r="GD62" s="29">
        <v>193.946</v>
      </c>
      <c r="GE62" s="29">
        <v>198.44200000000001</v>
      </c>
      <c r="GF62" s="29">
        <v>198.47900000000001</v>
      </c>
      <c r="GG62" s="29">
        <v>201.083</v>
      </c>
      <c r="GH62" s="29">
        <v>201.34200000000001</v>
      </c>
      <c r="GI62" s="29">
        <v>201.584</v>
      </c>
      <c r="GJ62" s="29">
        <v>205.12899999999999</v>
      </c>
      <c r="GK62" s="29">
        <v>206.56700000000001</v>
      </c>
      <c r="GL62" s="29">
        <v>205.86</v>
      </c>
      <c r="GM62" s="29">
        <v>204.18600000000001</v>
      </c>
      <c r="GN62" s="29">
        <v>205.51900000000001</v>
      </c>
      <c r="GO62" s="29">
        <v>211.68899999999999</v>
      </c>
      <c r="GP62" s="29">
        <v>222.16</v>
      </c>
      <c r="GQ62" s="29">
        <v>223.505</v>
      </c>
      <c r="GR62" s="29">
        <v>222.78200000000001</v>
      </c>
      <c r="GS62" s="29">
        <v>219.983</v>
      </c>
      <c r="GT62" s="29">
        <v>220.65199999999999</v>
      </c>
      <c r="GU62" s="29">
        <v>224.08699999999999</v>
      </c>
      <c r="GV62" s="29">
        <v>211.75800000000001</v>
      </c>
      <c r="GW62" s="29">
        <v>209.703</v>
      </c>
      <c r="GX62" s="29">
        <v>205.90799999999999</v>
      </c>
      <c r="GY62" s="29">
        <v>206.05199999999999</v>
      </c>
      <c r="GZ62" s="29">
        <v>201.72499999999999</v>
      </c>
      <c r="HA62" s="29">
        <v>204.91499999999999</v>
      </c>
      <c r="HB62" s="29">
        <v>211.54599999999999</v>
      </c>
      <c r="HC62" s="29">
        <v>214.84800000000001</v>
      </c>
      <c r="HD62" s="29">
        <v>212.12200000000001</v>
      </c>
      <c r="HE62" s="29">
        <v>211.35400000000001</v>
      </c>
      <c r="HF62" s="29">
        <v>213.203</v>
      </c>
      <c r="HG62" s="29">
        <v>213.119</v>
      </c>
      <c r="HH62" s="29">
        <v>216.643</v>
      </c>
      <c r="HI62" s="29">
        <v>214.214</v>
      </c>
      <c r="HJ62" s="29">
        <v>212.30600000000001</v>
      </c>
      <c r="HK62" s="29">
        <v>210.82300000000001</v>
      </c>
      <c r="HL62" s="29">
        <v>207.66300000000001</v>
      </c>
      <c r="HM62" s="29">
        <v>209.34399999999999</v>
      </c>
      <c r="HN62" s="29">
        <v>209.08600000000001</v>
      </c>
      <c r="HO62" s="29">
        <v>214.202</v>
      </c>
      <c r="HP62" s="29">
        <v>210.309</v>
      </c>
      <c r="HQ62" s="29">
        <v>213.40899999999999</v>
      </c>
      <c r="HR62" s="29">
        <v>215.78399999999999</v>
      </c>
      <c r="HS62" s="29">
        <v>216.857</v>
      </c>
      <c r="HT62" s="29">
        <v>219.203</v>
      </c>
      <c r="HU62" s="29">
        <v>225.56200000000001</v>
      </c>
      <c r="HV62" s="29">
        <v>226.07400000000001</v>
      </c>
      <c r="HW62" s="29">
        <v>228.01400000000001</v>
      </c>
      <c r="HX62" s="29">
        <v>232.89</v>
      </c>
      <c r="HY62" s="29">
        <v>237.6</v>
      </c>
      <c r="HZ62" s="29">
        <v>236.14599999999999</v>
      </c>
      <c r="IA62" s="29">
        <v>237.17400000000001</v>
      </c>
      <c r="IB62" s="29">
        <v>244.11099999999999</v>
      </c>
      <c r="IC62" s="29">
        <v>249.792</v>
      </c>
      <c r="ID62" s="29">
        <v>257.42599999999999</v>
      </c>
      <c r="IE62" s="29">
        <v>263.16899999999998</v>
      </c>
      <c r="IF62" s="29">
        <v>255.572</v>
      </c>
      <c r="IG62" s="29">
        <v>262.07400000000001</v>
      </c>
      <c r="IH62" s="29">
        <v>263.50799999999998</v>
      </c>
      <c r="II62" s="29">
        <v>264.47199999999998</v>
      </c>
      <c r="IJ62" s="29">
        <v>264.14600000000002</v>
      </c>
      <c r="IK62" s="29">
        <v>269.90100000000001</v>
      </c>
      <c r="IL62" s="29">
        <v>275.54500000000002</v>
      </c>
      <c r="IM62" s="29">
        <v>275.12</v>
      </c>
      <c r="IN62" s="29">
        <v>277.15800000000002</v>
      </c>
      <c r="IO62" s="29">
        <v>273.74700000000001</v>
      </c>
      <c r="IP62" s="29">
        <v>275.14800000000002</v>
      </c>
      <c r="IQ62" s="29">
        <v>274.94799999999998</v>
      </c>
      <c r="IR62" s="29">
        <v>274.54500000000002</v>
      </c>
      <c r="IS62" s="29">
        <v>271.714</v>
      </c>
      <c r="IT62" s="29">
        <v>266.178</v>
      </c>
      <c r="IU62" s="29">
        <v>264.97500000000002</v>
      </c>
      <c r="IV62" s="29">
        <v>264.92899999999997</v>
      </c>
      <c r="IW62" s="29">
        <v>257.16199999999998</v>
      </c>
      <c r="IX62" s="29">
        <v>260.459</v>
      </c>
      <c r="IY62" s="29">
        <v>261.62599999999998</v>
      </c>
      <c r="IZ62" s="29">
        <v>267.911</v>
      </c>
      <c r="JA62" s="29">
        <v>274.51</v>
      </c>
      <c r="JB62" s="29">
        <v>275.113</v>
      </c>
      <c r="JC62" s="29">
        <v>272.952</v>
      </c>
      <c r="JD62" s="29">
        <v>270.99799999999999</v>
      </c>
      <c r="JE62" s="29">
        <v>268.827</v>
      </c>
      <c r="JF62" s="29">
        <v>275.10000000000002</v>
      </c>
      <c r="JG62" s="29">
        <v>282.86200000000002</v>
      </c>
      <c r="JH62" s="29">
        <v>284.01299999999998</v>
      </c>
      <c r="JI62" s="29">
        <v>282.20100000000002</v>
      </c>
      <c r="JJ62" s="29">
        <v>283.084</v>
      </c>
      <c r="JK62" s="29">
        <v>284.86</v>
      </c>
      <c r="JL62" s="29">
        <v>287.28800000000001</v>
      </c>
      <c r="JM62" s="29">
        <v>287.75700000000001</v>
      </c>
      <c r="JN62" s="29">
        <v>291.01900000000001</v>
      </c>
      <c r="JO62" s="29">
        <v>292.92099999999999</v>
      </c>
      <c r="JP62" s="29">
        <v>292.96899999999999</v>
      </c>
      <c r="JQ62" s="29">
        <v>300.95299999999997</v>
      </c>
      <c r="JR62" s="29">
        <v>304.46199999999999</v>
      </c>
      <c r="JS62" s="29">
        <v>305.44499999999999</v>
      </c>
      <c r="JT62" s="29">
        <v>300.03199999999998</v>
      </c>
      <c r="JU62" s="29">
        <v>300.19900000000001</v>
      </c>
      <c r="JV62" s="29">
        <v>300.04199999999997</v>
      </c>
      <c r="JW62" s="29">
        <v>289.50299999999999</v>
      </c>
      <c r="JX62" s="29">
        <v>283.81700000000001</v>
      </c>
      <c r="JY62" s="29">
        <v>284.608</v>
      </c>
      <c r="JZ62" s="29">
        <v>284.88600000000002</v>
      </c>
      <c r="KA62" s="29">
        <v>286.37799999999999</v>
      </c>
      <c r="KB62" s="29">
        <v>290.16699999999997</v>
      </c>
      <c r="KC62" s="29">
        <v>288.23899999999998</v>
      </c>
      <c r="KD62" s="29">
        <v>288.80799999999999</v>
      </c>
      <c r="KE62" s="29">
        <v>283.93099999999998</v>
      </c>
      <c r="KF62" s="29">
        <v>291.10899999999998</v>
      </c>
      <c r="KG62" s="29">
        <v>291.15300000000002</v>
      </c>
      <c r="KH62" s="29">
        <v>290.23700000000002</v>
      </c>
      <c r="KI62" s="29">
        <v>281.02499999999998</v>
      </c>
      <c r="KJ62" s="29">
        <v>277.26400000000001</v>
      </c>
      <c r="KK62" s="29">
        <v>286.71499999999997</v>
      </c>
      <c r="KL62" s="29">
        <v>310.62</v>
      </c>
      <c r="KM62" s="29">
        <v>310.83699999999999</v>
      </c>
      <c r="KN62" s="29">
        <v>311.94099999999997</v>
      </c>
      <c r="KO62" s="29">
        <v>314.90600000000001</v>
      </c>
      <c r="KP62" s="29">
        <v>313.83199999999999</v>
      </c>
      <c r="KQ62" s="29">
        <v>326.65600000000001</v>
      </c>
      <c r="KR62" s="29">
        <v>331.24200000000002</v>
      </c>
      <c r="KS62" s="29">
        <v>330.565</v>
      </c>
      <c r="KT62" s="29">
        <v>331.03399999999999</v>
      </c>
      <c r="KU62" s="29">
        <v>333.55099999999999</v>
      </c>
      <c r="KV62" s="29">
        <v>336.863</v>
      </c>
      <c r="KW62" s="29">
        <v>336.27300000000002</v>
      </c>
      <c r="KX62" s="29">
        <v>330.72800000000001</v>
      </c>
      <c r="KY62" s="29">
        <v>330.87200000000001</v>
      </c>
      <c r="KZ62" s="29">
        <v>343.12200000000001</v>
      </c>
      <c r="LA62" s="29">
        <v>351.83</v>
      </c>
      <c r="LB62" s="29">
        <v>353.70400000000001</v>
      </c>
      <c r="LC62" s="29">
        <v>364.80099999999999</v>
      </c>
      <c r="LD62" s="29">
        <v>365.11900000000003</v>
      </c>
      <c r="LE62" s="29">
        <v>352.726</v>
      </c>
      <c r="LF62" s="29">
        <v>346.35700000000003</v>
      </c>
      <c r="LG62" s="29">
        <v>344.584</v>
      </c>
      <c r="LH62" s="29">
        <v>347.202</v>
      </c>
      <c r="LI62" s="29">
        <v>347.358</v>
      </c>
      <c r="LJ62" s="29">
        <v>351.59300000000002</v>
      </c>
      <c r="LK62" s="29">
        <v>352.45400000000001</v>
      </c>
      <c r="LL62" s="29">
        <v>354.29500000000002</v>
      </c>
      <c r="LM62" s="29">
        <v>344.09699999999998</v>
      </c>
      <c r="LN62" s="29">
        <v>329.91899999999998</v>
      </c>
      <c r="LO62" s="29">
        <v>325.18200000000002</v>
      </c>
      <c r="LP62" s="29">
        <v>323.322</v>
      </c>
      <c r="LQ62" s="29">
        <v>310.798</v>
      </c>
      <c r="LR62" s="29">
        <v>309.45999999999998</v>
      </c>
      <c r="LS62" s="29">
        <v>307.952</v>
      </c>
      <c r="LT62" s="29">
        <v>321.233</v>
      </c>
      <c r="LU62" s="29">
        <v>329.24099999999999</v>
      </c>
      <c r="LV62" s="29">
        <v>336.66500000000002</v>
      </c>
      <c r="LW62" s="29">
        <v>335.83800000000002</v>
      </c>
      <c r="LX62" s="29">
        <v>338.495</v>
      </c>
      <c r="LY62" s="29">
        <v>329.17099999999999</v>
      </c>
      <c r="LZ62" s="29">
        <v>324.02100000000002</v>
      </c>
      <c r="MA62" s="29">
        <v>327.90100000000001</v>
      </c>
      <c r="MB62" s="29">
        <v>331.66899999999998</v>
      </c>
      <c r="MC62" s="29">
        <v>333.59500000000003</v>
      </c>
    </row>
    <row r="63" spans="2:528" x14ac:dyDescent="0.25">
      <c r="B63" s="29" t="s">
        <v>796</v>
      </c>
      <c r="C63" s="29" t="s">
        <v>927</v>
      </c>
      <c r="D63" s="29">
        <f t="shared" si="12"/>
        <v>513</v>
      </c>
      <c r="E63" s="29" t="str" cm="1">
        <f t="array" ref="E63">_xll.BDP($B63&amp;" corp",E$11)</f>
        <v>BALDER 3 03/07/78</v>
      </c>
      <c r="F63" s="29" t="str" cm="1">
        <f t="array" ref="F63">_xll.BDP($B63&amp;" corp",F$11)</f>
        <v>BALDER</v>
      </c>
      <c r="G63" s="29" cm="1">
        <f t="array" ref="G63">_xll.BDP($B63&amp;" corp",G$11)</f>
        <v>3</v>
      </c>
      <c r="H63" s="31" cm="1">
        <f t="array" ref="H63">_xll.BDP($B63&amp;" corp",H$11)*1</f>
        <v>44992</v>
      </c>
      <c r="I63" s="31" t="str">
        <f t="shared" si="10"/>
        <v>BALDER 3 23</v>
      </c>
      <c r="J63" s="29" t="str" cm="1">
        <f t="array" ref="J63">_xll.BDP($B63&amp;" corp",J$11)</f>
        <v>EUR</v>
      </c>
      <c r="K63" s="31" cm="1">
        <f t="array" ref="K63">_xll.BDP($B63&amp;" corp",K$11)*1</f>
        <v>42978</v>
      </c>
      <c r="L63" s="29">
        <f t="shared" ca="1" si="11"/>
        <v>1148</v>
      </c>
      <c r="N63" s="29">
        <v>1</v>
      </c>
      <c r="O63" s="29" t="s">
        <v>1174</v>
      </c>
      <c r="P63" s="29">
        <f>_xll.BDH(B63&amp;"@"&amp;C63&amp;" Corp","blp_i_sprd_mid","-2AY",,"Dates=h","Fill=C","Sort=R","Dir=H","factor=1","pcs="&amp;TV64,"cols=513;rows=1")</f>
        <v>382.75799999999998</v>
      </c>
      <c r="Q63" s="29">
        <v>381.37299999999999</v>
      </c>
      <c r="R63" s="29">
        <v>379.63400000000001</v>
      </c>
      <c r="S63" s="29">
        <v>383.61900000000003</v>
      </c>
      <c r="T63" s="29">
        <v>383.40600000000001</v>
      </c>
      <c r="U63" s="29">
        <v>380.14299999999997</v>
      </c>
      <c r="V63" s="29">
        <v>378.387</v>
      </c>
      <c r="W63" s="29">
        <v>379.77800000000002</v>
      </c>
      <c r="X63" s="29">
        <v>380.8</v>
      </c>
      <c r="Y63" s="29">
        <v>381.11799999999999</v>
      </c>
      <c r="Z63" s="29">
        <v>378.97699999999998</v>
      </c>
      <c r="AA63" s="29">
        <v>378.44099999999997</v>
      </c>
      <c r="AB63" s="29">
        <v>382.19900000000001</v>
      </c>
      <c r="AC63" s="29">
        <v>382.084</v>
      </c>
      <c r="AD63" s="29">
        <v>385.29199999999997</v>
      </c>
      <c r="AE63" s="29">
        <v>389.101</v>
      </c>
      <c r="AF63" s="29">
        <v>396.26</v>
      </c>
      <c r="AG63" s="29">
        <v>399.18099999999998</v>
      </c>
      <c r="AH63" s="29">
        <v>398.82400000000001</v>
      </c>
      <c r="AI63" s="29">
        <v>388.06099999999998</v>
      </c>
      <c r="AJ63" s="29">
        <v>374.61399999999998</v>
      </c>
      <c r="AK63" s="29">
        <v>379.67700000000002</v>
      </c>
      <c r="AL63" s="29">
        <v>378.97500000000002</v>
      </c>
      <c r="AM63" s="29">
        <v>366.92700000000002</v>
      </c>
      <c r="AN63" s="29">
        <v>370.846</v>
      </c>
      <c r="AO63" s="29">
        <v>372.57499999999999</v>
      </c>
      <c r="AP63" s="29">
        <v>376.464</v>
      </c>
      <c r="AQ63" s="29">
        <v>379.62700000000001</v>
      </c>
      <c r="AR63" s="29">
        <v>377.57100000000003</v>
      </c>
      <c r="AS63" s="29">
        <v>375.60399999999998</v>
      </c>
      <c r="AT63" s="29">
        <v>377.54500000000002</v>
      </c>
      <c r="AU63" s="29">
        <v>378.60199999999998</v>
      </c>
      <c r="AV63" s="29">
        <v>378.11099999999999</v>
      </c>
      <c r="AW63" s="29">
        <v>376.86500000000001</v>
      </c>
      <c r="AX63" s="29">
        <v>376.791</v>
      </c>
      <c r="AY63" s="29">
        <v>376.50099999999998</v>
      </c>
      <c r="AZ63" s="29">
        <v>377.66</v>
      </c>
      <c r="BA63" s="29">
        <v>373.65800000000002</v>
      </c>
      <c r="BB63" s="29">
        <v>376.334</v>
      </c>
      <c r="BC63" s="29">
        <v>377.512</v>
      </c>
      <c r="BD63" s="29">
        <v>376.15</v>
      </c>
      <c r="BE63" s="29">
        <v>376.68</v>
      </c>
      <c r="BF63" s="29">
        <v>377.512</v>
      </c>
      <c r="BG63" s="29">
        <v>379.61900000000003</v>
      </c>
      <c r="BH63" s="29">
        <v>382.39299999999997</v>
      </c>
      <c r="BI63" s="29">
        <v>380.17099999999999</v>
      </c>
      <c r="BJ63" s="29">
        <v>381.86399999999998</v>
      </c>
      <c r="BK63" s="29">
        <v>380.05799999999999</v>
      </c>
      <c r="BL63" s="29">
        <v>379.64299999999997</v>
      </c>
      <c r="BM63" s="29">
        <v>378.36700000000002</v>
      </c>
      <c r="BN63" s="29">
        <v>380.49</v>
      </c>
      <c r="BO63" s="29">
        <v>384.95800000000003</v>
      </c>
      <c r="BP63" s="29">
        <v>391.96199999999999</v>
      </c>
      <c r="BQ63" s="29">
        <v>393.3</v>
      </c>
      <c r="BR63" s="29">
        <v>400.71800000000002</v>
      </c>
      <c r="BS63" s="29">
        <v>404.983</v>
      </c>
      <c r="BT63" s="29">
        <v>408.21100000000001</v>
      </c>
      <c r="BU63" s="29">
        <v>407.22199999999998</v>
      </c>
      <c r="BV63" s="29">
        <v>407.19</v>
      </c>
      <c r="BW63" s="29">
        <v>405.76799999999997</v>
      </c>
      <c r="BX63" s="29">
        <v>400.07799999999997</v>
      </c>
      <c r="BY63" s="29">
        <v>399.79500000000002</v>
      </c>
      <c r="BZ63" s="29">
        <v>397.34199999999998</v>
      </c>
      <c r="CA63" s="29">
        <v>403.16500000000002</v>
      </c>
      <c r="CB63" s="29">
        <v>404.72800000000001</v>
      </c>
      <c r="CC63" s="29">
        <v>407.84300000000002</v>
      </c>
      <c r="CD63" s="29">
        <v>404.46300000000002</v>
      </c>
      <c r="CE63" s="29">
        <v>427.74</v>
      </c>
      <c r="CF63" s="29">
        <v>433.90199999999999</v>
      </c>
      <c r="CG63" s="29">
        <v>441.41500000000002</v>
      </c>
      <c r="CH63" s="29">
        <v>445.91399999999999</v>
      </c>
      <c r="CI63" s="29">
        <v>453.947</v>
      </c>
      <c r="CJ63" s="29">
        <v>464.75099999999998</v>
      </c>
      <c r="CK63" s="29">
        <v>467.959</v>
      </c>
      <c r="CL63" s="29">
        <v>468.13200000000001</v>
      </c>
      <c r="CM63" s="29">
        <v>469.41500000000002</v>
      </c>
      <c r="CN63" s="29">
        <v>468.46</v>
      </c>
      <c r="CO63" s="29">
        <v>469.83</v>
      </c>
      <c r="CP63" s="29">
        <v>482.3</v>
      </c>
      <c r="CQ63" s="29">
        <v>491.00900000000001</v>
      </c>
      <c r="CR63" s="29">
        <v>503.04</v>
      </c>
      <c r="CS63" s="29">
        <v>509.774</v>
      </c>
      <c r="CT63" s="29">
        <v>519.61699999999996</v>
      </c>
      <c r="CU63" s="29">
        <v>514.05200000000002</v>
      </c>
      <c r="CV63" s="29">
        <v>516.45699999999999</v>
      </c>
      <c r="CW63" s="29">
        <v>509.214</v>
      </c>
      <c r="CX63" s="29">
        <v>508.24099999999999</v>
      </c>
      <c r="CY63" s="29">
        <v>516.13499999999999</v>
      </c>
      <c r="CZ63" s="29">
        <v>507.04500000000002</v>
      </c>
      <c r="DA63" s="29">
        <v>510.25900000000001</v>
      </c>
      <c r="DB63" s="29">
        <v>503.589</v>
      </c>
      <c r="DC63" s="29">
        <v>496.47500000000002</v>
      </c>
      <c r="DD63" s="29">
        <v>533.77200000000005</v>
      </c>
      <c r="DE63" s="29">
        <v>526.30499999999995</v>
      </c>
      <c r="DF63" s="29">
        <v>524.50400000000002</v>
      </c>
      <c r="DG63" s="29">
        <v>504.286</v>
      </c>
      <c r="DH63" s="29">
        <v>490.84100000000001</v>
      </c>
      <c r="DI63" s="29">
        <v>481.87799999999999</v>
      </c>
      <c r="DJ63" s="29">
        <v>524.91700000000003</v>
      </c>
      <c r="DK63" s="29">
        <v>553.79</v>
      </c>
      <c r="DL63" s="29">
        <v>578.97900000000004</v>
      </c>
      <c r="DM63" s="29">
        <v>599.601</v>
      </c>
      <c r="DN63" s="29">
        <v>605.99199999999996</v>
      </c>
      <c r="DO63" s="29">
        <v>601.37300000000005</v>
      </c>
      <c r="DP63" s="29">
        <v>532.69600000000003</v>
      </c>
      <c r="DQ63" s="29">
        <v>538.83900000000006</v>
      </c>
      <c r="DR63" s="29">
        <v>572.73</v>
      </c>
      <c r="DS63" s="29">
        <v>596.46799999999996</v>
      </c>
      <c r="DT63" s="29">
        <v>588.94600000000003</v>
      </c>
      <c r="DU63" s="29">
        <v>593.49699999999996</v>
      </c>
      <c r="DV63" s="29">
        <v>595.26300000000003</v>
      </c>
      <c r="DW63" s="29">
        <v>595.505</v>
      </c>
      <c r="DX63" s="29">
        <v>599.92100000000005</v>
      </c>
      <c r="DY63" s="29">
        <v>606.67999999999995</v>
      </c>
      <c r="DZ63" s="29">
        <v>606.21900000000005</v>
      </c>
      <c r="EA63" s="29">
        <v>595.01099999999997</v>
      </c>
      <c r="EB63" s="29">
        <v>592.11599999999999</v>
      </c>
      <c r="EC63" s="29">
        <v>588.45399999999995</v>
      </c>
      <c r="ED63" s="29">
        <v>593.43399999999997</v>
      </c>
      <c r="EE63" s="29">
        <v>587.01400000000001</v>
      </c>
      <c r="EF63" s="29">
        <v>587.654</v>
      </c>
      <c r="EG63" s="29">
        <v>591.755</v>
      </c>
      <c r="EH63" s="29">
        <v>593.99599999999998</v>
      </c>
      <c r="EI63" s="29">
        <v>584.827</v>
      </c>
      <c r="EJ63" s="29">
        <v>579.31899999999996</v>
      </c>
      <c r="EK63" s="29">
        <v>575.40800000000002</v>
      </c>
      <c r="EL63" s="29">
        <v>568.83900000000006</v>
      </c>
      <c r="EM63" s="29">
        <v>571.6</v>
      </c>
      <c r="EN63" s="29">
        <v>589.904</v>
      </c>
      <c r="EO63" s="29">
        <v>597.95500000000004</v>
      </c>
      <c r="EP63" s="29">
        <v>611.17899999999997</v>
      </c>
      <c r="EQ63" s="29">
        <v>617.25599999999997</v>
      </c>
      <c r="ER63" s="29">
        <v>617.24699999999996</v>
      </c>
      <c r="ES63" s="29">
        <v>625.09400000000005</v>
      </c>
      <c r="ET63" s="29">
        <v>629.74</v>
      </c>
      <c r="EU63" s="29">
        <v>621.76400000000001</v>
      </c>
      <c r="EV63" s="29">
        <v>623.30799999999999</v>
      </c>
      <c r="EW63" s="29">
        <v>663.721</v>
      </c>
      <c r="EX63" s="29">
        <v>705.81500000000005</v>
      </c>
      <c r="EY63" s="29">
        <v>727.71500000000003</v>
      </c>
      <c r="EZ63" s="29">
        <v>751.221</v>
      </c>
      <c r="FA63" s="29">
        <v>737.8</v>
      </c>
      <c r="FB63" s="29">
        <v>706.19899999999996</v>
      </c>
      <c r="FC63" s="29">
        <v>700.39300000000003</v>
      </c>
      <c r="FD63" s="29">
        <v>701.46900000000005</v>
      </c>
      <c r="FE63" s="29">
        <v>695.56100000000004</v>
      </c>
      <c r="FF63" s="29">
        <v>686.52599999999995</v>
      </c>
      <c r="FG63" s="29">
        <v>687.11099999999999</v>
      </c>
      <c r="FH63" s="29">
        <v>683.62699999999995</v>
      </c>
      <c r="FI63" s="29">
        <v>724.68600000000004</v>
      </c>
      <c r="FJ63" s="29">
        <v>723.78200000000004</v>
      </c>
      <c r="FK63" s="29">
        <v>695.101</v>
      </c>
      <c r="FL63" s="29">
        <v>695.61900000000003</v>
      </c>
      <c r="FM63" s="29">
        <v>669.88499999999999</v>
      </c>
      <c r="FN63" s="29">
        <v>610.851</v>
      </c>
      <c r="FO63" s="29">
        <v>523.78300000000002</v>
      </c>
      <c r="FP63" s="29">
        <v>422.58600000000001</v>
      </c>
      <c r="FQ63" s="29">
        <v>397.94200000000001</v>
      </c>
      <c r="FR63" s="29">
        <v>348.44400000000002</v>
      </c>
      <c r="FS63" s="29">
        <v>342.80500000000001</v>
      </c>
      <c r="FT63" s="29">
        <v>349.94600000000003</v>
      </c>
      <c r="FU63" s="29">
        <v>271.92500000000001</v>
      </c>
      <c r="FV63" s="29">
        <v>256.55599999999998</v>
      </c>
      <c r="FW63" s="29">
        <v>251.80799999999999</v>
      </c>
      <c r="FX63" s="29">
        <v>255.26</v>
      </c>
      <c r="FY63" s="29">
        <v>266.33600000000001</v>
      </c>
      <c r="FZ63" s="29">
        <v>271.91399999999999</v>
      </c>
      <c r="GA63" s="29">
        <v>253.85900000000001</v>
      </c>
      <c r="GB63" s="29">
        <v>238.398</v>
      </c>
      <c r="GC63" s="29">
        <v>229.54</v>
      </c>
      <c r="GD63" s="29">
        <v>221.40899999999999</v>
      </c>
      <c r="GE63" s="29">
        <v>206.631</v>
      </c>
      <c r="GF63" s="29">
        <v>209.20599999999999</v>
      </c>
      <c r="GG63" s="29">
        <v>211.93199999999999</v>
      </c>
      <c r="GH63" s="29">
        <v>221.31200000000001</v>
      </c>
      <c r="GI63" s="29">
        <v>222.399</v>
      </c>
      <c r="GJ63" s="29">
        <v>226.39099999999999</v>
      </c>
      <c r="GK63" s="29">
        <v>227.934</v>
      </c>
      <c r="GL63" s="29">
        <v>228.46899999999999</v>
      </c>
      <c r="GM63" s="29">
        <v>229.71799999999999</v>
      </c>
      <c r="GN63" s="29">
        <v>231.32599999999999</v>
      </c>
      <c r="GO63" s="29">
        <v>231.35499999999999</v>
      </c>
      <c r="GP63" s="29">
        <v>228.68700000000001</v>
      </c>
      <c r="GQ63" s="29">
        <v>234.84299999999999</v>
      </c>
      <c r="GR63" s="29">
        <v>241.35900000000001</v>
      </c>
      <c r="GS63" s="29">
        <v>246.20400000000001</v>
      </c>
      <c r="GT63" s="29">
        <v>245.68799999999999</v>
      </c>
      <c r="GU63" s="29">
        <v>245.27500000000001</v>
      </c>
      <c r="GV63" s="29">
        <v>243.14099999999999</v>
      </c>
      <c r="GW63" s="29">
        <v>243.95400000000001</v>
      </c>
      <c r="GX63" s="29">
        <v>243.59899999999999</v>
      </c>
      <c r="GY63" s="29">
        <v>231.941</v>
      </c>
      <c r="GZ63" s="29">
        <v>228.87799999999999</v>
      </c>
      <c r="HA63" s="29">
        <v>223.922</v>
      </c>
      <c r="HB63" s="29">
        <v>223.773</v>
      </c>
      <c r="HC63" s="29">
        <v>223.649</v>
      </c>
      <c r="HD63" s="29">
        <v>226.55600000000001</v>
      </c>
      <c r="HE63" s="29">
        <v>233.16300000000001</v>
      </c>
      <c r="HF63" s="29">
        <v>239.94</v>
      </c>
      <c r="HG63" s="29">
        <v>242.405</v>
      </c>
      <c r="HH63" s="29">
        <v>242.149</v>
      </c>
      <c r="HI63" s="29">
        <v>244.57400000000001</v>
      </c>
      <c r="HJ63" s="29">
        <v>244.27699999999999</v>
      </c>
      <c r="HK63" s="29">
        <v>248.036</v>
      </c>
      <c r="HL63" s="29">
        <v>248.49700000000001</v>
      </c>
      <c r="HM63" s="29">
        <v>244.46100000000001</v>
      </c>
      <c r="HN63" s="29">
        <v>241.977</v>
      </c>
      <c r="HO63" s="29">
        <v>238.79499999999999</v>
      </c>
      <c r="HP63" s="29">
        <v>239.607</v>
      </c>
      <c r="HQ63" s="29">
        <v>236.559</v>
      </c>
      <c r="HR63" s="29">
        <v>238.215</v>
      </c>
      <c r="HS63" s="29">
        <v>242.32400000000001</v>
      </c>
      <c r="HT63" s="29">
        <v>238.93899999999999</v>
      </c>
      <c r="HU63" s="29">
        <v>242.453</v>
      </c>
      <c r="HV63" s="29">
        <v>243.642</v>
      </c>
      <c r="HW63" s="29">
        <v>246.11500000000001</v>
      </c>
      <c r="HX63" s="29">
        <v>247.309</v>
      </c>
      <c r="HY63" s="29">
        <v>248.542</v>
      </c>
      <c r="HZ63" s="29">
        <v>250.04599999999999</v>
      </c>
      <c r="IA63" s="29">
        <v>257.81599999999997</v>
      </c>
      <c r="IB63" s="29">
        <v>259.23099999999999</v>
      </c>
      <c r="IC63" s="29">
        <v>258.7</v>
      </c>
      <c r="ID63" s="29">
        <v>256.14699999999999</v>
      </c>
      <c r="IE63" s="29">
        <v>258.97800000000001</v>
      </c>
      <c r="IF63" s="29">
        <v>261.375</v>
      </c>
      <c r="IG63" s="29">
        <v>266.18299999999999</v>
      </c>
      <c r="IH63" s="29">
        <v>265.04000000000002</v>
      </c>
      <c r="II63" s="29">
        <v>262.77199999999999</v>
      </c>
      <c r="IJ63" s="29">
        <v>264.447</v>
      </c>
      <c r="IK63" s="29">
        <v>264.27199999999999</v>
      </c>
      <c r="IL63" s="29">
        <v>264.22800000000001</v>
      </c>
      <c r="IM63" s="29">
        <v>263.77199999999999</v>
      </c>
      <c r="IN63" s="29">
        <v>270.61099999999999</v>
      </c>
      <c r="IO63" s="29">
        <v>274.07299999999998</v>
      </c>
      <c r="IP63" s="29">
        <v>273.12900000000002</v>
      </c>
      <c r="IQ63" s="29">
        <v>273.012</v>
      </c>
      <c r="IR63" s="29">
        <v>267.26900000000001</v>
      </c>
      <c r="IS63" s="29">
        <v>266.50299999999999</v>
      </c>
      <c r="IT63" s="29">
        <v>262.036</v>
      </c>
      <c r="IU63" s="29">
        <v>261.49900000000002</v>
      </c>
      <c r="IV63" s="29">
        <v>258.41399999999999</v>
      </c>
      <c r="IW63" s="29">
        <v>254.98099999999999</v>
      </c>
      <c r="IX63" s="29">
        <v>251.9</v>
      </c>
      <c r="IY63" s="29">
        <v>247.17699999999999</v>
      </c>
      <c r="IZ63" s="29">
        <v>244.95699999999999</v>
      </c>
      <c r="JA63" s="29">
        <v>247.71100000000001</v>
      </c>
      <c r="JB63" s="29">
        <v>248.905</v>
      </c>
      <c r="JC63" s="29">
        <v>253.05199999999999</v>
      </c>
      <c r="JD63" s="29">
        <v>255.50899999999999</v>
      </c>
      <c r="JE63" s="29">
        <v>258.06599999999997</v>
      </c>
      <c r="JF63" s="29">
        <v>255.911</v>
      </c>
      <c r="JG63" s="29">
        <v>255.625</v>
      </c>
      <c r="JH63" s="29">
        <v>254.43700000000001</v>
      </c>
      <c r="JI63" s="29">
        <v>259.86099999999999</v>
      </c>
      <c r="JJ63" s="29">
        <v>262.69200000000001</v>
      </c>
      <c r="JK63" s="29">
        <v>263.70999999999998</v>
      </c>
      <c r="JL63" s="29">
        <v>263.60199999999998</v>
      </c>
      <c r="JM63" s="29">
        <v>264.19200000000001</v>
      </c>
      <c r="JN63" s="29">
        <v>266.58499999999998</v>
      </c>
      <c r="JO63" s="29">
        <v>267.75700000000001</v>
      </c>
      <c r="JP63" s="29">
        <v>269.38799999999998</v>
      </c>
      <c r="JQ63" s="29">
        <v>276.03300000000002</v>
      </c>
      <c r="JR63" s="29">
        <v>279.255</v>
      </c>
      <c r="JS63" s="29">
        <v>280.35599999999999</v>
      </c>
      <c r="JT63" s="29">
        <v>282.13</v>
      </c>
      <c r="JU63" s="29">
        <v>285.53899999999999</v>
      </c>
      <c r="JV63" s="29">
        <v>286.96600000000001</v>
      </c>
      <c r="JW63" s="29">
        <v>284.48399999999998</v>
      </c>
      <c r="JX63" s="29">
        <v>284.70999999999998</v>
      </c>
      <c r="JY63" s="29">
        <v>285.83600000000001</v>
      </c>
      <c r="JZ63" s="29">
        <v>275.80099999999999</v>
      </c>
      <c r="KA63" s="29">
        <v>269.423</v>
      </c>
      <c r="KB63" s="29">
        <v>271.64100000000002</v>
      </c>
      <c r="KC63" s="29">
        <v>270.94200000000001</v>
      </c>
      <c r="KD63" s="29">
        <v>270.42099999999999</v>
      </c>
      <c r="KE63" s="29">
        <v>271.17200000000003</v>
      </c>
      <c r="KF63" s="29">
        <v>266.63200000000001</v>
      </c>
      <c r="KG63" s="29">
        <v>268.303</v>
      </c>
      <c r="KH63" s="29">
        <v>264.22000000000003</v>
      </c>
      <c r="KI63" s="29">
        <v>266.90699999999998</v>
      </c>
      <c r="KJ63" s="29">
        <v>266.99400000000003</v>
      </c>
      <c r="KK63" s="29">
        <v>263.29199999999997</v>
      </c>
      <c r="KL63" s="29">
        <v>256.85300000000001</v>
      </c>
      <c r="KM63" s="29">
        <v>255.18199999999999</v>
      </c>
      <c r="KN63" s="29">
        <v>260.29300000000001</v>
      </c>
      <c r="KO63" s="29">
        <v>284.53199999999998</v>
      </c>
      <c r="KP63" s="29">
        <v>284.21699999999998</v>
      </c>
      <c r="KQ63" s="29">
        <v>286.61900000000003</v>
      </c>
      <c r="KR63" s="29">
        <v>290.64999999999998</v>
      </c>
      <c r="KS63" s="29">
        <v>290.62200000000001</v>
      </c>
      <c r="KT63" s="29">
        <v>295.84800000000001</v>
      </c>
      <c r="KU63" s="29">
        <v>297.49700000000001</v>
      </c>
      <c r="KV63" s="29">
        <v>297.62900000000002</v>
      </c>
      <c r="KW63" s="29">
        <v>298.13900000000001</v>
      </c>
      <c r="KX63" s="29">
        <v>298.34399999999999</v>
      </c>
      <c r="KY63" s="29">
        <v>300.44299999999998</v>
      </c>
      <c r="KZ63" s="29">
        <v>299.30200000000002</v>
      </c>
      <c r="LA63" s="29">
        <v>297.69900000000001</v>
      </c>
      <c r="LB63" s="29">
        <v>296.52600000000001</v>
      </c>
      <c r="LC63" s="29">
        <v>297.09399999999999</v>
      </c>
      <c r="LD63" s="29">
        <v>304.75900000000001</v>
      </c>
      <c r="LE63" s="29">
        <v>313.17399999999998</v>
      </c>
      <c r="LF63" s="29">
        <v>317.24400000000003</v>
      </c>
      <c r="LG63" s="29">
        <v>325.83</v>
      </c>
      <c r="LH63" s="29">
        <v>327.42599999999999</v>
      </c>
      <c r="LI63" s="29">
        <v>307.63600000000002</v>
      </c>
      <c r="LJ63" s="29">
        <v>305.66000000000003</v>
      </c>
      <c r="LK63" s="29">
        <v>303.649</v>
      </c>
      <c r="LL63" s="29">
        <v>304.584</v>
      </c>
      <c r="LM63" s="29">
        <v>304.745</v>
      </c>
      <c r="LN63" s="29">
        <v>313.75200000000001</v>
      </c>
      <c r="LO63" s="29">
        <v>317.49799999999999</v>
      </c>
      <c r="LP63" s="29">
        <v>318.95</v>
      </c>
      <c r="LQ63" s="29">
        <v>312.017</v>
      </c>
      <c r="LR63" s="29">
        <v>299.464</v>
      </c>
      <c r="LS63" s="29">
        <v>295.84500000000003</v>
      </c>
      <c r="LT63" s="29">
        <v>294.79899999999998</v>
      </c>
      <c r="LU63" s="29">
        <v>288.61799999999999</v>
      </c>
      <c r="LV63" s="29">
        <v>284.09500000000003</v>
      </c>
      <c r="LW63" s="29">
        <v>290.38900000000001</v>
      </c>
      <c r="LX63" s="29">
        <v>294.226</v>
      </c>
      <c r="LY63" s="29">
        <v>294.822</v>
      </c>
      <c r="LZ63" s="29">
        <v>299.44200000000001</v>
      </c>
      <c r="MA63" s="29">
        <v>299.44900000000001</v>
      </c>
      <c r="MB63" s="29">
        <v>297.11500000000001</v>
      </c>
      <c r="MC63" s="29">
        <v>290.13499999999999</v>
      </c>
      <c r="MD63" s="29">
        <v>286.99</v>
      </c>
      <c r="ME63" s="29">
        <v>289.62700000000001</v>
      </c>
      <c r="MF63" s="29">
        <v>284.41300000000001</v>
      </c>
      <c r="MG63" s="29">
        <v>285.73899999999998</v>
      </c>
      <c r="MH63" s="29">
        <v>298.89400000000001</v>
      </c>
      <c r="MI63" s="29">
        <v>298.815</v>
      </c>
      <c r="MJ63" s="29">
        <v>290.79399999999998</v>
      </c>
      <c r="MK63" s="29">
        <v>283.57400000000001</v>
      </c>
      <c r="ML63" s="29">
        <v>286.87700000000001</v>
      </c>
      <c r="MM63" s="29">
        <v>290.24700000000001</v>
      </c>
      <c r="MN63" s="29">
        <v>297.82600000000002</v>
      </c>
      <c r="MO63" s="29">
        <v>298.36</v>
      </c>
      <c r="MP63" s="29">
        <v>305.339</v>
      </c>
      <c r="MQ63" s="29">
        <v>312.54199999999997</v>
      </c>
      <c r="MR63" s="29">
        <v>311.83999999999997</v>
      </c>
      <c r="MS63" s="29">
        <v>310.911</v>
      </c>
      <c r="MT63" s="29">
        <v>308.29500000000002</v>
      </c>
      <c r="MU63" s="29">
        <v>307.19200000000001</v>
      </c>
      <c r="MV63" s="29">
        <v>304.96199999999999</v>
      </c>
      <c r="MW63" s="29">
        <v>305.577</v>
      </c>
      <c r="MX63" s="29">
        <v>321.36099999999999</v>
      </c>
      <c r="MY63" s="29">
        <v>328.86599999999999</v>
      </c>
      <c r="MZ63" s="29">
        <v>330.28300000000002</v>
      </c>
      <c r="NA63" s="29">
        <v>333.24200000000002</v>
      </c>
      <c r="NB63" s="29">
        <v>331.774</v>
      </c>
      <c r="NC63" s="29">
        <v>326.72899999999998</v>
      </c>
      <c r="ND63" s="29">
        <v>353.18200000000002</v>
      </c>
      <c r="NE63" s="29">
        <v>368.78</v>
      </c>
      <c r="NF63" s="29">
        <v>369.76</v>
      </c>
      <c r="NG63" s="29">
        <v>374.935</v>
      </c>
      <c r="NH63" s="29">
        <v>387.56</v>
      </c>
      <c r="NI63" s="29">
        <v>395.57900000000001</v>
      </c>
      <c r="NJ63" s="29">
        <v>392.1</v>
      </c>
      <c r="NK63" s="29">
        <v>388.17</v>
      </c>
      <c r="NL63" s="29">
        <v>390.17899999999997</v>
      </c>
      <c r="NM63" s="29">
        <v>387.87200000000001</v>
      </c>
      <c r="NN63" s="29">
        <v>390.31099999999998</v>
      </c>
      <c r="NO63" s="29">
        <v>386.84399999999999</v>
      </c>
      <c r="NP63" s="29">
        <v>389.18</v>
      </c>
      <c r="NQ63" s="29">
        <v>371.45600000000002</v>
      </c>
      <c r="NR63" s="29">
        <v>369.27600000000001</v>
      </c>
      <c r="NS63" s="29">
        <v>367.16300000000001</v>
      </c>
      <c r="NT63" s="29">
        <v>363.351</v>
      </c>
      <c r="NU63" s="29">
        <v>361.69400000000002</v>
      </c>
      <c r="NV63" s="29">
        <v>363.13400000000001</v>
      </c>
      <c r="NW63" s="29">
        <v>362.72300000000001</v>
      </c>
      <c r="NX63" s="29">
        <v>364.13099999999997</v>
      </c>
      <c r="NY63" s="29">
        <v>350.58</v>
      </c>
      <c r="NZ63" s="29">
        <v>352.25099999999998</v>
      </c>
      <c r="OA63" s="29">
        <v>341.73700000000002</v>
      </c>
      <c r="OB63" s="29">
        <v>330.95800000000003</v>
      </c>
      <c r="OC63" s="29">
        <v>326.52600000000001</v>
      </c>
      <c r="OD63" s="29">
        <v>321.15800000000002</v>
      </c>
      <c r="OE63" s="29">
        <v>318.48200000000003</v>
      </c>
      <c r="OF63" s="29">
        <v>322.16500000000002</v>
      </c>
      <c r="OG63" s="29">
        <v>320.827</v>
      </c>
      <c r="OH63" s="29">
        <v>325.44600000000003</v>
      </c>
      <c r="OI63" s="29">
        <v>326.58</v>
      </c>
      <c r="OJ63" s="29">
        <v>317.94200000000001</v>
      </c>
      <c r="OK63" s="29">
        <v>317.97399999999999</v>
      </c>
      <c r="OL63" s="29">
        <v>317.39100000000002</v>
      </c>
      <c r="OM63" s="29">
        <v>319.19099999999997</v>
      </c>
      <c r="ON63" s="29">
        <v>316.80799999999999</v>
      </c>
      <c r="OO63" s="29">
        <v>317.255</v>
      </c>
      <c r="OP63" s="29">
        <v>317.447</v>
      </c>
      <c r="OQ63" s="29">
        <v>319.13299999999998</v>
      </c>
      <c r="OR63" s="29">
        <v>325.983</v>
      </c>
      <c r="OS63" s="29">
        <v>331.34399999999999</v>
      </c>
      <c r="OT63" s="29">
        <v>327.79500000000002</v>
      </c>
      <c r="OU63" s="29">
        <v>326.625</v>
      </c>
      <c r="OV63" s="29">
        <v>326.42899999999997</v>
      </c>
      <c r="OW63" s="29">
        <v>328.12</v>
      </c>
      <c r="OX63" s="29">
        <v>325.16699999999997</v>
      </c>
      <c r="OY63" s="29">
        <v>330.88799999999998</v>
      </c>
      <c r="OZ63" s="29">
        <v>331.10300000000001</v>
      </c>
      <c r="PA63" s="29">
        <v>343.99900000000002</v>
      </c>
      <c r="PB63" s="29">
        <v>348.25200000000001</v>
      </c>
      <c r="PC63" s="29">
        <v>353.99200000000002</v>
      </c>
      <c r="PD63" s="29">
        <v>352.053</v>
      </c>
      <c r="PE63" s="29">
        <v>356.85199999999998</v>
      </c>
      <c r="PF63" s="29">
        <v>353.85899999999998</v>
      </c>
      <c r="PG63" s="29">
        <v>347.666</v>
      </c>
      <c r="PH63" s="29">
        <v>345.173</v>
      </c>
      <c r="PI63" s="29">
        <v>339.58100000000002</v>
      </c>
      <c r="PJ63" s="29">
        <v>345.01499999999999</v>
      </c>
      <c r="PK63" s="29">
        <v>351.80099999999999</v>
      </c>
      <c r="PL63" s="29">
        <v>352.322</v>
      </c>
      <c r="PM63" s="29">
        <v>361.34899999999999</v>
      </c>
      <c r="PN63" s="29">
        <v>370.23200000000003</v>
      </c>
      <c r="PO63" s="29">
        <v>378.51799999999997</v>
      </c>
      <c r="PP63" s="29">
        <v>386.536</v>
      </c>
      <c r="PQ63" s="29">
        <v>382.85899999999998</v>
      </c>
      <c r="PR63" s="29">
        <v>372.226</v>
      </c>
      <c r="PS63" s="29">
        <v>370.17399999999998</v>
      </c>
      <c r="PT63" s="29">
        <v>370.10300000000001</v>
      </c>
      <c r="PU63" s="29">
        <v>369.57499999999999</v>
      </c>
      <c r="PV63" s="29">
        <v>371.39499999999998</v>
      </c>
      <c r="PW63" s="29">
        <v>377.9</v>
      </c>
      <c r="PX63" s="29">
        <v>388.995</v>
      </c>
      <c r="PY63" s="29">
        <v>393.81299999999999</v>
      </c>
      <c r="PZ63" s="29">
        <v>399.745</v>
      </c>
      <c r="QA63" s="29">
        <v>400.13799999999998</v>
      </c>
      <c r="QB63" s="29">
        <v>397.54399999999998</v>
      </c>
      <c r="QC63" s="29">
        <v>396.29399999999998</v>
      </c>
      <c r="QD63" s="29">
        <v>399.10599999999999</v>
      </c>
      <c r="QE63" s="29">
        <v>398.137</v>
      </c>
      <c r="QF63" s="29">
        <v>399.18700000000001</v>
      </c>
      <c r="QG63" s="29">
        <v>399.38499999999999</v>
      </c>
      <c r="QH63" s="29">
        <v>404.86900000000003</v>
      </c>
      <c r="QI63" s="29">
        <v>415.39499999999998</v>
      </c>
      <c r="QJ63" s="29">
        <v>416.59500000000003</v>
      </c>
      <c r="QK63" s="29">
        <v>408.71699999999998</v>
      </c>
      <c r="QL63" s="29">
        <v>401.29399999999998</v>
      </c>
      <c r="QM63" s="29">
        <v>405.92500000000001</v>
      </c>
      <c r="QN63" s="29">
        <v>412.90499999999997</v>
      </c>
      <c r="QO63" s="29">
        <v>415.46199999999999</v>
      </c>
      <c r="QP63" s="29">
        <v>417.73200000000003</v>
      </c>
      <c r="QQ63" s="29">
        <v>425.964</v>
      </c>
      <c r="QR63" s="29">
        <v>431.93799999999999</v>
      </c>
      <c r="QS63" s="29">
        <v>432.51400000000001</v>
      </c>
      <c r="QT63" s="29">
        <v>430.45299999999997</v>
      </c>
      <c r="QU63" s="29">
        <v>433.78399999999999</v>
      </c>
      <c r="QV63" s="29">
        <v>431.988</v>
      </c>
      <c r="QW63" s="29">
        <v>430.745</v>
      </c>
      <c r="QX63" s="29">
        <v>424.72800000000001</v>
      </c>
      <c r="QY63" s="29">
        <v>427.649</v>
      </c>
      <c r="QZ63" s="29">
        <v>437.89600000000002</v>
      </c>
      <c r="RA63" s="29">
        <v>441.02</v>
      </c>
      <c r="RB63" s="29">
        <v>448.34300000000002</v>
      </c>
      <c r="RC63" s="29">
        <v>452.89699999999999</v>
      </c>
      <c r="RD63" s="29">
        <v>453.12</v>
      </c>
      <c r="RE63" s="29">
        <v>462.69600000000003</v>
      </c>
      <c r="RF63" s="29">
        <v>459.91300000000001</v>
      </c>
      <c r="RG63" s="29">
        <v>469.52100000000002</v>
      </c>
      <c r="RH63" s="29">
        <v>478.488</v>
      </c>
      <c r="RI63" s="29">
        <v>484.38299999999998</v>
      </c>
      <c r="RJ63" s="29">
        <v>486.48599999999999</v>
      </c>
      <c r="RK63" s="29">
        <v>478.48099999999999</v>
      </c>
      <c r="RL63" s="29">
        <v>469.36099999999999</v>
      </c>
      <c r="RM63" s="29">
        <v>467.00299999999999</v>
      </c>
      <c r="RN63" s="29">
        <v>466.38299999999998</v>
      </c>
      <c r="RO63" s="29">
        <v>461.94099999999997</v>
      </c>
      <c r="RP63" s="29">
        <v>462.43799999999999</v>
      </c>
      <c r="RQ63" s="29">
        <v>461.64</v>
      </c>
      <c r="RR63" s="29">
        <v>459.05599999999998</v>
      </c>
      <c r="RS63" s="29">
        <v>457.85700000000003</v>
      </c>
      <c r="RT63" s="29">
        <v>453.43</v>
      </c>
      <c r="RU63" s="29">
        <v>453.47199999999998</v>
      </c>
      <c r="RV63" s="29">
        <v>451.79500000000002</v>
      </c>
      <c r="RW63" s="29">
        <v>462.262</v>
      </c>
      <c r="RX63" s="29">
        <v>486.596</v>
      </c>
      <c r="RY63" s="29">
        <v>492.36799999999999</v>
      </c>
      <c r="RZ63" s="29">
        <v>492.31400000000002</v>
      </c>
      <c r="SA63" s="29">
        <v>503.52199999999999</v>
      </c>
      <c r="SB63" s="29">
        <v>500.46199999999999</v>
      </c>
      <c r="SC63" s="29">
        <v>503.673</v>
      </c>
      <c r="SD63" s="29">
        <v>496.08800000000002</v>
      </c>
      <c r="SE63" s="29">
        <v>498.53699999999998</v>
      </c>
      <c r="SF63" s="29">
        <v>475.24599999999998</v>
      </c>
      <c r="SG63" s="29">
        <v>445.28500000000003</v>
      </c>
      <c r="SH63" s="29">
        <v>428.02499999999998</v>
      </c>
      <c r="SI63" s="29">
        <v>418.02199999999999</v>
      </c>
      <c r="SJ63" s="29">
        <v>421.80900000000003</v>
      </c>
      <c r="SK63" s="29">
        <v>420.07299999999998</v>
      </c>
      <c r="SL63" s="29">
        <v>422.93700000000001</v>
      </c>
      <c r="SM63" s="29">
        <v>431.31400000000002</v>
      </c>
      <c r="SN63" s="29">
        <v>412.07100000000003</v>
      </c>
      <c r="SO63" s="29">
        <v>406.09500000000003</v>
      </c>
      <c r="SP63" s="29">
        <v>386.32499999999999</v>
      </c>
      <c r="SQ63" s="29">
        <v>380.65800000000002</v>
      </c>
      <c r="SR63" s="29">
        <v>372.35500000000002</v>
      </c>
      <c r="SS63" s="29">
        <v>364.88200000000001</v>
      </c>
      <c r="ST63" s="29">
        <v>359.625</v>
      </c>
      <c r="SU63" s="29">
        <v>355.63400000000001</v>
      </c>
      <c r="SV63" s="29">
        <v>358.77600000000001</v>
      </c>
      <c r="SW63" s="29">
        <v>362.84399999999999</v>
      </c>
      <c r="SX63" s="29">
        <v>363.19099999999997</v>
      </c>
      <c r="SY63" s="29">
        <v>362.983</v>
      </c>
      <c r="SZ63" s="29">
        <v>367.863</v>
      </c>
      <c r="TA63" s="29">
        <v>372.71</v>
      </c>
      <c r="TB63" s="29">
        <v>373.85399999999998</v>
      </c>
      <c r="TC63" s="29">
        <v>374.88600000000002</v>
      </c>
      <c r="TD63" s="29">
        <v>376.11099999999999</v>
      </c>
      <c r="TE63" s="29">
        <v>366.66800000000001</v>
      </c>
      <c r="TF63" s="29">
        <v>366.07600000000002</v>
      </c>
      <c r="TG63" s="29">
        <v>365.67700000000002</v>
      </c>
      <c r="TH63" s="29">
        <v>361.71600000000001</v>
      </c>
    </row>
    <row r="64" spans="2:528" x14ac:dyDescent="0.25">
      <c r="B64" s="29" t="s">
        <v>854</v>
      </c>
      <c r="C64" s="29" t="s">
        <v>927</v>
      </c>
      <c r="D64" s="29">
        <f t="shared" si="12"/>
        <v>508</v>
      </c>
      <c r="E64" s="29" t="str" cm="1">
        <f t="array" ref="E64">_xll.BDP($B64&amp;" corp",E$11)</f>
        <v>CPIPGR 4 3/8 PERP</v>
      </c>
      <c r="F64" s="29" t="str" cm="1">
        <f t="array" ref="F64">_xll.BDP($B64&amp;" corp",F$11)</f>
        <v>CPIPGR</v>
      </c>
      <c r="G64" s="29" cm="1">
        <f t="array" ref="G64">_xll.BDP($B64&amp;" corp",G$11)</f>
        <v>4.375</v>
      </c>
      <c r="H64" s="31" cm="1">
        <f t="array" ref="H64">_xll.BDP($B64&amp;" corp",H$11)*1</f>
        <v>45147</v>
      </c>
      <c r="I64" s="31" t="str">
        <f t="shared" si="10"/>
        <v>CPIPGR 4.375 23</v>
      </c>
      <c r="J64" s="29" t="str" cm="1">
        <f t="array" ref="J64">_xll.BDP($B64&amp;" corp",J$11)</f>
        <v>EUR</v>
      </c>
      <c r="K64" s="31" cm="1">
        <f t="array" ref="K64">_xll.BDP($B64&amp;" corp",K$11)*1</f>
        <v>43222</v>
      </c>
      <c r="L64" s="29">
        <f t="shared" ca="1" si="11"/>
        <v>904</v>
      </c>
      <c r="N64" s="29">
        <v>1</v>
      </c>
      <c r="O64" s="29" t="s">
        <v>1174</v>
      </c>
      <c r="P64" s="29">
        <f>_xll.BDH(B64&amp;"@"&amp;C64&amp;" Corp","blp_i_sprd_mid","-2AY",,"Dates=h","Fill=C","Sort=R","Dir=H","factor=1","pcs="&amp;TV65,"cols=508;rows=1")</f>
        <v>544.92899999999997</v>
      </c>
      <c r="Q64" s="29">
        <v>545.05700000000002</v>
      </c>
      <c r="R64" s="29">
        <v>545.29499999999996</v>
      </c>
      <c r="S64" s="29">
        <v>551.36300000000006</v>
      </c>
      <c r="T64" s="29">
        <v>544.94299999999998</v>
      </c>
      <c r="U64" s="29">
        <v>536.26199999999994</v>
      </c>
      <c r="V64" s="29">
        <v>527.35299999999995</v>
      </c>
      <c r="W64" s="29">
        <v>526.66200000000003</v>
      </c>
      <c r="X64" s="29">
        <v>528.029</v>
      </c>
      <c r="Y64" s="29">
        <v>525.322</v>
      </c>
      <c r="Z64" s="29">
        <v>522.30700000000002</v>
      </c>
      <c r="AA64" s="29">
        <v>520.88400000000001</v>
      </c>
      <c r="AB64" s="29">
        <v>523.77700000000004</v>
      </c>
      <c r="AC64" s="29">
        <v>525.62800000000004</v>
      </c>
      <c r="AD64" s="29">
        <v>524.38099999999997</v>
      </c>
      <c r="AE64" s="29">
        <v>525.23599999999999</v>
      </c>
      <c r="AF64" s="29">
        <v>525.64099999999996</v>
      </c>
      <c r="AG64" s="29">
        <v>523.96400000000006</v>
      </c>
      <c r="AH64" s="29">
        <v>519.10699999999997</v>
      </c>
      <c r="AI64" s="29">
        <v>504.54199999999997</v>
      </c>
      <c r="AJ64" s="29">
        <v>486.762</v>
      </c>
      <c r="AK64" s="29">
        <v>487.21499999999997</v>
      </c>
      <c r="AL64" s="29">
        <v>481.7</v>
      </c>
      <c r="AM64" s="29">
        <v>467.08800000000002</v>
      </c>
      <c r="AN64" s="29">
        <v>468.06200000000001</v>
      </c>
      <c r="AO64" s="29">
        <v>465.69299999999998</v>
      </c>
      <c r="AP64" s="29">
        <v>466.702</v>
      </c>
      <c r="AQ64" s="29">
        <v>468.75799999999998</v>
      </c>
      <c r="AR64" s="29">
        <v>466.57299999999998</v>
      </c>
      <c r="AS64" s="29">
        <v>463.44299999999998</v>
      </c>
      <c r="AT64" s="29">
        <v>471.94299999999998</v>
      </c>
      <c r="AU64" s="29">
        <v>476.08699999999999</v>
      </c>
      <c r="AV64" s="29">
        <v>534.678</v>
      </c>
      <c r="AW64" s="29">
        <v>570.18799999999999</v>
      </c>
      <c r="AX64" s="29">
        <v>573.572</v>
      </c>
      <c r="AY64" s="29">
        <v>575.46799999999996</v>
      </c>
      <c r="AZ64" s="29">
        <v>581.52800000000002</v>
      </c>
      <c r="BA64" s="29">
        <v>584.77</v>
      </c>
      <c r="BB64" s="29">
        <v>580.76099999999997</v>
      </c>
      <c r="BC64" s="29">
        <v>578.51400000000001</v>
      </c>
      <c r="BD64" s="29">
        <v>576.23599999999999</v>
      </c>
      <c r="BE64" s="29">
        <v>577.50199999999995</v>
      </c>
      <c r="BF64" s="29">
        <v>575.61199999999997</v>
      </c>
      <c r="BG64" s="29">
        <v>575.19799999999998</v>
      </c>
      <c r="BH64" s="29">
        <v>569.96400000000006</v>
      </c>
      <c r="BI64" s="29">
        <v>564.86900000000003</v>
      </c>
      <c r="BJ64" s="29">
        <v>558.57600000000002</v>
      </c>
      <c r="BK64" s="29">
        <v>555.27</v>
      </c>
      <c r="BL64" s="29">
        <v>551.08699999999999</v>
      </c>
      <c r="BM64" s="29">
        <v>547.28099999999995</v>
      </c>
      <c r="BN64" s="29">
        <v>545.38699999999994</v>
      </c>
      <c r="BO64" s="29">
        <v>550.80999999999995</v>
      </c>
      <c r="BP64" s="29">
        <v>541.97</v>
      </c>
      <c r="BQ64" s="29">
        <v>541.75</v>
      </c>
      <c r="BR64" s="29">
        <v>537.08600000000001</v>
      </c>
      <c r="BS64" s="29">
        <v>539.53899999999999</v>
      </c>
      <c r="BT64" s="29">
        <v>530.98800000000006</v>
      </c>
      <c r="BU64" s="29">
        <v>528.74300000000005</v>
      </c>
      <c r="BV64" s="29">
        <v>528.72799999999995</v>
      </c>
      <c r="BW64" s="29">
        <v>520.94200000000001</v>
      </c>
      <c r="BX64" s="29">
        <v>518.49</v>
      </c>
      <c r="BY64" s="29">
        <v>514.053</v>
      </c>
      <c r="BZ64" s="29">
        <v>506.95699999999999</v>
      </c>
      <c r="CA64" s="29">
        <v>507.315</v>
      </c>
      <c r="CB64" s="29">
        <v>511.13600000000002</v>
      </c>
      <c r="CC64" s="29">
        <v>510.06</v>
      </c>
      <c r="CD64" s="29">
        <v>531.08299999999997</v>
      </c>
      <c r="CE64" s="29">
        <v>535.99199999999996</v>
      </c>
      <c r="CF64" s="29">
        <v>538.65099999999995</v>
      </c>
      <c r="CG64" s="29">
        <v>538.22199999999998</v>
      </c>
      <c r="CH64" s="29">
        <v>539.22</v>
      </c>
      <c r="CI64" s="29">
        <v>538.23</v>
      </c>
      <c r="CJ64" s="29">
        <v>543.09199999999998</v>
      </c>
      <c r="CK64" s="29">
        <v>538.62599999999998</v>
      </c>
      <c r="CL64" s="29">
        <v>536.85400000000004</v>
      </c>
      <c r="CM64" s="29">
        <v>532.971</v>
      </c>
      <c r="CN64" s="29">
        <v>537.63300000000004</v>
      </c>
      <c r="CO64" s="29">
        <v>548.99400000000003</v>
      </c>
      <c r="CP64" s="29">
        <v>548.41499999999996</v>
      </c>
      <c r="CQ64" s="29">
        <v>548.59699999999998</v>
      </c>
      <c r="CR64" s="29">
        <v>548.072</v>
      </c>
      <c r="CS64" s="29">
        <v>548.93399999999997</v>
      </c>
      <c r="CT64" s="29">
        <v>526.65300000000002</v>
      </c>
      <c r="CU64" s="29">
        <v>521.49699999999996</v>
      </c>
      <c r="CV64" s="29">
        <v>517.58900000000006</v>
      </c>
      <c r="CW64" s="29">
        <v>516.48699999999997</v>
      </c>
      <c r="CX64" s="29">
        <v>522.68399999999997</v>
      </c>
      <c r="CY64" s="29">
        <v>519.75</v>
      </c>
      <c r="CZ64" s="29">
        <v>518.28499999999997</v>
      </c>
      <c r="DA64" s="29">
        <v>509.82400000000001</v>
      </c>
      <c r="DB64" s="29">
        <v>501.51</v>
      </c>
      <c r="DC64" s="29">
        <v>554.15599999999995</v>
      </c>
      <c r="DD64" s="29">
        <v>552.42399999999998</v>
      </c>
      <c r="DE64" s="29">
        <v>551.62300000000005</v>
      </c>
      <c r="DF64" s="29">
        <v>541.80600000000004</v>
      </c>
      <c r="DG64" s="29">
        <v>530.96199999999999</v>
      </c>
      <c r="DH64" s="29">
        <v>520.68499999999995</v>
      </c>
      <c r="DI64" s="29">
        <v>540.798</v>
      </c>
      <c r="DJ64" s="29">
        <v>578.46299999999997</v>
      </c>
      <c r="DK64" s="29">
        <v>604.58100000000002</v>
      </c>
      <c r="DL64" s="29">
        <v>624.63099999999997</v>
      </c>
      <c r="DM64" s="29">
        <v>645.601</v>
      </c>
      <c r="DN64" s="29">
        <v>647.154</v>
      </c>
      <c r="DO64" s="29">
        <v>649.17700000000002</v>
      </c>
      <c r="DP64" s="29">
        <v>646.25599999999997</v>
      </c>
      <c r="DQ64" s="29">
        <v>664.29300000000001</v>
      </c>
      <c r="DR64" s="29">
        <v>687.54499999999996</v>
      </c>
      <c r="DS64" s="29">
        <v>710.346</v>
      </c>
      <c r="DT64" s="29">
        <v>726.76400000000001</v>
      </c>
      <c r="DU64" s="29">
        <v>745.76400000000001</v>
      </c>
      <c r="DV64" s="29">
        <v>759.346</v>
      </c>
      <c r="DW64" s="29">
        <v>769.91099999999994</v>
      </c>
      <c r="DX64" s="29">
        <v>768.23599999999999</v>
      </c>
      <c r="DY64" s="29">
        <v>749.50199999999995</v>
      </c>
      <c r="DZ64" s="29">
        <v>750.8</v>
      </c>
      <c r="EA64" s="29">
        <v>752.16700000000003</v>
      </c>
      <c r="EB64" s="29">
        <v>757.81799999999998</v>
      </c>
      <c r="EC64" s="29">
        <v>762.11500000000001</v>
      </c>
      <c r="ED64" s="29">
        <v>767.75900000000001</v>
      </c>
      <c r="EE64" s="29">
        <v>772.56299999999999</v>
      </c>
      <c r="EF64" s="29">
        <v>764.10699999999997</v>
      </c>
      <c r="EG64" s="29">
        <v>760.58699999999999</v>
      </c>
      <c r="EH64" s="29">
        <v>754.923</v>
      </c>
      <c r="EI64" s="29">
        <v>748.56299999999999</v>
      </c>
      <c r="EJ64" s="29">
        <v>752.60299999999995</v>
      </c>
      <c r="EK64" s="29">
        <v>780.29600000000005</v>
      </c>
      <c r="EL64" s="29">
        <v>780.47900000000004</v>
      </c>
      <c r="EM64" s="29">
        <v>791.76</v>
      </c>
      <c r="EN64" s="29">
        <v>802.03800000000001</v>
      </c>
      <c r="EO64" s="29">
        <v>799.74400000000003</v>
      </c>
      <c r="EP64" s="29">
        <v>801.16399999999999</v>
      </c>
      <c r="EQ64" s="29">
        <v>800.18399999999997</v>
      </c>
      <c r="ER64" s="29">
        <v>780.04300000000001</v>
      </c>
      <c r="ES64" s="29">
        <v>803.15599999999995</v>
      </c>
      <c r="ET64" s="29">
        <v>860.36400000000003</v>
      </c>
      <c r="EU64" s="29">
        <v>894.26199999999994</v>
      </c>
      <c r="EV64" s="29">
        <v>932.697</v>
      </c>
      <c r="EW64" s="29">
        <v>964.84500000000003</v>
      </c>
      <c r="EX64" s="29">
        <v>825.44799999999998</v>
      </c>
      <c r="EY64" s="29">
        <v>698.58900000000006</v>
      </c>
      <c r="EZ64" s="29">
        <v>688.10500000000002</v>
      </c>
      <c r="FA64" s="29">
        <v>686.32600000000002</v>
      </c>
      <c r="FB64" s="29">
        <v>686.697</v>
      </c>
      <c r="FC64" s="29">
        <v>675.67899999999997</v>
      </c>
      <c r="FD64" s="29">
        <v>680.75199999999995</v>
      </c>
      <c r="FE64" s="29">
        <v>653.16899999999998</v>
      </c>
      <c r="FF64" s="29">
        <v>679.779</v>
      </c>
      <c r="FG64" s="29">
        <v>665.947</v>
      </c>
      <c r="FH64" s="29">
        <v>655.173</v>
      </c>
      <c r="FI64" s="29">
        <v>667.83199999999999</v>
      </c>
      <c r="FJ64" s="29">
        <v>648.86300000000006</v>
      </c>
      <c r="FK64" s="29">
        <v>621.01400000000001</v>
      </c>
      <c r="FL64" s="29">
        <v>589.50099999999998</v>
      </c>
      <c r="FM64" s="29">
        <v>526.56200000000001</v>
      </c>
      <c r="FN64" s="29">
        <v>513.33799999999997</v>
      </c>
      <c r="FO64" s="29">
        <v>471.96100000000001</v>
      </c>
      <c r="FP64" s="29">
        <v>460.14100000000002</v>
      </c>
      <c r="FQ64" s="29">
        <v>473.51400000000001</v>
      </c>
      <c r="FR64" s="29">
        <v>383.31799999999998</v>
      </c>
      <c r="FS64" s="29">
        <v>350.74799999999999</v>
      </c>
      <c r="FT64" s="29">
        <v>341.94200000000001</v>
      </c>
      <c r="FU64" s="29">
        <v>347.75099999999998</v>
      </c>
      <c r="FV64" s="29">
        <v>366.541</v>
      </c>
      <c r="FW64" s="29">
        <v>358.35199999999998</v>
      </c>
      <c r="FX64" s="29">
        <v>337.29</v>
      </c>
      <c r="FY64" s="29">
        <v>325.66500000000002</v>
      </c>
      <c r="FZ64" s="29">
        <v>304.16500000000002</v>
      </c>
      <c r="GA64" s="29">
        <v>289.39699999999999</v>
      </c>
      <c r="GB64" s="29">
        <v>270.79599999999999</v>
      </c>
      <c r="GC64" s="29">
        <v>271.85500000000002</v>
      </c>
      <c r="GD64" s="29">
        <v>274.822</v>
      </c>
      <c r="GE64" s="29">
        <v>276.505</v>
      </c>
      <c r="GF64" s="29">
        <v>276.25</v>
      </c>
      <c r="GG64" s="29">
        <v>279.79700000000003</v>
      </c>
      <c r="GH64" s="29">
        <v>280.00900000000001</v>
      </c>
      <c r="GI64" s="29">
        <v>280.553</v>
      </c>
      <c r="GJ64" s="29">
        <v>281.56900000000002</v>
      </c>
      <c r="GK64" s="29">
        <v>282.99099999999999</v>
      </c>
      <c r="GL64" s="29">
        <v>281.35000000000002</v>
      </c>
      <c r="GM64" s="29">
        <v>279.88299999999998</v>
      </c>
      <c r="GN64" s="29">
        <v>286.416</v>
      </c>
      <c r="GO64" s="29">
        <v>290.82900000000001</v>
      </c>
      <c r="GP64" s="29">
        <v>295.17399999999998</v>
      </c>
      <c r="GQ64" s="29">
        <v>297.15699999999998</v>
      </c>
      <c r="GR64" s="29">
        <v>296.49799999999999</v>
      </c>
      <c r="GS64" s="29">
        <v>294.185</v>
      </c>
      <c r="GT64" s="29">
        <v>296.072</v>
      </c>
      <c r="GU64" s="29">
        <v>299.32100000000003</v>
      </c>
      <c r="GV64" s="29">
        <v>292.72000000000003</v>
      </c>
      <c r="GW64" s="29">
        <v>288.66800000000001</v>
      </c>
      <c r="GX64" s="29">
        <v>287.745</v>
      </c>
      <c r="GY64" s="29">
        <v>289.96499999999997</v>
      </c>
      <c r="GZ64" s="29">
        <v>288.24099999999999</v>
      </c>
      <c r="HA64" s="29">
        <v>292.315</v>
      </c>
      <c r="HB64" s="29">
        <v>301.37599999999998</v>
      </c>
      <c r="HC64" s="29">
        <v>307.23899999999998</v>
      </c>
      <c r="HD64" s="29">
        <v>309.48899999999998</v>
      </c>
      <c r="HE64" s="29">
        <v>309.834</v>
      </c>
      <c r="HF64" s="29">
        <v>312.12</v>
      </c>
      <c r="HG64" s="29">
        <v>314.72000000000003</v>
      </c>
      <c r="HH64" s="29">
        <v>320.83699999999999</v>
      </c>
      <c r="HI64" s="29">
        <v>323.65899999999999</v>
      </c>
      <c r="HJ64" s="29">
        <v>322.51799999999997</v>
      </c>
      <c r="HK64" s="29">
        <v>323.18599999999998</v>
      </c>
      <c r="HL64" s="29">
        <v>320.47699999999998</v>
      </c>
      <c r="HM64" s="29">
        <v>321.85500000000002</v>
      </c>
      <c r="HN64" s="29">
        <v>321.21300000000002</v>
      </c>
      <c r="HO64" s="29">
        <v>323.35899999999998</v>
      </c>
      <c r="HP64" s="29">
        <v>324.37400000000002</v>
      </c>
      <c r="HQ64" s="29">
        <v>326.666</v>
      </c>
      <c r="HR64" s="29">
        <v>327.04700000000003</v>
      </c>
      <c r="HS64" s="29">
        <v>330.404</v>
      </c>
      <c r="HT64" s="29">
        <v>332.11599999999999</v>
      </c>
      <c r="HU64" s="29">
        <v>336.24200000000002</v>
      </c>
      <c r="HV64" s="29">
        <v>338.75200000000001</v>
      </c>
      <c r="HW64" s="29">
        <v>351.459</v>
      </c>
      <c r="HX64" s="29">
        <v>355.62</v>
      </c>
      <c r="HY64" s="29">
        <v>352.00099999999998</v>
      </c>
      <c r="HZ64" s="29">
        <v>353.45299999999997</v>
      </c>
      <c r="IA64" s="29">
        <v>360.084</v>
      </c>
      <c r="IB64" s="29">
        <v>364.55099999999999</v>
      </c>
      <c r="IC64" s="29">
        <v>371.47699999999998</v>
      </c>
      <c r="ID64" s="29">
        <v>372.66300000000001</v>
      </c>
      <c r="IE64" s="29">
        <v>367.19099999999997</v>
      </c>
      <c r="IF64" s="29">
        <v>372.25299999999999</v>
      </c>
      <c r="IG64" s="29">
        <v>373.565</v>
      </c>
      <c r="IH64" s="29">
        <v>371.774</v>
      </c>
      <c r="II64" s="29">
        <v>368.67500000000001</v>
      </c>
      <c r="IJ64" s="29">
        <v>375.38799999999998</v>
      </c>
      <c r="IK64" s="29">
        <v>376.06799999999998</v>
      </c>
      <c r="IL64" s="29">
        <v>375.714</v>
      </c>
      <c r="IM64" s="29">
        <v>375.91199999999998</v>
      </c>
      <c r="IN64" s="29">
        <v>368.53899999999999</v>
      </c>
      <c r="IO64" s="29">
        <v>365.38600000000002</v>
      </c>
      <c r="IP64" s="29">
        <v>363.899</v>
      </c>
      <c r="IQ64" s="29">
        <v>362.28199999999998</v>
      </c>
      <c r="IR64" s="29">
        <v>358.28100000000001</v>
      </c>
      <c r="IS64" s="29">
        <v>352.93099999999998</v>
      </c>
      <c r="IT64" s="29">
        <v>352.42500000000001</v>
      </c>
      <c r="IU64" s="29">
        <v>349.87</v>
      </c>
      <c r="IV64" s="29">
        <v>346.23700000000002</v>
      </c>
      <c r="IW64" s="29">
        <v>349.14400000000001</v>
      </c>
      <c r="IX64" s="29">
        <v>349.53</v>
      </c>
      <c r="IY64" s="29">
        <v>359.34800000000001</v>
      </c>
      <c r="IZ64" s="29">
        <v>366.85</v>
      </c>
      <c r="JA64" s="29">
        <v>365.66399999999999</v>
      </c>
      <c r="JB64" s="29">
        <v>365.62</v>
      </c>
      <c r="JC64" s="29">
        <v>364.75099999999998</v>
      </c>
      <c r="JD64" s="29">
        <v>364.762</v>
      </c>
      <c r="JE64" s="29">
        <v>366.70800000000003</v>
      </c>
      <c r="JF64" s="29">
        <v>370.935</v>
      </c>
      <c r="JG64" s="29">
        <v>374.42700000000002</v>
      </c>
      <c r="JH64" s="29">
        <v>374.84100000000001</v>
      </c>
      <c r="JI64" s="29">
        <v>375.99</v>
      </c>
      <c r="JJ64" s="29">
        <v>382.03100000000001</v>
      </c>
      <c r="JK64" s="29">
        <v>381.63499999999999</v>
      </c>
      <c r="JL64" s="29">
        <v>384.76100000000002</v>
      </c>
      <c r="JM64" s="29">
        <v>390.28500000000003</v>
      </c>
      <c r="JN64" s="29">
        <v>392.81900000000002</v>
      </c>
      <c r="JO64" s="29">
        <v>393.923</v>
      </c>
      <c r="JP64" s="29">
        <v>404.62599999999998</v>
      </c>
      <c r="JQ64" s="29">
        <v>408.05799999999999</v>
      </c>
      <c r="JR64" s="29">
        <v>406.255</v>
      </c>
      <c r="JS64" s="29">
        <v>404.71600000000001</v>
      </c>
      <c r="JT64" s="29">
        <v>415.00900000000001</v>
      </c>
      <c r="JU64" s="29">
        <v>417.45499999999998</v>
      </c>
      <c r="JV64" s="29">
        <v>417.86500000000001</v>
      </c>
      <c r="JW64" s="29">
        <v>409.76799999999997</v>
      </c>
      <c r="JX64" s="29">
        <v>414.75799999999998</v>
      </c>
      <c r="JY64" s="29">
        <v>417.47699999999998</v>
      </c>
      <c r="JZ64" s="29">
        <v>424.50099999999998</v>
      </c>
      <c r="KA64" s="29">
        <v>423.23500000000001</v>
      </c>
      <c r="KB64" s="29">
        <v>424.16399999999999</v>
      </c>
      <c r="KC64" s="29">
        <v>425.78399999999999</v>
      </c>
      <c r="KD64" s="29">
        <v>419.08199999999999</v>
      </c>
      <c r="KE64" s="29">
        <v>420.012</v>
      </c>
      <c r="KF64" s="29">
        <v>418.428</v>
      </c>
      <c r="KG64" s="29">
        <v>417.24</v>
      </c>
      <c r="KH64" s="29">
        <v>400.363</v>
      </c>
      <c r="KI64" s="29">
        <v>407.16899999999998</v>
      </c>
      <c r="KJ64" s="29">
        <v>415.03399999999999</v>
      </c>
      <c r="KK64" s="29">
        <v>445.62400000000002</v>
      </c>
      <c r="KL64" s="29">
        <v>448.1</v>
      </c>
      <c r="KM64" s="29">
        <v>448.85599999999999</v>
      </c>
      <c r="KN64" s="29">
        <v>460.541</v>
      </c>
      <c r="KO64" s="29">
        <v>475.57400000000001</v>
      </c>
      <c r="KP64" s="29">
        <v>483.887</v>
      </c>
      <c r="KQ64" s="29">
        <v>484.60500000000002</v>
      </c>
      <c r="KR64" s="29">
        <v>482.54399999999998</v>
      </c>
      <c r="KS64" s="29">
        <v>482.30099999999999</v>
      </c>
      <c r="KT64" s="29">
        <v>479.77300000000002</v>
      </c>
      <c r="KU64" s="29">
        <v>476.82400000000001</v>
      </c>
      <c r="KV64" s="29">
        <v>477.69099999999997</v>
      </c>
      <c r="KW64" s="29">
        <v>476.09899999999999</v>
      </c>
      <c r="KX64" s="29">
        <v>475.97800000000001</v>
      </c>
      <c r="KY64" s="29">
        <v>481.42</v>
      </c>
      <c r="KZ64" s="29">
        <v>491.15800000000002</v>
      </c>
      <c r="LA64" s="29">
        <v>504.839</v>
      </c>
      <c r="LB64" s="29">
        <v>512.77800000000002</v>
      </c>
      <c r="LC64" s="29">
        <v>522.84400000000005</v>
      </c>
      <c r="LD64" s="29">
        <v>523.04899999999998</v>
      </c>
      <c r="LE64" s="29">
        <v>504.68799999999999</v>
      </c>
      <c r="LF64" s="29">
        <v>504.26</v>
      </c>
      <c r="LG64" s="29">
        <v>501.613</v>
      </c>
      <c r="LH64" s="29">
        <v>499.827</v>
      </c>
      <c r="LI64" s="29">
        <v>498.62</v>
      </c>
      <c r="LJ64" s="29">
        <v>505.87400000000002</v>
      </c>
      <c r="LK64" s="29">
        <v>508.54399999999998</v>
      </c>
      <c r="LL64" s="29">
        <v>507.07299999999998</v>
      </c>
      <c r="LM64" s="29">
        <v>477.613</v>
      </c>
      <c r="LN64" s="29">
        <v>462.065</v>
      </c>
      <c r="LO64" s="29">
        <v>462.38600000000002</v>
      </c>
      <c r="LP64" s="29">
        <v>458.42399999999998</v>
      </c>
      <c r="LQ64" s="29">
        <v>448.92</v>
      </c>
      <c r="LR64" s="29">
        <v>442.86099999999999</v>
      </c>
      <c r="LS64" s="29">
        <v>442.74700000000001</v>
      </c>
      <c r="LT64" s="29">
        <v>459.279</v>
      </c>
      <c r="LU64" s="29">
        <v>476.85300000000001</v>
      </c>
      <c r="LV64" s="29">
        <v>493.012</v>
      </c>
      <c r="LW64" s="29">
        <v>493.899</v>
      </c>
      <c r="LX64" s="29">
        <v>493.47800000000001</v>
      </c>
      <c r="LY64" s="29">
        <v>479.82600000000002</v>
      </c>
      <c r="LZ64" s="29">
        <v>475.09300000000002</v>
      </c>
      <c r="MA64" s="29">
        <v>476.56</v>
      </c>
      <c r="MB64" s="29">
        <v>475.70600000000002</v>
      </c>
      <c r="MC64" s="29">
        <v>474.21600000000001</v>
      </c>
      <c r="MD64" s="29">
        <v>498.60300000000001</v>
      </c>
      <c r="ME64" s="29">
        <v>499.99299999999999</v>
      </c>
      <c r="MF64" s="29">
        <v>480.27499999999998</v>
      </c>
      <c r="MG64" s="29">
        <v>462.95800000000003</v>
      </c>
      <c r="MH64" s="29">
        <v>464.87700000000001</v>
      </c>
      <c r="MI64" s="29">
        <v>469.84100000000001</v>
      </c>
      <c r="MJ64" s="29">
        <v>478.851</v>
      </c>
      <c r="MK64" s="29">
        <v>479.47699999999998</v>
      </c>
      <c r="ML64" s="29">
        <v>491.79700000000003</v>
      </c>
      <c r="MM64" s="29">
        <v>499.608</v>
      </c>
      <c r="MN64" s="29">
        <v>499.952</v>
      </c>
      <c r="MO64" s="29">
        <v>502.411</v>
      </c>
      <c r="MP64" s="29">
        <v>472.23099999999999</v>
      </c>
      <c r="MQ64" s="29">
        <v>533.16300000000001</v>
      </c>
      <c r="MR64" s="29">
        <v>523.53200000000004</v>
      </c>
      <c r="MS64" s="29">
        <v>561.68700000000001</v>
      </c>
      <c r="MT64" s="29">
        <v>581.28399999999999</v>
      </c>
      <c r="MU64" s="29">
        <v>591.59500000000003</v>
      </c>
      <c r="MV64" s="29">
        <v>591.43399999999997</v>
      </c>
      <c r="MW64" s="29">
        <v>586.26099999999997</v>
      </c>
      <c r="MX64" s="29">
        <v>584.48699999999997</v>
      </c>
      <c r="MY64" s="29">
        <v>583.52099999999996</v>
      </c>
      <c r="MZ64" s="29">
        <v>588.14300000000003</v>
      </c>
      <c r="NA64" s="29">
        <v>596.60500000000002</v>
      </c>
      <c r="NB64" s="29">
        <v>599.327</v>
      </c>
      <c r="NC64" s="29">
        <v>607.76800000000003</v>
      </c>
      <c r="ND64" s="29">
        <v>611.63800000000003</v>
      </c>
      <c r="NE64" s="29">
        <v>611.803</v>
      </c>
      <c r="NF64" s="29">
        <v>608.11900000000003</v>
      </c>
      <c r="NG64" s="29">
        <v>605.66099999999994</v>
      </c>
      <c r="NH64" s="29">
        <v>607.16099999999994</v>
      </c>
      <c r="NI64" s="29">
        <v>604.31600000000003</v>
      </c>
      <c r="NJ64" s="29">
        <v>597.96100000000001</v>
      </c>
      <c r="NK64" s="29">
        <v>599.15200000000004</v>
      </c>
      <c r="NL64" s="29">
        <v>602.15200000000004</v>
      </c>
      <c r="NM64" s="29">
        <v>581.904</v>
      </c>
      <c r="NN64" s="29">
        <v>578.93399999999997</v>
      </c>
      <c r="NO64" s="29">
        <v>577.41899999999998</v>
      </c>
      <c r="NP64" s="29">
        <v>577.31600000000003</v>
      </c>
      <c r="NQ64" s="29">
        <v>575.63699999999994</v>
      </c>
      <c r="NR64" s="29">
        <v>578.95299999999997</v>
      </c>
      <c r="NS64" s="29">
        <v>577.20799999999997</v>
      </c>
      <c r="NT64" s="29">
        <v>580.524</v>
      </c>
      <c r="NU64" s="29">
        <v>576.202</v>
      </c>
      <c r="NV64" s="29">
        <v>579.88</v>
      </c>
      <c r="NW64" s="29">
        <v>573.75699999999995</v>
      </c>
      <c r="NX64" s="29">
        <v>561.81299999999999</v>
      </c>
      <c r="NY64" s="29">
        <v>553.005</v>
      </c>
      <c r="NZ64" s="29">
        <v>554.27099999999996</v>
      </c>
      <c r="OA64" s="29">
        <v>554.41</v>
      </c>
      <c r="OB64" s="29">
        <v>558.76499999999999</v>
      </c>
      <c r="OC64" s="29">
        <v>563.94200000000001</v>
      </c>
      <c r="OD64" s="29">
        <v>569.9</v>
      </c>
      <c r="OE64" s="29">
        <v>570.67700000000002</v>
      </c>
      <c r="OF64" s="29">
        <v>567.46199999999999</v>
      </c>
      <c r="OG64" s="29">
        <v>568.48900000000003</v>
      </c>
      <c r="OH64" s="29">
        <v>566.52499999999998</v>
      </c>
      <c r="OI64" s="29">
        <v>565.02099999999996</v>
      </c>
      <c r="OJ64" s="29">
        <v>555.80700000000002</v>
      </c>
      <c r="OK64" s="29">
        <v>536.49300000000005</v>
      </c>
      <c r="OL64" s="29">
        <v>505.471</v>
      </c>
      <c r="OM64" s="29">
        <v>517.49900000000002</v>
      </c>
      <c r="ON64" s="29">
        <v>556.33799999999997</v>
      </c>
      <c r="OO64" s="29">
        <v>463.64600000000002</v>
      </c>
      <c r="OP64" s="29">
        <v>453.71300000000002</v>
      </c>
      <c r="OQ64" s="29">
        <v>454.63299999999998</v>
      </c>
      <c r="OR64" s="29">
        <v>447.661</v>
      </c>
      <c r="OS64" s="29">
        <v>447.54599999999999</v>
      </c>
      <c r="OT64" s="29">
        <v>443.66899999999998</v>
      </c>
      <c r="OU64" s="29">
        <v>450.99</v>
      </c>
      <c r="OV64" s="29">
        <v>455.72699999999998</v>
      </c>
      <c r="OW64" s="29">
        <v>468.596</v>
      </c>
      <c r="OX64" s="29">
        <v>471.92500000000001</v>
      </c>
      <c r="OY64" s="29">
        <v>476.63400000000001</v>
      </c>
      <c r="OZ64" s="29">
        <v>470.64100000000002</v>
      </c>
      <c r="PA64" s="29">
        <v>478.31799999999998</v>
      </c>
      <c r="PB64" s="29">
        <v>474.536</v>
      </c>
      <c r="PC64" s="29">
        <v>469.43599999999998</v>
      </c>
      <c r="PD64" s="29">
        <v>464.61500000000001</v>
      </c>
      <c r="PE64" s="29">
        <v>458.01499999999999</v>
      </c>
      <c r="PF64" s="29">
        <v>465.483</v>
      </c>
      <c r="PG64" s="29">
        <v>471.48599999999999</v>
      </c>
      <c r="PH64" s="29">
        <v>472.46699999999998</v>
      </c>
      <c r="PI64" s="29">
        <v>480.03</v>
      </c>
      <c r="PJ64" s="29">
        <v>491.43299999999999</v>
      </c>
      <c r="PK64" s="29">
        <v>501.327</v>
      </c>
      <c r="PL64" s="29">
        <v>502.99700000000001</v>
      </c>
      <c r="PM64" s="29">
        <v>499.52</v>
      </c>
      <c r="PN64" s="29">
        <v>489.19099999999997</v>
      </c>
      <c r="PO64" s="29">
        <v>484.18099999999998</v>
      </c>
      <c r="PP64" s="29">
        <v>483.81099999999998</v>
      </c>
      <c r="PQ64" s="29">
        <v>475.97800000000001</v>
      </c>
      <c r="PR64" s="29">
        <v>473.50799999999998</v>
      </c>
      <c r="PS64" s="29">
        <v>474.12200000000001</v>
      </c>
      <c r="PT64" s="29">
        <v>480.86799999999999</v>
      </c>
      <c r="PU64" s="29">
        <v>490.18299999999999</v>
      </c>
      <c r="PV64" s="29">
        <v>495.37</v>
      </c>
      <c r="PW64" s="29">
        <v>489.39400000000001</v>
      </c>
      <c r="PX64" s="29">
        <v>489.392</v>
      </c>
      <c r="PY64" s="29">
        <v>488.416</v>
      </c>
      <c r="PZ64" s="29">
        <v>491.49900000000002</v>
      </c>
      <c r="QA64" s="29">
        <v>494.92599999999999</v>
      </c>
      <c r="QB64" s="29">
        <v>498.57400000000001</v>
      </c>
      <c r="QC64" s="29">
        <v>498.28</v>
      </c>
      <c r="QD64" s="29">
        <v>502.06599999999997</v>
      </c>
      <c r="QE64" s="29">
        <v>512.26599999999996</v>
      </c>
      <c r="QF64" s="29">
        <v>512.97500000000002</v>
      </c>
      <c r="QG64" s="29">
        <v>507.14600000000002</v>
      </c>
      <c r="QH64" s="29">
        <v>497.49299999999999</v>
      </c>
      <c r="QI64" s="29">
        <v>500.846</v>
      </c>
      <c r="QJ64" s="29">
        <v>510.35599999999999</v>
      </c>
      <c r="QK64" s="29">
        <v>511.60199999999998</v>
      </c>
      <c r="QL64" s="29">
        <v>514.35</v>
      </c>
      <c r="QM64" s="29">
        <v>529.91600000000005</v>
      </c>
      <c r="QN64" s="29">
        <v>533.32299999999998</v>
      </c>
      <c r="QO64" s="29">
        <v>529.46699999999998</v>
      </c>
      <c r="QP64" s="29">
        <v>528.92899999999997</v>
      </c>
      <c r="QQ64" s="29">
        <v>531.94899999999996</v>
      </c>
      <c r="QR64" s="29">
        <v>530.11099999999999</v>
      </c>
      <c r="QS64" s="29">
        <v>524.76599999999996</v>
      </c>
      <c r="QT64" s="29">
        <v>521.5</v>
      </c>
      <c r="QU64" s="29">
        <v>521.12800000000004</v>
      </c>
      <c r="QV64" s="29">
        <v>528.37699999999995</v>
      </c>
      <c r="QW64" s="29">
        <v>529.49099999999999</v>
      </c>
      <c r="QX64" s="29">
        <v>546.41499999999996</v>
      </c>
      <c r="QY64" s="29">
        <v>558.52</v>
      </c>
      <c r="QZ64" s="29">
        <v>557.73</v>
      </c>
      <c r="RA64" s="29">
        <v>567.08000000000004</v>
      </c>
      <c r="RB64" s="29">
        <v>571.09199999999998</v>
      </c>
      <c r="RC64" s="29">
        <v>586.79899999999998</v>
      </c>
      <c r="RD64" s="29">
        <v>594.52599999999995</v>
      </c>
      <c r="RE64" s="29">
        <v>600.79</v>
      </c>
      <c r="RF64" s="29">
        <v>600.65300000000002</v>
      </c>
      <c r="RG64" s="29">
        <v>591.04300000000001</v>
      </c>
      <c r="RH64" s="29">
        <v>581.86699999999996</v>
      </c>
      <c r="RI64" s="29">
        <v>578.39700000000005</v>
      </c>
      <c r="RJ64" s="29">
        <v>577.43100000000004</v>
      </c>
      <c r="RK64" s="29">
        <v>572.33299999999997</v>
      </c>
      <c r="RL64" s="29">
        <v>574.26199999999994</v>
      </c>
      <c r="RM64" s="29">
        <v>574.49099999999999</v>
      </c>
      <c r="RN64" s="29">
        <v>573.71500000000003</v>
      </c>
      <c r="RO64" s="29">
        <v>573.33799999999997</v>
      </c>
      <c r="RP64" s="29">
        <v>568.30200000000002</v>
      </c>
      <c r="RQ64" s="29">
        <v>569.74599999999998</v>
      </c>
      <c r="RR64" s="29">
        <v>568.10900000000004</v>
      </c>
      <c r="RS64" s="29">
        <v>589.49</v>
      </c>
      <c r="RT64" s="29">
        <v>617.70000000000005</v>
      </c>
      <c r="RU64" s="29">
        <v>618.89800000000002</v>
      </c>
      <c r="RV64" s="29">
        <v>616.80600000000004</v>
      </c>
      <c r="RW64" s="29">
        <v>619.41899999999998</v>
      </c>
      <c r="RX64" s="29">
        <v>615.63800000000003</v>
      </c>
      <c r="RY64" s="29">
        <v>602.18799999999999</v>
      </c>
      <c r="RZ64" s="29">
        <v>593.47299999999996</v>
      </c>
      <c r="SA64" s="29">
        <v>601.59400000000005</v>
      </c>
      <c r="SB64" s="29">
        <v>586.36400000000003</v>
      </c>
      <c r="SC64" s="29">
        <v>555.68700000000001</v>
      </c>
      <c r="SD64" s="29">
        <v>517.947</v>
      </c>
      <c r="SE64" s="29">
        <v>514.73099999999999</v>
      </c>
      <c r="SF64" s="29">
        <v>526.62699999999995</v>
      </c>
      <c r="SG64" s="29">
        <v>531.64200000000005</v>
      </c>
      <c r="SH64" s="29">
        <v>537.33199999999999</v>
      </c>
      <c r="SI64" s="29">
        <v>558.94000000000005</v>
      </c>
      <c r="SJ64" s="29">
        <v>526.59799999999996</v>
      </c>
      <c r="SK64" s="29">
        <v>516.97400000000005</v>
      </c>
      <c r="SL64" s="29">
        <v>503.82400000000001</v>
      </c>
      <c r="SM64" s="29">
        <v>495.35599999999999</v>
      </c>
      <c r="SN64" s="29">
        <v>484.08600000000001</v>
      </c>
      <c r="SO64" s="29">
        <v>476.50799999999998</v>
      </c>
      <c r="SP64" s="29">
        <v>475.83100000000002</v>
      </c>
      <c r="SQ64" s="29">
        <v>471.63200000000001</v>
      </c>
      <c r="SR64" s="29">
        <v>473.79399999999998</v>
      </c>
      <c r="SS64" s="29">
        <v>478.86399999999998</v>
      </c>
      <c r="ST64" s="29">
        <v>484.334</v>
      </c>
      <c r="SU64" s="29">
        <v>487.209</v>
      </c>
      <c r="SV64" s="29">
        <v>491.495</v>
      </c>
      <c r="SW64" s="29">
        <v>518.66300000000001</v>
      </c>
      <c r="SX64" s="29">
        <v>517.24300000000005</v>
      </c>
      <c r="SY64" s="29">
        <v>518.55700000000002</v>
      </c>
      <c r="SZ64" s="29">
        <v>506.12299999999999</v>
      </c>
      <c r="TA64" s="29">
        <v>499.34800000000001</v>
      </c>
      <c r="TB64" s="29">
        <v>495.899</v>
      </c>
      <c r="TC64" s="29">
        <v>490.01900000000001</v>
      </c>
    </row>
    <row r="65" spans="2:529" x14ac:dyDescent="0.25">
      <c r="B65" s="29" t="s">
        <v>859</v>
      </c>
      <c r="C65" s="29" t="s">
        <v>927</v>
      </c>
      <c r="D65" s="29">
        <f t="shared" si="12"/>
        <v>390</v>
      </c>
      <c r="E65" s="29" t="str" cm="1">
        <f t="array" ref="E65">_xll.BDP($B65&amp;" corp",E$11)</f>
        <v>CPIPGR 4 7/8 PERP</v>
      </c>
      <c r="F65" s="29" t="str" cm="1">
        <f t="array" ref="F65">_xll.BDP($B65&amp;" corp",F$11)</f>
        <v>CPIPGR</v>
      </c>
      <c r="G65" s="29" cm="1">
        <f t="array" ref="G65">_xll.BDP($B65&amp;" corp",G$11)</f>
        <v>4.875</v>
      </c>
      <c r="H65" s="31" cm="1">
        <f t="array" ref="H65">_xll.BDP($B65&amp;" corp",H$11)*1</f>
        <v>45854</v>
      </c>
      <c r="I65" s="31" t="str">
        <f t="shared" si="10"/>
        <v>CPIPGR 4.875 25</v>
      </c>
      <c r="J65" s="29" t="str" cm="1">
        <f t="array" ref="J65">_xll.BDP($B65&amp;" corp",J$11)</f>
        <v>EUR</v>
      </c>
      <c r="K65" s="31" cm="1">
        <f t="array" ref="K65">_xll.BDP($B65&amp;" corp",K$11)*1</f>
        <v>43564</v>
      </c>
      <c r="L65" s="29">
        <f t="shared" ca="1" si="11"/>
        <v>562</v>
      </c>
      <c r="N65" s="29">
        <v>1</v>
      </c>
      <c r="O65" s="29" t="s">
        <v>1174</v>
      </c>
      <c r="P65" s="29">
        <f>_xll.BDH(B65&amp;"@"&amp;C65&amp;" Corp","blp_i_sprd_mid","-2AY",,"Dates=h","Fill=C","Sort=R","Dir=H","factor=1","pcs="&amp;TV66,"cols=390;rows=1")</f>
        <v>584.10799999999995</v>
      </c>
      <c r="Q65" s="29">
        <v>584.25599999999997</v>
      </c>
      <c r="R65" s="29">
        <v>586.37900000000002</v>
      </c>
      <c r="S65" s="29">
        <v>586.61599999999999</v>
      </c>
      <c r="T65" s="29">
        <v>585.44299999999998</v>
      </c>
      <c r="U65" s="29">
        <v>576.19000000000005</v>
      </c>
      <c r="V65" s="29">
        <v>572.48900000000003</v>
      </c>
      <c r="W65" s="29">
        <v>572.10599999999999</v>
      </c>
      <c r="X65" s="29">
        <v>572.61800000000005</v>
      </c>
      <c r="Y65" s="29">
        <v>570.66899999999998</v>
      </c>
      <c r="Z65" s="29">
        <v>566.96600000000001</v>
      </c>
      <c r="AA65" s="29">
        <v>568.94200000000001</v>
      </c>
      <c r="AB65" s="29">
        <v>572.08000000000004</v>
      </c>
      <c r="AC65" s="29">
        <v>575.846</v>
      </c>
      <c r="AD65" s="29">
        <v>574.31899999999996</v>
      </c>
      <c r="AE65" s="29">
        <v>574.73099999999999</v>
      </c>
      <c r="AF65" s="29">
        <v>577.58900000000006</v>
      </c>
      <c r="AG65" s="29">
        <v>573.51900000000001</v>
      </c>
      <c r="AH65" s="29">
        <v>570.42899999999997</v>
      </c>
      <c r="AI65" s="29">
        <v>563.59900000000005</v>
      </c>
      <c r="AJ65" s="29">
        <v>552.17100000000005</v>
      </c>
      <c r="AK65" s="29">
        <v>552.45500000000004</v>
      </c>
      <c r="AL65" s="29">
        <v>549.18700000000001</v>
      </c>
      <c r="AM65" s="29">
        <v>543.827</v>
      </c>
      <c r="AN65" s="29">
        <v>544.19299999999998</v>
      </c>
      <c r="AO65" s="29">
        <v>543.70899999999995</v>
      </c>
      <c r="AP65" s="29">
        <v>546.73099999999999</v>
      </c>
      <c r="AQ65" s="29">
        <v>546.34900000000005</v>
      </c>
      <c r="AR65" s="29">
        <v>546.59199999999998</v>
      </c>
      <c r="AS65" s="29">
        <v>539.17600000000004</v>
      </c>
      <c r="AT65" s="29">
        <v>540.99900000000002</v>
      </c>
      <c r="AU65" s="29">
        <v>541.85599999999999</v>
      </c>
      <c r="AV65" s="29">
        <v>542.07100000000003</v>
      </c>
      <c r="AW65" s="29">
        <v>567.76</v>
      </c>
      <c r="AX65" s="29">
        <v>571.36</v>
      </c>
      <c r="AY65" s="29">
        <v>573.45899999999995</v>
      </c>
      <c r="AZ65" s="29">
        <v>576.62599999999998</v>
      </c>
      <c r="BA65" s="29">
        <v>577.94600000000003</v>
      </c>
      <c r="BB65" s="29">
        <v>574.43799999999999</v>
      </c>
      <c r="BC65" s="29">
        <v>571.42499999999995</v>
      </c>
      <c r="BD65" s="29">
        <v>570.60799999999995</v>
      </c>
      <c r="BE65" s="29">
        <v>573.77700000000004</v>
      </c>
      <c r="BF65" s="29">
        <v>574.58399999999995</v>
      </c>
      <c r="BG65" s="29">
        <v>573.82000000000005</v>
      </c>
      <c r="BH65" s="29">
        <v>571.60900000000004</v>
      </c>
      <c r="BI65" s="29">
        <v>568.02499999999998</v>
      </c>
      <c r="BJ65" s="29">
        <v>564.173</v>
      </c>
      <c r="BK65" s="29">
        <v>560.15899999999999</v>
      </c>
      <c r="BL65" s="29">
        <v>559.85299999999995</v>
      </c>
      <c r="BM65" s="29">
        <v>561.31799999999998</v>
      </c>
      <c r="BN65" s="29">
        <v>560.92600000000004</v>
      </c>
      <c r="BO65" s="29">
        <v>563.35799999999995</v>
      </c>
      <c r="BP65" s="29">
        <v>561.09500000000003</v>
      </c>
      <c r="BQ65" s="29">
        <v>559.98</v>
      </c>
      <c r="BR65" s="29">
        <v>558.41200000000003</v>
      </c>
      <c r="BS65" s="29">
        <v>557.00099999999998</v>
      </c>
      <c r="BT65" s="29">
        <v>550.98900000000003</v>
      </c>
      <c r="BU65" s="29">
        <v>548.78399999999999</v>
      </c>
      <c r="BV65" s="29">
        <v>547.94000000000005</v>
      </c>
      <c r="BW65" s="29">
        <v>541.029</v>
      </c>
      <c r="BX65" s="29">
        <v>539.68899999999996</v>
      </c>
      <c r="BY65" s="29">
        <v>536.37599999999998</v>
      </c>
      <c r="BZ65" s="29">
        <v>534.23099999999999</v>
      </c>
      <c r="CA65" s="29">
        <v>536.48500000000001</v>
      </c>
      <c r="CB65" s="29">
        <v>540.91499999999996</v>
      </c>
      <c r="CC65" s="29">
        <v>542.71799999999996</v>
      </c>
      <c r="CD65" s="29">
        <v>551.38499999999999</v>
      </c>
      <c r="CE65" s="29">
        <v>553.89200000000005</v>
      </c>
      <c r="CF65" s="29">
        <v>557.30799999999999</v>
      </c>
      <c r="CG65" s="29">
        <v>551.87800000000004</v>
      </c>
      <c r="CH65" s="29">
        <v>552.70100000000002</v>
      </c>
      <c r="CI65" s="29">
        <v>551.60900000000004</v>
      </c>
      <c r="CJ65" s="29">
        <v>555.92100000000005</v>
      </c>
      <c r="CK65" s="29">
        <v>552.76300000000003</v>
      </c>
      <c r="CL65" s="29">
        <v>549.85699999999997</v>
      </c>
      <c r="CM65" s="29">
        <v>547.572</v>
      </c>
      <c r="CN65" s="29">
        <v>550.92999999999995</v>
      </c>
      <c r="CO65" s="29">
        <v>556.41899999999998</v>
      </c>
      <c r="CP65" s="29">
        <v>557.10599999999999</v>
      </c>
      <c r="CQ65" s="29">
        <v>555.21100000000001</v>
      </c>
      <c r="CR65" s="29">
        <v>556.81799999999998</v>
      </c>
      <c r="CS65" s="29">
        <v>560.38</v>
      </c>
      <c r="CT65" s="29">
        <v>554.91800000000001</v>
      </c>
      <c r="CU65" s="29">
        <v>553.10799999999995</v>
      </c>
      <c r="CV65" s="29">
        <v>549.72199999999998</v>
      </c>
      <c r="CW65" s="29">
        <v>548.899</v>
      </c>
      <c r="CX65" s="29">
        <v>552.81100000000004</v>
      </c>
      <c r="CY65" s="29">
        <v>549.36599999999999</v>
      </c>
      <c r="CZ65" s="29">
        <v>549.83199999999999</v>
      </c>
      <c r="DA65" s="29">
        <v>546.08299999999997</v>
      </c>
      <c r="DB65" s="29">
        <v>544.22900000000004</v>
      </c>
      <c r="DC65" s="29">
        <v>575.26400000000001</v>
      </c>
      <c r="DD65" s="29">
        <v>574.93100000000004</v>
      </c>
      <c r="DE65" s="29">
        <v>575.25599999999997</v>
      </c>
      <c r="DF65" s="29">
        <v>563.49599999999998</v>
      </c>
      <c r="DG65" s="29">
        <v>560.78599999999994</v>
      </c>
      <c r="DH65" s="29">
        <v>562.5</v>
      </c>
      <c r="DI65" s="29">
        <v>573.4</v>
      </c>
      <c r="DJ65" s="29">
        <v>599.21699999999998</v>
      </c>
      <c r="DK65" s="29">
        <v>617.34699999999998</v>
      </c>
      <c r="DL65" s="29">
        <v>639.80700000000002</v>
      </c>
      <c r="DM65" s="29">
        <v>656.09199999999998</v>
      </c>
      <c r="DN65" s="29">
        <v>656.91399999999999</v>
      </c>
      <c r="DO65" s="29">
        <v>655.87</v>
      </c>
      <c r="DP65" s="29">
        <v>659.73900000000003</v>
      </c>
      <c r="DQ65" s="29">
        <v>673.42600000000004</v>
      </c>
      <c r="DR65" s="29">
        <v>693.89499999999998</v>
      </c>
      <c r="DS65" s="29">
        <v>701.20600000000002</v>
      </c>
      <c r="DT65" s="29">
        <v>715.59699999999998</v>
      </c>
      <c r="DU65" s="29">
        <v>720.64300000000003</v>
      </c>
      <c r="DV65" s="29">
        <v>728.06799999999998</v>
      </c>
      <c r="DW65" s="29">
        <v>736.471</v>
      </c>
      <c r="DX65" s="29">
        <v>735.827</v>
      </c>
      <c r="DY65" s="29">
        <v>729.01900000000001</v>
      </c>
      <c r="DZ65" s="29">
        <v>726.43</v>
      </c>
      <c r="EA65" s="29">
        <v>725.92700000000002</v>
      </c>
      <c r="EB65" s="29">
        <v>727.26400000000001</v>
      </c>
      <c r="EC65" s="29">
        <v>728.78</v>
      </c>
      <c r="ED65" s="29">
        <v>734.82500000000005</v>
      </c>
      <c r="EE65" s="29">
        <v>736.08600000000001</v>
      </c>
      <c r="EF65" s="29">
        <v>727.30700000000002</v>
      </c>
      <c r="EG65" s="29">
        <v>731.29</v>
      </c>
      <c r="EH65" s="29">
        <v>724.15499999999997</v>
      </c>
      <c r="EI65" s="29">
        <v>730.197</v>
      </c>
      <c r="EJ65" s="29">
        <v>731.36900000000003</v>
      </c>
      <c r="EK65" s="29">
        <v>746.92</v>
      </c>
      <c r="EL65" s="29">
        <v>759.68399999999997</v>
      </c>
      <c r="EM65" s="29">
        <v>768.46400000000006</v>
      </c>
      <c r="EN65" s="29">
        <v>772.06200000000001</v>
      </c>
      <c r="EO65" s="29">
        <v>769.22500000000002</v>
      </c>
      <c r="EP65" s="29">
        <v>773.24699999999996</v>
      </c>
      <c r="EQ65" s="29">
        <v>780.01099999999997</v>
      </c>
      <c r="ER65" s="29">
        <v>758.04399999999998</v>
      </c>
      <c r="ES65" s="29">
        <v>775.19100000000003</v>
      </c>
      <c r="ET65" s="29">
        <v>829.86300000000006</v>
      </c>
      <c r="EU65" s="29">
        <v>858.63499999999999</v>
      </c>
      <c r="EV65" s="29">
        <v>916.71100000000001</v>
      </c>
      <c r="EW65" s="29">
        <v>940.48900000000003</v>
      </c>
      <c r="EX65" s="29">
        <v>883.74400000000003</v>
      </c>
      <c r="EY65" s="29">
        <v>761.423</v>
      </c>
      <c r="EZ65" s="29">
        <v>758.76</v>
      </c>
      <c r="FA65" s="29">
        <v>755.53700000000003</v>
      </c>
      <c r="FB65" s="29">
        <v>756.81299999999999</v>
      </c>
      <c r="FC65" s="29">
        <v>749.22799999999995</v>
      </c>
      <c r="FD65" s="29">
        <v>740.24300000000005</v>
      </c>
      <c r="FE65" s="29">
        <v>724.36900000000003</v>
      </c>
      <c r="FF65" s="29">
        <v>737.32600000000002</v>
      </c>
      <c r="FG65" s="29">
        <v>736.57299999999998</v>
      </c>
      <c r="FH65" s="29">
        <v>723.36199999999997</v>
      </c>
      <c r="FI65" s="29">
        <v>720.31200000000001</v>
      </c>
      <c r="FJ65" s="29">
        <v>723.73099999999999</v>
      </c>
      <c r="FK65" s="29">
        <v>654.20899999999995</v>
      </c>
      <c r="FL65" s="29">
        <v>607.58299999999997</v>
      </c>
      <c r="FM65" s="29">
        <v>554.58100000000002</v>
      </c>
      <c r="FN65" s="29">
        <v>549.73299999999995</v>
      </c>
      <c r="FO65" s="29">
        <v>510.274</v>
      </c>
      <c r="FP65" s="29">
        <v>496.41300000000001</v>
      </c>
      <c r="FQ65" s="29">
        <v>515.48</v>
      </c>
      <c r="FR65" s="29">
        <v>437.55099999999999</v>
      </c>
      <c r="FS65" s="29">
        <v>410.399</v>
      </c>
      <c r="FT65" s="29">
        <v>402.92599999999999</v>
      </c>
      <c r="FU65" s="29">
        <v>403.697</v>
      </c>
      <c r="FV65" s="29">
        <v>415.89</v>
      </c>
      <c r="FW65" s="29">
        <v>408.64800000000002</v>
      </c>
      <c r="FX65" s="29">
        <v>386.28800000000001</v>
      </c>
      <c r="FY65" s="29">
        <v>375.07</v>
      </c>
      <c r="FZ65" s="29">
        <v>367.76100000000002</v>
      </c>
      <c r="GA65" s="29">
        <v>358.358</v>
      </c>
      <c r="GB65" s="29">
        <v>347.12700000000001</v>
      </c>
      <c r="GC65" s="29">
        <v>350.089</v>
      </c>
      <c r="GD65" s="29">
        <v>350.57799999999997</v>
      </c>
      <c r="GE65" s="29">
        <v>351.20499999999998</v>
      </c>
      <c r="GF65" s="29">
        <v>350.47399999999999</v>
      </c>
      <c r="GG65" s="29">
        <v>353.38299999999998</v>
      </c>
      <c r="GH65" s="29">
        <v>353.27499999999998</v>
      </c>
      <c r="GI65" s="29">
        <v>352.82799999999997</v>
      </c>
      <c r="GJ65" s="29">
        <v>355.29399999999998</v>
      </c>
      <c r="GK65" s="29">
        <v>356.00200000000001</v>
      </c>
      <c r="GL65" s="29">
        <v>354.65699999999998</v>
      </c>
      <c r="GM65" s="29">
        <v>354.60500000000002</v>
      </c>
      <c r="GN65" s="29">
        <v>357.077</v>
      </c>
      <c r="GO65" s="29">
        <v>361.815</v>
      </c>
      <c r="GP65" s="29">
        <v>367.91399999999999</v>
      </c>
      <c r="GQ65" s="29">
        <v>371.524</v>
      </c>
      <c r="GR65" s="29">
        <v>370.32</v>
      </c>
      <c r="GS65" s="29">
        <v>368.50599999999997</v>
      </c>
      <c r="GT65" s="29">
        <v>369.73</v>
      </c>
      <c r="GU65" s="29">
        <v>374.56200000000001</v>
      </c>
      <c r="GV65" s="29">
        <v>366.67099999999999</v>
      </c>
      <c r="GW65" s="29">
        <v>367.41800000000001</v>
      </c>
      <c r="GX65" s="29">
        <v>365.84500000000003</v>
      </c>
      <c r="GY65" s="29">
        <v>367.77499999999998</v>
      </c>
      <c r="GZ65" s="29">
        <v>366.36399999999998</v>
      </c>
      <c r="HA65" s="29">
        <v>370.61900000000003</v>
      </c>
      <c r="HB65" s="29">
        <v>379.89699999999999</v>
      </c>
      <c r="HC65" s="29">
        <v>384.52199999999999</v>
      </c>
      <c r="HD65" s="29">
        <v>387.49700000000001</v>
      </c>
      <c r="HE65" s="29">
        <v>388.61099999999999</v>
      </c>
      <c r="HF65" s="29">
        <v>391.29700000000003</v>
      </c>
      <c r="HG65" s="29">
        <v>396.03800000000001</v>
      </c>
      <c r="HH65" s="29">
        <v>403.26499999999999</v>
      </c>
      <c r="HI65" s="29">
        <v>406.20299999999997</v>
      </c>
      <c r="HJ65" s="29">
        <v>406.10399999999998</v>
      </c>
      <c r="HK65" s="29">
        <v>405.28100000000001</v>
      </c>
      <c r="HL65" s="29">
        <v>401.75599999999997</v>
      </c>
      <c r="HM65" s="29">
        <v>400.02199999999999</v>
      </c>
      <c r="HN65" s="29">
        <v>400.09699999999998</v>
      </c>
      <c r="HO65" s="29">
        <v>403.755</v>
      </c>
      <c r="HP65" s="29">
        <v>400.99700000000001</v>
      </c>
      <c r="HQ65" s="29">
        <v>403.524</v>
      </c>
      <c r="HR65" s="29">
        <v>405.101</v>
      </c>
      <c r="HS65" s="29">
        <v>405.29</v>
      </c>
      <c r="HT65" s="29">
        <v>406.976</v>
      </c>
      <c r="HU65" s="29">
        <v>410.13600000000002</v>
      </c>
      <c r="HV65" s="29">
        <v>412.88200000000001</v>
      </c>
      <c r="HW65" s="29">
        <v>417.95</v>
      </c>
      <c r="HX65" s="29">
        <v>423.21</v>
      </c>
      <c r="HY65" s="29">
        <v>428.43</v>
      </c>
      <c r="HZ65" s="29">
        <v>425.67500000000001</v>
      </c>
      <c r="IA65" s="29">
        <v>426.85899999999998</v>
      </c>
      <c r="IB65" s="29">
        <v>429.74799999999999</v>
      </c>
      <c r="IC65" s="29">
        <v>433.38099999999997</v>
      </c>
      <c r="ID65" s="29">
        <v>436.68</v>
      </c>
      <c r="IE65" s="29">
        <v>438.81700000000001</v>
      </c>
      <c r="IF65" s="29">
        <v>433.76600000000002</v>
      </c>
      <c r="IG65" s="29">
        <v>438.71499999999997</v>
      </c>
      <c r="IH65" s="29">
        <v>438.98200000000003</v>
      </c>
      <c r="II65" s="29">
        <v>439.101</v>
      </c>
      <c r="IJ65" s="29">
        <v>437.51400000000001</v>
      </c>
      <c r="IK65" s="29">
        <v>439.59399999999999</v>
      </c>
      <c r="IL65" s="29">
        <v>439.28800000000001</v>
      </c>
      <c r="IM65" s="29">
        <v>436.74</v>
      </c>
      <c r="IN65" s="29">
        <v>436.4</v>
      </c>
      <c r="IO65" s="29">
        <v>432.35700000000003</v>
      </c>
      <c r="IP65" s="29">
        <v>429.37200000000001</v>
      </c>
      <c r="IQ65" s="29">
        <v>427.58600000000001</v>
      </c>
      <c r="IR65" s="29">
        <v>424.01400000000001</v>
      </c>
      <c r="IS65" s="29">
        <v>419.04700000000003</v>
      </c>
      <c r="IT65" s="29">
        <v>412.44499999999999</v>
      </c>
      <c r="IU65" s="29">
        <v>410.07</v>
      </c>
      <c r="IV65" s="29">
        <v>408.03399999999999</v>
      </c>
      <c r="IW65" s="29">
        <v>404.98500000000001</v>
      </c>
      <c r="IX65" s="29">
        <v>411.24400000000003</v>
      </c>
      <c r="IY65" s="29">
        <v>409.92</v>
      </c>
      <c r="IZ65" s="29">
        <v>416.48200000000003</v>
      </c>
      <c r="JA65" s="29">
        <v>423.29</v>
      </c>
      <c r="JB65" s="29">
        <v>424.46800000000002</v>
      </c>
      <c r="JC65" s="29">
        <v>421.779</v>
      </c>
      <c r="JD65" s="29">
        <v>418.017</v>
      </c>
      <c r="JE65" s="29">
        <v>418.803</v>
      </c>
      <c r="JF65" s="29">
        <v>420.38</v>
      </c>
      <c r="JG65" s="29">
        <v>424.61500000000001</v>
      </c>
      <c r="JH65" s="29">
        <v>425.90600000000001</v>
      </c>
      <c r="JI65" s="29">
        <v>424.33300000000003</v>
      </c>
      <c r="JJ65" s="29">
        <v>424.19099999999997</v>
      </c>
      <c r="JK65" s="29">
        <v>428.99299999999999</v>
      </c>
      <c r="JL65" s="29">
        <v>429.87200000000001</v>
      </c>
      <c r="JM65" s="29">
        <v>430.41500000000002</v>
      </c>
      <c r="JN65" s="29">
        <v>434.31099999999998</v>
      </c>
      <c r="JO65" s="29">
        <v>437.834</v>
      </c>
      <c r="JP65" s="29">
        <v>425.06799999999998</v>
      </c>
      <c r="JQ65" s="29">
        <v>432.25799999999998</v>
      </c>
      <c r="JR65" s="29">
        <v>436.61799999999999</v>
      </c>
      <c r="JS65" s="29">
        <v>438.11399999999998</v>
      </c>
      <c r="JT65" s="29">
        <v>435.81</v>
      </c>
      <c r="JU65" s="29">
        <v>439.12400000000002</v>
      </c>
      <c r="JV65" s="29">
        <v>441.11500000000001</v>
      </c>
      <c r="JW65" s="29">
        <v>433.37</v>
      </c>
      <c r="JX65" s="29">
        <v>427.68099999999998</v>
      </c>
      <c r="JY65" s="29">
        <v>432.15199999999999</v>
      </c>
      <c r="JZ65" s="29">
        <v>433.12900000000002</v>
      </c>
      <c r="KA65" s="29">
        <v>438.59500000000003</v>
      </c>
      <c r="KB65" s="29">
        <v>439.79199999999997</v>
      </c>
      <c r="KC65" s="29">
        <v>441.29599999999999</v>
      </c>
      <c r="KD65" s="29">
        <v>438.86700000000002</v>
      </c>
      <c r="KE65" s="29">
        <v>434.35199999999998</v>
      </c>
      <c r="KF65" s="29">
        <v>438.25400000000002</v>
      </c>
      <c r="KG65" s="29">
        <v>437.44299999999998</v>
      </c>
      <c r="KH65" s="29">
        <v>432.08199999999999</v>
      </c>
      <c r="KI65" s="29">
        <v>420.64600000000002</v>
      </c>
      <c r="KJ65" s="29">
        <v>419.78699999999998</v>
      </c>
      <c r="KK65" s="29">
        <v>432.19799999999998</v>
      </c>
      <c r="KL65" s="29">
        <v>473.58199999999999</v>
      </c>
      <c r="KM65" s="29">
        <v>474.86900000000003</v>
      </c>
      <c r="KN65" s="29">
        <v>478.97500000000002</v>
      </c>
      <c r="KO65" s="29">
        <v>491.334</v>
      </c>
      <c r="KP65" s="29">
        <v>503.31700000000001</v>
      </c>
      <c r="KQ65" s="29">
        <v>512.02599999999995</v>
      </c>
      <c r="KR65" s="29">
        <v>517.73</v>
      </c>
      <c r="KS65" s="29">
        <v>517.31399999999996</v>
      </c>
      <c r="KT65" s="29">
        <v>515.69000000000005</v>
      </c>
      <c r="KU65" s="29">
        <v>519.33600000000001</v>
      </c>
      <c r="KV65" s="29">
        <v>537.43399999999997</v>
      </c>
      <c r="KW65" s="29">
        <v>537.5</v>
      </c>
      <c r="KX65" s="29">
        <v>533.31899999999996</v>
      </c>
      <c r="KY65" s="29">
        <v>532.09100000000001</v>
      </c>
      <c r="KZ65" s="29">
        <v>541.73900000000003</v>
      </c>
      <c r="LA65" s="29">
        <v>550.19299999999998</v>
      </c>
      <c r="LB65" s="29">
        <v>559.25599999999997</v>
      </c>
      <c r="LC65" s="29">
        <v>560.75099999999998</v>
      </c>
      <c r="LD65" s="29">
        <v>571.096</v>
      </c>
      <c r="LE65" s="29">
        <v>571.976</v>
      </c>
      <c r="LF65" s="29">
        <v>556.92899999999997</v>
      </c>
      <c r="LG65" s="29">
        <v>553.173</v>
      </c>
      <c r="LH65" s="29">
        <v>549.05600000000004</v>
      </c>
      <c r="LI65" s="29">
        <v>546.84900000000005</v>
      </c>
      <c r="LJ65" s="29">
        <v>546.50099999999998</v>
      </c>
      <c r="LK65" s="29">
        <v>549.29899999999998</v>
      </c>
      <c r="LL65" s="29">
        <v>551.66800000000001</v>
      </c>
      <c r="LM65" s="29">
        <v>550.63300000000004</v>
      </c>
      <c r="LN65" s="29">
        <v>527.25599999999997</v>
      </c>
      <c r="LO65" s="29">
        <v>513.92700000000002</v>
      </c>
      <c r="LP65" s="29">
        <v>505.541</v>
      </c>
      <c r="LQ65" s="29">
        <v>502.26900000000001</v>
      </c>
      <c r="LR65" s="29">
        <v>496.94299999999998</v>
      </c>
      <c r="LS65" s="29">
        <v>493.15100000000001</v>
      </c>
      <c r="LT65" s="29">
        <v>492.39100000000002</v>
      </c>
      <c r="LU65" s="29">
        <v>501.625</v>
      </c>
      <c r="LV65" s="29">
        <v>513.49199999999996</v>
      </c>
      <c r="LW65" s="29">
        <v>523.27200000000005</v>
      </c>
      <c r="LX65" s="29">
        <v>521.94200000000001</v>
      </c>
      <c r="LY65" s="29">
        <v>523.08100000000002</v>
      </c>
      <c r="LZ65" s="29">
        <v>511.82499999999999</v>
      </c>
      <c r="MA65" s="29">
        <v>506.44</v>
      </c>
      <c r="MB65" s="29">
        <v>507.25099999999998</v>
      </c>
      <c r="MC65" s="29">
        <v>504.08199999999999</v>
      </c>
      <c r="MD65" s="29">
        <v>504.47500000000002</v>
      </c>
      <c r="ME65" s="29">
        <v>519.71500000000003</v>
      </c>
      <c r="MF65" s="29">
        <v>529.68499999999995</v>
      </c>
      <c r="MG65" s="29">
        <v>512.87400000000002</v>
      </c>
      <c r="MH65" s="29">
        <v>500.34500000000003</v>
      </c>
      <c r="MI65" s="29">
        <v>503.86700000000002</v>
      </c>
      <c r="MJ65" s="29">
        <v>505.464</v>
      </c>
      <c r="MK65" s="29">
        <v>510.34500000000003</v>
      </c>
      <c r="ML65" s="29">
        <v>513.34500000000003</v>
      </c>
      <c r="MM65" s="29">
        <v>518.73199999999997</v>
      </c>
      <c r="MN65" s="29">
        <v>527.36900000000003</v>
      </c>
      <c r="MO65" s="29">
        <v>529.79700000000003</v>
      </c>
      <c r="MP65" s="29">
        <v>531.76300000000003</v>
      </c>
      <c r="MQ65" s="29">
        <v>511.34800000000001</v>
      </c>
      <c r="MR65" s="29">
        <v>563.12400000000002</v>
      </c>
      <c r="MS65" s="29">
        <v>558.98400000000004</v>
      </c>
      <c r="MT65" s="29">
        <v>587.90899999999999</v>
      </c>
      <c r="MU65" s="29">
        <v>603.41899999999998</v>
      </c>
      <c r="MV65" s="29">
        <v>605.53899999999999</v>
      </c>
      <c r="MW65" s="29">
        <v>604.90700000000004</v>
      </c>
      <c r="MX65" s="29">
        <v>601.27800000000002</v>
      </c>
      <c r="MY65" s="29">
        <v>600.27800000000002</v>
      </c>
      <c r="MZ65" s="29">
        <v>601.10299999999995</v>
      </c>
      <c r="NA65" s="29">
        <v>601.81399999999996</v>
      </c>
      <c r="NB65" s="29">
        <v>606.60699999999997</v>
      </c>
      <c r="NC65" s="29">
        <v>609.97900000000004</v>
      </c>
      <c r="ND65" s="29">
        <v>616.90499999999997</v>
      </c>
      <c r="NE65" s="29">
        <v>619.923</v>
      </c>
      <c r="NF65" s="29">
        <v>623.98500000000001</v>
      </c>
      <c r="NG65" s="29">
        <v>619.74900000000002</v>
      </c>
      <c r="NH65" s="29">
        <v>617.18299999999999</v>
      </c>
      <c r="NI65" s="29">
        <v>617.19899999999996</v>
      </c>
      <c r="NJ65" s="29">
        <v>614.38499999999999</v>
      </c>
      <c r="NK65" s="29">
        <v>609.04999999999995</v>
      </c>
      <c r="NL65" s="29">
        <v>610.05700000000002</v>
      </c>
      <c r="NM65" s="29">
        <v>613.86699999999996</v>
      </c>
      <c r="NN65" s="29">
        <v>598.14</v>
      </c>
      <c r="NO65" s="29">
        <v>594.79700000000003</v>
      </c>
      <c r="NP65" s="29">
        <v>595.92700000000002</v>
      </c>
      <c r="NQ65" s="29">
        <v>596.26199999999994</v>
      </c>
      <c r="NR65" s="29">
        <v>592.78099999999995</v>
      </c>
      <c r="NS65" s="29">
        <v>595.79200000000003</v>
      </c>
      <c r="NT65" s="29">
        <v>598.28399999999999</v>
      </c>
      <c r="NU65" s="29">
        <v>601.26599999999996</v>
      </c>
      <c r="NV65" s="29">
        <v>597.34</v>
      </c>
      <c r="NW65" s="29">
        <v>602.75599999999997</v>
      </c>
      <c r="NX65" s="29">
        <v>596.62800000000004</v>
      </c>
      <c r="NY65" s="29">
        <v>586.61800000000005</v>
      </c>
      <c r="NZ65" s="29">
        <v>569.87800000000004</v>
      </c>
      <c r="OA65" s="29">
        <v>576.28399999999999</v>
      </c>
      <c r="OB65" s="29">
        <v>576.26199999999994</v>
      </c>
      <c r="OC65" s="29">
        <v>588.54600000000005</v>
      </c>
      <c r="OD65" s="29">
        <v>591.452</v>
      </c>
      <c r="OE65" s="29">
        <v>593.25599999999997</v>
      </c>
      <c r="OF65" s="29">
        <v>598.505</v>
      </c>
      <c r="OG65" s="29">
        <v>597.38099999999997</v>
      </c>
      <c r="OH65" s="29">
        <v>598.99199999999996</v>
      </c>
      <c r="OI65" s="29">
        <v>593.41099999999994</v>
      </c>
      <c r="OJ65" s="29">
        <v>590.78499999999997</v>
      </c>
      <c r="OK65" s="29">
        <v>581.36699999999996</v>
      </c>
      <c r="OL65" s="29">
        <v>564.08699999999999</v>
      </c>
      <c r="OM65" s="29">
        <v>541.85500000000002</v>
      </c>
      <c r="ON65" s="29">
        <v>546.44799999999998</v>
      </c>
      <c r="OO65" s="29">
        <v>583.73599999999999</v>
      </c>
    </row>
    <row r="66" spans="2:529" x14ac:dyDescent="0.25">
      <c r="B66" s="29" t="s">
        <v>768</v>
      </c>
      <c r="C66" s="29" t="s">
        <v>927</v>
      </c>
      <c r="D66" s="29">
        <f t="shared" si="12"/>
        <v>510</v>
      </c>
      <c r="E66" s="29" t="str" cm="1">
        <f t="array" ref="E66">_xll.BDP($B66&amp;" corp",E$11)</f>
        <v>FERSM 2.124 PERP</v>
      </c>
      <c r="F66" s="29" t="str" cm="1">
        <f t="array" ref="F66">_xll.BDP($B66&amp;" corp",F$11)</f>
        <v>FERSM</v>
      </c>
      <c r="G66" s="29" cm="1">
        <f t="array" ref="G66">_xll.BDP($B66&amp;" corp",G$11)</f>
        <v>2.1240000000000001</v>
      </c>
      <c r="H66" s="31" cm="1">
        <f t="array" ref="H66">_xll.BDP($B66&amp;" corp",H$11)*1</f>
        <v>44971</v>
      </c>
      <c r="I66" s="31" t="str">
        <f t="shared" si="10"/>
        <v>FERSM 2.124 23</v>
      </c>
      <c r="J66" s="29" t="str" cm="1">
        <f t="array" ref="J66">_xll.BDP($B66&amp;" corp",J$11)</f>
        <v>EUR</v>
      </c>
      <c r="K66" s="31" cm="1">
        <f t="array" ref="K66">_xll.BDP($B66&amp;" corp",K$11)*1</f>
        <v>43046</v>
      </c>
      <c r="L66" s="29">
        <f t="shared" ca="1" si="11"/>
        <v>1080</v>
      </c>
      <c r="N66" s="29">
        <v>1</v>
      </c>
      <c r="O66" s="29" t="s">
        <v>1174</v>
      </c>
      <c r="P66" s="29">
        <f>_xll.BDH(B66&amp;"@"&amp;C66&amp;" Corp","blp_i_sprd_mid","-2AY",,"Dates=h","Fill=C","Sort=R","Dir=H","factor=1","pcs="&amp;TV67,"cols=510;rows=1")</f>
        <v>476.97199999999998</v>
      </c>
      <c r="Q66" s="29">
        <v>477.80500000000001</v>
      </c>
      <c r="R66" s="29">
        <v>472.95100000000002</v>
      </c>
      <c r="S66" s="29">
        <v>474.53300000000002</v>
      </c>
      <c r="T66" s="29">
        <v>487.173</v>
      </c>
      <c r="U66" s="29">
        <v>484.267</v>
      </c>
      <c r="V66" s="29">
        <v>484.07</v>
      </c>
      <c r="W66" s="29">
        <v>485.55099999999999</v>
      </c>
      <c r="X66" s="29">
        <v>487.46300000000002</v>
      </c>
      <c r="Y66" s="29">
        <v>488.11099999999999</v>
      </c>
      <c r="Z66" s="29">
        <v>483.048</v>
      </c>
      <c r="AA66" s="29">
        <v>485.97300000000001</v>
      </c>
      <c r="AB66" s="29">
        <v>507.58300000000003</v>
      </c>
      <c r="AC66" s="29">
        <v>515.74199999999996</v>
      </c>
      <c r="AD66" s="29">
        <v>517.12099999999998</v>
      </c>
      <c r="AE66" s="29">
        <v>522.07899999999995</v>
      </c>
      <c r="AF66" s="29">
        <v>524.25300000000004</v>
      </c>
      <c r="AG66" s="29">
        <v>523.17399999999998</v>
      </c>
      <c r="AH66" s="29">
        <v>524.97799999999995</v>
      </c>
      <c r="AI66" s="29">
        <v>489.65100000000001</v>
      </c>
      <c r="AJ66" s="29">
        <v>452.17700000000002</v>
      </c>
      <c r="AK66" s="29">
        <v>453.96</v>
      </c>
      <c r="AL66" s="29">
        <v>446.80200000000002</v>
      </c>
      <c r="AM66" s="29">
        <v>431.77800000000002</v>
      </c>
      <c r="AN66" s="29">
        <v>432.334</v>
      </c>
      <c r="AO66" s="29">
        <v>428.84899999999999</v>
      </c>
      <c r="AP66" s="29">
        <v>423.32799999999997</v>
      </c>
      <c r="AQ66" s="29">
        <v>411.19299999999998</v>
      </c>
      <c r="AR66" s="29">
        <v>406.90300000000002</v>
      </c>
      <c r="AS66" s="29">
        <v>395.36200000000002</v>
      </c>
      <c r="AT66" s="29">
        <v>397.28399999999999</v>
      </c>
      <c r="AU66" s="29">
        <v>386.57400000000001</v>
      </c>
      <c r="AV66" s="29">
        <v>379.01</v>
      </c>
      <c r="AW66" s="29">
        <v>379.601</v>
      </c>
      <c r="AX66" s="29">
        <v>377.77</v>
      </c>
      <c r="AY66" s="29">
        <v>377.01499999999999</v>
      </c>
      <c r="AZ66" s="29">
        <v>376.41800000000001</v>
      </c>
      <c r="BA66" s="29">
        <v>376.21499999999997</v>
      </c>
      <c r="BB66" s="29">
        <v>373.43599999999998</v>
      </c>
      <c r="BC66" s="29">
        <v>369.60599999999999</v>
      </c>
      <c r="BD66" s="29">
        <v>368.99900000000002</v>
      </c>
      <c r="BE66" s="29">
        <v>373.04700000000003</v>
      </c>
      <c r="BF66" s="29">
        <v>376.64400000000001</v>
      </c>
      <c r="BG66" s="29">
        <v>374.55900000000003</v>
      </c>
      <c r="BH66" s="29">
        <v>369.60199999999998</v>
      </c>
      <c r="BI66" s="29">
        <v>368.25</v>
      </c>
      <c r="BJ66" s="29">
        <v>366.846</v>
      </c>
      <c r="BK66" s="29">
        <v>366.85</v>
      </c>
      <c r="BL66" s="29">
        <v>365.36900000000003</v>
      </c>
      <c r="BM66" s="29">
        <v>372.346</v>
      </c>
      <c r="BN66" s="29">
        <v>384.68799999999999</v>
      </c>
      <c r="BO66" s="29">
        <v>392.47199999999998</v>
      </c>
      <c r="BP66" s="29">
        <v>399.06900000000002</v>
      </c>
      <c r="BQ66" s="29">
        <v>402.14</v>
      </c>
      <c r="BR66" s="29">
        <v>407.10899999999998</v>
      </c>
      <c r="BS66" s="29">
        <v>408.53300000000002</v>
      </c>
      <c r="BT66" s="29">
        <v>408.55</v>
      </c>
      <c r="BU66" s="29">
        <v>410.52800000000002</v>
      </c>
      <c r="BV66" s="29">
        <v>411.125</v>
      </c>
      <c r="BW66" s="29">
        <v>405.39699999999999</v>
      </c>
      <c r="BX66" s="29">
        <v>400.61399999999998</v>
      </c>
      <c r="BY66" s="29">
        <v>391.87</v>
      </c>
      <c r="BZ66" s="29">
        <v>393.60599999999999</v>
      </c>
      <c r="CA66" s="29">
        <v>398.84100000000001</v>
      </c>
      <c r="CB66" s="29">
        <v>402.815</v>
      </c>
      <c r="CC66" s="29">
        <v>402.60399999999998</v>
      </c>
      <c r="CD66" s="29">
        <v>426.42899999999997</v>
      </c>
      <c r="CE66" s="29">
        <v>436.04199999999997</v>
      </c>
      <c r="CF66" s="29">
        <v>442.85199999999998</v>
      </c>
      <c r="CG66" s="29">
        <v>443.17700000000002</v>
      </c>
      <c r="CH66" s="29">
        <v>448.30099999999999</v>
      </c>
      <c r="CI66" s="29">
        <v>450.18900000000002</v>
      </c>
      <c r="CJ66" s="29">
        <v>457.315</v>
      </c>
      <c r="CK66" s="29">
        <v>454.03800000000001</v>
      </c>
      <c r="CL66" s="29">
        <v>450.80900000000003</v>
      </c>
      <c r="CM66" s="29">
        <v>451.05099999999999</v>
      </c>
      <c r="CN66" s="29">
        <v>457.93900000000002</v>
      </c>
      <c r="CO66" s="29">
        <v>469.55099999999999</v>
      </c>
      <c r="CP66" s="29">
        <v>482.43200000000002</v>
      </c>
      <c r="CQ66" s="29">
        <v>487.69600000000003</v>
      </c>
      <c r="CR66" s="29">
        <v>494.28300000000002</v>
      </c>
      <c r="CS66" s="29">
        <v>497.18</v>
      </c>
      <c r="CT66" s="29">
        <v>495.32799999999997</v>
      </c>
      <c r="CU66" s="29">
        <v>493.34899999999999</v>
      </c>
      <c r="CV66" s="29">
        <v>479.75900000000001</v>
      </c>
      <c r="CW66" s="29">
        <v>478.07499999999999</v>
      </c>
      <c r="CX66" s="29">
        <v>480.41500000000002</v>
      </c>
      <c r="CY66" s="29">
        <v>476.71100000000001</v>
      </c>
      <c r="CZ66" s="29">
        <v>475.142</v>
      </c>
      <c r="DA66" s="29">
        <v>457.57499999999999</v>
      </c>
      <c r="DB66" s="29">
        <v>439.92</v>
      </c>
      <c r="DC66" s="29">
        <v>481.21800000000002</v>
      </c>
      <c r="DD66" s="29">
        <v>472.01799999999997</v>
      </c>
      <c r="DE66" s="29">
        <v>462.505</v>
      </c>
      <c r="DF66" s="29">
        <v>425.45</v>
      </c>
      <c r="DG66" s="29">
        <v>409.23</v>
      </c>
      <c r="DH66" s="29">
        <v>375.161</v>
      </c>
      <c r="DI66" s="29">
        <v>415.07499999999999</v>
      </c>
      <c r="DJ66" s="29">
        <v>502.22800000000001</v>
      </c>
      <c r="DK66" s="29">
        <v>538.803</v>
      </c>
      <c r="DL66" s="29">
        <v>584.846</v>
      </c>
      <c r="DM66" s="29">
        <v>590.96100000000001</v>
      </c>
      <c r="DN66" s="29">
        <v>590.34400000000005</v>
      </c>
      <c r="DO66" s="29">
        <v>590.76499999999999</v>
      </c>
      <c r="DP66" s="29">
        <v>600.86500000000001</v>
      </c>
      <c r="DQ66" s="29">
        <v>673.78899999999999</v>
      </c>
      <c r="DR66" s="29">
        <v>700.44899999999996</v>
      </c>
      <c r="DS66" s="29">
        <v>701.18499999999995</v>
      </c>
      <c r="DT66" s="29">
        <v>716.13599999999997</v>
      </c>
      <c r="DU66" s="29">
        <v>727.11400000000003</v>
      </c>
      <c r="DV66" s="29">
        <v>744.58699999999999</v>
      </c>
      <c r="DW66" s="29">
        <v>751.38499999999999</v>
      </c>
      <c r="DX66" s="29">
        <v>743.66300000000001</v>
      </c>
      <c r="DY66" s="29">
        <v>718.63099999999997</v>
      </c>
      <c r="DZ66" s="29">
        <v>701.66800000000001</v>
      </c>
      <c r="EA66" s="29">
        <v>691.41600000000005</v>
      </c>
      <c r="EB66" s="29">
        <v>686.82299999999998</v>
      </c>
      <c r="EC66" s="29">
        <v>685.22799999999995</v>
      </c>
      <c r="ED66" s="29">
        <v>686.93299999999999</v>
      </c>
      <c r="EE66" s="29">
        <v>689.54600000000005</v>
      </c>
      <c r="EF66" s="29">
        <v>673.68499999999995</v>
      </c>
      <c r="EG66" s="29">
        <v>650.64499999999998</v>
      </c>
      <c r="EH66" s="29">
        <v>639.06600000000003</v>
      </c>
      <c r="EI66" s="29">
        <v>626.65599999999995</v>
      </c>
      <c r="EJ66" s="29">
        <v>614.97400000000005</v>
      </c>
      <c r="EK66" s="29">
        <v>632.51499999999999</v>
      </c>
      <c r="EL66" s="29">
        <v>642.56299999999999</v>
      </c>
      <c r="EM66" s="29">
        <v>644.62800000000004</v>
      </c>
      <c r="EN66" s="29">
        <v>646.13699999999994</v>
      </c>
      <c r="EO66" s="29">
        <v>644.07899999999995</v>
      </c>
      <c r="EP66" s="29">
        <v>641.28800000000001</v>
      </c>
      <c r="EQ66" s="29">
        <v>647.28899999999999</v>
      </c>
      <c r="ER66" s="29">
        <v>635.12800000000004</v>
      </c>
      <c r="ES66" s="29">
        <v>668.57899999999995</v>
      </c>
      <c r="ET66" s="29">
        <v>801.68299999999999</v>
      </c>
      <c r="EU66" s="29">
        <v>890.68600000000004</v>
      </c>
      <c r="EV66" s="29">
        <v>961.41099999999994</v>
      </c>
      <c r="EW66" s="29">
        <v>995.66499999999996</v>
      </c>
      <c r="EX66" s="29">
        <v>1009.235</v>
      </c>
      <c r="EY66" s="29">
        <v>1000.1180000000001</v>
      </c>
      <c r="EZ66" s="29">
        <v>994.154</v>
      </c>
      <c r="FA66" s="29">
        <v>981.69299999999998</v>
      </c>
      <c r="FB66" s="29">
        <v>982.74300000000005</v>
      </c>
      <c r="FC66" s="29">
        <v>971.399</v>
      </c>
      <c r="FD66" s="29">
        <v>969.87800000000004</v>
      </c>
      <c r="FE66" s="29">
        <v>971.16800000000001</v>
      </c>
      <c r="FF66" s="29">
        <v>994.971</v>
      </c>
      <c r="FG66" s="29">
        <v>976.64499999999998</v>
      </c>
      <c r="FH66" s="29">
        <v>965.97699999999998</v>
      </c>
      <c r="FI66" s="29">
        <v>954.92700000000002</v>
      </c>
      <c r="FJ66" s="29">
        <v>934.85500000000002</v>
      </c>
      <c r="FK66" s="29">
        <v>776.84400000000005</v>
      </c>
      <c r="FL66" s="29">
        <v>668.79600000000005</v>
      </c>
      <c r="FM66" s="29">
        <v>596.62300000000005</v>
      </c>
      <c r="FN66" s="29">
        <v>566.16300000000001</v>
      </c>
      <c r="FO66" s="29">
        <v>474.15699999999998</v>
      </c>
      <c r="FP66" s="29">
        <v>459.4</v>
      </c>
      <c r="FQ66" s="29">
        <v>473.38</v>
      </c>
      <c r="FR66" s="29">
        <v>359.48599999999999</v>
      </c>
      <c r="FS66" s="29">
        <v>336.82900000000001</v>
      </c>
      <c r="FT66" s="29">
        <v>323.40300000000002</v>
      </c>
      <c r="FU66" s="29">
        <v>341.12400000000002</v>
      </c>
      <c r="FV66" s="29">
        <v>354.49400000000003</v>
      </c>
      <c r="FW66" s="29">
        <v>345.65499999999997</v>
      </c>
      <c r="FX66" s="29">
        <v>314.88799999999998</v>
      </c>
      <c r="FY66" s="29">
        <v>287.72000000000003</v>
      </c>
      <c r="FZ66" s="29">
        <v>274.47199999999998</v>
      </c>
      <c r="GA66" s="29">
        <v>261.029</v>
      </c>
      <c r="GB66" s="29">
        <v>233.50200000000001</v>
      </c>
      <c r="GC66" s="29">
        <v>233.637</v>
      </c>
      <c r="GD66" s="29">
        <v>233.60300000000001</v>
      </c>
      <c r="GE66" s="29">
        <v>237.36</v>
      </c>
      <c r="GF66" s="29">
        <v>235.482</v>
      </c>
      <c r="GG66" s="29">
        <v>235.988</v>
      </c>
      <c r="GH66" s="29">
        <v>233.56</v>
      </c>
      <c r="GI66" s="29">
        <v>232.78</v>
      </c>
      <c r="GJ66" s="29">
        <v>235.333</v>
      </c>
      <c r="GK66" s="29">
        <v>238.98699999999999</v>
      </c>
      <c r="GL66" s="29">
        <v>236.68100000000001</v>
      </c>
      <c r="GM66" s="29">
        <v>237.60400000000001</v>
      </c>
      <c r="GN66" s="29">
        <v>245.85499999999999</v>
      </c>
      <c r="GO66" s="29">
        <v>250.786</v>
      </c>
      <c r="GP66" s="29">
        <v>257.75200000000001</v>
      </c>
      <c r="GQ66" s="29">
        <v>256.57</v>
      </c>
      <c r="GR66" s="29">
        <v>254.90600000000001</v>
      </c>
      <c r="GS66" s="29">
        <v>251.666</v>
      </c>
      <c r="GT66" s="29">
        <v>254.732</v>
      </c>
      <c r="GU66" s="29">
        <v>253.52</v>
      </c>
      <c r="GV66" s="29">
        <v>242.66900000000001</v>
      </c>
      <c r="GW66" s="29">
        <v>237.39699999999999</v>
      </c>
      <c r="GX66" s="29">
        <v>229.249</v>
      </c>
      <c r="GY66" s="29">
        <v>234.17599999999999</v>
      </c>
      <c r="GZ66" s="29">
        <v>236.6</v>
      </c>
      <c r="HA66" s="29">
        <v>240.375</v>
      </c>
      <c r="HB66" s="29">
        <v>260.75099999999998</v>
      </c>
      <c r="HC66" s="29">
        <v>281.77800000000002</v>
      </c>
      <c r="HD66" s="29">
        <v>288.738</v>
      </c>
      <c r="HE66" s="29">
        <v>294.125</v>
      </c>
      <c r="HF66" s="29">
        <v>300.86399999999998</v>
      </c>
      <c r="HG66" s="29">
        <v>301.42599999999999</v>
      </c>
      <c r="HH66" s="29">
        <v>306.97300000000001</v>
      </c>
      <c r="HI66" s="29">
        <v>307.17099999999999</v>
      </c>
      <c r="HJ66" s="29">
        <v>304.3</v>
      </c>
      <c r="HK66" s="29">
        <v>300.53800000000001</v>
      </c>
      <c r="HL66" s="29">
        <v>299.19299999999998</v>
      </c>
      <c r="HM66" s="29">
        <v>307.72399999999999</v>
      </c>
      <c r="HN66" s="29">
        <v>302.22800000000001</v>
      </c>
      <c r="HO66" s="29">
        <v>301.49700000000001</v>
      </c>
      <c r="HP66" s="29">
        <v>303.41399999999999</v>
      </c>
      <c r="HQ66" s="29">
        <v>305.42899999999997</v>
      </c>
      <c r="HR66" s="29">
        <v>303.041</v>
      </c>
      <c r="HS66" s="29">
        <v>304.70600000000002</v>
      </c>
      <c r="HT66" s="29">
        <v>311.62700000000001</v>
      </c>
      <c r="HU66" s="29">
        <v>311.53899999999999</v>
      </c>
      <c r="HV66" s="29">
        <v>313.85899999999998</v>
      </c>
      <c r="HW66" s="29">
        <v>318.08600000000001</v>
      </c>
      <c r="HX66" s="29">
        <v>327.81200000000001</v>
      </c>
      <c r="HY66" s="29">
        <v>329.178</v>
      </c>
      <c r="HZ66" s="29">
        <v>328.59899999999999</v>
      </c>
      <c r="IA66" s="29">
        <v>335.45400000000001</v>
      </c>
      <c r="IB66" s="29">
        <v>341.35399999999998</v>
      </c>
      <c r="IC66" s="29">
        <v>346.75400000000002</v>
      </c>
      <c r="ID66" s="29">
        <v>350.779</v>
      </c>
      <c r="IE66" s="29">
        <v>354.79500000000002</v>
      </c>
      <c r="IF66" s="29">
        <v>349.14699999999999</v>
      </c>
      <c r="IG66" s="29">
        <v>349.65100000000001</v>
      </c>
      <c r="IH66" s="29">
        <v>350.55500000000001</v>
      </c>
      <c r="II66" s="29">
        <v>350.101</v>
      </c>
      <c r="IJ66" s="29">
        <v>349.46100000000001</v>
      </c>
      <c r="IK66" s="29">
        <v>351.99700000000001</v>
      </c>
      <c r="IL66" s="29">
        <v>363.64800000000002</v>
      </c>
      <c r="IM66" s="29">
        <v>362.613</v>
      </c>
      <c r="IN66" s="29">
        <v>357.608</v>
      </c>
      <c r="IO66" s="29">
        <v>349.67700000000002</v>
      </c>
      <c r="IP66" s="29">
        <v>339.27100000000002</v>
      </c>
      <c r="IQ66" s="29">
        <v>335.80799999999999</v>
      </c>
      <c r="IR66" s="29">
        <v>335.44</v>
      </c>
      <c r="IS66" s="29">
        <v>312.96600000000001</v>
      </c>
      <c r="IT66" s="29">
        <v>310.64600000000002</v>
      </c>
      <c r="IU66" s="29">
        <v>310.8</v>
      </c>
      <c r="IV66" s="29">
        <v>308.04599999999999</v>
      </c>
      <c r="IW66" s="29">
        <v>307.58300000000003</v>
      </c>
      <c r="IX66" s="29">
        <v>308.88400000000001</v>
      </c>
      <c r="IY66" s="29">
        <v>310.76100000000002</v>
      </c>
      <c r="IZ66" s="29">
        <v>318.58600000000001</v>
      </c>
      <c r="JA66" s="29">
        <v>323.01600000000002</v>
      </c>
      <c r="JB66" s="29">
        <v>324.2</v>
      </c>
      <c r="JC66" s="29">
        <v>323.61799999999999</v>
      </c>
      <c r="JD66" s="29">
        <v>323.47399999999999</v>
      </c>
      <c r="JE66" s="29">
        <v>320.3</v>
      </c>
      <c r="JF66" s="29">
        <v>322.41500000000002</v>
      </c>
      <c r="JG66" s="29">
        <v>325.52699999999999</v>
      </c>
      <c r="JH66" s="29">
        <v>326.05399999999997</v>
      </c>
      <c r="JI66" s="29">
        <v>322.613</v>
      </c>
      <c r="JJ66" s="29">
        <v>324.32600000000002</v>
      </c>
      <c r="JK66" s="29">
        <v>325.39400000000001</v>
      </c>
      <c r="JL66" s="29">
        <v>327.911</v>
      </c>
      <c r="JM66" s="29">
        <v>332.20400000000001</v>
      </c>
      <c r="JN66" s="29">
        <v>335.214</v>
      </c>
      <c r="JO66" s="29">
        <v>337.02600000000001</v>
      </c>
      <c r="JP66" s="29">
        <v>337.11500000000001</v>
      </c>
      <c r="JQ66" s="29">
        <v>343.976</v>
      </c>
      <c r="JR66" s="29">
        <v>348.733</v>
      </c>
      <c r="JS66" s="29">
        <v>348.28699999999998</v>
      </c>
      <c r="JT66" s="29">
        <v>340.36</v>
      </c>
      <c r="JU66" s="29">
        <v>337.85300000000001</v>
      </c>
      <c r="JV66" s="29">
        <v>337.37099999999998</v>
      </c>
      <c r="JW66" s="29">
        <v>325.61599999999999</v>
      </c>
      <c r="JX66" s="29">
        <v>318.72699999999998</v>
      </c>
      <c r="JY66" s="29">
        <v>321.25599999999997</v>
      </c>
      <c r="JZ66" s="29">
        <v>321.99799999999999</v>
      </c>
      <c r="KA66" s="29">
        <v>326.54199999999997</v>
      </c>
      <c r="KB66" s="29">
        <v>326.11099999999999</v>
      </c>
      <c r="KC66" s="29">
        <v>325.517</v>
      </c>
      <c r="KD66" s="29">
        <v>324.60300000000001</v>
      </c>
      <c r="KE66" s="29">
        <v>320.524</v>
      </c>
      <c r="KF66" s="29">
        <v>327.93799999999999</v>
      </c>
      <c r="KG66" s="29">
        <v>324.02199999999999</v>
      </c>
      <c r="KH66" s="29">
        <v>320.166</v>
      </c>
      <c r="KI66" s="29">
        <v>318.399</v>
      </c>
      <c r="KJ66" s="29">
        <v>313.69099999999997</v>
      </c>
      <c r="KK66" s="29">
        <v>307.512</v>
      </c>
      <c r="KL66" s="29">
        <v>365.05099999999999</v>
      </c>
      <c r="KM66" s="29">
        <v>361.75</v>
      </c>
      <c r="KN66" s="29">
        <v>358.81099999999998</v>
      </c>
      <c r="KO66" s="29">
        <v>357.74900000000002</v>
      </c>
      <c r="KP66" s="29">
        <v>355.78500000000003</v>
      </c>
      <c r="KQ66" s="29">
        <v>362.52300000000002</v>
      </c>
      <c r="KR66" s="29">
        <v>363.33199999999999</v>
      </c>
      <c r="KS66" s="29">
        <v>359.92500000000001</v>
      </c>
      <c r="KT66" s="29">
        <v>359.41899999999998</v>
      </c>
      <c r="KU66" s="29">
        <v>365</v>
      </c>
      <c r="KV66" s="29">
        <v>367.601</v>
      </c>
      <c r="KW66" s="29">
        <v>371.19099999999997</v>
      </c>
      <c r="KX66" s="29">
        <v>385.267</v>
      </c>
      <c r="KY66" s="29">
        <v>384.447</v>
      </c>
      <c r="KZ66" s="29">
        <v>374.73200000000003</v>
      </c>
      <c r="LA66" s="29">
        <v>383.012</v>
      </c>
      <c r="LB66" s="29">
        <v>398.38600000000002</v>
      </c>
      <c r="LC66" s="29">
        <v>412.45699999999999</v>
      </c>
      <c r="LD66" s="29">
        <v>428.899</v>
      </c>
      <c r="LE66" s="29">
        <v>431.48399999999998</v>
      </c>
      <c r="LF66" s="29">
        <v>412.68400000000003</v>
      </c>
      <c r="LG66" s="29">
        <v>404.709</v>
      </c>
      <c r="LH66" s="29">
        <v>394.22399999999999</v>
      </c>
      <c r="LI66" s="29">
        <v>399.24599999999998</v>
      </c>
      <c r="LJ66" s="29">
        <v>404.476</v>
      </c>
      <c r="LK66" s="29">
        <v>420.33300000000003</v>
      </c>
      <c r="LL66" s="29">
        <v>427.71199999999999</v>
      </c>
      <c r="LM66" s="29">
        <v>423.71300000000002</v>
      </c>
      <c r="LN66" s="29">
        <v>394.01499999999999</v>
      </c>
      <c r="LO66" s="29">
        <v>374.96499999999997</v>
      </c>
      <c r="LP66" s="29">
        <v>366.06099999999998</v>
      </c>
      <c r="LQ66" s="29">
        <v>366.09500000000003</v>
      </c>
      <c r="LR66" s="29">
        <v>359.15199999999999</v>
      </c>
      <c r="LS66" s="29">
        <v>355.68200000000002</v>
      </c>
      <c r="LT66" s="29">
        <v>356.63900000000001</v>
      </c>
      <c r="LU66" s="29">
        <v>376.4</v>
      </c>
      <c r="LV66" s="29">
        <v>389.04500000000002</v>
      </c>
      <c r="LW66" s="29">
        <v>392.21199999999999</v>
      </c>
      <c r="LX66" s="29">
        <v>393.83800000000002</v>
      </c>
      <c r="LY66" s="29">
        <v>392.59699999999998</v>
      </c>
      <c r="LZ66" s="29">
        <v>384.16500000000002</v>
      </c>
      <c r="MA66" s="29">
        <v>380.036</v>
      </c>
      <c r="MB66" s="29">
        <v>379.887</v>
      </c>
      <c r="MC66" s="29">
        <v>380.16300000000001</v>
      </c>
      <c r="MD66" s="29">
        <v>379.791</v>
      </c>
      <c r="ME66" s="29">
        <v>387.22399999999999</v>
      </c>
      <c r="MF66" s="29">
        <v>386.90100000000001</v>
      </c>
      <c r="MG66" s="29">
        <v>377.98399999999998</v>
      </c>
      <c r="MH66" s="29">
        <v>359.25599999999997</v>
      </c>
      <c r="MI66" s="29">
        <v>364.15800000000002</v>
      </c>
      <c r="MJ66" s="29">
        <v>370.53899999999999</v>
      </c>
      <c r="MK66" s="29">
        <v>379.35399999999998</v>
      </c>
      <c r="ML66" s="29">
        <v>381.48099999999999</v>
      </c>
      <c r="MM66" s="29">
        <v>402.72</v>
      </c>
      <c r="MN66" s="29">
        <v>428.00900000000001</v>
      </c>
      <c r="MO66" s="29">
        <v>436.75400000000002</v>
      </c>
      <c r="MP66" s="29">
        <v>413.20400000000001</v>
      </c>
      <c r="MQ66" s="29">
        <v>407.33600000000001</v>
      </c>
      <c r="MR66" s="29">
        <v>411.05799999999999</v>
      </c>
      <c r="MS66" s="29">
        <v>407.065</v>
      </c>
      <c r="MT66" s="29">
        <v>414.584</v>
      </c>
      <c r="MU66" s="29">
        <v>439.21300000000002</v>
      </c>
      <c r="MV66" s="29">
        <v>481.892</v>
      </c>
      <c r="MW66" s="29">
        <v>499.28100000000001</v>
      </c>
      <c r="MX66" s="29">
        <v>509.80799999999999</v>
      </c>
      <c r="MY66" s="29">
        <v>511.49299999999999</v>
      </c>
      <c r="MZ66" s="29">
        <v>509.88400000000001</v>
      </c>
      <c r="NA66" s="29">
        <v>515.726</v>
      </c>
      <c r="NB66" s="29">
        <v>526.77700000000004</v>
      </c>
      <c r="NC66" s="29">
        <v>525.31200000000001</v>
      </c>
      <c r="ND66" s="29">
        <v>529.49</v>
      </c>
      <c r="NE66" s="29">
        <v>544.71600000000001</v>
      </c>
      <c r="NF66" s="29">
        <v>555.24400000000003</v>
      </c>
      <c r="NG66" s="29">
        <v>549.49800000000005</v>
      </c>
      <c r="NH66" s="29">
        <v>546.77499999999998</v>
      </c>
      <c r="NI66" s="29">
        <v>565.351</v>
      </c>
      <c r="NJ66" s="29">
        <v>562.55100000000004</v>
      </c>
      <c r="NK66" s="29">
        <v>568.16200000000003</v>
      </c>
      <c r="NL66" s="29">
        <v>562.93700000000001</v>
      </c>
      <c r="NM66" s="29">
        <v>565.98400000000004</v>
      </c>
      <c r="NN66" s="29">
        <v>549.73699999999997</v>
      </c>
      <c r="NO66" s="29">
        <v>546.62300000000005</v>
      </c>
      <c r="NP66" s="29">
        <v>540.08600000000001</v>
      </c>
      <c r="NQ66" s="29">
        <v>536.19299999999998</v>
      </c>
      <c r="NR66" s="29">
        <v>535.50199999999995</v>
      </c>
      <c r="NS66" s="29">
        <v>545.33600000000001</v>
      </c>
      <c r="NT66" s="29">
        <v>544.89</v>
      </c>
      <c r="NU66" s="29">
        <v>546.03399999999999</v>
      </c>
      <c r="NV66" s="29">
        <v>539.09</v>
      </c>
      <c r="NW66" s="29">
        <v>544.53800000000001</v>
      </c>
      <c r="NX66" s="29">
        <v>539.66099999999994</v>
      </c>
      <c r="NY66" s="29">
        <v>495.11700000000002</v>
      </c>
      <c r="NZ66" s="29">
        <v>489.678</v>
      </c>
      <c r="OA66" s="29">
        <v>483.63</v>
      </c>
      <c r="OB66" s="29">
        <v>487.47300000000001</v>
      </c>
      <c r="OC66" s="29">
        <v>492.05900000000003</v>
      </c>
      <c r="OD66" s="29">
        <v>497.988</v>
      </c>
      <c r="OE66" s="29">
        <v>503.52199999999999</v>
      </c>
      <c r="OF66" s="29">
        <v>509.86799999999999</v>
      </c>
      <c r="OG66" s="29">
        <v>510.07499999999999</v>
      </c>
      <c r="OH66" s="29">
        <v>511.53800000000001</v>
      </c>
      <c r="OI66" s="29">
        <v>511.01400000000001</v>
      </c>
      <c r="OJ66" s="29">
        <v>511.30099999999999</v>
      </c>
      <c r="OK66" s="29">
        <v>503.01600000000002</v>
      </c>
      <c r="OL66" s="29">
        <v>476.20499999999998</v>
      </c>
      <c r="OM66" s="29">
        <v>455.19900000000001</v>
      </c>
      <c r="ON66" s="29">
        <v>469.221</v>
      </c>
      <c r="OO66" s="29">
        <v>490.38</v>
      </c>
      <c r="OP66" s="29">
        <v>509.74</v>
      </c>
      <c r="OQ66" s="29">
        <v>511.67399999999998</v>
      </c>
      <c r="OR66" s="29">
        <v>512.93100000000004</v>
      </c>
      <c r="OS66" s="29">
        <v>513.51300000000003</v>
      </c>
      <c r="OT66" s="29">
        <v>513.64499999999998</v>
      </c>
      <c r="OU66" s="29">
        <v>511.53800000000001</v>
      </c>
      <c r="OV66" s="29">
        <v>516.04899999999998</v>
      </c>
      <c r="OW66" s="29">
        <v>522.20100000000002</v>
      </c>
      <c r="OX66" s="29">
        <v>537.51499999999999</v>
      </c>
      <c r="OY66" s="29">
        <v>543.93299999999999</v>
      </c>
      <c r="OZ66" s="29">
        <v>543.18399999999997</v>
      </c>
      <c r="PA66" s="29">
        <v>549.00900000000001</v>
      </c>
      <c r="PB66" s="29">
        <v>561.952</v>
      </c>
      <c r="PC66" s="29">
        <v>555.75300000000004</v>
      </c>
      <c r="PD66" s="29">
        <v>556.00099999999998</v>
      </c>
      <c r="PE66" s="29">
        <v>551.154</v>
      </c>
      <c r="PF66" s="29">
        <v>535.95600000000002</v>
      </c>
      <c r="PG66" s="29">
        <v>545.18499999999995</v>
      </c>
      <c r="PH66" s="29">
        <v>549.33399999999995</v>
      </c>
      <c r="PI66" s="29">
        <v>559.274</v>
      </c>
      <c r="PJ66" s="29">
        <v>564.87900000000002</v>
      </c>
      <c r="PK66" s="29">
        <v>579.35799999999995</v>
      </c>
      <c r="PL66" s="29">
        <v>589.45100000000002</v>
      </c>
      <c r="PM66" s="29">
        <v>591.28300000000002</v>
      </c>
      <c r="PN66" s="29">
        <v>587.577</v>
      </c>
      <c r="PO66" s="29">
        <v>578.90300000000002</v>
      </c>
      <c r="PP66" s="29">
        <v>570.64300000000003</v>
      </c>
      <c r="PQ66" s="29">
        <v>569.40499999999997</v>
      </c>
      <c r="PR66" s="29">
        <v>568.90800000000002</v>
      </c>
      <c r="PS66" s="29">
        <v>578.90300000000002</v>
      </c>
      <c r="PT66" s="29">
        <v>579.88800000000003</v>
      </c>
      <c r="PU66" s="29">
        <v>582.49900000000002</v>
      </c>
      <c r="PV66" s="29">
        <v>586.02200000000005</v>
      </c>
      <c r="PW66" s="29">
        <v>589.77</v>
      </c>
      <c r="PX66" s="29">
        <v>586.36</v>
      </c>
      <c r="PY66" s="29">
        <v>581.221</v>
      </c>
      <c r="PZ66" s="29">
        <v>584.88099999999997</v>
      </c>
      <c r="QA66" s="29">
        <v>586.78499999999997</v>
      </c>
      <c r="QB66" s="29">
        <v>597.5</v>
      </c>
      <c r="QC66" s="29">
        <v>599.351</v>
      </c>
      <c r="QD66" s="29">
        <v>597.74199999999996</v>
      </c>
      <c r="QE66" s="29">
        <v>602.33799999999997</v>
      </c>
      <c r="QF66" s="29">
        <v>619.18100000000004</v>
      </c>
      <c r="QG66" s="29">
        <v>622.08799999999997</v>
      </c>
      <c r="QH66" s="29">
        <v>596.98299999999995</v>
      </c>
      <c r="QI66" s="29">
        <v>579.83699999999999</v>
      </c>
      <c r="QJ66" s="29">
        <v>576.19000000000005</v>
      </c>
      <c r="QK66" s="29">
        <v>580.31600000000003</v>
      </c>
      <c r="QL66" s="29">
        <v>580.91300000000001</v>
      </c>
      <c r="QM66" s="29">
        <v>587.61099999999999</v>
      </c>
      <c r="QN66" s="29">
        <v>595.60699999999997</v>
      </c>
      <c r="QO66" s="29">
        <v>590.81700000000001</v>
      </c>
      <c r="QP66" s="29">
        <v>585.71500000000003</v>
      </c>
      <c r="QQ66" s="29">
        <v>586.37900000000002</v>
      </c>
      <c r="QR66" s="29">
        <v>589.48299999999995</v>
      </c>
      <c r="QS66" s="29">
        <v>587.97799999999995</v>
      </c>
      <c r="QT66" s="29">
        <v>583.79700000000003</v>
      </c>
      <c r="QU66" s="29">
        <v>578.49900000000002</v>
      </c>
      <c r="QV66" s="29">
        <v>576.52700000000004</v>
      </c>
      <c r="QW66" s="29">
        <v>586.05600000000004</v>
      </c>
      <c r="QX66" s="29">
        <v>587.18700000000001</v>
      </c>
      <c r="QY66" s="29">
        <v>598.16700000000003</v>
      </c>
      <c r="QZ66" s="29">
        <v>596.63300000000004</v>
      </c>
      <c r="RA66" s="29">
        <v>593.49699999999996</v>
      </c>
      <c r="RB66" s="29">
        <v>607.22900000000004</v>
      </c>
      <c r="RC66" s="29">
        <v>608.971</v>
      </c>
      <c r="RD66" s="29">
        <v>620.98500000000001</v>
      </c>
      <c r="RE66" s="29">
        <v>626.83199999999999</v>
      </c>
      <c r="RF66" s="29">
        <v>632.20399999999995</v>
      </c>
      <c r="RG66" s="29">
        <v>633.83199999999999</v>
      </c>
      <c r="RH66" s="29">
        <v>618.346</v>
      </c>
      <c r="RI66" s="29">
        <v>614.37699999999995</v>
      </c>
      <c r="RJ66" s="29">
        <v>611.74</v>
      </c>
      <c r="RK66" s="29">
        <v>610.72699999999998</v>
      </c>
      <c r="RL66" s="29">
        <v>608.577</v>
      </c>
      <c r="RM66" s="29">
        <v>605.56200000000001</v>
      </c>
      <c r="RN66" s="29">
        <v>603.02099999999996</v>
      </c>
      <c r="RO66" s="29">
        <v>596.36199999999997</v>
      </c>
      <c r="RP66" s="29">
        <v>594.77300000000002</v>
      </c>
      <c r="RQ66" s="29">
        <v>589.07299999999998</v>
      </c>
      <c r="RR66" s="29">
        <v>589.51900000000001</v>
      </c>
      <c r="RS66" s="29">
        <v>588.60400000000004</v>
      </c>
      <c r="RT66" s="29">
        <v>606.90700000000004</v>
      </c>
      <c r="RU66" s="29">
        <v>627.39300000000003</v>
      </c>
      <c r="RV66" s="29">
        <v>631.25699999999995</v>
      </c>
      <c r="RW66" s="29">
        <v>617.21500000000003</v>
      </c>
      <c r="RX66" s="29">
        <v>614.32799999999997</v>
      </c>
      <c r="RY66" s="29">
        <v>599.70299999999997</v>
      </c>
      <c r="RZ66" s="29">
        <v>587.05499999999995</v>
      </c>
      <c r="SA66" s="29">
        <v>576.24</v>
      </c>
      <c r="SB66" s="29">
        <v>575.30700000000002</v>
      </c>
      <c r="SC66" s="29">
        <v>560.48800000000006</v>
      </c>
      <c r="SD66" s="29">
        <v>553.83000000000004</v>
      </c>
      <c r="SE66" s="29">
        <v>549.71100000000001</v>
      </c>
      <c r="SF66" s="29">
        <v>548.86300000000006</v>
      </c>
      <c r="SG66" s="29">
        <v>554.41800000000001</v>
      </c>
      <c r="SH66" s="29">
        <v>554.77200000000005</v>
      </c>
      <c r="SI66" s="29">
        <v>557.75599999999997</v>
      </c>
      <c r="SJ66" s="29">
        <v>574.34199999999998</v>
      </c>
      <c r="SK66" s="29">
        <v>565.00199999999995</v>
      </c>
      <c r="SL66" s="29">
        <v>534.16600000000005</v>
      </c>
      <c r="SM66" s="29">
        <v>509.22500000000002</v>
      </c>
      <c r="SN66" s="29">
        <v>491.32100000000003</v>
      </c>
      <c r="SO66" s="29">
        <v>456.15100000000001</v>
      </c>
      <c r="SP66" s="29">
        <v>451.69600000000003</v>
      </c>
      <c r="SQ66" s="29">
        <v>448.92099999999999</v>
      </c>
      <c r="SR66" s="29">
        <v>442.351</v>
      </c>
      <c r="SS66" s="29">
        <v>442.56099999999998</v>
      </c>
      <c r="ST66" s="29">
        <v>446.93799999999999</v>
      </c>
      <c r="SU66" s="29">
        <v>448.12900000000002</v>
      </c>
      <c r="SV66" s="29">
        <v>443.779</v>
      </c>
      <c r="SW66" s="29">
        <v>443.16899999999998</v>
      </c>
      <c r="SX66" s="29">
        <v>439.72</v>
      </c>
      <c r="SY66" s="29">
        <v>436.38400000000001</v>
      </c>
      <c r="SZ66" s="29">
        <v>436.84100000000001</v>
      </c>
      <c r="TA66" s="29">
        <v>439.34800000000001</v>
      </c>
      <c r="TB66" s="29">
        <v>432.14699999999999</v>
      </c>
      <c r="TC66" s="29">
        <v>428.14600000000002</v>
      </c>
      <c r="TD66" s="29">
        <v>420.79500000000002</v>
      </c>
      <c r="TE66" s="29">
        <v>412.26299999999998</v>
      </c>
    </row>
    <row r="67" spans="2:529" x14ac:dyDescent="0.25">
      <c r="B67" s="29" t="s">
        <v>841</v>
      </c>
      <c r="C67" s="29" t="s">
        <v>927</v>
      </c>
      <c r="D67" s="29">
        <f t="shared" si="12"/>
        <v>507</v>
      </c>
      <c r="E67" s="29" t="str" cm="1">
        <f t="array" ref="E67">_xll.BDP($B67&amp;" corp",E$11)</f>
        <v>GYCGR 3 3/4 PERP</v>
      </c>
      <c r="F67" s="29" t="str" cm="1">
        <f t="array" ref="F67">_xll.BDP($B67&amp;" corp",F$11)</f>
        <v>GYCGR</v>
      </c>
      <c r="G67" s="29" cm="1">
        <f t="array" ref="G67">_xll.BDP($B67&amp;" corp",G$11)</f>
        <v>3.75</v>
      </c>
      <c r="H67" s="31" cm="1">
        <f t="array" ref="H67">_xll.BDP($B67&amp;" corp",H$11)*1</f>
        <v>44610</v>
      </c>
      <c r="I67" s="31" t="str">
        <f t="shared" si="10"/>
        <v>GYCGR 3.75 22</v>
      </c>
      <c r="J67" s="29" t="str" cm="1">
        <f t="array" ref="J67">_xll.BDP($B67&amp;" corp",J$11)</f>
        <v>EUR</v>
      </c>
      <c r="K67" s="31" cm="1">
        <f t="array" ref="K67">_xll.BDP($B67&amp;" corp",K$11)*1</f>
        <v>42047</v>
      </c>
      <c r="L67" s="29">
        <f t="shared" ca="1" si="11"/>
        <v>2079</v>
      </c>
      <c r="N67" s="29">
        <v>1</v>
      </c>
      <c r="O67" s="29" t="s">
        <v>1174</v>
      </c>
      <c r="P67" s="29">
        <f>_xll.BDH(B67&amp;"@"&amp;C67&amp;" Corp","blp_i_sprd_mid","-2AY",,"Dates=h","Fill=C","Sort=R","Dir=H","factor=1","pcs="&amp;TV68,"cols=507;rows=1")</f>
        <v>159.77099999999999</v>
      </c>
      <c r="Q67" s="29">
        <v>160.369</v>
      </c>
      <c r="R67" s="29">
        <v>160.97499999999999</v>
      </c>
      <c r="S67" s="29">
        <v>162.84</v>
      </c>
      <c r="T67" s="29">
        <v>154.54</v>
      </c>
      <c r="U67" s="29">
        <v>153.39699999999999</v>
      </c>
      <c r="V67" s="29">
        <v>159.22200000000001</v>
      </c>
      <c r="W67" s="29">
        <v>159.792</v>
      </c>
      <c r="X67" s="29">
        <v>160.35400000000001</v>
      </c>
      <c r="Y67" s="29">
        <v>160.584</v>
      </c>
      <c r="Z67" s="29">
        <v>164.715</v>
      </c>
      <c r="AA67" s="29">
        <v>164.73099999999999</v>
      </c>
      <c r="AB67" s="29">
        <v>167.50800000000001</v>
      </c>
      <c r="AC67" s="29">
        <v>167.99799999999999</v>
      </c>
      <c r="AD67" s="29">
        <v>168.30099999999999</v>
      </c>
      <c r="AE67" s="29">
        <v>172.94399999999999</v>
      </c>
      <c r="AF67" s="29">
        <v>175.12100000000001</v>
      </c>
      <c r="AG67" s="29">
        <v>177.10499999999999</v>
      </c>
      <c r="AH67" s="29">
        <v>179.91300000000001</v>
      </c>
      <c r="AI67" s="29">
        <v>176.309</v>
      </c>
      <c r="AJ67" s="29">
        <v>166.21600000000001</v>
      </c>
      <c r="AK67" s="29">
        <v>171.59399999999999</v>
      </c>
      <c r="AL67" s="29">
        <v>172.20599999999999</v>
      </c>
      <c r="AM67" s="29">
        <v>166.13300000000001</v>
      </c>
      <c r="AN67" s="29">
        <v>170.398</v>
      </c>
      <c r="AO67" s="29">
        <v>171.149</v>
      </c>
      <c r="AP67" s="29">
        <v>175.274</v>
      </c>
      <c r="AQ67" s="29">
        <v>176.16300000000001</v>
      </c>
      <c r="AR67" s="29">
        <v>176.244</v>
      </c>
      <c r="AS67" s="29">
        <v>176.30500000000001</v>
      </c>
      <c r="AT67" s="29">
        <v>178.80600000000001</v>
      </c>
      <c r="AU67" s="29">
        <v>178.42599999999999</v>
      </c>
      <c r="AV67" s="29">
        <v>179.393</v>
      </c>
      <c r="AW67" s="29">
        <v>179.797</v>
      </c>
      <c r="AX67" s="29">
        <v>178.50899999999999</v>
      </c>
      <c r="AY67" s="29">
        <v>183.84399999999999</v>
      </c>
      <c r="AZ67" s="29">
        <v>184.941</v>
      </c>
      <c r="BA67" s="29">
        <v>185.57499999999999</v>
      </c>
      <c r="BB67" s="29">
        <v>187.351</v>
      </c>
      <c r="BC67" s="29">
        <v>188.45</v>
      </c>
      <c r="BD67" s="29">
        <v>190.327</v>
      </c>
      <c r="BE67" s="29">
        <v>192.20699999999999</v>
      </c>
      <c r="BF67" s="29">
        <v>193.99700000000001</v>
      </c>
      <c r="BG67" s="29">
        <v>194.619</v>
      </c>
      <c r="BH67" s="29">
        <v>191.16499999999999</v>
      </c>
      <c r="BI67" s="29">
        <v>194.49799999999999</v>
      </c>
      <c r="BJ67" s="29">
        <v>194.846</v>
      </c>
      <c r="BK67" s="29">
        <v>195.119</v>
      </c>
      <c r="BL67" s="29">
        <v>194.49100000000001</v>
      </c>
      <c r="BM67" s="29">
        <v>196.178</v>
      </c>
      <c r="BN67" s="29">
        <v>198.036</v>
      </c>
      <c r="BO67" s="29">
        <v>212.95500000000001</v>
      </c>
      <c r="BP67" s="29">
        <v>215.19</v>
      </c>
      <c r="BQ67" s="29">
        <v>220.51599999999999</v>
      </c>
      <c r="BR67" s="29">
        <v>222.941</v>
      </c>
      <c r="BS67" s="29">
        <v>225.447</v>
      </c>
      <c r="BT67" s="29">
        <v>228.15</v>
      </c>
      <c r="BU67" s="29">
        <v>229.25</v>
      </c>
      <c r="BV67" s="29">
        <v>226.566</v>
      </c>
      <c r="BW67" s="29">
        <v>225.084</v>
      </c>
      <c r="BX67" s="29">
        <v>224.548</v>
      </c>
      <c r="BY67" s="29">
        <v>227.017</v>
      </c>
      <c r="BZ67" s="29">
        <v>221.33099999999999</v>
      </c>
      <c r="CA67" s="29">
        <v>223.58199999999999</v>
      </c>
      <c r="CB67" s="29">
        <v>229.11099999999999</v>
      </c>
      <c r="CC67" s="29">
        <v>228.41900000000001</v>
      </c>
      <c r="CD67" s="29">
        <v>239.69300000000001</v>
      </c>
      <c r="CE67" s="29">
        <v>251.59299999999999</v>
      </c>
      <c r="CF67" s="29">
        <v>251.405</v>
      </c>
      <c r="CG67" s="29">
        <v>249.357</v>
      </c>
      <c r="CH67" s="29">
        <v>249.58</v>
      </c>
      <c r="CI67" s="29">
        <v>250.01300000000001</v>
      </c>
      <c r="CJ67" s="29">
        <v>256.63900000000001</v>
      </c>
      <c r="CK67" s="29">
        <v>252.31200000000001</v>
      </c>
      <c r="CL67" s="29">
        <v>253.56100000000001</v>
      </c>
      <c r="CM67" s="29">
        <v>251.524</v>
      </c>
      <c r="CN67" s="29">
        <v>253.28299999999999</v>
      </c>
      <c r="CO67" s="29">
        <v>260.74599999999998</v>
      </c>
      <c r="CP67" s="29">
        <v>261.20400000000001</v>
      </c>
      <c r="CQ67" s="29">
        <v>263.56099999999998</v>
      </c>
      <c r="CR67" s="29">
        <v>268.08</v>
      </c>
      <c r="CS67" s="29">
        <v>265.85500000000002</v>
      </c>
      <c r="CT67" s="29">
        <v>267.42500000000001</v>
      </c>
      <c r="CU67" s="29">
        <v>269.43900000000002</v>
      </c>
      <c r="CV67" s="29">
        <v>263.31299999999999</v>
      </c>
      <c r="CW67" s="29">
        <v>256.12299999999999</v>
      </c>
      <c r="CX67" s="29">
        <v>254.93299999999999</v>
      </c>
      <c r="CY67" s="29">
        <v>247.614</v>
      </c>
      <c r="CZ67" s="29">
        <v>248.886</v>
      </c>
      <c r="DA67" s="29">
        <v>239.619</v>
      </c>
      <c r="DB67" s="29">
        <v>239.661</v>
      </c>
      <c r="DC67" s="29">
        <v>243.44</v>
      </c>
      <c r="DD67" s="29">
        <v>234.48699999999999</v>
      </c>
      <c r="DE67" s="29">
        <v>238.51900000000001</v>
      </c>
      <c r="DF67" s="29">
        <v>219.166</v>
      </c>
      <c r="DG67" s="29">
        <v>210.619</v>
      </c>
      <c r="DH67" s="29">
        <v>193.078</v>
      </c>
      <c r="DI67" s="29">
        <v>208.733</v>
      </c>
      <c r="DJ67" s="29">
        <v>244.3</v>
      </c>
      <c r="DK67" s="29">
        <v>268.29899999999998</v>
      </c>
      <c r="DL67" s="29">
        <v>285.25799999999998</v>
      </c>
      <c r="DM67" s="29">
        <v>287.20400000000001</v>
      </c>
      <c r="DN67" s="29">
        <v>287.608</v>
      </c>
      <c r="DO67" s="29">
        <v>289.30099999999999</v>
      </c>
      <c r="DP67" s="29">
        <v>291.77600000000001</v>
      </c>
      <c r="DQ67" s="29">
        <v>310.52100000000002</v>
      </c>
      <c r="DR67" s="29">
        <v>330.9</v>
      </c>
      <c r="DS67" s="29">
        <v>339.82400000000001</v>
      </c>
      <c r="DT67" s="29">
        <v>349.04500000000002</v>
      </c>
      <c r="DU67" s="29">
        <v>366.22399999999999</v>
      </c>
      <c r="DV67" s="29">
        <v>379.92399999999998</v>
      </c>
      <c r="DW67" s="29">
        <v>386.726</v>
      </c>
      <c r="DX67" s="29">
        <v>385.79899999999998</v>
      </c>
      <c r="DY67" s="29">
        <v>386.89</v>
      </c>
      <c r="DZ67" s="29">
        <v>385.83800000000002</v>
      </c>
      <c r="EA67" s="29">
        <v>388.17</v>
      </c>
      <c r="EB67" s="29">
        <v>392.65600000000001</v>
      </c>
      <c r="EC67" s="29">
        <v>393.21499999999997</v>
      </c>
      <c r="ED67" s="29">
        <v>402.48500000000001</v>
      </c>
      <c r="EE67" s="29">
        <v>409.19</v>
      </c>
      <c r="EF67" s="29">
        <v>405.387</v>
      </c>
      <c r="EG67" s="29">
        <v>401.50200000000001</v>
      </c>
      <c r="EH67" s="29">
        <v>398.976</v>
      </c>
      <c r="EI67" s="29">
        <v>398.625</v>
      </c>
      <c r="EJ67" s="29">
        <v>397.05900000000003</v>
      </c>
      <c r="EK67" s="29">
        <v>415.72199999999998</v>
      </c>
      <c r="EL67" s="29">
        <v>424.93</v>
      </c>
      <c r="EM67" s="29">
        <v>436.41399999999999</v>
      </c>
      <c r="EN67" s="29">
        <v>440.07400000000001</v>
      </c>
      <c r="EO67" s="29">
        <v>436.98099999999999</v>
      </c>
      <c r="EP67" s="29">
        <v>438.45600000000002</v>
      </c>
      <c r="EQ67" s="29">
        <v>439.435</v>
      </c>
      <c r="ER67" s="29">
        <v>443.221</v>
      </c>
      <c r="ES67" s="29">
        <v>469.65699999999998</v>
      </c>
      <c r="ET67" s="29">
        <v>528.52499999999998</v>
      </c>
      <c r="EU67" s="29">
        <v>601.79</v>
      </c>
      <c r="EV67" s="29">
        <v>636.149</v>
      </c>
      <c r="EW67" s="29">
        <v>643.596</v>
      </c>
      <c r="EX67" s="29">
        <v>636.97299999999996</v>
      </c>
      <c r="EY67" s="29">
        <v>639.41200000000003</v>
      </c>
      <c r="EZ67" s="29">
        <v>644.98299999999995</v>
      </c>
      <c r="FA67" s="29">
        <v>640.01099999999997</v>
      </c>
      <c r="FB67" s="29">
        <v>638.98099999999999</v>
      </c>
      <c r="FC67" s="29">
        <v>647.33199999999999</v>
      </c>
      <c r="FD67" s="29">
        <v>673.88800000000003</v>
      </c>
      <c r="FE67" s="29">
        <v>674.16899999999998</v>
      </c>
      <c r="FF67" s="29">
        <v>746.03099999999995</v>
      </c>
      <c r="FG67" s="29">
        <v>770.13099999999997</v>
      </c>
      <c r="FH67" s="29">
        <v>711.27099999999996</v>
      </c>
      <c r="FI67" s="29">
        <v>737.68499999999995</v>
      </c>
      <c r="FJ67" s="29">
        <v>733.29600000000005</v>
      </c>
      <c r="FK67" s="29">
        <v>581.86</v>
      </c>
      <c r="FL67" s="29">
        <v>447.64</v>
      </c>
      <c r="FM67" s="29">
        <v>339.762</v>
      </c>
      <c r="FN67" s="29">
        <v>311.608</v>
      </c>
      <c r="FO67" s="29">
        <v>274.80200000000002</v>
      </c>
      <c r="FP67" s="29">
        <v>271.32100000000003</v>
      </c>
      <c r="FQ67" s="29">
        <v>274.06799999999998</v>
      </c>
      <c r="FR67" s="29">
        <v>198.71899999999999</v>
      </c>
      <c r="FS67" s="29">
        <v>166.49700000000001</v>
      </c>
      <c r="FT67" s="29">
        <v>158.94900000000001</v>
      </c>
      <c r="FU67" s="29">
        <v>164.381</v>
      </c>
      <c r="FV67" s="29">
        <v>176.06399999999999</v>
      </c>
      <c r="FW67" s="29">
        <v>172.37200000000001</v>
      </c>
      <c r="FX67" s="29">
        <v>141.58699999999999</v>
      </c>
      <c r="FY67" s="29">
        <v>118.36</v>
      </c>
      <c r="FZ67" s="29">
        <v>101.349</v>
      </c>
      <c r="GA67" s="29">
        <v>95.227999999999994</v>
      </c>
      <c r="GB67" s="29">
        <v>88.174000000000007</v>
      </c>
      <c r="GC67" s="29">
        <v>88.739000000000004</v>
      </c>
      <c r="GD67" s="29">
        <v>90.79</v>
      </c>
      <c r="GE67" s="29">
        <v>92.772999999999996</v>
      </c>
      <c r="GF67" s="29">
        <v>91.387</v>
      </c>
      <c r="GG67" s="29">
        <v>91.753</v>
      </c>
      <c r="GH67" s="29">
        <v>91.533000000000001</v>
      </c>
      <c r="GI67" s="29">
        <v>90.831999999999994</v>
      </c>
      <c r="GJ67" s="29">
        <v>91.054000000000002</v>
      </c>
      <c r="GK67" s="29">
        <v>90.527000000000001</v>
      </c>
      <c r="GL67" s="29">
        <v>89.823999999999998</v>
      </c>
      <c r="GM67" s="29">
        <v>89.385000000000005</v>
      </c>
      <c r="GN67" s="29">
        <v>92.153000000000006</v>
      </c>
      <c r="GO67" s="29">
        <v>94.158000000000001</v>
      </c>
      <c r="GP67" s="29">
        <v>98.65</v>
      </c>
      <c r="GQ67" s="29">
        <v>100.04600000000001</v>
      </c>
      <c r="GR67" s="29">
        <v>100.76300000000001</v>
      </c>
      <c r="GS67" s="29">
        <v>99.917000000000002</v>
      </c>
      <c r="GT67" s="29">
        <v>100.22799999999999</v>
      </c>
      <c r="GU67" s="29">
        <v>102.176</v>
      </c>
      <c r="GV67" s="29">
        <v>97.843000000000004</v>
      </c>
      <c r="GW67" s="29">
        <v>96.322999999999993</v>
      </c>
      <c r="GX67" s="29">
        <v>91.331999999999994</v>
      </c>
      <c r="GY67" s="29">
        <v>89.802999999999997</v>
      </c>
      <c r="GZ67" s="29">
        <v>91.415999999999997</v>
      </c>
      <c r="HA67" s="29">
        <v>93.328999999999994</v>
      </c>
      <c r="HB67" s="29">
        <v>95.85</v>
      </c>
      <c r="HC67" s="29">
        <v>99.950999999999993</v>
      </c>
      <c r="HD67" s="29">
        <v>99.563000000000002</v>
      </c>
      <c r="HE67" s="29">
        <v>95.98</v>
      </c>
      <c r="HF67" s="29">
        <v>99.105000000000004</v>
      </c>
      <c r="HG67" s="29">
        <v>98.042000000000002</v>
      </c>
      <c r="HH67" s="29">
        <v>102.191</v>
      </c>
      <c r="HI67" s="29">
        <v>100.167</v>
      </c>
      <c r="HJ67" s="29">
        <v>98.013000000000005</v>
      </c>
      <c r="HK67" s="29">
        <v>94.403999999999996</v>
      </c>
      <c r="HL67" s="29">
        <v>93.373999999999995</v>
      </c>
      <c r="HM67" s="29">
        <v>95.97</v>
      </c>
      <c r="HN67" s="29">
        <v>91.491</v>
      </c>
      <c r="HO67" s="29">
        <v>94.707999999999998</v>
      </c>
      <c r="HP67" s="29">
        <v>95.478999999999999</v>
      </c>
      <c r="HQ67" s="29">
        <v>97.394999999999996</v>
      </c>
      <c r="HR67" s="29">
        <v>99.326999999999998</v>
      </c>
      <c r="HS67" s="29">
        <v>101.63800000000001</v>
      </c>
      <c r="HT67" s="29">
        <v>104.315</v>
      </c>
      <c r="HU67" s="29">
        <v>105.977</v>
      </c>
      <c r="HV67" s="29">
        <v>108.13800000000001</v>
      </c>
      <c r="HW67" s="29">
        <v>107.77</v>
      </c>
      <c r="HX67" s="29">
        <v>111.798</v>
      </c>
      <c r="HY67" s="29">
        <v>114.07599999999999</v>
      </c>
      <c r="HZ67" s="29">
        <v>113.98</v>
      </c>
      <c r="IA67" s="29">
        <v>115.765</v>
      </c>
      <c r="IB67" s="29">
        <v>118.239</v>
      </c>
      <c r="IC67" s="29">
        <v>120.80800000000001</v>
      </c>
      <c r="ID67" s="29">
        <v>127.00700000000001</v>
      </c>
      <c r="IE67" s="29">
        <v>129.249</v>
      </c>
      <c r="IF67" s="29">
        <v>127.325</v>
      </c>
      <c r="IG67" s="29">
        <v>129.15600000000001</v>
      </c>
      <c r="IH67" s="29">
        <v>130.27099999999999</v>
      </c>
      <c r="II67" s="29">
        <v>130.86699999999999</v>
      </c>
      <c r="IJ67" s="29">
        <v>131.65600000000001</v>
      </c>
      <c r="IK67" s="29">
        <v>135.435</v>
      </c>
      <c r="IL67" s="29">
        <v>139.11500000000001</v>
      </c>
      <c r="IM67" s="29">
        <v>138.69900000000001</v>
      </c>
      <c r="IN67" s="29">
        <v>140.36600000000001</v>
      </c>
      <c r="IO67" s="29">
        <v>133.666</v>
      </c>
      <c r="IP67" s="29">
        <v>132.28899999999999</v>
      </c>
      <c r="IQ67" s="29">
        <v>133.56200000000001</v>
      </c>
      <c r="IR67" s="29">
        <v>129.48599999999999</v>
      </c>
      <c r="IS67" s="29">
        <v>130.65</v>
      </c>
      <c r="IT67" s="29">
        <v>124.67100000000001</v>
      </c>
      <c r="IU67" s="29">
        <v>125.117</v>
      </c>
      <c r="IV67" s="29">
        <v>122.15</v>
      </c>
      <c r="IW67" s="29">
        <v>120.65300000000001</v>
      </c>
      <c r="IX67" s="29">
        <v>120.01600000000001</v>
      </c>
      <c r="IY67" s="29">
        <v>118.73699999999999</v>
      </c>
      <c r="IZ67" s="29">
        <v>125.03</v>
      </c>
      <c r="JA67" s="29">
        <v>126.4</v>
      </c>
      <c r="JB67" s="29">
        <v>126.896</v>
      </c>
      <c r="JC67" s="29">
        <v>125.092</v>
      </c>
      <c r="JD67" s="29">
        <v>121.32</v>
      </c>
      <c r="JE67" s="29">
        <v>118.78100000000001</v>
      </c>
      <c r="JF67" s="29">
        <v>120.914</v>
      </c>
      <c r="JG67" s="29">
        <v>122.87</v>
      </c>
      <c r="JH67" s="29">
        <v>123.39100000000001</v>
      </c>
      <c r="JI67" s="29">
        <v>124.776</v>
      </c>
      <c r="JJ67" s="29">
        <v>128.15199999999999</v>
      </c>
      <c r="JK67" s="29">
        <v>127.59699999999999</v>
      </c>
      <c r="JL67" s="29">
        <v>128.40899999999999</v>
      </c>
      <c r="JM67" s="29">
        <v>131.10499999999999</v>
      </c>
      <c r="JN67" s="29">
        <v>132.32599999999999</v>
      </c>
      <c r="JO67" s="29">
        <v>133.477</v>
      </c>
      <c r="JP67" s="29">
        <v>135.04900000000001</v>
      </c>
      <c r="JQ67" s="29">
        <v>142.41399999999999</v>
      </c>
      <c r="JR67" s="29">
        <v>146.01300000000001</v>
      </c>
      <c r="JS67" s="29">
        <v>146.24299999999999</v>
      </c>
      <c r="JT67" s="29">
        <v>140.893</v>
      </c>
      <c r="JU67" s="29">
        <v>139.06899999999999</v>
      </c>
      <c r="JV67" s="29">
        <v>137.82900000000001</v>
      </c>
      <c r="JW67" s="29">
        <v>129.453</v>
      </c>
      <c r="JX67" s="29">
        <v>124.62</v>
      </c>
      <c r="JY67" s="29">
        <v>125.104</v>
      </c>
      <c r="JZ67" s="29">
        <v>126.25</v>
      </c>
      <c r="KA67" s="29">
        <v>126.52800000000001</v>
      </c>
      <c r="KB67" s="29">
        <v>128.63200000000001</v>
      </c>
      <c r="KC67" s="29">
        <v>123.051</v>
      </c>
      <c r="KD67" s="29">
        <v>122.31</v>
      </c>
      <c r="KE67" s="29">
        <v>117.929</v>
      </c>
      <c r="KF67" s="29">
        <v>121.721</v>
      </c>
      <c r="KG67" s="29">
        <v>123.19</v>
      </c>
      <c r="KH67" s="29">
        <v>118.81399999999999</v>
      </c>
      <c r="KI67" s="29">
        <v>114.023</v>
      </c>
      <c r="KJ67" s="29">
        <v>115.054</v>
      </c>
      <c r="KK67" s="29">
        <v>113.854</v>
      </c>
      <c r="KL67" s="29">
        <v>140.065</v>
      </c>
      <c r="KM67" s="29">
        <v>141.08500000000001</v>
      </c>
      <c r="KN67" s="29">
        <v>140.43899999999999</v>
      </c>
      <c r="KO67" s="29">
        <v>142.178</v>
      </c>
      <c r="KP67" s="29">
        <v>143.048</v>
      </c>
      <c r="KQ67" s="29">
        <v>147.6</v>
      </c>
      <c r="KR67" s="29">
        <v>151.58699999999999</v>
      </c>
      <c r="KS67" s="29">
        <v>150.685</v>
      </c>
      <c r="KT67" s="29">
        <v>149.697</v>
      </c>
      <c r="KU67" s="29">
        <v>149.73099999999999</v>
      </c>
      <c r="KV67" s="29">
        <v>150.11199999999999</v>
      </c>
      <c r="KW67" s="29">
        <v>150.27699999999999</v>
      </c>
      <c r="KX67" s="29">
        <v>150.476</v>
      </c>
      <c r="KY67" s="29">
        <v>147.13499999999999</v>
      </c>
      <c r="KZ67" s="29">
        <v>159.78800000000001</v>
      </c>
      <c r="LA67" s="29">
        <v>170.279</v>
      </c>
      <c r="LB67" s="29">
        <v>171.40799999999999</v>
      </c>
      <c r="LC67" s="29">
        <v>178.321</v>
      </c>
      <c r="LD67" s="29">
        <v>180.654</v>
      </c>
      <c r="LE67" s="29">
        <v>170.60900000000001</v>
      </c>
      <c r="LF67" s="29">
        <v>163.238</v>
      </c>
      <c r="LG67" s="29">
        <v>163.47499999999999</v>
      </c>
      <c r="LH67" s="29">
        <v>164.54</v>
      </c>
      <c r="LI67" s="29">
        <v>162.66399999999999</v>
      </c>
      <c r="LJ67" s="29">
        <v>169.23599999999999</v>
      </c>
      <c r="LK67" s="29">
        <v>172.661</v>
      </c>
      <c r="LL67" s="29">
        <v>174.19900000000001</v>
      </c>
      <c r="LM67" s="29">
        <v>162.78800000000001</v>
      </c>
      <c r="LN67" s="29">
        <v>152.30199999999999</v>
      </c>
      <c r="LO67" s="29">
        <v>151.44300000000001</v>
      </c>
      <c r="LP67" s="29">
        <v>150.929</v>
      </c>
      <c r="LQ67" s="29">
        <v>150.29499999999999</v>
      </c>
      <c r="LR67" s="29">
        <v>148.63499999999999</v>
      </c>
      <c r="LS67" s="29">
        <v>151.59100000000001</v>
      </c>
      <c r="LT67" s="29">
        <v>156.65199999999999</v>
      </c>
      <c r="LU67" s="29">
        <v>158.67400000000001</v>
      </c>
      <c r="LV67" s="29">
        <v>165.19</v>
      </c>
      <c r="LW67" s="29">
        <v>163.773</v>
      </c>
      <c r="LX67" s="29">
        <v>162.08699999999999</v>
      </c>
      <c r="LY67" s="29">
        <v>155.00399999999999</v>
      </c>
      <c r="LZ67" s="29">
        <v>149.738</v>
      </c>
      <c r="MA67" s="29">
        <v>147.72300000000001</v>
      </c>
      <c r="MB67" s="29">
        <v>145.19</v>
      </c>
      <c r="MC67" s="29">
        <v>143.696</v>
      </c>
      <c r="MD67" s="29">
        <v>149.51900000000001</v>
      </c>
      <c r="ME67" s="29">
        <v>150.119</v>
      </c>
      <c r="MF67" s="29">
        <v>144.27699999999999</v>
      </c>
      <c r="MG67" s="29">
        <v>135.435</v>
      </c>
      <c r="MH67" s="29">
        <v>140.572</v>
      </c>
      <c r="MI67" s="29">
        <v>144.703</v>
      </c>
      <c r="MJ67" s="29">
        <v>162.58699999999999</v>
      </c>
      <c r="MK67" s="29">
        <v>169.43299999999999</v>
      </c>
      <c r="ML67" s="29">
        <v>174.197</v>
      </c>
      <c r="MM67" s="29">
        <v>175.745</v>
      </c>
      <c r="MN67" s="29">
        <v>175.83500000000001</v>
      </c>
      <c r="MO67" s="29">
        <v>164.87200000000001</v>
      </c>
      <c r="MP67" s="29">
        <v>162.131</v>
      </c>
      <c r="MQ67" s="29">
        <v>160.97</v>
      </c>
      <c r="MR67" s="29">
        <v>163.577</v>
      </c>
      <c r="MS67" s="29">
        <v>168.89500000000001</v>
      </c>
      <c r="MT67" s="29">
        <v>191.51599999999999</v>
      </c>
      <c r="MU67" s="29">
        <v>205.59800000000001</v>
      </c>
      <c r="MV67" s="29">
        <v>205.1</v>
      </c>
      <c r="MW67" s="29">
        <v>202.06200000000001</v>
      </c>
      <c r="MX67" s="29">
        <v>197.89500000000001</v>
      </c>
      <c r="MY67" s="29">
        <v>194.077</v>
      </c>
      <c r="MZ67" s="29">
        <v>202.97399999999999</v>
      </c>
      <c r="NA67" s="29">
        <v>215.15299999999999</v>
      </c>
      <c r="NB67" s="29">
        <v>216.31399999999999</v>
      </c>
      <c r="NC67" s="29">
        <v>225.548</v>
      </c>
      <c r="ND67" s="29">
        <v>244.05799999999999</v>
      </c>
      <c r="NE67" s="29">
        <v>251.93100000000001</v>
      </c>
      <c r="NF67" s="29">
        <v>250.946</v>
      </c>
      <c r="NG67" s="29">
        <v>250.66800000000001</v>
      </c>
      <c r="NH67" s="29">
        <v>254.989</v>
      </c>
      <c r="NI67" s="29">
        <v>253.542</v>
      </c>
      <c r="NJ67" s="29">
        <v>252.80199999999999</v>
      </c>
      <c r="NK67" s="29">
        <v>255.17</v>
      </c>
      <c r="NL67" s="29">
        <v>256.916</v>
      </c>
      <c r="NM67" s="29">
        <v>245.06399999999999</v>
      </c>
      <c r="NN67" s="29">
        <v>240.614</v>
      </c>
      <c r="NO67" s="29">
        <v>240.50700000000001</v>
      </c>
      <c r="NP67" s="29">
        <v>241.83099999999999</v>
      </c>
      <c r="NQ67" s="29">
        <v>239.69499999999999</v>
      </c>
      <c r="NR67" s="29">
        <v>243.03700000000001</v>
      </c>
      <c r="NS67" s="29">
        <v>242.333</v>
      </c>
      <c r="NT67" s="29">
        <v>244.26</v>
      </c>
      <c r="NU67" s="29">
        <v>235.792</v>
      </c>
      <c r="NV67" s="29">
        <v>237.571</v>
      </c>
      <c r="NW67" s="29">
        <v>226.10499999999999</v>
      </c>
      <c r="NX67" s="29">
        <v>198.80699999999999</v>
      </c>
      <c r="NY67" s="29">
        <v>180.24299999999999</v>
      </c>
      <c r="NZ67" s="29">
        <v>177.03</v>
      </c>
      <c r="OA67" s="29">
        <v>179.93799999999999</v>
      </c>
      <c r="OB67" s="29">
        <v>183.11199999999999</v>
      </c>
      <c r="OC67" s="29">
        <v>183.21600000000001</v>
      </c>
      <c r="OD67" s="29">
        <v>184.476</v>
      </c>
      <c r="OE67" s="29">
        <v>181.774</v>
      </c>
      <c r="OF67" s="29">
        <v>182.52699999999999</v>
      </c>
      <c r="OG67" s="29">
        <v>184.09700000000001</v>
      </c>
      <c r="OH67" s="29">
        <v>185.00700000000001</v>
      </c>
      <c r="OI67" s="29">
        <v>179.73599999999999</v>
      </c>
      <c r="OJ67" s="29">
        <v>178.5</v>
      </c>
      <c r="OK67" s="29">
        <v>176.41200000000001</v>
      </c>
      <c r="OL67" s="29">
        <v>191.72499999999999</v>
      </c>
      <c r="OM67" s="29">
        <v>203.238</v>
      </c>
      <c r="ON67" s="29">
        <v>211.11799999999999</v>
      </c>
      <c r="OO67" s="29">
        <v>212.613</v>
      </c>
      <c r="OP67" s="29">
        <v>212.45699999999999</v>
      </c>
      <c r="OQ67" s="29">
        <v>210.42699999999999</v>
      </c>
      <c r="OR67" s="29">
        <v>213.51400000000001</v>
      </c>
      <c r="OS67" s="29">
        <v>213.87899999999999</v>
      </c>
      <c r="OT67" s="29">
        <v>218.25700000000001</v>
      </c>
      <c r="OU67" s="29">
        <v>224.51300000000001</v>
      </c>
      <c r="OV67" s="29">
        <v>240.93600000000001</v>
      </c>
      <c r="OW67" s="29">
        <v>250.809</v>
      </c>
      <c r="OX67" s="29">
        <v>256.66300000000001</v>
      </c>
      <c r="OY67" s="29">
        <v>255.279</v>
      </c>
      <c r="OZ67" s="29">
        <v>259.274</v>
      </c>
      <c r="PA67" s="29">
        <v>254.31100000000001</v>
      </c>
      <c r="PB67" s="29">
        <v>255.5</v>
      </c>
      <c r="PC67" s="29">
        <v>250.07300000000001</v>
      </c>
      <c r="PD67" s="29">
        <v>246.04400000000001</v>
      </c>
      <c r="PE67" s="29">
        <v>256.38099999999997</v>
      </c>
      <c r="PF67" s="29">
        <v>266.86</v>
      </c>
      <c r="PG67" s="29">
        <v>268.99200000000002</v>
      </c>
      <c r="PH67" s="29">
        <v>273.154</v>
      </c>
      <c r="PI67" s="29">
        <v>277.517</v>
      </c>
      <c r="PJ67" s="29">
        <v>288.54899999999998</v>
      </c>
      <c r="PK67" s="29">
        <v>291.91800000000001</v>
      </c>
      <c r="PL67" s="29">
        <v>287.286</v>
      </c>
      <c r="PM67" s="29">
        <v>282.97300000000001</v>
      </c>
      <c r="PN67" s="29">
        <v>277.45</v>
      </c>
      <c r="PO67" s="29">
        <v>278.827</v>
      </c>
      <c r="PP67" s="29">
        <v>281.29899999999998</v>
      </c>
      <c r="PQ67" s="29">
        <v>286.77300000000002</v>
      </c>
      <c r="PR67" s="29">
        <v>288.56</v>
      </c>
      <c r="PS67" s="29">
        <v>293.24299999999999</v>
      </c>
      <c r="PT67" s="29">
        <v>296.44099999999997</v>
      </c>
      <c r="PU67" s="29">
        <v>302.52699999999999</v>
      </c>
      <c r="PV67" s="29">
        <v>303.58499999999998</v>
      </c>
      <c r="PW67" s="29">
        <v>305.58199999999999</v>
      </c>
      <c r="PX67" s="29">
        <v>309.745</v>
      </c>
      <c r="PY67" s="29">
        <v>314.01600000000002</v>
      </c>
      <c r="PZ67" s="29">
        <v>319.99099999999999</v>
      </c>
      <c r="QA67" s="29">
        <v>317.43700000000001</v>
      </c>
      <c r="QB67" s="29">
        <v>321.70100000000002</v>
      </c>
      <c r="QC67" s="29">
        <v>333.62700000000001</v>
      </c>
      <c r="QD67" s="29">
        <v>339.26900000000001</v>
      </c>
      <c r="QE67" s="29">
        <v>336.09100000000001</v>
      </c>
      <c r="QF67" s="29">
        <v>300.529</v>
      </c>
      <c r="QG67" s="29">
        <v>282.71499999999997</v>
      </c>
      <c r="QH67" s="29">
        <v>288.66399999999999</v>
      </c>
      <c r="QI67" s="29">
        <v>296.678</v>
      </c>
      <c r="QJ67" s="29">
        <v>300.13499999999999</v>
      </c>
      <c r="QK67" s="29">
        <v>310.45</v>
      </c>
      <c r="QL67" s="29">
        <v>322.75400000000002</v>
      </c>
      <c r="QM67" s="29">
        <v>328.04700000000003</v>
      </c>
      <c r="QN67" s="29">
        <v>332.49200000000002</v>
      </c>
      <c r="QO67" s="29">
        <v>336.90899999999999</v>
      </c>
      <c r="QP67" s="29">
        <v>343.28500000000003</v>
      </c>
      <c r="QQ67" s="29">
        <v>348.77800000000002</v>
      </c>
      <c r="QR67" s="29">
        <v>342.55900000000003</v>
      </c>
      <c r="QS67" s="29">
        <v>331.30799999999999</v>
      </c>
      <c r="QT67" s="29">
        <v>328.29300000000001</v>
      </c>
      <c r="QU67" s="29">
        <v>333.73500000000001</v>
      </c>
      <c r="QV67" s="29">
        <v>331.565</v>
      </c>
      <c r="QW67" s="29">
        <v>346.74700000000001</v>
      </c>
      <c r="QX67" s="29">
        <v>365.48500000000001</v>
      </c>
      <c r="QY67" s="29">
        <v>360.18599999999998</v>
      </c>
      <c r="QZ67" s="29">
        <v>372.95299999999997</v>
      </c>
      <c r="RA67" s="29">
        <v>390.17099999999999</v>
      </c>
      <c r="RB67" s="29">
        <v>408.90300000000002</v>
      </c>
      <c r="RC67" s="29">
        <v>414.71199999999999</v>
      </c>
      <c r="RD67" s="29">
        <v>419.53300000000002</v>
      </c>
      <c r="RE67" s="29">
        <v>424.79300000000001</v>
      </c>
      <c r="RF67" s="29">
        <v>413.82</v>
      </c>
      <c r="RG67" s="29">
        <v>410.42899999999997</v>
      </c>
      <c r="RH67" s="29">
        <v>408.2</v>
      </c>
      <c r="RI67" s="29">
        <v>407.30900000000003</v>
      </c>
      <c r="RJ67" s="29">
        <v>406.00099999999998</v>
      </c>
      <c r="RK67" s="29">
        <v>403.82600000000002</v>
      </c>
      <c r="RL67" s="29">
        <v>397.29899999999998</v>
      </c>
      <c r="RM67" s="29">
        <v>397.33499999999998</v>
      </c>
      <c r="RN67" s="29">
        <v>395.00400000000002</v>
      </c>
      <c r="RO67" s="29">
        <v>387.56599999999997</v>
      </c>
      <c r="RP67" s="29">
        <v>389.73700000000002</v>
      </c>
      <c r="RQ67" s="29">
        <v>388.24799999999999</v>
      </c>
      <c r="RR67" s="29">
        <v>414.28100000000001</v>
      </c>
      <c r="RS67" s="29">
        <v>436.173</v>
      </c>
      <c r="RT67" s="29">
        <v>442.57499999999999</v>
      </c>
      <c r="RU67" s="29">
        <v>446.14</v>
      </c>
      <c r="RV67" s="29">
        <v>456.60700000000003</v>
      </c>
      <c r="RW67" s="29">
        <v>454.28</v>
      </c>
      <c r="RX67" s="29">
        <v>425.86700000000002</v>
      </c>
      <c r="RY67" s="29">
        <v>391.66500000000002</v>
      </c>
      <c r="RZ67" s="29">
        <v>389.05399999999997</v>
      </c>
      <c r="SA67" s="29">
        <v>363.58100000000002</v>
      </c>
      <c r="SB67" s="29">
        <v>326.70600000000002</v>
      </c>
      <c r="SC67" s="29">
        <v>305.08100000000002</v>
      </c>
      <c r="SD67" s="29">
        <v>301.22899999999998</v>
      </c>
      <c r="SE67" s="29">
        <v>303.71899999999999</v>
      </c>
      <c r="SF67" s="29">
        <v>304.44600000000003</v>
      </c>
      <c r="SG67" s="29">
        <v>304.43700000000001</v>
      </c>
      <c r="SH67" s="29">
        <v>299.779</v>
      </c>
      <c r="SI67" s="29">
        <v>279.74200000000002</v>
      </c>
      <c r="SJ67" s="29">
        <v>273.452</v>
      </c>
      <c r="SK67" s="29">
        <v>265.36599999999999</v>
      </c>
      <c r="SL67" s="29">
        <v>263.47699999999998</v>
      </c>
      <c r="SM67" s="29">
        <v>261.41399999999999</v>
      </c>
      <c r="SN67" s="29">
        <v>260.85599999999999</v>
      </c>
      <c r="SO67" s="29">
        <v>259.66300000000001</v>
      </c>
      <c r="SP67" s="29">
        <v>258.11200000000002</v>
      </c>
      <c r="SQ67" s="29">
        <v>266.49799999999999</v>
      </c>
      <c r="SR67" s="29">
        <v>269.67399999999998</v>
      </c>
      <c r="SS67" s="29">
        <v>270.036</v>
      </c>
      <c r="ST67" s="29">
        <v>269.79000000000002</v>
      </c>
      <c r="SU67" s="29">
        <v>271.54700000000003</v>
      </c>
      <c r="SV67" s="29">
        <v>280.64499999999998</v>
      </c>
      <c r="SW67" s="29">
        <v>282.06400000000002</v>
      </c>
      <c r="SX67" s="29">
        <v>283.22300000000001</v>
      </c>
      <c r="SY67" s="29">
        <v>280.18900000000002</v>
      </c>
      <c r="SZ67" s="29">
        <v>278.18</v>
      </c>
      <c r="TA67" s="29">
        <v>276.83999999999997</v>
      </c>
      <c r="TB67" s="29">
        <v>274.07299999999998</v>
      </c>
    </row>
    <row r="68" spans="2:529" x14ac:dyDescent="0.25">
      <c r="B68" s="29" t="s">
        <v>846</v>
      </c>
      <c r="C68" s="29" t="s">
        <v>927</v>
      </c>
      <c r="D68" s="29">
        <f t="shared" si="12"/>
        <v>507</v>
      </c>
      <c r="E68" s="29" t="str" cm="1">
        <f t="array" ref="E68">_xll.BDP($B68&amp;" corp",E$11)</f>
        <v>GYCGR 2 3/4 PERP</v>
      </c>
      <c r="F68" s="29" t="str" cm="1">
        <f t="array" ref="F68">_xll.BDP($B68&amp;" corp",F$11)</f>
        <v>GYCGR</v>
      </c>
      <c r="G68" s="29" cm="1">
        <f t="array" ref="G68">_xll.BDP($B68&amp;" corp",G$11)</f>
        <v>2.75</v>
      </c>
      <c r="H68" s="31" cm="1">
        <f t="array" ref="H68">_xll.BDP($B68&amp;" corp",H$11)*1</f>
        <v>44948</v>
      </c>
      <c r="I68" s="31" t="str">
        <f t="shared" si="10"/>
        <v>GYCGR 2.75 23</v>
      </c>
      <c r="J68" s="29" t="str" cm="1">
        <f t="array" ref="J68">_xll.BDP($B68&amp;" corp",J$11)</f>
        <v>EUR</v>
      </c>
      <c r="K68" s="31" cm="1">
        <f t="array" ref="K68">_xll.BDP($B68&amp;" corp",K$11)*1</f>
        <v>42621</v>
      </c>
      <c r="L68" s="29">
        <f t="shared" ca="1" si="11"/>
        <v>1505</v>
      </c>
      <c r="N68" s="29">
        <v>1</v>
      </c>
      <c r="O68" s="29" t="s">
        <v>1174</v>
      </c>
      <c r="P68" s="29">
        <f>_xll.BDH(B68&amp;"@"&amp;C68&amp;" Corp","blp_i_sprd_mid","-2AY",,"Dates=h","Fill=C","Sort=R","Dir=H","factor=1","pcs="&amp;TV69,"cols=507;rows=1")</f>
        <v>262.54700000000003</v>
      </c>
      <c r="Q68" s="29">
        <v>263.86900000000003</v>
      </c>
      <c r="R68" s="29">
        <v>268.25599999999997</v>
      </c>
      <c r="S68" s="29">
        <v>270.39600000000002</v>
      </c>
      <c r="T68" s="29">
        <v>267.81900000000002</v>
      </c>
      <c r="U68" s="29">
        <v>264.79599999999999</v>
      </c>
      <c r="V68" s="29">
        <v>272.113</v>
      </c>
      <c r="W68" s="29">
        <v>271.779</v>
      </c>
      <c r="X68" s="29">
        <v>271.69200000000001</v>
      </c>
      <c r="Y68" s="29">
        <v>271.61900000000003</v>
      </c>
      <c r="Z68" s="29">
        <v>271.49799999999999</v>
      </c>
      <c r="AA68" s="29">
        <v>272.10599999999999</v>
      </c>
      <c r="AB68" s="29">
        <v>272.22899999999998</v>
      </c>
      <c r="AC68" s="29">
        <v>273.30599999999998</v>
      </c>
      <c r="AD68" s="29">
        <v>271.46199999999999</v>
      </c>
      <c r="AE68" s="29">
        <v>275.83699999999999</v>
      </c>
      <c r="AF68" s="29">
        <v>276.27499999999998</v>
      </c>
      <c r="AG68" s="29">
        <v>275.767</v>
      </c>
      <c r="AH68" s="29">
        <v>278.30200000000002</v>
      </c>
      <c r="AI68" s="29">
        <v>276.45299999999997</v>
      </c>
      <c r="AJ68" s="29">
        <v>271.49</v>
      </c>
      <c r="AK68" s="29">
        <v>274.541</v>
      </c>
      <c r="AL68" s="29">
        <v>275.05799999999999</v>
      </c>
      <c r="AM68" s="29">
        <v>267.10899999999998</v>
      </c>
      <c r="AN68" s="29">
        <v>269.40199999999999</v>
      </c>
      <c r="AO68" s="29">
        <v>275.28100000000001</v>
      </c>
      <c r="AP68" s="29">
        <v>276.608</v>
      </c>
      <c r="AQ68" s="29">
        <v>277.916</v>
      </c>
      <c r="AR68" s="29">
        <v>278.45</v>
      </c>
      <c r="AS68" s="29">
        <v>277.15499999999997</v>
      </c>
      <c r="AT68" s="29">
        <v>279.71499999999997</v>
      </c>
      <c r="AU68" s="29">
        <v>282.12200000000001</v>
      </c>
      <c r="AV68" s="29">
        <v>280.36599999999999</v>
      </c>
      <c r="AW68" s="29">
        <v>277.48</v>
      </c>
      <c r="AX68" s="29">
        <v>276.29700000000003</v>
      </c>
      <c r="AY68" s="29">
        <v>277.12099999999998</v>
      </c>
      <c r="AZ68" s="29">
        <v>274.23899999999998</v>
      </c>
      <c r="BA68" s="29">
        <v>272.71600000000001</v>
      </c>
      <c r="BB68" s="29">
        <v>271.71300000000002</v>
      </c>
      <c r="BC68" s="29">
        <v>269.91899999999998</v>
      </c>
      <c r="BD68" s="29">
        <v>270.48599999999999</v>
      </c>
      <c r="BE68" s="29">
        <v>272.59699999999998</v>
      </c>
      <c r="BF68" s="29">
        <v>273.399</v>
      </c>
      <c r="BG68" s="29">
        <v>272.91199999999998</v>
      </c>
      <c r="BH68" s="29">
        <v>269.89699999999999</v>
      </c>
      <c r="BI68" s="29">
        <v>272.42899999999997</v>
      </c>
      <c r="BJ68" s="29">
        <v>272.21899999999999</v>
      </c>
      <c r="BK68" s="29">
        <v>272.26900000000001</v>
      </c>
      <c r="BL68" s="29">
        <v>271.41300000000001</v>
      </c>
      <c r="BM68" s="29">
        <v>272.98399999999998</v>
      </c>
      <c r="BN68" s="29">
        <v>276.15199999999999</v>
      </c>
      <c r="BO68" s="29">
        <v>284.15899999999999</v>
      </c>
      <c r="BP68" s="29">
        <v>285.01400000000001</v>
      </c>
      <c r="BQ68" s="29">
        <v>290.149</v>
      </c>
      <c r="BR68" s="29">
        <v>292.90199999999999</v>
      </c>
      <c r="BS68" s="29">
        <v>294.27999999999997</v>
      </c>
      <c r="BT68" s="29">
        <v>293.34300000000002</v>
      </c>
      <c r="BU68" s="29">
        <v>298.40899999999999</v>
      </c>
      <c r="BV68" s="29">
        <v>290.971</v>
      </c>
      <c r="BW68" s="29">
        <v>284.70600000000002</v>
      </c>
      <c r="BX68" s="29">
        <v>283.86599999999999</v>
      </c>
      <c r="BY68" s="29">
        <v>283.05399999999997</v>
      </c>
      <c r="BZ68" s="29">
        <v>287.61</v>
      </c>
      <c r="CA68" s="29">
        <v>288.63499999999999</v>
      </c>
      <c r="CB68" s="29">
        <v>293.95100000000002</v>
      </c>
      <c r="CC68" s="29">
        <v>293.82400000000001</v>
      </c>
      <c r="CD68" s="29">
        <v>301.738</v>
      </c>
      <c r="CE68" s="29">
        <v>307.24400000000003</v>
      </c>
      <c r="CF68" s="29">
        <v>308.18299999999999</v>
      </c>
      <c r="CG68" s="29">
        <v>307.637</v>
      </c>
      <c r="CH68" s="29">
        <v>307.62299999999999</v>
      </c>
      <c r="CI68" s="29">
        <v>306.53899999999999</v>
      </c>
      <c r="CJ68" s="29">
        <v>306.57499999999999</v>
      </c>
      <c r="CK68" s="29">
        <v>305.06400000000002</v>
      </c>
      <c r="CL68" s="29">
        <v>304.851</v>
      </c>
      <c r="CM68" s="29">
        <v>306.86</v>
      </c>
      <c r="CN68" s="29">
        <v>304.94299999999998</v>
      </c>
      <c r="CO68" s="29">
        <v>313.101</v>
      </c>
      <c r="CP68" s="29">
        <v>312.23500000000001</v>
      </c>
      <c r="CQ68" s="29">
        <v>316.22500000000002</v>
      </c>
      <c r="CR68" s="29">
        <v>320.435</v>
      </c>
      <c r="CS68" s="29">
        <v>324.61</v>
      </c>
      <c r="CT68" s="29">
        <v>317.10300000000001</v>
      </c>
      <c r="CU68" s="29">
        <v>319.46899999999999</v>
      </c>
      <c r="CV68" s="29">
        <v>314.44400000000002</v>
      </c>
      <c r="CW68" s="29">
        <v>312.24299999999999</v>
      </c>
      <c r="CX68" s="29">
        <v>313.49200000000002</v>
      </c>
      <c r="CY68" s="29">
        <v>307.654</v>
      </c>
      <c r="CZ68" s="29">
        <v>307.45499999999998</v>
      </c>
      <c r="DA68" s="29">
        <v>297.67899999999997</v>
      </c>
      <c r="DB68" s="29">
        <v>293.47899999999998</v>
      </c>
      <c r="DC68" s="29">
        <v>310.298</v>
      </c>
      <c r="DD68" s="29">
        <v>303.35599999999999</v>
      </c>
      <c r="DE68" s="29">
        <v>306.61099999999999</v>
      </c>
      <c r="DF68" s="29">
        <v>301.702</v>
      </c>
      <c r="DG68" s="29">
        <v>289.83800000000002</v>
      </c>
      <c r="DH68" s="29">
        <v>292.94799999999998</v>
      </c>
      <c r="DI68" s="29">
        <v>296.56099999999998</v>
      </c>
      <c r="DJ68" s="29">
        <v>326.13400000000001</v>
      </c>
      <c r="DK68" s="29">
        <v>340.87700000000001</v>
      </c>
      <c r="DL68" s="29">
        <v>354.291</v>
      </c>
      <c r="DM68" s="29">
        <v>356.01499999999999</v>
      </c>
      <c r="DN68" s="29">
        <v>364.66300000000001</v>
      </c>
      <c r="DO68" s="29">
        <v>357.40899999999999</v>
      </c>
      <c r="DP68" s="29">
        <v>355.87099999999998</v>
      </c>
      <c r="DQ68" s="29">
        <v>380.86399999999998</v>
      </c>
      <c r="DR68" s="29">
        <v>394.61399999999998</v>
      </c>
      <c r="DS68" s="29">
        <v>408.23500000000001</v>
      </c>
      <c r="DT68" s="29">
        <v>423.84500000000003</v>
      </c>
      <c r="DU68" s="29">
        <v>435.41699999999997</v>
      </c>
      <c r="DV68" s="29">
        <v>430.59399999999999</v>
      </c>
      <c r="DW68" s="29">
        <v>448.53100000000001</v>
      </c>
      <c r="DX68" s="29">
        <v>449.35199999999998</v>
      </c>
      <c r="DY68" s="29">
        <v>448.33199999999999</v>
      </c>
      <c r="DZ68" s="29">
        <v>445.601</v>
      </c>
      <c r="EA68" s="29">
        <v>444.97699999999998</v>
      </c>
      <c r="EB68" s="29">
        <v>443.26799999999997</v>
      </c>
      <c r="EC68" s="29">
        <v>450.14699999999999</v>
      </c>
      <c r="ED68" s="29">
        <v>455.52300000000002</v>
      </c>
      <c r="EE68" s="29">
        <v>459.70100000000002</v>
      </c>
      <c r="EF68" s="29">
        <v>441.41500000000002</v>
      </c>
      <c r="EG68" s="29">
        <v>453.08600000000001</v>
      </c>
      <c r="EH68" s="29">
        <v>446.584</v>
      </c>
      <c r="EI68" s="29">
        <v>445.73599999999999</v>
      </c>
      <c r="EJ68" s="29">
        <v>445.26100000000002</v>
      </c>
      <c r="EK68" s="29">
        <v>459.58</v>
      </c>
      <c r="EL68" s="29">
        <v>465.02499999999998</v>
      </c>
      <c r="EM68" s="29">
        <v>472.76900000000001</v>
      </c>
      <c r="EN68" s="29">
        <v>481.77100000000002</v>
      </c>
      <c r="EO68" s="29">
        <v>480.19</v>
      </c>
      <c r="EP68" s="29">
        <v>483.57799999999997</v>
      </c>
      <c r="EQ68" s="29">
        <v>493.85399999999998</v>
      </c>
      <c r="ER68" s="29">
        <v>496.101</v>
      </c>
      <c r="ES68" s="29">
        <v>493.63600000000002</v>
      </c>
      <c r="ET68" s="29">
        <v>523.80999999999995</v>
      </c>
      <c r="EU68" s="29">
        <v>529.51800000000003</v>
      </c>
      <c r="EV68" s="29">
        <v>551.80999999999995</v>
      </c>
      <c r="EW68" s="29">
        <v>563.20899999999995</v>
      </c>
      <c r="EX68" s="29">
        <v>567.11900000000003</v>
      </c>
      <c r="EY68" s="29">
        <v>564.76300000000003</v>
      </c>
      <c r="EZ68" s="29">
        <v>561.94799999999998</v>
      </c>
      <c r="FA68" s="29">
        <v>565.49099999999999</v>
      </c>
      <c r="FB68" s="29">
        <v>560.00699999999995</v>
      </c>
      <c r="FC68" s="29">
        <v>559.71500000000003</v>
      </c>
      <c r="FD68" s="29">
        <v>558.42999999999995</v>
      </c>
      <c r="FE68" s="29">
        <v>549.48699999999997</v>
      </c>
      <c r="FF68" s="29">
        <v>576.27300000000002</v>
      </c>
      <c r="FG68" s="29">
        <v>570.24900000000002</v>
      </c>
      <c r="FH68" s="29">
        <v>551.20799999999997</v>
      </c>
      <c r="FI68" s="29">
        <v>544.16899999999998</v>
      </c>
      <c r="FJ68" s="29">
        <v>543.86099999999999</v>
      </c>
      <c r="FK68" s="29">
        <v>458.08</v>
      </c>
      <c r="FL68" s="29">
        <v>389.649</v>
      </c>
      <c r="FM68" s="29">
        <v>325.91199999999998</v>
      </c>
      <c r="FN68" s="29">
        <v>321.18200000000002</v>
      </c>
      <c r="FO68" s="29">
        <v>275.91199999999998</v>
      </c>
      <c r="FP68" s="29">
        <v>272.34300000000002</v>
      </c>
      <c r="FQ68" s="29">
        <v>274</v>
      </c>
      <c r="FR68" s="29">
        <v>200.21</v>
      </c>
      <c r="FS68" s="29">
        <v>184.012</v>
      </c>
      <c r="FT68" s="29">
        <v>180.04900000000001</v>
      </c>
      <c r="FU68" s="29">
        <v>179.637</v>
      </c>
      <c r="FV68" s="29">
        <v>187.971</v>
      </c>
      <c r="FW68" s="29">
        <v>184.476</v>
      </c>
      <c r="FX68" s="29">
        <v>157.494</v>
      </c>
      <c r="FY68" s="29">
        <v>141.72499999999999</v>
      </c>
      <c r="FZ68" s="29">
        <v>131.268</v>
      </c>
      <c r="GA68" s="29">
        <v>127.687</v>
      </c>
      <c r="GB68" s="29">
        <v>120.21</v>
      </c>
      <c r="GC68" s="29">
        <v>120.16500000000001</v>
      </c>
      <c r="GD68" s="29">
        <v>120.41200000000001</v>
      </c>
      <c r="GE68" s="29">
        <v>124.602</v>
      </c>
      <c r="GF68" s="29">
        <v>122.71299999999999</v>
      </c>
      <c r="GG68" s="29">
        <v>124.878</v>
      </c>
      <c r="GH68" s="29">
        <v>126.271</v>
      </c>
      <c r="GI68" s="29">
        <v>129.66900000000001</v>
      </c>
      <c r="GJ68" s="29">
        <v>128.815</v>
      </c>
      <c r="GK68" s="29">
        <v>128.88399999999999</v>
      </c>
      <c r="GL68" s="29">
        <v>126.663</v>
      </c>
      <c r="GM68" s="29">
        <v>124.456</v>
      </c>
      <c r="GN68" s="29">
        <v>131.417</v>
      </c>
      <c r="GO68" s="29">
        <v>132.03299999999999</v>
      </c>
      <c r="GP68" s="29">
        <v>139.036</v>
      </c>
      <c r="GQ68" s="29">
        <v>137.709</v>
      </c>
      <c r="GR68" s="29">
        <v>138.45099999999999</v>
      </c>
      <c r="GS68" s="29">
        <v>136.38300000000001</v>
      </c>
      <c r="GT68" s="29">
        <v>136.40299999999999</v>
      </c>
      <c r="GU68" s="29">
        <v>140.066</v>
      </c>
      <c r="GV68" s="29">
        <v>133.762</v>
      </c>
      <c r="GW68" s="29">
        <v>131.702</v>
      </c>
      <c r="GX68" s="29">
        <v>129.249</v>
      </c>
      <c r="GY68" s="29">
        <v>130.51499999999999</v>
      </c>
      <c r="GZ68" s="29">
        <v>132.387</v>
      </c>
      <c r="HA68" s="29">
        <v>132.821</v>
      </c>
      <c r="HB68" s="29">
        <v>136.387</v>
      </c>
      <c r="HC68" s="29">
        <v>137.113</v>
      </c>
      <c r="HD68" s="29">
        <v>136.74700000000001</v>
      </c>
      <c r="HE68" s="29">
        <v>138.172</v>
      </c>
      <c r="HF68" s="29">
        <v>140.90299999999999</v>
      </c>
      <c r="HG68" s="29">
        <v>138.68299999999999</v>
      </c>
      <c r="HH68" s="29">
        <v>143.065</v>
      </c>
      <c r="HI68" s="29">
        <v>142.256</v>
      </c>
      <c r="HJ68" s="29">
        <v>141.55600000000001</v>
      </c>
      <c r="HK68" s="29">
        <v>142.20400000000001</v>
      </c>
      <c r="HL68" s="29">
        <v>145.22399999999999</v>
      </c>
      <c r="HM68" s="29">
        <v>139</v>
      </c>
      <c r="HN68" s="29">
        <v>134.779</v>
      </c>
      <c r="HO68" s="29">
        <v>135.672</v>
      </c>
      <c r="HP68" s="29">
        <v>136.565</v>
      </c>
      <c r="HQ68" s="29">
        <v>141.655</v>
      </c>
      <c r="HR68" s="29">
        <v>145.90299999999999</v>
      </c>
      <c r="HS68" s="29">
        <v>148.87200000000001</v>
      </c>
      <c r="HT68" s="29">
        <v>149.387</v>
      </c>
      <c r="HU68" s="29">
        <v>152.792</v>
      </c>
      <c r="HV68" s="29">
        <v>153.5</v>
      </c>
      <c r="HW68" s="29">
        <v>152.084</v>
      </c>
      <c r="HX68" s="29">
        <v>158.209</v>
      </c>
      <c r="HY68" s="29">
        <v>160.00299999999999</v>
      </c>
      <c r="HZ68" s="29">
        <v>161.19900000000001</v>
      </c>
      <c r="IA68" s="29">
        <v>162.489</v>
      </c>
      <c r="IB68" s="29">
        <v>164.494</v>
      </c>
      <c r="IC68" s="29">
        <v>169.95599999999999</v>
      </c>
      <c r="ID68" s="29">
        <v>175.346</v>
      </c>
      <c r="IE68" s="29">
        <v>176.11699999999999</v>
      </c>
      <c r="IF68" s="29">
        <v>174.31700000000001</v>
      </c>
      <c r="IG68" s="29">
        <v>177.76400000000001</v>
      </c>
      <c r="IH68" s="29">
        <v>178.87100000000001</v>
      </c>
      <c r="II68" s="29">
        <v>179.23599999999999</v>
      </c>
      <c r="IJ68" s="29">
        <v>180.08099999999999</v>
      </c>
      <c r="IK68" s="29">
        <v>182.506</v>
      </c>
      <c r="IL68" s="29">
        <v>185.875</v>
      </c>
      <c r="IM68" s="29">
        <v>184.92</v>
      </c>
      <c r="IN68" s="29">
        <v>185.94499999999999</v>
      </c>
      <c r="IO68" s="29">
        <v>183.21100000000001</v>
      </c>
      <c r="IP68" s="29">
        <v>182.202</v>
      </c>
      <c r="IQ68" s="29">
        <v>184.36099999999999</v>
      </c>
      <c r="IR68" s="29">
        <v>185.155</v>
      </c>
      <c r="IS68" s="29">
        <v>184.97800000000001</v>
      </c>
      <c r="IT68" s="29">
        <v>183.005</v>
      </c>
      <c r="IU68" s="29">
        <v>182.83699999999999</v>
      </c>
      <c r="IV68" s="29">
        <v>180.87799999999999</v>
      </c>
      <c r="IW68" s="29">
        <v>179.14</v>
      </c>
      <c r="IX68" s="29">
        <v>180.41800000000001</v>
      </c>
      <c r="IY68" s="29">
        <v>180.15799999999999</v>
      </c>
      <c r="IZ68" s="29">
        <v>186.18799999999999</v>
      </c>
      <c r="JA68" s="29">
        <v>191.46700000000001</v>
      </c>
      <c r="JB68" s="29">
        <v>191.84100000000001</v>
      </c>
      <c r="JC68" s="29">
        <v>190.38200000000001</v>
      </c>
      <c r="JD68" s="29">
        <v>190.43700000000001</v>
      </c>
      <c r="JE68" s="29">
        <v>189.83799999999999</v>
      </c>
      <c r="JF68" s="29">
        <v>193.33699999999999</v>
      </c>
      <c r="JG68" s="29">
        <v>196.61099999999999</v>
      </c>
      <c r="JH68" s="29">
        <v>199.863</v>
      </c>
      <c r="JI68" s="29">
        <v>199.916</v>
      </c>
      <c r="JJ68" s="29">
        <v>201.97300000000001</v>
      </c>
      <c r="JK68" s="29">
        <v>203.33600000000001</v>
      </c>
      <c r="JL68" s="29">
        <v>204.07400000000001</v>
      </c>
      <c r="JM68" s="29">
        <v>204.09899999999999</v>
      </c>
      <c r="JN68" s="29">
        <v>209.42599999999999</v>
      </c>
      <c r="JO68" s="29">
        <v>212.321</v>
      </c>
      <c r="JP68" s="29">
        <v>213.67</v>
      </c>
      <c r="JQ68" s="29">
        <v>215.76599999999999</v>
      </c>
      <c r="JR68" s="29">
        <v>218.864</v>
      </c>
      <c r="JS68" s="29">
        <v>223.13200000000001</v>
      </c>
      <c r="JT68" s="29">
        <v>222.77699999999999</v>
      </c>
      <c r="JU68" s="29">
        <v>222.65199999999999</v>
      </c>
      <c r="JV68" s="29">
        <v>223.77500000000001</v>
      </c>
      <c r="JW68" s="29">
        <v>217.88499999999999</v>
      </c>
      <c r="JX68" s="29">
        <v>213.87</v>
      </c>
      <c r="JY68" s="29">
        <v>216.96199999999999</v>
      </c>
      <c r="JZ68" s="29">
        <v>219.637</v>
      </c>
      <c r="KA68" s="29">
        <v>221.22</v>
      </c>
      <c r="KB68" s="29">
        <v>221.798</v>
      </c>
      <c r="KC68" s="29">
        <v>217.613</v>
      </c>
      <c r="KD68" s="29">
        <v>217.702</v>
      </c>
      <c r="KE68" s="29">
        <v>217.298</v>
      </c>
      <c r="KF68" s="29">
        <v>220.22499999999999</v>
      </c>
      <c r="KG68" s="29">
        <v>219.19</v>
      </c>
      <c r="KH68" s="29">
        <v>215.892</v>
      </c>
      <c r="KI68" s="29">
        <v>216.339</v>
      </c>
      <c r="KJ68" s="29">
        <v>214.696</v>
      </c>
      <c r="KK68" s="29">
        <v>218.34</v>
      </c>
      <c r="KL68" s="29">
        <v>235.57</v>
      </c>
      <c r="KM68" s="29">
        <v>236.256</v>
      </c>
      <c r="KN68" s="29">
        <v>237.14699999999999</v>
      </c>
      <c r="KO68" s="29">
        <v>238.70599999999999</v>
      </c>
      <c r="KP68" s="29">
        <v>239.19499999999999</v>
      </c>
      <c r="KQ68" s="29">
        <v>241.85</v>
      </c>
      <c r="KR68" s="29">
        <v>246.36799999999999</v>
      </c>
      <c r="KS68" s="29">
        <v>245.054</v>
      </c>
      <c r="KT68" s="29">
        <v>244.77</v>
      </c>
      <c r="KU68" s="29">
        <v>244.17400000000001</v>
      </c>
      <c r="KV68" s="29">
        <v>243.52600000000001</v>
      </c>
      <c r="KW68" s="29">
        <v>244.358</v>
      </c>
      <c r="KX68" s="29">
        <v>243.08799999999999</v>
      </c>
      <c r="KY68" s="29">
        <v>239.596</v>
      </c>
      <c r="KZ68" s="29">
        <v>247.46899999999999</v>
      </c>
      <c r="LA68" s="29">
        <v>253.13800000000001</v>
      </c>
      <c r="LB68" s="29">
        <v>253.298</v>
      </c>
      <c r="LC68" s="29">
        <v>259.476</v>
      </c>
      <c r="LD68" s="29">
        <v>260.572</v>
      </c>
      <c r="LE68" s="29">
        <v>250.48500000000001</v>
      </c>
      <c r="LF68" s="29">
        <v>250.12700000000001</v>
      </c>
      <c r="LG68" s="29">
        <v>250.929</v>
      </c>
      <c r="LH68" s="29">
        <v>249.99299999999999</v>
      </c>
      <c r="LI68" s="29">
        <v>253.863</v>
      </c>
      <c r="LJ68" s="29">
        <v>258.13499999999999</v>
      </c>
      <c r="LK68" s="29">
        <v>258.24200000000002</v>
      </c>
      <c r="LL68" s="29">
        <v>259.30799999999999</v>
      </c>
      <c r="LM68" s="29">
        <v>249.48</v>
      </c>
      <c r="LN68" s="29">
        <v>235.804</v>
      </c>
      <c r="LO68" s="29">
        <v>231.96100000000001</v>
      </c>
      <c r="LP68" s="29">
        <v>233.56899999999999</v>
      </c>
      <c r="LQ68" s="29">
        <v>230.251</v>
      </c>
      <c r="LR68" s="29">
        <v>232.71299999999999</v>
      </c>
      <c r="LS68" s="29">
        <v>231.696</v>
      </c>
      <c r="LT68" s="29">
        <v>233.59299999999999</v>
      </c>
      <c r="LU68" s="29">
        <v>236.029</v>
      </c>
      <c r="LV68" s="29">
        <v>239.06700000000001</v>
      </c>
      <c r="LW68" s="29">
        <v>238.346</v>
      </c>
      <c r="LX68" s="29">
        <v>235.45500000000001</v>
      </c>
      <c r="LY68" s="29">
        <v>228.55199999999999</v>
      </c>
      <c r="LZ68" s="29">
        <v>224.7</v>
      </c>
      <c r="MA68" s="29">
        <v>223.77699999999999</v>
      </c>
      <c r="MB68" s="29">
        <v>222.26400000000001</v>
      </c>
      <c r="MC68" s="29">
        <v>219.53299999999999</v>
      </c>
      <c r="MD68" s="29">
        <v>223.48099999999999</v>
      </c>
      <c r="ME68" s="29">
        <v>228.47800000000001</v>
      </c>
      <c r="MF68" s="29">
        <v>224.28399999999999</v>
      </c>
      <c r="MG68" s="29">
        <v>224.17699999999999</v>
      </c>
      <c r="MH68" s="29">
        <v>232.59200000000001</v>
      </c>
      <c r="MI68" s="29">
        <v>229.35900000000001</v>
      </c>
      <c r="MJ68" s="29">
        <v>235.48500000000001</v>
      </c>
      <c r="MK68" s="29">
        <v>238.56399999999999</v>
      </c>
      <c r="ML68" s="29">
        <v>243.286</v>
      </c>
      <c r="MM68" s="29">
        <v>246.13200000000001</v>
      </c>
      <c r="MN68" s="29">
        <v>246.416</v>
      </c>
      <c r="MO68" s="29">
        <v>246.547</v>
      </c>
      <c r="MP68" s="29">
        <v>246.26900000000001</v>
      </c>
      <c r="MQ68" s="29">
        <v>245.191</v>
      </c>
      <c r="MR68" s="29">
        <v>246.39699999999999</v>
      </c>
      <c r="MS68" s="29">
        <v>248.69499999999999</v>
      </c>
      <c r="MT68" s="29">
        <v>259.88200000000001</v>
      </c>
      <c r="MU68" s="29">
        <v>266.88099999999997</v>
      </c>
      <c r="MV68" s="29">
        <v>268.48099999999999</v>
      </c>
      <c r="MW68" s="29">
        <v>270.55599999999998</v>
      </c>
      <c r="MX68" s="29">
        <v>270.39499999999998</v>
      </c>
      <c r="MY68" s="29">
        <v>263.887</v>
      </c>
      <c r="MZ68" s="29">
        <v>272.21699999999998</v>
      </c>
      <c r="NA68" s="29">
        <v>275.78899999999999</v>
      </c>
      <c r="NB68" s="29">
        <v>276.76799999999997</v>
      </c>
      <c r="NC68" s="29">
        <v>281.48599999999999</v>
      </c>
      <c r="ND68" s="29">
        <v>289.54000000000002</v>
      </c>
      <c r="NE68" s="29">
        <v>295.46199999999999</v>
      </c>
      <c r="NF68" s="29">
        <v>293.72300000000001</v>
      </c>
      <c r="NG68" s="29">
        <v>293.05200000000002</v>
      </c>
      <c r="NH68" s="29">
        <v>293.88200000000001</v>
      </c>
      <c r="NI68" s="29">
        <v>291.197</v>
      </c>
      <c r="NJ68" s="29">
        <v>291.33699999999999</v>
      </c>
      <c r="NK68" s="29">
        <v>290.25299999999999</v>
      </c>
      <c r="NL68" s="29">
        <v>282.46699999999998</v>
      </c>
      <c r="NM68" s="29">
        <v>280.00700000000001</v>
      </c>
      <c r="NN68" s="29">
        <v>279.76299999999998</v>
      </c>
      <c r="NO68" s="29">
        <v>281.51400000000001</v>
      </c>
      <c r="NP68" s="29">
        <v>280.01600000000002</v>
      </c>
      <c r="NQ68" s="29">
        <v>282.46899999999999</v>
      </c>
      <c r="NR68" s="29">
        <v>281.32400000000001</v>
      </c>
      <c r="NS68" s="29">
        <v>281.19400000000002</v>
      </c>
      <c r="NT68" s="29">
        <v>277.09500000000003</v>
      </c>
      <c r="NU68" s="29">
        <v>280.27999999999997</v>
      </c>
      <c r="NV68" s="29">
        <v>271.48899999999998</v>
      </c>
      <c r="NW68" s="29">
        <v>254.66</v>
      </c>
      <c r="NX68" s="29">
        <v>245.10400000000001</v>
      </c>
      <c r="NY68" s="29">
        <v>245.15</v>
      </c>
      <c r="NZ68" s="29">
        <v>243.435</v>
      </c>
      <c r="OA68" s="29">
        <v>246.411</v>
      </c>
      <c r="OB68" s="29">
        <v>249.87899999999999</v>
      </c>
      <c r="OC68" s="29">
        <v>247.95099999999999</v>
      </c>
      <c r="OD68" s="29">
        <v>261.98399999999998</v>
      </c>
      <c r="OE68" s="29">
        <v>247.279</v>
      </c>
      <c r="OF68" s="29">
        <v>245.35</v>
      </c>
      <c r="OG68" s="29">
        <v>248.87</v>
      </c>
      <c r="OH68" s="29">
        <v>249.126</v>
      </c>
      <c r="OI68" s="29">
        <v>248.80799999999999</v>
      </c>
      <c r="OJ68" s="29">
        <v>246.79599999999999</v>
      </c>
      <c r="OK68" s="29">
        <v>257.06900000000002</v>
      </c>
      <c r="OL68" s="29">
        <v>268.108</v>
      </c>
      <c r="OM68" s="29">
        <v>277.10399999999998</v>
      </c>
      <c r="ON68" s="29">
        <v>277.40899999999999</v>
      </c>
      <c r="OO68" s="29">
        <v>277.51600000000002</v>
      </c>
      <c r="OP68" s="29">
        <v>276.92399999999998</v>
      </c>
      <c r="OQ68" s="29">
        <v>277.90100000000001</v>
      </c>
      <c r="OR68" s="29">
        <v>279.15699999999998</v>
      </c>
      <c r="OS68" s="29">
        <v>283.21300000000002</v>
      </c>
      <c r="OT68" s="29">
        <v>288.3</v>
      </c>
      <c r="OU68" s="29">
        <v>304.21499999999997</v>
      </c>
      <c r="OV68" s="29">
        <v>311.49799999999999</v>
      </c>
      <c r="OW68" s="29">
        <v>316.899</v>
      </c>
      <c r="OX68" s="29">
        <v>312.66899999999998</v>
      </c>
      <c r="OY68" s="29">
        <v>315.70999999999998</v>
      </c>
      <c r="OZ68" s="29">
        <v>309.3</v>
      </c>
      <c r="PA68" s="29">
        <v>306.64699999999999</v>
      </c>
      <c r="PB68" s="29">
        <v>305.82100000000003</v>
      </c>
      <c r="PC68" s="29">
        <v>306.18900000000002</v>
      </c>
      <c r="PD68" s="29">
        <v>315.81700000000001</v>
      </c>
      <c r="PE68" s="29">
        <v>318.58499999999998</v>
      </c>
      <c r="PF68" s="29">
        <v>323.60700000000003</v>
      </c>
      <c r="PG68" s="29">
        <v>329.26499999999999</v>
      </c>
      <c r="PH68" s="29">
        <v>334.94200000000001</v>
      </c>
      <c r="PI68" s="29">
        <v>340.55599999999998</v>
      </c>
      <c r="PJ68" s="29">
        <v>336.64400000000001</v>
      </c>
      <c r="PK68" s="29">
        <v>335.5</v>
      </c>
      <c r="PL68" s="29">
        <v>328.923</v>
      </c>
      <c r="PM68" s="29">
        <v>325.767</v>
      </c>
      <c r="PN68" s="29">
        <v>320.69299999999998</v>
      </c>
      <c r="PO68" s="29">
        <v>320.57400000000001</v>
      </c>
      <c r="PP68" s="29">
        <v>322.73599999999999</v>
      </c>
      <c r="PQ68" s="29">
        <v>323.97399999999999</v>
      </c>
      <c r="PR68" s="29">
        <v>331.89299999999997</v>
      </c>
      <c r="PS68" s="29">
        <v>336.29599999999999</v>
      </c>
      <c r="PT68" s="29">
        <v>334.92099999999999</v>
      </c>
      <c r="PU68" s="29">
        <v>336.00599999999997</v>
      </c>
      <c r="PV68" s="29">
        <v>339.71100000000001</v>
      </c>
      <c r="PW68" s="29">
        <v>342.779</v>
      </c>
      <c r="PX68" s="29">
        <v>341.95299999999997</v>
      </c>
      <c r="PY68" s="29">
        <v>345.54700000000003</v>
      </c>
      <c r="PZ68" s="29">
        <v>346.58</v>
      </c>
      <c r="QA68" s="29">
        <v>350.483</v>
      </c>
      <c r="QB68" s="29">
        <v>349.87799999999999</v>
      </c>
      <c r="QC68" s="29">
        <v>360.70499999999998</v>
      </c>
      <c r="QD68" s="29">
        <v>359.40899999999999</v>
      </c>
      <c r="QE68" s="29">
        <v>341.65800000000002</v>
      </c>
      <c r="QF68" s="29">
        <v>333.68400000000003</v>
      </c>
      <c r="QG68" s="29">
        <v>335.95800000000003</v>
      </c>
      <c r="QH68" s="29">
        <v>339.06799999999998</v>
      </c>
      <c r="QI68" s="29">
        <v>342.99200000000002</v>
      </c>
      <c r="QJ68" s="29">
        <v>347.91399999999999</v>
      </c>
      <c r="QK68" s="29">
        <v>355.79899999999998</v>
      </c>
      <c r="QL68" s="29">
        <v>360.33</v>
      </c>
      <c r="QM68" s="29">
        <v>362.471</v>
      </c>
      <c r="QN68" s="29">
        <v>357.52699999999999</v>
      </c>
      <c r="QO68" s="29">
        <v>367.39299999999997</v>
      </c>
      <c r="QP68" s="29">
        <v>358.90499999999997</v>
      </c>
      <c r="QQ68" s="29">
        <v>355.37900000000002</v>
      </c>
      <c r="QR68" s="29">
        <v>357.28300000000002</v>
      </c>
      <c r="QS68" s="29">
        <v>352.447</v>
      </c>
      <c r="QT68" s="29">
        <v>367.25799999999998</v>
      </c>
      <c r="QU68" s="29">
        <v>360.03699999999998</v>
      </c>
      <c r="QV68" s="29">
        <v>382.66199999999998</v>
      </c>
      <c r="QW68" s="29">
        <v>398.20299999999997</v>
      </c>
      <c r="QX68" s="29">
        <v>387.2</v>
      </c>
      <c r="QY68" s="29">
        <v>397.45299999999997</v>
      </c>
      <c r="QZ68" s="29">
        <v>395.005</v>
      </c>
      <c r="RA68" s="29">
        <v>405.76400000000001</v>
      </c>
      <c r="RB68" s="29">
        <v>411.01799999999997</v>
      </c>
      <c r="RC68" s="29">
        <v>416.39600000000002</v>
      </c>
      <c r="RD68" s="29">
        <v>423.58</v>
      </c>
      <c r="RE68" s="29">
        <v>414.72800000000001</v>
      </c>
      <c r="RF68" s="29">
        <v>418.63799999999998</v>
      </c>
      <c r="RG68" s="29">
        <v>408.66</v>
      </c>
      <c r="RH68" s="29">
        <v>407.70499999999998</v>
      </c>
      <c r="RI68" s="29">
        <v>390.38400000000001</v>
      </c>
      <c r="RJ68" s="29">
        <v>398.84699999999998</v>
      </c>
      <c r="RK68" s="29">
        <v>395.88</v>
      </c>
      <c r="RL68" s="29">
        <v>395.15199999999999</v>
      </c>
      <c r="RM68" s="29">
        <v>388.57900000000001</v>
      </c>
      <c r="RN68" s="29">
        <v>383.88799999999998</v>
      </c>
      <c r="RO68" s="29">
        <v>387.08</v>
      </c>
      <c r="RP68" s="29">
        <v>386.34300000000002</v>
      </c>
      <c r="RQ68" s="29">
        <v>392.726</v>
      </c>
      <c r="RR68" s="29">
        <v>406.61799999999999</v>
      </c>
      <c r="RS68" s="29">
        <v>408.76799999999997</v>
      </c>
      <c r="RT68" s="29">
        <v>405.154</v>
      </c>
      <c r="RU68" s="29">
        <v>407.31900000000002</v>
      </c>
      <c r="RV68" s="29">
        <v>402.34100000000001</v>
      </c>
      <c r="RW68" s="29">
        <v>378.988</v>
      </c>
      <c r="RX68" s="29">
        <v>352.74700000000001</v>
      </c>
      <c r="RY68" s="29">
        <v>349.99400000000003</v>
      </c>
      <c r="RZ68" s="29">
        <v>334.233</v>
      </c>
      <c r="SA68" s="29">
        <v>316.18299999999999</v>
      </c>
      <c r="SB68" s="29">
        <v>305.101</v>
      </c>
      <c r="SC68" s="29">
        <v>304.02499999999998</v>
      </c>
      <c r="SD68" s="29">
        <v>305.56900000000002</v>
      </c>
      <c r="SE68" s="29">
        <v>302.05799999999999</v>
      </c>
      <c r="SF68" s="29">
        <v>309.26799999999997</v>
      </c>
      <c r="SG68" s="29">
        <v>310.733</v>
      </c>
      <c r="SH68" s="29">
        <v>294.28800000000001</v>
      </c>
      <c r="SI68" s="29">
        <v>290.39800000000002</v>
      </c>
      <c r="SJ68" s="29">
        <v>283.745</v>
      </c>
      <c r="SK68" s="29">
        <v>277.32299999999998</v>
      </c>
      <c r="SL68" s="29">
        <v>276.46600000000001</v>
      </c>
      <c r="SM68" s="29">
        <v>274.78699999999998</v>
      </c>
      <c r="SN68" s="29">
        <v>273.38499999999999</v>
      </c>
      <c r="SO68" s="29">
        <v>269.51900000000001</v>
      </c>
      <c r="SP68" s="29">
        <v>275.49299999999999</v>
      </c>
      <c r="SQ68" s="29">
        <v>278.75900000000001</v>
      </c>
      <c r="SR68" s="29">
        <v>277.17200000000003</v>
      </c>
      <c r="SS68" s="29">
        <v>278.649</v>
      </c>
      <c r="ST68" s="29">
        <v>280.06299999999999</v>
      </c>
      <c r="SU68" s="29">
        <v>284.83999999999997</v>
      </c>
      <c r="SV68" s="29">
        <v>288.87900000000002</v>
      </c>
      <c r="SW68" s="29">
        <v>288.88499999999999</v>
      </c>
      <c r="SX68" s="29">
        <v>288.53500000000003</v>
      </c>
      <c r="SY68" s="29">
        <v>283.69499999999999</v>
      </c>
      <c r="SZ68" s="29">
        <v>282.67399999999998</v>
      </c>
      <c r="TA68" s="29">
        <v>282.00299999999999</v>
      </c>
      <c r="TB68" s="29">
        <v>276.11099999999999</v>
      </c>
    </row>
    <row r="69" spans="2:529" x14ac:dyDescent="0.25">
      <c r="B69" s="29" t="s">
        <v>850</v>
      </c>
      <c r="C69" s="29" t="s">
        <v>927</v>
      </c>
      <c r="D69" s="29">
        <f t="shared" si="12"/>
        <v>509</v>
      </c>
      <c r="E69" s="29" t="str" cm="1">
        <f t="array" ref="E69">_xll.BDP($B69&amp;" corp",E$11)</f>
        <v>GYCGR 2 1/2 PERP</v>
      </c>
      <c r="F69" s="29" t="str" cm="1">
        <f t="array" ref="F69">_xll.BDP($B69&amp;" corp",F$11)</f>
        <v>GYCGR</v>
      </c>
      <c r="G69" s="29" cm="1">
        <f t="array" ref="G69">_xll.BDP($B69&amp;" corp",G$11)</f>
        <v>2.5</v>
      </c>
      <c r="H69" s="31" cm="1">
        <f t="array" ref="H69">_xll.BDP($B69&amp;" corp",H$11)*1</f>
        <v>45131</v>
      </c>
      <c r="I69" s="31" t="str">
        <f t="shared" si="10"/>
        <v>GYCGR 2.5 23</v>
      </c>
      <c r="J69" s="29" t="str" cm="1">
        <f t="array" ref="J69">_xll.BDP($B69&amp;" corp",J$11)</f>
        <v>EUR</v>
      </c>
      <c r="K69" s="31" cm="1">
        <f t="array" ref="K69">_xll.BDP($B69&amp;" corp",K$11)*1</f>
        <v>43207</v>
      </c>
      <c r="L69" s="29">
        <f t="shared" ca="1" si="11"/>
        <v>919</v>
      </c>
      <c r="N69" s="29">
        <v>1</v>
      </c>
      <c r="O69" s="29" t="s">
        <v>1174</v>
      </c>
      <c r="P69" s="29">
        <f>_xll.BDH(B69&amp;"@"&amp;C69&amp;" Corp","blp_i_sprd_mid","-2AY",,"Dates=h","Fill=C","Sort=R","Dir=H","factor=1","pcs="&amp;TV70,"cols=509;rows=1")</f>
        <v>267.23200000000003</v>
      </c>
      <c r="Q69" s="29">
        <v>274.78800000000001</v>
      </c>
      <c r="R69" s="29">
        <v>274.00400000000002</v>
      </c>
      <c r="S69" s="29">
        <v>277.63499999999999</v>
      </c>
      <c r="T69" s="29">
        <v>277.12099999999998</v>
      </c>
      <c r="U69" s="29">
        <v>273.24</v>
      </c>
      <c r="V69" s="29">
        <v>274.23399999999998</v>
      </c>
      <c r="W69" s="29">
        <v>273.57299999999998</v>
      </c>
      <c r="X69" s="29">
        <v>273.02699999999999</v>
      </c>
      <c r="Y69" s="29">
        <v>273.02100000000002</v>
      </c>
      <c r="Z69" s="29">
        <v>271.62599999999998</v>
      </c>
      <c r="AA69" s="29">
        <v>271.2</v>
      </c>
      <c r="AB69" s="29">
        <v>272.827</v>
      </c>
      <c r="AC69" s="29">
        <v>275.18299999999999</v>
      </c>
      <c r="AD69" s="29">
        <v>274.06200000000001</v>
      </c>
      <c r="AE69" s="29">
        <v>278.22500000000002</v>
      </c>
      <c r="AF69" s="29">
        <v>281.30599999999998</v>
      </c>
      <c r="AG69" s="29">
        <v>281.68200000000002</v>
      </c>
      <c r="AH69" s="29">
        <v>283.16399999999999</v>
      </c>
      <c r="AI69" s="29">
        <v>279.45600000000002</v>
      </c>
      <c r="AJ69" s="29">
        <v>274.22199999999998</v>
      </c>
      <c r="AK69" s="29">
        <v>276.84899999999999</v>
      </c>
      <c r="AL69" s="29">
        <v>277.78899999999999</v>
      </c>
      <c r="AM69" s="29">
        <v>270.291</v>
      </c>
      <c r="AN69" s="29">
        <v>270.76799999999997</v>
      </c>
      <c r="AO69" s="29">
        <v>272.75200000000001</v>
      </c>
      <c r="AP69" s="29">
        <v>274.28500000000003</v>
      </c>
      <c r="AQ69" s="29">
        <v>274.36500000000001</v>
      </c>
      <c r="AR69" s="29">
        <v>272.39100000000002</v>
      </c>
      <c r="AS69" s="29">
        <v>271.64299999999997</v>
      </c>
      <c r="AT69" s="29">
        <v>273.75900000000001</v>
      </c>
      <c r="AU69" s="29">
        <v>277.226</v>
      </c>
      <c r="AV69" s="29">
        <v>276.21800000000002</v>
      </c>
      <c r="AW69" s="29">
        <v>277.20600000000002</v>
      </c>
      <c r="AX69" s="29">
        <v>276.971</v>
      </c>
      <c r="AY69" s="29">
        <v>276.99200000000002</v>
      </c>
      <c r="AZ69" s="29">
        <v>276.11399999999998</v>
      </c>
      <c r="BA69" s="29">
        <v>274.65499999999997</v>
      </c>
      <c r="BB69" s="29">
        <v>274.94200000000001</v>
      </c>
      <c r="BC69" s="29">
        <v>274.53100000000001</v>
      </c>
      <c r="BD69" s="29">
        <v>275.233</v>
      </c>
      <c r="BE69" s="29">
        <v>277.25400000000002</v>
      </c>
      <c r="BF69" s="29">
        <v>278.755</v>
      </c>
      <c r="BG69" s="29">
        <v>277.57299999999998</v>
      </c>
      <c r="BH69" s="29">
        <v>276.53199999999998</v>
      </c>
      <c r="BI69" s="29">
        <v>275.99799999999999</v>
      </c>
      <c r="BJ69" s="29">
        <v>277.55799999999999</v>
      </c>
      <c r="BK69" s="29">
        <v>276.88499999999999</v>
      </c>
      <c r="BL69" s="29">
        <v>275.17899999999997</v>
      </c>
      <c r="BM69" s="29">
        <v>276.40300000000002</v>
      </c>
      <c r="BN69" s="29">
        <v>278.53899999999999</v>
      </c>
      <c r="BO69" s="29">
        <v>284.19900000000001</v>
      </c>
      <c r="BP69" s="29">
        <v>285.67200000000003</v>
      </c>
      <c r="BQ69" s="29">
        <v>287.93</v>
      </c>
      <c r="BR69" s="29">
        <v>289.92899999999997</v>
      </c>
      <c r="BS69" s="29">
        <v>293.971</v>
      </c>
      <c r="BT69" s="29">
        <v>296.15899999999999</v>
      </c>
      <c r="BU69" s="29">
        <v>296.56599999999997</v>
      </c>
      <c r="BV69" s="29">
        <v>295.08</v>
      </c>
      <c r="BW69" s="29">
        <v>291.99</v>
      </c>
      <c r="BX69" s="29">
        <v>292.36900000000003</v>
      </c>
      <c r="BY69" s="29">
        <v>290.37299999999999</v>
      </c>
      <c r="BZ69" s="29">
        <v>291.22800000000001</v>
      </c>
      <c r="CA69" s="29">
        <v>292.54199999999997</v>
      </c>
      <c r="CB69" s="29">
        <v>299.36200000000002</v>
      </c>
      <c r="CC69" s="29">
        <v>298.32799999999997</v>
      </c>
      <c r="CD69" s="29">
        <v>308.53800000000001</v>
      </c>
      <c r="CE69" s="29">
        <v>319.13400000000001</v>
      </c>
      <c r="CF69" s="29">
        <v>318.73200000000003</v>
      </c>
      <c r="CG69" s="29">
        <v>318.709</v>
      </c>
      <c r="CH69" s="29">
        <v>320.83199999999999</v>
      </c>
      <c r="CI69" s="29">
        <v>321.07</v>
      </c>
      <c r="CJ69" s="29">
        <v>324.25200000000001</v>
      </c>
      <c r="CK69" s="29">
        <v>322.56</v>
      </c>
      <c r="CL69" s="29">
        <v>321.48599999999999</v>
      </c>
      <c r="CM69" s="29">
        <v>322.59699999999998</v>
      </c>
      <c r="CN69" s="29">
        <v>324.01900000000001</v>
      </c>
      <c r="CO69" s="29">
        <v>330.75599999999997</v>
      </c>
      <c r="CP69" s="29">
        <v>331.24799999999999</v>
      </c>
      <c r="CQ69" s="29">
        <v>332.041</v>
      </c>
      <c r="CR69" s="29">
        <v>336.02100000000002</v>
      </c>
      <c r="CS69" s="29">
        <v>336.53699999999998</v>
      </c>
      <c r="CT69" s="29">
        <v>334.59500000000003</v>
      </c>
      <c r="CU69" s="29">
        <v>335.57299999999998</v>
      </c>
      <c r="CV69" s="29">
        <v>331.24599999999998</v>
      </c>
      <c r="CW69" s="29">
        <v>329.05900000000003</v>
      </c>
      <c r="CX69" s="29">
        <v>327.68599999999998</v>
      </c>
      <c r="CY69" s="29">
        <v>323.76299999999998</v>
      </c>
      <c r="CZ69" s="29">
        <v>322.471</v>
      </c>
      <c r="DA69" s="29">
        <v>315.51299999999998</v>
      </c>
      <c r="DB69" s="29">
        <v>312.81900000000002</v>
      </c>
      <c r="DC69" s="29">
        <v>324.846</v>
      </c>
      <c r="DD69" s="29">
        <v>315.29399999999998</v>
      </c>
      <c r="DE69" s="29">
        <v>317.72199999999998</v>
      </c>
      <c r="DF69" s="29">
        <v>305.74</v>
      </c>
      <c r="DG69" s="29">
        <v>299.81099999999998</v>
      </c>
      <c r="DH69" s="29">
        <v>291.22899999999998</v>
      </c>
      <c r="DI69" s="29">
        <v>305.16300000000001</v>
      </c>
      <c r="DJ69" s="29">
        <v>327.92</v>
      </c>
      <c r="DK69" s="29">
        <v>343.06299999999999</v>
      </c>
      <c r="DL69" s="29">
        <v>351.553</v>
      </c>
      <c r="DM69" s="29">
        <v>353.94299999999998</v>
      </c>
      <c r="DN69" s="29">
        <v>356.11099999999999</v>
      </c>
      <c r="DO69" s="29">
        <v>355.68200000000002</v>
      </c>
      <c r="DP69" s="29">
        <v>354.37</v>
      </c>
      <c r="DQ69" s="29">
        <v>379.089</v>
      </c>
      <c r="DR69" s="29">
        <v>401.30599999999998</v>
      </c>
      <c r="DS69" s="29">
        <v>406.61500000000001</v>
      </c>
      <c r="DT69" s="29">
        <v>415.25700000000001</v>
      </c>
      <c r="DU69" s="29">
        <v>425.52300000000002</v>
      </c>
      <c r="DV69" s="29">
        <v>430.82600000000002</v>
      </c>
      <c r="DW69" s="29">
        <v>437.233</v>
      </c>
      <c r="DX69" s="29">
        <v>437.23399999999998</v>
      </c>
      <c r="DY69" s="29">
        <v>435.35199999999998</v>
      </c>
      <c r="DZ69" s="29">
        <v>433.78199999999998</v>
      </c>
      <c r="EA69" s="29">
        <v>434.38200000000001</v>
      </c>
      <c r="EB69" s="29">
        <v>435.59</v>
      </c>
      <c r="EC69" s="29">
        <v>437.78800000000001</v>
      </c>
      <c r="ED69" s="29">
        <v>443.56299999999999</v>
      </c>
      <c r="EE69" s="29">
        <v>451.94099999999997</v>
      </c>
      <c r="EF69" s="29">
        <v>441.78899999999999</v>
      </c>
      <c r="EG69" s="29">
        <v>439.58600000000001</v>
      </c>
      <c r="EH69" s="29">
        <v>436.31900000000002</v>
      </c>
      <c r="EI69" s="29">
        <v>434.85</v>
      </c>
      <c r="EJ69" s="29">
        <v>434.762</v>
      </c>
      <c r="EK69" s="29">
        <v>449.34800000000001</v>
      </c>
      <c r="EL69" s="29">
        <v>454.83100000000002</v>
      </c>
      <c r="EM69" s="29">
        <v>461.51900000000001</v>
      </c>
      <c r="EN69" s="29">
        <v>466.14800000000002</v>
      </c>
      <c r="EO69" s="29">
        <v>464.04899999999998</v>
      </c>
      <c r="EP69" s="29">
        <v>467.43900000000002</v>
      </c>
      <c r="EQ69" s="29">
        <v>471.27300000000002</v>
      </c>
      <c r="ER69" s="29">
        <v>467.84899999999999</v>
      </c>
      <c r="ES69" s="29">
        <v>469.404</v>
      </c>
      <c r="ET69" s="29">
        <v>504.54599999999999</v>
      </c>
      <c r="EU69" s="29">
        <v>525.09500000000003</v>
      </c>
      <c r="EV69" s="29">
        <v>535.92100000000005</v>
      </c>
      <c r="EW69" s="29">
        <v>542.52099999999996</v>
      </c>
      <c r="EX69" s="29">
        <v>543.08600000000001</v>
      </c>
      <c r="EY69" s="29">
        <v>538.54100000000005</v>
      </c>
      <c r="EZ69" s="29">
        <v>533.75199999999995</v>
      </c>
      <c r="FA69" s="29">
        <v>535.06700000000001</v>
      </c>
      <c r="FB69" s="29">
        <v>531.62</v>
      </c>
      <c r="FC69" s="29">
        <v>527.649</v>
      </c>
      <c r="FD69" s="29">
        <v>529.76700000000005</v>
      </c>
      <c r="FE69" s="29">
        <v>519.89</v>
      </c>
      <c r="FF69" s="29">
        <v>549.45600000000002</v>
      </c>
      <c r="FG69" s="29">
        <v>543.14800000000002</v>
      </c>
      <c r="FH69" s="29">
        <v>517.70299999999997</v>
      </c>
      <c r="FI69" s="29">
        <v>528.60900000000004</v>
      </c>
      <c r="FJ69" s="29">
        <v>510.22</v>
      </c>
      <c r="FK69" s="29">
        <v>434.12599999999998</v>
      </c>
      <c r="FL69" s="29">
        <v>392.15199999999999</v>
      </c>
      <c r="FM69" s="29">
        <v>318.654</v>
      </c>
      <c r="FN69" s="29">
        <v>312.274</v>
      </c>
      <c r="FO69" s="29">
        <v>272.25599999999997</v>
      </c>
      <c r="FP69" s="29">
        <v>267.084</v>
      </c>
      <c r="FQ69" s="29">
        <v>272.40199999999999</v>
      </c>
      <c r="FR69" s="29">
        <v>210.35</v>
      </c>
      <c r="FS69" s="29">
        <v>193.215</v>
      </c>
      <c r="FT69" s="29">
        <v>188.37700000000001</v>
      </c>
      <c r="FU69" s="29">
        <v>188.67599999999999</v>
      </c>
      <c r="FV69" s="29">
        <v>194.977</v>
      </c>
      <c r="FW69" s="29">
        <v>191.16499999999999</v>
      </c>
      <c r="FX69" s="29">
        <v>168.995</v>
      </c>
      <c r="FY69" s="29">
        <v>156.82900000000001</v>
      </c>
      <c r="FZ69" s="29">
        <v>149.893</v>
      </c>
      <c r="GA69" s="29">
        <v>145.05799999999999</v>
      </c>
      <c r="GB69" s="29">
        <v>138.83199999999999</v>
      </c>
      <c r="GC69" s="29">
        <v>142.88200000000001</v>
      </c>
      <c r="GD69" s="29">
        <v>143.84800000000001</v>
      </c>
      <c r="GE69" s="29">
        <v>147.95500000000001</v>
      </c>
      <c r="GF69" s="29">
        <v>150.44300000000001</v>
      </c>
      <c r="GG69" s="29">
        <v>154.06899999999999</v>
      </c>
      <c r="GH69" s="29">
        <v>153.988</v>
      </c>
      <c r="GI69" s="29">
        <v>154.577</v>
      </c>
      <c r="GJ69" s="29">
        <v>157.49199999999999</v>
      </c>
      <c r="GK69" s="29">
        <v>157.98699999999999</v>
      </c>
      <c r="GL69" s="29">
        <v>156.88300000000001</v>
      </c>
      <c r="GM69" s="29">
        <v>154.834</v>
      </c>
      <c r="GN69" s="29">
        <v>157.483</v>
      </c>
      <c r="GO69" s="29">
        <v>161.54900000000001</v>
      </c>
      <c r="GP69" s="29">
        <v>168.20400000000001</v>
      </c>
      <c r="GQ69" s="29">
        <v>168.58600000000001</v>
      </c>
      <c r="GR69" s="29">
        <v>166.78</v>
      </c>
      <c r="GS69" s="29">
        <v>165.49600000000001</v>
      </c>
      <c r="GT69" s="29">
        <v>164.49600000000001</v>
      </c>
      <c r="GU69" s="29">
        <v>167.423</v>
      </c>
      <c r="GV69" s="29">
        <v>159.80799999999999</v>
      </c>
      <c r="GW69" s="29">
        <v>157.50800000000001</v>
      </c>
      <c r="GX69" s="29">
        <v>156.03899999999999</v>
      </c>
      <c r="GY69" s="29">
        <v>156.398</v>
      </c>
      <c r="GZ69" s="29">
        <v>154.34</v>
      </c>
      <c r="HA69" s="29">
        <v>157.602</v>
      </c>
      <c r="HB69" s="29">
        <v>163.10499999999999</v>
      </c>
      <c r="HC69" s="29">
        <v>165.899</v>
      </c>
      <c r="HD69" s="29">
        <v>166.90299999999999</v>
      </c>
      <c r="HE69" s="29">
        <v>166.85300000000001</v>
      </c>
      <c r="HF69" s="29">
        <v>169.827</v>
      </c>
      <c r="HG69" s="29">
        <v>169.536</v>
      </c>
      <c r="HH69" s="29">
        <v>173.94499999999999</v>
      </c>
      <c r="HI69" s="29">
        <v>170.13800000000001</v>
      </c>
      <c r="HJ69" s="29">
        <v>169.82499999999999</v>
      </c>
      <c r="HK69" s="29">
        <v>168.77199999999999</v>
      </c>
      <c r="HL69" s="29">
        <v>167.95</v>
      </c>
      <c r="HM69" s="29">
        <v>167.73099999999999</v>
      </c>
      <c r="HN69" s="29">
        <v>162.47800000000001</v>
      </c>
      <c r="HO69" s="29">
        <v>164.60300000000001</v>
      </c>
      <c r="HP69" s="29">
        <v>162.381</v>
      </c>
      <c r="HQ69" s="29">
        <v>164.90600000000001</v>
      </c>
      <c r="HR69" s="29">
        <v>169.559</v>
      </c>
      <c r="HS69" s="29">
        <v>170.49</v>
      </c>
      <c r="HT69" s="29">
        <v>172.03</v>
      </c>
      <c r="HU69" s="29">
        <v>172.81399999999999</v>
      </c>
      <c r="HV69" s="29">
        <v>172.74799999999999</v>
      </c>
      <c r="HW69" s="29">
        <v>173.01400000000001</v>
      </c>
      <c r="HX69" s="29">
        <v>179.983</v>
      </c>
      <c r="HY69" s="29">
        <v>182.68199999999999</v>
      </c>
      <c r="HZ69" s="29">
        <v>183.78</v>
      </c>
      <c r="IA69" s="29">
        <v>188.82599999999999</v>
      </c>
      <c r="IB69" s="29">
        <v>191.01599999999999</v>
      </c>
      <c r="IC69" s="29">
        <v>195.91499999999999</v>
      </c>
      <c r="ID69" s="29">
        <v>203.90100000000001</v>
      </c>
      <c r="IE69" s="29">
        <v>204.41</v>
      </c>
      <c r="IF69" s="29">
        <v>202.18700000000001</v>
      </c>
      <c r="IG69" s="29">
        <v>206.268</v>
      </c>
      <c r="IH69" s="29">
        <v>206.83600000000001</v>
      </c>
      <c r="II69" s="29">
        <v>207.624</v>
      </c>
      <c r="IJ69" s="29">
        <v>207.23</v>
      </c>
      <c r="IK69" s="29">
        <v>211.88499999999999</v>
      </c>
      <c r="IL69" s="29">
        <v>214.26599999999999</v>
      </c>
      <c r="IM69" s="29">
        <v>213.315</v>
      </c>
      <c r="IN69" s="29">
        <v>214.45599999999999</v>
      </c>
      <c r="IO69" s="29">
        <v>211.25200000000001</v>
      </c>
      <c r="IP69" s="29">
        <v>210.81800000000001</v>
      </c>
      <c r="IQ69" s="29">
        <v>211.273</v>
      </c>
      <c r="IR69" s="29">
        <v>211.452</v>
      </c>
      <c r="IS69" s="29">
        <v>210.56700000000001</v>
      </c>
      <c r="IT69" s="29">
        <v>207.83600000000001</v>
      </c>
      <c r="IU69" s="29">
        <v>207.71100000000001</v>
      </c>
      <c r="IV69" s="29">
        <v>207.173</v>
      </c>
      <c r="IW69" s="29">
        <v>203.17099999999999</v>
      </c>
      <c r="IX69" s="29">
        <v>207.41399999999999</v>
      </c>
      <c r="IY69" s="29">
        <v>206.17500000000001</v>
      </c>
      <c r="IZ69" s="29">
        <v>213.114</v>
      </c>
      <c r="JA69" s="29">
        <v>216.304</v>
      </c>
      <c r="JB69" s="29">
        <v>217.821</v>
      </c>
      <c r="JC69" s="29">
        <v>215.89</v>
      </c>
      <c r="JD69" s="29">
        <v>215.76300000000001</v>
      </c>
      <c r="JE69" s="29">
        <v>216.81</v>
      </c>
      <c r="JF69" s="29">
        <v>218.72800000000001</v>
      </c>
      <c r="JG69" s="29">
        <v>222.809</v>
      </c>
      <c r="JH69" s="29">
        <v>222.92500000000001</v>
      </c>
      <c r="JI69" s="29">
        <v>225.41300000000001</v>
      </c>
      <c r="JJ69" s="29">
        <v>226.86</v>
      </c>
      <c r="JK69" s="29">
        <v>229.952</v>
      </c>
      <c r="JL69" s="29">
        <v>231.30099999999999</v>
      </c>
      <c r="JM69" s="29">
        <v>233.45</v>
      </c>
      <c r="JN69" s="29">
        <v>238.726</v>
      </c>
      <c r="JO69" s="29">
        <v>245.29900000000001</v>
      </c>
      <c r="JP69" s="29">
        <v>245.28800000000001</v>
      </c>
      <c r="JQ69" s="29">
        <v>250.827</v>
      </c>
      <c r="JR69" s="29">
        <v>254.21600000000001</v>
      </c>
      <c r="JS69" s="29">
        <v>256.33600000000001</v>
      </c>
      <c r="JT69" s="29">
        <v>255.47200000000001</v>
      </c>
      <c r="JU69" s="29">
        <v>256.69299999999998</v>
      </c>
      <c r="JV69" s="29">
        <v>258.601</v>
      </c>
      <c r="JW69" s="29">
        <v>253.38499999999999</v>
      </c>
      <c r="JX69" s="29">
        <v>252.89599999999999</v>
      </c>
      <c r="JY69" s="29">
        <v>257.726</v>
      </c>
      <c r="JZ69" s="29">
        <v>259.59399999999999</v>
      </c>
      <c r="KA69" s="29">
        <v>259.07499999999999</v>
      </c>
      <c r="KB69" s="29">
        <v>260.42599999999999</v>
      </c>
      <c r="KC69" s="29">
        <v>257.39600000000002</v>
      </c>
      <c r="KD69" s="29">
        <v>256.375</v>
      </c>
      <c r="KE69" s="29">
        <v>253.178</v>
      </c>
      <c r="KF69" s="29">
        <v>258.00900000000001</v>
      </c>
      <c r="KG69" s="29">
        <v>258.38</v>
      </c>
      <c r="KH69" s="29">
        <v>254.869</v>
      </c>
      <c r="KI69" s="29">
        <v>252.74799999999999</v>
      </c>
      <c r="KJ69" s="29">
        <v>249.339</v>
      </c>
      <c r="KK69" s="29">
        <v>255.185</v>
      </c>
      <c r="KL69" s="29">
        <v>276.96100000000001</v>
      </c>
      <c r="KM69" s="29">
        <v>278.14400000000001</v>
      </c>
      <c r="KN69" s="29">
        <v>278.97199999999998</v>
      </c>
      <c r="KO69" s="29">
        <v>279.94499999999999</v>
      </c>
      <c r="KP69" s="29">
        <v>279.79199999999997</v>
      </c>
      <c r="KQ69" s="29">
        <v>284.29500000000002</v>
      </c>
      <c r="KR69" s="29">
        <v>287.40699999999998</v>
      </c>
      <c r="KS69" s="29">
        <v>284.28899999999999</v>
      </c>
      <c r="KT69" s="29">
        <v>284.33300000000003</v>
      </c>
      <c r="KU69" s="29">
        <v>284.29199999999997</v>
      </c>
      <c r="KV69" s="29">
        <v>283.49900000000002</v>
      </c>
      <c r="KW69" s="29">
        <v>281.76900000000001</v>
      </c>
      <c r="KX69" s="29">
        <v>277.16000000000003</v>
      </c>
      <c r="KY69" s="29">
        <v>279.89100000000002</v>
      </c>
      <c r="KZ69" s="29">
        <v>278.29599999999999</v>
      </c>
      <c r="LA69" s="29">
        <v>291.05200000000002</v>
      </c>
      <c r="LB69" s="29">
        <v>300.96899999999999</v>
      </c>
      <c r="LC69" s="29">
        <v>303.95499999999998</v>
      </c>
      <c r="LD69" s="29">
        <v>308.51299999999998</v>
      </c>
      <c r="LE69" s="29">
        <v>310.36599999999999</v>
      </c>
      <c r="LF69" s="29">
        <v>299.029</v>
      </c>
      <c r="LG69" s="29">
        <v>292.54300000000001</v>
      </c>
      <c r="LH69" s="29">
        <v>291.13</v>
      </c>
      <c r="LI69" s="29">
        <v>292.47199999999998</v>
      </c>
      <c r="LJ69" s="29">
        <v>294.38</v>
      </c>
      <c r="LK69" s="29">
        <v>300.702</v>
      </c>
      <c r="LL69" s="29">
        <v>299.34199999999998</v>
      </c>
      <c r="LM69" s="29">
        <v>300.15800000000002</v>
      </c>
      <c r="LN69" s="29">
        <v>284.65699999999998</v>
      </c>
      <c r="LO69" s="29">
        <v>277.25700000000001</v>
      </c>
      <c r="LP69" s="29">
        <v>269.59500000000003</v>
      </c>
      <c r="LQ69" s="29">
        <v>269.74700000000001</v>
      </c>
      <c r="LR69" s="29">
        <v>264.49599999999998</v>
      </c>
      <c r="LS69" s="29">
        <v>262.42099999999999</v>
      </c>
      <c r="LT69" s="29">
        <v>264.5</v>
      </c>
      <c r="LU69" s="29">
        <v>272.601</v>
      </c>
      <c r="LV69" s="29">
        <v>277.14100000000002</v>
      </c>
      <c r="LW69" s="29">
        <v>281.39299999999997</v>
      </c>
      <c r="LX69" s="29">
        <v>278.29700000000003</v>
      </c>
      <c r="LY69" s="29">
        <v>276.01900000000001</v>
      </c>
      <c r="LZ69" s="29">
        <v>271.81599999999997</v>
      </c>
      <c r="MA69" s="29">
        <v>264.22800000000001</v>
      </c>
      <c r="MB69" s="29">
        <v>263.08199999999999</v>
      </c>
      <c r="MC69" s="29">
        <v>261.79000000000002</v>
      </c>
      <c r="MD69" s="29">
        <v>263.19799999999998</v>
      </c>
      <c r="ME69" s="29">
        <v>265.43200000000002</v>
      </c>
      <c r="MF69" s="29">
        <v>267.43400000000003</v>
      </c>
      <c r="MG69" s="29">
        <v>265.238</v>
      </c>
      <c r="MH69" s="29">
        <v>256.661</v>
      </c>
      <c r="MI69" s="29">
        <v>259.245</v>
      </c>
      <c r="MJ69" s="29">
        <v>259.86900000000003</v>
      </c>
      <c r="MK69" s="29">
        <v>266.661</v>
      </c>
      <c r="ML69" s="29">
        <v>268.23399999999998</v>
      </c>
      <c r="MM69" s="29">
        <v>272.46699999999998</v>
      </c>
      <c r="MN69" s="29">
        <v>276.89999999999998</v>
      </c>
      <c r="MO69" s="29">
        <v>276.02</v>
      </c>
      <c r="MP69" s="29">
        <v>274.09399999999999</v>
      </c>
      <c r="MQ69" s="29">
        <v>267.48399999999998</v>
      </c>
      <c r="MR69" s="29">
        <v>266.73700000000002</v>
      </c>
      <c r="MS69" s="29">
        <v>269.03500000000003</v>
      </c>
      <c r="MT69" s="29">
        <v>282.839</v>
      </c>
      <c r="MU69" s="29">
        <v>298.09899999999999</v>
      </c>
      <c r="MV69" s="29">
        <v>315.13499999999999</v>
      </c>
      <c r="MW69" s="29">
        <v>319.27199999999999</v>
      </c>
      <c r="MX69" s="29">
        <v>320.262</v>
      </c>
      <c r="MY69" s="29">
        <v>321.04399999999998</v>
      </c>
      <c r="MZ69" s="29">
        <v>318.38299999999998</v>
      </c>
      <c r="NA69" s="29">
        <v>329.90800000000002</v>
      </c>
      <c r="NB69" s="29">
        <v>335.613</v>
      </c>
      <c r="NC69" s="29">
        <v>337.22300000000001</v>
      </c>
      <c r="ND69" s="29">
        <v>346.05399999999997</v>
      </c>
      <c r="NE69" s="29">
        <v>354.80700000000002</v>
      </c>
      <c r="NF69" s="29">
        <v>360.089</v>
      </c>
      <c r="NG69" s="29">
        <v>355.87</v>
      </c>
      <c r="NH69" s="29">
        <v>353.03399999999999</v>
      </c>
      <c r="NI69" s="29">
        <v>356.37400000000002</v>
      </c>
      <c r="NJ69" s="29">
        <v>351.892</v>
      </c>
      <c r="NK69" s="29">
        <v>363.00700000000001</v>
      </c>
      <c r="NL69" s="29">
        <v>353.33800000000002</v>
      </c>
      <c r="NM69" s="29">
        <v>354.79</v>
      </c>
      <c r="NN69" s="29">
        <v>343.69099999999997</v>
      </c>
      <c r="NO69" s="29">
        <v>340.83499999999998</v>
      </c>
      <c r="NP69" s="29">
        <v>340.43900000000002</v>
      </c>
      <c r="NQ69" s="29">
        <v>339.31599999999997</v>
      </c>
      <c r="NR69" s="29">
        <v>338.91199999999998</v>
      </c>
      <c r="NS69" s="29">
        <v>342.60300000000001</v>
      </c>
      <c r="NT69" s="29">
        <v>342.49700000000001</v>
      </c>
      <c r="NU69" s="29">
        <v>342.21699999999998</v>
      </c>
      <c r="NV69" s="29">
        <v>330.85599999999999</v>
      </c>
      <c r="NW69" s="29">
        <v>334.93799999999999</v>
      </c>
      <c r="NX69" s="29">
        <v>307.22399999999999</v>
      </c>
      <c r="NY69" s="29">
        <v>286.93599999999998</v>
      </c>
      <c r="NZ69" s="29">
        <v>271.33199999999999</v>
      </c>
      <c r="OA69" s="29">
        <v>270.53399999999999</v>
      </c>
      <c r="OB69" s="29">
        <v>271.02800000000002</v>
      </c>
      <c r="OC69" s="29">
        <v>272.59199999999998</v>
      </c>
      <c r="OD69" s="29">
        <v>272.41699999999997</v>
      </c>
      <c r="OE69" s="29">
        <v>274.822</v>
      </c>
      <c r="OF69" s="29">
        <v>277.971</v>
      </c>
      <c r="OG69" s="29">
        <v>277.23099999999999</v>
      </c>
      <c r="OH69" s="29">
        <v>277.45699999999999</v>
      </c>
      <c r="OI69" s="29">
        <v>276.267</v>
      </c>
      <c r="OJ69" s="29">
        <v>278.24299999999999</v>
      </c>
      <c r="OK69" s="29">
        <v>269.96199999999999</v>
      </c>
      <c r="OL69" s="29">
        <v>264.71300000000002</v>
      </c>
      <c r="OM69" s="29">
        <v>268.197</v>
      </c>
      <c r="ON69" s="29">
        <v>288.09899999999999</v>
      </c>
      <c r="OO69" s="29">
        <v>307.25400000000002</v>
      </c>
      <c r="OP69" s="29">
        <v>312.89600000000002</v>
      </c>
      <c r="OQ69" s="29">
        <v>314.31099999999998</v>
      </c>
      <c r="OR69" s="29">
        <v>314.959</v>
      </c>
      <c r="OS69" s="29">
        <v>317.36599999999999</v>
      </c>
      <c r="OT69" s="29">
        <v>318.76100000000002</v>
      </c>
      <c r="OU69" s="29">
        <v>321.65699999999998</v>
      </c>
      <c r="OV69" s="29">
        <v>328.22</v>
      </c>
      <c r="OW69" s="29">
        <v>332.05599999999998</v>
      </c>
      <c r="OX69" s="29">
        <v>346.03699999999998</v>
      </c>
      <c r="OY69" s="29">
        <v>358.887</v>
      </c>
      <c r="OZ69" s="29">
        <v>366.16800000000001</v>
      </c>
      <c r="PA69" s="29">
        <v>363.03500000000003</v>
      </c>
      <c r="PB69" s="29">
        <v>369.69400000000002</v>
      </c>
      <c r="PC69" s="29">
        <v>365.63400000000001</v>
      </c>
      <c r="PD69" s="29">
        <v>365.505</v>
      </c>
      <c r="PE69" s="29">
        <v>360.80599999999998</v>
      </c>
      <c r="PF69" s="29">
        <v>357.38900000000001</v>
      </c>
      <c r="PG69" s="29">
        <v>367.24799999999999</v>
      </c>
      <c r="PH69" s="29">
        <v>375.95400000000001</v>
      </c>
      <c r="PI69" s="29">
        <v>380.99400000000003</v>
      </c>
      <c r="PJ69" s="29">
        <v>387.66500000000002</v>
      </c>
      <c r="PK69" s="29">
        <v>393.31200000000001</v>
      </c>
      <c r="PL69" s="29">
        <v>400.42399999999998</v>
      </c>
      <c r="PM69" s="29">
        <v>402.64499999999998</v>
      </c>
      <c r="PN69" s="29">
        <v>399.07499999999999</v>
      </c>
      <c r="PO69" s="29">
        <v>391.387</v>
      </c>
      <c r="PP69" s="29">
        <v>387.108</v>
      </c>
      <c r="PQ69" s="29">
        <v>387.19499999999999</v>
      </c>
      <c r="PR69" s="29">
        <v>389.101</v>
      </c>
      <c r="PS69" s="29">
        <v>390.15699999999998</v>
      </c>
      <c r="PT69" s="29">
        <v>392.67</v>
      </c>
      <c r="PU69" s="29">
        <v>395.86900000000003</v>
      </c>
      <c r="PV69" s="29">
        <v>400.74400000000003</v>
      </c>
      <c r="PW69" s="29">
        <v>405.52600000000001</v>
      </c>
      <c r="PX69" s="29">
        <v>405.17500000000001</v>
      </c>
      <c r="PY69" s="29">
        <v>406.86599999999999</v>
      </c>
      <c r="PZ69" s="29">
        <v>410.56</v>
      </c>
      <c r="QA69" s="29">
        <v>414.58</v>
      </c>
      <c r="QB69" s="29">
        <v>419.49799999999999</v>
      </c>
      <c r="QC69" s="29">
        <v>420.35199999999998</v>
      </c>
      <c r="QD69" s="29">
        <v>424.07299999999998</v>
      </c>
      <c r="QE69" s="29">
        <v>434.11399999999998</v>
      </c>
      <c r="QF69" s="29">
        <v>439.77100000000002</v>
      </c>
      <c r="QG69" s="29">
        <v>443.25599999999997</v>
      </c>
      <c r="QH69" s="29">
        <v>401.78800000000001</v>
      </c>
      <c r="QI69" s="29">
        <v>391.13299999999998</v>
      </c>
      <c r="QJ69" s="29">
        <v>399.15199999999999</v>
      </c>
      <c r="QK69" s="29">
        <v>404.30700000000002</v>
      </c>
      <c r="QL69" s="29">
        <v>408.26400000000001</v>
      </c>
      <c r="QM69" s="29">
        <v>418.15100000000001</v>
      </c>
      <c r="QN69" s="29">
        <v>432.74799999999999</v>
      </c>
      <c r="QO69" s="29">
        <v>441.315</v>
      </c>
      <c r="QP69" s="29">
        <v>442.786</v>
      </c>
      <c r="QQ69" s="29">
        <v>444.56700000000001</v>
      </c>
      <c r="QR69" s="29">
        <v>450.70400000000001</v>
      </c>
      <c r="QS69" s="29">
        <v>455.03399999999999</v>
      </c>
      <c r="QT69" s="29">
        <v>449.26799999999997</v>
      </c>
      <c r="QU69" s="29">
        <v>445.8</v>
      </c>
      <c r="QV69" s="29">
        <v>443.68200000000002</v>
      </c>
      <c r="QW69" s="29">
        <v>449.05</v>
      </c>
      <c r="QX69" s="29">
        <v>449.17700000000002</v>
      </c>
      <c r="QY69" s="29">
        <v>472.49</v>
      </c>
      <c r="QZ69" s="29">
        <v>494.601</v>
      </c>
      <c r="RA69" s="29">
        <v>491.67500000000001</v>
      </c>
      <c r="RB69" s="29">
        <v>503.75599999999997</v>
      </c>
      <c r="RC69" s="29">
        <v>510.12400000000002</v>
      </c>
      <c r="RD69" s="29">
        <v>521.31600000000003</v>
      </c>
      <c r="RE69" s="29">
        <v>527.279</v>
      </c>
      <c r="RF69" s="29">
        <v>532.125</v>
      </c>
      <c r="RG69" s="29">
        <v>536.93100000000004</v>
      </c>
      <c r="RH69" s="29">
        <v>531.76499999999999</v>
      </c>
      <c r="RI69" s="29">
        <v>526.06100000000004</v>
      </c>
      <c r="RJ69" s="29">
        <v>527.65800000000002</v>
      </c>
      <c r="RK69" s="29">
        <v>525.94899999999996</v>
      </c>
      <c r="RL69" s="29">
        <v>520.97699999999998</v>
      </c>
      <c r="RM69" s="29">
        <v>520.29100000000005</v>
      </c>
      <c r="RN69" s="29">
        <v>512.51800000000003</v>
      </c>
      <c r="RO69" s="29">
        <v>503.54899999999998</v>
      </c>
      <c r="RP69" s="29">
        <v>496.81599999999997</v>
      </c>
      <c r="RQ69" s="29">
        <v>477.00900000000001</v>
      </c>
      <c r="RR69" s="29">
        <v>473.95299999999997</v>
      </c>
      <c r="RS69" s="29">
        <v>472.589</v>
      </c>
      <c r="RT69" s="29">
        <v>480.084</v>
      </c>
      <c r="RU69" s="29">
        <v>492.19</v>
      </c>
      <c r="RV69" s="29">
        <v>489.774</v>
      </c>
      <c r="RW69" s="29">
        <v>489.07299999999998</v>
      </c>
      <c r="RX69" s="29">
        <v>493.22199999999998</v>
      </c>
      <c r="RY69" s="29">
        <v>485.06400000000002</v>
      </c>
      <c r="RZ69" s="29">
        <v>455.53199999999998</v>
      </c>
      <c r="SA69" s="29">
        <v>436.26100000000002</v>
      </c>
      <c r="SB69" s="29">
        <v>434.79</v>
      </c>
      <c r="SC69" s="29">
        <v>410.827</v>
      </c>
      <c r="SD69" s="29">
        <v>377.375</v>
      </c>
      <c r="SE69" s="29">
        <v>365.26900000000001</v>
      </c>
      <c r="SF69" s="29">
        <v>362.661</v>
      </c>
      <c r="SG69" s="29">
        <v>364.19499999999999</v>
      </c>
      <c r="SH69" s="29">
        <v>360.90899999999999</v>
      </c>
      <c r="SI69" s="29">
        <v>363.84699999999998</v>
      </c>
      <c r="SJ69" s="29">
        <v>366.88400000000001</v>
      </c>
      <c r="SK69" s="29">
        <v>350.93400000000003</v>
      </c>
      <c r="SL69" s="29">
        <v>343.03800000000001</v>
      </c>
      <c r="SM69" s="29">
        <v>333.98399999999998</v>
      </c>
      <c r="SN69" s="29">
        <v>329.44600000000003</v>
      </c>
      <c r="SO69" s="29">
        <v>325.553</v>
      </c>
      <c r="SP69" s="29">
        <v>325.18299999999999</v>
      </c>
      <c r="SQ69" s="29">
        <v>324.12</v>
      </c>
      <c r="SR69" s="29">
        <v>320.95699999999999</v>
      </c>
      <c r="SS69" s="29">
        <v>324.09500000000003</v>
      </c>
      <c r="ST69" s="29">
        <v>326.06700000000001</v>
      </c>
      <c r="SU69" s="29">
        <v>326.22800000000001</v>
      </c>
      <c r="SV69" s="29">
        <v>325.90600000000001</v>
      </c>
      <c r="SW69" s="29">
        <v>327.92700000000002</v>
      </c>
      <c r="SX69" s="29">
        <v>334.13600000000002</v>
      </c>
      <c r="SY69" s="29">
        <v>333.7</v>
      </c>
      <c r="SZ69" s="29">
        <v>333.46499999999997</v>
      </c>
      <c r="TA69" s="29">
        <v>327.71</v>
      </c>
      <c r="TB69" s="29">
        <v>324.81799999999998</v>
      </c>
      <c r="TC69" s="29">
        <v>322.30500000000001</v>
      </c>
      <c r="TD69" s="29">
        <v>315.76900000000001</v>
      </c>
    </row>
    <row r="70" spans="2:529" x14ac:dyDescent="0.25">
      <c r="B70" s="29" t="s">
        <v>807</v>
      </c>
      <c r="C70" s="29" t="s">
        <v>927</v>
      </c>
      <c r="D70" s="29">
        <f t="shared" si="12"/>
        <v>238</v>
      </c>
      <c r="E70" s="29" t="str" cm="1">
        <f t="array" ref="E70">_xll.BDP($B70&amp;" corp",E$11)</f>
        <v>HEIBOS 3.248 PERP</v>
      </c>
      <c r="F70" s="29" t="str" cm="1">
        <f t="array" ref="F70">_xll.BDP($B70&amp;" corp",F$11)</f>
        <v>HEIBOS</v>
      </c>
      <c r="G70" s="29" cm="1">
        <f t="array" ref="G70">_xll.BDP($B70&amp;" corp",G$11)</f>
        <v>3.2480000000000002</v>
      </c>
      <c r="H70" s="31" cm="1">
        <f t="array" ref="H70">_xll.BDP($B70&amp;" corp",H$11)*1</f>
        <v>45615</v>
      </c>
      <c r="I70" s="31" t="str">
        <f t="shared" si="10"/>
        <v>HEIBOS 3.248 24</v>
      </c>
      <c r="J70" s="29" t="str" cm="1">
        <f t="array" ref="J70">_xll.BDP($B70&amp;" corp",J$11)</f>
        <v>EUR</v>
      </c>
      <c r="K70" s="31" cm="1">
        <f t="array" ref="K70">_xll.BDP($B70&amp;" corp",K$11)*1</f>
        <v>43781</v>
      </c>
      <c r="L70" s="29">
        <f t="shared" ca="1" si="11"/>
        <v>345</v>
      </c>
      <c r="N70" s="29">
        <v>1</v>
      </c>
      <c r="O70" s="29" t="s">
        <v>1174</v>
      </c>
      <c r="P70" s="29">
        <f>_xll.BDH(B70&amp;"@"&amp;C70&amp;" Corp","blp_i_sprd_mid","-2AY",,"Dates=h","Fill=C","Sort=R","Dir=H","factor=1","pcs="&amp;TV71,"cols=238;rows=1")</f>
        <v>371.10300000000001</v>
      </c>
      <c r="Q70" s="29">
        <v>371.58199999999999</v>
      </c>
      <c r="R70" s="29">
        <v>372.98700000000002</v>
      </c>
      <c r="S70" s="29">
        <v>373.46199999999999</v>
      </c>
      <c r="T70" s="29">
        <v>373.762</v>
      </c>
      <c r="U70" s="29">
        <v>365.84100000000001</v>
      </c>
      <c r="V70" s="29">
        <v>364.67500000000001</v>
      </c>
      <c r="W70" s="29">
        <v>364.16300000000001</v>
      </c>
      <c r="X70" s="29">
        <v>363.45</v>
      </c>
      <c r="Y70" s="29">
        <v>362.63799999999998</v>
      </c>
      <c r="Z70" s="29">
        <v>360.017</v>
      </c>
      <c r="AA70" s="29">
        <v>361.053</v>
      </c>
      <c r="AB70" s="29">
        <v>362.64400000000001</v>
      </c>
      <c r="AC70" s="29">
        <v>361.94299999999998</v>
      </c>
      <c r="AD70" s="29">
        <v>359.93</v>
      </c>
      <c r="AE70" s="29">
        <v>358.762</v>
      </c>
      <c r="AF70" s="29">
        <v>362.96100000000001</v>
      </c>
      <c r="AG70" s="29">
        <v>361.279</v>
      </c>
      <c r="AH70" s="29">
        <v>363.78399999999999</v>
      </c>
      <c r="AI70" s="29">
        <v>359.68400000000003</v>
      </c>
      <c r="AJ70" s="29">
        <v>362.14100000000002</v>
      </c>
      <c r="AK70" s="29">
        <v>353.73200000000003</v>
      </c>
      <c r="AL70" s="29">
        <v>355.24</v>
      </c>
      <c r="AM70" s="29">
        <v>345.91800000000001</v>
      </c>
      <c r="AN70" s="29">
        <v>346.39499999999998</v>
      </c>
      <c r="AO70" s="29">
        <v>348.322</v>
      </c>
      <c r="AP70" s="29">
        <v>351.85500000000002</v>
      </c>
      <c r="AQ70" s="29">
        <v>354.07499999999999</v>
      </c>
      <c r="AR70" s="29">
        <v>356.346</v>
      </c>
      <c r="AS70" s="29">
        <v>353.01400000000001</v>
      </c>
      <c r="AT70" s="29">
        <v>365.34399999999999</v>
      </c>
      <c r="AU70" s="29">
        <v>362.95100000000002</v>
      </c>
      <c r="AV70" s="29">
        <v>362.75799999999998</v>
      </c>
      <c r="AW70" s="29">
        <v>360.90300000000002</v>
      </c>
      <c r="AX70" s="29">
        <v>362.14800000000002</v>
      </c>
      <c r="AY70" s="29">
        <v>364.18400000000003</v>
      </c>
      <c r="AZ70" s="29">
        <v>364.89800000000002</v>
      </c>
      <c r="BA70" s="29">
        <v>360.58199999999999</v>
      </c>
      <c r="BB70" s="29">
        <v>363.91199999999998</v>
      </c>
      <c r="BC70" s="29">
        <v>363.94099999999997</v>
      </c>
      <c r="BD70" s="29">
        <v>363.04</v>
      </c>
      <c r="BE70" s="29">
        <v>362.80799999999999</v>
      </c>
      <c r="BF70" s="29">
        <v>367.07900000000001</v>
      </c>
      <c r="BG70" s="29">
        <v>367.84500000000003</v>
      </c>
      <c r="BH70" s="29">
        <v>367.25599999999997</v>
      </c>
      <c r="BI70" s="29">
        <v>366.60300000000001</v>
      </c>
      <c r="BJ70" s="29">
        <v>367.654</v>
      </c>
      <c r="BK70" s="29">
        <v>366.947</v>
      </c>
      <c r="BL70" s="29">
        <v>367.13299999999998</v>
      </c>
      <c r="BM70" s="29">
        <v>364.32299999999998</v>
      </c>
      <c r="BN70" s="29">
        <v>367.61</v>
      </c>
      <c r="BO70" s="29">
        <v>379.34300000000002</v>
      </c>
      <c r="BP70" s="29">
        <v>386.66500000000002</v>
      </c>
      <c r="BQ70" s="29">
        <v>386.98899999999998</v>
      </c>
      <c r="BR70" s="29">
        <v>392.86</v>
      </c>
      <c r="BS70" s="29">
        <v>395.95499999999998</v>
      </c>
      <c r="BT70" s="29">
        <v>399.19900000000001</v>
      </c>
      <c r="BU70" s="29">
        <v>400.61099999999999</v>
      </c>
      <c r="BV70" s="29">
        <v>401.541</v>
      </c>
      <c r="BW70" s="29">
        <v>398.45699999999999</v>
      </c>
      <c r="BX70" s="29">
        <v>395.34300000000002</v>
      </c>
      <c r="BY70" s="29">
        <v>395.89</v>
      </c>
      <c r="BZ70" s="29">
        <v>391.21499999999997</v>
      </c>
      <c r="CA70" s="29">
        <v>393.83699999999999</v>
      </c>
      <c r="CB70" s="29">
        <v>398.52199999999999</v>
      </c>
      <c r="CC70" s="29">
        <v>400.77699999999999</v>
      </c>
      <c r="CD70" s="29">
        <v>402.38</v>
      </c>
      <c r="CE70" s="29">
        <v>415.86900000000003</v>
      </c>
      <c r="CF70" s="29">
        <v>420.23</v>
      </c>
      <c r="CG70" s="29">
        <v>426.62099999999998</v>
      </c>
      <c r="CH70" s="29">
        <v>428.21300000000002</v>
      </c>
      <c r="CI70" s="29">
        <v>434.20499999999998</v>
      </c>
      <c r="CJ70" s="29">
        <v>435.07499999999999</v>
      </c>
      <c r="CK70" s="29">
        <v>438.22899999999998</v>
      </c>
      <c r="CL70" s="29">
        <v>437.82900000000001</v>
      </c>
      <c r="CM70" s="29">
        <v>436.61599999999999</v>
      </c>
      <c r="CN70" s="29">
        <v>437.488</v>
      </c>
      <c r="CO70" s="29">
        <v>440.10399999999998</v>
      </c>
      <c r="CP70" s="29">
        <v>452.56</v>
      </c>
      <c r="CQ70" s="29">
        <v>455.72500000000002</v>
      </c>
      <c r="CR70" s="29">
        <v>458.47899999999998</v>
      </c>
      <c r="CS70" s="29">
        <v>467.47800000000001</v>
      </c>
      <c r="CT70" s="29">
        <v>483.61599999999999</v>
      </c>
      <c r="CU70" s="29">
        <v>484.54599999999999</v>
      </c>
      <c r="CV70" s="29">
        <v>484.88099999999997</v>
      </c>
      <c r="CW70" s="29">
        <v>481.45100000000002</v>
      </c>
      <c r="CX70" s="29">
        <v>478.589</v>
      </c>
      <c r="CY70" s="29">
        <v>481.322</v>
      </c>
      <c r="CZ70" s="29">
        <v>473.45600000000002</v>
      </c>
      <c r="DA70" s="29">
        <v>472.21600000000001</v>
      </c>
      <c r="DB70" s="29">
        <v>464.75900000000001</v>
      </c>
      <c r="DC70" s="29">
        <v>461.279</v>
      </c>
      <c r="DD70" s="29">
        <v>471.90300000000002</v>
      </c>
      <c r="DE70" s="29">
        <v>468.34899999999999</v>
      </c>
      <c r="DF70" s="29">
        <v>473.84899999999999</v>
      </c>
      <c r="DG70" s="29">
        <v>451.66500000000002</v>
      </c>
      <c r="DH70" s="29">
        <v>449.56400000000002</v>
      </c>
      <c r="DI70" s="29">
        <v>441.08300000000003</v>
      </c>
      <c r="DJ70" s="29">
        <v>453.59</v>
      </c>
      <c r="DK70" s="29">
        <v>473.959</v>
      </c>
      <c r="DL70" s="29">
        <v>481.11700000000002</v>
      </c>
      <c r="DM70" s="29">
        <v>493.9</v>
      </c>
      <c r="DN70" s="29">
        <v>497.61</v>
      </c>
      <c r="DO70" s="29">
        <v>501.28399999999999</v>
      </c>
      <c r="DP70" s="29">
        <v>488.72</v>
      </c>
      <c r="DQ70" s="29">
        <v>491.40199999999999</v>
      </c>
      <c r="DR70" s="29">
        <v>501.99900000000002</v>
      </c>
      <c r="DS70" s="29">
        <v>496.04500000000002</v>
      </c>
      <c r="DT70" s="29">
        <v>512.06700000000001</v>
      </c>
      <c r="DU70" s="29">
        <v>521.12300000000005</v>
      </c>
      <c r="DV70" s="29">
        <v>531.03899999999999</v>
      </c>
      <c r="DW70" s="29">
        <v>545.84299999999996</v>
      </c>
      <c r="DX70" s="29">
        <v>557.33399999999995</v>
      </c>
      <c r="DY70" s="29">
        <v>574.476</v>
      </c>
      <c r="DZ70" s="29">
        <v>579.28800000000001</v>
      </c>
      <c r="EA70" s="29">
        <v>595.53800000000001</v>
      </c>
      <c r="EB70" s="29">
        <v>589.57299999999998</v>
      </c>
      <c r="EC70" s="29">
        <v>586.28700000000003</v>
      </c>
      <c r="ED70" s="29">
        <v>581.97199999999998</v>
      </c>
      <c r="EE70" s="29">
        <v>598.21699999999998</v>
      </c>
      <c r="EF70" s="29">
        <v>598.76800000000003</v>
      </c>
      <c r="EG70" s="29">
        <v>599.01599999999996</v>
      </c>
      <c r="EH70" s="29">
        <v>591.45699999999999</v>
      </c>
      <c r="EI70" s="29">
        <v>581.81200000000001</v>
      </c>
      <c r="EJ70" s="29">
        <v>573.60400000000004</v>
      </c>
      <c r="EK70" s="29">
        <v>567.35599999999999</v>
      </c>
      <c r="EL70" s="29">
        <v>564.63599999999997</v>
      </c>
      <c r="EM70" s="29">
        <v>572.48599999999999</v>
      </c>
      <c r="EN70" s="29">
        <v>574.02</v>
      </c>
      <c r="EO70" s="29">
        <v>585.11300000000006</v>
      </c>
      <c r="EP70" s="29">
        <v>579.75</v>
      </c>
      <c r="EQ70" s="29">
        <v>568.15300000000002</v>
      </c>
      <c r="ER70" s="29">
        <v>570.06799999999998</v>
      </c>
      <c r="ES70" s="29">
        <v>566.67499999999995</v>
      </c>
      <c r="ET70" s="29">
        <v>552.05999999999995</v>
      </c>
      <c r="EU70" s="29">
        <v>552.36400000000003</v>
      </c>
      <c r="EV70" s="29">
        <v>697.08199999999999</v>
      </c>
      <c r="EW70" s="29">
        <v>722.61199999999997</v>
      </c>
      <c r="EX70" s="29">
        <v>773.54100000000005</v>
      </c>
      <c r="EY70" s="29">
        <v>815.43499999999995</v>
      </c>
      <c r="EZ70" s="29">
        <v>825.03800000000001</v>
      </c>
      <c r="FA70" s="29">
        <v>832.88599999999997</v>
      </c>
      <c r="FB70" s="29">
        <v>827.798</v>
      </c>
      <c r="FC70" s="29">
        <v>835.78200000000004</v>
      </c>
      <c r="FD70" s="29">
        <v>834.26300000000003</v>
      </c>
      <c r="FE70" s="29">
        <v>829.45</v>
      </c>
      <c r="FF70" s="29">
        <v>834.26400000000001</v>
      </c>
      <c r="FG70" s="29">
        <v>829.35799999999995</v>
      </c>
      <c r="FH70" s="29">
        <v>899.60900000000004</v>
      </c>
      <c r="FI70" s="29">
        <v>926.21100000000001</v>
      </c>
      <c r="FJ70" s="29">
        <v>879.61699999999996</v>
      </c>
      <c r="FK70" s="29">
        <v>873.43299999999999</v>
      </c>
      <c r="FL70" s="29">
        <v>869.45</v>
      </c>
      <c r="FM70" s="29">
        <v>667.40499999999997</v>
      </c>
      <c r="FN70" s="29">
        <v>605.37400000000002</v>
      </c>
      <c r="FO70" s="29">
        <v>533.57299999999998</v>
      </c>
      <c r="FP70" s="29">
        <v>502.81099999999998</v>
      </c>
      <c r="FQ70" s="29">
        <v>449.39299999999997</v>
      </c>
      <c r="FR70" s="29">
        <v>438.99299999999999</v>
      </c>
      <c r="FS70" s="29">
        <v>443.99200000000002</v>
      </c>
      <c r="FT70" s="29">
        <v>385.59</v>
      </c>
      <c r="FU70" s="29">
        <v>361.26299999999998</v>
      </c>
      <c r="FV70" s="29">
        <v>333.44499999999999</v>
      </c>
      <c r="FW70" s="29">
        <v>340.428</v>
      </c>
      <c r="FX70" s="29">
        <v>349.125</v>
      </c>
      <c r="FY70" s="29">
        <v>348.58199999999999</v>
      </c>
      <c r="FZ70" s="29">
        <v>315.88099999999997</v>
      </c>
      <c r="GA70" s="29">
        <v>301.31900000000002</v>
      </c>
      <c r="GB70" s="29">
        <v>293.93599999999998</v>
      </c>
      <c r="GC70" s="29">
        <v>287.39</v>
      </c>
      <c r="GD70" s="29">
        <v>275.08800000000002</v>
      </c>
      <c r="GE70" s="29">
        <v>279.07400000000001</v>
      </c>
      <c r="GF70" s="29">
        <v>279.72300000000001</v>
      </c>
      <c r="GG70" s="29">
        <v>284.923</v>
      </c>
      <c r="GH70" s="29">
        <v>285.577</v>
      </c>
      <c r="GI70" s="29">
        <v>287.52</v>
      </c>
      <c r="GJ70" s="29">
        <v>288.471</v>
      </c>
      <c r="GK70" s="29">
        <v>288.87</v>
      </c>
      <c r="GL70" s="29">
        <v>292.54700000000003</v>
      </c>
      <c r="GM70" s="29">
        <v>293.64100000000002</v>
      </c>
      <c r="GN70" s="29">
        <v>291.69900000000001</v>
      </c>
      <c r="GO70" s="29">
        <v>290.88400000000001</v>
      </c>
      <c r="GP70" s="29">
        <v>293.21600000000001</v>
      </c>
      <c r="GQ70" s="29">
        <v>300.815</v>
      </c>
      <c r="GR70" s="29">
        <v>311.32900000000001</v>
      </c>
      <c r="GS70" s="29">
        <v>310.8</v>
      </c>
      <c r="GT70" s="29">
        <v>305.63600000000002</v>
      </c>
      <c r="GU70" s="29">
        <v>297.36500000000001</v>
      </c>
      <c r="GV70" s="29">
        <v>296.27100000000002</v>
      </c>
      <c r="GW70" s="29">
        <v>301.55700000000002</v>
      </c>
      <c r="GX70" s="29">
        <v>285.99</v>
      </c>
      <c r="GY70" s="29">
        <v>285.84199999999998</v>
      </c>
      <c r="GZ70" s="29">
        <v>283.56200000000001</v>
      </c>
      <c r="HA70" s="29">
        <v>281.11599999999999</v>
      </c>
      <c r="HB70" s="29">
        <v>280.03300000000002</v>
      </c>
      <c r="HC70" s="29">
        <v>286.23099999999999</v>
      </c>
      <c r="HD70" s="29">
        <v>300.11399999999998</v>
      </c>
      <c r="HE70" s="29">
        <v>309.464</v>
      </c>
      <c r="HF70" s="29">
        <v>324.43799999999999</v>
      </c>
      <c r="HG70" s="29">
        <v>331.11599999999999</v>
      </c>
      <c r="HH70" s="29">
        <v>333.21699999999998</v>
      </c>
      <c r="HI70" s="29">
        <v>333.90699999999998</v>
      </c>
      <c r="HJ70" s="29">
        <v>334.59800000000001</v>
      </c>
      <c r="HK70" s="29">
        <v>335.399</v>
      </c>
      <c r="HL70" s="29">
        <v>331.48500000000001</v>
      </c>
      <c r="HM70" s="29">
        <v>329.58499999999998</v>
      </c>
      <c r="HN70" s="29">
        <v>324.84100000000001</v>
      </c>
      <c r="HO70" s="29">
        <v>325.71899999999999</v>
      </c>
      <c r="HP70" s="29">
        <v>323.16699999999997</v>
      </c>
      <c r="HQ70" s="29">
        <v>326.64100000000002</v>
      </c>
      <c r="HR70" s="29">
        <v>328.05099999999999</v>
      </c>
      <c r="HS70" s="29">
        <v>326.63400000000001</v>
      </c>
      <c r="HT70" s="29">
        <v>327.10700000000003</v>
      </c>
      <c r="HU70" s="29">
        <v>328.113</v>
      </c>
      <c r="HV70" s="29">
        <v>328.71199999999999</v>
      </c>
      <c r="HW70" s="29">
        <v>331.80099999999999</v>
      </c>
      <c r="HX70" s="29">
        <v>333.22300000000001</v>
      </c>
      <c r="HY70" s="29">
        <v>334.64400000000001</v>
      </c>
      <c r="HZ70" s="29">
        <v>340.88400000000001</v>
      </c>
      <c r="IA70" s="29">
        <v>343.54599999999999</v>
      </c>
      <c r="IB70" s="29">
        <v>341.31099999999998</v>
      </c>
      <c r="IC70" s="29">
        <v>341.82299999999998</v>
      </c>
      <c r="ID70" s="29">
        <v>343.22399999999999</v>
      </c>
      <c r="IE70" s="29">
        <v>343.58300000000003</v>
      </c>
      <c r="IF70" s="29">
        <v>348.25</v>
      </c>
      <c r="IG70" s="29">
        <v>350.10599999999999</v>
      </c>
      <c r="IH70" s="29">
        <v>346.46899999999999</v>
      </c>
      <c r="II70" s="29">
        <v>351.30099999999999</v>
      </c>
      <c r="IJ70" s="29">
        <v>352.02</v>
      </c>
      <c r="IK70" s="29">
        <v>353.94299999999998</v>
      </c>
      <c r="IL70" s="29">
        <v>353.274</v>
      </c>
      <c r="IM70" s="29">
        <v>358.16800000000001</v>
      </c>
      <c r="IN70" s="29">
        <v>363.303</v>
      </c>
      <c r="IO70" s="29">
        <v>361.87299999999999</v>
      </c>
      <c r="IP70" s="29">
        <v>362.00299999999999</v>
      </c>
      <c r="IQ70" s="29">
        <v>357.27600000000001</v>
      </c>
      <c r="IR70" s="29">
        <v>352.81200000000001</v>
      </c>
      <c r="IS70" s="29">
        <v>352.46600000000001</v>
      </c>
    </row>
    <row r="71" spans="2:529" x14ac:dyDescent="0.25">
      <c r="B71" s="29" t="s">
        <v>812</v>
      </c>
      <c r="C71" s="29" t="s">
        <v>927</v>
      </c>
      <c r="D71" s="29">
        <f t="shared" si="12"/>
        <v>380</v>
      </c>
      <c r="E71" s="29" t="str" cm="1">
        <f t="array" ref="E71">_xll.BDP($B71&amp;" corp",E$11)</f>
        <v>SBBBSS 4 5/8 PERP</v>
      </c>
      <c r="F71" s="29" t="str" cm="1">
        <f t="array" ref="F71">_xll.BDP($B71&amp;" corp",F$11)</f>
        <v>SBBBSS</v>
      </c>
      <c r="G71" s="29" cm="1">
        <f t="array" ref="G71">_xll.BDP($B71&amp;" corp",G$11)</f>
        <v>4.625</v>
      </c>
      <c r="H71" s="31" cm="1">
        <f t="array" ref="H71">_xll.BDP($B71&amp;" corp",H$11)*1</f>
        <v>45409</v>
      </c>
      <c r="I71" s="31" t="str">
        <f t="shared" si="10"/>
        <v>SBBBSS 4.625 24</v>
      </c>
      <c r="J71" s="29" t="str" cm="1">
        <f t="array" ref="J71">_xll.BDP($B71&amp;" corp",J$11)</f>
        <v>EUR</v>
      </c>
      <c r="K71" s="31" cm="1">
        <f t="array" ref="K71">_xll.BDP($B71&amp;" corp",K$11)*1</f>
        <v>43572</v>
      </c>
      <c r="L71" s="29">
        <f t="shared" ca="1" si="11"/>
        <v>554</v>
      </c>
      <c r="N71" s="29">
        <v>1</v>
      </c>
      <c r="O71" s="29" t="s">
        <v>1174</v>
      </c>
      <c r="P71" s="29">
        <f>_xll.BDH(B71&amp;"@"&amp;C71&amp;" Corp","blp_i_sprd_mid","-2AY",,"Dates=h","Fill=C","Sort=R","Dir=H","factor=1","pcs="&amp;TV72,"cols=380;rows=1")</f>
        <v>395.38299999999998</v>
      </c>
      <c r="Q71" s="29">
        <v>396.10700000000003</v>
      </c>
      <c r="R71" s="29">
        <v>398.53300000000002</v>
      </c>
      <c r="S71" s="29">
        <v>399.05700000000002</v>
      </c>
      <c r="T71" s="29">
        <v>398.69200000000001</v>
      </c>
      <c r="U71" s="29">
        <v>389.423</v>
      </c>
      <c r="V71" s="29">
        <v>389.14699999999999</v>
      </c>
      <c r="W71" s="29">
        <v>389.23399999999998</v>
      </c>
      <c r="X71" s="29">
        <v>386.846</v>
      </c>
      <c r="Y71" s="29">
        <v>390.13200000000001</v>
      </c>
      <c r="Z71" s="29">
        <v>388.93299999999999</v>
      </c>
      <c r="AA71" s="29">
        <v>388.851</v>
      </c>
      <c r="AB71" s="29">
        <v>392.62700000000001</v>
      </c>
      <c r="AC71" s="29">
        <v>398.08600000000001</v>
      </c>
      <c r="AD71" s="29">
        <v>399.02199999999999</v>
      </c>
      <c r="AE71" s="29">
        <v>400.27600000000001</v>
      </c>
      <c r="AF71" s="29">
        <v>405.12</v>
      </c>
      <c r="AG71" s="29">
        <v>408.64600000000002</v>
      </c>
      <c r="AH71" s="29">
        <v>410.66899999999998</v>
      </c>
      <c r="AI71" s="29">
        <v>403.76100000000002</v>
      </c>
      <c r="AJ71" s="29">
        <v>398.053</v>
      </c>
      <c r="AK71" s="29">
        <v>398.22300000000001</v>
      </c>
      <c r="AL71" s="29">
        <v>395.04700000000003</v>
      </c>
      <c r="AM71" s="29">
        <v>393.20600000000002</v>
      </c>
      <c r="AN71" s="29">
        <v>393.47800000000001</v>
      </c>
      <c r="AO71" s="29">
        <v>395.346</v>
      </c>
      <c r="AP71" s="29">
        <v>403.77699999999999</v>
      </c>
      <c r="AQ71" s="29">
        <v>408.05599999999998</v>
      </c>
      <c r="AR71" s="29">
        <v>407.71300000000002</v>
      </c>
      <c r="AS71" s="29">
        <v>407.447</v>
      </c>
      <c r="AT71" s="29">
        <v>410.709</v>
      </c>
      <c r="AU71" s="29">
        <v>412.75200000000001</v>
      </c>
      <c r="AV71" s="29">
        <v>415.34899999999999</v>
      </c>
      <c r="AW71" s="29">
        <v>419.35399999999998</v>
      </c>
      <c r="AX71" s="29">
        <v>424.012</v>
      </c>
      <c r="AY71" s="29">
        <v>425.88099999999997</v>
      </c>
      <c r="AZ71" s="29">
        <v>422.97899999999998</v>
      </c>
      <c r="BA71" s="29">
        <v>422.46300000000002</v>
      </c>
      <c r="BB71" s="29">
        <v>421.88799999999998</v>
      </c>
      <c r="BC71" s="29">
        <v>420.80599999999998</v>
      </c>
      <c r="BD71" s="29">
        <v>424.18599999999998</v>
      </c>
      <c r="BE71" s="29">
        <v>427.52100000000002</v>
      </c>
      <c r="BF71" s="29">
        <v>430.197</v>
      </c>
      <c r="BG71" s="29">
        <v>428.666</v>
      </c>
      <c r="BH71" s="29">
        <v>426.13200000000001</v>
      </c>
      <c r="BI71" s="29">
        <v>426.90300000000002</v>
      </c>
      <c r="BJ71" s="29">
        <v>427.173</v>
      </c>
      <c r="BK71" s="29">
        <v>427.94299999999998</v>
      </c>
      <c r="BL71" s="29">
        <v>426.18700000000001</v>
      </c>
      <c r="BM71" s="29">
        <v>433.83699999999999</v>
      </c>
      <c r="BN71" s="29">
        <v>435.19600000000003</v>
      </c>
      <c r="BO71" s="29">
        <v>433.214</v>
      </c>
      <c r="BP71" s="29">
        <v>427.92500000000001</v>
      </c>
      <c r="BQ71" s="29">
        <v>431.27699999999999</v>
      </c>
      <c r="BR71" s="29">
        <v>432.60399999999998</v>
      </c>
      <c r="BS71" s="29">
        <v>435.28100000000001</v>
      </c>
      <c r="BT71" s="29">
        <v>434.03500000000003</v>
      </c>
      <c r="BU71" s="29">
        <v>434.06</v>
      </c>
      <c r="BV71" s="29">
        <v>432.202</v>
      </c>
      <c r="BW71" s="29">
        <v>428.02800000000002</v>
      </c>
      <c r="BX71" s="29">
        <v>423.584</v>
      </c>
      <c r="BY71" s="29">
        <v>421.226</v>
      </c>
      <c r="BZ71" s="29">
        <v>423.28399999999999</v>
      </c>
      <c r="CA71" s="29">
        <v>427.20100000000002</v>
      </c>
      <c r="CB71" s="29">
        <v>432.21899999999999</v>
      </c>
      <c r="CC71" s="29">
        <v>434.24700000000001</v>
      </c>
      <c r="CD71" s="29">
        <v>442.53800000000001</v>
      </c>
      <c r="CE71" s="29">
        <v>455.54599999999999</v>
      </c>
      <c r="CF71" s="29">
        <v>474.72800000000001</v>
      </c>
      <c r="CG71" s="29">
        <v>476.21100000000001</v>
      </c>
      <c r="CH71" s="29">
        <v>481.06700000000001</v>
      </c>
      <c r="CI71" s="29">
        <v>478.24900000000002</v>
      </c>
      <c r="CJ71" s="29">
        <v>480.05500000000001</v>
      </c>
      <c r="CK71" s="29">
        <v>476.654</v>
      </c>
      <c r="CL71" s="29">
        <v>475.80200000000002</v>
      </c>
      <c r="CM71" s="29">
        <v>472.19</v>
      </c>
      <c r="CN71" s="29">
        <v>471.61900000000003</v>
      </c>
      <c r="CO71" s="29">
        <v>477.40300000000002</v>
      </c>
      <c r="CP71" s="29">
        <v>473.26900000000001</v>
      </c>
      <c r="CQ71" s="29">
        <v>473.52699999999999</v>
      </c>
      <c r="CR71" s="29">
        <v>475.524</v>
      </c>
      <c r="CS71" s="29">
        <v>476.476</v>
      </c>
      <c r="CT71" s="29">
        <v>467.512</v>
      </c>
      <c r="CU71" s="29">
        <v>470.315</v>
      </c>
      <c r="CV71" s="29">
        <v>461.55500000000001</v>
      </c>
      <c r="CW71" s="29">
        <v>457.48099999999999</v>
      </c>
      <c r="CX71" s="29">
        <v>462.53500000000003</v>
      </c>
      <c r="CY71" s="29">
        <v>455.32900000000001</v>
      </c>
      <c r="CZ71" s="29">
        <v>458.27</v>
      </c>
      <c r="DA71" s="29">
        <v>456.83699999999999</v>
      </c>
      <c r="DB71" s="29">
        <v>453.66800000000001</v>
      </c>
      <c r="DC71" s="29">
        <v>497.14600000000002</v>
      </c>
      <c r="DD71" s="29">
        <v>502.79399999999998</v>
      </c>
      <c r="DE71" s="29">
        <v>548.52599999999995</v>
      </c>
      <c r="DF71" s="29">
        <v>548.63199999999995</v>
      </c>
      <c r="DG71" s="29">
        <v>535.928</v>
      </c>
      <c r="DH71" s="29">
        <v>529.64400000000001</v>
      </c>
      <c r="DI71" s="29">
        <v>569.05100000000004</v>
      </c>
      <c r="DJ71" s="29">
        <v>588.11599999999999</v>
      </c>
      <c r="DK71" s="29">
        <v>640.37099999999998</v>
      </c>
      <c r="DL71" s="29">
        <v>650.52499999999998</v>
      </c>
      <c r="DM71" s="29">
        <v>666.36099999999999</v>
      </c>
      <c r="DN71" s="29">
        <v>670.14599999999996</v>
      </c>
      <c r="DO71" s="29">
        <v>670.08799999999997</v>
      </c>
      <c r="DP71" s="29">
        <v>673.20299999999997</v>
      </c>
      <c r="DQ71" s="29">
        <v>685.71100000000001</v>
      </c>
      <c r="DR71" s="29">
        <v>1135.934</v>
      </c>
      <c r="DS71" s="29">
        <v>1079.1089999999999</v>
      </c>
      <c r="DT71" s="29">
        <v>978.61599999999999</v>
      </c>
      <c r="DU71" s="29">
        <v>885.96900000000005</v>
      </c>
      <c r="DV71" s="29">
        <v>848.61400000000003</v>
      </c>
      <c r="DW71" s="29">
        <v>743.66700000000003</v>
      </c>
      <c r="DX71" s="29">
        <v>651.04499999999996</v>
      </c>
      <c r="DY71" s="29">
        <v>657.78700000000003</v>
      </c>
      <c r="DZ71" s="29">
        <v>848.25300000000004</v>
      </c>
      <c r="EA71" s="29">
        <v>565.58199999999999</v>
      </c>
      <c r="EB71" s="29">
        <v>554.24699999999996</v>
      </c>
      <c r="EC71" s="29">
        <v>556.73599999999999</v>
      </c>
      <c r="ED71" s="29">
        <v>548.92999999999995</v>
      </c>
      <c r="EE71" s="29">
        <v>544.73699999999997</v>
      </c>
      <c r="EF71" s="29">
        <v>557.59699999999998</v>
      </c>
      <c r="EG71" s="29">
        <v>584.08100000000002</v>
      </c>
      <c r="EH71" s="29">
        <v>595.399</v>
      </c>
      <c r="EI71" s="29">
        <v>610.55200000000002</v>
      </c>
      <c r="EJ71" s="29">
        <v>612.74599999999998</v>
      </c>
      <c r="EK71" s="29">
        <v>607.14700000000005</v>
      </c>
      <c r="EL71" s="29">
        <v>607.71500000000003</v>
      </c>
      <c r="EM71" s="29">
        <v>625.08100000000002</v>
      </c>
      <c r="EN71" s="29">
        <v>619.37099999999998</v>
      </c>
      <c r="EO71" s="29">
        <v>610.85699999999997</v>
      </c>
      <c r="EP71" s="29">
        <v>648.79999999999995</v>
      </c>
      <c r="EQ71" s="29">
        <v>687.495</v>
      </c>
      <c r="ER71" s="29">
        <v>706.05100000000004</v>
      </c>
      <c r="ES71" s="29">
        <v>766.46900000000005</v>
      </c>
      <c r="ET71" s="29">
        <v>706.73099999999999</v>
      </c>
      <c r="EU71" s="29">
        <v>593.37</v>
      </c>
      <c r="EV71" s="29">
        <v>588.70299999999997</v>
      </c>
      <c r="EW71" s="29">
        <v>576.17999999999995</v>
      </c>
      <c r="EX71" s="29">
        <v>581.44600000000003</v>
      </c>
      <c r="EY71" s="29">
        <v>579.71799999999996</v>
      </c>
      <c r="EZ71" s="29">
        <v>572.17700000000002</v>
      </c>
      <c r="FA71" s="29">
        <v>563.60299999999995</v>
      </c>
      <c r="FB71" s="29">
        <v>623.35199999999998</v>
      </c>
      <c r="FC71" s="29">
        <v>616.774</v>
      </c>
      <c r="FD71" s="29">
        <v>601.654</v>
      </c>
      <c r="FE71" s="29">
        <v>605.505</v>
      </c>
      <c r="FF71" s="29">
        <v>598.96100000000001</v>
      </c>
      <c r="FG71" s="29">
        <v>498.54599999999999</v>
      </c>
      <c r="FH71" s="29">
        <v>466.73200000000003</v>
      </c>
      <c r="FI71" s="29">
        <v>386.37900000000002</v>
      </c>
      <c r="FJ71" s="29">
        <v>369.40899999999999</v>
      </c>
      <c r="FK71" s="29">
        <v>334.524</v>
      </c>
      <c r="FL71" s="29">
        <v>330.24200000000002</v>
      </c>
      <c r="FM71" s="29">
        <v>339.90199999999999</v>
      </c>
      <c r="FN71" s="29">
        <v>286.93400000000003</v>
      </c>
      <c r="FO71" s="29">
        <v>274.08600000000001</v>
      </c>
      <c r="FP71" s="29">
        <v>268.20100000000002</v>
      </c>
      <c r="FQ71" s="29">
        <v>268.74200000000002</v>
      </c>
      <c r="FR71" s="29">
        <v>277.923</v>
      </c>
      <c r="FS71" s="29">
        <v>276.79500000000002</v>
      </c>
      <c r="FT71" s="29">
        <v>259.02999999999997</v>
      </c>
      <c r="FU71" s="29">
        <v>248.30500000000001</v>
      </c>
      <c r="FV71" s="29">
        <v>243.65</v>
      </c>
      <c r="FW71" s="29">
        <v>237.93700000000001</v>
      </c>
      <c r="FX71" s="29">
        <v>228.94900000000001</v>
      </c>
      <c r="FY71" s="29">
        <v>229.06200000000001</v>
      </c>
      <c r="FZ71" s="29">
        <v>232.03700000000001</v>
      </c>
      <c r="GA71" s="29">
        <v>234.98</v>
      </c>
      <c r="GB71" s="29">
        <v>234.47900000000001</v>
      </c>
      <c r="GC71" s="29">
        <v>237.82300000000001</v>
      </c>
      <c r="GD71" s="29">
        <v>241.07900000000001</v>
      </c>
      <c r="GE71" s="29">
        <v>239.93</v>
      </c>
      <c r="GF71" s="29">
        <v>240.46600000000001</v>
      </c>
      <c r="GG71" s="29">
        <v>239.85599999999999</v>
      </c>
      <c r="GH71" s="29">
        <v>237.94</v>
      </c>
      <c r="GI71" s="29">
        <v>238.10400000000001</v>
      </c>
      <c r="GJ71" s="29">
        <v>240.94900000000001</v>
      </c>
      <c r="GK71" s="29">
        <v>245.958</v>
      </c>
      <c r="GL71" s="29">
        <v>251.57300000000001</v>
      </c>
      <c r="GM71" s="29">
        <v>250.197</v>
      </c>
      <c r="GN71" s="29">
        <v>248.15899999999999</v>
      </c>
      <c r="GO71" s="29">
        <v>243.68199999999999</v>
      </c>
      <c r="GP71" s="29">
        <v>245.10300000000001</v>
      </c>
      <c r="GQ71" s="29">
        <v>249.732</v>
      </c>
      <c r="GR71" s="29">
        <v>238.649</v>
      </c>
      <c r="GS71" s="29">
        <v>257.40100000000001</v>
      </c>
      <c r="GT71" s="29">
        <v>271.78199999999998</v>
      </c>
      <c r="GU71" s="29">
        <v>273.39999999999998</v>
      </c>
      <c r="GV71" s="29">
        <v>279.95800000000003</v>
      </c>
      <c r="GW71" s="29">
        <v>287.351</v>
      </c>
      <c r="GX71" s="29">
        <v>303.88299999999998</v>
      </c>
      <c r="GY71" s="29">
        <v>309.65100000000001</v>
      </c>
      <c r="GZ71" s="29">
        <v>311.50700000000001</v>
      </c>
      <c r="HA71" s="29">
        <v>312.47300000000001</v>
      </c>
      <c r="HB71" s="29">
        <v>313.202</v>
      </c>
      <c r="HC71" s="29">
        <v>312.54700000000003</v>
      </c>
      <c r="HD71" s="29">
        <v>315.39499999999998</v>
      </c>
      <c r="HE71" s="29">
        <v>315.17099999999999</v>
      </c>
      <c r="HF71" s="29">
        <v>311.24099999999999</v>
      </c>
      <c r="HG71" s="29">
        <v>310.07100000000003</v>
      </c>
      <c r="HH71" s="29">
        <v>306.47800000000001</v>
      </c>
      <c r="HI71" s="29">
        <v>301.09100000000001</v>
      </c>
      <c r="HJ71" s="29">
        <v>298.339</v>
      </c>
      <c r="HK71" s="29">
        <v>303.51</v>
      </c>
      <c r="HL71" s="29">
        <v>300.76900000000001</v>
      </c>
      <c r="HM71" s="29">
        <v>302.28800000000001</v>
      </c>
      <c r="HN71" s="29">
        <v>308.11200000000002</v>
      </c>
      <c r="HO71" s="29">
        <v>308.18299999999999</v>
      </c>
      <c r="HP71" s="29">
        <v>309.32299999999998</v>
      </c>
      <c r="HQ71" s="29">
        <v>311.77100000000002</v>
      </c>
      <c r="HR71" s="29">
        <v>311.31200000000001</v>
      </c>
      <c r="HS71" s="29">
        <v>313.14</v>
      </c>
      <c r="HT71" s="29">
        <v>316.92</v>
      </c>
      <c r="HU71" s="29">
        <v>321.31</v>
      </c>
      <c r="HV71" s="29">
        <v>320.72000000000003</v>
      </c>
      <c r="HW71" s="29">
        <v>323.06900000000002</v>
      </c>
      <c r="HX71" s="29">
        <v>326.04899999999998</v>
      </c>
      <c r="HY71" s="29">
        <v>328.35399999999998</v>
      </c>
      <c r="HZ71" s="29">
        <v>339.25200000000001</v>
      </c>
      <c r="IA71" s="29">
        <v>341.79</v>
      </c>
      <c r="IB71" s="29">
        <v>335.12599999999998</v>
      </c>
      <c r="IC71" s="29">
        <v>338.31700000000001</v>
      </c>
      <c r="ID71" s="29">
        <v>341.13799999999998</v>
      </c>
      <c r="IE71" s="29">
        <v>342.26799999999997</v>
      </c>
      <c r="IF71" s="29">
        <v>342.798</v>
      </c>
      <c r="IG71" s="29">
        <v>344.57400000000001</v>
      </c>
      <c r="IH71" s="29">
        <v>345.70499999999998</v>
      </c>
      <c r="II71" s="29">
        <v>345.22699999999998</v>
      </c>
      <c r="IJ71" s="29">
        <v>347.22899999999998</v>
      </c>
      <c r="IK71" s="29">
        <v>341.94200000000001</v>
      </c>
      <c r="IL71" s="29">
        <v>337.85399999999998</v>
      </c>
      <c r="IM71" s="29">
        <v>337.024</v>
      </c>
      <c r="IN71" s="29">
        <v>319.78500000000003</v>
      </c>
      <c r="IO71" s="29">
        <v>316.404</v>
      </c>
      <c r="IP71" s="29">
        <v>308.34899999999999</v>
      </c>
      <c r="IQ71" s="29">
        <v>299.09800000000001</v>
      </c>
      <c r="IR71" s="29">
        <v>299.95999999999998</v>
      </c>
      <c r="IS71" s="29">
        <v>295.53500000000003</v>
      </c>
      <c r="IT71" s="29">
        <v>298.791</v>
      </c>
      <c r="IU71" s="29">
        <v>296.226</v>
      </c>
      <c r="IV71" s="29">
        <v>300.21300000000002</v>
      </c>
      <c r="IW71" s="29">
        <v>304.351</v>
      </c>
      <c r="IX71" s="29">
        <v>305.589</v>
      </c>
      <c r="IY71" s="29">
        <v>302.10599999999999</v>
      </c>
      <c r="IZ71" s="29">
        <v>301.67099999999999</v>
      </c>
      <c r="JA71" s="29">
        <v>300.41300000000001</v>
      </c>
      <c r="JB71" s="29">
        <v>302.03899999999999</v>
      </c>
      <c r="JC71" s="29">
        <v>306.10700000000003</v>
      </c>
      <c r="JD71" s="29">
        <v>307.63099999999997</v>
      </c>
      <c r="JE71" s="29">
        <v>306.51900000000001</v>
      </c>
      <c r="JF71" s="29">
        <v>307.27600000000001</v>
      </c>
      <c r="JG71" s="29">
        <v>308.76299999999998</v>
      </c>
      <c r="JH71" s="29">
        <v>309.68900000000002</v>
      </c>
      <c r="JI71" s="29">
        <v>310.58999999999997</v>
      </c>
      <c r="JJ71" s="29">
        <v>311.81900000000002</v>
      </c>
      <c r="JK71" s="29">
        <v>312.49799999999999</v>
      </c>
      <c r="JL71" s="29">
        <v>311.52699999999999</v>
      </c>
      <c r="JM71" s="29">
        <v>314.68700000000001</v>
      </c>
      <c r="JN71" s="29">
        <v>315.45400000000001</v>
      </c>
      <c r="JO71" s="29">
        <v>318.45</v>
      </c>
      <c r="JP71" s="29">
        <v>318.108</v>
      </c>
      <c r="JQ71" s="29">
        <v>318.95999999999998</v>
      </c>
      <c r="JR71" s="29">
        <v>319.53300000000002</v>
      </c>
      <c r="JS71" s="29">
        <v>316.363</v>
      </c>
      <c r="JT71" s="29">
        <v>314.60500000000002</v>
      </c>
      <c r="JU71" s="29">
        <v>315.18099999999998</v>
      </c>
      <c r="JV71" s="29">
        <v>317.36599999999999</v>
      </c>
      <c r="JW71" s="29">
        <v>317.74900000000002</v>
      </c>
      <c r="JX71" s="29">
        <v>318.80599999999998</v>
      </c>
      <c r="JY71" s="29">
        <v>319.84100000000001</v>
      </c>
      <c r="JZ71" s="29">
        <v>319.39600000000002</v>
      </c>
      <c r="KA71" s="29">
        <v>314.88600000000002</v>
      </c>
      <c r="KB71" s="29">
        <v>321.90199999999999</v>
      </c>
      <c r="KC71" s="29">
        <v>320.03899999999999</v>
      </c>
      <c r="KD71" s="29">
        <v>311.84500000000003</v>
      </c>
      <c r="KE71" s="29">
        <v>304.649</v>
      </c>
      <c r="KF71" s="29">
        <v>294.18</v>
      </c>
      <c r="KG71" s="29">
        <v>316.113</v>
      </c>
      <c r="KH71" s="29">
        <v>346.08800000000002</v>
      </c>
      <c r="KI71" s="29">
        <v>346.23099999999999</v>
      </c>
      <c r="KJ71" s="29">
        <v>346.08699999999999</v>
      </c>
      <c r="KK71" s="29">
        <v>350.52499999999998</v>
      </c>
      <c r="KL71" s="29">
        <v>344.57400000000001</v>
      </c>
      <c r="KM71" s="29">
        <v>351.41800000000001</v>
      </c>
      <c r="KN71" s="29">
        <v>352.71199999999999</v>
      </c>
      <c r="KO71" s="29">
        <v>360.10399999999998</v>
      </c>
      <c r="KP71" s="29">
        <v>359.93700000000001</v>
      </c>
      <c r="KQ71" s="29">
        <v>371.803</v>
      </c>
      <c r="KR71" s="29">
        <v>386.01900000000001</v>
      </c>
      <c r="KS71" s="29">
        <v>391.94499999999999</v>
      </c>
      <c r="KT71" s="29">
        <v>385.45499999999998</v>
      </c>
      <c r="KU71" s="29">
        <v>387.76100000000002</v>
      </c>
      <c r="KV71" s="29">
        <v>386.22199999999998</v>
      </c>
      <c r="KW71" s="29">
        <v>391.69200000000001</v>
      </c>
      <c r="KX71" s="29">
        <v>398.94200000000001</v>
      </c>
      <c r="KY71" s="29">
        <v>407.80399999999997</v>
      </c>
      <c r="KZ71" s="29">
        <v>407.23899999999998</v>
      </c>
      <c r="LA71" s="29">
        <v>418.322</v>
      </c>
      <c r="LB71" s="29">
        <v>403.93900000000002</v>
      </c>
      <c r="LC71" s="29">
        <v>399.12599999999998</v>
      </c>
      <c r="LD71" s="29">
        <v>398.75299999999999</v>
      </c>
      <c r="LE71" s="29">
        <v>400.28800000000001</v>
      </c>
      <c r="LF71" s="29">
        <v>399.459</v>
      </c>
      <c r="LG71" s="29">
        <v>405.61599999999999</v>
      </c>
      <c r="LH71" s="29">
        <v>403.23399999999998</v>
      </c>
      <c r="LI71" s="29">
        <v>402.54899999999998</v>
      </c>
      <c r="LJ71" s="29">
        <v>394.56599999999997</v>
      </c>
      <c r="LK71" s="29">
        <v>383.86599999999999</v>
      </c>
      <c r="LL71" s="29">
        <v>380.41300000000001</v>
      </c>
      <c r="LM71" s="29">
        <v>380.36500000000001</v>
      </c>
      <c r="LN71" s="29">
        <v>379.452</v>
      </c>
      <c r="LO71" s="29">
        <v>380.51299999999998</v>
      </c>
      <c r="LP71" s="29">
        <v>381.50700000000001</v>
      </c>
      <c r="LQ71" s="29">
        <v>395.61599999999999</v>
      </c>
      <c r="LR71" s="29">
        <v>402.82400000000001</v>
      </c>
      <c r="LS71" s="29">
        <v>405.99799999999999</v>
      </c>
      <c r="LT71" s="29">
        <v>405.63499999999999</v>
      </c>
      <c r="LU71" s="29">
        <v>402.005</v>
      </c>
      <c r="LV71" s="29">
        <v>398.59899999999999</v>
      </c>
      <c r="LW71" s="29">
        <v>396.18</v>
      </c>
      <c r="LX71" s="29">
        <v>395.62299999999999</v>
      </c>
      <c r="LY71" s="29">
        <v>394.05</v>
      </c>
      <c r="LZ71" s="29">
        <v>393.86500000000001</v>
      </c>
      <c r="MA71" s="29">
        <v>404.55399999999997</v>
      </c>
      <c r="MB71" s="29">
        <v>415.40499999999997</v>
      </c>
      <c r="MC71" s="29">
        <v>416.45</v>
      </c>
      <c r="MD71" s="29">
        <v>416.98099999999999</v>
      </c>
      <c r="ME71" s="29">
        <v>416.13900000000001</v>
      </c>
      <c r="MF71" s="29">
        <v>423.74799999999999</v>
      </c>
      <c r="MG71" s="29">
        <v>428.72899999999998</v>
      </c>
      <c r="MH71" s="29">
        <v>434.55200000000002</v>
      </c>
      <c r="MI71" s="29">
        <v>433.762</v>
      </c>
      <c r="MJ71" s="29">
        <v>439.98399999999998</v>
      </c>
      <c r="MK71" s="29">
        <v>441.84</v>
      </c>
      <c r="ML71" s="29">
        <v>444.06200000000001</v>
      </c>
      <c r="MM71" s="29">
        <v>444.58100000000002</v>
      </c>
      <c r="MN71" s="29">
        <v>445.15800000000002</v>
      </c>
      <c r="MO71" s="29">
        <v>447.40100000000001</v>
      </c>
      <c r="MP71" s="29">
        <v>451.71100000000001</v>
      </c>
      <c r="MQ71" s="29">
        <v>461.90899999999999</v>
      </c>
      <c r="MR71" s="29">
        <v>471.61599999999999</v>
      </c>
      <c r="MS71" s="29">
        <v>474.61099999999999</v>
      </c>
      <c r="MT71" s="29">
        <v>474.50299999999999</v>
      </c>
      <c r="MU71" s="29">
        <v>478.26499999999999</v>
      </c>
      <c r="MV71" s="29">
        <v>480.697</v>
      </c>
      <c r="MW71" s="29">
        <v>483.33800000000002</v>
      </c>
      <c r="MX71" s="29">
        <v>488.76100000000002</v>
      </c>
      <c r="MY71" s="29">
        <v>488.24799999999999</v>
      </c>
      <c r="MZ71" s="29">
        <v>490.75400000000002</v>
      </c>
      <c r="NA71" s="29">
        <v>490.91699999999997</v>
      </c>
      <c r="NB71" s="29">
        <v>491.61599999999999</v>
      </c>
      <c r="NC71" s="29">
        <v>491.63900000000001</v>
      </c>
      <c r="ND71" s="29">
        <v>489.64</v>
      </c>
      <c r="NE71" s="29">
        <v>490.64100000000002</v>
      </c>
      <c r="NF71" s="29">
        <v>489.55</v>
      </c>
      <c r="NG71" s="29">
        <v>483.76600000000002</v>
      </c>
      <c r="NH71" s="29">
        <v>487.72300000000001</v>
      </c>
      <c r="NI71" s="29">
        <v>487.97</v>
      </c>
      <c r="NJ71" s="29">
        <v>481.755</v>
      </c>
      <c r="NK71" s="29">
        <v>479.78399999999999</v>
      </c>
      <c r="NL71" s="29">
        <v>480.315</v>
      </c>
      <c r="NM71" s="29">
        <v>480.63499999999999</v>
      </c>
      <c r="NN71" s="29">
        <v>479.83499999999998</v>
      </c>
      <c r="NO71" s="29">
        <v>482.73599999999999</v>
      </c>
      <c r="NP71" s="29">
        <v>481.43599999999998</v>
      </c>
      <c r="NQ71" s="29">
        <v>480.84899999999999</v>
      </c>
      <c r="NR71" s="29">
        <v>472.35</v>
      </c>
      <c r="NS71" s="29">
        <v>470.59500000000003</v>
      </c>
      <c r="NT71" s="29">
        <v>467.22800000000001</v>
      </c>
      <c r="NU71" s="29">
        <v>466.86099999999999</v>
      </c>
      <c r="NV71" s="29">
        <v>464.46800000000002</v>
      </c>
      <c r="NW71" s="29">
        <v>462.22800000000001</v>
      </c>
      <c r="NX71" s="29">
        <v>462.69900000000001</v>
      </c>
      <c r="NY71" s="29">
        <v>463.36200000000002</v>
      </c>
      <c r="NZ71" s="29">
        <v>464.005</v>
      </c>
      <c r="OA71" s="29">
        <v>465.86</v>
      </c>
      <c r="OB71" s="29">
        <v>467.56</v>
      </c>
      <c r="OC71" s="29">
        <v>460.77100000000002</v>
      </c>
      <c r="OD71" s="29">
        <v>460.84699999999998</v>
      </c>
      <c r="OE71" s="29">
        <v>459.03300000000002</v>
      </c>
    </row>
    <row r="72" spans="2:529" x14ac:dyDescent="0.25">
      <c r="B72" s="29" t="s">
        <v>817</v>
      </c>
      <c r="C72" s="29" t="s">
        <v>927</v>
      </c>
      <c r="D72" s="29">
        <f t="shared" si="12"/>
        <v>190</v>
      </c>
      <c r="E72" s="29" t="str" cm="1">
        <f t="array" ref="E72">_xll.BDP($B72&amp;" corp",E$11)</f>
        <v>SBBBSS 2.624 PERP</v>
      </c>
      <c r="F72" s="29" t="str" cm="1">
        <f t="array" ref="F72">_xll.BDP($B72&amp;" corp",F$11)</f>
        <v>SBBBSS</v>
      </c>
      <c r="G72" s="29" cm="1">
        <f t="array" ref="G72">_xll.BDP($B72&amp;" corp",G$11)</f>
        <v>2.6240000000000001</v>
      </c>
      <c r="H72" s="31" cm="1">
        <f t="array" ref="H72">_xll.BDP($B72&amp;" corp",H$11)*1</f>
        <v>45687</v>
      </c>
      <c r="I72" s="31" t="str">
        <f t="shared" si="10"/>
        <v>SBBBSS 2.624 25</v>
      </c>
      <c r="J72" s="29" t="str" cm="1">
        <f t="array" ref="J72">_xll.BDP($B72&amp;" corp",J$11)</f>
        <v>EUR</v>
      </c>
      <c r="K72" s="31" cm="1">
        <f t="array" ref="K72">_xll.BDP($B72&amp;" corp",K$11)*1</f>
        <v>43853</v>
      </c>
      <c r="L72" s="29">
        <f t="shared" ca="1" si="11"/>
        <v>273</v>
      </c>
      <c r="N72" s="29">
        <v>1</v>
      </c>
      <c r="O72" s="29" t="s">
        <v>1174</v>
      </c>
      <c r="P72" s="29">
        <f>_xll.BDH(B72&amp;"@"&amp;C72&amp;" Corp","blp_i_sprd_mid","-2AY",,"Dates=h","Fill=C","Sort=R","Dir=H","factor=1","pcs="&amp;TV73,"cols=190;rows=1")</f>
        <v>419.23399999999998</v>
      </c>
      <c r="Q72" s="29">
        <v>420.46800000000002</v>
      </c>
      <c r="R72" s="29">
        <v>420.90899999999999</v>
      </c>
      <c r="S72" s="29">
        <v>421.88400000000001</v>
      </c>
      <c r="T72" s="29">
        <v>421.37900000000002</v>
      </c>
      <c r="U72" s="29">
        <v>413.53399999999999</v>
      </c>
      <c r="V72" s="29">
        <v>412.46100000000001</v>
      </c>
      <c r="W72" s="29">
        <v>412.28199999999998</v>
      </c>
      <c r="X72" s="29">
        <v>410.411</v>
      </c>
      <c r="Y72" s="29">
        <v>412.12700000000001</v>
      </c>
      <c r="Z72" s="29">
        <v>408.13</v>
      </c>
      <c r="AA72" s="29">
        <v>408.49099999999999</v>
      </c>
      <c r="AB72" s="29">
        <v>413.142</v>
      </c>
      <c r="AC72" s="29">
        <v>417.26299999999998</v>
      </c>
      <c r="AD72" s="29">
        <v>417.10700000000003</v>
      </c>
      <c r="AE72" s="29">
        <v>418.96899999999999</v>
      </c>
      <c r="AF72" s="29">
        <v>423.29399999999998</v>
      </c>
      <c r="AG72" s="29">
        <v>424.96100000000001</v>
      </c>
      <c r="AH72" s="29">
        <v>425.93599999999998</v>
      </c>
      <c r="AI72" s="29">
        <v>418.983</v>
      </c>
      <c r="AJ72" s="29">
        <v>414.786</v>
      </c>
      <c r="AK72" s="29">
        <v>415.964</v>
      </c>
      <c r="AL72" s="29">
        <v>416.97800000000001</v>
      </c>
      <c r="AM72" s="29">
        <v>411.05700000000002</v>
      </c>
      <c r="AN72" s="29">
        <v>413.87</v>
      </c>
      <c r="AO72" s="29">
        <v>414.88499999999999</v>
      </c>
      <c r="AP72" s="29">
        <v>421.88600000000002</v>
      </c>
      <c r="AQ72" s="29">
        <v>424.42500000000001</v>
      </c>
      <c r="AR72" s="29">
        <v>424.70800000000003</v>
      </c>
      <c r="AS72" s="29">
        <v>423.25700000000001</v>
      </c>
      <c r="AT72" s="29">
        <v>425.18599999999998</v>
      </c>
      <c r="AU72" s="29">
        <v>429.50799999999998</v>
      </c>
      <c r="AV72" s="29">
        <v>431.34</v>
      </c>
      <c r="AW72" s="29">
        <v>435.19200000000001</v>
      </c>
      <c r="AX72" s="29">
        <v>443.30599999999998</v>
      </c>
      <c r="AY72" s="29">
        <v>443.90100000000001</v>
      </c>
      <c r="AZ72" s="29">
        <v>441.25</v>
      </c>
      <c r="BA72" s="29">
        <v>435.05799999999999</v>
      </c>
      <c r="BB72" s="29">
        <v>438.971</v>
      </c>
      <c r="BC72" s="29">
        <v>435.87900000000002</v>
      </c>
      <c r="BD72" s="29">
        <v>435.95400000000001</v>
      </c>
      <c r="BE72" s="29">
        <v>439.20699999999999</v>
      </c>
      <c r="BF72" s="29">
        <v>441.846</v>
      </c>
      <c r="BG72" s="29">
        <v>444.62</v>
      </c>
      <c r="BH72" s="29">
        <v>442.07100000000003</v>
      </c>
      <c r="BI72" s="29">
        <v>441.10599999999999</v>
      </c>
      <c r="BJ72" s="29">
        <v>439.363</v>
      </c>
      <c r="BK72" s="29">
        <v>436.58699999999999</v>
      </c>
      <c r="BL72" s="29">
        <v>433.92200000000003</v>
      </c>
      <c r="BM72" s="29">
        <v>431.73399999999998</v>
      </c>
      <c r="BN72" s="29">
        <v>435.78500000000003</v>
      </c>
      <c r="BO72" s="29">
        <v>437.767</v>
      </c>
      <c r="BP72" s="29">
        <v>442.363</v>
      </c>
      <c r="BQ72" s="29">
        <v>442.78699999999998</v>
      </c>
      <c r="BR72" s="29">
        <v>446.43200000000002</v>
      </c>
      <c r="BS72" s="29">
        <v>451.35300000000001</v>
      </c>
      <c r="BT72" s="29">
        <v>454.86500000000001</v>
      </c>
      <c r="BU72" s="29">
        <v>450.78300000000002</v>
      </c>
      <c r="BV72" s="29">
        <v>450.08600000000001</v>
      </c>
      <c r="BW72" s="29">
        <v>446.74700000000001</v>
      </c>
      <c r="BX72" s="29">
        <v>441.77800000000002</v>
      </c>
      <c r="BY72" s="29">
        <v>437.584</v>
      </c>
      <c r="BZ72" s="29">
        <v>436.226</v>
      </c>
      <c r="CA72" s="29">
        <v>437.80500000000001</v>
      </c>
      <c r="CB72" s="29">
        <v>442.13900000000001</v>
      </c>
      <c r="CC72" s="29">
        <v>446.76</v>
      </c>
      <c r="CD72" s="29">
        <v>447.98500000000001</v>
      </c>
      <c r="CE72" s="29">
        <v>459.40600000000001</v>
      </c>
      <c r="CF72" s="29">
        <v>472.11799999999999</v>
      </c>
      <c r="CG72" s="29">
        <v>495.32600000000002</v>
      </c>
      <c r="CH72" s="29">
        <v>493.87799999999999</v>
      </c>
      <c r="CI72" s="29">
        <v>493.33600000000001</v>
      </c>
      <c r="CJ72" s="29">
        <v>495.50200000000001</v>
      </c>
      <c r="CK72" s="29">
        <v>495.947</v>
      </c>
      <c r="CL72" s="29">
        <v>494.80700000000002</v>
      </c>
      <c r="CM72" s="29">
        <v>492.93099999999998</v>
      </c>
      <c r="CN72" s="29">
        <v>484.69</v>
      </c>
      <c r="CO72" s="29">
        <v>484.92500000000001</v>
      </c>
      <c r="CP72" s="29">
        <v>485.46199999999999</v>
      </c>
      <c r="CQ72" s="29">
        <v>487.351</v>
      </c>
      <c r="CR72" s="29">
        <v>485.74</v>
      </c>
      <c r="CS72" s="29">
        <v>489.13200000000001</v>
      </c>
      <c r="CT72" s="29">
        <v>487.41800000000001</v>
      </c>
      <c r="CU72" s="29">
        <v>475.226</v>
      </c>
      <c r="CV72" s="29">
        <v>476.66899999999998</v>
      </c>
      <c r="CW72" s="29">
        <v>469.41899999999998</v>
      </c>
      <c r="CX72" s="29">
        <v>472.78699999999998</v>
      </c>
      <c r="CY72" s="29">
        <v>470.245</v>
      </c>
      <c r="CZ72" s="29">
        <v>464.27499999999998</v>
      </c>
      <c r="DA72" s="29">
        <v>466.77699999999999</v>
      </c>
      <c r="DB72" s="29">
        <v>462.404</v>
      </c>
      <c r="DC72" s="29">
        <v>472.80799999999999</v>
      </c>
      <c r="DD72" s="29">
        <v>518.15599999999995</v>
      </c>
      <c r="DE72" s="29">
        <v>513.65599999999995</v>
      </c>
      <c r="DF72" s="29">
        <v>518.94200000000001</v>
      </c>
      <c r="DG72" s="29">
        <v>514.48199999999997</v>
      </c>
      <c r="DH72" s="29">
        <v>513.101</v>
      </c>
      <c r="DI72" s="29">
        <v>506.73099999999999</v>
      </c>
      <c r="DJ72" s="29">
        <v>521.10599999999999</v>
      </c>
      <c r="DK72" s="29">
        <v>556.62400000000002</v>
      </c>
      <c r="DL72" s="29">
        <v>584.47699999999998</v>
      </c>
      <c r="DM72" s="29">
        <v>606.37599999999998</v>
      </c>
      <c r="DN72" s="29">
        <v>621.31799999999998</v>
      </c>
      <c r="DO72" s="29">
        <v>623.19000000000005</v>
      </c>
      <c r="DP72" s="29">
        <v>617.13800000000003</v>
      </c>
      <c r="DQ72" s="29">
        <v>606.90499999999997</v>
      </c>
      <c r="DR72" s="29">
        <v>640.91200000000003</v>
      </c>
      <c r="DS72" s="29">
        <v>652.36199999999997</v>
      </c>
      <c r="DT72" s="29">
        <v>655.04899999999998</v>
      </c>
      <c r="DU72" s="29">
        <v>629.96</v>
      </c>
      <c r="DV72" s="29">
        <v>648.99400000000003</v>
      </c>
      <c r="DW72" s="29">
        <v>965.303</v>
      </c>
      <c r="DX72" s="29">
        <v>1053.1510000000001</v>
      </c>
      <c r="DY72" s="29">
        <v>1045.021</v>
      </c>
      <c r="DZ72" s="29">
        <v>932.78300000000002</v>
      </c>
      <c r="EA72" s="29">
        <v>875.82100000000003</v>
      </c>
      <c r="EB72" s="29">
        <v>836.58900000000006</v>
      </c>
      <c r="EC72" s="29">
        <v>759.84799999999996</v>
      </c>
      <c r="ED72" s="29">
        <v>681.18899999999996</v>
      </c>
      <c r="EE72" s="29">
        <v>673.48400000000004</v>
      </c>
      <c r="EF72" s="29">
        <v>841.89800000000002</v>
      </c>
      <c r="EG72" s="29">
        <v>610.10900000000004</v>
      </c>
      <c r="EH72" s="29">
        <v>536.98</v>
      </c>
      <c r="EI72" s="29">
        <v>546.99800000000005</v>
      </c>
      <c r="EJ72" s="29">
        <v>536.53300000000002</v>
      </c>
      <c r="EK72" s="29">
        <v>534.75699999999995</v>
      </c>
      <c r="EL72" s="29">
        <v>592.29</v>
      </c>
      <c r="EM72" s="29">
        <v>622.96400000000006</v>
      </c>
      <c r="EN72" s="29">
        <v>627.16099999999994</v>
      </c>
      <c r="EO72" s="29">
        <v>636.25099999999998</v>
      </c>
      <c r="EP72" s="29">
        <v>644.43700000000001</v>
      </c>
      <c r="EQ72" s="29">
        <v>631.06500000000005</v>
      </c>
      <c r="ER72" s="29">
        <v>628.30600000000004</v>
      </c>
      <c r="ES72" s="29">
        <v>635.995</v>
      </c>
      <c r="ET72" s="29">
        <v>632.35900000000004</v>
      </c>
      <c r="EU72" s="29">
        <v>620.17399999999998</v>
      </c>
      <c r="EV72" s="29">
        <v>675.21400000000006</v>
      </c>
      <c r="EW72" s="29">
        <v>703.64</v>
      </c>
      <c r="EX72" s="29">
        <v>741.97400000000005</v>
      </c>
      <c r="EY72" s="29">
        <v>789.48299999999995</v>
      </c>
      <c r="EZ72" s="29">
        <v>745.70500000000004</v>
      </c>
      <c r="FA72" s="29">
        <v>643.85500000000002</v>
      </c>
      <c r="FB72" s="29">
        <v>626.21799999999996</v>
      </c>
      <c r="FC72" s="29">
        <v>601.38900000000001</v>
      </c>
      <c r="FD72" s="29">
        <v>605.58799999999997</v>
      </c>
      <c r="FE72" s="29">
        <v>598.65899999999999</v>
      </c>
      <c r="FF72" s="29">
        <v>600.94899999999996</v>
      </c>
      <c r="FG72" s="29">
        <v>589.548</v>
      </c>
      <c r="FH72" s="29">
        <v>642.66300000000001</v>
      </c>
      <c r="FI72" s="29">
        <v>628.69299999999998</v>
      </c>
      <c r="FJ72" s="29">
        <v>605.29300000000001</v>
      </c>
      <c r="FK72" s="29">
        <v>605.36900000000003</v>
      </c>
      <c r="FL72" s="29">
        <v>592.85599999999999</v>
      </c>
      <c r="FM72" s="29">
        <v>514.59100000000001</v>
      </c>
      <c r="FN72" s="29">
        <v>487.21499999999997</v>
      </c>
      <c r="FO72" s="29">
        <v>400.98899999999998</v>
      </c>
      <c r="FP72" s="29">
        <v>386.43200000000002</v>
      </c>
      <c r="FQ72" s="29">
        <v>359.12799999999999</v>
      </c>
      <c r="FR72" s="29">
        <v>356.76499999999999</v>
      </c>
      <c r="FS72" s="29">
        <v>369.733</v>
      </c>
      <c r="FT72" s="29">
        <v>316.976</v>
      </c>
      <c r="FU72" s="29">
        <v>307.14400000000001</v>
      </c>
      <c r="FV72" s="29">
        <v>299.63799999999998</v>
      </c>
      <c r="FW72" s="29">
        <v>300.89299999999997</v>
      </c>
      <c r="FX72" s="29">
        <v>310.10500000000002</v>
      </c>
      <c r="FY72" s="29">
        <v>307.601</v>
      </c>
      <c r="FZ72" s="29">
        <v>291.07400000000001</v>
      </c>
      <c r="GA72" s="29">
        <v>273.49400000000003</v>
      </c>
      <c r="GB72" s="29">
        <v>266.22000000000003</v>
      </c>
      <c r="GC72" s="29">
        <v>255.61799999999999</v>
      </c>
      <c r="GD72" s="29">
        <v>244.786</v>
      </c>
      <c r="GE72" s="29">
        <v>246.61199999999999</v>
      </c>
      <c r="GF72" s="29">
        <v>250.60499999999999</v>
      </c>
      <c r="GG72" s="29">
        <v>257.827</v>
      </c>
      <c r="GH72" s="29">
        <v>257.24599999999998</v>
      </c>
      <c r="GI72" s="29">
        <v>261.846</v>
      </c>
      <c r="GJ72" s="29">
        <v>264.65899999999999</v>
      </c>
      <c r="GK72" s="29">
        <v>263.79899999999998</v>
      </c>
      <c r="GL72" s="29">
        <v>265.76299999999998</v>
      </c>
      <c r="GM72" s="29">
        <v>265.23399999999998</v>
      </c>
      <c r="GN72" s="29">
        <v>262.346</v>
      </c>
      <c r="GO72" s="29">
        <v>260.61</v>
      </c>
      <c r="GP72" s="29">
        <v>265.82600000000002</v>
      </c>
      <c r="GQ72" s="29">
        <v>273.29300000000001</v>
      </c>
      <c r="GR72" s="29">
        <v>283.04399999999998</v>
      </c>
      <c r="GS72" s="29">
        <v>282.60899999999998</v>
      </c>
      <c r="GT72" s="29">
        <v>280.36900000000003</v>
      </c>
      <c r="GU72" s="29">
        <v>271.05900000000003</v>
      </c>
      <c r="GV72" s="29">
        <v>274.19799999999998</v>
      </c>
      <c r="GW72" s="29">
        <v>284.99299999999999</v>
      </c>
    </row>
    <row r="73" spans="2:529" x14ac:dyDescent="0.25">
      <c r="B73" s="29" t="s">
        <v>778</v>
      </c>
      <c r="C73" s="29" t="s">
        <v>927</v>
      </c>
      <c r="D73" s="29">
        <f t="shared" si="12"/>
        <v>510</v>
      </c>
      <c r="E73" s="29" t="str" cm="1">
        <f t="array" ref="E73">_xll.BDP($B73&amp;" corp",E$11)</f>
        <v>ULFP 2 1/8 PERP</v>
      </c>
      <c r="F73" s="29" t="str" cm="1">
        <f t="array" ref="F73">_xll.BDP($B73&amp;" corp",F$11)</f>
        <v>ULFP</v>
      </c>
      <c r="G73" s="29" cm="1">
        <f t="array" ref="G73">_xll.BDP($B73&amp;" corp",G$11)</f>
        <v>2.125</v>
      </c>
      <c r="H73" s="31" cm="1">
        <f t="array" ref="H73">_xll.BDP($B73&amp;" corp",H$11)*1</f>
        <v>45132</v>
      </c>
      <c r="I73" s="31" t="str">
        <f t="shared" si="10"/>
        <v>ULFP 2.125 23</v>
      </c>
      <c r="J73" s="29" t="str" cm="1">
        <f t="array" ref="J73">_xll.BDP($B73&amp;" corp",J$11)</f>
        <v>EUR</v>
      </c>
      <c r="K73" s="31" cm="1">
        <f t="array" ref="K73">_xll.BDP($B73&amp;" corp",K$11)*1</f>
        <v>43206</v>
      </c>
      <c r="L73" s="29">
        <f t="shared" ca="1" si="11"/>
        <v>920</v>
      </c>
      <c r="N73" s="29">
        <v>1</v>
      </c>
      <c r="O73" s="29" t="s">
        <v>1174</v>
      </c>
      <c r="P73" s="29">
        <f>_xll.BDH(B73&amp;"@"&amp;C73&amp;" Corp","blp_i_sprd_mid","-2AY",,"Dates=h","Fill=C","Sort=R","Dir=H","factor=1","pcs="&amp;TV74,"cols=510;rows=1")</f>
        <v>623.73500000000001</v>
      </c>
      <c r="Q73" s="29">
        <v>625.14700000000005</v>
      </c>
      <c r="R73" s="29">
        <v>621.89499999999998</v>
      </c>
      <c r="S73" s="29">
        <v>626.60299999999995</v>
      </c>
      <c r="T73" s="29">
        <v>632.14599999999996</v>
      </c>
      <c r="U73" s="29">
        <v>560.37300000000005</v>
      </c>
      <c r="V73" s="29">
        <v>562.23500000000001</v>
      </c>
      <c r="W73" s="29">
        <v>579.97400000000005</v>
      </c>
      <c r="X73" s="29">
        <v>583.01599999999996</v>
      </c>
      <c r="Y73" s="29">
        <v>586.69299999999998</v>
      </c>
      <c r="Z73" s="29">
        <v>595.80899999999997</v>
      </c>
      <c r="AA73" s="29">
        <v>611.75</v>
      </c>
      <c r="AB73" s="29">
        <v>648.63199999999995</v>
      </c>
      <c r="AC73" s="29">
        <v>666.83399999999995</v>
      </c>
      <c r="AD73" s="29">
        <v>668.86900000000003</v>
      </c>
      <c r="AE73" s="29">
        <v>672.66899999999998</v>
      </c>
      <c r="AF73" s="29">
        <v>677.59400000000005</v>
      </c>
      <c r="AG73" s="29">
        <v>685.28300000000002</v>
      </c>
      <c r="AH73" s="29">
        <v>691.37199999999996</v>
      </c>
      <c r="AI73" s="29">
        <v>659.73199999999997</v>
      </c>
      <c r="AJ73" s="29">
        <v>610.37800000000004</v>
      </c>
      <c r="AK73" s="29">
        <v>636.47</v>
      </c>
      <c r="AL73" s="29">
        <v>619.01199999999994</v>
      </c>
      <c r="AM73" s="29">
        <v>516.60199999999998</v>
      </c>
      <c r="AN73" s="29">
        <v>522.20299999999997</v>
      </c>
      <c r="AO73" s="29">
        <v>673.14499999999998</v>
      </c>
      <c r="AP73" s="29">
        <v>685.70299999999997</v>
      </c>
      <c r="AQ73" s="29">
        <v>689.40200000000004</v>
      </c>
      <c r="AR73" s="29">
        <v>683.654</v>
      </c>
      <c r="AS73" s="29">
        <v>678.50699999999995</v>
      </c>
      <c r="AT73" s="29">
        <v>680.20699999999999</v>
      </c>
      <c r="AU73" s="29">
        <v>671.84100000000001</v>
      </c>
      <c r="AV73" s="29">
        <v>672.71100000000001</v>
      </c>
      <c r="AW73" s="29">
        <v>665.50400000000002</v>
      </c>
      <c r="AX73" s="29">
        <v>658.35799999999995</v>
      </c>
      <c r="AY73" s="29">
        <v>658.952</v>
      </c>
      <c r="AZ73" s="29">
        <v>666.5</v>
      </c>
      <c r="BA73" s="29">
        <v>661.03</v>
      </c>
      <c r="BB73" s="29">
        <v>658.18700000000001</v>
      </c>
      <c r="BC73" s="29">
        <v>649.97299999999996</v>
      </c>
      <c r="BD73" s="29">
        <v>653.69100000000003</v>
      </c>
      <c r="BE73" s="29">
        <v>666.41</v>
      </c>
      <c r="BF73" s="29">
        <v>685.68899999999996</v>
      </c>
      <c r="BG73" s="29">
        <v>699.93700000000001</v>
      </c>
      <c r="BH73" s="29">
        <v>703.65</v>
      </c>
      <c r="BI73" s="29">
        <v>719.178</v>
      </c>
      <c r="BJ73" s="29">
        <v>706.58299999999997</v>
      </c>
      <c r="BK73" s="29">
        <v>796.86099999999999</v>
      </c>
      <c r="BL73" s="29">
        <v>769.53099999999995</v>
      </c>
      <c r="BM73" s="29">
        <v>776.40800000000002</v>
      </c>
      <c r="BN73" s="29">
        <v>783.096</v>
      </c>
      <c r="BO73" s="29">
        <v>792.70899999999995</v>
      </c>
      <c r="BP73" s="29">
        <v>797.827</v>
      </c>
      <c r="BQ73" s="29">
        <v>795.28700000000003</v>
      </c>
      <c r="BR73" s="29">
        <v>794.41399999999999</v>
      </c>
      <c r="BS73" s="29">
        <v>801.375</v>
      </c>
      <c r="BT73" s="29">
        <v>788.71199999999999</v>
      </c>
      <c r="BU73" s="29">
        <v>762.81399999999996</v>
      </c>
      <c r="BV73" s="29">
        <v>747.33900000000006</v>
      </c>
      <c r="BW73" s="29">
        <v>694.64</v>
      </c>
      <c r="BX73" s="29">
        <v>654.62800000000004</v>
      </c>
      <c r="BY73" s="29">
        <v>616.33799999999997</v>
      </c>
      <c r="BZ73" s="29">
        <v>604.89099999999996</v>
      </c>
      <c r="CA73" s="29">
        <v>605.42899999999997</v>
      </c>
      <c r="CB73" s="29">
        <v>604.577</v>
      </c>
      <c r="CC73" s="29">
        <v>605.14300000000003</v>
      </c>
      <c r="CD73" s="29">
        <v>614.67499999999995</v>
      </c>
      <c r="CE73" s="29">
        <v>631.42200000000003</v>
      </c>
      <c r="CF73" s="29">
        <v>645.61900000000003</v>
      </c>
      <c r="CG73" s="29">
        <v>647.05200000000002</v>
      </c>
      <c r="CH73" s="29">
        <v>653.31100000000004</v>
      </c>
      <c r="CI73" s="29">
        <v>644.88499999999999</v>
      </c>
      <c r="CJ73" s="29">
        <v>649.23</v>
      </c>
      <c r="CK73" s="29">
        <v>640.53800000000001</v>
      </c>
      <c r="CL73" s="29">
        <v>638.88199999999995</v>
      </c>
      <c r="CM73" s="29">
        <v>637.66499999999996</v>
      </c>
      <c r="CN73" s="29">
        <v>686.25800000000004</v>
      </c>
      <c r="CO73" s="29">
        <v>703.47</v>
      </c>
      <c r="CP73" s="29">
        <v>706.14300000000003</v>
      </c>
      <c r="CQ73" s="29">
        <v>709.52099999999996</v>
      </c>
      <c r="CR73" s="29">
        <v>709.63499999999999</v>
      </c>
      <c r="CS73" s="29">
        <v>697.30399999999997</v>
      </c>
      <c r="CT73" s="29">
        <v>685.99400000000003</v>
      </c>
      <c r="CU73" s="29">
        <v>679.39800000000002</v>
      </c>
      <c r="CV73" s="29">
        <v>654.15899999999999</v>
      </c>
      <c r="CW73" s="29">
        <v>638.68200000000002</v>
      </c>
      <c r="CX73" s="29">
        <v>642.73500000000001</v>
      </c>
      <c r="CY73" s="29">
        <v>614.77800000000002</v>
      </c>
      <c r="CZ73" s="29">
        <v>620.43700000000001</v>
      </c>
      <c r="DA73" s="29">
        <v>584.26</v>
      </c>
      <c r="DB73" s="29">
        <v>552.66899999999998</v>
      </c>
      <c r="DC73" s="29">
        <v>655.85900000000004</v>
      </c>
      <c r="DD73" s="29">
        <v>626.12800000000004</v>
      </c>
      <c r="DE73" s="29">
        <v>721.14400000000001</v>
      </c>
      <c r="DF73" s="29">
        <v>646.34199999999998</v>
      </c>
      <c r="DG73" s="29">
        <v>523.63099999999997</v>
      </c>
      <c r="DH73" s="29">
        <v>430.346</v>
      </c>
      <c r="DI73" s="29">
        <v>471.77199999999999</v>
      </c>
      <c r="DJ73" s="29">
        <v>551.43100000000004</v>
      </c>
      <c r="DK73" s="29">
        <v>572.83600000000001</v>
      </c>
      <c r="DL73" s="29">
        <v>673.32299999999998</v>
      </c>
      <c r="DM73" s="29">
        <v>753.125</v>
      </c>
      <c r="DN73" s="29">
        <v>735.26800000000003</v>
      </c>
      <c r="DO73" s="29">
        <v>669.27</v>
      </c>
      <c r="DP73" s="29">
        <v>617.96400000000006</v>
      </c>
      <c r="DQ73" s="29">
        <v>727.67399999999998</v>
      </c>
      <c r="DR73" s="29">
        <v>819.32299999999998</v>
      </c>
      <c r="DS73" s="29">
        <v>829.56600000000003</v>
      </c>
      <c r="DT73" s="29">
        <v>859.84299999999996</v>
      </c>
      <c r="DU73" s="29">
        <v>914.202</v>
      </c>
      <c r="DV73" s="29">
        <v>981.55100000000004</v>
      </c>
      <c r="DW73" s="29">
        <v>1003.1559999999999</v>
      </c>
      <c r="DX73" s="29">
        <v>1008.5549999999999</v>
      </c>
      <c r="DY73" s="29">
        <v>909.06299999999999</v>
      </c>
      <c r="DZ73" s="29">
        <v>862.29300000000001</v>
      </c>
      <c r="EA73" s="29">
        <v>858.85799999999995</v>
      </c>
      <c r="EB73" s="29">
        <v>850.42100000000005</v>
      </c>
      <c r="EC73" s="29">
        <v>851.04899999999998</v>
      </c>
      <c r="ED73" s="29">
        <v>866.45299999999997</v>
      </c>
      <c r="EE73" s="29">
        <v>873.875</v>
      </c>
      <c r="EF73" s="29">
        <v>854.97900000000004</v>
      </c>
      <c r="EG73" s="29">
        <v>820.553</v>
      </c>
      <c r="EH73" s="29">
        <v>760.81399999999996</v>
      </c>
      <c r="EI73" s="29">
        <v>679.68299999999999</v>
      </c>
      <c r="EJ73" s="29">
        <v>654.26599999999996</v>
      </c>
      <c r="EK73" s="29">
        <v>665.54100000000005</v>
      </c>
      <c r="EL73" s="29">
        <v>703.29899999999998</v>
      </c>
      <c r="EM73" s="29">
        <v>784.46500000000003</v>
      </c>
      <c r="EN73" s="29">
        <v>830.70699999999999</v>
      </c>
      <c r="EO73" s="29">
        <v>690.76900000000001</v>
      </c>
      <c r="EP73" s="29">
        <v>646.96500000000003</v>
      </c>
      <c r="EQ73" s="29">
        <v>626.68899999999996</v>
      </c>
      <c r="ER73" s="29">
        <v>515.36099999999999</v>
      </c>
      <c r="ES73" s="29">
        <v>485.87299999999999</v>
      </c>
      <c r="ET73" s="29">
        <v>567.11800000000005</v>
      </c>
      <c r="EU73" s="29">
        <v>645.63699999999994</v>
      </c>
      <c r="EV73" s="29">
        <v>811.68700000000001</v>
      </c>
      <c r="EW73" s="29">
        <v>866.05499999999995</v>
      </c>
      <c r="EX73" s="29">
        <v>868.89599999999996</v>
      </c>
      <c r="EY73" s="29">
        <v>692.38800000000003</v>
      </c>
      <c r="EZ73" s="29">
        <v>655.12800000000004</v>
      </c>
      <c r="FA73" s="29">
        <v>632.41999999999996</v>
      </c>
      <c r="FB73" s="29">
        <v>609.41499999999996</v>
      </c>
      <c r="FC73" s="29">
        <v>601.44899999999996</v>
      </c>
      <c r="FD73" s="29">
        <v>605.73699999999997</v>
      </c>
      <c r="FE73" s="29">
        <v>620.61300000000006</v>
      </c>
      <c r="FF73" s="29">
        <v>796.30799999999999</v>
      </c>
      <c r="FG73" s="29">
        <v>788.65099999999995</v>
      </c>
      <c r="FH73" s="29">
        <v>684.33100000000002</v>
      </c>
      <c r="FI73" s="29">
        <v>721.80799999999999</v>
      </c>
      <c r="FJ73" s="29">
        <v>729.27099999999996</v>
      </c>
      <c r="FK73" s="29">
        <v>576.85900000000004</v>
      </c>
      <c r="FL73" s="29">
        <v>499.03100000000001</v>
      </c>
      <c r="FM73" s="29">
        <v>391.03199999999998</v>
      </c>
      <c r="FN73" s="29">
        <v>381.10300000000001</v>
      </c>
      <c r="FO73" s="29">
        <v>288.90199999999999</v>
      </c>
      <c r="FP73" s="29">
        <v>284.92399999999998</v>
      </c>
      <c r="FQ73" s="29">
        <v>321.89800000000002</v>
      </c>
      <c r="FR73" s="29">
        <v>238.251</v>
      </c>
      <c r="FS73" s="29">
        <v>198.202</v>
      </c>
      <c r="FT73" s="29">
        <v>165.39</v>
      </c>
      <c r="FU73" s="29">
        <v>165.41300000000001</v>
      </c>
      <c r="FV73" s="29">
        <v>205.53399999999999</v>
      </c>
      <c r="FW73" s="29">
        <v>223.05099999999999</v>
      </c>
      <c r="FX73" s="29">
        <v>194.286</v>
      </c>
      <c r="FY73" s="29">
        <v>160.28899999999999</v>
      </c>
      <c r="FZ73" s="29">
        <v>149.268</v>
      </c>
      <c r="GA73" s="29">
        <v>134.577</v>
      </c>
      <c r="GB73" s="29">
        <v>111.41</v>
      </c>
      <c r="GC73" s="29">
        <v>114.999</v>
      </c>
      <c r="GD73" s="29">
        <v>120.235</v>
      </c>
      <c r="GE73" s="29">
        <v>124.571</v>
      </c>
      <c r="GF73" s="29">
        <v>125.056</v>
      </c>
      <c r="GG73" s="29">
        <v>127.74299999999999</v>
      </c>
      <c r="GH73" s="29">
        <v>130.24</v>
      </c>
      <c r="GI73" s="29">
        <v>128.93899999999999</v>
      </c>
      <c r="GJ73" s="29">
        <v>130.857</v>
      </c>
      <c r="GK73" s="29">
        <v>131.357</v>
      </c>
      <c r="GL73" s="29">
        <v>128.20599999999999</v>
      </c>
      <c r="GM73" s="29">
        <v>125.40300000000001</v>
      </c>
      <c r="GN73" s="29">
        <v>130.137</v>
      </c>
      <c r="GO73" s="29">
        <v>139.071</v>
      </c>
      <c r="GP73" s="29">
        <v>154.56899999999999</v>
      </c>
      <c r="GQ73" s="29">
        <v>155.56700000000001</v>
      </c>
      <c r="GR73" s="29">
        <v>154.62899999999999</v>
      </c>
      <c r="GS73" s="29">
        <v>150.583</v>
      </c>
      <c r="GT73" s="29">
        <v>158.45099999999999</v>
      </c>
      <c r="GU73" s="29">
        <v>164.69800000000001</v>
      </c>
      <c r="GV73" s="29">
        <v>149.67099999999999</v>
      </c>
      <c r="GW73" s="29">
        <v>143.44</v>
      </c>
      <c r="GX73" s="29">
        <v>136.75200000000001</v>
      </c>
      <c r="GY73" s="29">
        <v>134.477</v>
      </c>
      <c r="GZ73" s="29">
        <v>130.09200000000001</v>
      </c>
      <c r="HA73" s="29">
        <v>132.58699999999999</v>
      </c>
      <c r="HB73" s="29">
        <v>141.52699999999999</v>
      </c>
      <c r="HC73" s="29">
        <v>153.48500000000001</v>
      </c>
      <c r="HD73" s="29">
        <v>161.464</v>
      </c>
      <c r="HE73" s="29">
        <v>162.352</v>
      </c>
      <c r="HF73" s="29">
        <v>162.422</v>
      </c>
      <c r="HG73" s="29">
        <v>164.77099999999999</v>
      </c>
      <c r="HH73" s="29">
        <v>168.99700000000001</v>
      </c>
      <c r="HI73" s="29">
        <v>164.29</v>
      </c>
      <c r="HJ73" s="29">
        <v>160.404</v>
      </c>
      <c r="HK73" s="29">
        <v>155.66200000000001</v>
      </c>
      <c r="HL73" s="29">
        <v>153.125</v>
      </c>
      <c r="HM73" s="29">
        <v>152.065</v>
      </c>
      <c r="HN73" s="29">
        <v>150.79300000000001</v>
      </c>
      <c r="HO73" s="29">
        <v>152.96199999999999</v>
      </c>
      <c r="HP73" s="29">
        <v>154.87899999999999</v>
      </c>
      <c r="HQ73" s="29">
        <v>154.958</v>
      </c>
      <c r="HR73" s="29">
        <v>155.51</v>
      </c>
      <c r="HS73" s="29">
        <v>157.13300000000001</v>
      </c>
      <c r="HT73" s="29">
        <v>158.113</v>
      </c>
      <c r="HU73" s="29">
        <v>159.75899999999999</v>
      </c>
      <c r="HV73" s="29">
        <v>159.959</v>
      </c>
      <c r="HW73" s="29">
        <v>161.636</v>
      </c>
      <c r="HX73" s="29">
        <v>166.137</v>
      </c>
      <c r="HY73" s="29">
        <v>167.39599999999999</v>
      </c>
      <c r="HZ73" s="29">
        <v>165.89599999999999</v>
      </c>
      <c r="IA73" s="29">
        <v>165.42699999999999</v>
      </c>
      <c r="IB73" s="29">
        <v>169.541</v>
      </c>
      <c r="IC73" s="29">
        <v>172.375</v>
      </c>
      <c r="ID73" s="29">
        <v>180.02600000000001</v>
      </c>
      <c r="IE73" s="29">
        <v>180.82499999999999</v>
      </c>
      <c r="IF73" s="29">
        <v>175.21100000000001</v>
      </c>
      <c r="IG73" s="29">
        <v>179.363</v>
      </c>
      <c r="IH73" s="29">
        <v>179.517</v>
      </c>
      <c r="II73" s="29">
        <v>177.32599999999999</v>
      </c>
      <c r="IJ73" s="29">
        <v>179.566</v>
      </c>
      <c r="IK73" s="29">
        <v>184.64599999999999</v>
      </c>
      <c r="IL73" s="29">
        <v>198.6</v>
      </c>
      <c r="IM73" s="29">
        <v>199.41499999999999</v>
      </c>
      <c r="IN73" s="29">
        <v>200.11199999999999</v>
      </c>
      <c r="IO73" s="29">
        <v>191.143</v>
      </c>
      <c r="IP73" s="29">
        <v>187.17699999999999</v>
      </c>
      <c r="IQ73" s="29">
        <v>184.91300000000001</v>
      </c>
      <c r="IR73" s="29">
        <v>183.30699999999999</v>
      </c>
      <c r="IS73" s="29">
        <v>179.62299999999999</v>
      </c>
      <c r="IT73" s="29">
        <v>174.62799999999999</v>
      </c>
      <c r="IU73" s="29">
        <v>174.184</v>
      </c>
      <c r="IV73" s="29">
        <v>171.89099999999999</v>
      </c>
      <c r="IW73" s="29">
        <v>165.37799999999999</v>
      </c>
      <c r="IX73" s="29">
        <v>163.428</v>
      </c>
      <c r="IY73" s="29">
        <v>161.5</v>
      </c>
      <c r="IZ73" s="29">
        <v>166.73599999999999</v>
      </c>
      <c r="JA73" s="29">
        <v>172.68700000000001</v>
      </c>
      <c r="JB73" s="29">
        <v>171.62200000000001</v>
      </c>
      <c r="JC73" s="29">
        <v>168.215</v>
      </c>
      <c r="JD73" s="29">
        <v>165.88300000000001</v>
      </c>
      <c r="JE73" s="29">
        <v>161.94399999999999</v>
      </c>
      <c r="JF73" s="29">
        <v>161.62</v>
      </c>
      <c r="JG73" s="29">
        <v>164.589</v>
      </c>
      <c r="JH73" s="29">
        <v>168.90899999999999</v>
      </c>
      <c r="JI73" s="29">
        <v>168.31200000000001</v>
      </c>
      <c r="JJ73" s="29">
        <v>168.78</v>
      </c>
      <c r="JK73" s="29">
        <v>171.09800000000001</v>
      </c>
      <c r="JL73" s="29">
        <v>172.566</v>
      </c>
      <c r="JM73" s="29">
        <v>174.78100000000001</v>
      </c>
      <c r="JN73" s="29">
        <v>177.27</v>
      </c>
      <c r="JO73" s="29">
        <v>178.48</v>
      </c>
      <c r="JP73" s="29">
        <v>178.62799999999999</v>
      </c>
      <c r="JQ73" s="29">
        <v>183.84200000000001</v>
      </c>
      <c r="JR73" s="29">
        <v>185.32599999999999</v>
      </c>
      <c r="JS73" s="29">
        <v>187.65</v>
      </c>
      <c r="JT73" s="29">
        <v>179.46799999999999</v>
      </c>
      <c r="JU73" s="29">
        <v>179.99199999999999</v>
      </c>
      <c r="JV73" s="29">
        <v>193.59399999999999</v>
      </c>
      <c r="JW73" s="29">
        <v>190.32</v>
      </c>
      <c r="JX73" s="29">
        <v>178.65</v>
      </c>
      <c r="JY73" s="29">
        <v>183.571</v>
      </c>
      <c r="JZ73" s="29">
        <v>183.98699999999999</v>
      </c>
      <c r="KA73" s="29">
        <v>185.08799999999999</v>
      </c>
      <c r="KB73" s="29">
        <v>185.99</v>
      </c>
      <c r="KC73" s="29">
        <v>169.68</v>
      </c>
      <c r="KD73" s="29">
        <v>170.61</v>
      </c>
      <c r="KE73" s="29">
        <v>166.52600000000001</v>
      </c>
      <c r="KF73" s="29">
        <v>175.89</v>
      </c>
      <c r="KG73" s="29">
        <v>176.28</v>
      </c>
      <c r="KH73" s="29">
        <v>168.56</v>
      </c>
      <c r="KI73" s="29">
        <v>155.49299999999999</v>
      </c>
      <c r="KJ73" s="29">
        <v>148.464</v>
      </c>
      <c r="KK73" s="29">
        <v>148.66200000000001</v>
      </c>
      <c r="KL73" s="29">
        <v>183.018</v>
      </c>
      <c r="KM73" s="29">
        <v>180.221</v>
      </c>
      <c r="KN73" s="29">
        <v>164.90100000000001</v>
      </c>
      <c r="KO73" s="29">
        <v>159.946</v>
      </c>
      <c r="KP73" s="29">
        <v>154.02000000000001</v>
      </c>
      <c r="KQ73" s="29">
        <v>164.18799999999999</v>
      </c>
      <c r="KR73" s="29">
        <v>165.86500000000001</v>
      </c>
      <c r="KS73" s="29">
        <v>161.89599999999999</v>
      </c>
      <c r="KT73" s="29">
        <v>161.196</v>
      </c>
      <c r="KU73" s="29">
        <v>165.374</v>
      </c>
      <c r="KV73" s="29">
        <v>164.41200000000001</v>
      </c>
      <c r="KW73" s="29">
        <v>162.499</v>
      </c>
      <c r="KX73" s="29">
        <v>159.33099999999999</v>
      </c>
      <c r="KY73" s="29">
        <v>160.178</v>
      </c>
      <c r="KZ73" s="29">
        <v>163.239</v>
      </c>
      <c r="LA73" s="29">
        <v>172.827</v>
      </c>
      <c r="LB73" s="29">
        <v>184.012</v>
      </c>
      <c r="LC73" s="29">
        <v>190.59</v>
      </c>
      <c r="LD73" s="29">
        <v>199.07300000000001</v>
      </c>
      <c r="LE73" s="29">
        <v>203.03899999999999</v>
      </c>
      <c r="LF73" s="29">
        <v>187.13499999999999</v>
      </c>
      <c r="LG73" s="29">
        <v>182.215</v>
      </c>
      <c r="LH73" s="29">
        <v>175.423</v>
      </c>
      <c r="LI73" s="29">
        <v>174.059</v>
      </c>
      <c r="LJ73" s="29">
        <v>173.46199999999999</v>
      </c>
      <c r="LK73" s="29">
        <v>186.29599999999999</v>
      </c>
      <c r="LL73" s="29">
        <v>189.74100000000001</v>
      </c>
      <c r="LM73" s="29">
        <v>196.94900000000001</v>
      </c>
      <c r="LN73" s="29">
        <v>178.804</v>
      </c>
      <c r="LO73" s="29">
        <v>167.04499999999999</v>
      </c>
      <c r="LP73" s="29">
        <v>160.22800000000001</v>
      </c>
      <c r="LQ73" s="29">
        <v>160.405</v>
      </c>
      <c r="LR73" s="29">
        <v>141.851</v>
      </c>
      <c r="LS73" s="29">
        <v>140.49799999999999</v>
      </c>
      <c r="LT73" s="29">
        <v>131.148</v>
      </c>
      <c r="LU73" s="29">
        <v>147.54300000000001</v>
      </c>
      <c r="LV73" s="29">
        <v>162.892</v>
      </c>
      <c r="LW73" s="29">
        <v>181.63399999999999</v>
      </c>
      <c r="LX73" s="29">
        <v>183.49700000000001</v>
      </c>
      <c r="LY73" s="29">
        <v>187.32400000000001</v>
      </c>
      <c r="LZ73" s="29">
        <v>179.363</v>
      </c>
      <c r="MA73" s="29">
        <v>171.93199999999999</v>
      </c>
      <c r="MB73" s="29">
        <v>173.911</v>
      </c>
      <c r="MC73" s="29">
        <v>174.18700000000001</v>
      </c>
      <c r="MD73" s="29">
        <v>172.828</v>
      </c>
      <c r="ME73" s="29">
        <v>180.28800000000001</v>
      </c>
      <c r="MF73" s="29">
        <v>182.1</v>
      </c>
      <c r="MG73" s="29">
        <v>173.57400000000001</v>
      </c>
      <c r="MH73" s="29">
        <v>165.751</v>
      </c>
      <c r="MI73" s="29">
        <v>165.21799999999999</v>
      </c>
      <c r="MJ73" s="29">
        <v>171.286</v>
      </c>
      <c r="MK73" s="29">
        <v>181.36</v>
      </c>
      <c r="ML73" s="29">
        <v>185.48699999999999</v>
      </c>
      <c r="MM73" s="29">
        <v>200.99799999999999</v>
      </c>
      <c r="MN73" s="29">
        <v>210.36699999999999</v>
      </c>
      <c r="MO73" s="29">
        <v>211.96100000000001</v>
      </c>
      <c r="MP73" s="29">
        <v>206.10599999999999</v>
      </c>
      <c r="MQ73" s="29">
        <v>201.738</v>
      </c>
      <c r="MR73" s="29">
        <v>200.251</v>
      </c>
      <c r="MS73" s="29">
        <v>190.69900000000001</v>
      </c>
      <c r="MT73" s="29">
        <v>190.268</v>
      </c>
      <c r="MU73" s="29">
        <v>202.14500000000001</v>
      </c>
      <c r="MV73" s="29">
        <v>218.596</v>
      </c>
      <c r="MW73" s="29">
        <v>224.749</v>
      </c>
      <c r="MX73" s="29">
        <v>223.947</v>
      </c>
      <c r="MY73" s="29">
        <v>223.11600000000001</v>
      </c>
      <c r="MZ73" s="29">
        <v>208.05600000000001</v>
      </c>
      <c r="NA73" s="29">
        <v>217.44800000000001</v>
      </c>
      <c r="NB73" s="29">
        <v>224.94</v>
      </c>
      <c r="NC73" s="29">
        <v>225.61500000000001</v>
      </c>
      <c r="ND73" s="29">
        <v>232.11</v>
      </c>
      <c r="NE73" s="29">
        <v>246.57499999999999</v>
      </c>
      <c r="NF73" s="29">
        <v>254.881</v>
      </c>
      <c r="NG73" s="29">
        <v>252.11799999999999</v>
      </c>
      <c r="NH73" s="29">
        <v>246.042</v>
      </c>
      <c r="NI73" s="29">
        <v>249.4</v>
      </c>
      <c r="NJ73" s="29">
        <v>243.64</v>
      </c>
      <c r="NK73" s="29">
        <v>246.92099999999999</v>
      </c>
      <c r="NL73" s="29">
        <v>243.88200000000001</v>
      </c>
      <c r="NM73" s="29">
        <v>246.17500000000001</v>
      </c>
      <c r="NN73" s="29">
        <v>227.95500000000001</v>
      </c>
      <c r="NO73" s="29">
        <v>221.50299999999999</v>
      </c>
      <c r="NP73" s="29">
        <v>218.77099999999999</v>
      </c>
      <c r="NQ73" s="29">
        <v>219.685</v>
      </c>
      <c r="NR73" s="29">
        <v>225.84800000000001</v>
      </c>
      <c r="NS73" s="29">
        <v>238.387</v>
      </c>
      <c r="NT73" s="29">
        <v>238.38</v>
      </c>
      <c r="NU73" s="29">
        <v>239.52099999999999</v>
      </c>
      <c r="NV73" s="29">
        <v>232.501</v>
      </c>
      <c r="NW73" s="29">
        <v>239.61699999999999</v>
      </c>
      <c r="NX73" s="29">
        <v>235.143</v>
      </c>
      <c r="NY73" s="29">
        <v>211.28800000000001</v>
      </c>
      <c r="NZ73" s="29">
        <v>188.982</v>
      </c>
      <c r="OA73" s="29">
        <v>188.28899999999999</v>
      </c>
      <c r="OB73" s="29">
        <v>186.54</v>
      </c>
      <c r="OC73" s="29">
        <v>186.72499999999999</v>
      </c>
      <c r="OD73" s="29">
        <v>187.69399999999999</v>
      </c>
      <c r="OE73" s="29">
        <v>189.624</v>
      </c>
      <c r="OF73" s="29">
        <v>191.511</v>
      </c>
      <c r="OG73" s="29">
        <v>190.023</v>
      </c>
      <c r="OH73" s="29">
        <v>187.75</v>
      </c>
      <c r="OI73" s="29">
        <v>189.095</v>
      </c>
      <c r="OJ73" s="29">
        <v>191.227</v>
      </c>
      <c r="OK73" s="29">
        <v>184.24299999999999</v>
      </c>
      <c r="OL73" s="29">
        <v>180.441</v>
      </c>
      <c r="OM73" s="29">
        <v>178.11799999999999</v>
      </c>
      <c r="ON73" s="29">
        <v>186.64500000000001</v>
      </c>
      <c r="OO73" s="29">
        <v>196.35499999999999</v>
      </c>
      <c r="OP73" s="29">
        <v>205.90299999999999</v>
      </c>
      <c r="OQ73" s="29">
        <v>208.57</v>
      </c>
      <c r="OR73" s="29">
        <v>215.82400000000001</v>
      </c>
      <c r="OS73" s="29">
        <v>214.143</v>
      </c>
      <c r="OT73" s="29">
        <v>216.01599999999999</v>
      </c>
      <c r="OU73" s="29">
        <v>213.87700000000001</v>
      </c>
      <c r="OV73" s="29">
        <v>217.279</v>
      </c>
      <c r="OW73" s="29">
        <v>220.846</v>
      </c>
      <c r="OX73" s="29">
        <v>234.744</v>
      </c>
      <c r="OY73" s="29">
        <v>243.47900000000001</v>
      </c>
      <c r="OZ73" s="29">
        <v>250.976</v>
      </c>
      <c r="PA73" s="29">
        <v>249.51499999999999</v>
      </c>
      <c r="PB73" s="29">
        <v>253.988</v>
      </c>
      <c r="PC73" s="29">
        <v>249.708</v>
      </c>
      <c r="PD73" s="29">
        <v>245.86099999999999</v>
      </c>
      <c r="PE73" s="29">
        <v>240.30699999999999</v>
      </c>
      <c r="PF73" s="29">
        <v>234.971</v>
      </c>
      <c r="PG73" s="29">
        <v>243.71600000000001</v>
      </c>
      <c r="PH73" s="29">
        <v>248.87899999999999</v>
      </c>
      <c r="PI73" s="29">
        <v>248.53299999999999</v>
      </c>
      <c r="PJ73" s="29">
        <v>254.56700000000001</v>
      </c>
      <c r="PK73" s="29">
        <v>263.52100000000002</v>
      </c>
      <c r="PL73" s="29">
        <v>272.16399999999999</v>
      </c>
      <c r="PM73" s="29">
        <v>276.62599999999998</v>
      </c>
      <c r="PN73" s="29">
        <v>270.65499999999997</v>
      </c>
      <c r="PO73" s="29">
        <v>263.93599999999998</v>
      </c>
      <c r="PP73" s="29">
        <v>251.32599999999999</v>
      </c>
      <c r="PQ73" s="29">
        <v>251.559</v>
      </c>
      <c r="PR73" s="29">
        <v>250.215</v>
      </c>
      <c r="PS73" s="29">
        <v>248.38800000000001</v>
      </c>
      <c r="PT73" s="29">
        <v>249.172</v>
      </c>
      <c r="PU73" s="29">
        <v>257.32100000000003</v>
      </c>
      <c r="PV73" s="29">
        <v>262.82600000000002</v>
      </c>
      <c r="PW73" s="29">
        <v>265.47000000000003</v>
      </c>
      <c r="PX73" s="29">
        <v>264.61</v>
      </c>
      <c r="PY73" s="29">
        <v>265.89100000000002</v>
      </c>
      <c r="PZ73" s="29">
        <v>263.91399999999999</v>
      </c>
      <c r="QA73" s="29">
        <v>264.928</v>
      </c>
      <c r="QB73" s="29">
        <v>269.00099999999998</v>
      </c>
      <c r="QC73" s="29">
        <v>267.50299999999999</v>
      </c>
      <c r="QD73" s="29">
        <v>266.43200000000002</v>
      </c>
      <c r="QE73" s="29">
        <v>273.76900000000001</v>
      </c>
      <c r="QF73" s="29">
        <v>285.13600000000002</v>
      </c>
      <c r="QG73" s="29">
        <v>286.262</v>
      </c>
      <c r="QH73" s="29">
        <v>275.87799999999999</v>
      </c>
      <c r="QI73" s="29">
        <v>257.51900000000001</v>
      </c>
      <c r="QJ73" s="29">
        <v>262.46100000000001</v>
      </c>
      <c r="QK73" s="29">
        <v>272.911</v>
      </c>
      <c r="QL73" s="29">
        <v>275.26400000000001</v>
      </c>
      <c r="QM73" s="29">
        <v>277.42099999999999</v>
      </c>
      <c r="QN73" s="29">
        <v>286.39499999999998</v>
      </c>
      <c r="QO73" s="29">
        <v>289.85000000000002</v>
      </c>
      <c r="QP73" s="29">
        <v>290.221</v>
      </c>
      <c r="QQ73" s="29">
        <v>290.53699999999998</v>
      </c>
      <c r="QR73" s="29">
        <v>294.815</v>
      </c>
      <c r="QS73" s="29">
        <v>293.37099999999998</v>
      </c>
      <c r="QT73" s="29">
        <v>288.82400000000001</v>
      </c>
      <c r="QU73" s="29">
        <v>280.49799999999999</v>
      </c>
      <c r="QV73" s="29">
        <v>279.37900000000002</v>
      </c>
      <c r="QW73" s="29">
        <v>288.59399999999999</v>
      </c>
      <c r="QX73" s="29">
        <v>281.22399999999999</v>
      </c>
      <c r="QY73" s="29">
        <v>297.47300000000001</v>
      </c>
      <c r="QZ73" s="29">
        <v>302.18700000000001</v>
      </c>
      <c r="RA73" s="29">
        <v>300.05700000000002</v>
      </c>
      <c r="RB73" s="29">
        <v>309.93599999999998</v>
      </c>
      <c r="RC73" s="29">
        <v>311.80200000000002</v>
      </c>
      <c r="RD73" s="29">
        <v>321.33600000000001</v>
      </c>
      <c r="RE73" s="29">
        <v>329.80500000000001</v>
      </c>
      <c r="RF73" s="29">
        <v>336.48099999999999</v>
      </c>
      <c r="RG73" s="29">
        <v>339.58100000000002</v>
      </c>
      <c r="RH73" s="29">
        <v>325.41699999999997</v>
      </c>
      <c r="RI73" s="29">
        <v>312.49200000000002</v>
      </c>
      <c r="RJ73" s="29">
        <v>312.32900000000001</v>
      </c>
      <c r="RK73" s="29">
        <v>309.488</v>
      </c>
      <c r="RL73" s="29">
        <v>307.25599999999997</v>
      </c>
      <c r="RM73" s="29">
        <v>309.048</v>
      </c>
      <c r="RN73" s="29">
        <v>306.488</v>
      </c>
      <c r="RO73" s="29">
        <v>304.86399999999998</v>
      </c>
      <c r="RP73" s="29">
        <v>303.65199999999999</v>
      </c>
      <c r="RQ73" s="29">
        <v>298.89999999999998</v>
      </c>
      <c r="RR73" s="29">
        <v>294.18200000000002</v>
      </c>
      <c r="RS73" s="29">
        <v>292.745</v>
      </c>
      <c r="RT73" s="29">
        <v>306.56599999999997</v>
      </c>
      <c r="RU73" s="29">
        <v>329.16899999999998</v>
      </c>
      <c r="RV73" s="29">
        <v>335.49799999999999</v>
      </c>
      <c r="RW73" s="29">
        <v>335.72899999999998</v>
      </c>
      <c r="RX73" s="29">
        <v>343.33699999999999</v>
      </c>
      <c r="RY73" s="29">
        <v>339.75200000000001</v>
      </c>
      <c r="RZ73" s="29">
        <v>330.45</v>
      </c>
      <c r="SA73" s="29">
        <v>301.00299999999999</v>
      </c>
      <c r="SB73" s="29">
        <v>302.92399999999998</v>
      </c>
      <c r="SC73" s="29">
        <v>291.26900000000001</v>
      </c>
      <c r="SD73" s="29">
        <v>278.25200000000001</v>
      </c>
      <c r="SE73" s="29">
        <v>271.34500000000003</v>
      </c>
      <c r="SF73" s="29">
        <v>268.303</v>
      </c>
      <c r="SG73" s="29">
        <v>273.21600000000001</v>
      </c>
      <c r="SH73" s="29">
        <v>275.23099999999999</v>
      </c>
      <c r="SI73" s="29">
        <v>277.64</v>
      </c>
      <c r="SJ73" s="29">
        <v>286.476</v>
      </c>
      <c r="SK73" s="29">
        <v>263.77699999999999</v>
      </c>
      <c r="SL73" s="29">
        <v>256.262</v>
      </c>
      <c r="SM73" s="29">
        <v>248.69900000000001</v>
      </c>
      <c r="SN73" s="29">
        <v>241.79300000000001</v>
      </c>
      <c r="SO73" s="29">
        <v>235.91</v>
      </c>
      <c r="SP73" s="29">
        <v>233.69800000000001</v>
      </c>
      <c r="SQ73" s="29">
        <v>231.239</v>
      </c>
      <c r="SR73" s="29">
        <v>225.614</v>
      </c>
      <c r="SS73" s="29">
        <v>225.17099999999999</v>
      </c>
      <c r="ST73" s="29">
        <v>227.12899999999999</v>
      </c>
      <c r="SU73" s="29">
        <v>224.36199999999999</v>
      </c>
      <c r="SV73" s="29">
        <v>225.13300000000001</v>
      </c>
      <c r="SW73" s="29">
        <v>233.31399999999999</v>
      </c>
      <c r="SX73" s="29">
        <v>244.13800000000001</v>
      </c>
      <c r="SY73" s="29">
        <v>247.92500000000001</v>
      </c>
      <c r="SZ73" s="29">
        <v>249.17699999999999</v>
      </c>
      <c r="TA73" s="29">
        <v>251.55600000000001</v>
      </c>
      <c r="TB73" s="29">
        <v>243.69</v>
      </c>
      <c r="TC73" s="29">
        <v>242.38200000000001</v>
      </c>
      <c r="TD73" s="29">
        <v>237.89500000000001</v>
      </c>
      <c r="TE73" s="29">
        <v>230.505</v>
      </c>
    </row>
    <row r="74" spans="2:529" x14ac:dyDescent="0.25">
      <c r="B74" s="29" t="s">
        <v>783</v>
      </c>
      <c r="C74" s="29" t="s">
        <v>927</v>
      </c>
      <c r="D74" s="29">
        <f t="shared" si="12"/>
        <v>510</v>
      </c>
      <c r="E74" s="29" t="str" cm="1">
        <f t="array" ref="E74">_xll.BDP($B74&amp;" corp",E$11)</f>
        <v>ULFP 2 7/8 PERP</v>
      </c>
      <c r="F74" s="29" t="str" cm="1">
        <f t="array" ref="F74">_xll.BDP($B74&amp;" corp",F$11)</f>
        <v>ULFP</v>
      </c>
      <c r="G74" s="29" cm="1">
        <f t="array" ref="G74">_xll.BDP($B74&amp;" corp",G$11)</f>
        <v>2.875</v>
      </c>
      <c r="H74" s="31" cm="1">
        <f t="array" ref="H74">_xll.BDP($B74&amp;" corp",H$11)*1</f>
        <v>46047</v>
      </c>
      <c r="I74" s="31" t="str">
        <f t="shared" si="10"/>
        <v>ULFP 2.875 26</v>
      </c>
      <c r="J74" s="29" t="str" cm="1">
        <f t="array" ref="J74">_xll.BDP($B74&amp;" corp",J$11)</f>
        <v>EUR</v>
      </c>
      <c r="K74" s="31" cm="1">
        <f t="array" ref="K74">_xll.BDP($B74&amp;" corp",K$11)*1</f>
        <v>43206</v>
      </c>
      <c r="L74" s="29">
        <f t="shared" ca="1" si="11"/>
        <v>920</v>
      </c>
      <c r="N74" s="29">
        <v>1</v>
      </c>
      <c r="O74" s="29" t="s">
        <v>1174</v>
      </c>
      <c r="P74" s="29">
        <f>_xll.BDH(B74&amp;"@"&amp;C74&amp;" Corp","blp_i_sprd_mid","-2AY",,"Dates=h","Fill=C","Sort=R","Dir=H","factor=1","pcs="&amp;TV75,"cols=510;rows=1")</f>
        <v>594.88699999999994</v>
      </c>
      <c r="Q74" s="29">
        <v>598.04</v>
      </c>
      <c r="R74" s="29">
        <v>594.73</v>
      </c>
      <c r="S74" s="29">
        <v>596.58100000000002</v>
      </c>
      <c r="T74" s="29">
        <v>596.12800000000004</v>
      </c>
      <c r="U74" s="29">
        <v>555.44399999999996</v>
      </c>
      <c r="V74" s="29">
        <v>556.49099999999999</v>
      </c>
      <c r="W74" s="29">
        <v>562.70399999999995</v>
      </c>
      <c r="X74" s="29">
        <v>564.33199999999999</v>
      </c>
      <c r="Y74" s="29">
        <v>562.64300000000003</v>
      </c>
      <c r="Z74" s="29">
        <v>564.79399999999998</v>
      </c>
      <c r="AA74" s="29">
        <v>571.25099999999998</v>
      </c>
      <c r="AB74" s="29">
        <v>586.84799999999996</v>
      </c>
      <c r="AC74" s="29">
        <v>594.00599999999997</v>
      </c>
      <c r="AD74" s="29">
        <v>597.05499999999995</v>
      </c>
      <c r="AE74" s="29">
        <v>597.33299999999997</v>
      </c>
      <c r="AF74" s="29">
        <v>600.19000000000005</v>
      </c>
      <c r="AG74" s="29">
        <v>603.56100000000004</v>
      </c>
      <c r="AH74" s="29">
        <v>608.54899999999998</v>
      </c>
      <c r="AI74" s="29">
        <v>592.31799999999998</v>
      </c>
      <c r="AJ74" s="29">
        <v>555.71299999999997</v>
      </c>
      <c r="AK74" s="29">
        <v>566.01400000000001</v>
      </c>
      <c r="AL74" s="29">
        <v>558.30200000000002</v>
      </c>
      <c r="AM74" s="29">
        <v>502.95100000000002</v>
      </c>
      <c r="AN74" s="29">
        <v>513.27</v>
      </c>
      <c r="AO74" s="29">
        <v>604.07399999999996</v>
      </c>
      <c r="AP74" s="29">
        <v>608.46600000000001</v>
      </c>
      <c r="AQ74" s="29">
        <v>615.29399999999998</v>
      </c>
      <c r="AR74" s="29">
        <v>610.65899999999999</v>
      </c>
      <c r="AS74" s="29">
        <v>604.30499999999995</v>
      </c>
      <c r="AT74" s="29">
        <v>606.09799999999996</v>
      </c>
      <c r="AU74" s="29">
        <v>599.80899999999997</v>
      </c>
      <c r="AV74" s="29">
        <v>598.15499999999997</v>
      </c>
      <c r="AW74" s="29">
        <v>593.97900000000004</v>
      </c>
      <c r="AX74" s="29">
        <v>589.20399999999995</v>
      </c>
      <c r="AY74" s="29">
        <v>586.53899999999999</v>
      </c>
      <c r="AZ74" s="29">
        <v>583.24099999999999</v>
      </c>
      <c r="BA74" s="29">
        <v>580.78300000000002</v>
      </c>
      <c r="BB74" s="29">
        <v>577.31200000000001</v>
      </c>
      <c r="BC74" s="29">
        <v>573.44399999999996</v>
      </c>
      <c r="BD74" s="29">
        <v>573.29499999999996</v>
      </c>
      <c r="BE74" s="29">
        <v>584.96400000000006</v>
      </c>
      <c r="BF74" s="29">
        <v>589.91300000000001</v>
      </c>
      <c r="BG74" s="29">
        <v>590.9</v>
      </c>
      <c r="BH74" s="29">
        <v>588.83100000000002</v>
      </c>
      <c r="BI74" s="29">
        <v>591.428</v>
      </c>
      <c r="BJ74" s="29">
        <v>586.33399999999995</v>
      </c>
      <c r="BK74" s="29">
        <v>625.31899999999996</v>
      </c>
      <c r="BL74" s="29">
        <v>615.55899999999997</v>
      </c>
      <c r="BM74" s="29">
        <v>615.779</v>
      </c>
      <c r="BN74" s="29">
        <v>621.12800000000004</v>
      </c>
      <c r="BO74" s="29">
        <v>629.12599999999998</v>
      </c>
      <c r="BP74" s="29">
        <v>630.53</v>
      </c>
      <c r="BQ74" s="29">
        <v>630.21500000000003</v>
      </c>
      <c r="BR74" s="29">
        <v>629.17200000000003</v>
      </c>
      <c r="BS74" s="29">
        <v>634.51599999999996</v>
      </c>
      <c r="BT74" s="29">
        <v>630.47299999999996</v>
      </c>
      <c r="BU74" s="29">
        <v>612.80200000000002</v>
      </c>
      <c r="BV74" s="29">
        <v>609.37099999999998</v>
      </c>
      <c r="BW74" s="29">
        <v>575.73</v>
      </c>
      <c r="BX74" s="29">
        <v>558.61699999999996</v>
      </c>
      <c r="BY74" s="29">
        <v>539.62599999999998</v>
      </c>
      <c r="BZ74" s="29">
        <v>527.51099999999997</v>
      </c>
      <c r="CA74" s="29">
        <v>527.41399999999999</v>
      </c>
      <c r="CB74" s="29">
        <v>529.17200000000003</v>
      </c>
      <c r="CC74" s="29">
        <v>525.202</v>
      </c>
      <c r="CD74" s="29">
        <v>531.21500000000003</v>
      </c>
      <c r="CE74" s="29">
        <v>534.02800000000002</v>
      </c>
      <c r="CF74" s="29">
        <v>543.47199999999998</v>
      </c>
      <c r="CG74" s="29">
        <v>545.48800000000006</v>
      </c>
      <c r="CH74" s="29">
        <v>548.91</v>
      </c>
      <c r="CI74" s="29">
        <v>544.322</v>
      </c>
      <c r="CJ74" s="29">
        <v>550.29</v>
      </c>
      <c r="CK74" s="29">
        <v>546.34900000000005</v>
      </c>
      <c r="CL74" s="29">
        <v>544.09900000000005</v>
      </c>
      <c r="CM74" s="29">
        <v>542.452</v>
      </c>
      <c r="CN74" s="29">
        <v>548.16600000000005</v>
      </c>
      <c r="CO74" s="29">
        <v>556.24099999999999</v>
      </c>
      <c r="CP74" s="29">
        <v>556.27700000000004</v>
      </c>
      <c r="CQ74" s="29">
        <v>557.63</v>
      </c>
      <c r="CR74" s="29">
        <v>559.63</v>
      </c>
      <c r="CS74" s="29">
        <v>559.298</v>
      </c>
      <c r="CT74" s="29">
        <v>553.74400000000003</v>
      </c>
      <c r="CU74" s="29">
        <v>555.072</v>
      </c>
      <c r="CV74" s="29">
        <v>544.21100000000001</v>
      </c>
      <c r="CW74" s="29">
        <v>539.79399999999998</v>
      </c>
      <c r="CX74" s="29">
        <v>548.20100000000002</v>
      </c>
      <c r="CY74" s="29">
        <v>528.64300000000003</v>
      </c>
      <c r="CZ74" s="29">
        <v>527.846</v>
      </c>
      <c r="DA74" s="29">
        <v>505.41800000000001</v>
      </c>
      <c r="DB74" s="29">
        <v>489.59699999999998</v>
      </c>
      <c r="DC74" s="29">
        <v>541.66600000000005</v>
      </c>
      <c r="DD74" s="29">
        <v>524.85900000000004</v>
      </c>
      <c r="DE74" s="29">
        <v>579.11300000000006</v>
      </c>
      <c r="DF74" s="29">
        <v>539.86699999999996</v>
      </c>
      <c r="DG74" s="29">
        <v>476.04300000000001</v>
      </c>
      <c r="DH74" s="29">
        <v>423.416</v>
      </c>
      <c r="DI74" s="29">
        <v>445.81700000000001</v>
      </c>
      <c r="DJ74" s="29">
        <v>489.95499999999998</v>
      </c>
      <c r="DK74" s="29">
        <v>499.32499999999999</v>
      </c>
      <c r="DL74" s="29">
        <v>560.48099999999999</v>
      </c>
      <c r="DM74" s="29">
        <v>601.15499999999997</v>
      </c>
      <c r="DN74" s="29">
        <v>594.03099999999995</v>
      </c>
      <c r="DO74" s="29">
        <v>563.98</v>
      </c>
      <c r="DP74" s="29">
        <v>544.23</v>
      </c>
      <c r="DQ74" s="29">
        <v>613.86800000000005</v>
      </c>
      <c r="DR74" s="29">
        <v>666.85</v>
      </c>
      <c r="DS74" s="29">
        <v>667.96600000000001</v>
      </c>
      <c r="DT74" s="29">
        <v>687.19500000000005</v>
      </c>
      <c r="DU74" s="29">
        <v>714.65599999999995</v>
      </c>
      <c r="DV74" s="29">
        <v>750.03499999999997</v>
      </c>
      <c r="DW74" s="29">
        <v>764.95399999999995</v>
      </c>
      <c r="DX74" s="29">
        <v>785.75400000000002</v>
      </c>
      <c r="DY74" s="29">
        <v>748.76900000000001</v>
      </c>
      <c r="DZ74" s="29">
        <v>724.73400000000004</v>
      </c>
      <c r="EA74" s="29">
        <v>714.65200000000004</v>
      </c>
      <c r="EB74" s="29">
        <v>708.803</v>
      </c>
      <c r="EC74" s="29">
        <v>705.01199999999994</v>
      </c>
      <c r="ED74" s="29">
        <v>721.60500000000002</v>
      </c>
      <c r="EE74" s="29">
        <v>727.61099999999999</v>
      </c>
      <c r="EF74" s="29">
        <v>719.11</v>
      </c>
      <c r="EG74" s="29">
        <v>674.66</v>
      </c>
      <c r="EH74" s="29">
        <v>625.86500000000001</v>
      </c>
      <c r="EI74" s="29">
        <v>590.024</v>
      </c>
      <c r="EJ74" s="29">
        <v>581.346</v>
      </c>
      <c r="EK74" s="29">
        <v>596.56100000000004</v>
      </c>
      <c r="EL74" s="29">
        <v>614.44000000000005</v>
      </c>
      <c r="EM74" s="29">
        <v>670.346</v>
      </c>
      <c r="EN74" s="29">
        <v>718.17499999999995</v>
      </c>
      <c r="EO74" s="29">
        <v>638.31799999999998</v>
      </c>
      <c r="EP74" s="29">
        <v>626.75</v>
      </c>
      <c r="EQ74" s="29">
        <v>613.11400000000003</v>
      </c>
      <c r="ER74" s="29">
        <v>565.24699999999996</v>
      </c>
      <c r="ES74" s="29">
        <v>554.61199999999997</v>
      </c>
      <c r="ET74" s="29">
        <v>593.49199999999996</v>
      </c>
      <c r="EU74" s="29">
        <v>654.73199999999997</v>
      </c>
      <c r="EV74" s="29">
        <v>762.19200000000001</v>
      </c>
      <c r="EW74" s="29">
        <v>795.70699999999999</v>
      </c>
      <c r="EX74" s="29">
        <v>797.59500000000003</v>
      </c>
      <c r="EY74" s="29">
        <v>703.08199999999999</v>
      </c>
      <c r="EZ74" s="29">
        <v>657.48400000000004</v>
      </c>
      <c r="FA74" s="29">
        <v>642.12199999999996</v>
      </c>
      <c r="FB74" s="29">
        <v>632.46799999999996</v>
      </c>
      <c r="FC74" s="29">
        <v>625.13099999999997</v>
      </c>
      <c r="FD74" s="29">
        <v>633.173</v>
      </c>
      <c r="FE74" s="29">
        <v>639.87400000000002</v>
      </c>
      <c r="FF74" s="29">
        <v>751.31700000000001</v>
      </c>
      <c r="FG74" s="29">
        <v>756.67200000000003</v>
      </c>
      <c r="FH74" s="29">
        <v>621.48299999999995</v>
      </c>
      <c r="FI74" s="29">
        <v>649.48699999999997</v>
      </c>
      <c r="FJ74" s="29">
        <v>644.98900000000003</v>
      </c>
      <c r="FK74" s="29">
        <v>555.77300000000002</v>
      </c>
      <c r="FL74" s="29">
        <v>473.29500000000002</v>
      </c>
      <c r="FM74" s="29">
        <v>386.70600000000002</v>
      </c>
      <c r="FN74" s="29">
        <v>383.76600000000002</v>
      </c>
      <c r="FO74" s="29">
        <v>317.41899999999998</v>
      </c>
      <c r="FP74" s="29">
        <v>316.18</v>
      </c>
      <c r="FQ74" s="29">
        <v>343.654</v>
      </c>
      <c r="FR74" s="29">
        <v>266.00599999999997</v>
      </c>
      <c r="FS74" s="29">
        <v>235.06700000000001</v>
      </c>
      <c r="FT74" s="29">
        <v>213.07900000000001</v>
      </c>
      <c r="FU74" s="29">
        <v>213.33799999999999</v>
      </c>
      <c r="FV74" s="29">
        <v>242.68199999999999</v>
      </c>
      <c r="FW74" s="29">
        <v>246.74799999999999</v>
      </c>
      <c r="FX74" s="29">
        <v>226.92599999999999</v>
      </c>
      <c r="FY74" s="29">
        <v>197.971</v>
      </c>
      <c r="FZ74" s="29">
        <v>190.029</v>
      </c>
      <c r="GA74" s="29">
        <v>178.74299999999999</v>
      </c>
      <c r="GB74" s="29">
        <v>160.54599999999999</v>
      </c>
      <c r="GC74" s="29">
        <v>164.81899999999999</v>
      </c>
      <c r="GD74" s="29">
        <v>165.66300000000001</v>
      </c>
      <c r="GE74" s="29">
        <v>168.608</v>
      </c>
      <c r="GF74" s="29">
        <v>168.541</v>
      </c>
      <c r="GG74" s="29">
        <v>169.98500000000001</v>
      </c>
      <c r="GH74" s="29">
        <v>171.505</v>
      </c>
      <c r="GI74" s="29">
        <v>170.70500000000001</v>
      </c>
      <c r="GJ74" s="29">
        <v>171.87200000000001</v>
      </c>
      <c r="GK74" s="29">
        <v>174.114</v>
      </c>
      <c r="GL74" s="29">
        <v>171.74100000000001</v>
      </c>
      <c r="GM74" s="29">
        <v>169.27099999999999</v>
      </c>
      <c r="GN74" s="29">
        <v>171.13399999999999</v>
      </c>
      <c r="GO74" s="29">
        <v>180.16200000000001</v>
      </c>
      <c r="GP74" s="29">
        <v>192.06700000000001</v>
      </c>
      <c r="GQ74" s="29">
        <v>192.88800000000001</v>
      </c>
      <c r="GR74" s="29">
        <v>192.29400000000001</v>
      </c>
      <c r="GS74" s="29">
        <v>187.52799999999999</v>
      </c>
      <c r="GT74" s="29">
        <v>188.44200000000001</v>
      </c>
      <c r="GU74" s="29">
        <v>194.80600000000001</v>
      </c>
      <c r="GV74" s="29">
        <v>180.18</v>
      </c>
      <c r="GW74" s="29">
        <v>175.97800000000001</v>
      </c>
      <c r="GX74" s="29">
        <v>169.762</v>
      </c>
      <c r="GY74" s="29">
        <v>169.38</v>
      </c>
      <c r="GZ74" s="29">
        <v>166.28899999999999</v>
      </c>
      <c r="HA74" s="29">
        <v>168.589</v>
      </c>
      <c r="HB74" s="29">
        <v>176.226</v>
      </c>
      <c r="HC74" s="29">
        <v>182.08699999999999</v>
      </c>
      <c r="HD74" s="29">
        <v>185.16800000000001</v>
      </c>
      <c r="HE74" s="29">
        <v>185.48400000000001</v>
      </c>
      <c r="HF74" s="29">
        <v>187.46700000000001</v>
      </c>
      <c r="HG74" s="29">
        <v>187.405</v>
      </c>
      <c r="HH74" s="29">
        <v>192.54400000000001</v>
      </c>
      <c r="HI74" s="29">
        <v>192.03200000000001</v>
      </c>
      <c r="HJ74" s="29">
        <v>189.607</v>
      </c>
      <c r="HK74" s="29">
        <v>187.625</v>
      </c>
      <c r="HL74" s="29">
        <v>183.22499999999999</v>
      </c>
      <c r="HM74" s="29">
        <v>179.583</v>
      </c>
      <c r="HN74" s="29">
        <v>178.95599999999999</v>
      </c>
      <c r="HO74" s="29">
        <v>182.88800000000001</v>
      </c>
      <c r="HP74" s="29">
        <v>182.97900000000001</v>
      </c>
      <c r="HQ74" s="29">
        <v>183.328</v>
      </c>
      <c r="HR74" s="29">
        <v>184.87299999999999</v>
      </c>
      <c r="HS74" s="29">
        <v>185.18799999999999</v>
      </c>
      <c r="HT74" s="29">
        <v>186.34100000000001</v>
      </c>
      <c r="HU74" s="29">
        <v>189.02</v>
      </c>
      <c r="HV74" s="29">
        <v>190.214</v>
      </c>
      <c r="HW74" s="29">
        <v>190.96</v>
      </c>
      <c r="HX74" s="29">
        <v>194.965</v>
      </c>
      <c r="HY74" s="29">
        <v>198.59299999999999</v>
      </c>
      <c r="HZ74" s="29">
        <v>197.28800000000001</v>
      </c>
      <c r="IA74" s="29">
        <v>198.571</v>
      </c>
      <c r="IB74" s="29">
        <v>199.84800000000001</v>
      </c>
      <c r="IC74" s="29">
        <v>203.10599999999999</v>
      </c>
      <c r="ID74" s="29">
        <v>209.51499999999999</v>
      </c>
      <c r="IE74" s="29">
        <v>212.81800000000001</v>
      </c>
      <c r="IF74" s="29">
        <v>205.417</v>
      </c>
      <c r="IG74" s="29">
        <v>210.33099999999999</v>
      </c>
      <c r="IH74" s="29">
        <v>211.25899999999999</v>
      </c>
      <c r="II74" s="29">
        <v>211.065</v>
      </c>
      <c r="IJ74" s="29">
        <v>212.08</v>
      </c>
      <c r="IK74" s="29">
        <v>215.79</v>
      </c>
      <c r="IL74" s="29">
        <v>226.875</v>
      </c>
      <c r="IM74" s="29">
        <v>226.83500000000001</v>
      </c>
      <c r="IN74" s="29">
        <v>227.803</v>
      </c>
      <c r="IO74" s="29">
        <v>220.30099999999999</v>
      </c>
      <c r="IP74" s="29">
        <v>235.39</v>
      </c>
      <c r="IQ74" s="29">
        <v>215.74100000000001</v>
      </c>
      <c r="IR74" s="29">
        <v>214.18100000000001</v>
      </c>
      <c r="IS74" s="29">
        <v>210.976</v>
      </c>
      <c r="IT74" s="29">
        <v>203.81</v>
      </c>
      <c r="IU74" s="29">
        <v>201.75899999999999</v>
      </c>
      <c r="IV74" s="29">
        <v>198.92</v>
      </c>
      <c r="IW74" s="29">
        <v>191.053</v>
      </c>
      <c r="IX74" s="29">
        <v>191.58500000000001</v>
      </c>
      <c r="IY74" s="29">
        <v>187.672</v>
      </c>
      <c r="IZ74" s="29">
        <v>192.69300000000001</v>
      </c>
      <c r="JA74" s="29">
        <v>197.459</v>
      </c>
      <c r="JB74" s="29">
        <v>198.37799999999999</v>
      </c>
      <c r="JC74" s="29">
        <v>194.13300000000001</v>
      </c>
      <c r="JD74" s="29">
        <v>192.94800000000001</v>
      </c>
      <c r="JE74" s="29">
        <v>190.666</v>
      </c>
      <c r="JF74" s="29">
        <v>192.81200000000001</v>
      </c>
      <c r="JG74" s="29">
        <v>196.351</v>
      </c>
      <c r="JH74" s="29">
        <v>196.80699999999999</v>
      </c>
      <c r="JI74" s="29">
        <v>193.761</v>
      </c>
      <c r="JJ74" s="29">
        <v>192.71100000000001</v>
      </c>
      <c r="JK74" s="29">
        <v>195.87</v>
      </c>
      <c r="JL74" s="29">
        <v>197.49199999999999</v>
      </c>
      <c r="JM74" s="29">
        <v>196.85300000000001</v>
      </c>
      <c r="JN74" s="29">
        <v>200.31</v>
      </c>
      <c r="JO74" s="29">
        <v>202.76599999999999</v>
      </c>
      <c r="JP74" s="29">
        <v>201.285</v>
      </c>
      <c r="JQ74" s="29">
        <v>207.43299999999999</v>
      </c>
      <c r="JR74" s="29">
        <v>210.26400000000001</v>
      </c>
      <c r="JS74" s="29">
        <v>212.72900000000001</v>
      </c>
      <c r="JT74" s="29">
        <v>207.12799999999999</v>
      </c>
      <c r="JU74" s="29">
        <v>209.14400000000001</v>
      </c>
      <c r="JV74" s="29">
        <v>218.57499999999999</v>
      </c>
      <c r="JW74" s="29">
        <v>218.321</v>
      </c>
      <c r="JX74" s="29">
        <v>214.142</v>
      </c>
      <c r="JY74" s="29">
        <v>216.83500000000001</v>
      </c>
      <c r="JZ74" s="29">
        <v>217.66399999999999</v>
      </c>
      <c r="KA74" s="29">
        <v>218.86699999999999</v>
      </c>
      <c r="KB74" s="29">
        <v>218.96600000000001</v>
      </c>
      <c r="KC74" s="29">
        <v>208.49100000000001</v>
      </c>
      <c r="KD74" s="29">
        <v>207.36</v>
      </c>
      <c r="KE74" s="29">
        <v>202.46</v>
      </c>
      <c r="KF74" s="29">
        <v>207.92400000000001</v>
      </c>
      <c r="KG74" s="29">
        <v>205.96299999999999</v>
      </c>
      <c r="KH74" s="29">
        <v>197.51599999999999</v>
      </c>
      <c r="KI74" s="29">
        <v>189.14599999999999</v>
      </c>
      <c r="KJ74" s="29">
        <v>181.86500000000001</v>
      </c>
      <c r="KK74" s="29">
        <v>186.00399999999999</v>
      </c>
      <c r="KL74" s="29">
        <v>213.33600000000001</v>
      </c>
      <c r="KM74" s="29">
        <v>210.749</v>
      </c>
      <c r="KN74" s="29">
        <v>200.14599999999999</v>
      </c>
      <c r="KO74" s="29">
        <v>198.602</v>
      </c>
      <c r="KP74" s="29">
        <v>191.42500000000001</v>
      </c>
      <c r="KQ74" s="29">
        <v>204.04</v>
      </c>
      <c r="KR74" s="29">
        <v>207.85499999999999</v>
      </c>
      <c r="KS74" s="29">
        <v>205.37700000000001</v>
      </c>
      <c r="KT74" s="29">
        <v>204.34700000000001</v>
      </c>
      <c r="KU74" s="29">
        <v>210.471</v>
      </c>
      <c r="KV74" s="29">
        <v>211.88</v>
      </c>
      <c r="KW74" s="29">
        <v>210.21600000000001</v>
      </c>
      <c r="KX74" s="29">
        <v>202.27500000000001</v>
      </c>
      <c r="KY74" s="29">
        <v>205.28399999999999</v>
      </c>
      <c r="KZ74" s="29">
        <v>208.75</v>
      </c>
      <c r="LA74" s="29">
        <v>217.15799999999999</v>
      </c>
      <c r="LB74" s="29">
        <v>227.839</v>
      </c>
      <c r="LC74" s="29">
        <v>232.05199999999999</v>
      </c>
      <c r="LD74" s="29">
        <v>240.541</v>
      </c>
      <c r="LE74" s="29">
        <v>243.90600000000001</v>
      </c>
      <c r="LF74" s="29">
        <v>231.69800000000001</v>
      </c>
      <c r="LG74" s="29">
        <v>224.96799999999999</v>
      </c>
      <c r="LH74" s="29">
        <v>220.11099999999999</v>
      </c>
      <c r="LI74" s="29">
        <v>220.363</v>
      </c>
      <c r="LJ74" s="29">
        <v>218.958</v>
      </c>
      <c r="LK74" s="29">
        <v>226.892</v>
      </c>
      <c r="LL74" s="29">
        <v>227.69</v>
      </c>
      <c r="LM74" s="29">
        <v>227.036</v>
      </c>
      <c r="LN74" s="29">
        <v>213.21799999999999</v>
      </c>
      <c r="LO74" s="29">
        <v>204.12799999999999</v>
      </c>
      <c r="LP74" s="29">
        <v>201.88800000000001</v>
      </c>
      <c r="LQ74" s="29">
        <v>199.489</v>
      </c>
      <c r="LR74" s="29">
        <v>188.70500000000001</v>
      </c>
      <c r="LS74" s="29">
        <v>186.56399999999999</v>
      </c>
      <c r="LT74" s="29">
        <v>181.208</v>
      </c>
      <c r="LU74" s="29">
        <v>192.67400000000001</v>
      </c>
      <c r="LV74" s="29">
        <v>202.09299999999999</v>
      </c>
      <c r="LW74" s="29">
        <v>215.00200000000001</v>
      </c>
      <c r="LX74" s="29">
        <v>216.32499999999999</v>
      </c>
      <c r="LY74" s="29">
        <v>217.28299999999999</v>
      </c>
      <c r="LZ74" s="29">
        <v>210.15100000000001</v>
      </c>
      <c r="MA74" s="29">
        <v>204.84800000000001</v>
      </c>
      <c r="MB74" s="29">
        <v>206.03100000000001</v>
      </c>
      <c r="MC74" s="29">
        <v>206.107</v>
      </c>
      <c r="MD74" s="29">
        <v>207.24600000000001</v>
      </c>
      <c r="ME74" s="29">
        <v>217.733</v>
      </c>
      <c r="MF74" s="29">
        <v>220.03399999999999</v>
      </c>
      <c r="MG74" s="29">
        <v>215.97300000000001</v>
      </c>
      <c r="MH74" s="29">
        <v>208.923</v>
      </c>
      <c r="MI74" s="29">
        <v>212.97499999999999</v>
      </c>
      <c r="MJ74" s="29">
        <v>219.648</v>
      </c>
      <c r="MK74" s="29">
        <v>227.24700000000001</v>
      </c>
      <c r="ML74" s="29">
        <v>232.148</v>
      </c>
      <c r="MM74" s="29">
        <v>244.642</v>
      </c>
      <c r="MN74" s="29">
        <v>253.309</v>
      </c>
      <c r="MO74" s="29">
        <v>252.61799999999999</v>
      </c>
      <c r="MP74" s="29">
        <v>249.172</v>
      </c>
      <c r="MQ74" s="29">
        <v>245.63800000000001</v>
      </c>
      <c r="MR74" s="29">
        <v>245.005</v>
      </c>
      <c r="MS74" s="29">
        <v>244.67699999999999</v>
      </c>
      <c r="MT74" s="29">
        <v>244.15600000000001</v>
      </c>
      <c r="MU74" s="29">
        <v>258.35500000000002</v>
      </c>
      <c r="MV74" s="29">
        <v>270.83199999999999</v>
      </c>
      <c r="MW74" s="29">
        <v>274.113</v>
      </c>
      <c r="MX74" s="29">
        <v>274.863</v>
      </c>
      <c r="MY74" s="29">
        <v>275.03399999999999</v>
      </c>
      <c r="MZ74" s="29">
        <v>267.42899999999997</v>
      </c>
      <c r="NA74" s="29">
        <v>271.56700000000001</v>
      </c>
      <c r="NB74" s="29">
        <v>281.596</v>
      </c>
      <c r="NC74" s="29">
        <v>282.30799999999999</v>
      </c>
      <c r="ND74" s="29">
        <v>287.12700000000001</v>
      </c>
      <c r="NE74" s="29">
        <v>297.35700000000003</v>
      </c>
      <c r="NF74" s="29">
        <v>301.64699999999999</v>
      </c>
      <c r="NG74" s="29">
        <v>297.14</v>
      </c>
      <c r="NH74" s="29">
        <v>291.53800000000001</v>
      </c>
      <c r="NI74" s="29">
        <v>292.255</v>
      </c>
      <c r="NJ74" s="29">
        <v>286.72800000000001</v>
      </c>
      <c r="NK74" s="29">
        <v>287.63200000000001</v>
      </c>
      <c r="NL74" s="29">
        <v>283.97300000000001</v>
      </c>
      <c r="NM74" s="29">
        <v>286.49299999999999</v>
      </c>
      <c r="NN74" s="29">
        <v>273.29599999999999</v>
      </c>
      <c r="NO74" s="29">
        <v>268.37599999999998</v>
      </c>
      <c r="NP74" s="29">
        <v>266.834</v>
      </c>
      <c r="NQ74" s="29">
        <v>266.541</v>
      </c>
      <c r="NR74" s="29">
        <v>268.03899999999999</v>
      </c>
      <c r="NS74" s="29">
        <v>274.36799999999999</v>
      </c>
      <c r="NT74" s="29">
        <v>273.64600000000002</v>
      </c>
      <c r="NU74" s="29">
        <v>275.202</v>
      </c>
      <c r="NV74" s="29">
        <v>269.23500000000001</v>
      </c>
      <c r="NW74" s="29">
        <v>270.77499999999998</v>
      </c>
      <c r="NX74" s="29">
        <v>267.09500000000003</v>
      </c>
      <c r="NY74" s="29">
        <v>250.619</v>
      </c>
      <c r="NZ74" s="29">
        <v>234.947</v>
      </c>
      <c r="OA74" s="29">
        <v>234.232</v>
      </c>
      <c r="OB74" s="29">
        <v>234.50899999999999</v>
      </c>
      <c r="OC74" s="29">
        <v>236.137</v>
      </c>
      <c r="OD74" s="29">
        <v>238.739</v>
      </c>
      <c r="OE74" s="29">
        <v>241.535</v>
      </c>
      <c r="OF74" s="29">
        <v>246.40100000000001</v>
      </c>
      <c r="OG74" s="29">
        <v>245.916</v>
      </c>
      <c r="OH74" s="29">
        <v>245.78800000000001</v>
      </c>
      <c r="OI74" s="29">
        <v>245.12700000000001</v>
      </c>
      <c r="OJ74" s="29">
        <v>246.65799999999999</v>
      </c>
      <c r="OK74" s="29">
        <v>240.34399999999999</v>
      </c>
      <c r="OL74" s="29">
        <v>239.53100000000001</v>
      </c>
      <c r="OM74" s="29">
        <v>240.68799999999999</v>
      </c>
      <c r="ON74" s="29">
        <v>243.30199999999999</v>
      </c>
      <c r="OO74" s="29">
        <v>250.785</v>
      </c>
      <c r="OP74" s="29">
        <v>258.178</v>
      </c>
      <c r="OQ74" s="29">
        <v>260.733</v>
      </c>
      <c r="OR74" s="29">
        <v>263.74200000000002</v>
      </c>
      <c r="OS74" s="29">
        <v>262.33800000000002</v>
      </c>
      <c r="OT74" s="29">
        <v>264.21800000000002</v>
      </c>
      <c r="OU74" s="29">
        <v>262.697</v>
      </c>
      <c r="OV74" s="29">
        <v>267.46300000000002</v>
      </c>
      <c r="OW74" s="29">
        <v>267.65300000000002</v>
      </c>
      <c r="OX74" s="29">
        <v>277.67500000000001</v>
      </c>
      <c r="OY74" s="29">
        <v>285.59199999999998</v>
      </c>
      <c r="OZ74" s="29">
        <v>290.38</v>
      </c>
      <c r="PA74" s="29">
        <v>288.26400000000001</v>
      </c>
      <c r="PB74" s="29">
        <v>293.68700000000001</v>
      </c>
      <c r="PC74" s="29">
        <v>290.589</v>
      </c>
      <c r="PD74" s="29">
        <v>287.35300000000001</v>
      </c>
      <c r="PE74" s="29">
        <v>281.65699999999998</v>
      </c>
      <c r="PF74" s="29">
        <v>278.28300000000002</v>
      </c>
      <c r="PG74" s="29">
        <v>282.70600000000002</v>
      </c>
      <c r="PH74" s="29">
        <v>285.72300000000001</v>
      </c>
      <c r="PI74" s="29">
        <v>284.84500000000003</v>
      </c>
      <c r="PJ74" s="29">
        <v>289.69</v>
      </c>
      <c r="PK74" s="29">
        <v>295.90800000000002</v>
      </c>
      <c r="PL74" s="29">
        <v>302.19799999999998</v>
      </c>
      <c r="PM74" s="29">
        <v>304.78899999999999</v>
      </c>
      <c r="PN74" s="29">
        <v>300.07400000000001</v>
      </c>
      <c r="PO74" s="29">
        <v>290.60300000000001</v>
      </c>
      <c r="PP74" s="29">
        <v>282.36099999999999</v>
      </c>
      <c r="PQ74" s="29">
        <v>282.25200000000001</v>
      </c>
      <c r="PR74" s="29">
        <v>280.988</v>
      </c>
      <c r="PS74" s="29">
        <v>278.166</v>
      </c>
      <c r="PT74" s="29">
        <v>280.22800000000001</v>
      </c>
      <c r="PU74" s="29">
        <v>287.31200000000001</v>
      </c>
      <c r="PV74" s="29">
        <v>291.791</v>
      </c>
      <c r="PW74" s="29">
        <v>295.88299999999998</v>
      </c>
      <c r="PX74" s="29">
        <v>293.56200000000001</v>
      </c>
      <c r="PY74" s="29">
        <v>294.89499999999998</v>
      </c>
      <c r="PZ74" s="29">
        <v>292.89600000000002</v>
      </c>
      <c r="QA74" s="29">
        <v>293.15899999999999</v>
      </c>
      <c r="QB74" s="29">
        <v>296.416</v>
      </c>
      <c r="QC74" s="29">
        <v>294.25900000000001</v>
      </c>
      <c r="QD74" s="29">
        <v>293.59899999999999</v>
      </c>
      <c r="QE74" s="29">
        <v>298.08199999999999</v>
      </c>
      <c r="QF74" s="29">
        <v>309.827</v>
      </c>
      <c r="QG74" s="29">
        <v>311.96699999999998</v>
      </c>
      <c r="QH74" s="29">
        <v>301.54899999999998</v>
      </c>
      <c r="QI74" s="29">
        <v>289.75400000000002</v>
      </c>
      <c r="QJ74" s="29">
        <v>294.44200000000001</v>
      </c>
      <c r="QK74" s="29">
        <v>303.64</v>
      </c>
      <c r="QL74" s="29">
        <v>307.05900000000003</v>
      </c>
      <c r="QM74" s="29">
        <v>311.36</v>
      </c>
      <c r="QN74" s="29">
        <v>318.267</v>
      </c>
      <c r="QO74" s="29">
        <v>320.94</v>
      </c>
      <c r="QP74" s="29">
        <v>320.59899999999999</v>
      </c>
      <c r="QQ74" s="29">
        <v>320.82400000000001</v>
      </c>
      <c r="QR74" s="29">
        <v>323.13200000000001</v>
      </c>
      <c r="QS74" s="29">
        <v>321.26400000000001</v>
      </c>
      <c r="QT74" s="29">
        <v>317.04300000000001</v>
      </c>
      <c r="QU74" s="29">
        <v>311.26299999999998</v>
      </c>
      <c r="QV74" s="29">
        <v>312.60199999999998</v>
      </c>
      <c r="QW74" s="29">
        <v>320.541</v>
      </c>
      <c r="QX74" s="29">
        <v>316.512</v>
      </c>
      <c r="QY74" s="29">
        <v>326.54300000000001</v>
      </c>
      <c r="QZ74" s="29">
        <v>329.41699999999997</v>
      </c>
      <c r="RA74" s="29">
        <v>326.67899999999997</v>
      </c>
      <c r="RB74" s="29">
        <v>332.65499999999997</v>
      </c>
      <c r="RC74" s="29">
        <v>332.61599999999999</v>
      </c>
      <c r="RD74" s="29">
        <v>337.92599999999999</v>
      </c>
      <c r="RE74" s="29">
        <v>343.34899999999999</v>
      </c>
      <c r="RF74" s="29">
        <v>347.30700000000002</v>
      </c>
      <c r="RG74" s="29">
        <v>351.09899999999999</v>
      </c>
      <c r="RH74" s="29">
        <v>340.40199999999999</v>
      </c>
      <c r="RI74" s="29">
        <v>331.59199999999998</v>
      </c>
      <c r="RJ74" s="29">
        <v>330.75799999999998</v>
      </c>
      <c r="RK74" s="29">
        <v>329.64699999999999</v>
      </c>
      <c r="RL74" s="29">
        <v>325.56799999999998</v>
      </c>
      <c r="RM74" s="29">
        <v>327.36399999999998</v>
      </c>
      <c r="RN74" s="29">
        <v>325.21899999999999</v>
      </c>
      <c r="RO74" s="29">
        <v>323.291</v>
      </c>
      <c r="RP74" s="29">
        <v>320.81900000000002</v>
      </c>
      <c r="RQ74" s="29">
        <v>316.67700000000002</v>
      </c>
      <c r="RR74" s="29">
        <v>315.39400000000001</v>
      </c>
      <c r="RS74" s="29">
        <v>313.274</v>
      </c>
      <c r="RT74" s="29">
        <v>327.52800000000002</v>
      </c>
      <c r="RU74" s="29">
        <v>339.48599999999999</v>
      </c>
      <c r="RV74" s="29">
        <v>344.36500000000001</v>
      </c>
      <c r="RW74" s="29">
        <v>343.149</v>
      </c>
      <c r="RX74" s="29">
        <v>348.63600000000002</v>
      </c>
      <c r="RY74" s="29">
        <v>343.41</v>
      </c>
      <c r="RZ74" s="29">
        <v>337.14100000000002</v>
      </c>
      <c r="SA74" s="29">
        <v>322.13799999999998</v>
      </c>
      <c r="SB74" s="29">
        <v>322.512</v>
      </c>
      <c r="SC74" s="29">
        <v>314.18299999999999</v>
      </c>
      <c r="SD74" s="29">
        <v>301.13600000000002</v>
      </c>
      <c r="SE74" s="29">
        <v>294.59300000000002</v>
      </c>
      <c r="SF74" s="29">
        <v>292.51400000000001</v>
      </c>
      <c r="SG74" s="29">
        <v>296.58499999999998</v>
      </c>
      <c r="SH74" s="29">
        <v>296.67</v>
      </c>
      <c r="SI74" s="29">
        <v>297.42599999999999</v>
      </c>
      <c r="SJ74" s="29">
        <v>305.47399999999999</v>
      </c>
      <c r="SK74" s="29">
        <v>286.51100000000002</v>
      </c>
      <c r="SL74" s="29">
        <v>281.25299999999999</v>
      </c>
      <c r="SM74" s="29">
        <v>276.38200000000001</v>
      </c>
      <c r="SN74" s="29">
        <v>270.99400000000003</v>
      </c>
      <c r="SO74" s="29">
        <v>266.57</v>
      </c>
      <c r="SP74" s="29">
        <v>264.87299999999999</v>
      </c>
      <c r="SQ74" s="29">
        <v>262.577</v>
      </c>
      <c r="SR74" s="29">
        <v>257.24700000000001</v>
      </c>
      <c r="SS74" s="29">
        <v>258.45499999999998</v>
      </c>
      <c r="ST74" s="29">
        <v>259.58</v>
      </c>
      <c r="SU74" s="29">
        <v>258.21100000000001</v>
      </c>
      <c r="SV74" s="29">
        <v>257.41300000000001</v>
      </c>
      <c r="SW74" s="29">
        <v>263.91699999999997</v>
      </c>
      <c r="SX74" s="29">
        <v>268.08199999999999</v>
      </c>
      <c r="SY74" s="29">
        <v>269.88</v>
      </c>
      <c r="SZ74" s="29">
        <v>270.10500000000002</v>
      </c>
      <c r="TA74" s="29">
        <v>273.81799999999998</v>
      </c>
      <c r="TB74" s="29">
        <v>267.44</v>
      </c>
      <c r="TC74" s="29">
        <v>266.92399999999998</v>
      </c>
      <c r="TD74" s="29">
        <v>264.517</v>
      </c>
      <c r="TE74" s="29">
        <v>258.61799999999999</v>
      </c>
    </row>
    <row r="75" spans="2:529" x14ac:dyDescent="0.25">
      <c r="B75" s="29" t="s">
        <v>312</v>
      </c>
      <c r="C75" s="29" t="s">
        <v>927</v>
      </c>
      <c r="D75" s="29">
        <f t="shared" si="12"/>
        <v>513</v>
      </c>
      <c r="E75" s="29" t="str" cm="1">
        <f t="array" ref="E75">_xll.BDP($B75&amp;" corp",E$11)</f>
        <v>AMXLMM 6 3/8 09/06/73</v>
      </c>
      <c r="F75" s="29" t="str" cm="1">
        <f t="array" ref="F75">_xll.BDP($B75&amp;" corp",F$11)</f>
        <v>AMXLMM</v>
      </c>
      <c r="G75" s="29" cm="1">
        <f t="array" ref="G75">_xll.BDP($B75&amp;" corp",G$11)</f>
        <v>6.375</v>
      </c>
      <c r="H75" s="31" cm="1">
        <f t="array" ref="H75">_xll.BDP($B75&amp;" corp",H$11)*1</f>
        <v>45175</v>
      </c>
      <c r="I75" s="31" t="str">
        <f t="shared" si="10"/>
        <v>AMXLMM 6.375 23</v>
      </c>
      <c r="J75" s="29" t="str" cm="1">
        <f t="array" ref="J75">_xll.BDP($B75&amp;" corp",J$11)</f>
        <v>EUR</v>
      </c>
      <c r="K75" s="31" cm="1">
        <f t="array" ref="K75">_xll.BDP($B75&amp;" corp",K$11)*1</f>
        <v>41519</v>
      </c>
      <c r="L75" s="29">
        <f t="shared" ca="1" si="11"/>
        <v>2607</v>
      </c>
      <c r="N75" s="29">
        <v>1</v>
      </c>
      <c r="O75" s="29" t="s">
        <v>1174</v>
      </c>
      <c r="P75" s="29">
        <f>_xll.BDH(B75&amp;"@"&amp;C75&amp;" Corp","blp_i_sprd_mid","-2AY",,"Dates=h","Fill=C","Sort=R","Dir=H","factor=1","pcs="&amp;TV76,"cols=513;rows=1")</f>
        <v>176.392</v>
      </c>
      <c r="Q75" s="29">
        <v>177.137</v>
      </c>
      <c r="R75" s="29">
        <v>178.495</v>
      </c>
      <c r="S75" s="29">
        <v>179.19800000000001</v>
      </c>
      <c r="T75" s="29">
        <v>179.113</v>
      </c>
      <c r="U75" s="29">
        <v>173.88300000000001</v>
      </c>
      <c r="V75" s="29">
        <v>173.65899999999999</v>
      </c>
      <c r="W75" s="29">
        <v>173.07900000000001</v>
      </c>
      <c r="X75" s="29">
        <v>172.667</v>
      </c>
      <c r="Y75" s="29">
        <v>171.22399999999999</v>
      </c>
      <c r="Z75" s="29">
        <v>171.78</v>
      </c>
      <c r="AA75" s="29">
        <v>170.80500000000001</v>
      </c>
      <c r="AB75" s="29">
        <v>173.84399999999999</v>
      </c>
      <c r="AC75" s="29">
        <v>174.99100000000001</v>
      </c>
      <c r="AD75" s="29">
        <v>173.911</v>
      </c>
      <c r="AE75" s="29">
        <v>178.11500000000001</v>
      </c>
      <c r="AF75" s="29">
        <v>180.03100000000001</v>
      </c>
      <c r="AG75" s="29">
        <v>181.84899999999999</v>
      </c>
      <c r="AH75" s="29">
        <v>184.46299999999999</v>
      </c>
      <c r="AI75" s="29">
        <v>180.762</v>
      </c>
      <c r="AJ75" s="29">
        <v>179.22300000000001</v>
      </c>
      <c r="AK75" s="29">
        <v>180.82</v>
      </c>
      <c r="AL75" s="29">
        <v>181.084</v>
      </c>
      <c r="AM75" s="29">
        <v>171.58699999999999</v>
      </c>
      <c r="AN75" s="29">
        <v>172.971</v>
      </c>
      <c r="AO75" s="29">
        <v>175.00899999999999</v>
      </c>
      <c r="AP75" s="29">
        <v>177.69</v>
      </c>
      <c r="AQ75" s="29">
        <v>182.137</v>
      </c>
      <c r="AR75" s="29">
        <v>180.68</v>
      </c>
      <c r="AS75" s="29">
        <v>178.89699999999999</v>
      </c>
      <c r="AT75" s="29">
        <v>183.887</v>
      </c>
      <c r="AU75" s="29">
        <v>183.33600000000001</v>
      </c>
      <c r="AV75" s="29">
        <v>180.92599999999999</v>
      </c>
      <c r="AW75" s="29">
        <v>180.27099999999999</v>
      </c>
      <c r="AX75" s="29">
        <v>180.00800000000001</v>
      </c>
      <c r="AY75" s="29">
        <v>181.91800000000001</v>
      </c>
      <c r="AZ75" s="29">
        <v>181.61099999999999</v>
      </c>
      <c r="BA75" s="29">
        <v>178.10499999999999</v>
      </c>
      <c r="BB75" s="29">
        <v>180.20500000000001</v>
      </c>
      <c r="BC75" s="29">
        <v>179.28399999999999</v>
      </c>
      <c r="BD75" s="29">
        <v>177.608</v>
      </c>
      <c r="BE75" s="29">
        <v>179.06800000000001</v>
      </c>
      <c r="BF75" s="29">
        <v>182.65700000000001</v>
      </c>
      <c r="BG75" s="29">
        <v>185.51400000000001</v>
      </c>
      <c r="BH75" s="29">
        <v>187.71899999999999</v>
      </c>
      <c r="BI75" s="29">
        <v>186.517</v>
      </c>
      <c r="BJ75" s="29">
        <v>188.74600000000001</v>
      </c>
      <c r="BK75" s="29">
        <v>189.952</v>
      </c>
      <c r="BL75" s="29">
        <v>189.76599999999999</v>
      </c>
      <c r="BM75" s="29">
        <v>187.02500000000001</v>
      </c>
      <c r="BN75" s="29">
        <v>189.53399999999999</v>
      </c>
      <c r="BO75" s="29">
        <v>191.345</v>
      </c>
      <c r="BP75" s="29">
        <v>200.15</v>
      </c>
      <c r="BQ75" s="29">
        <v>202.05099999999999</v>
      </c>
      <c r="BR75" s="29">
        <v>206.33600000000001</v>
      </c>
      <c r="BS75" s="29">
        <v>209.73599999999999</v>
      </c>
      <c r="BT75" s="29">
        <v>212.46</v>
      </c>
      <c r="BU75" s="29">
        <v>214.75899999999999</v>
      </c>
      <c r="BV75" s="29">
        <v>214.76499999999999</v>
      </c>
      <c r="BW75" s="29">
        <v>215.38800000000001</v>
      </c>
      <c r="BX75" s="29">
        <v>212.54599999999999</v>
      </c>
      <c r="BY75" s="29">
        <v>213.07599999999999</v>
      </c>
      <c r="BZ75" s="29">
        <v>211.964</v>
      </c>
      <c r="CA75" s="29">
        <v>223.404</v>
      </c>
      <c r="CB75" s="29">
        <v>212.476</v>
      </c>
      <c r="CC75" s="29">
        <v>215.94399999999999</v>
      </c>
      <c r="CD75" s="29">
        <v>215.24100000000001</v>
      </c>
      <c r="CE75" s="29">
        <v>230.02799999999999</v>
      </c>
      <c r="CF75" s="29">
        <v>238.99100000000001</v>
      </c>
      <c r="CG75" s="29">
        <v>241.49600000000001</v>
      </c>
      <c r="CH75" s="29">
        <v>243.22</v>
      </c>
      <c r="CI75" s="29">
        <v>244.19200000000001</v>
      </c>
      <c r="CJ75" s="29">
        <v>243.274</v>
      </c>
      <c r="CK75" s="29">
        <v>248.245</v>
      </c>
      <c r="CL75" s="29">
        <v>243.32499999999999</v>
      </c>
      <c r="CM75" s="29">
        <v>242.56100000000001</v>
      </c>
      <c r="CN75" s="29">
        <v>240.27799999999999</v>
      </c>
      <c r="CO75" s="29">
        <v>242.096</v>
      </c>
      <c r="CP75" s="29">
        <v>245.726</v>
      </c>
      <c r="CQ75" s="29">
        <v>246.39599999999999</v>
      </c>
      <c r="CR75" s="29">
        <v>247.571</v>
      </c>
      <c r="CS75" s="29">
        <v>250.89699999999999</v>
      </c>
      <c r="CT75" s="29">
        <v>250.99700000000001</v>
      </c>
      <c r="CU75" s="29">
        <v>250.59</v>
      </c>
      <c r="CV75" s="29">
        <v>246.23699999999999</v>
      </c>
      <c r="CW75" s="29">
        <v>243.631</v>
      </c>
      <c r="CX75" s="29">
        <v>242.65100000000001</v>
      </c>
      <c r="CY75" s="29">
        <v>244.31800000000001</v>
      </c>
      <c r="CZ75" s="29">
        <v>239.54</v>
      </c>
      <c r="DA75" s="29">
        <v>235.06</v>
      </c>
      <c r="DB75" s="29">
        <v>228.398</v>
      </c>
      <c r="DC75" s="29">
        <v>223.71</v>
      </c>
      <c r="DD75" s="29">
        <v>242.858</v>
      </c>
      <c r="DE75" s="29">
        <v>237.506</v>
      </c>
      <c r="DF75" s="29">
        <v>236.28100000000001</v>
      </c>
      <c r="DG75" s="29">
        <v>216.37899999999999</v>
      </c>
      <c r="DH75" s="29">
        <v>207.19</v>
      </c>
      <c r="DI75" s="29">
        <v>190.154</v>
      </c>
      <c r="DJ75" s="29">
        <v>200.643</v>
      </c>
      <c r="DK75" s="29">
        <v>222.327</v>
      </c>
      <c r="DL75" s="29">
        <v>231.273</v>
      </c>
      <c r="DM75" s="29">
        <v>242.678</v>
      </c>
      <c r="DN75" s="29">
        <v>244.524</v>
      </c>
      <c r="DO75" s="29">
        <v>245.208</v>
      </c>
      <c r="DP75" s="29">
        <v>238.828</v>
      </c>
      <c r="DQ75" s="29">
        <v>235.44200000000001</v>
      </c>
      <c r="DR75" s="29">
        <v>247.28399999999999</v>
      </c>
      <c r="DS75" s="29">
        <v>259.22899999999998</v>
      </c>
      <c r="DT75" s="29">
        <v>264.387</v>
      </c>
      <c r="DU75" s="29">
        <v>261.63200000000001</v>
      </c>
      <c r="DV75" s="29">
        <v>265.346</v>
      </c>
      <c r="DW75" s="29">
        <v>276.17700000000002</v>
      </c>
      <c r="DX75" s="29">
        <v>279.803</v>
      </c>
      <c r="DY75" s="29">
        <v>286.31400000000002</v>
      </c>
      <c r="DZ75" s="29">
        <v>285.06299999999999</v>
      </c>
      <c r="EA75" s="29">
        <v>279.07400000000001</v>
      </c>
      <c r="EB75" s="29">
        <v>272.61200000000002</v>
      </c>
      <c r="EC75" s="29">
        <v>268.892</v>
      </c>
      <c r="ED75" s="29">
        <v>265.61700000000002</v>
      </c>
      <c r="EE75" s="29">
        <v>273.52100000000002</v>
      </c>
      <c r="EF75" s="29">
        <v>279.41199999999998</v>
      </c>
      <c r="EG75" s="29">
        <v>282.42599999999999</v>
      </c>
      <c r="EH75" s="29">
        <v>282.91199999999998</v>
      </c>
      <c r="EI75" s="29">
        <v>258.75700000000001</v>
      </c>
      <c r="EJ75" s="29">
        <v>264.202</v>
      </c>
      <c r="EK75" s="29">
        <v>262.49099999999999</v>
      </c>
      <c r="EL75" s="29">
        <v>261.44200000000001</v>
      </c>
      <c r="EM75" s="29">
        <v>259.279</v>
      </c>
      <c r="EN75" s="29">
        <v>270.02800000000002</v>
      </c>
      <c r="EO75" s="29">
        <v>275.23500000000001</v>
      </c>
      <c r="EP75" s="29">
        <v>277.37200000000001</v>
      </c>
      <c r="EQ75" s="29">
        <v>281.58100000000002</v>
      </c>
      <c r="ER75" s="29">
        <v>274.26499999999999</v>
      </c>
      <c r="ES75" s="29">
        <v>267.32100000000003</v>
      </c>
      <c r="ET75" s="29">
        <v>269.536</v>
      </c>
      <c r="EU75" s="29">
        <v>248.97800000000001</v>
      </c>
      <c r="EV75" s="29">
        <v>252.911</v>
      </c>
      <c r="EW75" s="29">
        <v>271.81599999999997</v>
      </c>
      <c r="EX75" s="29">
        <v>322.66199999999998</v>
      </c>
      <c r="EY75" s="29">
        <v>345.24299999999999</v>
      </c>
      <c r="EZ75" s="29">
        <v>382.45600000000002</v>
      </c>
      <c r="FA75" s="29">
        <v>396.23899999999998</v>
      </c>
      <c r="FB75" s="29">
        <v>395.89</v>
      </c>
      <c r="FC75" s="29">
        <v>409.17</v>
      </c>
      <c r="FD75" s="29">
        <v>411.76600000000002</v>
      </c>
      <c r="FE75" s="29">
        <v>432.18299999999999</v>
      </c>
      <c r="FF75" s="29">
        <v>428.517</v>
      </c>
      <c r="FG75" s="29">
        <v>438.005</v>
      </c>
      <c r="FH75" s="29">
        <v>425.37299999999999</v>
      </c>
      <c r="FI75" s="29">
        <v>552.81899999999996</v>
      </c>
      <c r="FJ75" s="29">
        <v>566.45500000000004</v>
      </c>
      <c r="FK75" s="29">
        <v>544.62</v>
      </c>
      <c r="FL75" s="29">
        <v>557.74099999999999</v>
      </c>
      <c r="FM75" s="29">
        <v>563.96699999999998</v>
      </c>
      <c r="FN75" s="29">
        <v>506.73</v>
      </c>
      <c r="FO75" s="29">
        <v>427.82100000000003</v>
      </c>
      <c r="FP75" s="29">
        <v>322.37</v>
      </c>
      <c r="FQ75" s="29">
        <v>311.74400000000003</v>
      </c>
      <c r="FR75" s="29">
        <v>251.245</v>
      </c>
      <c r="FS75" s="29">
        <v>246.18199999999999</v>
      </c>
      <c r="FT75" s="29">
        <v>256.67200000000003</v>
      </c>
      <c r="FU75" s="29">
        <v>178.6</v>
      </c>
      <c r="FV75" s="29">
        <v>159.732</v>
      </c>
      <c r="FW75" s="29">
        <v>148.71600000000001</v>
      </c>
      <c r="FX75" s="29">
        <v>153.63999999999999</v>
      </c>
      <c r="FY75" s="29">
        <v>165.935</v>
      </c>
      <c r="FZ75" s="29">
        <v>161.94999999999999</v>
      </c>
      <c r="GA75" s="29">
        <v>143.94</v>
      </c>
      <c r="GB75" s="29">
        <v>135.393</v>
      </c>
      <c r="GC75" s="29">
        <v>128.26400000000001</v>
      </c>
      <c r="GD75" s="29">
        <v>120.283</v>
      </c>
      <c r="GE75" s="29">
        <v>110.752</v>
      </c>
      <c r="GF75" s="29">
        <v>111.586</v>
      </c>
      <c r="GG75" s="29">
        <v>113.372</v>
      </c>
      <c r="GH75" s="29">
        <v>115.279</v>
      </c>
      <c r="GI75" s="29">
        <v>114.322</v>
      </c>
      <c r="GJ75" s="29">
        <v>114.42100000000001</v>
      </c>
      <c r="GK75" s="29">
        <v>114.11</v>
      </c>
      <c r="GL75" s="29">
        <v>113.54300000000001</v>
      </c>
      <c r="GM75" s="29">
        <v>113.53400000000001</v>
      </c>
      <c r="GN75" s="29">
        <v>114.876</v>
      </c>
      <c r="GO75" s="29">
        <v>112.509</v>
      </c>
      <c r="GP75" s="29">
        <v>110.426</v>
      </c>
      <c r="GQ75" s="29">
        <v>113.877</v>
      </c>
      <c r="GR75" s="29">
        <v>116.345</v>
      </c>
      <c r="GS75" s="29">
        <v>119.976</v>
      </c>
      <c r="GT75" s="29">
        <v>120.384</v>
      </c>
      <c r="GU75" s="29">
        <v>118.524</v>
      </c>
      <c r="GV75" s="29">
        <v>115.748</v>
      </c>
      <c r="GW75" s="29">
        <v>115.163</v>
      </c>
      <c r="GX75" s="29">
        <v>116.199</v>
      </c>
      <c r="GY75" s="29">
        <v>103.167</v>
      </c>
      <c r="GZ75" s="29">
        <v>100.29900000000001</v>
      </c>
      <c r="HA75" s="29">
        <v>97.227000000000004</v>
      </c>
      <c r="HB75" s="29">
        <v>97.191000000000003</v>
      </c>
      <c r="HC75" s="29">
        <v>95.721000000000004</v>
      </c>
      <c r="HD75" s="29">
        <v>97.34</v>
      </c>
      <c r="HE75" s="29">
        <v>99.073999999999998</v>
      </c>
      <c r="HF75" s="29">
        <v>101.56100000000001</v>
      </c>
      <c r="HG75" s="29">
        <v>99.891999999999996</v>
      </c>
      <c r="HH75" s="29">
        <v>100.44199999999999</v>
      </c>
      <c r="HI75" s="29">
        <v>100.571</v>
      </c>
      <c r="HJ75" s="29">
        <v>101.82299999999999</v>
      </c>
      <c r="HK75" s="29">
        <v>104.187</v>
      </c>
      <c r="HL75" s="29">
        <v>103.02200000000001</v>
      </c>
      <c r="HM75" s="29">
        <v>101.029</v>
      </c>
      <c r="HN75" s="29">
        <v>96.876999999999995</v>
      </c>
      <c r="HO75" s="29">
        <v>94.287999999999997</v>
      </c>
      <c r="HP75" s="29">
        <v>93.625</v>
      </c>
      <c r="HQ75" s="29">
        <v>93.102000000000004</v>
      </c>
      <c r="HR75" s="29">
        <v>95.084000000000003</v>
      </c>
      <c r="HS75" s="29">
        <v>94.64</v>
      </c>
      <c r="HT75" s="29">
        <v>98.058999999999997</v>
      </c>
      <c r="HU75" s="29">
        <v>98.891000000000005</v>
      </c>
      <c r="HV75" s="29">
        <v>99.881</v>
      </c>
      <c r="HW75" s="29">
        <v>102.285</v>
      </c>
      <c r="HX75" s="29">
        <v>102.98</v>
      </c>
      <c r="HY75" s="29">
        <v>103.995</v>
      </c>
      <c r="HZ75" s="29">
        <v>104.354</v>
      </c>
      <c r="IA75" s="29">
        <v>107.217</v>
      </c>
      <c r="IB75" s="29">
        <v>109.74299999999999</v>
      </c>
      <c r="IC75" s="29">
        <v>108.399</v>
      </c>
      <c r="ID75" s="29">
        <v>110.989</v>
      </c>
      <c r="IE75" s="29">
        <v>111.60299999999999</v>
      </c>
      <c r="IF75" s="29">
        <v>112.27500000000001</v>
      </c>
      <c r="IG75" s="29">
        <v>116.739</v>
      </c>
      <c r="IH75" s="29">
        <v>117.688</v>
      </c>
      <c r="II75" s="29">
        <v>114.583</v>
      </c>
      <c r="IJ75" s="29">
        <v>116.9</v>
      </c>
      <c r="IK75" s="29">
        <v>119.44799999999999</v>
      </c>
      <c r="IL75" s="29">
        <v>119.976</v>
      </c>
      <c r="IM75" s="29">
        <v>118.455</v>
      </c>
      <c r="IN75" s="29">
        <v>119.89700000000001</v>
      </c>
      <c r="IO75" s="29">
        <v>124.797</v>
      </c>
      <c r="IP75" s="29">
        <v>124.58499999999999</v>
      </c>
      <c r="IQ75" s="29">
        <v>125.33199999999999</v>
      </c>
      <c r="IR75" s="29">
        <v>122.075</v>
      </c>
      <c r="IS75" s="29">
        <v>119.989</v>
      </c>
      <c r="IT75" s="29">
        <v>117.629</v>
      </c>
      <c r="IU75" s="29">
        <v>119.247</v>
      </c>
      <c r="IV75" s="29">
        <v>118.571</v>
      </c>
      <c r="IW75" s="29">
        <v>113.99299999999999</v>
      </c>
      <c r="IX75" s="29">
        <v>114.452</v>
      </c>
      <c r="IY75" s="29">
        <v>113.71</v>
      </c>
      <c r="IZ75" s="29">
        <v>109.464</v>
      </c>
      <c r="JA75" s="29">
        <v>112.348</v>
      </c>
      <c r="JB75" s="29">
        <v>112.83199999999999</v>
      </c>
      <c r="JC75" s="29">
        <v>117.09</v>
      </c>
      <c r="JD75" s="29">
        <v>122.29900000000001</v>
      </c>
      <c r="JE75" s="29">
        <v>123.16200000000001</v>
      </c>
      <c r="JF75" s="29">
        <v>121.78700000000001</v>
      </c>
      <c r="JG75" s="29">
        <v>121.313</v>
      </c>
      <c r="JH75" s="29">
        <v>120.289</v>
      </c>
      <c r="JI75" s="29">
        <v>121.745</v>
      </c>
      <c r="JJ75" s="29">
        <v>125.208</v>
      </c>
      <c r="JK75" s="29">
        <v>126.143</v>
      </c>
      <c r="JL75" s="29">
        <v>124.973</v>
      </c>
      <c r="JM75" s="29">
        <v>124.488</v>
      </c>
      <c r="JN75" s="29">
        <v>126.191</v>
      </c>
      <c r="JO75" s="29">
        <v>129.369</v>
      </c>
      <c r="JP75" s="29">
        <v>129.648</v>
      </c>
      <c r="JQ75" s="29">
        <v>133.983</v>
      </c>
      <c r="JR75" s="29">
        <v>138.94399999999999</v>
      </c>
      <c r="JS75" s="29">
        <v>140.643</v>
      </c>
      <c r="JT75" s="29">
        <v>141.982</v>
      </c>
      <c r="JU75" s="29">
        <v>150.357</v>
      </c>
      <c r="JV75" s="29">
        <v>154.40100000000001</v>
      </c>
      <c r="JW75" s="29">
        <v>150.072</v>
      </c>
      <c r="JX75" s="29">
        <v>149.495</v>
      </c>
      <c r="JY75" s="29">
        <v>150.851</v>
      </c>
      <c r="JZ75" s="29">
        <v>144.14699999999999</v>
      </c>
      <c r="KA75" s="29">
        <v>139.22200000000001</v>
      </c>
      <c r="KB75" s="29">
        <v>139.88499999999999</v>
      </c>
      <c r="KC75" s="29">
        <v>139.697</v>
      </c>
      <c r="KD75" s="29">
        <v>141.822</v>
      </c>
      <c r="KE75" s="29">
        <v>143.25</v>
      </c>
      <c r="KF75" s="29">
        <v>141.92500000000001</v>
      </c>
      <c r="KG75" s="29">
        <v>141.91399999999999</v>
      </c>
      <c r="KH75" s="29">
        <v>135.98699999999999</v>
      </c>
      <c r="KI75" s="29">
        <v>140.572</v>
      </c>
      <c r="KJ75" s="29">
        <v>139.203</v>
      </c>
      <c r="KK75" s="29">
        <v>133.24199999999999</v>
      </c>
      <c r="KL75" s="29">
        <v>131.79300000000001</v>
      </c>
      <c r="KM75" s="29">
        <v>127.224</v>
      </c>
      <c r="KN75" s="29">
        <v>124.10899999999999</v>
      </c>
      <c r="KO75" s="29">
        <v>146.53700000000001</v>
      </c>
      <c r="KP75" s="29">
        <v>144.85</v>
      </c>
      <c r="KQ75" s="29">
        <v>141.435</v>
      </c>
      <c r="KR75" s="29">
        <v>143.696</v>
      </c>
      <c r="KS75" s="29">
        <v>142.333</v>
      </c>
      <c r="KT75" s="29">
        <v>152.26300000000001</v>
      </c>
      <c r="KU75" s="29">
        <v>155.36000000000001</v>
      </c>
      <c r="KV75" s="29">
        <v>154.43299999999999</v>
      </c>
      <c r="KW75" s="29">
        <v>154.578</v>
      </c>
      <c r="KX75" s="29">
        <v>153.179</v>
      </c>
      <c r="KY75" s="29">
        <v>153.90600000000001</v>
      </c>
      <c r="KZ75" s="29">
        <v>150.74799999999999</v>
      </c>
      <c r="LA75" s="29">
        <v>144.512</v>
      </c>
      <c r="LB75" s="29">
        <v>147.059</v>
      </c>
      <c r="LC75" s="29">
        <v>145.62700000000001</v>
      </c>
      <c r="LD75" s="29">
        <v>153.96299999999999</v>
      </c>
      <c r="LE75" s="29">
        <v>162.10400000000001</v>
      </c>
      <c r="LF75" s="29">
        <v>167.06299999999999</v>
      </c>
      <c r="LG75" s="29">
        <v>174.42</v>
      </c>
      <c r="LH75" s="29">
        <v>178.08500000000001</v>
      </c>
      <c r="LI75" s="29">
        <v>165.452</v>
      </c>
      <c r="LJ75" s="29">
        <v>166.92400000000001</v>
      </c>
      <c r="LK75" s="29">
        <v>159.66200000000001</v>
      </c>
      <c r="LL75" s="29">
        <v>162.64699999999999</v>
      </c>
      <c r="LM75" s="29">
        <v>160.88900000000001</v>
      </c>
      <c r="LN75" s="29">
        <v>169.17</v>
      </c>
      <c r="LO75" s="29">
        <v>172.93799999999999</v>
      </c>
      <c r="LP75" s="29">
        <v>173.73</v>
      </c>
      <c r="LQ75" s="29">
        <v>160.98099999999999</v>
      </c>
      <c r="LR75" s="29">
        <v>149.251</v>
      </c>
      <c r="LS75" s="29">
        <v>141.75700000000001</v>
      </c>
      <c r="LT75" s="29">
        <v>142.91399999999999</v>
      </c>
      <c r="LU75" s="29">
        <v>135.47800000000001</v>
      </c>
      <c r="LV75" s="29">
        <v>133.76300000000001</v>
      </c>
      <c r="LW75" s="29">
        <v>135.59299999999999</v>
      </c>
      <c r="LX75" s="29">
        <v>138.869</v>
      </c>
      <c r="LY75" s="29">
        <v>138.233</v>
      </c>
      <c r="LZ75" s="29">
        <v>144.08799999999999</v>
      </c>
      <c r="MA75" s="29">
        <v>144.23699999999999</v>
      </c>
      <c r="MB75" s="29">
        <v>141.34</v>
      </c>
      <c r="MC75" s="29">
        <v>137.12700000000001</v>
      </c>
      <c r="MD75" s="29">
        <v>134.31700000000001</v>
      </c>
      <c r="ME75" s="29">
        <v>133.14099999999999</v>
      </c>
      <c r="MF75" s="29">
        <v>130.02099999999999</v>
      </c>
      <c r="MG75" s="29">
        <v>131.15700000000001</v>
      </c>
      <c r="MH75" s="29">
        <v>140.29499999999999</v>
      </c>
      <c r="MI75" s="29">
        <v>143.87799999999999</v>
      </c>
      <c r="MJ75" s="29">
        <v>136.34100000000001</v>
      </c>
      <c r="MK75" s="29">
        <v>134.39400000000001</v>
      </c>
      <c r="ML75" s="29">
        <v>135.899</v>
      </c>
      <c r="MM75" s="29">
        <v>139.75200000000001</v>
      </c>
      <c r="MN75" s="29">
        <v>145.44</v>
      </c>
      <c r="MO75" s="29">
        <v>146.68199999999999</v>
      </c>
      <c r="MP75" s="29">
        <v>148.446</v>
      </c>
      <c r="MQ75" s="29">
        <v>156.38800000000001</v>
      </c>
      <c r="MR75" s="29">
        <v>159.51599999999999</v>
      </c>
      <c r="MS75" s="29">
        <v>154.75299999999999</v>
      </c>
      <c r="MT75" s="29">
        <v>151.71100000000001</v>
      </c>
      <c r="MU75" s="29">
        <v>152.30199999999999</v>
      </c>
      <c r="MV75" s="29">
        <v>153.15299999999999</v>
      </c>
      <c r="MW75" s="29">
        <v>156.923</v>
      </c>
      <c r="MX75" s="29">
        <v>170.84899999999999</v>
      </c>
      <c r="MY75" s="29">
        <v>176.56399999999999</v>
      </c>
      <c r="MZ75" s="29">
        <v>180.32599999999999</v>
      </c>
      <c r="NA75" s="29">
        <v>180.67500000000001</v>
      </c>
      <c r="NB75" s="29">
        <v>181.792</v>
      </c>
      <c r="NC75" s="29">
        <v>181.26300000000001</v>
      </c>
      <c r="ND75" s="29">
        <v>189.78899999999999</v>
      </c>
      <c r="NE75" s="29">
        <v>200.08</v>
      </c>
      <c r="NF75" s="29">
        <v>204.36500000000001</v>
      </c>
      <c r="NG75" s="29">
        <v>208.119</v>
      </c>
      <c r="NH75" s="29">
        <v>215.71799999999999</v>
      </c>
      <c r="NI75" s="29">
        <v>218.511</v>
      </c>
      <c r="NJ75" s="29">
        <v>216.15199999999999</v>
      </c>
      <c r="NK75" s="29">
        <v>211.70400000000001</v>
      </c>
      <c r="NL75" s="29">
        <v>214.19499999999999</v>
      </c>
      <c r="NM75" s="29">
        <v>213.28</v>
      </c>
      <c r="NN75" s="29">
        <v>215.928</v>
      </c>
      <c r="NO75" s="29">
        <v>212.63300000000001</v>
      </c>
      <c r="NP75" s="29">
        <v>215.35499999999999</v>
      </c>
      <c r="NQ75" s="29">
        <v>207.00200000000001</v>
      </c>
      <c r="NR75" s="29">
        <v>202.75299999999999</v>
      </c>
      <c r="NS75" s="29">
        <v>202.85499999999999</v>
      </c>
      <c r="NT75" s="29">
        <v>202.255</v>
      </c>
      <c r="NU75" s="29">
        <v>202.315</v>
      </c>
      <c r="NV75" s="29">
        <v>207.364</v>
      </c>
      <c r="NW75" s="29">
        <v>207.92400000000001</v>
      </c>
      <c r="NX75" s="29">
        <v>208.947</v>
      </c>
      <c r="NY75" s="29">
        <v>205.154</v>
      </c>
      <c r="NZ75" s="29">
        <v>204.64699999999999</v>
      </c>
      <c r="OA75" s="29">
        <v>204.43799999999999</v>
      </c>
      <c r="OB75" s="29">
        <v>197.364</v>
      </c>
      <c r="OC75" s="29">
        <v>192.322</v>
      </c>
      <c r="OD75" s="29">
        <v>192.244</v>
      </c>
      <c r="OE75" s="29">
        <v>194.053</v>
      </c>
      <c r="OF75" s="29">
        <v>198.851</v>
      </c>
      <c r="OG75" s="29">
        <v>199.11</v>
      </c>
      <c r="OH75" s="29">
        <v>201.93899999999999</v>
      </c>
      <c r="OI75" s="29">
        <v>205.601</v>
      </c>
      <c r="OJ75" s="29">
        <v>205.035</v>
      </c>
      <c r="OK75" s="29">
        <v>205.28200000000001</v>
      </c>
      <c r="OL75" s="29">
        <v>204.31</v>
      </c>
      <c r="OM75" s="29">
        <v>207.24</v>
      </c>
      <c r="ON75" s="29">
        <v>205.26300000000001</v>
      </c>
      <c r="OO75" s="29">
        <v>207.04900000000001</v>
      </c>
      <c r="OP75" s="29">
        <v>207.01499999999999</v>
      </c>
      <c r="OQ75" s="29">
        <v>215.619</v>
      </c>
      <c r="OR75" s="29">
        <v>224.05</v>
      </c>
      <c r="OS75" s="29">
        <v>229.369</v>
      </c>
      <c r="OT75" s="29">
        <v>227.673</v>
      </c>
      <c r="OU75" s="29">
        <v>227.001</v>
      </c>
      <c r="OV75" s="29">
        <v>227.21100000000001</v>
      </c>
      <c r="OW75" s="29">
        <v>228.245</v>
      </c>
      <c r="OX75" s="29">
        <v>227.624</v>
      </c>
      <c r="OY75" s="29">
        <v>229.798</v>
      </c>
      <c r="OZ75" s="29">
        <v>230.518</v>
      </c>
      <c r="PA75" s="29">
        <v>241.511</v>
      </c>
      <c r="PB75" s="29">
        <v>250.75</v>
      </c>
      <c r="PC75" s="29">
        <v>255.71100000000001</v>
      </c>
      <c r="PD75" s="29">
        <v>256.37</v>
      </c>
      <c r="PE75" s="29">
        <v>263.37700000000001</v>
      </c>
      <c r="PF75" s="29">
        <v>247.91399999999999</v>
      </c>
      <c r="PG75" s="29">
        <v>245.40299999999999</v>
      </c>
      <c r="PH75" s="29">
        <v>236.51499999999999</v>
      </c>
      <c r="PI75" s="29">
        <v>229.16</v>
      </c>
      <c r="PJ75" s="29">
        <v>237.249</v>
      </c>
      <c r="PK75" s="29">
        <v>239.279</v>
      </c>
      <c r="PL75" s="29">
        <v>240.60499999999999</v>
      </c>
      <c r="PM75" s="29">
        <v>248.46799999999999</v>
      </c>
      <c r="PN75" s="29">
        <v>254.99700000000001</v>
      </c>
      <c r="PO75" s="29">
        <v>267.00200000000001</v>
      </c>
      <c r="PP75" s="29">
        <v>277.77999999999997</v>
      </c>
      <c r="PQ75" s="29">
        <v>259.90499999999997</v>
      </c>
      <c r="PR75" s="29">
        <v>258.358</v>
      </c>
      <c r="PS75" s="29">
        <v>250.99299999999999</v>
      </c>
      <c r="PT75" s="29">
        <v>250.995</v>
      </c>
      <c r="PU75" s="29">
        <v>247.744</v>
      </c>
      <c r="PV75" s="29">
        <v>245.321</v>
      </c>
      <c r="PW75" s="29">
        <v>249.39099999999999</v>
      </c>
      <c r="PX75" s="29">
        <v>258.33999999999997</v>
      </c>
      <c r="PY75" s="29">
        <v>263.57</v>
      </c>
      <c r="PZ75" s="29">
        <v>271.17099999999999</v>
      </c>
      <c r="QA75" s="29">
        <v>268.2</v>
      </c>
      <c r="QB75" s="29">
        <v>267.685</v>
      </c>
      <c r="QC75" s="29">
        <v>265.94200000000001</v>
      </c>
      <c r="QD75" s="29">
        <v>267.846</v>
      </c>
      <c r="QE75" s="29">
        <v>267.37400000000002</v>
      </c>
      <c r="QF75" s="29">
        <v>264.43799999999999</v>
      </c>
      <c r="QG75" s="29">
        <v>263.577</v>
      </c>
      <c r="QH75" s="29">
        <v>269.35199999999998</v>
      </c>
      <c r="QI75" s="29">
        <v>279.39</v>
      </c>
      <c r="QJ75" s="29">
        <v>276.14100000000002</v>
      </c>
      <c r="QK75" s="29">
        <v>262.00299999999999</v>
      </c>
      <c r="QL75" s="29">
        <v>248.37</v>
      </c>
      <c r="QM75" s="29">
        <v>249.44399999999999</v>
      </c>
      <c r="QN75" s="29">
        <v>255.505</v>
      </c>
      <c r="QO75" s="29">
        <v>257.72500000000002</v>
      </c>
      <c r="QP75" s="29">
        <v>261.48399999999998</v>
      </c>
      <c r="QQ75" s="29">
        <v>273.82299999999998</v>
      </c>
      <c r="QR75" s="29">
        <v>276.89800000000002</v>
      </c>
      <c r="QS75" s="29">
        <v>278.43400000000003</v>
      </c>
      <c r="QT75" s="29">
        <v>278.68400000000003</v>
      </c>
      <c r="QU75" s="29">
        <v>280.447</v>
      </c>
      <c r="QV75" s="29">
        <v>277.904</v>
      </c>
      <c r="QW75" s="29">
        <v>274.709</v>
      </c>
      <c r="QX75" s="29">
        <v>268.197</v>
      </c>
      <c r="QY75" s="29">
        <v>267.62</v>
      </c>
      <c r="QZ75" s="29">
        <v>280.65899999999999</v>
      </c>
      <c r="RA75" s="29">
        <v>281.21899999999999</v>
      </c>
      <c r="RB75" s="29">
        <v>293.41300000000001</v>
      </c>
      <c r="RC75" s="29">
        <v>293.60899999999998</v>
      </c>
      <c r="RD75" s="29">
        <v>295.13099999999997</v>
      </c>
      <c r="RE75" s="29">
        <v>304.411</v>
      </c>
      <c r="RF75" s="29">
        <v>307.30200000000002</v>
      </c>
      <c r="RG75" s="29">
        <v>332.96300000000002</v>
      </c>
      <c r="RH75" s="29">
        <v>338.267</v>
      </c>
      <c r="RI75" s="29">
        <v>347.94299999999998</v>
      </c>
      <c r="RJ75" s="29">
        <v>353.57100000000003</v>
      </c>
      <c r="RK75" s="29">
        <v>344.60599999999999</v>
      </c>
      <c r="RL75" s="29">
        <v>336.19200000000001</v>
      </c>
      <c r="RM75" s="29">
        <v>334.00599999999997</v>
      </c>
      <c r="RN75" s="29">
        <v>332.95</v>
      </c>
      <c r="RO75" s="29">
        <v>330.34899999999999</v>
      </c>
      <c r="RP75" s="29">
        <v>331.28399999999999</v>
      </c>
      <c r="RQ75" s="29">
        <v>330.82499999999999</v>
      </c>
      <c r="RR75" s="29">
        <v>327.548</v>
      </c>
      <c r="RS75" s="29">
        <v>323.95600000000002</v>
      </c>
      <c r="RT75" s="29">
        <v>319.94299999999998</v>
      </c>
      <c r="RU75" s="29">
        <v>320.58100000000002</v>
      </c>
      <c r="RV75" s="29">
        <v>321.07600000000002</v>
      </c>
      <c r="RW75" s="29">
        <v>334.03899999999999</v>
      </c>
      <c r="RX75" s="29">
        <v>348.721</v>
      </c>
      <c r="RY75" s="29">
        <v>355.16699999999997</v>
      </c>
      <c r="RZ75" s="29">
        <v>345.91399999999999</v>
      </c>
      <c r="SA75" s="29">
        <v>343.89400000000001</v>
      </c>
      <c r="SB75" s="29">
        <v>335.70800000000003</v>
      </c>
      <c r="SC75" s="29">
        <v>324.29300000000001</v>
      </c>
      <c r="SD75" s="29">
        <v>306.245</v>
      </c>
      <c r="SE75" s="29">
        <v>304.30399999999997</v>
      </c>
      <c r="SF75" s="29">
        <v>299.005</v>
      </c>
      <c r="SG75" s="29">
        <v>289.07499999999999</v>
      </c>
      <c r="SH75" s="29">
        <v>284.44900000000001</v>
      </c>
      <c r="SI75" s="29">
        <v>282.59899999999999</v>
      </c>
      <c r="SJ75" s="29">
        <v>286.42099999999999</v>
      </c>
      <c r="SK75" s="29">
        <v>287.33100000000002</v>
      </c>
      <c r="SL75" s="29">
        <v>286.62200000000001</v>
      </c>
      <c r="SM75" s="29">
        <v>293.02999999999997</v>
      </c>
      <c r="SN75" s="29">
        <v>276.16399999999999</v>
      </c>
      <c r="SO75" s="29">
        <v>269.81</v>
      </c>
      <c r="SP75" s="29">
        <v>262.30799999999999</v>
      </c>
      <c r="SQ75" s="29">
        <v>254.06700000000001</v>
      </c>
      <c r="SR75" s="29">
        <v>243.839</v>
      </c>
      <c r="SS75" s="29">
        <v>239.87799999999999</v>
      </c>
      <c r="ST75" s="29">
        <v>236.97</v>
      </c>
      <c r="SU75" s="29">
        <v>222.17500000000001</v>
      </c>
      <c r="SV75" s="29">
        <v>224.77699999999999</v>
      </c>
      <c r="SW75" s="29">
        <v>226.93899999999999</v>
      </c>
      <c r="SX75" s="29">
        <v>222.65600000000001</v>
      </c>
      <c r="SY75" s="29">
        <v>224.32599999999999</v>
      </c>
      <c r="SZ75" s="29">
        <v>229.77699999999999</v>
      </c>
      <c r="TA75" s="29">
        <v>246.76900000000001</v>
      </c>
      <c r="TB75" s="29">
        <v>248.81899999999999</v>
      </c>
      <c r="TC75" s="29">
        <v>251.976</v>
      </c>
      <c r="TD75" s="29">
        <v>253.32300000000001</v>
      </c>
      <c r="TE75" s="29">
        <v>243.56800000000001</v>
      </c>
      <c r="TF75" s="29">
        <v>238.489</v>
      </c>
      <c r="TG75" s="29">
        <v>232.03800000000001</v>
      </c>
      <c r="TH75" s="29">
        <v>226.57300000000001</v>
      </c>
    </row>
    <row r="76" spans="2:529" x14ac:dyDescent="0.25">
      <c r="B76" s="29" t="s">
        <v>318</v>
      </c>
      <c r="C76" s="29" t="s">
        <v>927</v>
      </c>
      <c r="D76" s="29">
        <f t="shared" ref="D76:D107" si="13">COUNTA(P76:XFD76)</f>
        <v>514</v>
      </c>
      <c r="E76" s="29" t="str" cm="1">
        <f t="array" ref="E76">_xll.BDP($B76&amp;" corp",E$11)</f>
        <v>BERTEL 3 04/23/75</v>
      </c>
      <c r="F76" s="29" t="str" cm="1">
        <f t="array" ref="F76">_xll.BDP($B76&amp;" corp",F$11)</f>
        <v>BERTEL</v>
      </c>
      <c r="G76" s="29" cm="1">
        <f t="array" ref="G76">_xll.BDP($B76&amp;" corp",G$11)</f>
        <v>3</v>
      </c>
      <c r="H76" s="31" cm="1">
        <f t="array" ref="H76">_xll.BDP($B76&amp;" corp",H$11)*1</f>
        <v>45039</v>
      </c>
      <c r="I76" s="31" t="str">
        <f t="shared" si="10"/>
        <v>BERTEL 3 23</v>
      </c>
      <c r="J76" s="29" t="str" cm="1">
        <f t="array" ref="J76">_xll.BDP($B76&amp;" corp",J$11)</f>
        <v>EUR</v>
      </c>
      <c r="K76" s="31" cm="1">
        <f t="array" ref="K76">_xll.BDP($B76&amp;" corp",K$11)*1</f>
        <v>42110</v>
      </c>
      <c r="L76" s="29">
        <f t="shared" ca="1" si="11"/>
        <v>2016</v>
      </c>
      <c r="N76" s="29">
        <v>1</v>
      </c>
      <c r="O76" s="29" t="s">
        <v>1174</v>
      </c>
      <c r="P76" s="29">
        <f>_xll.BDH(B76&amp;"@"&amp;C76&amp;" Corp","blp_i_sprd_mid","-2AY",,"Dates=h","Fill=C","Sort=R","Dir=H","factor=1","pcs="&amp;TV77,"cols=514;rows=1")</f>
        <v>311.03500000000003</v>
      </c>
      <c r="Q76" s="29">
        <v>312.76900000000001</v>
      </c>
      <c r="R76" s="29">
        <v>312.517</v>
      </c>
      <c r="S76" s="29">
        <v>316.98899999999998</v>
      </c>
      <c r="T76" s="29">
        <v>315.81</v>
      </c>
      <c r="U76" s="29">
        <v>298.29599999999999</v>
      </c>
      <c r="V76" s="29">
        <v>295.476</v>
      </c>
      <c r="W76" s="29">
        <v>296.096</v>
      </c>
      <c r="X76" s="29">
        <v>295.55099999999999</v>
      </c>
      <c r="Y76" s="29">
        <v>296.334</v>
      </c>
      <c r="Z76" s="29">
        <v>295.476</v>
      </c>
      <c r="AA76" s="29">
        <v>294.35000000000002</v>
      </c>
      <c r="AB76" s="29">
        <v>303.209</v>
      </c>
      <c r="AC76" s="29">
        <v>310.411</v>
      </c>
      <c r="AD76" s="29">
        <v>313.084</v>
      </c>
      <c r="AE76" s="29">
        <v>319.416</v>
      </c>
      <c r="AF76" s="29">
        <v>325.822</v>
      </c>
      <c r="AG76" s="29">
        <v>330.35500000000002</v>
      </c>
      <c r="AH76" s="29">
        <v>334.12200000000001</v>
      </c>
      <c r="AI76" s="29">
        <v>325.42899999999997</v>
      </c>
      <c r="AJ76" s="29">
        <v>317.54199999999997</v>
      </c>
      <c r="AK76" s="29">
        <v>317.66300000000001</v>
      </c>
      <c r="AL76" s="29">
        <v>309.50400000000002</v>
      </c>
      <c r="AM76" s="29">
        <v>294.06799999999998</v>
      </c>
      <c r="AN76" s="29">
        <v>294.27999999999997</v>
      </c>
      <c r="AO76" s="29">
        <v>292.83</v>
      </c>
      <c r="AP76" s="29">
        <v>294.74</v>
      </c>
      <c r="AQ76" s="29">
        <v>294.86500000000001</v>
      </c>
      <c r="AR76" s="29">
        <v>292.00200000000001</v>
      </c>
      <c r="AS76" s="29">
        <v>284.46300000000002</v>
      </c>
      <c r="AT76" s="29">
        <v>287.90199999999999</v>
      </c>
      <c r="AU76" s="29">
        <v>285.38600000000002</v>
      </c>
      <c r="AV76" s="29">
        <v>285.17899999999997</v>
      </c>
      <c r="AW76" s="29">
        <v>284.10500000000002</v>
      </c>
      <c r="AX76" s="29">
        <v>284.387</v>
      </c>
      <c r="AY76" s="29">
        <v>284.76900000000001</v>
      </c>
      <c r="AZ76" s="29">
        <v>287.334</v>
      </c>
      <c r="BA76" s="29">
        <v>285.55099999999999</v>
      </c>
      <c r="BB76" s="29">
        <v>286.67099999999999</v>
      </c>
      <c r="BC76" s="29">
        <v>285.90699999999998</v>
      </c>
      <c r="BD76" s="29">
        <v>284.12799999999999</v>
      </c>
      <c r="BE76" s="29">
        <v>282.22300000000001</v>
      </c>
      <c r="BF76" s="29">
        <v>285.44299999999998</v>
      </c>
      <c r="BG76" s="29">
        <v>287.52199999999999</v>
      </c>
      <c r="BH76" s="29">
        <v>285.83100000000002</v>
      </c>
      <c r="BI76" s="29">
        <v>284.154</v>
      </c>
      <c r="BJ76" s="29">
        <v>280.95800000000003</v>
      </c>
      <c r="BK76" s="29">
        <v>275.55399999999997</v>
      </c>
      <c r="BL76" s="29">
        <v>269.06200000000001</v>
      </c>
      <c r="BM76" s="29">
        <v>262.62299999999999</v>
      </c>
      <c r="BN76" s="29">
        <v>262.79899999999998</v>
      </c>
      <c r="BO76" s="29">
        <v>265.363</v>
      </c>
      <c r="BP76" s="29">
        <v>278.46899999999999</v>
      </c>
      <c r="BQ76" s="29">
        <v>280.35700000000003</v>
      </c>
      <c r="BR76" s="29">
        <v>284.64800000000002</v>
      </c>
      <c r="BS76" s="29">
        <v>288.96600000000001</v>
      </c>
      <c r="BT76" s="29">
        <v>294.13099999999997</v>
      </c>
      <c r="BU76" s="29">
        <v>294.94099999999997</v>
      </c>
      <c r="BV76" s="29">
        <v>293.95</v>
      </c>
      <c r="BW76" s="29">
        <v>278.84800000000001</v>
      </c>
      <c r="BX76" s="29">
        <v>259.66399999999999</v>
      </c>
      <c r="BY76" s="29">
        <v>256.85000000000002</v>
      </c>
      <c r="BZ76" s="29">
        <v>252.04400000000001</v>
      </c>
      <c r="CA76" s="29">
        <v>249.42599999999999</v>
      </c>
      <c r="CB76" s="29">
        <v>250.083</v>
      </c>
      <c r="CC76" s="29">
        <v>259.72500000000002</v>
      </c>
      <c r="CD76" s="29">
        <v>258.14600000000002</v>
      </c>
      <c r="CE76" s="29">
        <v>287.30700000000002</v>
      </c>
      <c r="CF76" s="29">
        <v>309.83699999999999</v>
      </c>
      <c r="CG76" s="29">
        <v>318.73899999999998</v>
      </c>
      <c r="CH76" s="29">
        <v>323.36700000000002</v>
      </c>
      <c r="CI76" s="29">
        <v>331.48200000000003</v>
      </c>
      <c r="CJ76" s="29">
        <v>330.84500000000003</v>
      </c>
      <c r="CK76" s="29">
        <v>334.221</v>
      </c>
      <c r="CL76" s="29">
        <v>332.88200000000001</v>
      </c>
      <c r="CM76" s="29">
        <v>333.39600000000002</v>
      </c>
      <c r="CN76" s="29">
        <v>331.76799999999997</v>
      </c>
      <c r="CO76" s="29">
        <v>334.34199999999998</v>
      </c>
      <c r="CP76" s="29">
        <v>349.73399999999998</v>
      </c>
      <c r="CQ76" s="29">
        <v>356.31599999999997</v>
      </c>
      <c r="CR76" s="29">
        <v>370.11200000000002</v>
      </c>
      <c r="CS76" s="29">
        <v>384.63400000000001</v>
      </c>
      <c r="CT76" s="29">
        <v>387.80900000000003</v>
      </c>
      <c r="CU76" s="29">
        <v>383.20499999999998</v>
      </c>
      <c r="CV76" s="29">
        <v>386.5</v>
      </c>
      <c r="CW76" s="29">
        <v>387.99700000000001</v>
      </c>
      <c r="CX76" s="29">
        <v>384.35399999999998</v>
      </c>
      <c r="CY76" s="29">
        <v>392.21199999999999</v>
      </c>
      <c r="CZ76" s="29">
        <v>375.923</v>
      </c>
      <c r="DA76" s="29">
        <v>380.59</v>
      </c>
      <c r="DB76" s="29">
        <v>363.05700000000002</v>
      </c>
      <c r="DC76" s="29">
        <v>354.173</v>
      </c>
      <c r="DD76" s="29">
        <v>391.67899999999997</v>
      </c>
      <c r="DE76" s="29">
        <v>387.995</v>
      </c>
      <c r="DF76" s="29">
        <v>387.03399999999999</v>
      </c>
      <c r="DG76" s="29">
        <v>354.358</v>
      </c>
      <c r="DH76" s="29">
        <v>312.98399999999998</v>
      </c>
      <c r="DI76" s="29">
        <v>294.46199999999999</v>
      </c>
      <c r="DJ76" s="29">
        <v>308.03899999999999</v>
      </c>
      <c r="DK76" s="29">
        <v>357.70600000000002</v>
      </c>
      <c r="DL76" s="29">
        <v>374.34199999999998</v>
      </c>
      <c r="DM76" s="29">
        <v>409.24</v>
      </c>
      <c r="DN76" s="29">
        <v>412.56700000000001</v>
      </c>
      <c r="DO76" s="29">
        <v>408.69900000000001</v>
      </c>
      <c r="DP76" s="29">
        <v>399.90899999999999</v>
      </c>
      <c r="DQ76" s="29">
        <v>405.98</v>
      </c>
      <c r="DR76" s="29">
        <v>427.41300000000001</v>
      </c>
      <c r="DS76" s="29">
        <v>458.23500000000001</v>
      </c>
      <c r="DT76" s="29">
        <v>453.96800000000002</v>
      </c>
      <c r="DU76" s="29">
        <v>454.66</v>
      </c>
      <c r="DV76" s="29">
        <v>458.54500000000002</v>
      </c>
      <c r="DW76" s="29">
        <v>470.61700000000002</v>
      </c>
      <c r="DX76" s="29">
        <v>479.976</v>
      </c>
      <c r="DY76" s="29">
        <v>483.54199999999997</v>
      </c>
      <c r="DZ76" s="29">
        <v>479.81099999999998</v>
      </c>
      <c r="EA76" s="29">
        <v>460.61799999999999</v>
      </c>
      <c r="EB76" s="29">
        <v>428.67200000000003</v>
      </c>
      <c r="EC76" s="29">
        <v>405.57499999999999</v>
      </c>
      <c r="ED76" s="29">
        <v>400.548</v>
      </c>
      <c r="EE76" s="29">
        <v>383.41</v>
      </c>
      <c r="EF76" s="29">
        <v>367.84100000000001</v>
      </c>
      <c r="EG76" s="29">
        <v>370.19099999999997</v>
      </c>
      <c r="EH76" s="29">
        <v>366.34800000000001</v>
      </c>
      <c r="EI76" s="29">
        <v>347.18599999999998</v>
      </c>
      <c r="EJ76" s="29">
        <v>337.77600000000001</v>
      </c>
      <c r="EK76" s="29">
        <v>332.45400000000001</v>
      </c>
      <c r="EL76" s="29">
        <v>330.79</v>
      </c>
      <c r="EM76" s="29">
        <v>331.32900000000001</v>
      </c>
      <c r="EN76" s="29">
        <v>355.20699999999999</v>
      </c>
      <c r="EO76" s="29">
        <v>363.029</v>
      </c>
      <c r="EP76" s="29">
        <v>372.49900000000002</v>
      </c>
      <c r="EQ76" s="29">
        <v>375.84</v>
      </c>
      <c r="ER76" s="29">
        <v>369.71499999999997</v>
      </c>
      <c r="ES76" s="29">
        <v>373.86900000000003</v>
      </c>
      <c r="ET76" s="29">
        <v>376.33699999999999</v>
      </c>
      <c r="EU76" s="29">
        <v>368.54500000000002</v>
      </c>
      <c r="EV76" s="29">
        <v>374.416</v>
      </c>
      <c r="EW76" s="29">
        <v>444.26299999999998</v>
      </c>
      <c r="EX76" s="29">
        <v>514.33399999999995</v>
      </c>
      <c r="EY76" s="29">
        <v>536.43200000000002</v>
      </c>
      <c r="EZ76" s="29">
        <v>575.43399999999997</v>
      </c>
      <c r="FA76" s="29">
        <v>584.34299999999996</v>
      </c>
      <c r="FB76" s="29">
        <v>583.78700000000003</v>
      </c>
      <c r="FC76" s="29">
        <v>587.14300000000003</v>
      </c>
      <c r="FD76" s="29">
        <v>597.21699999999998</v>
      </c>
      <c r="FE76" s="29">
        <v>617.50699999999995</v>
      </c>
      <c r="FF76" s="29">
        <v>616.83600000000001</v>
      </c>
      <c r="FG76" s="29">
        <v>618.13199999999995</v>
      </c>
      <c r="FH76" s="29">
        <v>619.05700000000002</v>
      </c>
      <c r="FI76" s="29">
        <v>655.90099999999995</v>
      </c>
      <c r="FJ76" s="29">
        <v>664.04600000000005</v>
      </c>
      <c r="FK76" s="29">
        <v>636.82600000000002</v>
      </c>
      <c r="FL76" s="29">
        <v>654.298</v>
      </c>
      <c r="FM76" s="29">
        <v>639.89800000000002</v>
      </c>
      <c r="FN76" s="29">
        <v>523.07100000000003</v>
      </c>
      <c r="FO76" s="29">
        <v>452.73599999999999</v>
      </c>
      <c r="FP76" s="29">
        <v>343.16199999999998</v>
      </c>
      <c r="FQ76" s="29">
        <v>331.39699999999999</v>
      </c>
      <c r="FR76" s="29">
        <v>282.95699999999999</v>
      </c>
      <c r="FS76" s="29">
        <v>276.28699999999998</v>
      </c>
      <c r="FT76" s="29">
        <v>295.02499999999998</v>
      </c>
      <c r="FU76" s="29">
        <v>228.643</v>
      </c>
      <c r="FV76" s="29">
        <v>199.154</v>
      </c>
      <c r="FW76" s="29">
        <v>186.55799999999999</v>
      </c>
      <c r="FX76" s="29">
        <v>193.423</v>
      </c>
      <c r="FY76" s="29">
        <v>213.89500000000001</v>
      </c>
      <c r="FZ76" s="29">
        <v>211.24799999999999</v>
      </c>
      <c r="GA76" s="29">
        <v>188.327</v>
      </c>
      <c r="GB76" s="29">
        <v>169.91800000000001</v>
      </c>
      <c r="GC76" s="29">
        <v>161.244</v>
      </c>
      <c r="GD76" s="29">
        <v>151.82499999999999</v>
      </c>
      <c r="GE76" s="29">
        <v>139.1</v>
      </c>
      <c r="GF76" s="29">
        <v>140.56399999999999</v>
      </c>
      <c r="GG76" s="29">
        <v>157.71700000000001</v>
      </c>
      <c r="GH76" s="29">
        <v>147.74</v>
      </c>
      <c r="GI76" s="29">
        <v>146.95099999999999</v>
      </c>
      <c r="GJ76" s="29">
        <v>148.04300000000001</v>
      </c>
      <c r="GK76" s="29">
        <v>147.56700000000001</v>
      </c>
      <c r="GL76" s="29">
        <v>148.34</v>
      </c>
      <c r="GM76" s="29">
        <v>150.417</v>
      </c>
      <c r="GN76" s="29">
        <v>150.96100000000001</v>
      </c>
      <c r="GO76" s="29">
        <v>150.511</v>
      </c>
      <c r="GP76" s="29">
        <v>148.94200000000001</v>
      </c>
      <c r="GQ76" s="29">
        <v>154.46799999999999</v>
      </c>
      <c r="GR76" s="29">
        <v>158.44</v>
      </c>
      <c r="GS76" s="29">
        <v>168.72800000000001</v>
      </c>
      <c r="GT76" s="29">
        <v>168.94399999999999</v>
      </c>
      <c r="GU76" s="29">
        <v>168.608</v>
      </c>
      <c r="GV76" s="29">
        <v>161.57</v>
      </c>
      <c r="GW76" s="29">
        <v>162.43899999999999</v>
      </c>
      <c r="GX76" s="29">
        <v>163.435</v>
      </c>
      <c r="GY76" s="29">
        <v>150.905</v>
      </c>
      <c r="GZ76" s="29">
        <v>146.57900000000001</v>
      </c>
      <c r="HA76" s="29">
        <v>142.79499999999999</v>
      </c>
      <c r="HB76" s="29">
        <v>141.363</v>
      </c>
      <c r="HC76" s="29">
        <v>139.51</v>
      </c>
      <c r="HD76" s="29">
        <v>138.816</v>
      </c>
      <c r="HE76" s="29">
        <v>142.43799999999999</v>
      </c>
      <c r="HF76" s="29">
        <v>145.48099999999999</v>
      </c>
      <c r="HG76" s="29">
        <v>146.53899999999999</v>
      </c>
      <c r="HH76" s="29">
        <v>145.56700000000001</v>
      </c>
      <c r="HI76" s="29">
        <v>146.52099999999999</v>
      </c>
      <c r="HJ76" s="29">
        <v>146.00700000000001</v>
      </c>
      <c r="HK76" s="29">
        <v>147.07900000000001</v>
      </c>
      <c r="HL76" s="29">
        <v>143.12700000000001</v>
      </c>
      <c r="HM76" s="29">
        <v>139.75200000000001</v>
      </c>
      <c r="HN76" s="29">
        <v>136.05699999999999</v>
      </c>
      <c r="HO76" s="29">
        <v>128.97499999999999</v>
      </c>
      <c r="HP76" s="29">
        <v>128.64699999999999</v>
      </c>
      <c r="HQ76" s="29">
        <v>128.96600000000001</v>
      </c>
      <c r="HR76" s="29">
        <v>133.87200000000001</v>
      </c>
      <c r="HS76" s="29">
        <v>132.95400000000001</v>
      </c>
      <c r="HT76" s="29">
        <v>133.46199999999999</v>
      </c>
      <c r="HU76" s="29">
        <v>133.29400000000001</v>
      </c>
      <c r="HV76" s="29">
        <v>131.71899999999999</v>
      </c>
      <c r="HW76" s="29">
        <v>132.697</v>
      </c>
      <c r="HX76" s="29">
        <v>134</v>
      </c>
      <c r="HY76" s="29">
        <v>135.38900000000001</v>
      </c>
      <c r="HZ76" s="29">
        <v>137.52099999999999</v>
      </c>
      <c r="IA76" s="29">
        <v>145.17099999999999</v>
      </c>
      <c r="IB76" s="29">
        <v>148.304</v>
      </c>
      <c r="IC76" s="29">
        <v>147.893</v>
      </c>
      <c r="ID76" s="29">
        <v>149.624</v>
      </c>
      <c r="IE76" s="29">
        <v>154.309</v>
      </c>
      <c r="IF76" s="29">
        <v>159.02799999999999</v>
      </c>
      <c r="IG76" s="29">
        <v>163.971</v>
      </c>
      <c r="IH76" s="29">
        <v>165.66499999999999</v>
      </c>
      <c r="II76" s="29">
        <v>160.89699999999999</v>
      </c>
      <c r="IJ76" s="29">
        <v>166.71600000000001</v>
      </c>
      <c r="IK76" s="29">
        <v>168.92400000000001</v>
      </c>
      <c r="IL76" s="29">
        <v>168.58199999999999</v>
      </c>
      <c r="IM76" s="29">
        <v>167.131</v>
      </c>
      <c r="IN76" s="29">
        <v>169.18899999999999</v>
      </c>
      <c r="IO76" s="29">
        <v>169.34800000000001</v>
      </c>
      <c r="IP76" s="29">
        <v>168.637</v>
      </c>
      <c r="IQ76" s="29">
        <v>169.363</v>
      </c>
      <c r="IR76" s="29">
        <v>163.50700000000001</v>
      </c>
      <c r="IS76" s="29">
        <v>162.27000000000001</v>
      </c>
      <c r="IT76" s="29">
        <v>160</v>
      </c>
      <c r="IU76" s="29">
        <v>157.767</v>
      </c>
      <c r="IV76" s="29">
        <v>154.69800000000001</v>
      </c>
      <c r="IW76" s="29">
        <v>149.43700000000001</v>
      </c>
      <c r="IX76" s="29">
        <v>147.47499999999999</v>
      </c>
      <c r="IY76" s="29">
        <v>143.38499999999999</v>
      </c>
      <c r="IZ76" s="29">
        <v>139.583</v>
      </c>
      <c r="JA76" s="29">
        <v>142.31700000000001</v>
      </c>
      <c r="JB76" s="29">
        <v>141.82900000000001</v>
      </c>
      <c r="JC76" s="29">
        <v>149.066</v>
      </c>
      <c r="JD76" s="29">
        <v>154.91300000000001</v>
      </c>
      <c r="JE76" s="29">
        <v>154.934</v>
      </c>
      <c r="JF76" s="29">
        <v>152.27500000000001</v>
      </c>
      <c r="JG76" s="29">
        <v>148.96899999999999</v>
      </c>
      <c r="JH76" s="29">
        <v>146.04599999999999</v>
      </c>
      <c r="JI76" s="29">
        <v>147.33199999999999</v>
      </c>
      <c r="JJ76" s="29">
        <v>150.47999999999999</v>
      </c>
      <c r="JK76" s="29">
        <v>152.97900000000001</v>
      </c>
      <c r="JL76" s="29">
        <v>153.26300000000001</v>
      </c>
      <c r="JM76" s="29">
        <v>156.15799999999999</v>
      </c>
      <c r="JN76" s="29">
        <v>161.422</v>
      </c>
      <c r="JO76" s="29">
        <v>163.697</v>
      </c>
      <c r="JP76" s="29">
        <v>165.708</v>
      </c>
      <c r="JQ76" s="29">
        <v>168.398</v>
      </c>
      <c r="JR76" s="29">
        <v>172.86799999999999</v>
      </c>
      <c r="JS76" s="29">
        <v>175.01599999999999</v>
      </c>
      <c r="JT76" s="29">
        <v>176.60300000000001</v>
      </c>
      <c r="JU76" s="29">
        <v>181.12100000000001</v>
      </c>
      <c r="JV76" s="29">
        <v>183.065</v>
      </c>
      <c r="JW76" s="29">
        <v>182.16900000000001</v>
      </c>
      <c r="JX76" s="29">
        <v>182.18299999999999</v>
      </c>
      <c r="JY76" s="29">
        <v>184.642</v>
      </c>
      <c r="JZ76" s="29">
        <v>177.74</v>
      </c>
      <c r="KA76" s="29">
        <v>173.98400000000001</v>
      </c>
      <c r="KB76" s="29">
        <v>177.96199999999999</v>
      </c>
      <c r="KC76" s="29">
        <v>179.732</v>
      </c>
      <c r="KD76" s="29">
        <v>181.03800000000001</v>
      </c>
      <c r="KE76" s="29">
        <v>181.559</v>
      </c>
      <c r="KF76" s="29">
        <v>179.13</v>
      </c>
      <c r="KG76" s="29">
        <v>178.922</v>
      </c>
      <c r="KH76" s="29">
        <v>175.851</v>
      </c>
      <c r="KI76" s="29">
        <v>183.58</v>
      </c>
      <c r="KJ76" s="29">
        <v>179.29</v>
      </c>
      <c r="KK76" s="29">
        <v>168.71299999999999</v>
      </c>
      <c r="KL76" s="29">
        <v>161.25</v>
      </c>
      <c r="KM76" s="29">
        <v>158.77600000000001</v>
      </c>
      <c r="KN76" s="29">
        <v>154.006</v>
      </c>
      <c r="KO76" s="29">
        <v>189.846</v>
      </c>
      <c r="KP76" s="29">
        <v>187.26400000000001</v>
      </c>
      <c r="KQ76" s="29">
        <v>176.68600000000001</v>
      </c>
      <c r="KR76" s="29">
        <v>173.286</v>
      </c>
      <c r="KS76" s="29">
        <v>164.821</v>
      </c>
      <c r="KT76" s="29">
        <v>171.99799999999999</v>
      </c>
      <c r="KU76" s="29">
        <v>175.89500000000001</v>
      </c>
      <c r="KV76" s="29">
        <v>165.78899999999999</v>
      </c>
      <c r="KW76" s="29">
        <v>164.02600000000001</v>
      </c>
      <c r="KX76" s="29">
        <v>163.72999999999999</v>
      </c>
      <c r="KY76" s="29">
        <v>164.68799999999999</v>
      </c>
      <c r="KZ76" s="29">
        <v>162.268</v>
      </c>
      <c r="LA76" s="29">
        <v>160.321</v>
      </c>
      <c r="LB76" s="29">
        <v>158.90700000000001</v>
      </c>
      <c r="LC76" s="29">
        <v>157.28700000000001</v>
      </c>
      <c r="LD76" s="29">
        <v>173.446</v>
      </c>
      <c r="LE76" s="29">
        <v>182.39400000000001</v>
      </c>
      <c r="LF76" s="29">
        <v>185.93199999999999</v>
      </c>
      <c r="LG76" s="29">
        <v>196.11699999999999</v>
      </c>
      <c r="LH76" s="29">
        <v>199.81899999999999</v>
      </c>
      <c r="LI76" s="29">
        <v>187.304</v>
      </c>
      <c r="LJ76" s="29">
        <v>186.30099999999999</v>
      </c>
      <c r="LK76" s="29">
        <v>182.286</v>
      </c>
      <c r="LL76" s="29">
        <v>186.99700000000001</v>
      </c>
      <c r="LM76" s="29">
        <v>187.38800000000001</v>
      </c>
      <c r="LN76" s="29">
        <v>199.21100000000001</v>
      </c>
      <c r="LO76" s="29">
        <v>201.364</v>
      </c>
      <c r="LP76" s="29">
        <v>205.29599999999999</v>
      </c>
      <c r="LQ76" s="29">
        <v>195.72499999999999</v>
      </c>
      <c r="LR76" s="29">
        <v>187.727</v>
      </c>
      <c r="LS76" s="29">
        <v>185.036</v>
      </c>
      <c r="LT76" s="29">
        <v>184.05600000000001</v>
      </c>
      <c r="LU76" s="29">
        <v>174.89699999999999</v>
      </c>
      <c r="LV76" s="29">
        <v>174.904</v>
      </c>
      <c r="LW76" s="29">
        <v>175.26300000000001</v>
      </c>
      <c r="LX76" s="29">
        <v>197.023</v>
      </c>
      <c r="LY76" s="29">
        <v>201.71299999999999</v>
      </c>
      <c r="LZ76" s="29">
        <v>203.36600000000001</v>
      </c>
      <c r="MA76" s="29">
        <v>202.10400000000001</v>
      </c>
      <c r="MB76" s="29">
        <v>202.273</v>
      </c>
      <c r="MC76" s="29">
        <v>192.482</v>
      </c>
      <c r="MD76" s="29">
        <v>186.589</v>
      </c>
      <c r="ME76" s="29">
        <v>187.53899999999999</v>
      </c>
      <c r="MF76" s="29">
        <v>184.261</v>
      </c>
      <c r="MG76" s="29">
        <v>184.53899999999999</v>
      </c>
      <c r="MH76" s="29">
        <v>189.346</v>
      </c>
      <c r="MI76" s="29">
        <v>191.81899999999999</v>
      </c>
      <c r="MJ76" s="29">
        <v>186.47499999999999</v>
      </c>
      <c r="MK76" s="29">
        <v>173.73500000000001</v>
      </c>
      <c r="ML76" s="29">
        <v>173.761</v>
      </c>
      <c r="MM76" s="29">
        <v>180.94499999999999</v>
      </c>
      <c r="MN76" s="29">
        <v>185.774</v>
      </c>
      <c r="MO76" s="29">
        <v>185.679</v>
      </c>
      <c r="MP76" s="29">
        <v>191.56</v>
      </c>
      <c r="MQ76" s="29">
        <v>195.16</v>
      </c>
      <c r="MR76" s="29">
        <v>194.029</v>
      </c>
      <c r="MS76" s="29">
        <v>195.078</v>
      </c>
      <c r="MT76" s="29">
        <v>189.47499999999999</v>
      </c>
      <c r="MU76" s="29">
        <v>190.011</v>
      </c>
      <c r="MV76" s="29">
        <v>190.17400000000001</v>
      </c>
      <c r="MW76" s="29">
        <v>195.13800000000001</v>
      </c>
      <c r="MX76" s="29">
        <v>210.36500000000001</v>
      </c>
      <c r="MY76" s="29">
        <v>218.203</v>
      </c>
      <c r="MZ76" s="29">
        <v>220.47</v>
      </c>
      <c r="NA76" s="29">
        <v>220.648</v>
      </c>
      <c r="NB76" s="29">
        <v>219.34800000000001</v>
      </c>
      <c r="NC76" s="29">
        <v>211.054</v>
      </c>
      <c r="ND76" s="29">
        <v>228.88499999999999</v>
      </c>
      <c r="NE76" s="29">
        <v>238.166</v>
      </c>
      <c r="NF76" s="29">
        <v>239.47</v>
      </c>
      <c r="NG76" s="29">
        <v>243.81</v>
      </c>
      <c r="NH76" s="29">
        <v>256.18</v>
      </c>
      <c r="NI76" s="29">
        <v>264.72899999999998</v>
      </c>
      <c r="NJ76" s="29">
        <v>265.23899999999998</v>
      </c>
      <c r="NK76" s="29">
        <v>260.29000000000002</v>
      </c>
      <c r="NL76" s="29">
        <v>261.36799999999999</v>
      </c>
      <c r="NM76" s="29">
        <v>258.166</v>
      </c>
      <c r="NN76" s="29">
        <v>264.77800000000002</v>
      </c>
      <c r="NO76" s="29">
        <v>265.15600000000001</v>
      </c>
      <c r="NP76" s="29">
        <v>270.38600000000002</v>
      </c>
      <c r="NQ76" s="29">
        <v>260.27199999999999</v>
      </c>
      <c r="NR76" s="29">
        <v>257.92599999999999</v>
      </c>
      <c r="NS76" s="29">
        <v>257.83499999999998</v>
      </c>
      <c r="NT76" s="29">
        <v>256.589</v>
      </c>
      <c r="NU76" s="29">
        <v>257.48399999999998</v>
      </c>
      <c r="NV76" s="29">
        <v>261.48500000000001</v>
      </c>
      <c r="NW76" s="29">
        <v>260.33100000000002</v>
      </c>
      <c r="NX76" s="29">
        <v>261.065</v>
      </c>
      <c r="NY76" s="29">
        <v>255.52500000000001</v>
      </c>
      <c r="NZ76" s="29">
        <v>259.036</v>
      </c>
      <c r="OA76" s="29">
        <v>250.96799999999999</v>
      </c>
      <c r="OB76" s="29">
        <v>235.84800000000001</v>
      </c>
      <c r="OC76" s="29">
        <v>226.267</v>
      </c>
      <c r="OD76" s="29">
        <v>226.00899999999999</v>
      </c>
      <c r="OE76" s="29">
        <v>226.822</v>
      </c>
      <c r="OF76" s="29">
        <v>249.63200000000001</v>
      </c>
      <c r="OG76" s="29">
        <v>232.72800000000001</v>
      </c>
      <c r="OH76" s="29">
        <v>236.77799999999999</v>
      </c>
      <c r="OI76" s="29">
        <v>238.82900000000001</v>
      </c>
      <c r="OJ76" s="29">
        <v>237.52500000000001</v>
      </c>
      <c r="OK76" s="29">
        <v>237.24100000000001</v>
      </c>
      <c r="OL76" s="29">
        <v>237.93600000000001</v>
      </c>
      <c r="OM76" s="29">
        <v>238.916</v>
      </c>
      <c r="ON76" s="29">
        <v>236.887</v>
      </c>
      <c r="OO76" s="29">
        <v>237.602</v>
      </c>
      <c r="OP76" s="29">
        <v>235.85900000000001</v>
      </c>
      <c r="OQ76" s="29">
        <v>241.19399999999999</v>
      </c>
      <c r="OR76" s="29">
        <v>249.05699999999999</v>
      </c>
      <c r="OS76" s="29">
        <v>254.34</v>
      </c>
      <c r="OT76" s="29">
        <v>253.012</v>
      </c>
      <c r="OU76" s="29">
        <v>253.107</v>
      </c>
      <c r="OV76" s="29">
        <v>250.88499999999999</v>
      </c>
      <c r="OW76" s="29">
        <v>251.77099999999999</v>
      </c>
      <c r="OX76" s="29">
        <v>246.21899999999999</v>
      </c>
      <c r="OY76" s="29">
        <v>250.22900000000001</v>
      </c>
      <c r="OZ76" s="29">
        <v>245.33600000000001</v>
      </c>
      <c r="PA76" s="29">
        <v>256.95600000000002</v>
      </c>
      <c r="PB76" s="29">
        <v>263.89299999999997</v>
      </c>
      <c r="PC76" s="29">
        <v>268.803</v>
      </c>
      <c r="PD76" s="29">
        <v>265.55599999999998</v>
      </c>
      <c r="PE76" s="29">
        <v>270.18400000000003</v>
      </c>
      <c r="PF76" s="29">
        <v>257.74400000000003</v>
      </c>
      <c r="PG76" s="29">
        <v>243.53200000000001</v>
      </c>
      <c r="PH76" s="29">
        <v>238.82599999999999</v>
      </c>
      <c r="PI76" s="29">
        <v>232.78700000000001</v>
      </c>
      <c r="PJ76" s="29">
        <v>242.93700000000001</v>
      </c>
      <c r="PK76" s="29">
        <v>249.226</v>
      </c>
      <c r="PL76" s="29">
        <v>249.44</v>
      </c>
      <c r="PM76" s="29">
        <v>258.7</v>
      </c>
      <c r="PN76" s="29">
        <v>264.52499999999998</v>
      </c>
      <c r="PO76" s="29">
        <v>272.875</v>
      </c>
      <c r="PP76" s="29">
        <v>276.065</v>
      </c>
      <c r="PQ76" s="29">
        <v>274.22699999999998</v>
      </c>
      <c r="PR76" s="29">
        <v>263.68599999999998</v>
      </c>
      <c r="PS76" s="29">
        <v>256.52699999999999</v>
      </c>
      <c r="PT76" s="29">
        <v>255.733</v>
      </c>
      <c r="PU76" s="29">
        <v>254.41900000000001</v>
      </c>
      <c r="PV76" s="29">
        <v>252.51499999999999</v>
      </c>
      <c r="PW76" s="29">
        <v>251.96</v>
      </c>
      <c r="PX76" s="29">
        <v>263.00599999999997</v>
      </c>
      <c r="PY76" s="29">
        <v>270.846</v>
      </c>
      <c r="PZ76" s="29">
        <v>280.89100000000002</v>
      </c>
      <c r="QA76" s="29">
        <v>277.40499999999997</v>
      </c>
      <c r="QB76" s="29">
        <v>277.10399999999998</v>
      </c>
      <c r="QC76" s="29">
        <v>273.16899999999998</v>
      </c>
      <c r="QD76" s="29">
        <v>274.08300000000003</v>
      </c>
      <c r="QE76" s="29">
        <v>281.34899999999999</v>
      </c>
      <c r="QF76" s="29">
        <v>279.46300000000002</v>
      </c>
      <c r="QG76" s="29">
        <v>276.851</v>
      </c>
      <c r="QH76" s="29">
        <v>286.577</v>
      </c>
      <c r="QI76" s="29">
        <v>305.89100000000002</v>
      </c>
      <c r="QJ76" s="29">
        <v>306.23599999999999</v>
      </c>
      <c r="QK76" s="29">
        <v>293.58600000000001</v>
      </c>
      <c r="QL76" s="29">
        <v>283.20100000000002</v>
      </c>
      <c r="QM76" s="29">
        <v>290.76100000000002</v>
      </c>
      <c r="QN76" s="29">
        <v>298.46699999999998</v>
      </c>
      <c r="QO76" s="29">
        <v>298.73599999999999</v>
      </c>
      <c r="QP76" s="29">
        <v>309.52699999999999</v>
      </c>
      <c r="QQ76" s="29">
        <v>317.12599999999998</v>
      </c>
      <c r="QR76" s="29">
        <v>323.51</v>
      </c>
      <c r="QS76" s="29">
        <v>322.23700000000002</v>
      </c>
      <c r="QT76" s="29">
        <v>322.85000000000002</v>
      </c>
      <c r="QU76" s="29">
        <v>327.88400000000001</v>
      </c>
      <c r="QV76" s="29">
        <v>326.798</v>
      </c>
      <c r="QW76" s="29">
        <v>322.58499999999998</v>
      </c>
      <c r="QX76" s="29">
        <v>314.28300000000002</v>
      </c>
      <c r="QY76" s="29">
        <v>315.11900000000003</v>
      </c>
      <c r="QZ76" s="29">
        <v>324.38600000000002</v>
      </c>
      <c r="RA76" s="29">
        <v>325.02199999999999</v>
      </c>
      <c r="RB76" s="29">
        <v>346.303</v>
      </c>
      <c r="RC76" s="29">
        <v>343.98</v>
      </c>
      <c r="RD76" s="29">
        <v>340.82</v>
      </c>
      <c r="RE76" s="29">
        <v>348.58300000000003</v>
      </c>
      <c r="RF76" s="29">
        <v>349.22899999999998</v>
      </c>
      <c r="RG76" s="29">
        <v>365.642</v>
      </c>
      <c r="RH76" s="29">
        <v>378.87900000000002</v>
      </c>
      <c r="RI76" s="29">
        <v>384.339</v>
      </c>
      <c r="RJ76" s="29">
        <v>380.173</v>
      </c>
      <c r="RK76" s="29">
        <v>358.54899999999998</v>
      </c>
      <c r="RL76" s="29">
        <v>344.58</v>
      </c>
      <c r="RM76" s="29">
        <v>341.238</v>
      </c>
      <c r="RN76" s="29">
        <v>341.59199999999998</v>
      </c>
      <c r="RO76" s="29">
        <v>336.66800000000001</v>
      </c>
      <c r="RP76" s="29">
        <v>336.90600000000001</v>
      </c>
      <c r="RQ76" s="29">
        <v>339.26</v>
      </c>
      <c r="RR76" s="29">
        <v>335.91199999999998</v>
      </c>
      <c r="RS76" s="29">
        <v>333.56299999999999</v>
      </c>
      <c r="RT76" s="29">
        <v>331.60300000000001</v>
      </c>
      <c r="RU76" s="29">
        <v>326.35500000000002</v>
      </c>
      <c r="RV76" s="29">
        <v>324.077</v>
      </c>
      <c r="RW76" s="29">
        <v>321.16000000000003</v>
      </c>
      <c r="RX76" s="29">
        <v>326.00099999999998</v>
      </c>
      <c r="RY76" s="29">
        <v>334.005</v>
      </c>
      <c r="RZ76" s="29">
        <v>332.53699999999998</v>
      </c>
      <c r="SA76" s="29">
        <v>328.80599999999998</v>
      </c>
      <c r="SB76" s="29">
        <v>327.18299999999999</v>
      </c>
      <c r="SC76" s="29">
        <v>322.86700000000002</v>
      </c>
      <c r="SD76" s="29">
        <v>312.06599999999997</v>
      </c>
      <c r="SE76" s="29">
        <v>300.51400000000001</v>
      </c>
      <c r="SF76" s="29">
        <v>300.60300000000001</v>
      </c>
      <c r="SG76" s="29">
        <v>290.91699999999997</v>
      </c>
      <c r="SH76" s="29">
        <v>282.41000000000003</v>
      </c>
      <c r="SI76" s="29">
        <v>278.68900000000002</v>
      </c>
      <c r="SJ76" s="29">
        <v>277.18099999999998</v>
      </c>
      <c r="SK76" s="29">
        <v>283.26299999999998</v>
      </c>
      <c r="SL76" s="29">
        <v>288.065</v>
      </c>
      <c r="SM76" s="29">
        <v>288.733</v>
      </c>
      <c r="SN76" s="29">
        <v>301.97800000000001</v>
      </c>
      <c r="SO76" s="29">
        <v>283.69799999999998</v>
      </c>
      <c r="SP76" s="29">
        <v>279.47800000000001</v>
      </c>
      <c r="SQ76" s="29">
        <v>275.887</v>
      </c>
      <c r="SR76" s="29">
        <v>268.63200000000001</v>
      </c>
      <c r="SS76" s="29">
        <v>264.93200000000002</v>
      </c>
      <c r="ST76" s="29">
        <v>264.41699999999997</v>
      </c>
      <c r="SU76" s="29">
        <v>261.04599999999999</v>
      </c>
      <c r="SV76" s="29">
        <v>255.52500000000001</v>
      </c>
      <c r="SW76" s="29">
        <v>257.56400000000002</v>
      </c>
      <c r="SX76" s="29">
        <v>260.11</v>
      </c>
      <c r="SY76" s="29">
        <v>260.24</v>
      </c>
      <c r="SZ76" s="29">
        <v>260.91699999999997</v>
      </c>
      <c r="TA76" s="29">
        <v>266.54199999999997</v>
      </c>
      <c r="TB76" s="29">
        <v>273.14299999999997</v>
      </c>
      <c r="TC76" s="29">
        <v>277.44200000000001</v>
      </c>
      <c r="TD76" s="29">
        <v>280.29899999999998</v>
      </c>
      <c r="TE76" s="29">
        <v>283.435</v>
      </c>
      <c r="TF76" s="29">
        <v>277.83300000000003</v>
      </c>
      <c r="TG76" s="29">
        <v>278.52699999999999</v>
      </c>
      <c r="TH76" s="29">
        <v>276.41000000000003</v>
      </c>
      <c r="TI76" s="29">
        <v>271.24700000000001</v>
      </c>
    </row>
    <row r="77" spans="2:529" x14ac:dyDescent="0.25">
      <c r="B77" s="29" t="s">
        <v>323</v>
      </c>
      <c r="C77" s="29" t="s">
        <v>927</v>
      </c>
      <c r="D77" s="29">
        <f t="shared" si="13"/>
        <v>514</v>
      </c>
      <c r="E77" s="29" t="str" cm="1">
        <f t="array" ref="E77">_xll.BDP($B77&amp;" corp",E$11)</f>
        <v>BERTEL 3 1/2 04/23/75</v>
      </c>
      <c r="F77" s="29" t="str" cm="1">
        <f t="array" ref="F77">_xll.BDP($B77&amp;" corp",F$11)</f>
        <v>BERTEL</v>
      </c>
      <c r="G77" s="29" cm="1">
        <f t="array" ref="G77">_xll.BDP($B77&amp;" corp",G$11)</f>
        <v>3.5</v>
      </c>
      <c r="H77" s="31" cm="1">
        <f t="array" ref="H77">_xll.BDP($B77&amp;" corp",H$11)*1</f>
        <v>46500</v>
      </c>
      <c r="I77" s="31" t="str">
        <f t="shared" ref="I77:I140" si="14">F77&amp;" "&amp;G77&amp;" "&amp;RIGHT(YEAR(H77),2)</f>
        <v>BERTEL 3.5 27</v>
      </c>
      <c r="J77" s="29" t="str" cm="1">
        <f t="array" ref="J77">_xll.BDP($B77&amp;" corp",J$11)</f>
        <v>EUR</v>
      </c>
      <c r="K77" s="31" cm="1">
        <f t="array" ref="K77">_xll.BDP($B77&amp;" corp",K$11)*1</f>
        <v>42110</v>
      </c>
      <c r="L77" s="29">
        <f t="shared" ref="L77:L140" ca="1" si="15">TODAY()-K77</f>
        <v>2016</v>
      </c>
      <c r="N77" s="29">
        <v>1</v>
      </c>
      <c r="O77" s="29" t="s">
        <v>1174</v>
      </c>
      <c r="P77" s="29">
        <f>_xll.BDH(B77&amp;"@"&amp;C77&amp;" Corp","blp_i_sprd_mid","-2AY",,"Dates=h","Fill=C","Sort=R","Dir=H","factor=1","pcs="&amp;TV78,"cols=514;rows=1")</f>
        <v>353.89699999999999</v>
      </c>
      <c r="Q77" s="29">
        <v>354.29</v>
      </c>
      <c r="R77" s="29">
        <v>356.589</v>
      </c>
      <c r="S77" s="29">
        <v>357.67500000000001</v>
      </c>
      <c r="T77" s="29">
        <v>356.95600000000002</v>
      </c>
      <c r="U77" s="29">
        <v>347.90699999999998</v>
      </c>
      <c r="V77" s="29">
        <v>344.90199999999999</v>
      </c>
      <c r="W77" s="29">
        <v>344.32</v>
      </c>
      <c r="X77" s="29">
        <v>342.464</v>
      </c>
      <c r="Y77" s="29">
        <v>342.97199999999998</v>
      </c>
      <c r="Z77" s="29">
        <v>341.709</v>
      </c>
      <c r="AA77" s="29">
        <v>342.32299999999998</v>
      </c>
      <c r="AB77" s="29">
        <v>347.03100000000001</v>
      </c>
      <c r="AC77" s="29">
        <v>351.99900000000002</v>
      </c>
      <c r="AD77" s="29">
        <v>351.85199999999998</v>
      </c>
      <c r="AE77" s="29">
        <v>353.71300000000002</v>
      </c>
      <c r="AF77" s="29">
        <v>359.279</v>
      </c>
      <c r="AG77" s="29">
        <v>359.80799999999999</v>
      </c>
      <c r="AH77" s="29">
        <v>361.72399999999999</v>
      </c>
      <c r="AI77" s="29">
        <v>353.399</v>
      </c>
      <c r="AJ77" s="29">
        <v>347.72399999999999</v>
      </c>
      <c r="AK77" s="29">
        <v>347.19900000000001</v>
      </c>
      <c r="AL77" s="29">
        <v>342.19799999999998</v>
      </c>
      <c r="AM77" s="29">
        <v>332.774</v>
      </c>
      <c r="AN77" s="29">
        <v>332.73599999999999</v>
      </c>
      <c r="AO77" s="29">
        <v>331.76499999999999</v>
      </c>
      <c r="AP77" s="29">
        <v>331.18700000000001</v>
      </c>
      <c r="AQ77" s="29">
        <v>331.28399999999999</v>
      </c>
      <c r="AR77" s="29">
        <v>330.45</v>
      </c>
      <c r="AS77" s="29">
        <v>323.07400000000001</v>
      </c>
      <c r="AT77" s="29">
        <v>325.65800000000002</v>
      </c>
      <c r="AU77" s="29">
        <v>326.11</v>
      </c>
      <c r="AV77" s="29">
        <v>323.65899999999999</v>
      </c>
      <c r="AW77" s="29">
        <v>323.15699999999998</v>
      </c>
      <c r="AX77" s="29">
        <v>323.774</v>
      </c>
      <c r="AY77" s="29">
        <v>322.86599999999999</v>
      </c>
      <c r="AZ77" s="29">
        <v>319.82799999999997</v>
      </c>
      <c r="BA77" s="29">
        <v>321.649</v>
      </c>
      <c r="BB77" s="29">
        <v>318.32799999999997</v>
      </c>
      <c r="BC77" s="29">
        <v>316.964</v>
      </c>
      <c r="BD77" s="29">
        <v>316.048</v>
      </c>
      <c r="BE77" s="29">
        <v>315.09100000000001</v>
      </c>
      <c r="BF77" s="29">
        <v>319.32499999999999</v>
      </c>
      <c r="BG77" s="29">
        <v>320.84199999999998</v>
      </c>
      <c r="BH77" s="29">
        <v>320.14999999999998</v>
      </c>
      <c r="BI77" s="29">
        <v>317.13</v>
      </c>
      <c r="BJ77" s="29">
        <v>317.16000000000003</v>
      </c>
      <c r="BK77" s="29">
        <v>315.81</v>
      </c>
      <c r="BL77" s="29">
        <v>312.29700000000003</v>
      </c>
      <c r="BM77" s="29">
        <v>310.72500000000002</v>
      </c>
      <c r="BN77" s="29">
        <v>315.86200000000002</v>
      </c>
      <c r="BO77" s="29">
        <v>318.49200000000002</v>
      </c>
      <c r="BP77" s="29">
        <v>326.19</v>
      </c>
      <c r="BQ77" s="29">
        <v>326.88600000000002</v>
      </c>
      <c r="BR77" s="29">
        <v>330.62700000000001</v>
      </c>
      <c r="BS77" s="29">
        <v>330.99900000000002</v>
      </c>
      <c r="BT77" s="29">
        <v>336.33100000000002</v>
      </c>
      <c r="BU77" s="29">
        <v>336.07299999999998</v>
      </c>
      <c r="BV77" s="29">
        <v>335.392</v>
      </c>
      <c r="BW77" s="29">
        <v>332.53399999999999</v>
      </c>
      <c r="BX77" s="29">
        <v>323.23500000000001</v>
      </c>
      <c r="BY77" s="29">
        <v>322.52600000000001</v>
      </c>
      <c r="BZ77" s="29">
        <v>321.07400000000001</v>
      </c>
      <c r="CA77" s="29">
        <v>319.18400000000003</v>
      </c>
      <c r="CB77" s="29">
        <v>323.95400000000001</v>
      </c>
      <c r="CC77" s="29">
        <v>333.137</v>
      </c>
      <c r="CD77" s="29">
        <v>336.65899999999999</v>
      </c>
      <c r="CE77" s="29">
        <v>351.363</v>
      </c>
      <c r="CF77" s="29">
        <v>358.99799999999999</v>
      </c>
      <c r="CG77" s="29">
        <v>362.18299999999999</v>
      </c>
      <c r="CH77" s="29">
        <v>363.90800000000002</v>
      </c>
      <c r="CI77" s="29">
        <v>367.33699999999999</v>
      </c>
      <c r="CJ77" s="29">
        <v>364.69099999999997</v>
      </c>
      <c r="CK77" s="29">
        <v>369.22800000000001</v>
      </c>
      <c r="CL77" s="29">
        <v>368.01</v>
      </c>
      <c r="CM77" s="29">
        <v>365.53199999999998</v>
      </c>
      <c r="CN77" s="29">
        <v>364.339</v>
      </c>
      <c r="CO77" s="29">
        <v>364.71100000000001</v>
      </c>
      <c r="CP77" s="29">
        <v>370.11099999999999</v>
      </c>
      <c r="CQ77" s="29">
        <v>373.13200000000001</v>
      </c>
      <c r="CR77" s="29">
        <v>376.25200000000001</v>
      </c>
      <c r="CS77" s="29">
        <v>383.78500000000003</v>
      </c>
      <c r="CT77" s="29">
        <v>386.35399999999998</v>
      </c>
      <c r="CU77" s="29">
        <v>383.59699999999998</v>
      </c>
      <c r="CV77" s="29">
        <v>383.91899999999998</v>
      </c>
      <c r="CW77" s="29">
        <v>382.93599999999998</v>
      </c>
      <c r="CX77" s="29">
        <v>380.572</v>
      </c>
      <c r="CY77" s="29">
        <v>385.02199999999999</v>
      </c>
      <c r="CZ77" s="29">
        <v>376.58499999999998</v>
      </c>
      <c r="DA77" s="29">
        <v>377.94299999999998</v>
      </c>
      <c r="DB77" s="29">
        <v>371.12700000000001</v>
      </c>
      <c r="DC77" s="29">
        <v>364.89699999999999</v>
      </c>
      <c r="DD77" s="29">
        <v>385.01799999999997</v>
      </c>
      <c r="DE77" s="29">
        <v>382.20800000000003</v>
      </c>
      <c r="DF77" s="29">
        <v>377.17099999999999</v>
      </c>
      <c r="DG77" s="29">
        <v>357.88499999999999</v>
      </c>
      <c r="DH77" s="29">
        <v>335.27699999999999</v>
      </c>
      <c r="DI77" s="29">
        <v>327.45100000000002</v>
      </c>
      <c r="DJ77" s="29">
        <v>333.97899999999998</v>
      </c>
      <c r="DK77" s="29">
        <v>363.88799999999998</v>
      </c>
      <c r="DL77" s="29">
        <v>371.86399999999998</v>
      </c>
      <c r="DM77" s="29">
        <v>392.73700000000002</v>
      </c>
      <c r="DN77" s="29">
        <v>395.21800000000002</v>
      </c>
      <c r="DO77" s="29">
        <v>396.09</v>
      </c>
      <c r="DP77" s="29">
        <v>390.589</v>
      </c>
      <c r="DQ77" s="29">
        <v>392.62900000000002</v>
      </c>
      <c r="DR77" s="29">
        <v>402.697</v>
      </c>
      <c r="DS77" s="29">
        <v>419.447</v>
      </c>
      <c r="DT77" s="29">
        <v>416.77100000000002</v>
      </c>
      <c r="DU77" s="29">
        <v>419.25700000000001</v>
      </c>
      <c r="DV77" s="29">
        <v>419.92899999999997</v>
      </c>
      <c r="DW77" s="29">
        <v>425.49400000000003</v>
      </c>
      <c r="DX77" s="29">
        <v>431.46100000000001</v>
      </c>
      <c r="DY77" s="29">
        <v>434.68400000000003</v>
      </c>
      <c r="DZ77" s="29">
        <v>435.13200000000001</v>
      </c>
      <c r="EA77" s="29">
        <v>424.49299999999999</v>
      </c>
      <c r="EB77" s="29">
        <v>411.87599999999998</v>
      </c>
      <c r="EC77" s="29">
        <v>397.50299999999999</v>
      </c>
      <c r="ED77" s="29">
        <v>389.98899999999998</v>
      </c>
      <c r="EE77" s="29">
        <v>389.774</v>
      </c>
      <c r="EF77" s="29">
        <v>386.36599999999999</v>
      </c>
      <c r="EG77" s="29">
        <v>391.71899999999999</v>
      </c>
      <c r="EH77" s="29">
        <v>390.875</v>
      </c>
      <c r="EI77" s="29">
        <v>381.59199999999998</v>
      </c>
      <c r="EJ77" s="29">
        <v>380.05399999999997</v>
      </c>
      <c r="EK77" s="29">
        <v>371.5</v>
      </c>
      <c r="EL77" s="29">
        <v>370.24099999999999</v>
      </c>
      <c r="EM77" s="29">
        <v>369.73599999999999</v>
      </c>
      <c r="EN77" s="29">
        <v>382.19799999999998</v>
      </c>
      <c r="EO77" s="29">
        <v>384.63799999999998</v>
      </c>
      <c r="EP77" s="29">
        <v>387.49099999999999</v>
      </c>
      <c r="EQ77" s="29">
        <v>396.43200000000002</v>
      </c>
      <c r="ER77" s="29">
        <v>394.90499999999997</v>
      </c>
      <c r="ES77" s="29">
        <v>398.77</v>
      </c>
      <c r="ET77" s="29">
        <v>403.10899999999998</v>
      </c>
      <c r="EU77" s="29">
        <v>398.16399999999999</v>
      </c>
      <c r="EV77" s="29">
        <v>401.245</v>
      </c>
      <c r="EW77" s="29">
        <v>429.04199999999997</v>
      </c>
      <c r="EX77" s="29">
        <v>454.43400000000003</v>
      </c>
      <c r="EY77" s="29">
        <v>462.89699999999999</v>
      </c>
      <c r="EZ77" s="29">
        <v>484.34199999999998</v>
      </c>
      <c r="FA77" s="29">
        <v>489.322</v>
      </c>
      <c r="FB77" s="29">
        <v>488.964</v>
      </c>
      <c r="FC77" s="29">
        <v>489.07400000000001</v>
      </c>
      <c r="FD77" s="29">
        <v>497.94600000000003</v>
      </c>
      <c r="FE77" s="29">
        <v>504.089</v>
      </c>
      <c r="FF77" s="29">
        <v>503.78899999999999</v>
      </c>
      <c r="FG77" s="29">
        <v>505.8</v>
      </c>
      <c r="FH77" s="29">
        <v>508.83600000000001</v>
      </c>
      <c r="FI77" s="29">
        <v>543.83199999999999</v>
      </c>
      <c r="FJ77" s="29">
        <v>555.29999999999995</v>
      </c>
      <c r="FK77" s="29">
        <v>527.81399999999996</v>
      </c>
      <c r="FL77" s="29">
        <v>531.99800000000005</v>
      </c>
      <c r="FM77" s="29">
        <v>534.59199999999998</v>
      </c>
      <c r="FN77" s="29">
        <v>449.63299999999998</v>
      </c>
      <c r="FO77" s="29">
        <v>402.44099999999997</v>
      </c>
      <c r="FP77" s="29">
        <v>334.399</v>
      </c>
      <c r="FQ77" s="29">
        <v>336.87099999999998</v>
      </c>
      <c r="FR77" s="29">
        <v>307.19</v>
      </c>
      <c r="FS77" s="29">
        <v>304.56400000000002</v>
      </c>
      <c r="FT77" s="29">
        <v>319.83</v>
      </c>
      <c r="FU77" s="29">
        <v>268.71300000000002</v>
      </c>
      <c r="FV77" s="29">
        <v>247.29400000000001</v>
      </c>
      <c r="FW77" s="29">
        <v>237.429</v>
      </c>
      <c r="FX77" s="29">
        <v>239.65100000000001</v>
      </c>
      <c r="FY77" s="29">
        <v>248.64</v>
      </c>
      <c r="FZ77" s="29">
        <v>245.643</v>
      </c>
      <c r="GA77" s="29">
        <v>226.256</v>
      </c>
      <c r="GB77" s="29">
        <v>210.316</v>
      </c>
      <c r="GC77" s="29">
        <v>205.67599999999999</v>
      </c>
      <c r="GD77" s="29">
        <v>198.80199999999999</v>
      </c>
      <c r="GE77" s="29">
        <v>190.251</v>
      </c>
      <c r="GF77" s="29">
        <v>192.05099999999999</v>
      </c>
      <c r="GG77" s="29">
        <v>192.31200000000001</v>
      </c>
      <c r="GH77" s="29">
        <v>192.75200000000001</v>
      </c>
      <c r="GI77" s="29">
        <v>191.60400000000001</v>
      </c>
      <c r="GJ77" s="29">
        <v>192.55500000000001</v>
      </c>
      <c r="GK77" s="29">
        <v>192.43199999999999</v>
      </c>
      <c r="GL77" s="29">
        <v>191.72399999999999</v>
      </c>
      <c r="GM77" s="29">
        <v>192.999</v>
      </c>
      <c r="GN77" s="29">
        <v>195.102</v>
      </c>
      <c r="GO77" s="29">
        <v>193.114</v>
      </c>
      <c r="GP77" s="29">
        <v>190.43899999999999</v>
      </c>
      <c r="GQ77" s="29">
        <v>193.15700000000001</v>
      </c>
      <c r="GR77" s="29">
        <v>198.22</v>
      </c>
      <c r="GS77" s="29">
        <v>208.19200000000001</v>
      </c>
      <c r="GT77" s="29">
        <v>208.29300000000001</v>
      </c>
      <c r="GU77" s="29">
        <v>205.86799999999999</v>
      </c>
      <c r="GV77" s="29">
        <v>201.1</v>
      </c>
      <c r="GW77" s="29">
        <v>200.51</v>
      </c>
      <c r="GX77" s="29">
        <v>204.947</v>
      </c>
      <c r="GY77" s="29">
        <v>195.51300000000001</v>
      </c>
      <c r="GZ77" s="29">
        <v>190.81100000000001</v>
      </c>
      <c r="HA77" s="29">
        <v>186.33099999999999</v>
      </c>
      <c r="HB77" s="29">
        <v>185.595</v>
      </c>
      <c r="HC77" s="29">
        <v>183.124</v>
      </c>
      <c r="HD77" s="29">
        <v>183.13800000000001</v>
      </c>
      <c r="HE77" s="29">
        <v>185.80099999999999</v>
      </c>
      <c r="HF77" s="29">
        <v>186.88200000000001</v>
      </c>
      <c r="HG77" s="29">
        <v>184.90700000000001</v>
      </c>
      <c r="HH77" s="29">
        <v>185.001</v>
      </c>
      <c r="HI77" s="29">
        <v>188.27199999999999</v>
      </c>
      <c r="HJ77" s="29">
        <v>187.666</v>
      </c>
      <c r="HK77" s="29">
        <v>190.673</v>
      </c>
      <c r="HL77" s="29">
        <v>190.59200000000001</v>
      </c>
      <c r="HM77" s="29">
        <v>188.41499999999999</v>
      </c>
      <c r="HN77" s="29">
        <v>185.714</v>
      </c>
      <c r="HO77" s="29">
        <v>180.09399999999999</v>
      </c>
      <c r="HP77" s="29">
        <v>176.876</v>
      </c>
      <c r="HQ77" s="29">
        <v>177.12799999999999</v>
      </c>
      <c r="HR77" s="29">
        <v>182.672</v>
      </c>
      <c r="HS77" s="29">
        <v>181.25700000000001</v>
      </c>
      <c r="HT77" s="29">
        <v>181.50700000000001</v>
      </c>
      <c r="HU77" s="29">
        <v>181.976</v>
      </c>
      <c r="HV77" s="29">
        <v>180.83099999999999</v>
      </c>
      <c r="HW77" s="29">
        <v>181.672</v>
      </c>
      <c r="HX77" s="29">
        <v>184.82900000000001</v>
      </c>
      <c r="HY77" s="29">
        <v>186.31800000000001</v>
      </c>
      <c r="HZ77" s="29">
        <v>187.71600000000001</v>
      </c>
      <c r="IA77" s="29">
        <v>189.81</v>
      </c>
      <c r="IB77" s="29">
        <v>194.96</v>
      </c>
      <c r="IC77" s="29">
        <v>192.75299999999999</v>
      </c>
      <c r="ID77" s="29">
        <v>194.292</v>
      </c>
      <c r="IE77" s="29">
        <v>196.90199999999999</v>
      </c>
      <c r="IF77" s="29">
        <v>200.18299999999999</v>
      </c>
      <c r="IG77" s="29">
        <v>204.31</v>
      </c>
      <c r="IH77" s="29">
        <v>207.857</v>
      </c>
      <c r="II77" s="29">
        <v>200.88300000000001</v>
      </c>
      <c r="IJ77" s="29">
        <v>207.69300000000001</v>
      </c>
      <c r="IK77" s="29">
        <v>208.553</v>
      </c>
      <c r="IL77" s="29">
        <v>209.27799999999999</v>
      </c>
      <c r="IM77" s="29">
        <v>207.864</v>
      </c>
      <c r="IN77" s="29">
        <v>209.94</v>
      </c>
      <c r="IO77" s="29">
        <v>213.012</v>
      </c>
      <c r="IP77" s="29">
        <v>212.483</v>
      </c>
      <c r="IQ77" s="29">
        <v>213.364</v>
      </c>
      <c r="IR77" s="29">
        <v>209.75399999999999</v>
      </c>
      <c r="IS77" s="29">
        <v>208.98099999999999</v>
      </c>
      <c r="IT77" s="29">
        <v>206.911</v>
      </c>
      <c r="IU77" s="29">
        <v>204.92</v>
      </c>
      <c r="IV77" s="29">
        <v>201.00399999999999</v>
      </c>
      <c r="IW77" s="29">
        <v>195.83699999999999</v>
      </c>
      <c r="IX77" s="29">
        <v>194.36600000000001</v>
      </c>
      <c r="IY77" s="29">
        <v>193.571</v>
      </c>
      <c r="IZ77" s="29">
        <v>190.47300000000001</v>
      </c>
      <c r="JA77" s="29">
        <v>195.43899999999999</v>
      </c>
      <c r="JB77" s="29">
        <v>194.16</v>
      </c>
      <c r="JC77" s="29">
        <v>198.84800000000001</v>
      </c>
      <c r="JD77" s="29">
        <v>203.297</v>
      </c>
      <c r="JE77" s="29">
        <v>204.49600000000001</v>
      </c>
      <c r="JF77" s="29">
        <v>200.31899999999999</v>
      </c>
      <c r="JG77" s="29">
        <v>199.90199999999999</v>
      </c>
      <c r="JH77" s="29">
        <v>196.51599999999999</v>
      </c>
      <c r="JI77" s="29">
        <v>199.17699999999999</v>
      </c>
      <c r="JJ77" s="29">
        <v>204.351</v>
      </c>
      <c r="JK77" s="29">
        <v>207.226</v>
      </c>
      <c r="JL77" s="29">
        <v>204.404</v>
      </c>
      <c r="JM77" s="29">
        <v>203.184</v>
      </c>
      <c r="JN77" s="29">
        <v>209.42099999999999</v>
      </c>
      <c r="JO77" s="29">
        <v>212.07300000000001</v>
      </c>
      <c r="JP77" s="29">
        <v>210.52699999999999</v>
      </c>
      <c r="JQ77" s="29">
        <v>214.358</v>
      </c>
      <c r="JR77" s="29">
        <v>218.47800000000001</v>
      </c>
      <c r="JS77" s="29">
        <v>217.512</v>
      </c>
      <c r="JT77" s="29">
        <v>221.96100000000001</v>
      </c>
      <c r="JU77" s="29">
        <v>226.99700000000001</v>
      </c>
      <c r="JV77" s="29">
        <v>232.01499999999999</v>
      </c>
      <c r="JW77" s="29">
        <v>229.285</v>
      </c>
      <c r="JX77" s="29">
        <v>230.006</v>
      </c>
      <c r="JY77" s="29">
        <v>230.93100000000001</v>
      </c>
      <c r="JZ77" s="29">
        <v>225.762</v>
      </c>
      <c r="KA77" s="29">
        <v>223.71799999999999</v>
      </c>
      <c r="KB77" s="29">
        <v>225.34899999999999</v>
      </c>
      <c r="KC77" s="29">
        <v>225.374</v>
      </c>
      <c r="KD77" s="29">
        <v>227.01499999999999</v>
      </c>
      <c r="KE77" s="29">
        <v>227.423</v>
      </c>
      <c r="KF77" s="29">
        <v>226.5</v>
      </c>
      <c r="KG77" s="29">
        <v>225.74</v>
      </c>
      <c r="KH77" s="29">
        <v>220.66800000000001</v>
      </c>
      <c r="KI77" s="29">
        <v>222.95</v>
      </c>
      <c r="KJ77" s="29">
        <v>221.38200000000001</v>
      </c>
      <c r="KK77" s="29">
        <v>211.36099999999999</v>
      </c>
      <c r="KL77" s="29">
        <v>206.298</v>
      </c>
      <c r="KM77" s="29">
        <v>201.74199999999999</v>
      </c>
      <c r="KN77" s="29">
        <v>206.67099999999999</v>
      </c>
      <c r="KO77" s="29">
        <v>233.929</v>
      </c>
      <c r="KP77" s="29">
        <v>234.32499999999999</v>
      </c>
      <c r="KQ77" s="29">
        <v>230.60300000000001</v>
      </c>
      <c r="KR77" s="29">
        <v>231.02099999999999</v>
      </c>
      <c r="KS77" s="29">
        <v>225.56800000000001</v>
      </c>
      <c r="KT77" s="29">
        <v>236.82300000000001</v>
      </c>
      <c r="KU77" s="29">
        <v>239.49100000000001</v>
      </c>
      <c r="KV77" s="29">
        <v>236.625</v>
      </c>
      <c r="KW77" s="29">
        <v>237.14400000000001</v>
      </c>
      <c r="KX77" s="29">
        <v>237.93700000000001</v>
      </c>
      <c r="KY77" s="29">
        <v>241.01400000000001</v>
      </c>
      <c r="KZ77" s="29">
        <v>238.2</v>
      </c>
      <c r="LA77" s="29">
        <v>232.483</v>
      </c>
      <c r="LB77" s="29">
        <v>234.792</v>
      </c>
      <c r="LC77" s="29">
        <v>234.154</v>
      </c>
      <c r="LD77" s="29">
        <v>244.518</v>
      </c>
      <c r="LE77" s="29">
        <v>250.62200000000001</v>
      </c>
      <c r="LF77" s="29">
        <v>252.77600000000001</v>
      </c>
      <c r="LG77" s="29">
        <v>264.38499999999999</v>
      </c>
      <c r="LH77" s="29">
        <v>265.18099999999998</v>
      </c>
      <c r="LI77" s="29">
        <v>252.98500000000001</v>
      </c>
      <c r="LJ77" s="29">
        <v>247.739</v>
      </c>
      <c r="LK77" s="29">
        <v>244.70500000000001</v>
      </c>
      <c r="LL77" s="29">
        <v>249.08</v>
      </c>
      <c r="LM77" s="29">
        <v>250.364</v>
      </c>
      <c r="LN77" s="29">
        <v>259.62</v>
      </c>
      <c r="LO77" s="29">
        <v>259.46199999999999</v>
      </c>
      <c r="LP77" s="29">
        <v>262.49400000000003</v>
      </c>
      <c r="LQ77" s="29">
        <v>255.03899999999999</v>
      </c>
      <c r="LR77" s="29">
        <v>247.095</v>
      </c>
      <c r="LS77" s="29">
        <v>244.191</v>
      </c>
      <c r="LT77" s="29">
        <v>242.44300000000001</v>
      </c>
      <c r="LU77" s="29">
        <v>239.60900000000001</v>
      </c>
      <c r="LV77" s="29">
        <v>239.13499999999999</v>
      </c>
      <c r="LW77" s="29">
        <v>238.86099999999999</v>
      </c>
      <c r="LX77" s="29">
        <v>254.88200000000001</v>
      </c>
      <c r="LY77" s="29">
        <v>258.96899999999999</v>
      </c>
      <c r="LZ77" s="29">
        <v>262.24799999999999</v>
      </c>
      <c r="MA77" s="29">
        <v>261.10700000000003</v>
      </c>
      <c r="MB77" s="29">
        <v>261.137</v>
      </c>
      <c r="MC77" s="29">
        <v>254.15899999999999</v>
      </c>
      <c r="MD77" s="29">
        <v>248.76900000000001</v>
      </c>
      <c r="ME77" s="29">
        <v>248.27799999999999</v>
      </c>
      <c r="MF77" s="29">
        <v>244.851</v>
      </c>
      <c r="MG77" s="29">
        <v>246.72399999999999</v>
      </c>
      <c r="MH77" s="29">
        <v>253.709</v>
      </c>
      <c r="MI77" s="29">
        <v>260.61799999999999</v>
      </c>
      <c r="MJ77" s="29">
        <v>260.85399999999998</v>
      </c>
      <c r="MK77" s="29">
        <v>255.77</v>
      </c>
      <c r="ML77" s="29">
        <v>260.44600000000003</v>
      </c>
      <c r="MM77" s="29">
        <v>261.82799999999997</v>
      </c>
      <c r="MN77" s="29">
        <v>263.26600000000002</v>
      </c>
      <c r="MO77" s="29">
        <v>263.82499999999999</v>
      </c>
      <c r="MP77" s="29">
        <v>268.654</v>
      </c>
      <c r="MQ77" s="29">
        <v>269.94200000000001</v>
      </c>
      <c r="MR77" s="29">
        <v>267.92700000000002</v>
      </c>
      <c r="MS77" s="29">
        <v>269.69499999999999</v>
      </c>
      <c r="MT77" s="29">
        <v>265.96699999999998</v>
      </c>
      <c r="MU77" s="29">
        <v>266.024</v>
      </c>
      <c r="MV77" s="29">
        <v>266.09199999999998</v>
      </c>
      <c r="MW77" s="29">
        <v>269.173</v>
      </c>
      <c r="MX77" s="29">
        <v>283.935</v>
      </c>
      <c r="MY77" s="29">
        <v>284.25900000000001</v>
      </c>
      <c r="MZ77" s="29">
        <v>289.18400000000003</v>
      </c>
      <c r="NA77" s="29">
        <v>288.61500000000001</v>
      </c>
      <c r="NB77" s="29">
        <v>290.12099999999998</v>
      </c>
      <c r="NC77" s="29">
        <v>285.24799999999999</v>
      </c>
      <c r="ND77" s="29">
        <v>296.66699999999997</v>
      </c>
      <c r="NE77" s="29">
        <v>304.35300000000001</v>
      </c>
      <c r="NF77" s="29">
        <v>304.642</v>
      </c>
      <c r="NG77" s="29">
        <v>308.17500000000001</v>
      </c>
      <c r="NH77" s="29">
        <v>314.483</v>
      </c>
      <c r="NI77" s="29">
        <v>320.85199999999998</v>
      </c>
      <c r="NJ77" s="29">
        <v>320.25900000000001</v>
      </c>
      <c r="NK77" s="29">
        <v>316.91300000000001</v>
      </c>
      <c r="NL77" s="29">
        <v>319.94099999999997</v>
      </c>
      <c r="NM77" s="29">
        <v>317.64600000000002</v>
      </c>
      <c r="NN77" s="29">
        <v>319.77499999999998</v>
      </c>
      <c r="NO77" s="29">
        <v>316.78699999999998</v>
      </c>
      <c r="NP77" s="29">
        <v>318.827</v>
      </c>
      <c r="NQ77" s="29">
        <v>310.54300000000001</v>
      </c>
      <c r="NR77" s="29">
        <v>306.90600000000001</v>
      </c>
      <c r="NS77" s="29">
        <v>306.91199999999998</v>
      </c>
      <c r="NT77" s="29">
        <v>307.57499999999999</v>
      </c>
      <c r="NU77" s="29">
        <v>306.90699999999998</v>
      </c>
      <c r="NV77" s="29">
        <v>310.33199999999999</v>
      </c>
      <c r="NW77" s="29">
        <v>308.29500000000002</v>
      </c>
      <c r="NX77" s="29">
        <v>308.7</v>
      </c>
      <c r="NY77" s="29">
        <v>303.15800000000002</v>
      </c>
      <c r="NZ77" s="29">
        <v>305.01900000000001</v>
      </c>
      <c r="OA77" s="29">
        <v>301.26600000000002</v>
      </c>
      <c r="OB77" s="29">
        <v>294.041</v>
      </c>
      <c r="OC77" s="29">
        <v>285.99200000000002</v>
      </c>
      <c r="OD77" s="29">
        <v>285.41500000000002</v>
      </c>
      <c r="OE77" s="29">
        <v>286.267</v>
      </c>
      <c r="OF77" s="29">
        <v>290.76400000000001</v>
      </c>
      <c r="OG77" s="29">
        <v>290.476</v>
      </c>
      <c r="OH77" s="29">
        <v>292.55900000000003</v>
      </c>
      <c r="OI77" s="29">
        <v>295.26299999999998</v>
      </c>
      <c r="OJ77" s="29">
        <v>293.84199999999998</v>
      </c>
      <c r="OK77" s="29">
        <v>295.32299999999998</v>
      </c>
      <c r="OL77" s="29">
        <v>293.11799999999999</v>
      </c>
      <c r="OM77" s="29">
        <v>294.44799999999998</v>
      </c>
      <c r="ON77" s="29">
        <v>290.42200000000003</v>
      </c>
      <c r="OO77" s="29">
        <v>292.21699999999998</v>
      </c>
      <c r="OP77" s="29">
        <v>291.69299999999998</v>
      </c>
      <c r="OQ77" s="29">
        <v>293.68400000000003</v>
      </c>
      <c r="OR77" s="29">
        <v>301.41199999999998</v>
      </c>
      <c r="OS77" s="29">
        <v>305.45400000000001</v>
      </c>
      <c r="OT77" s="29">
        <v>302.90100000000001</v>
      </c>
      <c r="OU77" s="29">
        <v>302.25799999999998</v>
      </c>
      <c r="OV77" s="29">
        <v>300.67700000000002</v>
      </c>
      <c r="OW77" s="29">
        <v>301.16199999999998</v>
      </c>
      <c r="OX77" s="29">
        <v>298.19900000000001</v>
      </c>
      <c r="OY77" s="29">
        <v>304.95499999999998</v>
      </c>
      <c r="OZ77" s="29">
        <v>304.76799999999997</v>
      </c>
      <c r="PA77" s="29">
        <v>313.86700000000002</v>
      </c>
      <c r="PB77" s="29">
        <v>319.09100000000001</v>
      </c>
      <c r="PC77" s="29">
        <v>324.90300000000002</v>
      </c>
      <c r="PD77" s="29">
        <v>322.35000000000002</v>
      </c>
      <c r="PE77" s="29">
        <v>325.815</v>
      </c>
      <c r="PF77" s="29">
        <v>320.10899999999998</v>
      </c>
      <c r="PG77" s="29">
        <v>311.10399999999998</v>
      </c>
      <c r="PH77" s="29">
        <v>304.84199999999998</v>
      </c>
      <c r="PI77" s="29">
        <v>300.27</v>
      </c>
      <c r="PJ77" s="29">
        <v>305.38200000000001</v>
      </c>
      <c r="PK77" s="29">
        <v>308.19900000000001</v>
      </c>
      <c r="PL77" s="29">
        <v>308.755</v>
      </c>
      <c r="PM77" s="29">
        <v>314.221</v>
      </c>
      <c r="PN77" s="29">
        <v>319.64400000000001</v>
      </c>
      <c r="PO77" s="29">
        <v>325.87700000000001</v>
      </c>
      <c r="PP77" s="29">
        <v>328.57600000000002</v>
      </c>
      <c r="PQ77" s="29">
        <v>325.70299999999997</v>
      </c>
      <c r="PR77" s="29">
        <v>316.97899999999998</v>
      </c>
      <c r="PS77" s="29">
        <v>309.69499999999999</v>
      </c>
      <c r="PT77" s="29">
        <v>309.99599999999998</v>
      </c>
      <c r="PU77" s="29">
        <v>309.589</v>
      </c>
      <c r="PV77" s="29">
        <v>309.71800000000002</v>
      </c>
      <c r="PW77" s="29">
        <v>312.68299999999999</v>
      </c>
      <c r="PX77" s="29">
        <v>318.94200000000001</v>
      </c>
      <c r="PY77" s="29">
        <v>322.46800000000002</v>
      </c>
      <c r="PZ77" s="29">
        <v>327.23500000000001</v>
      </c>
      <c r="QA77" s="29">
        <v>324.93099999999998</v>
      </c>
      <c r="QB77" s="29">
        <v>326.32600000000002</v>
      </c>
      <c r="QC77" s="29">
        <v>322.69400000000002</v>
      </c>
      <c r="QD77" s="29">
        <v>324.20100000000002</v>
      </c>
      <c r="QE77" s="29">
        <v>326.58800000000002</v>
      </c>
      <c r="QF77" s="29">
        <v>325.21100000000001</v>
      </c>
      <c r="QG77" s="29">
        <v>324.548</v>
      </c>
      <c r="QH77" s="29">
        <v>329.86599999999999</v>
      </c>
      <c r="QI77" s="29">
        <v>341.73399999999998</v>
      </c>
      <c r="QJ77" s="29">
        <v>346.25599999999997</v>
      </c>
      <c r="QK77" s="29">
        <v>335.45</v>
      </c>
      <c r="QL77" s="29">
        <v>327.09300000000002</v>
      </c>
      <c r="QM77" s="29">
        <v>330.60300000000001</v>
      </c>
      <c r="QN77" s="29">
        <v>334.589</v>
      </c>
      <c r="QO77" s="29">
        <v>336.41899999999998</v>
      </c>
      <c r="QP77" s="29">
        <v>341.36399999999998</v>
      </c>
      <c r="QQ77" s="29">
        <v>343.68700000000001</v>
      </c>
      <c r="QR77" s="29">
        <v>344.08600000000001</v>
      </c>
      <c r="QS77" s="29">
        <v>340.54300000000001</v>
      </c>
      <c r="QT77" s="29">
        <v>339.39600000000002</v>
      </c>
      <c r="QU77" s="29">
        <v>340.86200000000002</v>
      </c>
      <c r="QV77" s="29">
        <v>338.06299999999999</v>
      </c>
      <c r="QW77" s="29">
        <v>333.92099999999999</v>
      </c>
      <c r="QX77" s="29">
        <v>328.43400000000003</v>
      </c>
      <c r="QY77" s="29">
        <v>327.59399999999999</v>
      </c>
      <c r="QZ77" s="29">
        <v>336.33600000000001</v>
      </c>
      <c r="RA77" s="29">
        <v>336.18700000000001</v>
      </c>
      <c r="RB77" s="29">
        <v>347.27300000000002</v>
      </c>
      <c r="RC77" s="29">
        <v>345.41699999999997</v>
      </c>
      <c r="RD77" s="29">
        <v>341.726</v>
      </c>
      <c r="RE77" s="29">
        <v>345.61900000000003</v>
      </c>
      <c r="RF77" s="29">
        <v>343.84300000000002</v>
      </c>
      <c r="RG77" s="29">
        <v>354.245</v>
      </c>
      <c r="RH77" s="29">
        <v>361.26400000000001</v>
      </c>
      <c r="RI77" s="29">
        <v>362.40800000000002</v>
      </c>
      <c r="RJ77" s="29">
        <v>363.82900000000001</v>
      </c>
      <c r="RK77" s="29">
        <v>349.44400000000002</v>
      </c>
      <c r="RL77" s="29">
        <v>340.13</v>
      </c>
      <c r="RM77" s="29">
        <v>339.11</v>
      </c>
      <c r="RN77" s="29">
        <v>338.65600000000001</v>
      </c>
      <c r="RO77" s="29">
        <v>335.20800000000003</v>
      </c>
      <c r="RP77" s="29">
        <v>335.82</v>
      </c>
      <c r="RQ77" s="29">
        <v>336.11900000000003</v>
      </c>
      <c r="RR77" s="29">
        <v>336.5</v>
      </c>
      <c r="RS77" s="29">
        <v>332.94</v>
      </c>
      <c r="RT77" s="29">
        <v>331.41699999999997</v>
      </c>
      <c r="RU77" s="29">
        <v>328.25299999999999</v>
      </c>
      <c r="RV77" s="29">
        <v>327.87200000000001</v>
      </c>
      <c r="RW77" s="29">
        <v>325.76100000000002</v>
      </c>
      <c r="RX77" s="29">
        <v>330.92599999999999</v>
      </c>
      <c r="RY77" s="29">
        <v>335.09899999999999</v>
      </c>
      <c r="RZ77" s="29">
        <v>336.88200000000001</v>
      </c>
      <c r="SA77" s="29">
        <v>335.33</v>
      </c>
      <c r="SB77" s="29">
        <v>335.26299999999998</v>
      </c>
      <c r="SC77" s="29">
        <v>329.41899999999998</v>
      </c>
      <c r="SD77" s="29">
        <v>322.10899999999998</v>
      </c>
      <c r="SE77" s="29">
        <v>313.68599999999998</v>
      </c>
      <c r="SF77" s="29">
        <v>313.68400000000003</v>
      </c>
      <c r="SG77" s="29">
        <v>308.63299999999998</v>
      </c>
      <c r="SH77" s="29">
        <v>301.26100000000002</v>
      </c>
      <c r="SI77" s="29">
        <v>299.94</v>
      </c>
      <c r="SJ77" s="29">
        <v>297.20499999999998</v>
      </c>
      <c r="SK77" s="29">
        <v>304.98099999999999</v>
      </c>
      <c r="SL77" s="29">
        <v>309.904</v>
      </c>
      <c r="SM77" s="29">
        <v>312.90699999999998</v>
      </c>
      <c r="SN77" s="29">
        <v>320.55099999999999</v>
      </c>
      <c r="SO77" s="29">
        <v>308.971</v>
      </c>
      <c r="SP77" s="29">
        <v>306.18900000000002</v>
      </c>
      <c r="SQ77" s="29">
        <v>306.28800000000001</v>
      </c>
      <c r="SR77" s="29">
        <v>300.99099999999999</v>
      </c>
      <c r="SS77" s="29">
        <v>297.98899999999998</v>
      </c>
      <c r="ST77" s="29">
        <v>298.03300000000002</v>
      </c>
      <c r="SU77" s="29">
        <v>296.54199999999997</v>
      </c>
      <c r="SV77" s="29">
        <v>292.01299999999998</v>
      </c>
      <c r="SW77" s="29">
        <v>293.53399999999999</v>
      </c>
      <c r="SX77" s="29">
        <v>295.45499999999998</v>
      </c>
      <c r="SY77" s="29">
        <v>296.21300000000002</v>
      </c>
      <c r="SZ77" s="29">
        <v>296.82</v>
      </c>
      <c r="TA77" s="29">
        <v>301.483</v>
      </c>
      <c r="TB77" s="29">
        <v>305.10399999999998</v>
      </c>
      <c r="TC77" s="29">
        <v>307.90699999999998</v>
      </c>
      <c r="TD77" s="29">
        <v>308.685</v>
      </c>
      <c r="TE77" s="29">
        <v>311.83999999999997</v>
      </c>
      <c r="TF77" s="29">
        <v>305.60899999999998</v>
      </c>
      <c r="TG77" s="29">
        <v>305.04300000000001</v>
      </c>
      <c r="TH77" s="29">
        <v>303.351</v>
      </c>
      <c r="TI77" s="29">
        <v>297.82900000000001</v>
      </c>
    </row>
    <row r="78" spans="2:529" x14ac:dyDescent="0.25">
      <c r="B78" s="29" t="s">
        <v>446</v>
      </c>
      <c r="C78" s="29" t="s">
        <v>927</v>
      </c>
      <c r="D78" s="29">
        <f t="shared" si="13"/>
        <v>176</v>
      </c>
      <c r="E78" s="29" t="str" cm="1">
        <f t="array" ref="E78">_xll.BDP($B78&amp;" corp",E$11)</f>
        <v>BRITEL 1.874 08/18/80</v>
      </c>
      <c r="F78" s="29" t="str" cm="1">
        <f t="array" ref="F78">_xll.BDP($B78&amp;" corp",F$11)</f>
        <v>BRITEL</v>
      </c>
      <c r="G78" s="29" cm="1">
        <f t="array" ref="G78">_xll.BDP($B78&amp;" corp",G$11)</f>
        <v>1.8740000000000001</v>
      </c>
      <c r="H78" s="31" cm="1">
        <f t="array" ref="H78">_xll.BDP($B78&amp;" corp",H$11)*1</f>
        <v>45795</v>
      </c>
      <c r="I78" s="31" t="str">
        <f t="shared" si="14"/>
        <v>BRITEL 1.874 25</v>
      </c>
      <c r="J78" s="29" t="str" cm="1">
        <f t="array" ref="J78">_xll.BDP($B78&amp;" corp",J$11)</f>
        <v>EUR</v>
      </c>
      <c r="K78" s="31" cm="1">
        <f t="array" ref="K78">_xll.BDP($B78&amp;" corp",K$11)*1</f>
        <v>43872</v>
      </c>
      <c r="L78" s="29">
        <f t="shared" ca="1" si="15"/>
        <v>254</v>
      </c>
      <c r="N78" s="29">
        <v>1</v>
      </c>
      <c r="O78" s="29" t="s">
        <v>1174</v>
      </c>
      <c r="P78" s="29">
        <f>_xll.BDH(B78&amp;"@"&amp;C78&amp;" Corp","blp_i_sprd_mid","-2AY",,"Dates=h","Fill=C","Sort=R","Dir=H","factor=1","pcs="&amp;TV79,"cols=176;rows=1")</f>
        <v>364.94799999999998</v>
      </c>
      <c r="Q78" s="29">
        <v>365.83600000000001</v>
      </c>
      <c r="R78" s="29">
        <v>368.517</v>
      </c>
      <c r="S78" s="29">
        <v>369.18700000000001</v>
      </c>
      <c r="T78" s="29">
        <v>370.39400000000001</v>
      </c>
      <c r="U78" s="29">
        <v>365.86</v>
      </c>
      <c r="V78" s="29">
        <v>365.03199999999998</v>
      </c>
      <c r="W78" s="29">
        <v>364.05500000000001</v>
      </c>
      <c r="X78" s="29">
        <v>363.29199999999997</v>
      </c>
      <c r="Y78" s="29">
        <v>362.40899999999999</v>
      </c>
      <c r="Z78" s="29">
        <v>360.67200000000003</v>
      </c>
      <c r="AA78" s="29">
        <v>362.53199999999998</v>
      </c>
      <c r="AB78" s="29">
        <v>373.16</v>
      </c>
      <c r="AC78" s="29">
        <v>387.089</v>
      </c>
      <c r="AD78" s="29">
        <v>389.76100000000002</v>
      </c>
      <c r="AE78" s="29">
        <v>395.10199999999998</v>
      </c>
      <c r="AF78" s="29">
        <v>401.47699999999998</v>
      </c>
      <c r="AG78" s="29">
        <v>403.04300000000001</v>
      </c>
      <c r="AH78" s="29">
        <v>403.34300000000002</v>
      </c>
      <c r="AI78" s="29">
        <v>395.726</v>
      </c>
      <c r="AJ78" s="29">
        <v>383.959</v>
      </c>
      <c r="AK78" s="29">
        <v>389.08800000000002</v>
      </c>
      <c r="AL78" s="29">
        <v>389.11799999999999</v>
      </c>
      <c r="AM78" s="29">
        <v>378.839</v>
      </c>
      <c r="AN78" s="29">
        <v>380.82600000000002</v>
      </c>
      <c r="AO78" s="29">
        <v>379.99400000000003</v>
      </c>
      <c r="AP78" s="29">
        <v>376.476</v>
      </c>
      <c r="AQ78" s="29">
        <v>366.36500000000001</v>
      </c>
      <c r="AR78" s="29">
        <v>358.58100000000002</v>
      </c>
      <c r="AS78" s="29">
        <v>339.03300000000002</v>
      </c>
      <c r="AT78" s="29">
        <v>335.16300000000001</v>
      </c>
      <c r="AU78" s="29">
        <v>333.54300000000001</v>
      </c>
      <c r="AV78" s="29">
        <v>330.88900000000001</v>
      </c>
      <c r="AW78" s="29">
        <v>328.33699999999999</v>
      </c>
      <c r="AX78" s="29">
        <v>325.12799999999999</v>
      </c>
      <c r="AY78" s="29">
        <v>323.346</v>
      </c>
      <c r="AZ78" s="29">
        <v>323.97000000000003</v>
      </c>
      <c r="BA78" s="29">
        <v>320.726</v>
      </c>
      <c r="BB78" s="29">
        <v>319.12900000000002</v>
      </c>
      <c r="BC78" s="29">
        <v>315.584</v>
      </c>
      <c r="BD78" s="29">
        <v>311.03699999999998</v>
      </c>
      <c r="BE78" s="29">
        <v>313.88200000000001</v>
      </c>
      <c r="BF78" s="29">
        <v>312.27499999999998</v>
      </c>
      <c r="BG78" s="29">
        <v>310.62599999999998</v>
      </c>
      <c r="BH78" s="29">
        <v>307.34199999999998</v>
      </c>
      <c r="BI78" s="29">
        <v>305.16000000000003</v>
      </c>
      <c r="BJ78" s="29">
        <v>300.69099999999997</v>
      </c>
      <c r="BK78" s="29">
        <v>296.66699999999997</v>
      </c>
      <c r="BL78" s="29">
        <v>294.30900000000003</v>
      </c>
      <c r="BM78" s="29">
        <v>296.01799999999997</v>
      </c>
      <c r="BN78" s="29">
        <v>299.62700000000001</v>
      </c>
      <c r="BO78" s="29">
        <v>309.017</v>
      </c>
      <c r="BP78" s="29">
        <v>310.166</v>
      </c>
      <c r="BQ78" s="29">
        <v>314.94799999999998</v>
      </c>
      <c r="BR78" s="29">
        <v>317.69200000000001</v>
      </c>
      <c r="BS78" s="29">
        <v>323.52</v>
      </c>
      <c r="BT78" s="29">
        <v>327.09800000000001</v>
      </c>
      <c r="BU78" s="29">
        <v>326.012</v>
      </c>
      <c r="BV78" s="29">
        <v>321.815</v>
      </c>
      <c r="BW78" s="29">
        <v>309.17899999999997</v>
      </c>
      <c r="BX78" s="29">
        <v>308.24799999999999</v>
      </c>
      <c r="BY78" s="29">
        <v>307.10700000000003</v>
      </c>
      <c r="BZ78" s="29">
        <v>306.35599999999999</v>
      </c>
      <c r="CA78" s="29">
        <v>311.16899999999998</v>
      </c>
      <c r="CB78" s="29">
        <v>323.95999999999998</v>
      </c>
      <c r="CC78" s="29">
        <v>326.72500000000002</v>
      </c>
      <c r="CD78" s="29">
        <v>340.072</v>
      </c>
      <c r="CE78" s="29">
        <v>355.41500000000002</v>
      </c>
      <c r="CF78" s="29">
        <v>361.94200000000001</v>
      </c>
      <c r="CG78" s="29">
        <v>371.94400000000002</v>
      </c>
      <c r="CH78" s="29">
        <v>378.92</v>
      </c>
      <c r="CI78" s="29">
        <v>378.74</v>
      </c>
      <c r="CJ78" s="29">
        <v>383.98599999999999</v>
      </c>
      <c r="CK78" s="29">
        <v>382.59800000000001</v>
      </c>
      <c r="CL78" s="29">
        <v>379.49599999999998</v>
      </c>
      <c r="CM78" s="29">
        <v>378.48599999999999</v>
      </c>
      <c r="CN78" s="29">
        <v>380.58499999999998</v>
      </c>
      <c r="CO78" s="29">
        <v>385.99700000000001</v>
      </c>
      <c r="CP78" s="29">
        <v>389.505</v>
      </c>
      <c r="CQ78" s="29">
        <v>390.81900000000002</v>
      </c>
      <c r="CR78" s="29">
        <v>397.13499999999999</v>
      </c>
      <c r="CS78" s="29">
        <v>399.75099999999998</v>
      </c>
      <c r="CT78" s="29">
        <v>396.04</v>
      </c>
      <c r="CU78" s="29">
        <v>396.96800000000002</v>
      </c>
      <c r="CV78" s="29">
        <v>392.185</v>
      </c>
      <c r="CW78" s="29">
        <v>390.28300000000002</v>
      </c>
      <c r="CX78" s="29">
        <v>395.91500000000002</v>
      </c>
      <c r="CY78" s="29">
        <v>389.64100000000002</v>
      </c>
      <c r="CZ78" s="29">
        <v>389.52</v>
      </c>
      <c r="DA78" s="29">
        <v>378.20699999999999</v>
      </c>
      <c r="DB78" s="29">
        <v>372.512</v>
      </c>
      <c r="DC78" s="29">
        <v>391.43</v>
      </c>
      <c r="DD78" s="29">
        <v>384.03300000000002</v>
      </c>
      <c r="DE78" s="29">
        <v>385.72199999999998</v>
      </c>
      <c r="DF78" s="29">
        <v>350.863</v>
      </c>
      <c r="DG78" s="29">
        <v>335.041</v>
      </c>
      <c r="DH78" s="29">
        <v>316.68200000000002</v>
      </c>
      <c r="DI78" s="29">
        <v>321.22300000000001</v>
      </c>
      <c r="DJ78" s="29">
        <v>354.44400000000002</v>
      </c>
      <c r="DK78" s="29">
        <v>358.82799999999997</v>
      </c>
      <c r="DL78" s="29">
        <v>367.32</v>
      </c>
      <c r="DM78" s="29">
        <v>370.21600000000001</v>
      </c>
      <c r="DN78" s="29">
        <v>367.81200000000001</v>
      </c>
      <c r="DO78" s="29">
        <v>362.23399999999998</v>
      </c>
      <c r="DP78" s="29">
        <v>358.00299999999999</v>
      </c>
      <c r="DQ78" s="29">
        <v>379.10399999999998</v>
      </c>
      <c r="DR78" s="29">
        <v>397.714</v>
      </c>
      <c r="DS78" s="29">
        <v>404.96600000000001</v>
      </c>
      <c r="DT78" s="29">
        <v>414.96100000000001</v>
      </c>
      <c r="DU78" s="29">
        <v>424.721</v>
      </c>
      <c r="DV78" s="29">
        <v>442.529</v>
      </c>
      <c r="DW78" s="29">
        <v>453.423</v>
      </c>
      <c r="DX78" s="29">
        <v>461.59899999999999</v>
      </c>
      <c r="DY78" s="29">
        <v>448.18700000000001</v>
      </c>
      <c r="DZ78" s="29">
        <v>443.91699999999997</v>
      </c>
      <c r="EA78" s="29">
        <v>440.416</v>
      </c>
      <c r="EB78" s="29">
        <v>446.87700000000001</v>
      </c>
      <c r="EC78" s="29">
        <v>440.44400000000002</v>
      </c>
      <c r="ED78" s="29">
        <v>439.14699999999999</v>
      </c>
      <c r="EE78" s="29">
        <v>442.96</v>
      </c>
      <c r="EF78" s="29">
        <v>445.80599999999998</v>
      </c>
      <c r="EG78" s="29">
        <v>415.81700000000001</v>
      </c>
      <c r="EH78" s="29">
        <v>392.60500000000002</v>
      </c>
      <c r="EI78" s="29">
        <v>382.96300000000002</v>
      </c>
      <c r="EJ78" s="29">
        <v>379.50099999999998</v>
      </c>
      <c r="EK78" s="29">
        <v>375.35599999999999</v>
      </c>
      <c r="EL78" s="29">
        <v>389.53199999999998</v>
      </c>
      <c r="EM78" s="29">
        <v>391.928</v>
      </c>
      <c r="EN78" s="29">
        <v>394.93200000000002</v>
      </c>
      <c r="EO78" s="29">
        <v>397.233</v>
      </c>
      <c r="EP78" s="29">
        <v>384.56900000000002</v>
      </c>
      <c r="EQ78" s="29">
        <v>387.16699999999997</v>
      </c>
      <c r="ER78" s="29">
        <v>394.50099999999998</v>
      </c>
      <c r="ES78" s="29">
        <v>378.65</v>
      </c>
      <c r="ET78" s="29">
        <v>381.49200000000002</v>
      </c>
      <c r="EU78" s="29">
        <v>424.59399999999999</v>
      </c>
      <c r="EV78" s="29">
        <v>474.928</v>
      </c>
      <c r="EW78" s="29">
        <v>495.863</v>
      </c>
      <c r="EX78" s="29">
        <v>516.63300000000004</v>
      </c>
      <c r="EY78" s="29">
        <v>525.34400000000005</v>
      </c>
      <c r="EZ78" s="29">
        <v>524.59900000000005</v>
      </c>
      <c r="FA78" s="29">
        <v>528.57500000000005</v>
      </c>
      <c r="FB78" s="29">
        <v>539.21100000000001</v>
      </c>
      <c r="FC78" s="29">
        <v>547.44600000000003</v>
      </c>
      <c r="FD78" s="29">
        <v>548.21100000000001</v>
      </c>
      <c r="FE78" s="29">
        <v>571.23400000000004</v>
      </c>
      <c r="FF78" s="29">
        <v>584.53200000000004</v>
      </c>
      <c r="FG78" s="29">
        <v>656.01800000000003</v>
      </c>
      <c r="FH78" s="29">
        <v>683.58799999999997</v>
      </c>
      <c r="FI78" s="29">
        <v>651.83100000000002</v>
      </c>
      <c r="FJ78" s="29">
        <v>674.904</v>
      </c>
      <c r="FK78" s="29">
        <v>666.90300000000002</v>
      </c>
      <c r="FL78" s="29">
        <v>602.02</v>
      </c>
      <c r="FM78" s="29">
        <v>481.29599999999999</v>
      </c>
      <c r="FN78" s="29">
        <v>376.80700000000002</v>
      </c>
      <c r="FO78" s="29">
        <v>378.42899999999997</v>
      </c>
      <c r="FP78" s="29">
        <v>339.17099999999999</v>
      </c>
      <c r="FQ78" s="29">
        <v>334.971</v>
      </c>
      <c r="FR78" s="29">
        <v>350.7</v>
      </c>
      <c r="FS78" s="29">
        <v>293.40499999999997</v>
      </c>
      <c r="FT78" s="29">
        <v>261.75299999999999</v>
      </c>
      <c r="FU78" s="29">
        <v>253.834</v>
      </c>
      <c r="FV78" s="29">
        <v>259.84699999999998</v>
      </c>
      <c r="FW78" s="29">
        <v>281.01299999999998</v>
      </c>
      <c r="FX78" s="29">
        <v>279.709</v>
      </c>
      <c r="FY78" s="29">
        <v>257.60000000000002</v>
      </c>
      <c r="FZ78" s="29">
        <v>233.553</v>
      </c>
      <c r="GA78" s="29">
        <v>232.791</v>
      </c>
      <c r="GB78" s="29">
        <v>226.23400000000001</v>
      </c>
      <c r="GC78" s="29">
        <v>209.28</v>
      </c>
      <c r="GD78" s="29">
        <v>210.715</v>
      </c>
      <c r="GE78" s="29">
        <v>213.24299999999999</v>
      </c>
      <c r="GF78" s="29">
        <v>214.61600000000001</v>
      </c>
      <c r="GG78" s="29">
        <v>212.946</v>
      </c>
      <c r="GH78" s="29">
        <v>213.6</v>
      </c>
      <c r="GI78" s="29">
        <v>213.429</v>
      </c>
    </row>
    <row r="79" spans="2:529" x14ac:dyDescent="0.25">
      <c r="B79" s="29" t="s">
        <v>451</v>
      </c>
      <c r="C79" s="29" t="s">
        <v>927</v>
      </c>
      <c r="D79" s="29">
        <f t="shared" si="13"/>
        <v>273</v>
      </c>
      <c r="E79" s="29" t="str" cm="1">
        <f t="array" ref="E79">_xll.BDP($B79&amp;" corp",E$11)</f>
        <v>IFXGR 2 7/8 PERP</v>
      </c>
      <c r="F79" s="29" t="str" cm="1">
        <f t="array" ref="F79">_xll.BDP($B79&amp;" corp",F$11)</f>
        <v>IFXGR</v>
      </c>
      <c r="G79" s="29" cm="1">
        <f t="array" ref="G79">_xll.BDP($B79&amp;" corp",G$11)</f>
        <v>2.875</v>
      </c>
      <c r="H79" s="31" cm="1">
        <f t="array" ref="H79">_xll.BDP($B79&amp;" corp",H$11)*1</f>
        <v>45658</v>
      </c>
      <c r="I79" s="31" t="str">
        <f t="shared" si="14"/>
        <v>IFXGR 2.875 25</v>
      </c>
      <c r="J79" s="29" t="str" cm="1">
        <f t="array" ref="J79">_xll.BDP($B79&amp;" corp",J$11)</f>
        <v>EUR</v>
      </c>
      <c r="K79" s="31" cm="1">
        <f t="array" ref="K79">_xll.BDP($B79&amp;" corp",K$11)*1</f>
        <v>43733</v>
      </c>
      <c r="L79" s="29">
        <f t="shared" ca="1" si="15"/>
        <v>393</v>
      </c>
      <c r="N79" s="29">
        <v>1</v>
      </c>
      <c r="O79" s="29" t="s">
        <v>1174</v>
      </c>
      <c r="P79" s="29">
        <f>_xll.BDH(B79&amp;"@"&amp;C79&amp;" Corp","blp_i_sprd_mid","-2AY",,"Dates=h","Fill=C","Sort=R","Dir=H","factor=1","pcs="&amp;TV80,"cols=273;rows=1")</f>
        <v>319.62099999999998</v>
      </c>
      <c r="Q79" s="29">
        <v>321.42099999999999</v>
      </c>
      <c r="R79" s="29">
        <v>322.786</v>
      </c>
      <c r="S79" s="29">
        <v>327.24299999999999</v>
      </c>
      <c r="T79" s="29">
        <v>327.85</v>
      </c>
      <c r="U79" s="29">
        <v>318.82</v>
      </c>
      <c r="V79" s="29">
        <v>317.34100000000001</v>
      </c>
      <c r="W79" s="29">
        <v>316.572</v>
      </c>
      <c r="X79" s="29">
        <v>317.60899999999998</v>
      </c>
      <c r="Y79" s="29">
        <v>313.05599999999998</v>
      </c>
      <c r="Z79" s="29">
        <v>308.41399999999999</v>
      </c>
      <c r="AA79" s="29">
        <v>309.94499999999999</v>
      </c>
      <c r="AB79" s="29">
        <v>316.72300000000001</v>
      </c>
      <c r="AC79" s="29">
        <v>326.512</v>
      </c>
      <c r="AD79" s="29">
        <v>332.18200000000002</v>
      </c>
      <c r="AE79" s="29">
        <v>335.483</v>
      </c>
      <c r="AF79" s="29">
        <v>339.67</v>
      </c>
      <c r="AG79" s="29">
        <v>342.53199999999998</v>
      </c>
      <c r="AH79" s="29">
        <v>344.52300000000002</v>
      </c>
      <c r="AI79" s="29">
        <v>333.56799999999998</v>
      </c>
      <c r="AJ79" s="29">
        <v>318.91500000000002</v>
      </c>
      <c r="AK79" s="29">
        <v>320.892</v>
      </c>
      <c r="AL79" s="29">
        <v>311.279</v>
      </c>
      <c r="AM79" s="29">
        <v>296.56400000000002</v>
      </c>
      <c r="AN79" s="29">
        <v>297.12099999999998</v>
      </c>
      <c r="AO79" s="29">
        <v>296.71100000000001</v>
      </c>
      <c r="AP79" s="29">
        <v>297.28500000000003</v>
      </c>
      <c r="AQ79" s="29">
        <v>299.726</v>
      </c>
      <c r="AR79" s="29">
        <v>297.65600000000001</v>
      </c>
      <c r="AS79" s="29">
        <v>292.36599999999999</v>
      </c>
      <c r="AT79" s="29">
        <v>295.30900000000003</v>
      </c>
      <c r="AU79" s="29">
        <v>291.33699999999999</v>
      </c>
      <c r="AV79" s="29">
        <v>287.64800000000002</v>
      </c>
      <c r="AW79" s="29">
        <v>286.428</v>
      </c>
      <c r="AX79" s="29">
        <v>284.935</v>
      </c>
      <c r="AY79" s="29">
        <v>285.05399999999997</v>
      </c>
      <c r="AZ79" s="29">
        <v>284.79399999999998</v>
      </c>
      <c r="BA79" s="29">
        <v>281.10899999999998</v>
      </c>
      <c r="BB79" s="29">
        <v>283.42399999999998</v>
      </c>
      <c r="BC79" s="29">
        <v>282.63900000000001</v>
      </c>
      <c r="BD79" s="29">
        <v>280.50400000000002</v>
      </c>
      <c r="BE79" s="29">
        <v>282.05500000000001</v>
      </c>
      <c r="BF79" s="29">
        <v>287.95400000000001</v>
      </c>
      <c r="BG79" s="29">
        <v>293.30200000000002</v>
      </c>
      <c r="BH79" s="29">
        <v>293.66199999999998</v>
      </c>
      <c r="BI79" s="29">
        <v>291.495</v>
      </c>
      <c r="BJ79" s="29">
        <v>289.029</v>
      </c>
      <c r="BK79" s="29">
        <v>284.56799999999998</v>
      </c>
      <c r="BL79" s="29">
        <v>278.17899999999997</v>
      </c>
      <c r="BM79" s="29">
        <v>273.65899999999999</v>
      </c>
      <c r="BN79" s="29">
        <v>278.04300000000001</v>
      </c>
      <c r="BO79" s="29">
        <v>287.05200000000002</v>
      </c>
      <c r="BP79" s="29">
        <v>301.35700000000003</v>
      </c>
      <c r="BQ79" s="29">
        <v>305.334</v>
      </c>
      <c r="BR79" s="29">
        <v>314.161</v>
      </c>
      <c r="BS79" s="29">
        <v>316.51100000000002</v>
      </c>
      <c r="BT79" s="29">
        <v>319.39800000000002</v>
      </c>
      <c r="BU79" s="29">
        <v>322.36799999999999</v>
      </c>
      <c r="BV79" s="29">
        <v>321.363</v>
      </c>
      <c r="BW79" s="29">
        <v>315.86599999999999</v>
      </c>
      <c r="BX79" s="29">
        <v>301.29700000000003</v>
      </c>
      <c r="BY79" s="29">
        <v>296.68700000000001</v>
      </c>
      <c r="BZ79" s="29">
        <v>294.34399999999999</v>
      </c>
      <c r="CA79" s="29">
        <v>289.43799999999999</v>
      </c>
      <c r="CB79" s="29">
        <v>292.96300000000002</v>
      </c>
      <c r="CC79" s="29">
        <v>290.24200000000002</v>
      </c>
      <c r="CD79" s="29">
        <v>285.89100000000002</v>
      </c>
      <c r="CE79" s="29">
        <v>311.642</v>
      </c>
      <c r="CF79" s="29">
        <v>332.93099999999998</v>
      </c>
      <c r="CG79" s="29">
        <v>336.70499999999998</v>
      </c>
      <c r="CH79" s="29">
        <v>337.16199999999998</v>
      </c>
      <c r="CI79" s="29">
        <v>343.52499999999998</v>
      </c>
      <c r="CJ79" s="29">
        <v>346.85599999999999</v>
      </c>
      <c r="CK79" s="29">
        <v>351.99099999999999</v>
      </c>
      <c r="CL79" s="29">
        <v>349.49799999999999</v>
      </c>
      <c r="CM79" s="29">
        <v>345.363</v>
      </c>
      <c r="CN79" s="29">
        <v>344.37099999999998</v>
      </c>
      <c r="CO79" s="29">
        <v>347.96</v>
      </c>
      <c r="CP79" s="29">
        <v>355.21899999999999</v>
      </c>
      <c r="CQ79" s="29">
        <v>357.536</v>
      </c>
      <c r="CR79" s="29">
        <v>364.29599999999999</v>
      </c>
      <c r="CS79" s="29">
        <v>377.42899999999997</v>
      </c>
      <c r="CT79" s="29">
        <v>380.97300000000001</v>
      </c>
      <c r="CU79" s="29">
        <v>383.31</v>
      </c>
      <c r="CV79" s="29">
        <v>384.37299999999999</v>
      </c>
      <c r="CW79" s="29">
        <v>382.68</v>
      </c>
      <c r="CX79" s="29">
        <v>382.30599999999998</v>
      </c>
      <c r="CY79" s="29">
        <v>385.56599999999997</v>
      </c>
      <c r="CZ79" s="29">
        <v>377.39800000000002</v>
      </c>
      <c r="DA79" s="29">
        <v>376.84100000000001</v>
      </c>
      <c r="DB79" s="29">
        <v>363.81599999999997</v>
      </c>
      <c r="DC79" s="29">
        <v>352.24200000000002</v>
      </c>
      <c r="DD79" s="29">
        <v>376.71499999999997</v>
      </c>
      <c r="DE79" s="29">
        <v>372.11099999999999</v>
      </c>
      <c r="DF79" s="29">
        <v>378.9</v>
      </c>
      <c r="DG79" s="29">
        <v>349.37799999999999</v>
      </c>
      <c r="DH79" s="29">
        <v>320.95699999999999</v>
      </c>
      <c r="DI79" s="29">
        <v>290.26499999999999</v>
      </c>
      <c r="DJ79" s="29">
        <v>292.01299999999998</v>
      </c>
      <c r="DK79" s="29">
        <v>329.37700000000001</v>
      </c>
      <c r="DL79" s="29">
        <v>339.00299999999999</v>
      </c>
      <c r="DM79" s="29">
        <v>352.15600000000001</v>
      </c>
      <c r="DN79" s="29">
        <v>354.40800000000002</v>
      </c>
      <c r="DO79" s="29">
        <v>354.82900000000001</v>
      </c>
      <c r="DP79" s="29">
        <v>347.78399999999999</v>
      </c>
      <c r="DQ79" s="29">
        <v>343.88600000000002</v>
      </c>
      <c r="DR79" s="29">
        <v>418.91899999999998</v>
      </c>
      <c r="DS79" s="29">
        <v>429.327</v>
      </c>
      <c r="DT79" s="29">
        <v>442.15300000000002</v>
      </c>
      <c r="DU79" s="29">
        <v>444.51900000000001</v>
      </c>
      <c r="DV79" s="29">
        <v>456.16399999999999</v>
      </c>
      <c r="DW79" s="29">
        <v>465.42899999999997</v>
      </c>
      <c r="DX79" s="29">
        <v>485.18900000000002</v>
      </c>
      <c r="DY79" s="29">
        <v>492.65899999999999</v>
      </c>
      <c r="DZ79" s="29">
        <v>494.06799999999998</v>
      </c>
      <c r="EA79" s="29">
        <v>474.685</v>
      </c>
      <c r="EB79" s="29">
        <v>463.221</v>
      </c>
      <c r="EC79" s="29">
        <v>461.726</v>
      </c>
      <c r="ED79" s="29">
        <v>464.14499999999998</v>
      </c>
      <c r="EE79" s="29">
        <v>462.02300000000002</v>
      </c>
      <c r="EF79" s="29">
        <v>465.20100000000002</v>
      </c>
      <c r="EG79" s="29">
        <v>480.95499999999998</v>
      </c>
      <c r="EH79" s="29">
        <v>499.04300000000001</v>
      </c>
      <c r="EI79" s="29">
        <v>482.19099999999997</v>
      </c>
      <c r="EJ79" s="29">
        <v>473.45600000000002</v>
      </c>
      <c r="EK79" s="29">
        <v>463.02699999999999</v>
      </c>
      <c r="EL79" s="29">
        <v>442.97399999999999</v>
      </c>
      <c r="EM79" s="29">
        <v>431.88600000000002</v>
      </c>
      <c r="EN79" s="29">
        <v>451.90899999999999</v>
      </c>
      <c r="EO79" s="29">
        <v>456.24200000000002</v>
      </c>
      <c r="EP79" s="29">
        <v>460.209</v>
      </c>
      <c r="EQ79" s="29">
        <v>444.42200000000003</v>
      </c>
      <c r="ER79" s="29">
        <v>417.36500000000001</v>
      </c>
      <c r="ES79" s="29">
        <v>406.09300000000002</v>
      </c>
      <c r="ET79" s="29">
        <v>400.928</v>
      </c>
      <c r="EU79" s="29">
        <v>381.89299999999997</v>
      </c>
      <c r="EV79" s="29">
        <v>375.49599999999998</v>
      </c>
      <c r="EW79" s="29">
        <v>404.94</v>
      </c>
      <c r="EX79" s="29">
        <v>439.14100000000002</v>
      </c>
      <c r="EY79" s="29">
        <v>448.76900000000001</v>
      </c>
      <c r="EZ79" s="29">
        <v>452.42700000000002</v>
      </c>
      <c r="FA79" s="29">
        <v>452.77800000000002</v>
      </c>
      <c r="FB79" s="29">
        <v>447.63799999999998</v>
      </c>
      <c r="FC79" s="29">
        <v>446.666</v>
      </c>
      <c r="FD79" s="29">
        <v>449.15499999999997</v>
      </c>
      <c r="FE79" s="29">
        <v>451.197</v>
      </c>
      <c r="FF79" s="29">
        <v>450.78</v>
      </c>
      <c r="FG79" s="29">
        <v>464.80799999999999</v>
      </c>
      <c r="FH79" s="29">
        <v>476.49799999999999</v>
      </c>
      <c r="FI79" s="29">
        <v>580.58299999999997</v>
      </c>
      <c r="FJ79" s="29">
        <v>592.56899999999996</v>
      </c>
      <c r="FK79" s="29">
        <v>580.11300000000006</v>
      </c>
      <c r="FL79" s="29">
        <v>582.97500000000002</v>
      </c>
      <c r="FM79" s="29">
        <v>576.12800000000004</v>
      </c>
      <c r="FN79" s="29">
        <v>537.00900000000001</v>
      </c>
      <c r="FO79" s="29">
        <v>483.08</v>
      </c>
      <c r="FP79" s="29">
        <v>417.52499999999998</v>
      </c>
      <c r="FQ79" s="29">
        <v>414.19</v>
      </c>
      <c r="FR79" s="29">
        <v>355.47899999999998</v>
      </c>
      <c r="FS79" s="29">
        <v>343.952</v>
      </c>
      <c r="FT79" s="29">
        <v>375.9</v>
      </c>
      <c r="FU79" s="29">
        <v>316.11099999999999</v>
      </c>
      <c r="FV79" s="29">
        <v>285.86799999999999</v>
      </c>
      <c r="FW79" s="29">
        <v>272.78500000000003</v>
      </c>
      <c r="FX79" s="29">
        <v>290.53300000000002</v>
      </c>
      <c r="FY79" s="29">
        <v>317.44499999999999</v>
      </c>
      <c r="FZ79" s="29">
        <v>321.11099999999999</v>
      </c>
      <c r="GA79" s="29">
        <v>292.11200000000002</v>
      </c>
      <c r="GB79" s="29">
        <v>270.86500000000001</v>
      </c>
      <c r="GC79" s="29">
        <v>267.13499999999999</v>
      </c>
      <c r="GD79" s="29">
        <v>259.80799999999999</v>
      </c>
      <c r="GE79" s="29">
        <v>236.29300000000001</v>
      </c>
      <c r="GF79" s="29">
        <v>237.18299999999999</v>
      </c>
      <c r="GG79" s="29">
        <v>237.08099999999999</v>
      </c>
      <c r="GH79" s="29">
        <v>236.98699999999999</v>
      </c>
      <c r="GI79" s="29">
        <v>228.23099999999999</v>
      </c>
      <c r="GJ79" s="29">
        <v>228.55199999999999</v>
      </c>
      <c r="GK79" s="29">
        <v>226.90600000000001</v>
      </c>
      <c r="GL79" s="29">
        <v>223.64</v>
      </c>
      <c r="GM79" s="29">
        <v>225.048</v>
      </c>
      <c r="GN79" s="29">
        <v>225.69900000000001</v>
      </c>
      <c r="GO79" s="29">
        <v>219.27500000000001</v>
      </c>
      <c r="GP79" s="29">
        <v>214.839</v>
      </c>
      <c r="GQ79" s="29">
        <v>216.328</v>
      </c>
      <c r="GR79" s="29">
        <v>232.19499999999999</v>
      </c>
      <c r="GS79" s="29">
        <v>239.292</v>
      </c>
      <c r="GT79" s="29">
        <v>238.39</v>
      </c>
      <c r="GU79" s="29">
        <v>230.483</v>
      </c>
      <c r="GV79" s="29">
        <v>216.54</v>
      </c>
      <c r="GW79" s="29">
        <v>217.274</v>
      </c>
      <c r="GX79" s="29">
        <v>236.489</v>
      </c>
      <c r="GY79" s="29">
        <v>221.41300000000001</v>
      </c>
      <c r="GZ79" s="29">
        <v>215.435</v>
      </c>
      <c r="HA79" s="29">
        <v>192.64500000000001</v>
      </c>
      <c r="HB79" s="29">
        <v>190.83699999999999</v>
      </c>
      <c r="HC79" s="29">
        <v>185.024</v>
      </c>
      <c r="HD79" s="29">
        <v>196.54499999999999</v>
      </c>
      <c r="HE79" s="29">
        <v>205.34200000000001</v>
      </c>
      <c r="HF79" s="29">
        <v>211.898</v>
      </c>
      <c r="HG79" s="29">
        <v>214.381</v>
      </c>
      <c r="HH79" s="29">
        <v>216.54400000000001</v>
      </c>
      <c r="HI79" s="29">
        <v>222.02199999999999</v>
      </c>
      <c r="HJ79" s="29">
        <v>221.977</v>
      </c>
      <c r="HK79" s="29">
        <v>227.923</v>
      </c>
      <c r="HL79" s="29">
        <v>229.238</v>
      </c>
      <c r="HM79" s="29">
        <v>229.76900000000001</v>
      </c>
      <c r="HN79" s="29">
        <v>229.99</v>
      </c>
      <c r="HO79" s="29">
        <v>227.01</v>
      </c>
      <c r="HP79" s="29">
        <v>231.12700000000001</v>
      </c>
      <c r="HQ79" s="29">
        <v>227.65199999999999</v>
      </c>
      <c r="HR79" s="29">
        <v>231.18</v>
      </c>
      <c r="HS79" s="29">
        <v>229.85300000000001</v>
      </c>
      <c r="HT79" s="29">
        <v>231.29400000000001</v>
      </c>
      <c r="HU79" s="29">
        <v>234.49199999999999</v>
      </c>
      <c r="HV79" s="29">
        <v>237.55500000000001</v>
      </c>
      <c r="HW79" s="29">
        <v>241.995</v>
      </c>
      <c r="HX79" s="29">
        <v>245.72</v>
      </c>
      <c r="HY79" s="29">
        <v>247.71199999999999</v>
      </c>
      <c r="HZ79" s="29">
        <v>250.101</v>
      </c>
      <c r="IA79" s="29">
        <v>258.755</v>
      </c>
      <c r="IB79" s="29">
        <v>262.60000000000002</v>
      </c>
      <c r="IC79" s="29">
        <v>261.56700000000001</v>
      </c>
      <c r="ID79" s="29">
        <v>263.80900000000003</v>
      </c>
      <c r="IE79" s="29">
        <v>266.03699999999998</v>
      </c>
      <c r="IF79" s="29">
        <v>273.74299999999999</v>
      </c>
      <c r="IG79" s="29">
        <v>281.12700000000001</v>
      </c>
      <c r="IH79" s="29">
        <v>285.93</v>
      </c>
      <c r="II79" s="29">
        <v>278.12</v>
      </c>
      <c r="IJ79" s="29">
        <v>282.87700000000001</v>
      </c>
      <c r="IK79" s="29">
        <v>284.71600000000001</v>
      </c>
      <c r="IL79" s="29">
        <v>283.19099999999997</v>
      </c>
      <c r="IM79" s="29">
        <v>281.92599999999999</v>
      </c>
      <c r="IN79" s="29">
        <v>294.00200000000001</v>
      </c>
      <c r="IO79" s="29">
        <v>301.13200000000001</v>
      </c>
      <c r="IP79" s="29">
        <v>303.56</v>
      </c>
      <c r="IQ79" s="29">
        <v>304.40699999999998</v>
      </c>
      <c r="IR79" s="29">
        <v>300.48599999999999</v>
      </c>
      <c r="IS79" s="29">
        <v>298.75200000000001</v>
      </c>
      <c r="IT79" s="29">
        <v>298.447</v>
      </c>
      <c r="IU79" s="29">
        <v>297.87700000000001</v>
      </c>
      <c r="IV79" s="29">
        <v>294.98200000000003</v>
      </c>
      <c r="IW79" s="29">
        <v>292.041</v>
      </c>
      <c r="IX79" s="29">
        <v>302.87900000000002</v>
      </c>
      <c r="IY79" s="29">
        <v>298.60199999999998</v>
      </c>
      <c r="IZ79" s="29">
        <v>290.05799999999999</v>
      </c>
      <c r="JA79" s="29">
        <v>288.63200000000001</v>
      </c>
      <c r="JB79" s="29">
        <v>281.72500000000002</v>
      </c>
      <c r="JC79" s="29">
        <v>289.65699999999998</v>
      </c>
      <c r="JD79" s="29">
        <v>297.33</v>
      </c>
      <c r="JE79" s="29">
        <v>299.17500000000001</v>
      </c>
      <c r="JF79" s="29">
        <v>295.93299999999999</v>
      </c>
      <c r="JG79" s="29">
        <v>292.84300000000002</v>
      </c>
      <c r="JH79" s="29">
        <v>288.22699999999998</v>
      </c>
      <c r="JI79" s="29">
        <v>289.37200000000001</v>
      </c>
      <c r="JJ79" s="29">
        <v>295.27800000000002</v>
      </c>
      <c r="JK79" s="29">
        <v>299.697</v>
      </c>
      <c r="JL79" s="29">
        <v>301.512</v>
      </c>
      <c r="JM79" s="29">
        <v>301.32499999999999</v>
      </c>
      <c r="JN79" s="29">
        <v>305.38200000000001</v>
      </c>
      <c r="JO79" s="29">
        <v>307.27199999999999</v>
      </c>
      <c r="JP79" s="29">
        <v>302.108</v>
      </c>
      <c r="JQ79" s="29">
        <v>303.98099999999999</v>
      </c>
      <c r="JR79" s="29">
        <v>306.10300000000001</v>
      </c>
      <c r="JS79" s="29">
        <v>302.13900000000001</v>
      </c>
      <c r="JT79" s="29">
        <v>323.39400000000001</v>
      </c>
      <c r="JU79" s="29">
        <v>335.69099999999997</v>
      </c>
      <c r="JV79" s="29">
        <v>340.23</v>
      </c>
      <c r="JW79" s="29">
        <v>339.50099999999998</v>
      </c>
      <c r="JX79" s="29">
        <v>343.63799999999998</v>
      </c>
      <c r="JY79" s="29">
        <v>348.62200000000001</v>
      </c>
      <c r="JZ79" s="29">
        <v>340.73200000000003</v>
      </c>
      <c r="KA79" s="29">
        <v>334.66199999999998</v>
      </c>
      <c r="KB79" s="29">
        <v>334.51400000000001</v>
      </c>
    </row>
    <row r="80" spans="2:529" x14ac:dyDescent="0.25">
      <c r="B80" s="29" t="s">
        <v>457</v>
      </c>
      <c r="C80" s="29" t="s">
        <v>927</v>
      </c>
      <c r="D80" s="29">
        <f t="shared" si="13"/>
        <v>272</v>
      </c>
      <c r="E80" s="29" t="str" cm="1">
        <f t="array" ref="E80">_xll.BDP($B80&amp;" corp",E$11)</f>
        <v>IFXGR 3 5/8 PERP</v>
      </c>
      <c r="F80" s="29" t="str" cm="1">
        <f t="array" ref="F80">_xll.BDP($B80&amp;" corp",F$11)</f>
        <v>IFXGR</v>
      </c>
      <c r="G80" s="29" cm="1">
        <f t="array" ref="G80">_xll.BDP($B80&amp;" corp",G$11)</f>
        <v>3.625</v>
      </c>
      <c r="H80" s="31" cm="1">
        <f t="array" ref="H80">_xll.BDP($B80&amp;" corp",H$11)*1</f>
        <v>46753</v>
      </c>
      <c r="I80" s="31" t="str">
        <f t="shared" si="14"/>
        <v>IFXGR 3.625 28</v>
      </c>
      <c r="J80" s="29" t="str" cm="1">
        <f t="array" ref="J80">_xll.BDP($B80&amp;" corp",J$11)</f>
        <v>EUR</v>
      </c>
      <c r="K80" s="31" cm="1">
        <f t="array" ref="K80">_xll.BDP($B80&amp;" corp",K$11)*1</f>
        <v>43733</v>
      </c>
      <c r="L80" s="29">
        <f t="shared" ca="1" si="15"/>
        <v>393</v>
      </c>
      <c r="N80" s="29">
        <v>1</v>
      </c>
      <c r="O80" s="29" t="s">
        <v>1174</v>
      </c>
      <c r="P80" s="29">
        <f>_xll.BDH(B80&amp;"@"&amp;C80&amp;" Corp","blp_i_sprd_mid","-2AY",,"Dates=h","Fill=C","Sort=R","Dir=H","factor=1","pcs="&amp;TV81,"cols=272;rows=1")</f>
        <v>346.34399999999999</v>
      </c>
      <c r="Q80" s="29">
        <v>347.77800000000002</v>
      </c>
      <c r="R80" s="29">
        <v>350.53199999999998</v>
      </c>
      <c r="S80" s="29">
        <v>353.18</v>
      </c>
      <c r="T80" s="29">
        <v>354.91</v>
      </c>
      <c r="U80" s="29">
        <v>348.08300000000003</v>
      </c>
      <c r="V80" s="29">
        <v>345.84800000000001</v>
      </c>
      <c r="W80" s="29">
        <v>344.339</v>
      </c>
      <c r="X80" s="29">
        <v>344.20299999999997</v>
      </c>
      <c r="Y80" s="29">
        <v>342.01299999999998</v>
      </c>
      <c r="Z80" s="29">
        <v>338.529</v>
      </c>
      <c r="AA80" s="29">
        <v>338.17599999999999</v>
      </c>
      <c r="AB80" s="29">
        <v>341.63799999999998</v>
      </c>
      <c r="AC80" s="29">
        <v>347.31299999999999</v>
      </c>
      <c r="AD80" s="29">
        <v>349.089</v>
      </c>
      <c r="AE80" s="29">
        <v>351.774</v>
      </c>
      <c r="AF80" s="29">
        <v>356.06400000000002</v>
      </c>
      <c r="AG80" s="29">
        <v>356.96499999999997</v>
      </c>
      <c r="AH80" s="29">
        <v>357.61500000000001</v>
      </c>
      <c r="AI80" s="29">
        <v>351.05399999999997</v>
      </c>
      <c r="AJ80" s="29">
        <v>342.27600000000001</v>
      </c>
      <c r="AK80" s="29">
        <v>342.98700000000002</v>
      </c>
      <c r="AL80" s="29">
        <v>337.88499999999999</v>
      </c>
      <c r="AM80" s="29">
        <v>326.55799999999999</v>
      </c>
      <c r="AN80" s="29">
        <v>328.94299999999998</v>
      </c>
      <c r="AO80" s="29">
        <v>328.65100000000001</v>
      </c>
      <c r="AP80" s="29">
        <v>330.46100000000001</v>
      </c>
      <c r="AQ80" s="29">
        <v>332.81400000000002</v>
      </c>
      <c r="AR80" s="29">
        <v>332.10300000000001</v>
      </c>
      <c r="AS80" s="29">
        <v>325.85000000000002</v>
      </c>
      <c r="AT80" s="29">
        <v>328.09300000000002</v>
      </c>
      <c r="AU80" s="29">
        <v>328.8</v>
      </c>
      <c r="AV80" s="29">
        <v>325.786</v>
      </c>
      <c r="AW80" s="29">
        <v>325.89</v>
      </c>
      <c r="AX80" s="29">
        <v>325.411</v>
      </c>
      <c r="AY80" s="29">
        <v>325.04500000000002</v>
      </c>
      <c r="AZ80" s="29">
        <v>323.85500000000002</v>
      </c>
      <c r="BA80" s="29">
        <v>320.298</v>
      </c>
      <c r="BB80" s="29">
        <v>322.21899999999999</v>
      </c>
      <c r="BC80" s="29">
        <v>321.43599999999998</v>
      </c>
      <c r="BD80" s="29">
        <v>322.024</v>
      </c>
      <c r="BE80" s="29">
        <v>324</v>
      </c>
      <c r="BF80" s="29">
        <v>330.00200000000001</v>
      </c>
      <c r="BG80" s="29">
        <v>333.36900000000003</v>
      </c>
      <c r="BH80" s="29">
        <v>333.78399999999999</v>
      </c>
      <c r="BI80" s="29">
        <v>330.97199999999998</v>
      </c>
      <c r="BJ80" s="29">
        <v>328.97699999999998</v>
      </c>
      <c r="BK80" s="29">
        <v>326.24</v>
      </c>
      <c r="BL80" s="29">
        <v>320.38</v>
      </c>
      <c r="BM80" s="29">
        <v>317.30099999999999</v>
      </c>
      <c r="BN80" s="29">
        <v>321.05</v>
      </c>
      <c r="BO80" s="29">
        <v>326.61799999999999</v>
      </c>
      <c r="BP80" s="29">
        <v>337.44900000000001</v>
      </c>
      <c r="BQ80" s="29">
        <v>338.70400000000001</v>
      </c>
      <c r="BR80" s="29">
        <v>347.11799999999999</v>
      </c>
      <c r="BS80" s="29">
        <v>347.11900000000003</v>
      </c>
      <c r="BT80" s="29">
        <v>351.25</v>
      </c>
      <c r="BU80" s="29">
        <v>352.99599999999998</v>
      </c>
      <c r="BV80" s="29">
        <v>351.68</v>
      </c>
      <c r="BW80" s="29">
        <v>349.9</v>
      </c>
      <c r="BX80" s="29">
        <v>339.815</v>
      </c>
      <c r="BY80" s="29">
        <v>337.55700000000002</v>
      </c>
      <c r="BZ80" s="29">
        <v>335.00400000000002</v>
      </c>
      <c r="CA80" s="29">
        <v>330.46899999999999</v>
      </c>
      <c r="CB80" s="29">
        <v>332.57100000000003</v>
      </c>
      <c r="CC80" s="29">
        <v>335.58199999999999</v>
      </c>
      <c r="CD80" s="29">
        <v>333.05200000000002</v>
      </c>
      <c r="CE80" s="29">
        <v>350.03</v>
      </c>
      <c r="CF80" s="29">
        <v>363.899</v>
      </c>
      <c r="CG80" s="29">
        <v>366.488</v>
      </c>
      <c r="CH80" s="29">
        <v>366.01600000000002</v>
      </c>
      <c r="CI80" s="29">
        <v>370.17700000000002</v>
      </c>
      <c r="CJ80" s="29">
        <v>370.995</v>
      </c>
      <c r="CK80" s="29">
        <v>376.38400000000001</v>
      </c>
      <c r="CL80" s="29">
        <v>374.23</v>
      </c>
      <c r="CM80" s="29">
        <v>370.24900000000002</v>
      </c>
      <c r="CN80" s="29">
        <v>368.95499999999998</v>
      </c>
      <c r="CO80" s="29">
        <v>371.95400000000001</v>
      </c>
      <c r="CP80" s="29">
        <v>376.726</v>
      </c>
      <c r="CQ80" s="29">
        <v>378.935</v>
      </c>
      <c r="CR80" s="29">
        <v>382.548</v>
      </c>
      <c r="CS80" s="29">
        <v>392.07100000000003</v>
      </c>
      <c r="CT80" s="29">
        <v>394.31200000000001</v>
      </c>
      <c r="CU80" s="29">
        <v>394.93099999999998</v>
      </c>
      <c r="CV80" s="29">
        <v>394.45699999999999</v>
      </c>
      <c r="CW80" s="29">
        <v>393.07499999999999</v>
      </c>
      <c r="CX80" s="29">
        <v>391.38200000000001</v>
      </c>
      <c r="CY80" s="29">
        <v>394.61099999999999</v>
      </c>
      <c r="CZ80" s="29">
        <v>388.77699999999999</v>
      </c>
      <c r="DA80" s="29">
        <v>388.839</v>
      </c>
      <c r="DB80" s="29">
        <v>379.64699999999999</v>
      </c>
      <c r="DC80" s="29">
        <v>370.79199999999997</v>
      </c>
      <c r="DD80" s="29">
        <v>388.82600000000002</v>
      </c>
      <c r="DE80" s="29">
        <v>384.41800000000001</v>
      </c>
      <c r="DF80" s="29">
        <v>384.79899999999998</v>
      </c>
      <c r="DG80" s="29">
        <v>362.74099999999999</v>
      </c>
      <c r="DH80" s="29">
        <v>344.73399999999998</v>
      </c>
      <c r="DI80" s="29">
        <v>330.86799999999999</v>
      </c>
      <c r="DJ80" s="29">
        <v>337.22300000000001</v>
      </c>
      <c r="DK80" s="29">
        <v>372.57499999999999</v>
      </c>
      <c r="DL80" s="29">
        <v>382.08800000000002</v>
      </c>
      <c r="DM80" s="29">
        <v>391.72800000000001</v>
      </c>
      <c r="DN80" s="29">
        <v>395.08499999999998</v>
      </c>
      <c r="DO80" s="29">
        <v>396.517</v>
      </c>
      <c r="DP80" s="29">
        <v>392.36900000000003</v>
      </c>
      <c r="DQ80" s="29">
        <v>393.04500000000002</v>
      </c>
      <c r="DR80" s="29">
        <v>448.49099999999999</v>
      </c>
      <c r="DS80" s="29">
        <v>465.71499999999997</v>
      </c>
      <c r="DT80" s="29">
        <v>467.91800000000001</v>
      </c>
      <c r="DU80" s="29">
        <v>474.01299999999998</v>
      </c>
      <c r="DV80" s="29">
        <v>480.11900000000003</v>
      </c>
      <c r="DW80" s="29">
        <v>496.22399999999999</v>
      </c>
      <c r="DX80" s="29">
        <v>502.75299999999999</v>
      </c>
      <c r="DY80" s="29">
        <v>503.959</v>
      </c>
      <c r="DZ80" s="29">
        <v>490.06599999999997</v>
      </c>
      <c r="EA80" s="29">
        <v>482.09199999999998</v>
      </c>
      <c r="EB80" s="29">
        <v>479.25700000000001</v>
      </c>
      <c r="EC80" s="29">
        <v>469.904</v>
      </c>
      <c r="ED80" s="29">
        <v>482.072</v>
      </c>
      <c r="EE80" s="29">
        <v>485.024</v>
      </c>
      <c r="EF80" s="29">
        <v>502.28300000000002</v>
      </c>
      <c r="EG80" s="29">
        <v>513.83199999999999</v>
      </c>
      <c r="EH80" s="29">
        <v>507.98500000000001</v>
      </c>
      <c r="EI80" s="29">
        <v>510.995</v>
      </c>
      <c r="EJ80" s="29">
        <v>502.577</v>
      </c>
      <c r="EK80" s="29">
        <v>491.36200000000002</v>
      </c>
      <c r="EL80" s="29">
        <v>487.35899999999998</v>
      </c>
      <c r="EM80" s="29">
        <v>501.95600000000002</v>
      </c>
      <c r="EN80" s="29">
        <v>505.20699999999999</v>
      </c>
      <c r="EO80" s="29">
        <v>506.642</v>
      </c>
      <c r="EP80" s="29">
        <v>503.375</v>
      </c>
      <c r="EQ80" s="29">
        <v>489.161</v>
      </c>
      <c r="ER80" s="29">
        <v>489.73399999999998</v>
      </c>
      <c r="ES80" s="29">
        <v>490.70699999999999</v>
      </c>
      <c r="ET80" s="29">
        <v>479.94499999999999</v>
      </c>
      <c r="EU80" s="29">
        <v>476.82400000000001</v>
      </c>
      <c r="EV80" s="29">
        <v>494.93700000000001</v>
      </c>
      <c r="EW80" s="29">
        <v>523.101</v>
      </c>
      <c r="EX80" s="29">
        <v>531.80200000000002</v>
      </c>
      <c r="EY80" s="29">
        <v>541.97400000000005</v>
      </c>
      <c r="EZ80" s="29">
        <v>544.77599999999995</v>
      </c>
      <c r="FA80" s="29">
        <v>544</v>
      </c>
      <c r="FB80" s="29">
        <v>542.75800000000004</v>
      </c>
      <c r="FC80" s="29">
        <v>545.40800000000002</v>
      </c>
      <c r="FD80" s="29">
        <v>550.202</v>
      </c>
      <c r="FE80" s="29">
        <v>547.98800000000006</v>
      </c>
      <c r="FF80" s="29">
        <v>552.06799999999998</v>
      </c>
      <c r="FG80" s="29">
        <v>560.62199999999996</v>
      </c>
      <c r="FH80" s="29">
        <v>614.39599999999996</v>
      </c>
      <c r="FI80" s="29">
        <v>621.47</v>
      </c>
      <c r="FJ80" s="29">
        <v>603.77300000000002</v>
      </c>
      <c r="FK80" s="29">
        <v>602.48</v>
      </c>
      <c r="FL80" s="29">
        <v>593.56299999999999</v>
      </c>
      <c r="FM80" s="29">
        <v>541.56700000000001</v>
      </c>
      <c r="FN80" s="29">
        <v>505.68200000000002</v>
      </c>
      <c r="FO80" s="29">
        <v>447.71100000000001</v>
      </c>
      <c r="FP80" s="29">
        <v>453.37700000000001</v>
      </c>
      <c r="FQ80" s="29">
        <v>409.02600000000001</v>
      </c>
      <c r="FR80" s="29">
        <v>409.08800000000002</v>
      </c>
      <c r="FS80" s="29">
        <v>429.39299999999997</v>
      </c>
      <c r="FT80" s="29">
        <v>376.93599999999998</v>
      </c>
      <c r="FU80" s="29">
        <v>348.69799999999998</v>
      </c>
      <c r="FV80" s="29">
        <v>340.54599999999999</v>
      </c>
      <c r="FW80" s="29">
        <v>346.71600000000001</v>
      </c>
      <c r="FX80" s="29">
        <v>364.81900000000002</v>
      </c>
      <c r="FY80" s="29">
        <v>364.34</v>
      </c>
      <c r="FZ80" s="29">
        <v>338.47</v>
      </c>
      <c r="GA80" s="29">
        <v>321.91899999999998</v>
      </c>
      <c r="GB80" s="29">
        <v>318.89100000000002</v>
      </c>
      <c r="GC80" s="29">
        <v>312.899</v>
      </c>
      <c r="GD80" s="29">
        <v>288.89600000000002</v>
      </c>
      <c r="GE80" s="29">
        <v>290.358</v>
      </c>
      <c r="GF80" s="29">
        <v>289.613</v>
      </c>
      <c r="GG80" s="29">
        <v>290.35399999999998</v>
      </c>
      <c r="GH80" s="29">
        <v>284.39800000000002</v>
      </c>
      <c r="GI80" s="29">
        <v>284.87</v>
      </c>
      <c r="GJ80" s="29">
        <v>283.50299999999999</v>
      </c>
      <c r="GK80" s="29">
        <v>280.86200000000002</v>
      </c>
      <c r="GL80" s="29">
        <v>283.529</v>
      </c>
      <c r="GM80" s="29">
        <v>286.71800000000002</v>
      </c>
      <c r="GN80" s="29">
        <v>281.68599999999998</v>
      </c>
      <c r="GO80" s="29">
        <v>278.887</v>
      </c>
      <c r="GP80" s="29">
        <v>281.40199999999999</v>
      </c>
      <c r="GQ80" s="29">
        <v>295.47399999999999</v>
      </c>
      <c r="GR80" s="29">
        <v>302.20699999999999</v>
      </c>
      <c r="GS80" s="29">
        <v>299.58999999999997</v>
      </c>
      <c r="GT80" s="29">
        <v>293.83300000000003</v>
      </c>
      <c r="GU80" s="29">
        <v>282.245</v>
      </c>
      <c r="GV80" s="29">
        <v>282.55399999999997</v>
      </c>
      <c r="GW80" s="29">
        <v>296.93299999999999</v>
      </c>
      <c r="GX80" s="29">
        <v>278.20699999999999</v>
      </c>
      <c r="GY80" s="29">
        <v>270.81</v>
      </c>
      <c r="GZ80" s="29">
        <v>251.98</v>
      </c>
      <c r="HA80" s="29">
        <v>252.429</v>
      </c>
      <c r="HB80" s="29">
        <v>251.297</v>
      </c>
      <c r="HC80" s="29">
        <v>262.113</v>
      </c>
      <c r="HD80" s="29">
        <v>267.91699999999997</v>
      </c>
      <c r="HE80" s="29">
        <v>275.596</v>
      </c>
      <c r="HF80" s="29">
        <v>277.76900000000001</v>
      </c>
      <c r="HG80" s="29">
        <v>279.13</v>
      </c>
      <c r="HH80" s="29">
        <v>284.14499999999998</v>
      </c>
      <c r="HI80" s="29">
        <v>283.23500000000001</v>
      </c>
      <c r="HJ80" s="29">
        <v>289.79000000000002</v>
      </c>
      <c r="HK80" s="29">
        <v>291.863</v>
      </c>
      <c r="HL80" s="29">
        <v>292.85899999999998</v>
      </c>
      <c r="HM80" s="29">
        <v>292.73500000000001</v>
      </c>
      <c r="HN80" s="29">
        <v>288.08199999999999</v>
      </c>
      <c r="HO80" s="29">
        <v>287.38900000000001</v>
      </c>
      <c r="HP80" s="29">
        <v>286.51400000000001</v>
      </c>
      <c r="HQ80" s="29">
        <v>291.3</v>
      </c>
      <c r="HR80" s="29">
        <v>290.49</v>
      </c>
      <c r="HS80" s="29">
        <v>290.447</v>
      </c>
      <c r="HT80" s="29">
        <v>294.86399999999998</v>
      </c>
      <c r="HU80" s="29">
        <v>295.15199999999999</v>
      </c>
      <c r="HV80" s="29">
        <v>298.78899999999999</v>
      </c>
      <c r="HW80" s="29">
        <v>302.99900000000002</v>
      </c>
      <c r="HX80" s="29">
        <v>305.358</v>
      </c>
      <c r="HY80" s="29">
        <v>309.24700000000001</v>
      </c>
      <c r="HZ80" s="29">
        <v>316.25599999999997</v>
      </c>
      <c r="IA80" s="29">
        <v>319.83100000000002</v>
      </c>
      <c r="IB80" s="29">
        <v>317.75200000000001</v>
      </c>
      <c r="IC80" s="29">
        <v>319.70100000000002</v>
      </c>
      <c r="ID80" s="29">
        <v>321.03399999999999</v>
      </c>
      <c r="IE80" s="29">
        <v>326.00799999999998</v>
      </c>
      <c r="IF80" s="29">
        <v>331.65600000000001</v>
      </c>
      <c r="IG80" s="29">
        <v>336.70499999999998</v>
      </c>
      <c r="IH80" s="29">
        <v>329.22399999999999</v>
      </c>
      <c r="II80" s="29">
        <v>335.47300000000001</v>
      </c>
      <c r="IJ80" s="29">
        <v>337.05700000000002</v>
      </c>
      <c r="IK80" s="29">
        <v>336.83199999999999</v>
      </c>
      <c r="IL80" s="29">
        <v>335.64100000000002</v>
      </c>
      <c r="IM80" s="29">
        <v>342.15</v>
      </c>
      <c r="IN80" s="29">
        <v>348.78399999999999</v>
      </c>
      <c r="IO80" s="29">
        <v>349.27199999999999</v>
      </c>
      <c r="IP80" s="29">
        <v>351.416</v>
      </c>
      <c r="IQ80" s="29">
        <v>348.21</v>
      </c>
      <c r="IR80" s="29">
        <v>346.55700000000002</v>
      </c>
      <c r="IS80" s="29">
        <v>345.97</v>
      </c>
      <c r="IT80" s="29">
        <v>345.91399999999999</v>
      </c>
      <c r="IU80" s="29">
        <v>341.77800000000002</v>
      </c>
      <c r="IV80" s="29">
        <v>338.13400000000001</v>
      </c>
      <c r="IW80" s="29">
        <v>344.50700000000001</v>
      </c>
      <c r="IX80" s="29">
        <v>342.38</v>
      </c>
      <c r="IY80" s="29">
        <v>335.35899999999998</v>
      </c>
      <c r="IZ80" s="29">
        <v>336.87799999999999</v>
      </c>
      <c r="JA80" s="29">
        <v>332.04199999999997</v>
      </c>
      <c r="JB80" s="29">
        <v>339.98</v>
      </c>
      <c r="JC80" s="29">
        <v>349.50700000000001</v>
      </c>
      <c r="JD80" s="29">
        <v>352.50900000000001</v>
      </c>
      <c r="JE80" s="29">
        <v>347.96899999999999</v>
      </c>
      <c r="JF80" s="29">
        <v>345.97300000000001</v>
      </c>
      <c r="JG80" s="29">
        <v>340.59</v>
      </c>
      <c r="JH80" s="29">
        <v>343.09100000000001</v>
      </c>
      <c r="JI80" s="29">
        <v>349.94200000000001</v>
      </c>
      <c r="JJ80" s="29">
        <v>354.93700000000001</v>
      </c>
      <c r="JK80" s="29">
        <v>356.07799999999997</v>
      </c>
      <c r="JL80" s="29">
        <v>356.60399999999998</v>
      </c>
      <c r="JM80" s="29">
        <v>361.964</v>
      </c>
      <c r="JN80" s="29">
        <v>364.78100000000001</v>
      </c>
      <c r="JO80" s="29">
        <v>361.44099999999997</v>
      </c>
      <c r="JP80" s="29">
        <v>364.50599999999997</v>
      </c>
      <c r="JQ80" s="29">
        <v>368.041</v>
      </c>
      <c r="JR80" s="29">
        <v>364.154</v>
      </c>
      <c r="JS80" s="29">
        <v>380.262</v>
      </c>
      <c r="JT80" s="29">
        <v>394.24200000000002</v>
      </c>
      <c r="JU80" s="29">
        <v>399.15100000000001</v>
      </c>
      <c r="JV80" s="29">
        <v>397.37799999999999</v>
      </c>
      <c r="JW80" s="29">
        <v>400.22800000000001</v>
      </c>
      <c r="JX80" s="29">
        <v>404.32400000000001</v>
      </c>
      <c r="JY80" s="29">
        <v>396.98700000000002</v>
      </c>
      <c r="JZ80" s="29">
        <v>392.11500000000001</v>
      </c>
      <c r="KA80" s="29">
        <v>391.85500000000002</v>
      </c>
    </row>
    <row r="81" spans="2:529" x14ac:dyDescent="0.25">
      <c r="B81" s="29" t="s">
        <v>333</v>
      </c>
      <c r="C81" s="29" t="s">
        <v>927</v>
      </c>
      <c r="D81" s="29">
        <f t="shared" si="13"/>
        <v>246</v>
      </c>
      <c r="E81" s="29" t="str" cm="1">
        <f t="array" ref="E81">_xll.BDP($B81&amp;" corp",E$11)</f>
        <v>KPN 2 PERP</v>
      </c>
      <c r="F81" s="29" t="str" cm="1">
        <f t="array" ref="F81">_xll.BDP($B81&amp;" corp",F$11)</f>
        <v>KPN</v>
      </c>
      <c r="G81" s="29" cm="1">
        <f t="array" ref="G81">_xll.BDP($B81&amp;" corp",G$11)</f>
        <v>2</v>
      </c>
      <c r="H81" s="31" cm="1">
        <f t="array" ref="H81">_xll.BDP($B81&amp;" corp",H$11)*1</f>
        <v>45604</v>
      </c>
      <c r="I81" s="31" t="str">
        <f t="shared" si="14"/>
        <v>KPN 2 24</v>
      </c>
      <c r="J81" s="29" t="str" cm="1">
        <f t="array" ref="J81">_xll.BDP($B81&amp;" corp",J$11)</f>
        <v>EUR</v>
      </c>
      <c r="K81" s="31" cm="1">
        <f t="array" ref="K81">_xll.BDP($B81&amp;" corp",K$11)*1</f>
        <v>43768</v>
      </c>
      <c r="L81" s="29">
        <f t="shared" ca="1" si="15"/>
        <v>358</v>
      </c>
      <c r="N81" s="29">
        <v>1</v>
      </c>
      <c r="O81" s="29" t="s">
        <v>1174</v>
      </c>
      <c r="P81" s="29">
        <f>_xll.BDH(B81&amp;"@"&amp;C81&amp;" Corp","blp_i_sprd_mid","-2AY",,"Dates=h","Fill=C","Sort=R","Dir=H","factor=1","pcs="&amp;TV82,"cols=246;rows=1")</f>
        <v>289.29199999999997</v>
      </c>
      <c r="Q81" s="29">
        <v>291.42899999999997</v>
      </c>
      <c r="R81" s="29">
        <v>291.91699999999997</v>
      </c>
      <c r="S81" s="29">
        <v>294.471</v>
      </c>
      <c r="T81" s="29">
        <v>297.05799999999999</v>
      </c>
      <c r="U81" s="29">
        <v>284.89100000000002</v>
      </c>
      <c r="V81" s="29">
        <v>277.16399999999999</v>
      </c>
      <c r="W81" s="29">
        <v>276.339</v>
      </c>
      <c r="X81" s="29">
        <v>276.32499999999999</v>
      </c>
      <c r="Y81" s="29">
        <v>275.03300000000002</v>
      </c>
      <c r="Z81" s="29">
        <v>272.38200000000001</v>
      </c>
      <c r="AA81" s="29">
        <v>271.791</v>
      </c>
      <c r="AB81" s="29">
        <v>278.06799999999998</v>
      </c>
      <c r="AC81" s="29">
        <v>283.11099999999999</v>
      </c>
      <c r="AD81" s="29">
        <v>283.495</v>
      </c>
      <c r="AE81" s="29">
        <v>286.90199999999999</v>
      </c>
      <c r="AF81" s="29">
        <v>292.2</v>
      </c>
      <c r="AG81" s="29">
        <v>295.41800000000001</v>
      </c>
      <c r="AH81" s="29">
        <v>298.55799999999999</v>
      </c>
      <c r="AI81" s="29">
        <v>293.63099999999997</v>
      </c>
      <c r="AJ81" s="29">
        <v>286.49700000000001</v>
      </c>
      <c r="AK81" s="29">
        <v>287.73899999999998</v>
      </c>
      <c r="AL81" s="29">
        <v>283.41899999999998</v>
      </c>
      <c r="AM81" s="29">
        <v>272.36700000000002</v>
      </c>
      <c r="AN81" s="29">
        <v>271.55500000000001</v>
      </c>
      <c r="AO81" s="29">
        <v>271.49200000000002</v>
      </c>
      <c r="AP81" s="29">
        <v>276.959</v>
      </c>
      <c r="AQ81" s="29">
        <v>279.017</v>
      </c>
      <c r="AR81" s="29">
        <v>276.15199999999999</v>
      </c>
      <c r="AS81" s="29">
        <v>269.5</v>
      </c>
      <c r="AT81" s="29">
        <v>272.05799999999999</v>
      </c>
      <c r="AU81" s="29">
        <v>271.959</v>
      </c>
      <c r="AV81" s="29">
        <v>270.10599999999999</v>
      </c>
      <c r="AW81" s="29">
        <v>269.26100000000002</v>
      </c>
      <c r="AX81" s="29">
        <v>267.73399999999998</v>
      </c>
      <c r="AY81" s="29">
        <v>267.20400000000001</v>
      </c>
      <c r="AZ81" s="29">
        <v>265.66899999999998</v>
      </c>
      <c r="BA81" s="29">
        <v>264.20299999999997</v>
      </c>
      <c r="BB81" s="29">
        <v>262.834</v>
      </c>
      <c r="BC81" s="29">
        <v>259.87799999999999</v>
      </c>
      <c r="BD81" s="29">
        <v>260.14699999999999</v>
      </c>
      <c r="BE81" s="29">
        <v>265.048</v>
      </c>
      <c r="BF81" s="29">
        <v>263.55399999999997</v>
      </c>
      <c r="BG81" s="29">
        <v>262.495</v>
      </c>
      <c r="BH81" s="29">
        <v>260.36799999999999</v>
      </c>
      <c r="BI81" s="29">
        <v>256.53300000000002</v>
      </c>
      <c r="BJ81" s="29">
        <v>252.56700000000001</v>
      </c>
      <c r="BK81" s="29">
        <v>250.96299999999999</v>
      </c>
      <c r="BL81" s="29">
        <v>249.405</v>
      </c>
      <c r="BM81" s="29">
        <v>253.304</v>
      </c>
      <c r="BN81" s="29">
        <v>257.62299999999999</v>
      </c>
      <c r="BO81" s="29">
        <v>270.59399999999999</v>
      </c>
      <c r="BP81" s="29">
        <v>274.34800000000001</v>
      </c>
      <c r="BQ81" s="29">
        <v>278.98</v>
      </c>
      <c r="BR81" s="29">
        <v>280.464</v>
      </c>
      <c r="BS81" s="29">
        <v>284.47399999999999</v>
      </c>
      <c r="BT81" s="29">
        <v>284.18400000000003</v>
      </c>
      <c r="BU81" s="29">
        <v>283.15600000000001</v>
      </c>
      <c r="BV81" s="29">
        <v>280.75599999999997</v>
      </c>
      <c r="BW81" s="29">
        <v>277.24299999999999</v>
      </c>
      <c r="BX81" s="29">
        <v>273.67200000000003</v>
      </c>
      <c r="BY81" s="29">
        <v>270.959</v>
      </c>
      <c r="BZ81" s="29">
        <v>267.94</v>
      </c>
      <c r="CA81" s="29">
        <v>272.53100000000001</v>
      </c>
      <c r="CB81" s="29">
        <v>280.17</v>
      </c>
      <c r="CC81" s="29">
        <v>282.64999999999998</v>
      </c>
      <c r="CD81" s="29">
        <v>318.35300000000001</v>
      </c>
      <c r="CE81" s="29">
        <v>343.27100000000002</v>
      </c>
      <c r="CF81" s="29">
        <v>350.22</v>
      </c>
      <c r="CG81" s="29">
        <v>351.97800000000001</v>
      </c>
      <c r="CH81" s="29">
        <v>357.79500000000002</v>
      </c>
      <c r="CI81" s="29">
        <v>358.029</v>
      </c>
      <c r="CJ81" s="29">
        <v>360.9</v>
      </c>
      <c r="CK81" s="29">
        <v>356.91</v>
      </c>
      <c r="CL81" s="29">
        <v>354.37099999999998</v>
      </c>
      <c r="CM81" s="29">
        <v>353.24</v>
      </c>
      <c r="CN81" s="29">
        <v>355.202</v>
      </c>
      <c r="CO81" s="29">
        <v>360.89100000000002</v>
      </c>
      <c r="CP81" s="29">
        <v>365.68599999999998</v>
      </c>
      <c r="CQ81" s="29">
        <v>368.9</v>
      </c>
      <c r="CR81" s="29">
        <v>373.72399999999999</v>
      </c>
      <c r="CS81" s="29">
        <v>374.76900000000001</v>
      </c>
      <c r="CT81" s="29">
        <v>375.86700000000002</v>
      </c>
      <c r="CU81" s="29">
        <v>376.32900000000001</v>
      </c>
      <c r="CV81" s="29">
        <v>372.91800000000001</v>
      </c>
      <c r="CW81" s="29">
        <v>371.52499999999998</v>
      </c>
      <c r="CX81" s="29">
        <v>372.96199999999999</v>
      </c>
      <c r="CY81" s="29">
        <v>369.02600000000001</v>
      </c>
      <c r="CZ81" s="29">
        <v>374.36599999999999</v>
      </c>
      <c r="DA81" s="29">
        <v>364.61200000000002</v>
      </c>
      <c r="DB81" s="29">
        <v>361.13900000000001</v>
      </c>
      <c r="DC81" s="29">
        <v>378.51499999999999</v>
      </c>
      <c r="DD81" s="29">
        <v>373.404</v>
      </c>
      <c r="DE81" s="29">
        <v>362.42599999999999</v>
      </c>
      <c r="DF81" s="29">
        <v>337.99599999999998</v>
      </c>
      <c r="DG81" s="29">
        <v>321.68700000000001</v>
      </c>
      <c r="DH81" s="29">
        <v>308.30099999999999</v>
      </c>
      <c r="DI81" s="29">
        <v>319.69400000000002</v>
      </c>
      <c r="DJ81" s="29">
        <v>335.83199999999999</v>
      </c>
      <c r="DK81" s="29">
        <v>338.459</v>
      </c>
      <c r="DL81" s="29">
        <v>347.08199999999999</v>
      </c>
      <c r="DM81" s="29">
        <v>346.1</v>
      </c>
      <c r="DN81" s="29">
        <v>346.173</v>
      </c>
      <c r="DO81" s="29">
        <v>339.714</v>
      </c>
      <c r="DP81" s="29">
        <v>337.19</v>
      </c>
      <c r="DQ81" s="29">
        <v>350.43900000000002</v>
      </c>
      <c r="DR81" s="29">
        <v>361.74599999999998</v>
      </c>
      <c r="DS81" s="29">
        <v>363.58</v>
      </c>
      <c r="DT81" s="29">
        <v>368.22500000000002</v>
      </c>
      <c r="DU81" s="29">
        <v>366.13499999999999</v>
      </c>
      <c r="DV81" s="29">
        <v>368.90499999999997</v>
      </c>
      <c r="DW81" s="29">
        <v>370.87799999999999</v>
      </c>
      <c r="DX81" s="29">
        <v>364.71199999999999</v>
      </c>
      <c r="DY81" s="29">
        <v>358.92399999999998</v>
      </c>
      <c r="DZ81" s="29">
        <v>350.899</v>
      </c>
      <c r="EA81" s="29">
        <v>349.69600000000003</v>
      </c>
      <c r="EB81" s="29">
        <v>348.62099999999998</v>
      </c>
      <c r="EC81" s="29">
        <v>348.42200000000003</v>
      </c>
      <c r="ED81" s="29">
        <v>350.964</v>
      </c>
      <c r="EE81" s="29">
        <v>350.91300000000001</v>
      </c>
      <c r="EF81" s="29">
        <v>339.67899999999997</v>
      </c>
      <c r="EG81" s="29">
        <v>333.72399999999999</v>
      </c>
      <c r="EH81" s="29">
        <v>325.51400000000001</v>
      </c>
      <c r="EI81" s="29">
        <v>322.69200000000001</v>
      </c>
      <c r="EJ81" s="29">
        <v>318.125</v>
      </c>
      <c r="EK81" s="29">
        <v>328.25900000000001</v>
      </c>
      <c r="EL81" s="29">
        <v>327.01600000000002</v>
      </c>
      <c r="EM81" s="29">
        <v>326.93200000000002</v>
      </c>
      <c r="EN81" s="29">
        <v>329.28100000000001</v>
      </c>
      <c r="EO81" s="29">
        <v>317.21899999999999</v>
      </c>
      <c r="EP81" s="29">
        <v>315.63299999999998</v>
      </c>
      <c r="EQ81" s="29">
        <v>318.37799999999999</v>
      </c>
      <c r="ER81" s="29">
        <v>309.38600000000002</v>
      </c>
      <c r="ES81" s="29">
        <v>309.54700000000003</v>
      </c>
      <c r="ET81" s="29">
        <v>340.23</v>
      </c>
      <c r="EU81" s="29">
        <v>373.45400000000001</v>
      </c>
      <c r="EV81" s="29">
        <v>383.84</v>
      </c>
      <c r="EW81" s="29">
        <v>401.64699999999999</v>
      </c>
      <c r="EX81" s="29">
        <v>399.78399999999999</v>
      </c>
      <c r="EY81" s="29">
        <v>393.959</v>
      </c>
      <c r="EZ81" s="29">
        <v>385.05099999999999</v>
      </c>
      <c r="FA81" s="29">
        <v>384.565</v>
      </c>
      <c r="FB81" s="29">
        <v>387.709</v>
      </c>
      <c r="FC81" s="29">
        <v>385.697</v>
      </c>
      <c r="FD81" s="29">
        <v>396.85899999999998</v>
      </c>
      <c r="FE81" s="29">
        <v>396.55700000000002</v>
      </c>
      <c r="FF81" s="29">
        <v>458.67</v>
      </c>
      <c r="FG81" s="29">
        <v>468.24599999999998</v>
      </c>
      <c r="FH81" s="29">
        <v>453.291</v>
      </c>
      <c r="FI81" s="29">
        <v>455.238</v>
      </c>
      <c r="FJ81" s="29">
        <v>461.11099999999999</v>
      </c>
      <c r="FK81" s="29">
        <v>443.47300000000001</v>
      </c>
      <c r="FL81" s="29">
        <v>372.43799999999999</v>
      </c>
      <c r="FM81" s="29">
        <v>334.96300000000002</v>
      </c>
      <c r="FN81" s="29">
        <v>326.40100000000001</v>
      </c>
      <c r="FO81" s="29">
        <v>291.822</v>
      </c>
      <c r="FP81" s="29">
        <v>287.39999999999998</v>
      </c>
      <c r="FQ81" s="29">
        <v>293.20499999999998</v>
      </c>
      <c r="FR81" s="29">
        <v>250.637</v>
      </c>
      <c r="FS81" s="29">
        <v>236.673</v>
      </c>
      <c r="FT81" s="29">
        <v>226.09100000000001</v>
      </c>
      <c r="FU81" s="29">
        <v>226.96299999999999</v>
      </c>
      <c r="FV81" s="29">
        <v>240.23699999999999</v>
      </c>
      <c r="FW81" s="29">
        <v>241.68899999999999</v>
      </c>
      <c r="FX81" s="29">
        <v>231.01499999999999</v>
      </c>
      <c r="FY81" s="29">
        <v>218.87799999999999</v>
      </c>
      <c r="FZ81" s="29">
        <v>213.37200000000001</v>
      </c>
      <c r="GA81" s="29">
        <v>208.25899999999999</v>
      </c>
      <c r="GB81" s="29">
        <v>197.65100000000001</v>
      </c>
      <c r="GC81" s="29">
        <v>198.494</v>
      </c>
      <c r="GD81" s="29">
        <v>199.19</v>
      </c>
      <c r="GE81" s="29">
        <v>199.809</v>
      </c>
      <c r="GF81" s="29">
        <v>198.649</v>
      </c>
      <c r="GG81" s="29">
        <v>199.62899999999999</v>
      </c>
      <c r="GH81" s="29">
        <v>199.06200000000001</v>
      </c>
      <c r="GI81" s="29">
        <v>198.81</v>
      </c>
      <c r="GJ81" s="29">
        <v>199.37100000000001</v>
      </c>
      <c r="GK81" s="29">
        <v>200.67500000000001</v>
      </c>
      <c r="GL81" s="29">
        <v>197.464</v>
      </c>
      <c r="GM81" s="29">
        <v>194.43100000000001</v>
      </c>
      <c r="GN81" s="29">
        <v>194.62799999999999</v>
      </c>
      <c r="GO81" s="29">
        <v>197.071</v>
      </c>
      <c r="GP81" s="29">
        <v>206.739</v>
      </c>
      <c r="GQ81" s="29">
        <v>206.453</v>
      </c>
      <c r="GR81" s="29">
        <v>203.56899999999999</v>
      </c>
      <c r="GS81" s="29">
        <v>198.36500000000001</v>
      </c>
      <c r="GT81" s="29">
        <v>192.54</v>
      </c>
      <c r="GU81" s="29">
        <v>195.08500000000001</v>
      </c>
      <c r="GV81" s="29">
        <v>182.02</v>
      </c>
      <c r="GW81" s="29">
        <v>176.631</v>
      </c>
      <c r="GX81" s="29">
        <v>172.75899999999999</v>
      </c>
      <c r="GY81" s="29">
        <v>172.72800000000001</v>
      </c>
      <c r="GZ81" s="29">
        <v>170.459</v>
      </c>
      <c r="HA81" s="29">
        <v>169.94</v>
      </c>
      <c r="HB81" s="29">
        <v>173.06899999999999</v>
      </c>
      <c r="HC81" s="29">
        <v>175.03899999999999</v>
      </c>
      <c r="HD81" s="29">
        <v>172.053</v>
      </c>
      <c r="HE81" s="29">
        <v>171.709</v>
      </c>
      <c r="HF81" s="29">
        <v>172.39</v>
      </c>
      <c r="HG81" s="29">
        <v>172.49199999999999</v>
      </c>
      <c r="HH81" s="29">
        <v>177</v>
      </c>
      <c r="HI81" s="29">
        <v>172.74700000000001</v>
      </c>
      <c r="HJ81" s="29">
        <v>171.67</v>
      </c>
      <c r="HK81" s="29">
        <v>170.2</v>
      </c>
      <c r="HL81" s="29">
        <v>166.11</v>
      </c>
      <c r="HM81" s="29">
        <v>169.02099999999999</v>
      </c>
      <c r="HN81" s="29">
        <v>168.51599999999999</v>
      </c>
      <c r="HO81" s="29">
        <v>173.55799999999999</v>
      </c>
      <c r="HP81" s="29">
        <v>170.79499999999999</v>
      </c>
      <c r="HQ81" s="29">
        <v>172.654</v>
      </c>
      <c r="HR81" s="29">
        <v>172.87200000000001</v>
      </c>
      <c r="HS81" s="29">
        <v>172.88200000000001</v>
      </c>
      <c r="HT81" s="29">
        <v>175.31100000000001</v>
      </c>
      <c r="HU81" s="29">
        <v>178.78899999999999</v>
      </c>
      <c r="HV81" s="29">
        <v>182.53299999999999</v>
      </c>
      <c r="HW81" s="29">
        <v>181.34</v>
      </c>
      <c r="HX81" s="29">
        <v>189.27</v>
      </c>
      <c r="HY81" s="29">
        <v>193.358</v>
      </c>
      <c r="HZ81" s="29">
        <v>191.155</v>
      </c>
      <c r="IA81" s="29">
        <v>193.15700000000001</v>
      </c>
      <c r="IB81" s="29">
        <v>198.822</v>
      </c>
      <c r="IC81" s="29">
        <v>209.93899999999999</v>
      </c>
      <c r="ID81" s="29">
        <v>220.12299999999999</v>
      </c>
      <c r="IE81" s="29">
        <v>226.14</v>
      </c>
      <c r="IF81" s="29">
        <v>222.57</v>
      </c>
      <c r="IG81" s="29">
        <v>229.32499999999999</v>
      </c>
      <c r="IH81" s="29">
        <v>232.09</v>
      </c>
      <c r="II81" s="29">
        <v>231.74100000000001</v>
      </c>
      <c r="IJ81" s="29">
        <v>231.524</v>
      </c>
      <c r="IK81" s="29">
        <v>233.34299999999999</v>
      </c>
      <c r="IL81" s="29">
        <v>239.221</v>
      </c>
      <c r="IM81" s="29">
        <v>239.08099999999999</v>
      </c>
      <c r="IN81" s="29">
        <v>240.39500000000001</v>
      </c>
      <c r="IO81" s="29">
        <v>237.79499999999999</v>
      </c>
      <c r="IP81" s="29">
        <v>237.262</v>
      </c>
      <c r="IQ81" s="29">
        <v>238.38499999999999</v>
      </c>
      <c r="IR81" s="29">
        <v>238.94</v>
      </c>
      <c r="IS81" s="29">
        <v>236.97200000000001</v>
      </c>
      <c r="IT81" s="29">
        <v>233.07400000000001</v>
      </c>
      <c r="IU81" s="29">
        <v>232.61199999999999</v>
      </c>
      <c r="IV81" s="29">
        <v>229.14400000000001</v>
      </c>
      <c r="IW81" s="29">
        <v>223.624</v>
      </c>
      <c r="IX81" s="29">
        <v>223.81100000000001</v>
      </c>
      <c r="IY81" s="29">
        <v>220.89699999999999</v>
      </c>
      <c r="IZ81" s="29">
        <v>224.77500000000001</v>
      </c>
      <c r="JA81" s="29">
        <v>234.428</v>
      </c>
    </row>
    <row r="82" spans="2:529" x14ac:dyDescent="0.25">
      <c r="B82" s="29" t="s">
        <v>356</v>
      </c>
      <c r="C82" s="29" t="s">
        <v>927</v>
      </c>
      <c r="D82" s="29">
        <f t="shared" si="13"/>
        <v>513</v>
      </c>
      <c r="E82" s="29" t="str" cm="1">
        <f t="array" ref="E82">_xll.BDP($B82&amp;" corp",E$11)</f>
        <v>ORAFP 4 PERP</v>
      </c>
      <c r="F82" s="29" t="str" cm="1">
        <f t="array" ref="F82">_xll.BDP($B82&amp;" corp",F$11)</f>
        <v>ORAFP</v>
      </c>
      <c r="G82" s="29" cm="1">
        <f t="array" ref="G82">_xll.BDP($B82&amp;" corp",G$11)</f>
        <v>4</v>
      </c>
      <c r="H82" s="31" cm="1">
        <f t="array" ref="H82">_xll.BDP($B82&amp;" corp",H$11)*1</f>
        <v>44470</v>
      </c>
      <c r="I82" s="31" t="str">
        <f t="shared" si="14"/>
        <v>ORAFP 4 21</v>
      </c>
      <c r="J82" s="29" t="str" cm="1">
        <f t="array" ref="J82">_xll.BDP($B82&amp;" corp",J$11)</f>
        <v>EUR</v>
      </c>
      <c r="K82" s="31" cm="1">
        <f t="array" ref="K82">_xll.BDP($B82&amp;" corp",K$11)*1</f>
        <v>41906</v>
      </c>
      <c r="L82" s="29">
        <f t="shared" ca="1" si="15"/>
        <v>2220</v>
      </c>
      <c r="N82" s="29">
        <v>1</v>
      </c>
      <c r="O82" s="29" t="s">
        <v>1174</v>
      </c>
      <c r="P82" s="29">
        <f>_xll.BDH(B82&amp;"@"&amp;C82&amp;" Corp","blp_i_sprd_mid","-2AY",,"Dates=h","Fill=C","Sort=R","Dir=H","factor=1","pcs="&amp;TV83,"cols=513;rows=1")</f>
        <v>63.731999999999999</v>
      </c>
      <c r="Q82" s="29">
        <v>67.834000000000003</v>
      </c>
      <c r="R82" s="29">
        <v>74.611000000000004</v>
      </c>
      <c r="S82" s="29">
        <v>80.301000000000002</v>
      </c>
      <c r="T82" s="29">
        <v>96.578999999999994</v>
      </c>
      <c r="U82" s="29">
        <v>118.53700000000001</v>
      </c>
      <c r="V82" s="29">
        <v>78.807000000000002</v>
      </c>
      <c r="W82" s="29">
        <v>65.911000000000001</v>
      </c>
      <c r="X82" s="29">
        <v>42.854999999999997</v>
      </c>
      <c r="Y82" s="29">
        <v>48.954000000000001</v>
      </c>
      <c r="Z82" s="29">
        <v>54.427999999999997</v>
      </c>
      <c r="AA82" s="29">
        <v>71.13</v>
      </c>
      <c r="AB82" s="29">
        <v>74.194000000000003</v>
      </c>
      <c r="AC82" s="29">
        <v>73.981999999999999</v>
      </c>
      <c r="AD82" s="29">
        <v>74.997</v>
      </c>
      <c r="AE82" s="29">
        <v>80.664000000000001</v>
      </c>
      <c r="AF82" s="29">
        <v>84.236999999999995</v>
      </c>
      <c r="AG82" s="29">
        <v>89.78</v>
      </c>
      <c r="AH82" s="29">
        <v>98.513000000000005</v>
      </c>
      <c r="AI82" s="29">
        <v>99.513000000000005</v>
      </c>
      <c r="AJ82" s="29">
        <v>93.94</v>
      </c>
      <c r="AK82" s="29">
        <v>96.59</v>
      </c>
      <c r="AL82" s="29">
        <v>95.316000000000003</v>
      </c>
      <c r="AM82" s="29">
        <v>87.697999999999993</v>
      </c>
      <c r="AN82" s="29">
        <v>89.322999999999993</v>
      </c>
      <c r="AO82" s="29">
        <v>89.713999999999999</v>
      </c>
      <c r="AP82" s="29">
        <v>93.741</v>
      </c>
      <c r="AQ82" s="29">
        <v>93.843999999999994</v>
      </c>
      <c r="AR82" s="29">
        <v>92.542000000000002</v>
      </c>
      <c r="AS82" s="29">
        <v>91.486999999999995</v>
      </c>
      <c r="AT82" s="29">
        <v>94.911000000000001</v>
      </c>
      <c r="AU82" s="29">
        <v>93.137</v>
      </c>
      <c r="AV82" s="29">
        <v>94.736999999999995</v>
      </c>
      <c r="AW82" s="29">
        <v>95.709000000000003</v>
      </c>
      <c r="AX82" s="29">
        <v>93.174000000000007</v>
      </c>
      <c r="AY82" s="29">
        <v>89.462999999999994</v>
      </c>
      <c r="AZ82" s="29">
        <v>94.826999999999998</v>
      </c>
      <c r="BA82" s="29">
        <v>100.78100000000001</v>
      </c>
      <c r="BB82" s="29">
        <v>97.569000000000003</v>
      </c>
      <c r="BC82" s="29">
        <v>96.370999999999995</v>
      </c>
      <c r="BD82" s="29">
        <v>97.557000000000002</v>
      </c>
      <c r="BE82" s="29">
        <v>99.188000000000002</v>
      </c>
      <c r="BF82" s="29">
        <v>100.474</v>
      </c>
      <c r="BG82" s="29">
        <v>101.38800000000001</v>
      </c>
      <c r="BH82" s="29">
        <v>102.178</v>
      </c>
      <c r="BI82" s="29">
        <v>101.759</v>
      </c>
      <c r="BJ82" s="29">
        <v>98.14</v>
      </c>
      <c r="BK82" s="29">
        <v>99.204999999999998</v>
      </c>
      <c r="BL82" s="29">
        <v>93.019000000000005</v>
      </c>
      <c r="BM82" s="29">
        <v>90.33</v>
      </c>
      <c r="BN82" s="29">
        <v>92.241</v>
      </c>
      <c r="BO82" s="29">
        <v>99.013999999999996</v>
      </c>
      <c r="BP82" s="29">
        <v>100.559</v>
      </c>
      <c r="BQ82" s="29">
        <v>102.03100000000001</v>
      </c>
      <c r="BR82" s="29">
        <v>107.05800000000001</v>
      </c>
      <c r="BS82" s="29">
        <v>112.801</v>
      </c>
      <c r="BT82" s="29">
        <v>117.765</v>
      </c>
      <c r="BU82" s="29">
        <v>119.116</v>
      </c>
      <c r="BV82" s="29">
        <v>119.072</v>
      </c>
      <c r="BW82" s="29">
        <v>115.389</v>
      </c>
      <c r="BX82" s="29">
        <v>114.69</v>
      </c>
      <c r="BY82" s="29">
        <v>112.45</v>
      </c>
      <c r="BZ82" s="29">
        <v>110.855</v>
      </c>
      <c r="CA82" s="29">
        <v>110.83499999999999</v>
      </c>
      <c r="CB82" s="29">
        <v>111.822</v>
      </c>
      <c r="CC82" s="29">
        <v>115.477</v>
      </c>
      <c r="CD82" s="29">
        <v>115.759</v>
      </c>
      <c r="CE82" s="29">
        <v>133.06899999999999</v>
      </c>
      <c r="CF82" s="29">
        <v>141.42099999999999</v>
      </c>
      <c r="CG82" s="29">
        <v>137.31</v>
      </c>
      <c r="CH82" s="29">
        <v>139.554</v>
      </c>
      <c r="CI82" s="29">
        <v>140.60499999999999</v>
      </c>
      <c r="CJ82" s="29">
        <v>143.51300000000001</v>
      </c>
      <c r="CK82" s="29">
        <v>146.02199999999999</v>
      </c>
      <c r="CL82" s="29">
        <v>141.85400000000001</v>
      </c>
      <c r="CM82" s="29">
        <v>140.458</v>
      </c>
      <c r="CN82" s="29">
        <v>139.82499999999999</v>
      </c>
      <c r="CO82" s="29">
        <v>140.29900000000001</v>
      </c>
      <c r="CP82" s="29">
        <v>147.77600000000001</v>
      </c>
      <c r="CQ82" s="29">
        <v>152.70099999999999</v>
      </c>
      <c r="CR82" s="29">
        <v>154.71</v>
      </c>
      <c r="CS82" s="29">
        <v>154.57599999999999</v>
      </c>
      <c r="CT82" s="29">
        <v>156.27099999999999</v>
      </c>
      <c r="CU82" s="29">
        <v>156.851</v>
      </c>
      <c r="CV82" s="29">
        <v>158.25200000000001</v>
      </c>
      <c r="CW82" s="29">
        <v>154.94800000000001</v>
      </c>
      <c r="CX82" s="29">
        <v>158.31200000000001</v>
      </c>
      <c r="CY82" s="29">
        <v>157.68100000000001</v>
      </c>
      <c r="CZ82" s="29">
        <v>153.51</v>
      </c>
      <c r="DA82" s="29">
        <v>155.44999999999999</v>
      </c>
      <c r="DB82" s="29">
        <v>146.35599999999999</v>
      </c>
      <c r="DC82" s="29">
        <v>135.364</v>
      </c>
      <c r="DD82" s="29">
        <v>144.77199999999999</v>
      </c>
      <c r="DE82" s="29">
        <v>144.72399999999999</v>
      </c>
      <c r="DF82" s="29">
        <v>145.40299999999999</v>
      </c>
      <c r="DG82" s="29">
        <v>118.535</v>
      </c>
      <c r="DH82" s="29">
        <v>112.264</v>
      </c>
      <c r="DI82" s="29">
        <v>92.608999999999995</v>
      </c>
      <c r="DJ82" s="29">
        <v>100.093</v>
      </c>
      <c r="DK82" s="29">
        <v>126.34099999999999</v>
      </c>
      <c r="DL82" s="29">
        <v>135.40100000000001</v>
      </c>
      <c r="DM82" s="29">
        <v>140.77699999999999</v>
      </c>
      <c r="DN82" s="29">
        <v>139.11199999999999</v>
      </c>
      <c r="DO82" s="29">
        <v>140.89699999999999</v>
      </c>
      <c r="DP82" s="29">
        <v>138.006</v>
      </c>
      <c r="DQ82" s="29">
        <v>139.375</v>
      </c>
      <c r="DR82" s="29">
        <v>151.01</v>
      </c>
      <c r="DS82" s="29">
        <v>148.61099999999999</v>
      </c>
      <c r="DT82" s="29">
        <v>161.34399999999999</v>
      </c>
      <c r="DU82" s="29">
        <v>162.41900000000001</v>
      </c>
      <c r="DV82" s="29">
        <v>165.49</v>
      </c>
      <c r="DW82" s="29">
        <v>172.95</v>
      </c>
      <c r="DX82" s="29">
        <v>183.51599999999999</v>
      </c>
      <c r="DY82" s="29">
        <v>184.53700000000001</v>
      </c>
      <c r="DZ82" s="29">
        <v>182.761</v>
      </c>
      <c r="EA82" s="29">
        <v>181.006</v>
      </c>
      <c r="EB82" s="29">
        <v>176.37899999999999</v>
      </c>
      <c r="EC82" s="29">
        <v>177.62100000000001</v>
      </c>
      <c r="ED82" s="29">
        <v>179.24</v>
      </c>
      <c r="EE82" s="29">
        <v>177.976</v>
      </c>
      <c r="EF82" s="29">
        <v>178.12799999999999</v>
      </c>
      <c r="EG82" s="29">
        <v>184.727</v>
      </c>
      <c r="EH82" s="29">
        <v>181.21299999999999</v>
      </c>
      <c r="EI82" s="29">
        <v>167.161</v>
      </c>
      <c r="EJ82" s="29">
        <v>158.916</v>
      </c>
      <c r="EK82" s="29">
        <v>155.125</v>
      </c>
      <c r="EL82" s="29">
        <v>155.74199999999999</v>
      </c>
      <c r="EM82" s="29">
        <v>157.916</v>
      </c>
      <c r="EN82" s="29">
        <v>166.119</v>
      </c>
      <c r="EO82" s="29">
        <v>164.02600000000001</v>
      </c>
      <c r="EP82" s="29">
        <v>176.10400000000001</v>
      </c>
      <c r="EQ82" s="29">
        <v>179.60900000000001</v>
      </c>
      <c r="ER82" s="29">
        <v>161.68700000000001</v>
      </c>
      <c r="ES82" s="29">
        <v>161.82300000000001</v>
      </c>
      <c r="ET82" s="29">
        <v>172.649</v>
      </c>
      <c r="EU82" s="29">
        <v>169.89500000000001</v>
      </c>
      <c r="EV82" s="29">
        <v>185.72800000000001</v>
      </c>
      <c r="EW82" s="29">
        <v>234.505</v>
      </c>
      <c r="EX82" s="29">
        <v>268.27800000000002</v>
      </c>
      <c r="EY82" s="29">
        <v>301.483</v>
      </c>
      <c r="EZ82" s="29">
        <v>337.14699999999999</v>
      </c>
      <c r="FA82" s="29">
        <v>343.48200000000003</v>
      </c>
      <c r="FB82" s="29">
        <v>338.76100000000002</v>
      </c>
      <c r="FC82" s="29">
        <v>343.86200000000002</v>
      </c>
      <c r="FD82" s="29">
        <v>359.83699999999999</v>
      </c>
      <c r="FE82" s="29">
        <v>356.69200000000001</v>
      </c>
      <c r="FF82" s="29">
        <v>357.06099999999998</v>
      </c>
      <c r="FG82" s="29">
        <v>371.654</v>
      </c>
      <c r="FH82" s="29">
        <v>389.411</v>
      </c>
      <c r="FI82" s="29">
        <v>434.26799999999997</v>
      </c>
      <c r="FJ82" s="29">
        <v>426.55599999999998</v>
      </c>
      <c r="FK82" s="29">
        <v>408.452</v>
      </c>
      <c r="FL82" s="29">
        <v>425.952</v>
      </c>
      <c r="FM82" s="29">
        <v>431.26299999999998</v>
      </c>
      <c r="FN82" s="29">
        <v>387.39600000000002</v>
      </c>
      <c r="FO82" s="29">
        <v>299.911</v>
      </c>
      <c r="FP82" s="29">
        <v>206.56200000000001</v>
      </c>
      <c r="FQ82" s="29">
        <v>159.41</v>
      </c>
      <c r="FR82" s="29">
        <v>119.33499999999999</v>
      </c>
      <c r="FS82" s="29">
        <v>117.52500000000001</v>
      </c>
      <c r="FT82" s="29">
        <v>133.745</v>
      </c>
      <c r="FU82" s="29">
        <v>104.2</v>
      </c>
      <c r="FV82" s="29">
        <v>82.74</v>
      </c>
      <c r="FW82" s="29">
        <v>81.745999999999995</v>
      </c>
      <c r="FX82" s="29">
        <v>83.984999999999999</v>
      </c>
      <c r="FY82" s="29">
        <v>96.885999999999996</v>
      </c>
      <c r="FZ82" s="29">
        <v>92.908000000000001</v>
      </c>
      <c r="GA82" s="29">
        <v>73.974000000000004</v>
      </c>
      <c r="GB82" s="29">
        <v>70.218999999999994</v>
      </c>
      <c r="GC82" s="29">
        <v>62.154000000000003</v>
      </c>
      <c r="GD82" s="29">
        <v>59.908999999999999</v>
      </c>
      <c r="GE82" s="29">
        <v>52.920999999999999</v>
      </c>
      <c r="GF82" s="29">
        <v>53.698</v>
      </c>
      <c r="GG82" s="29">
        <v>55.238</v>
      </c>
      <c r="GH82" s="29">
        <v>56.545000000000002</v>
      </c>
      <c r="GI82" s="29">
        <v>57.807000000000002</v>
      </c>
      <c r="GJ82" s="29">
        <v>58.984999999999999</v>
      </c>
      <c r="GK82" s="29">
        <v>59.137999999999998</v>
      </c>
      <c r="GL82" s="29">
        <v>60.741999999999997</v>
      </c>
      <c r="GM82" s="29">
        <v>62.822000000000003</v>
      </c>
      <c r="GN82" s="29">
        <v>60.564</v>
      </c>
      <c r="GO82" s="29">
        <v>59.593000000000004</v>
      </c>
      <c r="GP82" s="29">
        <v>58.451999999999998</v>
      </c>
      <c r="GQ82" s="29">
        <v>60.273000000000003</v>
      </c>
      <c r="GR82" s="29">
        <v>59.656999999999996</v>
      </c>
      <c r="GS82" s="29">
        <v>61.499000000000002</v>
      </c>
      <c r="GT82" s="29">
        <v>61.220999999999997</v>
      </c>
      <c r="GU82" s="29">
        <v>59.073</v>
      </c>
      <c r="GV82" s="29">
        <v>59.335999999999999</v>
      </c>
      <c r="GW82" s="29">
        <v>59.1</v>
      </c>
      <c r="GX82" s="29">
        <v>59.664999999999999</v>
      </c>
      <c r="GY82" s="29">
        <v>50.488</v>
      </c>
      <c r="GZ82" s="29">
        <v>49.408999999999999</v>
      </c>
      <c r="HA82" s="29">
        <v>48.999000000000002</v>
      </c>
      <c r="HB82" s="29">
        <v>48.161000000000001</v>
      </c>
      <c r="HC82" s="29">
        <v>47.39</v>
      </c>
      <c r="HD82" s="29">
        <v>48.743000000000002</v>
      </c>
      <c r="HE82" s="29">
        <v>47.231999999999999</v>
      </c>
      <c r="HF82" s="29">
        <v>48.56</v>
      </c>
      <c r="HG82" s="29">
        <v>49.732999999999997</v>
      </c>
      <c r="HH82" s="29">
        <v>46.808999999999997</v>
      </c>
      <c r="HI82" s="29">
        <v>48.332000000000001</v>
      </c>
      <c r="HJ82" s="29">
        <v>48.14</v>
      </c>
      <c r="HK82" s="29">
        <v>49.12</v>
      </c>
      <c r="HL82" s="29">
        <v>46.316000000000003</v>
      </c>
      <c r="HM82" s="29">
        <v>43.8</v>
      </c>
      <c r="HN82" s="29">
        <v>40.938000000000002</v>
      </c>
      <c r="HO82" s="29">
        <v>40.237000000000002</v>
      </c>
      <c r="HP82" s="29">
        <v>39.305999999999997</v>
      </c>
      <c r="HQ82" s="29">
        <v>36.191000000000003</v>
      </c>
      <c r="HR82" s="29">
        <v>41.509</v>
      </c>
      <c r="HS82" s="29">
        <v>45.366999999999997</v>
      </c>
      <c r="HT82" s="29">
        <v>43.598999999999997</v>
      </c>
      <c r="HU82" s="29">
        <v>42.537999999999997</v>
      </c>
      <c r="HV82" s="29">
        <v>46.588999999999999</v>
      </c>
      <c r="HW82" s="29">
        <v>46.085000000000001</v>
      </c>
      <c r="HX82" s="29">
        <v>47.158999999999999</v>
      </c>
      <c r="HY82" s="29">
        <v>47.572000000000003</v>
      </c>
      <c r="HZ82" s="29">
        <v>47.966000000000001</v>
      </c>
      <c r="IA82" s="29">
        <v>49.383000000000003</v>
      </c>
      <c r="IB82" s="29">
        <v>51.392000000000003</v>
      </c>
      <c r="IC82" s="29">
        <v>50.843000000000004</v>
      </c>
      <c r="ID82" s="29">
        <v>50.790999999999997</v>
      </c>
      <c r="IE82" s="29">
        <v>50.546999999999997</v>
      </c>
      <c r="IF82" s="29">
        <v>50.988</v>
      </c>
      <c r="IG82" s="29">
        <v>52.834000000000003</v>
      </c>
      <c r="IH82" s="29">
        <v>50.804000000000002</v>
      </c>
      <c r="II82" s="29">
        <v>46.475000000000001</v>
      </c>
      <c r="IJ82" s="29">
        <v>48.539000000000001</v>
      </c>
      <c r="IK82" s="29">
        <v>48.241999999999997</v>
      </c>
      <c r="IL82" s="29">
        <v>48.14</v>
      </c>
      <c r="IM82" s="29">
        <v>47.634999999999998</v>
      </c>
      <c r="IN82" s="29">
        <v>50.465000000000003</v>
      </c>
      <c r="IO82" s="29">
        <v>53.576000000000001</v>
      </c>
      <c r="IP82" s="29">
        <v>53.582999999999998</v>
      </c>
      <c r="IQ82" s="29">
        <v>55.335999999999999</v>
      </c>
      <c r="IR82" s="29">
        <v>51.177</v>
      </c>
      <c r="IS82" s="29">
        <v>47.957000000000001</v>
      </c>
      <c r="IT82" s="29">
        <v>47.945999999999998</v>
      </c>
      <c r="IU82" s="29">
        <v>48.554000000000002</v>
      </c>
      <c r="IV82" s="29">
        <v>48.963999999999999</v>
      </c>
      <c r="IW82" s="29">
        <v>45.826000000000001</v>
      </c>
      <c r="IX82" s="29">
        <v>45.472000000000001</v>
      </c>
      <c r="IY82" s="29">
        <v>44.789000000000001</v>
      </c>
      <c r="IZ82" s="29">
        <v>43.957999999999998</v>
      </c>
      <c r="JA82" s="29">
        <v>46.661999999999999</v>
      </c>
      <c r="JB82" s="29">
        <v>48.372</v>
      </c>
      <c r="JC82" s="29">
        <v>50.697000000000003</v>
      </c>
      <c r="JD82" s="29">
        <v>51.759</v>
      </c>
      <c r="JE82" s="29">
        <v>51.569000000000003</v>
      </c>
      <c r="JF82" s="29">
        <v>49.405999999999999</v>
      </c>
      <c r="JG82" s="29">
        <v>48.896000000000001</v>
      </c>
      <c r="JH82" s="29">
        <v>48.329000000000001</v>
      </c>
      <c r="JI82" s="29">
        <v>47.283000000000001</v>
      </c>
      <c r="JJ82" s="29">
        <v>47.128999999999998</v>
      </c>
      <c r="JK82" s="29">
        <v>49.845999999999997</v>
      </c>
      <c r="JL82" s="29">
        <v>49.295000000000002</v>
      </c>
      <c r="JM82" s="29">
        <v>50.81</v>
      </c>
      <c r="JN82" s="29">
        <v>52.904000000000003</v>
      </c>
      <c r="JO82" s="29">
        <v>52.68</v>
      </c>
      <c r="JP82" s="29">
        <v>56.875</v>
      </c>
      <c r="JQ82" s="29">
        <v>58.359000000000002</v>
      </c>
      <c r="JR82" s="29">
        <v>58.334000000000003</v>
      </c>
      <c r="JS82" s="29">
        <v>58.463999999999999</v>
      </c>
      <c r="JT82" s="29">
        <v>60.368000000000002</v>
      </c>
      <c r="JU82" s="29">
        <v>65.393000000000001</v>
      </c>
      <c r="JV82" s="29">
        <v>64.606999999999999</v>
      </c>
      <c r="JW82" s="29">
        <v>65.281000000000006</v>
      </c>
      <c r="JX82" s="29">
        <v>65.024000000000001</v>
      </c>
      <c r="JY82" s="29">
        <v>62.262</v>
      </c>
      <c r="JZ82" s="29">
        <v>59.488</v>
      </c>
      <c r="KA82" s="29">
        <v>56.987000000000002</v>
      </c>
      <c r="KB82" s="29">
        <v>57.942999999999998</v>
      </c>
      <c r="KC82" s="29">
        <v>57.518999999999998</v>
      </c>
      <c r="KD82" s="29">
        <v>56.704999999999998</v>
      </c>
      <c r="KE82" s="29">
        <v>58.588999999999999</v>
      </c>
      <c r="KF82" s="29">
        <v>57.753</v>
      </c>
      <c r="KG82" s="29">
        <v>57.201999999999998</v>
      </c>
      <c r="KH82" s="29">
        <v>54.109000000000002</v>
      </c>
      <c r="KI82" s="29">
        <v>56.764000000000003</v>
      </c>
      <c r="KJ82" s="29">
        <v>55.826999999999998</v>
      </c>
      <c r="KK82" s="29">
        <v>51.484999999999999</v>
      </c>
      <c r="KL82" s="29">
        <v>48.734000000000002</v>
      </c>
      <c r="KM82" s="29">
        <v>48.238999999999997</v>
      </c>
      <c r="KN82" s="29">
        <v>52.597000000000001</v>
      </c>
      <c r="KO82" s="29">
        <v>62.18</v>
      </c>
      <c r="KP82" s="29">
        <v>60.643999999999998</v>
      </c>
      <c r="KQ82" s="29">
        <v>59.268000000000001</v>
      </c>
      <c r="KR82" s="29">
        <v>61.927999999999997</v>
      </c>
      <c r="KS82" s="29">
        <v>59.058999999999997</v>
      </c>
      <c r="KT82" s="29">
        <v>63.502000000000002</v>
      </c>
      <c r="KU82" s="29">
        <v>66.105999999999995</v>
      </c>
      <c r="KV82" s="29">
        <v>65.122</v>
      </c>
      <c r="KW82" s="29">
        <v>64.290000000000006</v>
      </c>
      <c r="KX82" s="29">
        <v>64.400000000000006</v>
      </c>
      <c r="KY82" s="29">
        <v>62.402999999999999</v>
      </c>
      <c r="KZ82" s="29">
        <v>62.401000000000003</v>
      </c>
      <c r="LA82" s="29">
        <v>50.378999999999998</v>
      </c>
      <c r="LB82" s="29">
        <v>61.405000000000001</v>
      </c>
      <c r="LC82" s="29">
        <v>60.427999999999997</v>
      </c>
      <c r="LD82" s="29">
        <v>69.63</v>
      </c>
      <c r="LE82" s="29">
        <v>70.466999999999999</v>
      </c>
      <c r="LF82" s="29">
        <v>73.347999999999999</v>
      </c>
      <c r="LG82" s="29">
        <v>76.353999999999999</v>
      </c>
      <c r="LH82" s="29">
        <v>78.625</v>
      </c>
      <c r="LI82" s="29">
        <v>69.293999999999997</v>
      </c>
      <c r="LJ82" s="29">
        <v>66.933000000000007</v>
      </c>
      <c r="LK82" s="29">
        <v>69.116</v>
      </c>
      <c r="LL82" s="29">
        <v>69.834999999999994</v>
      </c>
      <c r="LM82" s="29">
        <v>68.507000000000005</v>
      </c>
      <c r="LN82" s="29">
        <v>73.215999999999994</v>
      </c>
      <c r="LO82" s="29">
        <v>73.238</v>
      </c>
      <c r="LP82" s="29">
        <v>75.138999999999996</v>
      </c>
      <c r="LQ82" s="29">
        <v>65.376999999999995</v>
      </c>
      <c r="LR82" s="29">
        <v>57.280999999999999</v>
      </c>
      <c r="LS82" s="29">
        <v>56.911999999999999</v>
      </c>
      <c r="LT82" s="29">
        <v>52.043999999999997</v>
      </c>
      <c r="LU82" s="29">
        <v>47.564999999999998</v>
      </c>
      <c r="LV82" s="29">
        <v>49.094999999999999</v>
      </c>
      <c r="LW82" s="29">
        <v>50.177999999999997</v>
      </c>
      <c r="LX82" s="29">
        <v>57.456000000000003</v>
      </c>
      <c r="LY82" s="29">
        <v>60.396000000000001</v>
      </c>
      <c r="LZ82" s="29">
        <v>62.84</v>
      </c>
      <c r="MA82" s="29">
        <v>62.496000000000002</v>
      </c>
      <c r="MB82" s="29">
        <v>63.392000000000003</v>
      </c>
      <c r="MC82" s="29">
        <v>62.956000000000003</v>
      </c>
      <c r="MD82" s="29">
        <v>59.953000000000003</v>
      </c>
      <c r="ME82" s="29">
        <v>60.171999999999997</v>
      </c>
      <c r="MF82" s="29">
        <v>58.994</v>
      </c>
      <c r="MG82" s="29">
        <v>60.924999999999997</v>
      </c>
      <c r="MH82" s="29">
        <v>65.957999999999998</v>
      </c>
      <c r="MI82" s="29">
        <v>68.948999999999998</v>
      </c>
      <c r="MJ82" s="29">
        <v>69.369</v>
      </c>
      <c r="MK82" s="29">
        <v>66.158000000000001</v>
      </c>
      <c r="ML82" s="29">
        <v>68.379000000000005</v>
      </c>
      <c r="MM82" s="29">
        <v>70.566999999999993</v>
      </c>
      <c r="MN82" s="29">
        <v>72.567999999999998</v>
      </c>
      <c r="MO82" s="29">
        <v>72.34</v>
      </c>
      <c r="MP82" s="29">
        <v>73.325000000000003</v>
      </c>
      <c r="MQ82" s="29">
        <v>75.268000000000001</v>
      </c>
      <c r="MR82" s="29">
        <v>77.013000000000005</v>
      </c>
      <c r="MS82" s="29">
        <v>76.831000000000003</v>
      </c>
      <c r="MT82" s="29">
        <v>75.540000000000006</v>
      </c>
      <c r="MU82" s="29">
        <v>76.293999999999997</v>
      </c>
      <c r="MV82" s="29">
        <v>77.143000000000001</v>
      </c>
      <c r="MW82" s="29">
        <v>77.701999999999998</v>
      </c>
      <c r="MX82" s="29">
        <v>82.100999999999999</v>
      </c>
      <c r="MY82" s="29">
        <v>79.525000000000006</v>
      </c>
      <c r="MZ82" s="29">
        <v>80.951999999999998</v>
      </c>
      <c r="NA82" s="29">
        <v>82.227999999999994</v>
      </c>
      <c r="NB82" s="29">
        <v>83.2</v>
      </c>
      <c r="NC82" s="29">
        <v>78.183000000000007</v>
      </c>
      <c r="ND82" s="29">
        <v>81.75</v>
      </c>
      <c r="NE82" s="29">
        <v>86.876999999999995</v>
      </c>
      <c r="NF82" s="29">
        <v>86.602000000000004</v>
      </c>
      <c r="NG82" s="29">
        <v>94.721999999999994</v>
      </c>
      <c r="NH82" s="29">
        <v>96.105000000000004</v>
      </c>
      <c r="NI82" s="29">
        <v>99.638000000000005</v>
      </c>
      <c r="NJ82" s="29">
        <v>99.995000000000005</v>
      </c>
      <c r="NK82" s="29">
        <v>97.915999999999997</v>
      </c>
      <c r="NL82" s="29">
        <v>99.837999999999994</v>
      </c>
      <c r="NM82" s="29">
        <v>99.421999999999997</v>
      </c>
      <c r="NN82" s="29">
        <v>95.043000000000006</v>
      </c>
      <c r="NO82" s="29">
        <v>98.688000000000002</v>
      </c>
      <c r="NP82" s="29">
        <v>99.89</v>
      </c>
      <c r="NQ82" s="29">
        <v>89.995000000000005</v>
      </c>
      <c r="NR82" s="29">
        <v>88.617999999999995</v>
      </c>
      <c r="NS82" s="29">
        <v>90.091999999999999</v>
      </c>
      <c r="NT82" s="29">
        <v>91.084000000000003</v>
      </c>
      <c r="NU82" s="29">
        <v>89.905000000000001</v>
      </c>
      <c r="NV82" s="29">
        <v>91.269000000000005</v>
      </c>
      <c r="NW82" s="29">
        <v>93.171000000000006</v>
      </c>
      <c r="NX82" s="29">
        <v>91.21</v>
      </c>
      <c r="NY82" s="29">
        <v>85.981999999999999</v>
      </c>
      <c r="NZ82" s="29">
        <v>86.709000000000003</v>
      </c>
      <c r="OA82" s="29">
        <v>83.367000000000004</v>
      </c>
      <c r="OB82" s="29">
        <v>79.3</v>
      </c>
      <c r="OC82" s="29">
        <v>68.938000000000002</v>
      </c>
      <c r="OD82" s="29">
        <v>73.521000000000001</v>
      </c>
      <c r="OE82" s="29">
        <v>73.106999999999999</v>
      </c>
      <c r="OF82" s="29">
        <v>75.388999999999996</v>
      </c>
      <c r="OG82" s="29">
        <v>74.694000000000003</v>
      </c>
      <c r="OH82" s="29">
        <v>76.694000000000003</v>
      </c>
      <c r="OI82" s="29">
        <v>78.879000000000005</v>
      </c>
      <c r="OJ82" s="29">
        <v>78.994</v>
      </c>
      <c r="OK82" s="29">
        <v>78.454999999999998</v>
      </c>
      <c r="OL82" s="29">
        <v>78.613</v>
      </c>
      <c r="OM82" s="29">
        <v>79.680999999999997</v>
      </c>
      <c r="ON82" s="29">
        <v>79.102999999999994</v>
      </c>
      <c r="OO82" s="29">
        <v>80.667000000000002</v>
      </c>
      <c r="OP82" s="29">
        <v>79.625</v>
      </c>
      <c r="OQ82" s="29">
        <v>80.745999999999995</v>
      </c>
      <c r="OR82" s="29">
        <v>83.974999999999994</v>
      </c>
      <c r="OS82" s="29">
        <v>87.93</v>
      </c>
      <c r="OT82" s="29">
        <v>85.600999999999999</v>
      </c>
      <c r="OU82" s="29">
        <v>86.028999999999996</v>
      </c>
      <c r="OV82" s="29">
        <v>87.397999999999996</v>
      </c>
      <c r="OW82" s="29">
        <v>85.662999999999997</v>
      </c>
      <c r="OX82" s="29">
        <v>88.67</v>
      </c>
      <c r="OY82" s="29">
        <v>107.56</v>
      </c>
      <c r="OZ82" s="29">
        <v>109.069</v>
      </c>
      <c r="PA82" s="29">
        <v>110.375</v>
      </c>
      <c r="PB82" s="29">
        <v>115.508</v>
      </c>
      <c r="PC82" s="29">
        <v>120.741</v>
      </c>
      <c r="PD82" s="29">
        <v>118.578</v>
      </c>
      <c r="PE82" s="29">
        <v>121.777</v>
      </c>
      <c r="PF82" s="29">
        <v>120.69199999999999</v>
      </c>
      <c r="PG82" s="29">
        <v>118.82299999999999</v>
      </c>
      <c r="PH82" s="29">
        <v>115.399</v>
      </c>
      <c r="PI82" s="29">
        <v>114.985</v>
      </c>
      <c r="PJ82" s="29">
        <v>116.655</v>
      </c>
      <c r="PK82" s="29">
        <v>119.76300000000001</v>
      </c>
      <c r="PL82" s="29">
        <v>119.18300000000001</v>
      </c>
      <c r="PM82" s="29">
        <v>127.169</v>
      </c>
      <c r="PN82" s="29">
        <v>132.739</v>
      </c>
      <c r="PO82" s="29">
        <v>141.74100000000001</v>
      </c>
      <c r="PP82" s="29">
        <v>145.553</v>
      </c>
      <c r="PQ82" s="29">
        <v>150.172</v>
      </c>
      <c r="PR82" s="29">
        <v>147.696</v>
      </c>
      <c r="PS82" s="29">
        <v>143.62700000000001</v>
      </c>
      <c r="PT82" s="29">
        <v>145.91499999999999</v>
      </c>
      <c r="PU82" s="29">
        <v>142.328</v>
      </c>
      <c r="PV82" s="29">
        <v>138.41200000000001</v>
      </c>
      <c r="PW82" s="29">
        <v>141.203</v>
      </c>
      <c r="PX82" s="29">
        <v>149.21799999999999</v>
      </c>
      <c r="PY82" s="29">
        <v>153.75899999999999</v>
      </c>
      <c r="PZ82" s="29">
        <v>159.273</v>
      </c>
      <c r="QA82" s="29">
        <v>159.006</v>
      </c>
      <c r="QB82" s="29">
        <v>161.00899999999999</v>
      </c>
      <c r="QC82" s="29">
        <v>161.584</v>
      </c>
      <c r="QD82" s="29">
        <v>162.08000000000001</v>
      </c>
      <c r="QE82" s="29">
        <v>165.536</v>
      </c>
      <c r="QF82" s="29">
        <v>165.107</v>
      </c>
      <c r="QG82" s="29">
        <v>166.209</v>
      </c>
      <c r="QH82" s="29">
        <v>171.58199999999999</v>
      </c>
      <c r="QI82" s="29">
        <v>178.256</v>
      </c>
      <c r="QJ82" s="29">
        <v>179.827</v>
      </c>
      <c r="QK82" s="29">
        <v>173.59100000000001</v>
      </c>
      <c r="QL82" s="29">
        <v>162.81</v>
      </c>
      <c r="QM82" s="29">
        <v>164.46600000000001</v>
      </c>
      <c r="QN82" s="29">
        <v>167.70099999999999</v>
      </c>
      <c r="QO82" s="29">
        <v>168.17400000000001</v>
      </c>
      <c r="QP82" s="29">
        <v>171.23699999999999</v>
      </c>
      <c r="QQ82" s="29">
        <v>176.17099999999999</v>
      </c>
      <c r="QR82" s="29">
        <v>178.10300000000001</v>
      </c>
      <c r="QS82" s="29">
        <v>176.70500000000001</v>
      </c>
      <c r="QT82" s="29">
        <v>175.56200000000001</v>
      </c>
      <c r="QU82" s="29">
        <v>177.83699999999999</v>
      </c>
      <c r="QV82" s="29">
        <v>178.49199999999999</v>
      </c>
      <c r="QW82" s="29">
        <v>175.28100000000001</v>
      </c>
      <c r="QX82" s="29">
        <v>171.32</v>
      </c>
      <c r="QY82" s="29">
        <v>174.93199999999999</v>
      </c>
      <c r="QZ82" s="29">
        <v>184.584</v>
      </c>
      <c r="RA82" s="29">
        <v>185.78700000000001</v>
      </c>
      <c r="RB82" s="29">
        <v>194.63</v>
      </c>
      <c r="RC82" s="29">
        <v>196.249</v>
      </c>
      <c r="RD82" s="29">
        <v>190.56899999999999</v>
      </c>
      <c r="RE82" s="29">
        <v>201.59200000000001</v>
      </c>
      <c r="RF82" s="29">
        <v>202.374</v>
      </c>
      <c r="RG82" s="29">
        <v>212.88499999999999</v>
      </c>
      <c r="RH82" s="29">
        <v>219.05</v>
      </c>
      <c r="RI82" s="29">
        <v>223.25800000000001</v>
      </c>
      <c r="RJ82" s="29">
        <v>222.36199999999999</v>
      </c>
      <c r="RK82" s="29">
        <v>205.554</v>
      </c>
      <c r="RL82" s="29">
        <v>198.63900000000001</v>
      </c>
      <c r="RM82" s="29">
        <v>198.535</v>
      </c>
      <c r="RN82" s="29">
        <v>196.916</v>
      </c>
      <c r="RO82" s="29">
        <v>193.95699999999999</v>
      </c>
      <c r="RP82" s="29">
        <v>198.958</v>
      </c>
      <c r="RQ82" s="29">
        <v>197.32599999999999</v>
      </c>
      <c r="RR82" s="29">
        <v>197.76599999999999</v>
      </c>
      <c r="RS82" s="29">
        <v>198.244</v>
      </c>
      <c r="RT82" s="29">
        <v>194.828</v>
      </c>
      <c r="RU82" s="29">
        <v>196.51</v>
      </c>
      <c r="RV82" s="29">
        <v>194.70500000000001</v>
      </c>
      <c r="RW82" s="29">
        <v>213.81100000000001</v>
      </c>
      <c r="RX82" s="29">
        <v>227.77099999999999</v>
      </c>
      <c r="RY82" s="29">
        <v>228.01</v>
      </c>
      <c r="RZ82" s="29">
        <v>225.24299999999999</v>
      </c>
      <c r="SA82" s="29">
        <v>224.785</v>
      </c>
      <c r="SB82" s="29">
        <v>212.279</v>
      </c>
      <c r="SC82" s="29">
        <v>200.52500000000001</v>
      </c>
      <c r="SD82" s="29">
        <v>187.60300000000001</v>
      </c>
      <c r="SE82" s="29">
        <v>187.661</v>
      </c>
      <c r="SF82" s="29">
        <v>181.249</v>
      </c>
      <c r="SG82" s="29">
        <v>173.672</v>
      </c>
      <c r="SH82" s="29">
        <v>171.41300000000001</v>
      </c>
      <c r="SI82" s="29">
        <v>166.93700000000001</v>
      </c>
      <c r="SJ82" s="29">
        <v>169.148</v>
      </c>
      <c r="SK82" s="29">
        <v>171.05600000000001</v>
      </c>
      <c r="SL82" s="29">
        <v>172.08600000000001</v>
      </c>
      <c r="SM82" s="29">
        <v>182.75200000000001</v>
      </c>
      <c r="SN82" s="29">
        <v>166.04</v>
      </c>
      <c r="SO82" s="29">
        <v>163.18700000000001</v>
      </c>
      <c r="SP82" s="29">
        <v>163.19399999999999</v>
      </c>
      <c r="SQ82" s="29">
        <v>159.864</v>
      </c>
      <c r="SR82" s="29">
        <v>150.607</v>
      </c>
      <c r="SS82" s="29">
        <v>150.119</v>
      </c>
      <c r="ST82" s="29">
        <v>147.33099999999999</v>
      </c>
      <c r="SU82" s="29">
        <v>145.869</v>
      </c>
      <c r="SV82" s="29">
        <v>149.143</v>
      </c>
      <c r="SW82" s="29">
        <v>151.47399999999999</v>
      </c>
      <c r="SX82" s="29">
        <v>151.80099999999999</v>
      </c>
      <c r="SY82" s="29">
        <v>152.375</v>
      </c>
      <c r="SZ82" s="29">
        <v>157.58199999999999</v>
      </c>
      <c r="TA82" s="29">
        <v>162.73599999999999</v>
      </c>
      <c r="TB82" s="29">
        <v>164.05699999999999</v>
      </c>
      <c r="TC82" s="29">
        <v>165.39699999999999</v>
      </c>
      <c r="TD82" s="29">
        <v>163.71700000000001</v>
      </c>
      <c r="TE82" s="29">
        <v>152.899</v>
      </c>
      <c r="TF82" s="29">
        <v>147.67699999999999</v>
      </c>
      <c r="TG82" s="29">
        <v>143.67699999999999</v>
      </c>
      <c r="TH82" s="29">
        <v>140.10300000000001</v>
      </c>
    </row>
    <row r="83" spans="2:529" x14ac:dyDescent="0.25">
      <c r="B83" s="29" t="s">
        <v>361</v>
      </c>
      <c r="C83" s="29" t="s">
        <v>927</v>
      </c>
      <c r="D83" s="29">
        <f t="shared" si="13"/>
        <v>513</v>
      </c>
      <c r="E83" s="29" t="str" cm="1">
        <f t="array" ref="E83">_xll.BDP($B83&amp;" corp",E$11)</f>
        <v>ORAFP 5 1/4 PERP</v>
      </c>
      <c r="F83" s="29" t="str" cm="1">
        <f t="array" ref="F83">_xll.BDP($B83&amp;" corp",F$11)</f>
        <v>ORAFP</v>
      </c>
      <c r="G83" s="29" cm="1">
        <f t="array" ref="G83">_xll.BDP($B83&amp;" corp",G$11)</f>
        <v>5.25</v>
      </c>
      <c r="H83" s="31" cm="1">
        <f t="array" ref="H83">_xll.BDP($B83&amp;" corp",H$11)*1</f>
        <v>45329</v>
      </c>
      <c r="I83" s="31" t="str">
        <f t="shared" si="14"/>
        <v>ORAFP 5.25 24</v>
      </c>
      <c r="J83" s="29" t="str" cm="1">
        <f t="array" ref="J83">_xll.BDP($B83&amp;" corp",J$11)</f>
        <v>EUR</v>
      </c>
      <c r="K83" s="31" cm="1">
        <f t="array" ref="K83">_xll.BDP($B83&amp;" corp",K$11)*1</f>
        <v>41668</v>
      </c>
      <c r="L83" s="29">
        <f t="shared" ca="1" si="15"/>
        <v>2458</v>
      </c>
      <c r="N83" s="29">
        <v>1</v>
      </c>
      <c r="O83" s="29" t="s">
        <v>1174</v>
      </c>
      <c r="P83" s="29">
        <f>_xll.BDH(B83&amp;"@"&amp;C83&amp;" Corp","blp_i_sprd_mid","-2AY",,"Dates=h","Fill=C","Sort=R","Dir=H","factor=1","pcs="&amp;TV84,"cols=513;rows=1")</f>
        <v>169.45500000000001</v>
      </c>
      <c r="Q83" s="29">
        <v>171.821</v>
      </c>
      <c r="R83" s="29">
        <v>173.01400000000001</v>
      </c>
      <c r="S83" s="29">
        <v>176.53200000000001</v>
      </c>
      <c r="T83" s="29">
        <v>176.63</v>
      </c>
      <c r="U83" s="29">
        <v>170.52699999999999</v>
      </c>
      <c r="V83" s="29">
        <v>168.899</v>
      </c>
      <c r="W83" s="29">
        <v>168.01599999999999</v>
      </c>
      <c r="X83" s="29">
        <v>168.00299999999999</v>
      </c>
      <c r="Y83" s="29">
        <v>167.196</v>
      </c>
      <c r="Z83" s="29">
        <v>165.07900000000001</v>
      </c>
      <c r="AA83" s="29">
        <v>165.88800000000001</v>
      </c>
      <c r="AB83" s="29">
        <v>169.75399999999999</v>
      </c>
      <c r="AC83" s="29">
        <v>173.01599999999999</v>
      </c>
      <c r="AD83" s="29">
        <v>172.404</v>
      </c>
      <c r="AE83" s="29">
        <v>175.31899999999999</v>
      </c>
      <c r="AF83" s="29">
        <v>181.55099999999999</v>
      </c>
      <c r="AG83" s="29">
        <v>187.16800000000001</v>
      </c>
      <c r="AH83" s="29">
        <v>190.06100000000001</v>
      </c>
      <c r="AI83" s="29">
        <v>184.89</v>
      </c>
      <c r="AJ83" s="29">
        <v>178.72300000000001</v>
      </c>
      <c r="AK83" s="29">
        <v>181.452</v>
      </c>
      <c r="AL83" s="29">
        <v>183.404</v>
      </c>
      <c r="AM83" s="29">
        <v>168.822</v>
      </c>
      <c r="AN83" s="29">
        <v>170.28700000000001</v>
      </c>
      <c r="AO83" s="29">
        <v>170.90600000000001</v>
      </c>
      <c r="AP83" s="29">
        <v>173.249</v>
      </c>
      <c r="AQ83" s="29">
        <v>172.81399999999999</v>
      </c>
      <c r="AR83" s="29">
        <v>172.364</v>
      </c>
      <c r="AS83" s="29">
        <v>169.215</v>
      </c>
      <c r="AT83" s="29">
        <v>173.80099999999999</v>
      </c>
      <c r="AU83" s="29">
        <v>171.607</v>
      </c>
      <c r="AV83" s="29">
        <v>168.05</v>
      </c>
      <c r="AW83" s="29">
        <v>167.88200000000001</v>
      </c>
      <c r="AX83" s="29">
        <v>166.857</v>
      </c>
      <c r="AY83" s="29">
        <v>168.626</v>
      </c>
      <c r="AZ83" s="29">
        <v>167.66499999999999</v>
      </c>
      <c r="BA83" s="29">
        <v>166.726</v>
      </c>
      <c r="BB83" s="29">
        <v>166.196</v>
      </c>
      <c r="BC83" s="29">
        <v>165.13399999999999</v>
      </c>
      <c r="BD83" s="29">
        <v>161.239</v>
      </c>
      <c r="BE83" s="29">
        <v>159.864</v>
      </c>
      <c r="BF83" s="29">
        <v>164.21199999999999</v>
      </c>
      <c r="BG83" s="29">
        <v>162.53899999999999</v>
      </c>
      <c r="BH83" s="29">
        <v>162.07300000000001</v>
      </c>
      <c r="BI83" s="29">
        <v>159.94200000000001</v>
      </c>
      <c r="BJ83" s="29">
        <v>158.261</v>
      </c>
      <c r="BK83" s="29">
        <v>155.214</v>
      </c>
      <c r="BL83" s="29">
        <v>148.61000000000001</v>
      </c>
      <c r="BM83" s="29">
        <v>147.38200000000001</v>
      </c>
      <c r="BN83" s="29">
        <v>150.86000000000001</v>
      </c>
      <c r="BO83" s="29">
        <v>155.53399999999999</v>
      </c>
      <c r="BP83" s="29">
        <v>164.76599999999999</v>
      </c>
      <c r="BQ83" s="29">
        <v>165.779</v>
      </c>
      <c r="BR83" s="29">
        <v>168.68799999999999</v>
      </c>
      <c r="BS83" s="29">
        <v>173.31</v>
      </c>
      <c r="BT83" s="29">
        <v>178.202</v>
      </c>
      <c r="BU83" s="29">
        <v>179.32599999999999</v>
      </c>
      <c r="BV83" s="29">
        <v>178.10300000000001</v>
      </c>
      <c r="BW83" s="29">
        <v>174.636</v>
      </c>
      <c r="BX83" s="29">
        <v>169.35499999999999</v>
      </c>
      <c r="BY83" s="29">
        <v>169.471</v>
      </c>
      <c r="BZ83" s="29">
        <v>165.72</v>
      </c>
      <c r="CA83" s="29">
        <v>163.49600000000001</v>
      </c>
      <c r="CB83" s="29">
        <v>166.30600000000001</v>
      </c>
      <c r="CC83" s="29">
        <v>165.86799999999999</v>
      </c>
      <c r="CD83" s="29">
        <v>163.87299999999999</v>
      </c>
      <c r="CE83" s="29">
        <v>177.26499999999999</v>
      </c>
      <c r="CF83" s="29">
        <v>187.07</v>
      </c>
      <c r="CG83" s="29">
        <v>190.66800000000001</v>
      </c>
      <c r="CH83" s="29">
        <v>190.72200000000001</v>
      </c>
      <c r="CI83" s="29">
        <v>195.70400000000001</v>
      </c>
      <c r="CJ83" s="29">
        <v>197.08099999999999</v>
      </c>
      <c r="CK83" s="29">
        <v>202.94</v>
      </c>
      <c r="CL83" s="29">
        <v>202.202</v>
      </c>
      <c r="CM83" s="29">
        <v>202.73</v>
      </c>
      <c r="CN83" s="29">
        <v>202.68799999999999</v>
      </c>
      <c r="CO83" s="29">
        <v>204.316</v>
      </c>
      <c r="CP83" s="29">
        <v>215.477</v>
      </c>
      <c r="CQ83" s="29">
        <v>217.33</v>
      </c>
      <c r="CR83" s="29">
        <v>218.94499999999999</v>
      </c>
      <c r="CS83" s="29">
        <v>223.40799999999999</v>
      </c>
      <c r="CT83" s="29">
        <v>228.12</v>
      </c>
      <c r="CU83" s="29">
        <v>229.03700000000001</v>
      </c>
      <c r="CV83" s="29">
        <v>232.726</v>
      </c>
      <c r="CW83" s="29">
        <v>234.20099999999999</v>
      </c>
      <c r="CX83" s="29">
        <v>233.393</v>
      </c>
      <c r="CY83" s="29">
        <v>234.96100000000001</v>
      </c>
      <c r="CZ83" s="29">
        <v>229.67099999999999</v>
      </c>
      <c r="DA83" s="29">
        <v>228.148</v>
      </c>
      <c r="DB83" s="29">
        <v>220.12299999999999</v>
      </c>
      <c r="DC83" s="29">
        <v>214.066</v>
      </c>
      <c r="DD83" s="29">
        <v>238.518</v>
      </c>
      <c r="DE83" s="29">
        <v>233.233</v>
      </c>
      <c r="DF83" s="29">
        <v>235.93</v>
      </c>
      <c r="DG83" s="29">
        <v>205.285</v>
      </c>
      <c r="DH83" s="29">
        <v>183.821</v>
      </c>
      <c r="DI83" s="29">
        <v>173.453</v>
      </c>
      <c r="DJ83" s="29">
        <v>182.53800000000001</v>
      </c>
      <c r="DK83" s="29">
        <v>199.93700000000001</v>
      </c>
      <c r="DL83" s="29">
        <v>208.09100000000001</v>
      </c>
      <c r="DM83" s="29">
        <v>217.52</v>
      </c>
      <c r="DN83" s="29">
        <v>218.02500000000001</v>
      </c>
      <c r="DO83" s="29">
        <v>217.773</v>
      </c>
      <c r="DP83" s="29">
        <v>206.697</v>
      </c>
      <c r="DQ83" s="29">
        <v>205.99100000000001</v>
      </c>
      <c r="DR83" s="29">
        <v>219.11099999999999</v>
      </c>
      <c r="DS83" s="29">
        <v>238.04400000000001</v>
      </c>
      <c r="DT83" s="29">
        <v>232.51499999999999</v>
      </c>
      <c r="DU83" s="29">
        <v>234.63</v>
      </c>
      <c r="DV83" s="29">
        <v>244.75299999999999</v>
      </c>
      <c r="DW83" s="29">
        <v>251.68</v>
      </c>
      <c r="DX83" s="29">
        <v>263.74299999999999</v>
      </c>
      <c r="DY83" s="29">
        <v>271.87900000000002</v>
      </c>
      <c r="DZ83" s="29">
        <v>268.21800000000002</v>
      </c>
      <c r="EA83" s="29">
        <v>262.11200000000002</v>
      </c>
      <c r="EB83" s="29">
        <v>254.75</v>
      </c>
      <c r="EC83" s="29">
        <v>254.934</v>
      </c>
      <c r="ED83" s="29">
        <v>262.40600000000001</v>
      </c>
      <c r="EE83" s="29">
        <v>254.898</v>
      </c>
      <c r="EF83" s="29">
        <v>256.97199999999998</v>
      </c>
      <c r="EG83" s="29">
        <v>259.34899999999999</v>
      </c>
      <c r="EH83" s="29">
        <v>257.80700000000002</v>
      </c>
      <c r="EI83" s="29">
        <v>246.553</v>
      </c>
      <c r="EJ83" s="29">
        <v>235.05699999999999</v>
      </c>
      <c r="EK83" s="29">
        <v>225.755</v>
      </c>
      <c r="EL83" s="29">
        <v>219.35400000000001</v>
      </c>
      <c r="EM83" s="29">
        <v>214.89099999999999</v>
      </c>
      <c r="EN83" s="29">
        <v>222.82900000000001</v>
      </c>
      <c r="EO83" s="29">
        <v>223.53100000000001</v>
      </c>
      <c r="EP83" s="29">
        <v>231.608</v>
      </c>
      <c r="EQ83" s="29">
        <v>231.749</v>
      </c>
      <c r="ER83" s="29">
        <v>222.99</v>
      </c>
      <c r="ES83" s="29">
        <v>219.89500000000001</v>
      </c>
      <c r="ET83" s="29">
        <v>221.22</v>
      </c>
      <c r="EU83" s="29">
        <v>208.197</v>
      </c>
      <c r="EV83" s="29">
        <v>211.28</v>
      </c>
      <c r="EW83" s="29">
        <v>238.34299999999999</v>
      </c>
      <c r="EX83" s="29">
        <v>267.11799999999999</v>
      </c>
      <c r="EY83" s="29">
        <v>280.44900000000001</v>
      </c>
      <c r="EZ83" s="29">
        <v>312.83499999999998</v>
      </c>
      <c r="FA83" s="29">
        <v>317.04599999999999</v>
      </c>
      <c r="FB83" s="29">
        <v>319.19799999999998</v>
      </c>
      <c r="FC83" s="29">
        <v>320.92</v>
      </c>
      <c r="FD83" s="29">
        <v>330.07600000000002</v>
      </c>
      <c r="FE83" s="29">
        <v>345.4</v>
      </c>
      <c r="FF83" s="29">
        <v>348.185</v>
      </c>
      <c r="FG83" s="29">
        <v>358.10399999999998</v>
      </c>
      <c r="FH83" s="29">
        <v>362.13400000000001</v>
      </c>
      <c r="FI83" s="29">
        <v>412.29500000000002</v>
      </c>
      <c r="FJ83" s="29">
        <v>420.70699999999999</v>
      </c>
      <c r="FK83" s="29">
        <v>403.40100000000001</v>
      </c>
      <c r="FL83" s="29">
        <v>408.77600000000001</v>
      </c>
      <c r="FM83" s="29">
        <v>417.411</v>
      </c>
      <c r="FN83" s="29">
        <v>376.48399999999998</v>
      </c>
      <c r="FO83" s="29">
        <v>330.42200000000003</v>
      </c>
      <c r="FP83" s="29">
        <v>262.024</v>
      </c>
      <c r="FQ83" s="29">
        <v>259.92599999999999</v>
      </c>
      <c r="FR83" s="29">
        <v>216.89400000000001</v>
      </c>
      <c r="FS83" s="29">
        <v>213.63800000000001</v>
      </c>
      <c r="FT83" s="29">
        <v>226.779</v>
      </c>
      <c r="FU83" s="29">
        <v>179.732</v>
      </c>
      <c r="FV83" s="29">
        <v>160.661</v>
      </c>
      <c r="FW83" s="29">
        <v>150.99</v>
      </c>
      <c r="FX83" s="29">
        <v>157.352</v>
      </c>
      <c r="FY83" s="29">
        <v>177.154</v>
      </c>
      <c r="FZ83" s="29">
        <v>174.45099999999999</v>
      </c>
      <c r="GA83" s="29">
        <v>153.28299999999999</v>
      </c>
      <c r="GB83" s="29">
        <v>137.74299999999999</v>
      </c>
      <c r="GC83" s="29">
        <v>130.19499999999999</v>
      </c>
      <c r="GD83" s="29">
        <v>125.253</v>
      </c>
      <c r="GE83" s="29">
        <v>112.26</v>
      </c>
      <c r="GF83" s="29">
        <v>114.744</v>
      </c>
      <c r="GG83" s="29">
        <v>116.333</v>
      </c>
      <c r="GH83" s="29">
        <v>118.825</v>
      </c>
      <c r="GI83" s="29">
        <v>118.148</v>
      </c>
      <c r="GJ83" s="29">
        <v>119.705</v>
      </c>
      <c r="GK83" s="29">
        <v>119.991</v>
      </c>
      <c r="GL83" s="29">
        <v>120.29</v>
      </c>
      <c r="GM83" s="29">
        <v>121.494</v>
      </c>
      <c r="GN83" s="29">
        <v>122.465</v>
      </c>
      <c r="GO83" s="29">
        <v>120.473</v>
      </c>
      <c r="GP83" s="29">
        <v>120.25700000000001</v>
      </c>
      <c r="GQ83" s="29">
        <v>121.21899999999999</v>
      </c>
      <c r="GR83" s="29">
        <v>124.90300000000001</v>
      </c>
      <c r="GS83" s="29">
        <v>132.958</v>
      </c>
      <c r="GT83" s="29">
        <v>132.93199999999999</v>
      </c>
      <c r="GU83" s="29">
        <v>131.28700000000001</v>
      </c>
      <c r="GV83" s="29">
        <v>128.202</v>
      </c>
      <c r="GW83" s="29">
        <v>128.476</v>
      </c>
      <c r="GX83" s="29">
        <v>131.51300000000001</v>
      </c>
      <c r="GY83" s="29">
        <v>119.777</v>
      </c>
      <c r="GZ83" s="29">
        <v>116.899</v>
      </c>
      <c r="HA83" s="29">
        <v>112.446</v>
      </c>
      <c r="HB83" s="29">
        <v>111.986</v>
      </c>
      <c r="HC83" s="29">
        <v>111.05200000000001</v>
      </c>
      <c r="HD83" s="29">
        <v>110.794</v>
      </c>
      <c r="HE83" s="29">
        <v>114.63500000000001</v>
      </c>
      <c r="HF83" s="29">
        <v>118.03400000000001</v>
      </c>
      <c r="HG83" s="29">
        <v>115.842</v>
      </c>
      <c r="HH83" s="29">
        <v>115.023</v>
      </c>
      <c r="HI83" s="29">
        <v>117.05200000000001</v>
      </c>
      <c r="HJ83" s="29">
        <v>116.958</v>
      </c>
      <c r="HK83" s="29">
        <v>122.306</v>
      </c>
      <c r="HL83" s="29">
        <v>120.184</v>
      </c>
      <c r="HM83" s="29">
        <v>119.572</v>
      </c>
      <c r="HN83" s="29">
        <v>115.871</v>
      </c>
      <c r="HO83" s="29">
        <v>112.38800000000001</v>
      </c>
      <c r="HP83" s="29">
        <v>112.419</v>
      </c>
      <c r="HQ83" s="29">
        <v>110.72199999999999</v>
      </c>
      <c r="HR83" s="29">
        <v>113.84</v>
      </c>
      <c r="HS83" s="29">
        <v>114.8</v>
      </c>
      <c r="HT83" s="29">
        <v>115.242</v>
      </c>
      <c r="HU83" s="29">
        <v>117.703</v>
      </c>
      <c r="HV83" s="29">
        <v>118.005</v>
      </c>
      <c r="HW83" s="29">
        <v>119.07</v>
      </c>
      <c r="HX83" s="29">
        <v>120.876</v>
      </c>
      <c r="HY83" s="29">
        <v>120.07899999999999</v>
      </c>
      <c r="HZ83" s="29">
        <v>121.376</v>
      </c>
      <c r="IA83" s="29">
        <v>126.682</v>
      </c>
      <c r="IB83" s="29">
        <v>129.65799999999999</v>
      </c>
      <c r="IC83" s="29">
        <v>127.795</v>
      </c>
      <c r="ID83" s="29">
        <v>129.489</v>
      </c>
      <c r="IE83" s="29">
        <v>133.233</v>
      </c>
      <c r="IF83" s="29">
        <v>135.57900000000001</v>
      </c>
      <c r="IG83" s="29">
        <v>139.80199999999999</v>
      </c>
      <c r="IH83" s="29">
        <v>140.876</v>
      </c>
      <c r="II83" s="29">
        <v>134.63300000000001</v>
      </c>
      <c r="IJ83" s="29">
        <v>138.64500000000001</v>
      </c>
      <c r="IK83" s="29">
        <v>140.05500000000001</v>
      </c>
      <c r="IL83" s="29">
        <v>140.239</v>
      </c>
      <c r="IM83" s="29">
        <v>140.035</v>
      </c>
      <c r="IN83" s="29">
        <v>144.393</v>
      </c>
      <c r="IO83" s="29">
        <v>149.88200000000001</v>
      </c>
      <c r="IP83" s="29">
        <v>150.226</v>
      </c>
      <c r="IQ83" s="29">
        <v>151.45400000000001</v>
      </c>
      <c r="IR83" s="29">
        <v>146.31200000000001</v>
      </c>
      <c r="IS83" s="29">
        <v>143.209</v>
      </c>
      <c r="IT83" s="29">
        <v>142.74600000000001</v>
      </c>
      <c r="IU83" s="29">
        <v>142.88</v>
      </c>
      <c r="IV83" s="29">
        <v>141.02000000000001</v>
      </c>
      <c r="IW83" s="29">
        <v>138.238</v>
      </c>
      <c r="IX83" s="29">
        <v>137.13499999999999</v>
      </c>
      <c r="IY83" s="29">
        <v>135.578</v>
      </c>
      <c r="IZ83" s="29">
        <v>132.72300000000001</v>
      </c>
      <c r="JA83" s="29">
        <v>135.61000000000001</v>
      </c>
      <c r="JB83" s="29">
        <v>133.71600000000001</v>
      </c>
      <c r="JC83" s="29">
        <v>139.625</v>
      </c>
      <c r="JD83" s="29">
        <v>141.90199999999999</v>
      </c>
      <c r="JE83" s="29">
        <v>142.46299999999999</v>
      </c>
      <c r="JF83" s="29">
        <v>140.34</v>
      </c>
      <c r="JG83" s="29">
        <v>138.09299999999999</v>
      </c>
      <c r="JH83" s="29">
        <v>135.66399999999999</v>
      </c>
      <c r="JI83" s="29">
        <v>136.90299999999999</v>
      </c>
      <c r="JJ83" s="29">
        <v>140.17599999999999</v>
      </c>
      <c r="JK83" s="29">
        <v>143.34200000000001</v>
      </c>
      <c r="JL83" s="29">
        <v>141.952</v>
      </c>
      <c r="JM83" s="29">
        <v>140.934</v>
      </c>
      <c r="JN83" s="29">
        <v>143.18100000000001</v>
      </c>
      <c r="JO83" s="29">
        <v>145.892</v>
      </c>
      <c r="JP83" s="29">
        <v>146.32900000000001</v>
      </c>
      <c r="JQ83" s="29">
        <v>149.71199999999999</v>
      </c>
      <c r="JR83" s="29">
        <v>151.84800000000001</v>
      </c>
      <c r="JS83" s="29">
        <v>151.43299999999999</v>
      </c>
      <c r="JT83" s="29">
        <v>154.69300000000001</v>
      </c>
      <c r="JU83" s="29">
        <v>160.85599999999999</v>
      </c>
      <c r="JV83" s="29">
        <v>161.70400000000001</v>
      </c>
      <c r="JW83" s="29">
        <v>158.71</v>
      </c>
      <c r="JX83" s="29">
        <v>158.57</v>
      </c>
      <c r="JY83" s="29">
        <v>160.096</v>
      </c>
      <c r="JZ83" s="29">
        <v>154.42699999999999</v>
      </c>
      <c r="KA83" s="29">
        <v>150.36099999999999</v>
      </c>
      <c r="KB83" s="29">
        <v>153.30099999999999</v>
      </c>
      <c r="KC83" s="29">
        <v>153.30099999999999</v>
      </c>
      <c r="KD83" s="29">
        <v>154.84100000000001</v>
      </c>
      <c r="KE83" s="29">
        <v>155.834</v>
      </c>
      <c r="KF83" s="29">
        <v>154.64099999999999</v>
      </c>
      <c r="KG83" s="29">
        <v>153.80099999999999</v>
      </c>
      <c r="KH83" s="29">
        <v>149.96700000000001</v>
      </c>
      <c r="KI83" s="29">
        <v>157.41800000000001</v>
      </c>
      <c r="KJ83" s="29">
        <v>156.19300000000001</v>
      </c>
      <c r="KK83" s="29">
        <v>147.69900000000001</v>
      </c>
      <c r="KL83" s="29">
        <v>141.006</v>
      </c>
      <c r="KM83" s="29">
        <v>135.22</v>
      </c>
      <c r="KN83" s="29">
        <v>135.44999999999999</v>
      </c>
      <c r="KO83" s="29">
        <v>162.322</v>
      </c>
      <c r="KP83" s="29">
        <v>157.864</v>
      </c>
      <c r="KQ83" s="29">
        <v>153.40899999999999</v>
      </c>
      <c r="KR83" s="29">
        <v>152.26400000000001</v>
      </c>
      <c r="KS83" s="29">
        <v>149.93700000000001</v>
      </c>
      <c r="KT83" s="29">
        <v>157.32</v>
      </c>
      <c r="KU83" s="29">
        <v>159.41900000000001</v>
      </c>
      <c r="KV83" s="29">
        <v>153.81700000000001</v>
      </c>
      <c r="KW83" s="29">
        <v>148.51599999999999</v>
      </c>
      <c r="KX83" s="29">
        <v>146.37799999999999</v>
      </c>
      <c r="KY83" s="29">
        <v>144.16499999999999</v>
      </c>
      <c r="KZ83" s="29">
        <v>141.77600000000001</v>
      </c>
      <c r="LA83" s="29">
        <v>142.30000000000001</v>
      </c>
      <c r="LB83" s="29">
        <v>142.578</v>
      </c>
      <c r="LC83" s="29">
        <v>142.208</v>
      </c>
      <c r="LD83" s="29">
        <v>153.58699999999999</v>
      </c>
      <c r="LE83" s="29">
        <v>165.55099999999999</v>
      </c>
      <c r="LF83" s="29">
        <v>168.607</v>
      </c>
      <c r="LG83" s="29">
        <v>176.744</v>
      </c>
      <c r="LH83" s="29">
        <v>181.405</v>
      </c>
      <c r="LI83" s="29">
        <v>165.43899999999999</v>
      </c>
      <c r="LJ83" s="29">
        <v>158.42599999999999</v>
      </c>
      <c r="LK83" s="29">
        <v>151.441</v>
      </c>
      <c r="LL83" s="29">
        <v>150.953</v>
      </c>
      <c r="LM83" s="29">
        <v>152.23500000000001</v>
      </c>
      <c r="LN83" s="29">
        <v>157.15299999999999</v>
      </c>
      <c r="LO83" s="29">
        <v>162.46299999999999</v>
      </c>
      <c r="LP83" s="29">
        <v>175.51</v>
      </c>
      <c r="LQ83" s="29">
        <v>160.339</v>
      </c>
      <c r="LR83" s="29">
        <v>149.65100000000001</v>
      </c>
      <c r="LS83" s="29">
        <v>148.39400000000001</v>
      </c>
      <c r="LT83" s="29">
        <v>146.899</v>
      </c>
      <c r="LU83" s="29">
        <v>139.02600000000001</v>
      </c>
      <c r="LV83" s="29">
        <v>136.072</v>
      </c>
      <c r="LW83" s="29">
        <v>136.10300000000001</v>
      </c>
      <c r="LX83" s="29">
        <v>148.15799999999999</v>
      </c>
      <c r="LY83" s="29">
        <v>155.57</v>
      </c>
      <c r="LZ83" s="29">
        <v>160.11500000000001</v>
      </c>
      <c r="MA83" s="29">
        <v>158.98099999999999</v>
      </c>
      <c r="MB83" s="29">
        <v>158.45099999999999</v>
      </c>
      <c r="MC83" s="29">
        <v>150.303</v>
      </c>
      <c r="MD83" s="29">
        <v>141.917</v>
      </c>
      <c r="ME83" s="29">
        <v>142.93600000000001</v>
      </c>
      <c r="MF83" s="29">
        <v>143.77500000000001</v>
      </c>
      <c r="MG83" s="29">
        <v>145.935</v>
      </c>
      <c r="MH83" s="29">
        <v>155.613</v>
      </c>
      <c r="MI83" s="29">
        <v>157.81700000000001</v>
      </c>
      <c r="MJ83" s="29">
        <v>156.94200000000001</v>
      </c>
      <c r="MK83" s="29">
        <v>149.471</v>
      </c>
      <c r="ML83" s="29">
        <v>149.899</v>
      </c>
      <c r="MM83" s="29">
        <v>153.49299999999999</v>
      </c>
      <c r="MN83" s="29">
        <v>157.292</v>
      </c>
      <c r="MO83" s="29">
        <v>159.429</v>
      </c>
      <c r="MP83" s="29">
        <v>163.46199999999999</v>
      </c>
      <c r="MQ83" s="29">
        <v>168.91200000000001</v>
      </c>
      <c r="MR83" s="29">
        <v>169.46799999999999</v>
      </c>
      <c r="MS83" s="29">
        <v>169.298</v>
      </c>
      <c r="MT83" s="29">
        <v>167.55699999999999</v>
      </c>
      <c r="MU83" s="29">
        <v>165.38399999999999</v>
      </c>
      <c r="MV83" s="29">
        <v>166.33500000000001</v>
      </c>
      <c r="MW83" s="29">
        <v>174.05099999999999</v>
      </c>
      <c r="MX83" s="29">
        <v>186.55099999999999</v>
      </c>
      <c r="MY83" s="29">
        <v>195.339</v>
      </c>
      <c r="MZ83" s="29">
        <v>198.12100000000001</v>
      </c>
      <c r="NA83" s="29">
        <v>199.02600000000001</v>
      </c>
      <c r="NB83" s="29">
        <v>200.684</v>
      </c>
      <c r="NC83" s="29">
        <v>196.75</v>
      </c>
      <c r="ND83" s="29">
        <v>200.46700000000001</v>
      </c>
      <c r="NE83" s="29">
        <v>204.07400000000001</v>
      </c>
      <c r="NF83" s="29">
        <v>203.958</v>
      </c>
      <c r="NG83" s="29">
        <v>208.33099999999999</v>
      </c>
      <c r="NH83" s="29">
        <v>217.673</v>
      </c>
      <c r="NI83" s="29">
        <v>221.857</v>
      </c>
      <c r="NJ83" s="29">
        <v>220.12899999999999</v>
      </c>
      <c r="NK83" s="29">
        <v>216.90299999999999</v>
      </c>
      <c r="NL83" s="29">
        <v>219.935</v>
      </c>
      <c r="NM83" s="29">
        <v>217.423</v>
      </c>
      <c r="NN83" s="29">
        <v>214.80099999999999</v>
      </c>
      <c r="NO83" s="29">
        <v>215.71600000000001</v>
      </c>
      <c r="NP83" s="29">
        <v>215.958</v>
      </c>
      <c r="NQ83" s="29">
        <v>199.624</v>
      </c>
      <c r="NR83" s="29">
        <v>194.16300000000001</v>
      </c>
      <c r="NS83" s="29">
        <v>193.071</v>
      </c>
      <c r="NT83" s="29">
        <v>193.86600000000001</v>
      </c>
      <c r="NU83" s="29">
        <v>193.20699999999999</v>
      </c>
      <c r="NV83" s="29">
        <v>195.917</v>
      </c>
      <c r="NW83" s="29">
        <v>194.18899999999999</v>
      </c>
      <c r="NX83" s="29">
        <v>193.339</v>
      </c>
      <c r="NY83" s="29">
        <v>186.488</v>
      </c>
      <c r="NZ83" s="29">
        <v>189.17699999999999</v>
      </c>
      <c r="OA83" s="29">
        <v>179.91499999999999</v>
      </c>
      <c r="OB83" s="29">
        <v>172.005</v>
      </c>
      <c r="OC83" s="29">
        <v>160.46299999999999</v>
      </c>
      <c r="OD83" s="29">
        <v>160.22499999999999</v>
      </c>
      <c r="OE83" s="29">
        <v>159.042</v>
      </c>
      <c r="OF83" s="29">
        <v>162.20699999999999</v>
      </c>
      <c r="OG83" s="29">
        <v>163.95699999999999</v>
      </c>
      <c r="OH83" s="29">
        <v>168.46700000000001</v>
      </c>
      <c r="OI83" s="29">
        <v>174.58099999999999</v>
      </c>
      <c r="OJ83" s="29">
        <v>174.113</v>
      </c>
      <c r="OK83" s="29">
        <v>173.82</v>
      </c>
      <c r="OL83" s="29">
        <v>171.85499999999999</v>
      </c>
      <c r="OM83" s="29">
        <v>173.09399999999999</v>
      </c>
      <c r="ON83" s="29">
        <v>172.321</v>
      </c>
      <c r="OO83" s="29">
        <v>174.37</v>
      </c>
      <c r="OP83" s="29">
        <v>174.94800000000001</v>
      </c>
      <c r="OQ83" s="29">
        <v>182.01599999999999</v>
      </c>
      <c r="OR83" s="29">
        <v>192.51599999999999</v>
      </c>
      <c r="OS83" s="29">
        <v>197.62100000000001</v>
      </c>
      <c r="OT83" s="29">
        <v>193.57</v>
      </c>
      <c r="OU83" s="29">
        <v>194.065</v>
      </c>
      <c r="OV83" s="29">
        <v>194.03</v>
      </c>
      <c r="OW83" s="29">
        <v>194.55199999999999</v>
      </c>
      <c r="OX83" s="29">
        <v>196.13900000000001</v>
      </c>
      <c r="OY83" s="29">
        <v>210</v>
      </c>
      <c r="OZ83" s="29">
        <v>213.447</v>
      </c>
      <c r="PA83" s="29">
        <v>224.89699999999999</v>
      </c>
      <c r="PB83" s="29">
        <v>229.59299999999999</v>
      </c>
      <c r="PC83" s="29">
        <v>235.33699999999999</v>
      </c>
      <c r="PD83" s="29">
        <v>233.16900000000001</v>
      </c>
      <c r="PE83" s="29">
        <v>240.31700000000001</v>
      </c>
      <c r="PF83" s="29">
        <v>238.24799999999999</v>
      </c>
      <c r="PG83" s="29">
        <v>238.64099999999999</v>
      </c>
      <c r="PH83" s="29">
        <v>234.27799999999999</v>
      </c>
      <c r="PI83" s="29">
        <v>232.21100000000001</v>
      </c>
      <c r="PJ83" s="29">
        <v>234.45400000000001</v>
      </c>
      <c r="PK83" s="29">
        <v>236.56200000000001</v>
      </c>
      <c r="PL83" s="29">
        <v>234.98</v>
      </c>
      <c r="PM83" s="29">
        <v>241.959</v>
      </c>
      <c r="PN83" s="29">
        <v>248.636</v>
      </c>
      <c r="PO83" s="29">
        <v>254.22499999999999</v>
      </c>
      <c r="PP83" s="29">
        <v>256.58999999999997</v>
      </c>
      <c r="PQ83" s="29">
        <v>254.315</v>
      </c>
      <c r="PR83" s="29">
        <v>246.66499999999999</v>
      </c>
      <c r="PS83" s="29">
        <v>239.553</v>
      </c>
      <c r="PT83" s="29">
        <v>239.53200000000001</v>
      </c>
      <c r="PU83" s="29">
        <v>238.09800000000001</v>
      </c>
      <c r="PV83" s="29">
        <v>233.66399999999999</v>
      </c>
      <c r="PW83" s="29">
        <v>238.98</v>
      </c>
      <c r="PX83" s="29">
        <v>247.13</v>
      </c>
      <c r="PY83" s="29">
        <v>253.12299999999999</v>
      </c>
      <c r="PZ83" s="29">
        <v>259.06799999999998</v>
      </c>
      <c r="QA83" s="29">
        <v>259.339</v>
      </c>
      <c r="QB83" s="29">
        <v>262.2</v>
      </c>
      <c r="QC83" s="29">
        <v>262.62099999999998</v>
      </c>
      <c r="QD83" s="29">
        <v>264.60599999999999</v>
      </c>
      <c r="QE83" s="29">
        <v>269.77100000000002</v>
      </c>
      <c r="QF83" s="29">
        <v>271.47199999999998</v>
      </c>
      <c r="QG83" s="29">
        <v>268.45299999999997</v>
      </c>
      <c r="QH83" s="29">
        <v>275.06</v>
      </c>
      <c r="QI83" s="29">
        <v>285.98899999999998</v>
      </c>
      <c r="QJ83" s="29">
        <v>289.47399999999999</v>
      </c>
      <c r="QK83" s="29">
        <v>281.63499999999999</v>
      </c>
      <c r="QL83" s="29">
        <v>256.78300000000002</v>
      </c>
      <c r="QM83" s="29">
        <v>259.76100000000002</v>
      </c>
      <c r="QN83" s="29">
        <v>266.30500000000001</v>
      </c>
      <c r="QO83" s="29">
        <v>264.41500000000002</v>
      </c>
      <c r="QP83" s="29">
        <v>267.46600000000001</v>
      </c>
      <c r="QQ83" s="29">
        <v>279.11200000000002</v>
      </c>
      <c r="QR83" s="29">
        <v>282.387</v>
      </c>
      <c r="QS83" s="29">
        <v>282.24200000000002</v>
      </c>
      <c r="QT83" s="29">
        <v>282.41699999999997</v>
      </c>
      <c r="QU83" s="29">
        <v>286.10700000000003</v>
      </c>
      <c r="QV83" s="29">
        <v>283.976</v>
      </c>
      <c r="QW83" s="29">
        <v>281.77499999999998</v>
      </c>
      <c r="QX83" s="29">
        <v>275.49400000000003</v>
      </c>
      <c r="QY83" s="29">
        <v>280.11099999999999</v>
      </c>
      <c r="QZ83" s="29">
        <v>289.8</v>
      </c>
      <c r="RA83" s="29">
        <v>290.863</v>
      </c>
      <c r="RB83" s="29">
        <v>296.471</v>
      </c>
      <c r="RC83" s="29">
        <v>295.76499999999999</v>
      </c>
      <c r="RD83" s="29">
        <v>292.11</v>
      </c>
      <c r="RE83" s="29">
        <v>301.12299999999999</v>
      </c>
      <c r="RF83" s="29">
        <v>301.327</v>
      </c>
      <c r="RG83" s="29">
        <v>318.62200000000001</v>
      </c>
      <c r="RH83" s="29">
        <v>327.64999999999998</v>
      </c>
      <c r="RI83" s="29">
        <v>331.08</v>
      </c>
      <c r="RJ83" s="29">
        <v>333.14100000000002</v>
      </c>
      <c r="RK83" s="29">
        <v>318.87599999999998</v>
      </c>
      <c r="RL83" s="29">
        <v>310.858</v>
      </c>
      <c r="RM83" s="29">
        <v>311.49</v>
      </c>
      <c r="RN83" s="29">
        <v>309.99099999999999</v>
      </c>
      <c r="RO83" s="29">
        <v>308.10199999999998</v>
      </c>
      <c r="RP83" s="29">
        <v>308.62700000000001</v>
      </c>
      <c r="RQ83" s="29">
        <v>307.50700000000001</v>
      </c>
      <c r="RR83" s="29">
        <v>307.13200000000001</v>
      </c>
      <c r="RS83" s="29">
        <v>304.95299999999997</v>
      </c>
      <c r="RT83" s="29">
        <v>300.81200000000001</v>
      </c>
      <c r="RU83" s="29">
        <v>300.57600000000002</v>
      </c>
      <c r="RV83" s="29">
        <v>297.952</v>
      </c>
      <c r="RW83" s="29">
        <v>313.05500000000001</v>
      </c>
      <c r="RX83" s="29">
        <v>328.15899999999999</v>
      </c>
      <c r="RY83" s="29">
        <v>329.76600000000002</v>
      </c>
      <c r="RZ83" s="29">
        <v>327.54599999999999</v>
      </c>
      <c r="SA83" s="29">
        <v>327.71300000000002</v>
      </c>
      <c r="SB83" s="29">
        <v>319.74900000000002</v>
      </c>
      <c r="SC83" s="29">
        <v>310.93900000000002</v>
      </c>
      <c r="SD83" s="29">
        <v>298.71300000000002</v>
      </c>
      <c r="SE83" s="29">
        <v>298.37700000000001</v>
      </c>
      <c r="SF83" s="29">
        <v>290.834</v>
      </c>
      <c r="SG83" s="29">
        <v>275.654</v>
      </c>
      <c r="SH83" s="29">
        <v>272.55099999999999</v>
      </c>
      <c r="SI83" s="29">
        <v>269.80599999999998</v>
      </c>
      <c r="SJ83" s="29">
        <v>276.11500000000001</v>
      </c>
      <c r="SK83" s="29">
        <v>277.32100000000003</v>
      </c>
      <c r="SL83" s="29">
        <v>278.94900000000001</v>
      </c>
      <c r="SM83" s="29">
        <v>287.52699999999999</v>
      </c>
      <c r="SN83" s="29">
        <v>271.66199999999998</v>
      </c>
      <c r="SO83" s="29">
        <v>265.31099999999998</v>
      </c>
      <c r="SP83" s="29">
        <v>262.12700000000001</v>
      </c>
      <c r="SQ83" s="29">
        <v>252.84899999999999</v>
      </c>
      <c r="SR83" s="29">
        <v>246.87</v>
      </c>
      <c r="SS83" s="29">
        <v>245.399</v>
      </c>
      <c r="ST83" s="29">
        <v>243.238</v>
      </c>
      <c r="SU83" s="29">
        <v>238.7</v>
      </c>
      <c r="SV83" s="29">
        <v>240.70500000000001</v>
      </c>
      <c r="SW83" s="29">
        <v>245.20400000000001</v>
      </c>
      <c r="SX83" s="29">
        <v>245.43799999999999</v>
      </c>
      <c r="SY83" s="29">
        <v>246.768</v>
      </c>
      <c r="SZ83" s="29">
        <v>254.01</v>
      </c>
      <c r="TA83" s="29">
        <v>259.24799999999999</v>
      </c>
      <c r="TB83" s="29">
        <v>264.803</v>
      </c>
      <c r="TC83" s="29">
        <v>267.08600000000001</v>
      </c>
      <c r="TD83" s="29">
        <v>270.34399999999999</v>
      </c>
      <c r="TE83" s="29">
        <v>254.99700000000001</v>
      </c>
      <c r="TF83" s="29">
        <v>251.691</v>
      </c>
      <c r="TG83" s="29">
        <v>246.37700000000001</v>
      </c>
      <c r="TH83" s="29">
        <v>242.22800000000001</v>
      </c>
    </row>
    <row r="84" spans="2:529" x14ac:dyDescent="0.25">
      <c r="B84" s="29" t="s">
        <v>365</v>
      </c>
      <c r="C84" s="29" t="s">
        <v>927</v>
      </c>
      <c r="D84" s="29">
        <f t="shared" si="13"/>
        <v>397</v>
      </c>
      <c r="E84" s="29" t="str" cm="1">
        <f t="array" ref="E84">_xll.BDP($B84&amp;" corp",E$11)</f>
        <v>ORAFP 2 3/8 PERP</v>
      </c>
      <c r="F84" s="29" t="str" cm="1">
        <f t="array" ref="F84">_xll.BDP($B84&amp;" corp",F$11)</f>
        <v>ORAFP</v>
      </c>
      <c r="G84" s="29" cm="1">
        <f t="array" ref="G84">_xll.BDP($B84&amp;" corp",G$11)</f>
        <v>2.375</v>
      </c>
      <c r="H84" s="31" cm="1">
        <f t="array" ref="H84">_xll.BDP($B84&amp;" corp",H$11)*1</f>
        <v>45672</v>
      </c>
      <c r="I84" s="31" t="str">
        <f t="shared" si="14"/>
        <v>ORAFP 2.375 25</v>
      </c>
      <c r="J84" s="29" t="str" cm="1">
        <f t="array" ref="J84">_xll.BDP($B84&amp;" corp",J$11)</f>
        <v>EUR</v>
      </c>
      <c r="K84" s="31" cm="1">
        <f t="array" ref="K84">_xll.BDP($B84&amp;" corp",K$11)*1</f>
        <v>43558</v>
      </c>
      <c r="L84" s="29">
        <f t="shared" ca="1" si="15"/>
        <v>568</v>
      </c>
      <c r="N84" s="29">
        <v>1</v>
      </c>
      <c r="O84" s="29" t="s">
        <v>1174</v>
      </c>
      <c r="P84" s="29">
        <f>_xll.BDH(B84&amp;"@"&amp;C84&amp;" Corp","blp_i_sprd_mid","-2AY",,"Dates=h","Fill=C","Sort=R","Dir=H","factor=1","pcs="&amp;TV85,"cols=397;rows=1")</f>
        <v>189.404</v>
      </c>
      <c r="Q84" s="29">
        <v>191.21199999999999</v>
      </c>
      <c r="R84" s="29">
        <v>193.26400000000001</v>
      </c>
      <c r="S84" s="29">
        <v>195.67699999999999</v>
      </c>
      <c r="T84" s="29">
        <v>196.761</v>
      </c>
      <c r="U84" s="29">
        <v>188.09800000000001</v>
      </c>
      <c r="V84" s="29">
        <v>186.19399999999999</v>
      </c>
      <c r="W84" s="29">
        <v>186.30699999999999</v>
      </c>
      <c r="X84" s="29">
        <v>185.709</v>
      </c>
      <c r="Y84" s="29">
        <v>184.87299999999999</v>
      </c>
      <c r="Z84" s="29">
        <v>181.79400000000001</v>
      </c>
      <c r="AA84" s="29">
        <v>185.4</v>
      </c>
      <c r="AB84" s="29">
        <v>190.95400000000001</v>
      </c>
      <c r="AC84" s="29">
        <v>195.078</v>
      </c>
      <c r="AD84" s="29">
        <v>194.34800000000001</v>
      </c>
      <c r="AE84" s="29">
        <v>197.06700000000001</v>
      </c>
      <c r="AF84" s="29">
        <v>208.10599999999999</v>
      </c>
      <c r="AG84" s="29">
        <v>214.97399999999999</v>
      </c>
      <c r="AH84" s="29">
        <v>221.00700000000001</v>
      </c>
      <c r="AI84" s="29">
        <v>215.06700000000001</v>
      </c>
      <c r="AJ84" s="29">
        <v>207.054</v>
      </c>
      <c r="AK84" s="29">
        <v>210.624</v>
      </c>
      <c r="AL84" s="29">
        <v>211.27099999999999</v>
      </c>
      <c r="AM84" s="29">
        <v>193.98</v>
      </c>
      <c r="AN84" s="29">
        <v>196.05799999999999</v>
      </c>
      <c r="AO84" s="29">
        <v>196.928</v>
      </c>
      <c r="AP84" s="29">
        <v>198.50800000000001</v>
      </c>
      <c r="AQ84" s="29">
        <v>198.511</v>
      </c>
      <c r="AR84" s="29">
        <v>195.43700000000001</v>
      </c>
      <c r="AS84" s="29">
        <v>191.05600000000001</v>
      </c>
      <c r="AT84" s="29">
        <v>194.02</v>
      </c>
      <c r="AU84" s="29">
        <v>192.583</v>
      </c>
      <c r="AV84" s="29">
        <v>191.101</v>
      </c>
      <c r="AW84" s="29">
        <v>190.65600000000001</v>
      </c>
      <c r="AX84" s="29">
        <v>188.92400000000001</v>
      </c>
      <c r="AY84" s="29">
        <v>190.54300000000001</v>
      </c>
      <c r="AZ84" s="29">
        <v>188.988</v>
      </c>
      <c r="BA84" s="29">
        <v>190.79</v>
      </c>
      <c r="BB84" s="29">
        <v>186.93100000000001</v>
      </c>
      <c r="BC84" s="29">
        <v>182.96199999999999</v>
      </c>
      <c r="BD84" s="29">
        <v>178.392</v>
      </c>
      <c r="BE84" s="29">
        <v>178.11799999999999</v>
      </c>
      <c r="BF84" s="29">
        <v>180.44900000000001</v>
      </c>
      <c r="BG84" s="29">
        <v>181.012</v>
      </c>
      <c r="BH84" s="29">
        <v>179.74700000000001</v>
      </c>
      <c r="BI84" s="29">
        <v>177.10499999999999</v>
      </c>
      <c r="BJ84" s="29">
        <v>173.46600000000001</v>
      </c>
      <c r="BK84" s="29">
        <v>169.43100000000001</v>
      </c>
      <c r="BL84" s="29">
        <v>162.727</v>
      </c>
      <c r="BM84" s="29">
        <v>160.036</v>
      </c>
      <c r="BN84" s="29">
        <v>163.42699999999999</v>
      </c>
      <c r="BO84" s="29">
        <v>165.13800000000001</v>
      </c>
      <c r="BP84" s="29">
        <v>175.58799999999999</v>
      </c>
      <c r="BQ84" s="29">
        <v>177.51599999999999</v>
      </c>
      <c r="BR84" s="29">
        <v>181.65899999999999</v>
      </c>
      <c r="BS84" s="29">
        <v>184.62700000000001</v>
      </c>
      <c r="BT84" s="29">
        <v>189.81399999999999</v>
      </c>
      <c r="BU84" s="29">
        <v>192.54599999999999</v>
      </c>
      <c r="BV84" s="29">
        <v>190.99299999999999</v>
      </c>
      <c r="BW84" s="29">
        <v>187.09299999999999</v>
      </c>
      <c r="BX84" s="29">
        <v>181.43799999999999</v>
      </c>
      <c r="BY84" s="29">
        <v>181.108</v>
      </c>
      <c r="BZ84" s="29">
        <v>175.31800000000001</v>
      </c>
      <c r="CA84" s="29">
        <v>171.95</v>
      </c>
      <c r="CB84" s="29">
        <v>172.67</v>
      </c>
      <c r="CC84" s="29">
        <v>173.41499999999999</v>
      </c>
      <c r="CD84" s="29">
        <v>170.85900000000001</v>
      </c>
      <c r="CE84" s="29">
        <v>183.11</v>
      </c>
      <c r="CF84" s="29">
        <v>198.54599999999999</v>
      </c>
      <c r="CG84" s="29">
        <v>202.583</v>
      </c>
      <c r="CH84" s="29">
        <v>204.48500000000001</v>
      </c>
      <c r="CI84" s="29">
        <v>210.297</v>
      </c>
      <c r="CJ84" s="29">
        <v>211.43600000000001</v>
      </c>
      <c r="CK84" s="29">
        <v>218.14699999999999</v>
      </c>
      <c r="CL84" s="29">
        <v>218.619</v>
      </c>
      <c r="CM84" s="29">
        <v>217.73599999999999</v>
      </c>
      <c r="CN84" s="29">
        <v>217.542</v>
      </c>
      <c r="CO84" s="29">
        <v>219.22300000000001</v>
      </c>
      <c r="CP84" s="29">
        <v>232.624</v>
      </c>
      <c r="CQ84" s="29">
        <v>233.482</v>
      </c>
      <c r="CR84" s="29">
        <v>234.78299999999999</v>
      </c>
      <c r="CS84" s="29">
        <v>238.352</v>
      </c>
      <c r="CT84" s="29">
        <v>242.595</v>
      </c>
      <c r="CU84" s="29">
        <v>242.619</v>
      </c>
      <c r="CV84" s="29">
        <v>242.88399999999999</v>
      </c>
      <c r="CW84" s="29">
        <v>243.315</v>
      </c>
      <c r="CX84" s="29">
        <v>242.74600000000001</v>
      </c>
      <c r="CY84" s="29">
        <v>246.304</v>
      </c>
      <c r="CZ84" s="29">
        <v>238.25800000000001</v>
      </c>
      <c r="DA84" s="29">
        <v>235.45099999999999</v>
      </c>
      <c r="DB84" s="29">
        <v>227.816</v>
      </c>
      <c r="DC84" s="29">
        <v>220.887</v>
      </c>
      <c r="DD84" s="29">
        <v>242.476</v>
      </c>
      <c r="DE84" s="29">
        <v>236.84299999999999</v>
      </c>
      <c r="DF84" s="29">
        <v>237.488</v>
      </c>
      <c r="DG84" s="29">
        <v>209.08099999999999</v>
      </c>
      <c r="DH84" s="29">
        <v>195.05099999999999</v>
      </c>
      <c r="DI84" s="29">
        <v>186.345</v>
      </c>
      <c r="DJ84" s="29">
        <v>196.40199999999999</v>
      </c>
      <c r="DK84" s="29">
        <v>210.874</v>
      </c>
      <c r="DL84" s="29">
        <v>217.83600000000001</v>
      </c>
      <c r="DM84" s="29">
        <v>227.524</v>
      </c>
      <c r="DN84" s="29">
        <v>228.67</v>
      </c>
      <c r="DO84" s="29">
        <v>228.845</v>
      </c>
      <c r="DP84" s="29">
        <v>222.48599999999999</v>
      </c>
      <c r="DQ84" s="29">
        <v>222.97900000000001</v>
      </c>
      <c r="DR84" s="29">
        <v>235.41399999999999</v>
      </c>
      <c r="DS84" s="29">
        <v>249.18199999999999</v>
      </c>
      <c r="DT84" s="29">
        <v>252.12200000000001</v>
      </c>
      <c r="DU84" s="29">
        <v>253.18899999999999</v>
      </c>
      <c r="DV84" s="29">
        <v>257.702</v>
      </c>
      <c r="DW84" s="29">
        <v>264.18200000000002</v>
      </c>
      <c r="DX84" s="29">
        <v>274.15100000000001</v>
      </c>
      <c r="DY84" s="29">
        <v>278.84899999999999</v>
      </c>
      <c r="DZ84" s="29">
        <v>277.05900000000003</v>
      </c>
      <c r="EA84" s="29">
        <v>269.47199999999998</v>
      </c>
      <c r="EB84" s="29">
        <v>262.85000000000002</v>
      </c>
      <c r="EC84" s="29">
        <v>262.89800000000002</v>
      </c>
      <c r="ED84" s="29">
        <v>270.79300000000001</v>
      </c>
      <c r="EE84" s="29">
        <v>265.21499999999997</v>
      </c>
      <c r="EF84" s="29">
        <v>264.50900000000001</v>
      </c>
      <c r="EG84" s="29">
        <v>269.49099999999999</v>
      </c>
      <c r="EH84" s="29">
        <v>269.73399999999998</v>
      </c>
      <c r="EI84" s="29">
        <v>258.21699999999998</v>
      </c>
      <c r="EJ84" s="29">
        <v>246.80199999999999</v>
      </c>
      <c r="EK84" s="29">
        <v>232.01499999999999</v>
      </c>
      <c r="EL84" s="29">
        <v>221.59100000000001</v>
      </c>
      <c r="EM84" s="29">
        <v>213.27699999999999</v>
      </c>
      <c r="EN84" s="29">
        <v>223.203</v>
      </c>
      <c r="EO84" s="29">
        <v>219.322</v>
      </c>
      <c r="EP84" s="29">
        <v>230.87799999999999</v>
      </c>
      <c r="EQ84" s="29">
        <v>233.23500000000001</v>
      </c>
      <c r="ER84" s="29">
        <v>219.09800000000001</v>
      </c>
      <c r="ES84" s="29">
        <v>216.48699999999999</v>
      </c>
      <c r="ET84" s="29">
        <v>216.762</v>
      </c>
      <c r="EU84" s="29">
        <v>208.00800000000001</v>
      </c>
      <c r="EV84" s="29">
        <v>200.52699999999999</v>
      </c>
      <c r="EW84" s="29">
        <v>227.87799999999999</v>
      </c>
      <c r="EX84" s="29">
        <v>247.27699999999999</v>
      </c>
      <c r="EY84" s="29">
        <v>262.74599999999998</v>
      </c>
      <c r="EZ84" s="29">
        <v>287.24599999999998</v>
      </c>
      <c r="FA84" s="29">
        <v>298.38499999999999</v>
      </c>
      <c r="FB84" s="29">
        <v>298.214</v>
      </c>
      <c r="FC84" s="29">
        <v>306.89</v>
      </c>
      <c r="FD84" s="29">
        <v>325.93200000000002</v>
      </c>
      <c r="FE84" s="29">
        <v>339.66899999999998</v>
      </c>
      <c r="FF84" s="29">
        <v>347.30599999999998</v>
      </c>
      <c r="FG84" s="29">
        <v>354.88099999999997</v>
      </c>
      <c r="FH84" s="29">
        <v>362.49400000000003</v>
      </c>
      <c r="FI84" s="29">
        <v>425.92200000000003</v>
      </c>
      <c r="FJ84" s="29">
        <v>441.27800000000002</v>
      </c>
      <c r="FK84" s="29">
        <v>428.58199999999999</v>
      </c>
      <c r="FL84" s="29">
        <v>441.012</v>
      </c>
      <c r="FM84" s="29">
        <v>445.67200000000003</v>
      </c>
      <c r="FN84" s="29">
        <v>405.88</v>
      </c>
      <c r="FO84" s="29">
        <v>334.02</v>
      </c>
      <c r="FP84" s="29">
        <v>278.00900000000001</v>
      </c>
      <c r="FQ84" s="29">
        <v>279.42700000000002</v>
      </c>
      <c r="FR84" s="29">
        <v>230.298</v>
      </c>
      <c r="FS84" s="29">
        <v>224.02199999999999</v>
      </c>
      <c r="FT84" s="29">
        <v>234.35400000000001</v>
      </c>
      <c r="FU84" s="29">
        <v>188.28299999999999</v>
      </c>
      <c r="FV84" s="29">
        <v>167.08799999999999</v>
      </c>
      <c r="FW84" s="29">
        <v>159.08699999999999</v>
      </c>
      <c r="FX84" s="29">
        <v>165.72</v>
      </c>
      <c r="FY84" s="29">
        <v>189.839</v>
      </c>
      <c r="FZ84" s="29">
        <v>184.32599999999999</v>
      </c>
      <c r="GA84" s="29">
        <v>165.85</v>
      </c>
      <c r="GB84" s="29">
        <v>152.18799999999999</v>
      </c>
      <c r="GC84" s="29">
        <v>146.34899999999999</v>
      </c>
      <c r="GD84" s="29">
        <v>141.208</v>
      </c>
      <c r="GE84" s="29">
        <v>127.52200000000001</v>
      </c>
      <c r="GF84" s="29">
        <v>129.94200000000001</v>
      </c>
      <c r="GG84" s="29">
        <v>133.06200000000001</v>
      </c>
      <c r="GH84" s="29">
        <v>136.762</v>
      </c>
      <c r="GI84" s="29">
        <v>136.06200000000001</v>
      </c>
      <c r="GJ84" s="29">
        <v>138.20099999999999</v>
      </c>
      <c r="GK84" s="29">
        <v>138.816</v>
      </c>
      <c r="GL84" s="29">
        <v>138.739</v>
      </c>
      <c r="GM84" s="29">
        <v>140.22300000000001</v>
      </c>
      <c r="GN84" s="29">
        <v>140.54499999999999</v>
      </c>
      <c r="GO84" s="29">
        <v>137.232</v>
      </c>
      <c r="GP84" s="29">
        <v>137.32499999999999</v>
      </c>
      <c r="GQ84" s="29">
        <v>138.92500000000001</v>
      </c>
      <c r="GR84" s="29">
        <v>143.02099999999999</v>
      </c>
      <c r="GS84" s="29">
        <v>152.023</v>
      </c>
      <c r="GT84" s="29">
        <v>151.023</v>
      </c>
      <c r="GU84" s="29">
        <v>151.018</v>
      </c>
      <c r="GV84" s="29">
        <v>147.304</v>
      </c>
      <c r="GW84" s="29">
        <v>148.26</v>
      </c>
      <c r="GX84" s="29">
        <v>151.31899999999999</v>
      </c>
      <c r="GY84" s="29">
        <v>140.34899999999999</v>
      </c>
      <c r="GZ84" s="29">
        <v>136.78100000000001</v>
      </c>
      <c r="HA84" s="29">
        <v>131.75700000000001</v>
      </c>
      <c r="HB84" s="29">
        <v>130.85</v>
      </c>
      <c r="HC84" s="29">
        <v>129.10900000000001</v>
      </c>
      <c r="HD84" s="29">
        <v>130.65299999999999</v>
      </c>
      <c r="HE84" s="29">
        <v>134.63999999999999</v>
      </c>
      <c r="HF84" s="29">
        <v>139.12700000000001</v>
      </c>
      <c r="HG84" s="29">
        <v>137.49600000000001</v>
      </c>
      <c r="HH84" s="29">
        <v>137.68700000000001</v>
      </c>
      <c r="HI84" s="29">
        <v>139.614</v>
      </c>
      <c r="HJ84" s="29">
        <v>139.61799999999999</v>
      </c>
      <c r="HK84" s="29">
        <v>144.52600000000001</v>
      </c>
      <c r="HL84" s="29">
        <v>142.608</v>
      </c>
      <c r="HM84" s="29">
        <v>140.61600000000001</v>
      </c>
      <c r="HN84" s="29">
        <v>138.81100000000001</v>
      </c>
      <c r="HO84" s="29">
        <v>134.50800000000001</v>
      </c>
      <c r="HP84" s="29">
        <v>134.80099999999999</v>
      </c>
      <c r="HQ84" s="29">
        <v>131.83699999999999</v>
      </c>
      <c r="HR84" s="29">
        <v>135.61099999999999</v>
      </c>
      <c r="HS84" s="29">
        <v>135.41300000000001</v>
      </c>
      <c r="HT84" s="29">
        <v>135.845</v>
      </c>
      <c r="HU84" s="29">
        <v>136.62799999999999</v>
      </c>
      <c r="HV84" s="29">
        <v>136.53800000000001</v>
      </c>
      <c r="HW84" s="29">
        <v>137.95500000000001</v>
      </c>
      <c r="HX84" s="29">
        <v>140.255</v>
      </c>
      <c r="HY84" s="29">
        <v>140.86500000000001</v>
      </c>
      <c r="HZ84" s="29">
        <v>142.33099999999999</v>
      </c>
      <c r="IA84" s="29">
        <v>147.655</v>
      </c>
      <c r="IB84" s="29">
        <v>151.66</v>
      </c>
      <c r="IC84" s="29">
        <v>149.88</v>
      </c>
      <c r="ID84" s="29">
        <v>152.33600000000001</v>
      </c>
      <c r="IE84" s="29">
        <v>156.19800000000001</v>
      </c>
      <c r="IF84" s="29">
        <v>159.47800000000001</v>
      </c>
      <c r="IG84" s="29">
        <v>164.005</v>
      </c>
      <c r="IH84" s="29">
        <v>165.208</v>
      </c>
      <c r="II84" s="29">
        <v>160.69499999999999</v>
      </c>
      <c r="IJ84" s="29">
        <v>165.303</v>
      </c>
      <c r="IK84" s="29">
        <v>168.126</v>
      </c>
      <c r="IL84" s="29">
        <v>166.89500000000001</v>
      </c>
      <c r="IM84" s="29">
        <v>162.28200000000001</v>
      </c>
      <c r="IN84" s="29">
        <v>165.988</v>
      </c>
      <c r="IO84" s="29">
        <v>173.184</v>
      </c>
      <c r="IP84" s="29">
        <v>173.624</v>
      </c>
      <c r="IQ84" s="29">
        <v>174.45</v>
      </c>
      <c r="IR84" s="29">
        <v>168.447</v>
      </c>
      <c r="IS84" s="29">
        <v>163.11099999999999</v>
      </c>
      <c r="IT84" s="29">
        <v>163.42500000000001</v>
      </c>
      <c r="IU84" s="29">
        <v>163.37899999999999</v>
      </c>
      <c r="IV84" s="29">
        <v>161.32599999999999</v>
      </c>
      <c r="IW84" s="29">
        <v>157.68</v>
      </c>
      <c r="IX84" s="29">
        <v>157.15100000000001</v>
      </c>
      <c r="IY84" s="29">
        <v>155.25200000000001</v>
      </c>
      <c r="IZ84" s="29">
        <v>149.52799999999999</v>
      </c>
      <c r="JA84" s="29">
        <v>152.12100000000001</v>
      </c>
      <c r="JB84" s="29">
        <v>148.80199999999999</v>
      </c>
      <c r="JC84" s="29">
        <v>154.596</v>
      </c>
      <c r="JD84" s="29">
        <v>159.578</v>
      </c>
      <c r="JE84" s="29">
        <v>160.83099999999999</v>
      </c>
      <c r="JF84" s="29">
        <v>157.214</v>
      </c>
      <c r="JG84" s="29">
        <v>154.97499999999999</v>
      </c>
      <c r="JH84" s="29">
        <v>152.626</v>
      </c>
      <c r="JI84" s="29">
        <v>153.77699999999999</v>
      </c>
      <c r="JJ84" s="29">
        <v>157.1</v>
      </c>
      <c r="JK84" s="29">
        <v>160.667</v>
      </c>
      <c r="JL84" s="29">
        <v>158.86500000000001</v>
      </c>
      <c r="JM84" s="29">
        <v>161.62899999999999</v>
      </c>
      <c r="JN84" s="29">
        <v>167.34</v>
      </c>
      <c r="JO84" s="29">
        <v>169.09</v>
      </c>
      <c r="JP84" s="29">
        <v>169.059</v>
      </c>
      <c r="JQ84" s="29">
        <v>172.113</v>
      </c>
      <c r="JR84" s="29">
        <v>175.36199999999999</v>
      </c>
      <c r="JS84" s="29">
        <v>174.46700000000001</v>
      </c>
      <c r="JT84" s="29">
        <v>178.559</v>
      </c>
      <c r="JU84" s="29">
        <v>184.732</v>
      </c>
      <c r="JV84" s="29">
        <v>187.93100000000001</v>
      </c>
      <c r="JW84" s="29">
        <v>183.57400000000001</v>
      </c>
      <c r="JX84" s="29">
        <v>184.87</v>
      </c>
      <c r="JY84" s="29">
        <v>185.91800000000001</v>
      </c>
      <c r="JZ84" s="29">
        <v>181.398</v>
      </c>
      <c r="KA84" s="29">
        <v>176.65100000000001</v>
      </c>
      <c r="KB84" s="29">
        <v>178.422</v>
      </c>
      <c r="KC84" s="29">
        <v>178.69900000000001</v>
      </c>
      <c r="KD84" s="29">
        <v>180.72</v>
      </c>
      <c r="KE84" s="29">
        <v>181.78899999999999</v>
      </c>
      <c r="KF84" s="29">
        <v>178.655</v>
      </c>
      <c r="KG84" s="29">
        <v>178.03100000000001</v>
      </c>
      <c r="KH84" s="29">
        <v>173.018</v>
      </c>
      <c r="KI84" s="29">
        <v>179.34700000000001</v>
      </c>
      <c r="KJ84" s="29">
        <v>177.685</v>
      </c>
      <c r="KK84" s="29">
        <v>167.376</v>
      </c>
      <c r="KL84" s="29">
        <v>160.80600000000001</v>
      </c>
      <c r="KM84" s="29">
        <v>154.751</v>
      </c>
      <c r="KN84" s="29">
        <v>155.90700000000001</v>
      </c>
      <c r="KO84" s="29">
        <v>186.495</v>
      </c>
      <c r="KP84" s="29">
        <v>183.38499999999999</v>
      </c>
      <c r="KQ84" s="29">
        <v>183.23099999999999</v>
      </c>
      <c r="KR84" s="29">
        <v>180.21299999999999</v>
      </c>
      <c r="KS84" s="29">
        <v>174.37799999999999</v>
      </c>
      <c r="KT84" s="29">
        <v>182.881</v>
      </c>
      <c r="KU84" s="29">
        <v>186.09299999999999</v>
      </c>
      <c r="KV84" s="29">
        <v>181.571</v>
      </c>
      <c r="KW84" s="29">
        <v>179.77600000000001</v>
      </c>
      <c r="KX84" s="29">
        <v>179.81399999999999</v>
      </c>
      <c r="KY84" s="29">
        <v>179.256</v>
      </c>
      <c r="KZ84" s="29">
        <v>177.48500000000001</v>
      </c>
      <c r="LA84" s="29">
        <v>176.59</v>
      </c>
      <c r="LB84" s="29">
        <v>179.708</v>
      </c>
      <c r="LC84" s="29">
        <v>179.268</v>
      </c>
      <c r="LD84" s="29">
        <v>187.97499999999999</v>
      </c>
      <c r="LE84" s="29">
        <v>197.828</v>
      </c>
      <c r="LF84" s="29">
        <v>200.126</v>
      </c>
      <c r="LG84" s="29">
        <v>208.50200000000001</v>
      </c>
      <c r="LH84" s="29">
        <v>214.779</v>
      </c>
      <c r="LI84" s="29">
        <v>200.376</v>
      </c>
      <c r="LJ84" s="29">
        <v>192.494</v>
      </c>
      <c r="LK84" s="29">
        <v>187.941</v>
      </c>
      <c r="LL84" s="29">
        <v>189.721</v>
      </c>
      <c r="LM84" s="29">
        <v>190.524</v>
      </c>
      <c r="LN84" s="29">
        <v>193.06200000000001</v>
      </c>
      <c r="LO84" s="29">
        <v>194.727</v>
      </c>
      <c r="LP84" s="29">
        <v>204.22499999999999</v>
      </c>
      <c r="LQ84" s="29">
        <v>191.249</v>
      </c>
      <c r="LR84" s="29">
        <v>178.51599999999999</v>
      </c>
      <c r="LS84" s="29">
        <v>174.30699999999999</v>
      </c>
      <c r="LT84" s="29">
        <v>173.41</v>
      </c>
      <c r="LU84" s="29">
        <v>166.10400000000001</v>
      </c>
      <c r="LV84" s="29">
        <v>163.91200000000001</v>
      </c>
      <c r="LW84" s="29">
        <v>162.166</v>
      </c>
      <c r="LX84" s="29">
        <v>171.59299999999999</v>
      </c>
      <c r="LY84" s="29">
        <v>175.42099999999999</v>
      </c>
      <c r="LZ84" s="29">
        <v>179.19</v>
      </c>
      <c r="MA84" s="29">
        <v>178.65899999999999</v>
      </c>
      <c r="MB84" s="29">
        <v>177.30699999999999</v>
      </c>
      <c r="MC84" s="29">
        <v>168.08799999999999</v>
      </c>
      <c r="MD84" s="29">
        <v>163.464</v>
      </c>
      <c r="ME84" s="29">
        <v>165.65899999999999</v>
      </c>
      <c r="MF84" s="29">
        <v>164.86</v>
      </c>
      <c r="MG84" s="29">
        <v>167.15</v>
      </c>
      <c r="MH84" s="29">
        <v>176.625</v>
      </c>
      <c r="MI84" s="29">
        <v>179.732</v>
      </c>
      <c r="MJ84" s="29">
        <v>173.25899999999999</v>
      </c>
      <c r="MK84" s="29">
        <v>166.542</v>
      </c>
      <c r="ML84" s="29">
        <v>166.101</v>
      </c>
      <c r="MM84" s="29">
        <v>168.435</v>
      </c>
      <c r="MN84" s="29">
        <v>171.98099999999999</v>
      </c>
      <c r="MO84" s="29">
        <v>176.27699999999999</v>
      </c>
      <c r="MP84" s="29">
        <v>186.922</v>
      </c>
      <c r="MQ84" s="29">
        <v>192.47399999999999</v>
      </c>
      <c r="MR84" s="29">
        <v>193.536</v>
      </c>
      <c r="MS84" s="29">
        <v>191.726</v>
      </c>
      <c r="MT84" s="29">
        <v>188.36600000000001</v>
      </c>
      <c r="MU84" s="29">
        <v>187.27199999999999</v>
      </c>
      <c r="MV84" s="29">
        <v>185.43700000000001</v>
      </c>
      <c r="MW84" s="29">
        <v>192.23500000000001</v>
      </c>
      <c r="MX84" s="29">
        <v>199.63200000000001</v>
      </c>
      <c r="MY84" s="29">
        <v>211.96700000000001</v>
      </c>
      <c r="MZ84" s="29">
        <v>216.20500000000001</v>
      </c>
      <c r="NA84" s="29">
        <v>215.62200000000001</v>
      </c>
      <c r="NB84" s="29">
        <v>217.93799999999999</v>
      </c>
      <c r="NC84" s="29">
        <v>211.39699999999999</v>
      </c>
      <c r="ND84" s="29">
        <v>216.57</v>
      </c>
      <c r="NE84" s="29">
        <v>222.31800000000001</v>
      </c>
      <c r="NF84" s="29">
        <v>222.77199999999999</v>
      </c>
      <c r="NG84" s="29">
        <v>228.488</v>
      </c>
      <c r="NH84" s="29">
        <v>235.88200000000001</v>
      </c>
      <c r="NI84" s="29">
        <v>245.655</v>
      </c>
      <c r="NJ84" s="29">
        <v>245.649</v>
      </c>
      <c r="NK84" s="29">
        <v>243.50200000000001</v>
      </c>
      <c r="NL84" s="29">
        <v>245.77500000000001</v>
      </c>
      <c r="NM84" s="29">
        <v>245.08500000000001</v>
      </c>
      <c r="NN84" s="29">
        <v>243.15199999999999</v>
      </c>
      <c r="NO84" s="29">
        <v>242.35</v>
      </c>
      <c r="NP84" s="29">
        <v>244.983</v>
      </c>
      <c r="NQ84" s="29">
        <v>231.08</v>
      </c>
      <c r="NR84" s="29">
        <v>226.36799999999999</v>
      </c>
      <c r="NS84" s="29">
        <v>225.52099999999999</v>
      </c>
      <c r="NT84" s="29">
        <v>226.73500000000001</v>
      </c>
      <c r="NU84" s="29">
        <v>226.21899999999999</v>
      </c>
      <c r="NV84" s="29">
        <v>229.702</v>
      </c>
      <c r="NW84" s="29">
        <v>230.137</v>
      </c>
      <c r="NX84" s="29">
        <v>233.149</v>
      </c>
      <c r="NY84" s="29">
        <v>226.071</v>
      </c>
      <c r="NZ84" s="29">
        <v>230.238</v>
      </c>
      <c r="OA84" s="29">
        <v>224.23</v>
      </c>
      <c r="OB84" s="29">
        <v>214.21899999999999</v>
      </c>
      <c r="OC84" s="29">
        <v>203.83699999999999</v>
      </c>
      <c r="OD84" s="29">
        <v>201.08500000000001</v>
      </c>
      <c r="OE84" s="29">
        <v>203.64</v>
      </c>
      <c r="OF84" s="29">
        <v>207.73</v>
      </c>
      <c r="OG84" s="29">
        <v>209.47900000000001</v>
      </c>
      <c r="OH84" s="29">
        <v>212.84700000000001</v>
      </c>
      <c r="OI84" s="29">
        <v>220.929</v>
      </c>
      <c r="OJ84" s="29">
        <v>217.553</v>
      </c>
      <c r="OK84" s="29">
        <v>215.304</v>
      </c>
      <c r="OL84" s="29">
        <v>212.48</v>
      </c>
      <c r="OM84" s="29">
        <v>214.654</v>
      </c>
      <c r="ON84" s="29">
        <v>210.304</v>
      </c>
      <c r="OO84" s="29">
        <v>210.755</v>
      </c>
      <c r="OP84" s="29">
        <v>209.536</v>
      </c>
      <c r="OQ84" s="29">
        <v>213.68299999999999</v>
      </c>
      <c r="OR84" s="29">
        <v>222.79400000000001</v>
      </c>
      <c r="OS84" s="29">
        <v>227.82300000000001</v>
      </c>
      <c r="OT84" s="29">
        <v>224.834</v>
      </c>
      <c r="OU84" s="29">
        <v>224.35</v>
      </c>
      <c r="OV84" s="29">
        <v>222.404</v>
      </c>
    </row>
    <row r="85" spans="2:529" x14ac:dyDescent="0.25">
      <c r="B85" s="29" t="s">
        <v>369</v>
      </c>
      <c r="C85" s="29" t="s">
        <v>927</v>
      </c>
      <c r="D85" s="29">
        <f t="shared" si="13"/>
        <v>513</v>
      </c>
      <c r="E85" s="29" t="str" cm="1">
        <f t="array" ref="E85">_xll.BDP($B85&amp;" corp",E$11)</f>
        <v>ORAFP 5 PERP</v>
      </c>
      <c r="F85" s="29" t="str" cm="1">
        <f t="array" ref="F85">_xll.BDP($B85&amp;" corp",F$11)</f>
        <v>ORAFP</v>
      </c>
      <c r="G85" s="29" cm="1">
        <f t="array" ref="G85">_xll.BDP($B85&amp;" corp",G$11)</f>
        <v>5</v>
      </c>
      <c r="H85" s="31" cm="1">
        <f t="array" ref="H85">_xll.BDP($B85&amp;" corp",H$11)*1</f>
        <v>46296</v>
      </c>
      <c r="I85" s="31" t="str">
        <f t="shared" si="14"/>
        <v>ORAFP 5 26</v>
      </c>
      <c r="J85" s="29" t="str" cm="1">
        <f t="array" ref="J85">_xll.BDP($B85&amp;" corp",J$11)</f>
        <v>EUR</v>
      </c>
      <c r="K85" s="31" cm="1">
        <f t="array" ref="K85">_xll.BDP($B85&amp;" corp",K$11)*1</f>
        <v>41906</v>
      </c>
      <c r="L85" s="29">
        <f t="shared" ca="1" si="15"/>
        <v>2220</v>
      </c>
      <c r="N85" s="29">
        <v>1</v>
      </c>
      <c r="O85" s="29" t="s">
        <v>1174</v>
      </c>
      <c r="P85" s="29">
        <f>_xll.BDH(B85&amp;"@"&amp;C85&amp;" Corp","blp_i_sprd_mid","-2AY",,"Dates=h","Fill=C","Sort=R","Dir=H","factor=1","pcs="&amp;TV86,"cols=513;rows=1")</f>
        <v>204.66300000000001</v>
      </c>
      <c r="Q85" s="29">
        <v>206.87899999999999</v>
      </c>
      <c r="R85" s="29">
        <v>209.40899999999999</v>
      </c>
      <c r="S85" s="29">
        <v>211.279</v>
      </c>
      <c r="T85" s="29">
        <v>211.74</v>
      </c>
      <c r="U85" s="29">
        <v>204.929</v>
      </c>
      <c r="V85" s="29">
        <v>202.94300000000001</v>
      </c>
      <c r="W85" s="29">
        <v>202.84</v>
      </c>
      <c r="X85" s="29">
        <v>202.005</v>
      </c>
      <c r="Y85" s="29">
        <v>201.40700000000001</v>
      </c>
      <c r="Z85" s="29">
        <v>200.88499999999999</v>
      </c>
      <c r="AA85" s="29">
        <v>202.999</v>
      </c>
      <c r="AB85" s="29">
        <v>206.684</v>
      </c>
      <c r="AC85" s="29">
        <v>210.96600000000001</v>
      </c>
      <c r="AD85" s="29">
        <v>210.47</v>
      </c>
      <c r="AE85" s="29">
        <v>213.35499999999999</v>
      </c>
      <c r="AF85" s="29">
        <v>220.77199999999999</v>
      </c>
      <c r="AG85" s="29">
        <v>223.65299999999999</v>
      </c>
      <c r="AH85" s="29">
        <v>227.44900000000001</v>
      </c>
      <c r="AI85" s="29">
        <v>223.26400000000001</v>
      </c>
      <c r="AJ85" s="29">
        <v>216.59800000000001</v>
      </c>
      <c r="AK85" s="29">
        <v>218.761</v>
      </c>
      <c r="AL85" s="29">
        <v>220.54</v>
      </c>
      <c r="AM85" s="29">
        <v>205.68100000000001</v>
      </c>
      <c r="AN85" s="29">
        <v>208.21</v>
      </c>
      <c r="AO85" s="29">
        <v>208.75299999999999</v>
      </c>
      <c r="AP85" s="29">
        <v>210.33799999999999</v>
      </c>
      <c r="AQ85" s="29">
        <v>210.262</v>
      </c>
      <c r="AR85" s="29">
        <v>207.227</v>
      </c>
      <c r="AS85" s="29">
        <v>202.792</v>
      </c>
      <c r="AT85" s="29">
        <v>205.48599999999999</v>
      </c>
      <c r="AU85" s="29">
        <v>204.417</v>
      </c>
      <c r="AV85" s="29">
        <v>201.113</v>
      </c>
      <c r="AW85" s="29">
        <v>200.303</v>
      </c>
      <c r="AX85" s="29">
        <v>200.68100000000001</v>
      </c>
      <c r="AY85" s="29">
        <v>200.709</v>
      </c>
      <c r="AZ85" s="29">
        <v>200.518</v>
      </c>
      <c r="BA85" s="29">
        <v>202.59899999999999</v>
      </c>
      <c r="BB85" s="29">
        <v>198.08600000000001</v>
      </c>
      <c r="BC85" s="29">
        <v>197.41300000000001</v>
      </c>
      <c r="BD85" s="29">
        <v>192.5</v>
      </c>
      <c r="BE85" s="29">
        <v>191.53200000000001</v>
      </c>
      <c r="BF85" s="29">
        <v>195.08500000000001</v>
      </c>
      <c r="BG85" s="29">
        <v>195.732</v>
      </c>
      <c r="BH85" s="29">
        <v>194.76</v>
      </c>
      <c r="BI85" s="29">
        <v>193.33600000000001</v>
      </c>
      <c r="BJ85" s="29">
        <v>190.99</v>
      </c>
      <c r="BK85" s="29">
        <v>186.84399999999999</v>
      </c>
      <c r="BL85" s="29">
        <v>181.51300000000001</v>
      </c>
      <c r="BM85" s="29">
        <v>178.83799999999999</v>
      </c>
      <c r="BN85" s="29">
        <v>181.25</v>
      </c>
      <c r="BO85" s="29">
        <v>183.91499999999999</v>
      </c>
      <c r="BP85" s="29">
        <v>195.036</v>
      </c>
      <c r="BQ85" s="29">
        <v>195.93600000000001</v>
      </c>
      <c r="BR85" s="29">
        <v>204.71899999999999</v>
      </c>
      <c r="BS85" s="29">
        <v>205.86600000000001</v>
      </c>
      <c r="BT85" s="29">
        <v>211.26900000000001</v>
      </c>
      <c r="BU85" s="29">
        <v>212.31200000000001</v>
      </c>
      <c r="BV85" s="29">
        <v>210.35499999999999</v>
      </c>
      <c r="BW85" s="29">
        <v>208.85300000000001</v>
      </c>
      <c r="BX85" s="29">
        <v>202.13200000000001</v>
      </c>
      <c r="BY85" s="29">
        <v>202.137</v>
      </c>
      <c r="BZ85" s="29">
        <v>198.10300000000001</v>
      </c>
      <c r="CA85" s="29">
        <v>192.63300000000001</v>
      </c>
      <c r="CB85" s="29">
        <v>195.154</v>
      </c>
      <c r="CC85" s="29">
        <v>196.95400000000001</v>
      </c>
      <c r="CD85" s="29">
        <v>194.809</v>
      </c>
      <c r="CE85" s="29">
        <v>206.53</v>
      </c>
      <c r="CF85" s="29">
        <v>219.24700000000001</v>
      </c>
      <c r="CG85" s="29">
        <v>222.59200000000001</v>
      </c>
      <c r="CH85" s="29">
        <v>222.565</v>
      </c>
      <c r="CI85" s="29">
        <v>228.57499999999999</v>
      </c>
      <c r="CJ85" s="29">
        <v>229.815</v>
      </c>
      <c r="CK85" s="29">
        <v>237.727</v>
      </c>
      <c r="CL85" s="29">
        <v>238.255</v>
      </c>
      <c r="CM85" s="29">
        <v>237.358</v>
      </c>
      <c r="CN85" s="29">
        <v>236.51</v>
      </c>
      <c r="CO85" s="29">
        <v>237.7</v>
      </c>
      <c r="CP85" s="29">
        <v>244.03899999999999</v>
      </c>
      <c r="CQ85" s="29">
        <v>246.1</v>
      </c>
      <c r="CR85" s="29">
        <v>246.416</v>
      </c>
      <c r="CS85" s="29">
        <v>251.96799999999999</v>
      </c>
      <c r="CT85" s="29">
        <v>257.964</v>
      </c>
      <c r="CU85" s="29">
        <v>257.67599999999999</v>
      </c>
      <c r="CV85" s="29">
        <v>257.904</v>
      </c>
      <c r="CW85" s="29">
        <v>257.12</v>
      </c>
      <c r="CX85" s="29">
        <v>255.91300000000001</v>
      </c>
      <c r="CY85" s="29">
        <v>258.33699999999999</v>
      </c>
      <c r="CZ85" s="29">
        <v>251.32499999999999</v>
      </c>
      <c r="DA85" s="29">
        <v>250.959</v>
      </c>
      <c r="DB85" s="29">
        <v>241.99600000000001</v>
      </c>
      <c r="DC85" s="29">
        <v>235.489</v>
      </c>
      <c r="DD85" s="29">
        <v>253.136</v>
      </c>
      <c r="DE85" s="29">
        <v>248.72200000000001</v>
      </c>
      <c r="DF85" s="29">
        <v>244.61199999999999</v>
      </c>
      <c r="DG85" s="29">
        <v>216.476</v>
      </c>
      <c r="DH85" s="29">
        <v>201.91900000000001</v>
      </c>
      <c r="DI85" s="29">
        <v>195.87200000000001</v>
      </c>
      <c r="DJ85" s="29">
        <v>206.953</v>
      </c>
      <c r="DK85" s="29">
        <v>228.76900000000001</v>
      </c>
      <c r="DL85" s="29">
        <v>240.36199999999999</v>
      </c>
      <c r="DM85" s="29">
        <v>252.08500000000001</v>
      </c>
      <c r="DN85" s="29">
        <v>252.25399999999999</v>
      </c>
      <c r="DO85" s="29">
        <v>253.298</v>
      </c>
      <c r="DP85" s="29">
        <v>245.03200000000001</v>
      </c>
      <c r="DQ85" s="29">
        <v>244.76400000000001</v>
      </c>
      <c r="DR85" s="29">
        <v>256.63600000000002</v>
      </c>
      <c r="DS85" s="29">
        <v>267.99599999999998</v>
      </c>
      <c r="DT85" s="29">
        <v>269.64</v>
      </c>
      <c r="DU85" s="29">
        <v>272.291</v>
      </c>
      <c r="DV85" s="29">
        <v>276.488</v>
      </c>
      <c r="DW85" s="29">
        <v>282.17899999999997</v>
      </c>
      <c r="DX85" s="29">
        <v>288.18900000000002</v>
      </c>
      <c r="DY85" s="29">
        <v>291.40800000000002</v>
      </c>
      <c r="DZ85" s="29">
        <v>291.38600000000002</v>
      </c>
      <c r="EA85" s="29">
        <v>286.95400000000001</v>
      </c>
      <c r="EB85" s="29">
        <v>281.75299999999999</v>
      </c>
      <c r="EC85" s="29">
        <v>280.952</v>
      </c>
      <c r="ED85" s="29">
        <v>280.49700000000001</v>
      </c>
      <c r="EE85" s="29">
        <v>281.70600000000002</v>
      </c>
      <c r="EF85" s="29">
        <v>282.53699999999998</v>
      </c>
      <c r="EG85" s="29">
        <v>288.29700000000003</v>
      </c>
      <c r="EH85" s="29">
        <v>288.11900000000003</v>
      </c>
      <c r="EI85" s="29">
        <v>282.57799999999997</v>
      </c>
      <c r="EJ85" s="29">
        <v>275.79300000000001</v>
      </c>
      <c r="EK85" s="29">
        <v>264.68</v>
      </c>
      <c r="EL85" s="29">
        <v>259.38900000000001</v>
      </c>
      <c r="EM85" s="29">
        <v>251.34800000000001</v>
      </c>
      <c r="EN85" s="29">
        <v>256.30799999999999</v>
      </c>
      <c r="EO85" s="29">
        <v>252.83600000000001</v>
      </c>
      <c r="EP85" s="29">
        <v>262.71600000000001</v>
      </c>
      <c r="EQ85" s="29">
        <v>267.29599999999999</v>
      </c>
      <c r="ER85" s="29">
        <v>254.15899999999999</v>
      </c>
      <c r="ES85" s="29">
        <v>246.501</v>
      </c>
      <c r="ET85" s="29">
        <v>247.43299999999999</v>
      </c>
      <c r="EU85" s="29">
        <v>240.89699999999999</v>
      </c>
      <c r="EV85" s="29">
        <v>235.87899999999999</v>
      </c>
      <c r="EW85" s="29">
        <v>264.762</v>
      </c>
      <c r="EX85" s="29">
        <v>286.25799999999998</v>
      </c>
      <c r="EY85" s="29">
        <v>298.40899999999999</v>
      </c>
      <c r="EZ85" s="29">
        <v>319.22800000000001</v>
      </c>
      <c r="FA85" s="29">
        <v>327.98700000000002</v>
      </c>
      <c r="FB85" s="29">
        <v>328.19600000000003</v>
      </c>
      <c r="FC85" s="29">
        <v>336.786</v>
      </c>
      <c r="FD85" s="29">
        <v>347.97300000000001</v>
      </c>
      <c r="FE85" s="29">
        <v>360.58100000000002</v>
      </c>
      <c r="FF85" s="29">
        <v>364.37200000000001</v>
      </c>
      <c r="FG85" s="29">
        <v>370.642</v>
      </c>
      <c r="FH85" s="29">
        <v>374.95</v>
      </c>
      <c r="FI85" s="29">
        <v>416.40800000000002</v>
      </c>
      <c r="FJ85" s="29">
        <v>434.90600000000001</v>
      </c>
      <c r="FK85" s="29">
        <v>422.14</v>
      </c>
      <c r="FL85" s="29">
        <v>427.65100000000001</v>
      </c>
      <c r="FM85" s="29">
        <v>430.35300000000001</v>
      </c>
      <c r="FN85" s="29">
        <v>391.77699999999999</v>
      </c>
      <c r="FO85" s="29">
        <v>348.99400000000003</v>
      </c>
      <c r="FP85" s="29">
        <v>278.56900000000002</v>
      </c>
      <c r="FQ85" s="29">
        <v>284.76600000000002</v>
      </c>
      <c r="FR85" s="29">
        <v>239.73699999999999</v>
      </c>
      <c r="FS85" s="29">
        <v>236.93100000000001</v>
      </c>
      <c r="FT85" s="29">
        <v>248.852</v>
      </c>
      <c r="FU85" s="29">
        <v>206.494</v>
      </c>
      <c r="FV85" s="29">
        <v>185.26499999999999</v>
      </c>
      <c r="FW85" s="29">
        <v>175.989</v>
      </c>
      <c r="FX85" s="29">
        <v>181.49700000000001</v>
      </c>
      <c r="FY85" s="29">
        <v>194.619</v>
      </c>
      <c r="FZ85" s="29">
        <v>192.77</v>
      </c>
      <c r="GA85" s="29">
        <v>176.34100000000001</v>
      </c>
      <c r="GB85" s="29">
        <v>166.26</v>
      </c>
      <c r="GC85" s="29">
        <v>162.56200000000001</v>
      </c>
      <c r="GD85" s="29">
        <v>158.33600000000001</v>
      </c>
      <c r="GE85" s="29">
        <v>147.57</v>
      </c>
      <c r="GF85" s="29">
        <v>150.465</v>
      </c>
      <c r="GG85" s="29">
        <v>151.494</v>
      </c>
      <c r="GH85" s="29">
        <v>154.69</v>
      </c>
      <c r="GI85" s="29">
        <v>155.703</v>
      </c>
      <c r="GJ85" s="29">
        <v>157.90600000000001</v>
      </c>
      <c r="GK85" s="29">
        <v>159.02799999999999</v>
      </c>
      <c r="GL85" s="29">
        <v>159.56399999999999</v>
      </c>
      <c r="GM85" s="29">
        <v>161.24199999999999</v>
      </c>
      <c r="GN85" s="29">
        <v>162.77199999999999</v>
      </c>
      <c r="GO85" s="29">
        <v>160.441</v>
      </c>
      <c r="GP85" s="29">
        <v>158.696</v>
      </c>
      <c r="GQ85" s="29">
        <v>160.63200000000001</v>
      </c>
      <c r="GR85" s="29">
        <v>165.71199999999999</v>
      </c>
      <c r="GS85" s="29">
        <v>173.56200000000001</v>
      </c>
      <c r="GT85" s="29">
        <v>173.92699999999999</v>
      </c>
      <c r="GU85" s="29">
        <v>171.142</v>
      </c>
      <c r="GV85" s="29">
        <v>168.191</v>
      </c>
      <c r="GW85" s="29">
        <v>167.39400000000001</v>
      </c>
      <c r="GX85" s="29">
        <v>171.059</v>
      </c>
      <c r="GY85" s="29">
        <v>160.29599999999999</v>
      </c>
      <c r="GZ85" s="29">
        <v>156.38200000000001</v>
      </c>
      <c r="HA85" s="29">
        <v>152.39699999999999</v>
      </c>
      <c r="HB85" s="29">
        <v>151.255</v>
      </c>
      <c r="HC85" s="29">
        <v>149.32499999999999</v>
      </c>
      <c r="HD85" s="29">
        <v>151.95699999999999</v>
      </c>
      <c r="HE85" s="29">
        <v>156.989</v>
      </c>
      <c r="HF85" s="29">
        <v>160.11099999999999</v>
      </c>
      <c r="HG85" s="29">
        <v>158.57599999999999</v>
      </c>
      <c r="HH85" s="29">
        <v>158.54300000000001</v>
      </c>
      <c r="HI85" s="29">
        <v>161.37799999999999</v>
      </c>
      <c r="HJ85" s="29">
        <v>161.21100000000001</v>
      </c>
      <c r="HK85" s="29">
        <v>165.89699999999999</v>
      </c>
      <c r="HL85" s="29">
        <v>165.566</v>
      </c>
      <c r="HM85" s="29">
        <v>164.565</v>
      </c>
      <c r="HN85" s="29">
        <v>161.72900000000001</v>
      </c>
      <c r="HO85" s="29">
        <v>157.376</v>
      </c>
      <c r="HP85" s="29">
        <v>152.78100000000001</v>
      </c>
      <c r="HQ85" s="29">
        <v>154.24199999999999</v>
      </c>
      <c r="HR85" s="29">
        <v>159.06800000000001</v>
      </c>
      <c r="HS85" s="29">
        <v>155.809</v>
      </c>
      <c r="HT85" s="29">
        <v>158.86099999999999</v>
      </c>
      <c r="HU85" s="29">
        <v>160.65100000000001</v>
      </c>
      <c r="HV85" s="29">
        <v>160.49700000000001</v>
      </c>
      <c r="HW85" s="29">
        <v>162.75399999999999</v>
      </c>
      <c r="HX85" s="29">
        <v>166.21299999999999</v>
      </c>
      <c r="HY85" s="29">
        <v>167.09399999999999</v>
      </c>
      <c r="HZ85" s="29">
        <v>169.005</v>
      </c>
      <c r="IA85" s="29">
        <v>173.28800000000001</v>
      </c>
      <c r="IB85" s="29">
        <v>177.81800000000001</v>
      </c>
      <c r="IC85" s="29">
        <v>175.18299999999999</v>
      </c>
      <c r="ID85" s="29">
        <v>178.47300000000001</v>
      </c>
      <c r="IE85" s="29">
        <v>181.70099999999999</v>
      </c>
      <c r="IF85" s="29">
        <v>184.702</v>
      </c>
      <c r="IG85" s="29">
        <v>189.67099999999999</v>
      </c>
      <c r="IH85" s="29">
        <v>191.28800000000001</v>
      </c>
      <c r="II85" s="29">
        <v>184.40299999999999</v>
      </c>
      <c r="IJ85" s="29">
        <v>191.23</v>
      </c>
      <c r="IK85" s="29">
        <v>192.75800000000001</v>
      </c>
      <c r="IL85" s="29">
        <v>192.44</v>
      </c>
      <c r="IM85" s="29">
        <v>189.553</v>
      </c>
      <c r="IN85" s="29">
        <v>192.97399999999999</v>
      </c>
      <c r="IO85" s="29">
        <v>199.679</v>
      </c>
      <c r="IP85" s="29">
        <v>199.05500000000001</v>
      </c>
      <c r="IQ85" s="29">
        <v>200.31899999999999</v>
      </c>
      <c r="IR85" s="29">
        <v>194.27099999999999</v>
      </c>
      <c r="IS85" s="29">
        <v>191.00800000000001</v>
      </c>
      <c r="IT85" s="29">
        <v>190.964</v>
      </c>
      <c r="IU85" s="29">
        <v>190.488</v>
      </c>
      <c r="IV85" s="29">
        <v>187.24299999999999</v>
      </c>
      <c r="IW85" s="29">
        <v>183.01900000000001</v>
      </c>
      <c r="IX85" s="29">
        <v>182.39599999999999</v>
      </c>
      <c r="IY85" s="29">
        <v>182.108</v>
      </c>
      <c r="IZ85" s="29">
        <v>176.304</v>
      </c>
      <c r="JA85" s="29">
        <v>178.58099999999999</v>
      </c>
      <c r="JB85" s="29">
        <v>175.06100000000001</v>
      </c>
      <c r="JC85" s="29">
        <v>180.85499999999999</v>
      </c>
      <c r="JD85" s="29">
        <v>187.56</v>
      </c>
      <c r="JE85" s="29">
        <v>189.29400000000001</v>
      </c>
      <c r="JF85" s="29">
        <v>185.66800000000001</v>
      </c>
      <c r="JG85" s="29">
        <v>182.70500000000001</v>
      </c>
      <c r="JH85" s="29">
        <v>178.48699999999999</v>
      </c>
      <c r="JI85" s="29">
        <v>180.202</v>
      </c>
      <c r="JJ85" s="29">
        <v>184.40100000000001</v>
      </c>
      <c r="JK85" s="29">
        <v>186.166</v>
      </c>
      <c r="JL85" s="29">
        <v>183.62200000000001</v>
      </c>
      <c r="JM85" s="29">
        <v>183.09200000000001</v>
      </c>
      <c r="JN85" s="29">
        <v>186.83600000000001</v>
      </c>
      <c r="JO85" s="29">
        <v>189.25</v>
      </c>
      <c r="JP85" s="29">
        <v>188.245</v>
      </c>
      <c r="JQ85" s="29">
        <v>191.56899999999999</v>
      </c>
      <c r="JR85" s="29">
        <v>194.6</v>
      </c>
      <c r="JS85" s="29">
        <v>193.34800000000001</v>
      </c>
      <c r="JT85" s="29">
        <v>199.48400000000001</v>
      </c>
      <c r="JU85" s="29">
        <v>204.98</v>
      </c>
      <c r="JV85" s="29">
        <v>207.94800000000001</v>
      </c>
      <c r="JW85" s="29">
        <v>203.40899999999999</v>
      </c>
      <c r="JX85" s="29">
        <v>204.70099999999999</v>
      </c>
      <c r="JY85" s="29">
        <v>205.52799999999999</v>
      </c>
      <c r="JZ85" s="29">
        <v>199.68199999999999</v>
      </c>
      <c r="KA85" s="29">
        <v>195.98</v>
      </c>
      <c r="KB85" s="29">
        <v>195.024</v>
      </c>
      <c r="KC85" s="29">
        <v>194.78</v>
      </c>
      <c r="KD85" s="29">
        <v>197.71600000000001</v>
      </c>
      <c r="KE85" s="29">
        <v>198.458</v>
      </c>
      <c r="KF85" s="29">
        <v>196.75299999999999</v>
      </c>
      <c r="KG85" s="29">
        <v>196.02600000000001</v>
      </c>
      <c r="KH85" s="29">
        <v>191.42099999999999</v>
      </c>
      <c r="KI85" s="29">
        <v>198.43100000000001</v>
      </c>
      <c r="KJ85" s="29">
        <v>196.50800000000001</v>
      </c>
      <c r="KK85" s="29">
        <v>188.56399999999999</v>
      </c>
      <c r="KL85" s="29">
        <v>183.58600000000001</v>
      </c>
      <c r="KM85" s="29">
        <v>176.60499999999999</v>
      </c>
      <c r="KN85" s="29">
        <v>179.58799999999999</v>
      </c>
      <c r="KO85" s="29">
        <v>201.74799999999999</v>
      </c>
      <c r="KP85" s="29">
        <v>196.928</v>
      </c>
      <c r="KQ85" s="29">
        <v>193.98599999999999</v>
      </c>
      <c r="KR85" s="29">
        <v>194.51599999999999</v>
      </c>
      <c r="KS85" s="29">
        <v>189.32400000000001</v>
      </c>
      <c r="KT85" s="29">
        <v>198.464</v>
      </c>
      <c r="KU85" s="29">
        <v>201.708</v>
      </c>
      <c r="KV85" s="29">
        <v>197.923</v>
      </c>
      <c r="KW85" s="29">
        <v>197</v>
      </c>
      <c r="KX85" s="29">
        <v>196.864</v>
      </c>
      <c r="KY85" s="29">
        <v>201.298</v>
      </c>
      <c r="KZ85" s="29">
        <v>199.33099999999999</v>
      </c>
      <c r="LA85" s="29">
        <v>196.76</v>
      </c>
      <c r="LB85" s="29">
        <v>197.44900000000001</v>
      </c>
      <c r="LC85" s="29">
        <v>199.33199999999999</v>
      </c>
      <c r="LD85" s="29">
        <v>209.929</v>
      </c>
      <c r="LE85" s="29">
        <v>220.25800000000001</v>
      </c>
      <c r="LF85" s="29">
        <v>223.15199999999999</v>
      </c>
      <c r="LG85" s="29">
        <v>233.745</v>
      </c>
      <c r="LH85" s="29">
        <v>237.71899999999999</v>
      </c>
      <c r="LI85" s="29">
        <v>224.30199999999999</v>
      </c>
      <c r="LJ85" s="29">
        <v>216.92099999999999</v>
      </c>
      <c r="LK85" s="29">
        <v>213.649</v>
      </c>
      <c r="LL85" s="29">
        <v>213.88200000000001</v>
      </c>
      <c r="LM85" s="29">
        <v>214.059</v>
      </c>
      <c r="LN85" s="29">
        <v>220.33</v>
      </c>
      <c r="LO85" s="29">
        <v>222.94900000000001</v>
      </c>
      <c r="LP85" s="29">
        <v>232.89599999999999</v>
      </c>
      <c r="LQ85" s="29">
        <v>221.672</v>
      </c>
      <c r="LR85" s="29">
        <v>211.09399999999999</v>
      </c>
      <c r="LS85" s="29">
        <v>207.25399999999999</v>
      </c>
      <c r="LT85" s="29">
        <v>206.06200000000001</v>
      </c>
      <c r="LU85" s="29">
        <v>199.09800000000001</v>
      </c>
      <c r="LV85" s="29">
        <v>196.34700000000001</v>
      </c>
      <c r="LW85" s="29">
        <v>195.846</v>
      </c>
      <c r="LX85" s="29">
        <v>208.02600000000001</v>
      </c>
      <c r="LY85" s="29">
        <v>211.71199999999999</v>
      </c>
      <c r="LZ85" s="29">
        <v>214.27799999999999</v>
      </c>
      <c r="MA85" s="29">
        <v>213.256</v>
      </c>
      <c r="MB85" s="29">
        <v>212.98400000000001</v>
      </c>
      <c r="MC85" s="29">
        <v>207.995</v>
      </c>
      <c r="MD85" s="29">
        <v>204.43100000000001</v>
      </c>
      <c r="ME85" s="29">
        <v>204.584</v>
      </c>
      <c r="MF85" s="29">
        <v>203.703</v>
      </c>
      <c r="MG85" s="29">
        <v>205.56399999999999</v>
      </c>
      <c r="MH85" s="29">
        <v>214.89099999999999</v>
      </c>
      <c r="MI85" s="29">
        <v>218.334</v>
      </c>
      <c r="MJ85" s="29">
        <v>216.001</v>
      </c>
      <c r="MK85" s="29">
        <v>208.36699999999999</v>
      </c>
      <c r="ML85" s="29">
        <v>209.477</v>
      </c>
      <c r="MM85" s="29">
        <v>211.90799999999999</v>
      </c>
      <c r="MN85" s="29">
        <v>214.95400000000001</v>
      </c>
      <c r="MO85" s="29">
        <v>216.67599999999999</v>
      </c>
      <c r="MP85" s="29">
        <v>223.73699999999999</v>
      </c>
      <c r="MQ85" s="29">
        <v>227.017</v>
      </c>
      <c r="MR85" s="29">
        <v>227.27699999999999</v>
      </c>
      <c r="MS85" s="29">
        <v>227.54300000000001</v>
      </c>
      <c r="MT85" s="29">
        <v>224.84899999999999</v>
      </c>
      <c r="MU85" s="29">
        <v>223.39</v>
      </c>
      <c r="MV85" s="29">
        <v>223.875</v>
      </c>
      <c r="MW85" s="29">
        <v>229.06899999999999</v>
      </c>
      <c r="MX85" s="29">
        <v>241.92599999999999</v>
      </c>
      <c r="MY85" s="29">
        <v>248.04</v>
      </c>
      <c r="MZ85" s="29">
        <v>252.84800000000001</v>
      </c>
      <c r="NA85" s="29">
        <v>253.85300000000001</v>
      </c>
      <c r="NB85" s="29">
        <v>252.98599999999999</v>
      </c>
      <c r="NC85" s="29">
        <v>248.07</v>
      </c>
      <c r="ND85" s="29">
        <v>252.976</v>
      </c>
      <c r="NE85" s="29">
        <v>262.55900000000003</v>
      </c>
      <c r="NF85" s="29">
        <v>261.387</v>
      </c>
      <c r="NG85" s="29">
        <v>265.27600000000001</v>
      </c>
      <c r="NH85" s="29">
        <v>271.21699999999998</v>
      </c>
      <c r="NI85" s="29">
        <v>273.42200000000003</v>
      </c>
      <c r="NJ85" s="29">
        <v>272.69900000000001</v>
      </c>
      <c r="NK85" s="29">
        <v>268.983</v>
      </c>
      <c r="NL85" s="29">
        <v>271.56</v>
      </c>
      <c r="NM85" s="29">
        <v>269.40300000000002</v>
      </c>
      <c r="NN85" s="29">
        <v>269.721</v>
      </c>
      <c r="NO85" s="29">
        <v>267.08699999999999</v>
      </c>
      <c r="NP85" s="29">
        <v>267.33499999999998</v>
      </c>
      <c r="NQ85" s="29">
        <v>256.92599999999999</v>
      </c>
      <c r="NR85" s="29">
        <v>251.435</v>
      </c>
      <c r="NS85" s="29">
        <v>251.536</v>
      </c>
      <c r="NT85" s="29">
        <v>253.88900000000001</v>
      </c>
      <c r="NU85" s="29">
        <v>252.65700000000001</v>
      </c>
      <c r="NV85" s="29">
        <v>256.072</v>
      </c>
      <c r="NW85" s="29">
        <v>254.00899999999999</v>
      </c>
      <c r="NX85" s="29">
        <v>253.738</v>
      </c>
      <c r="NY85" s="29">
        <v>246.346</v>
      </c>
      <c r="NZ85" s="29">
        <v>248.91</v>
      </c>
      <c r="OA85" s="29">
        <v>244.18</v>
      </c>
      <c r="OB85" s="29">
        <v>234.566</v>
      </c>
      <c r="OC85" s="29">
        <v>225.916</v>
      </c>
      <c r="OD85" s="29">
        <v>224.98500000000001</v>
      </c>
      <c r="OE85" s="29">
        <v>226.203</v>
      </c>
      <c r="OF85" s="29">
        <v>231.87</v>
      </c>
      <c r="OG85" s="29">
        <v>233.685</v>
      </c>
      <c r="OH85" s="29">
        <v>236.86199999999999</v>
      </c>
      <c r="OI85" s="29">
        <v>241.511</v>
      </c>
      <c r="OJ85" s="29">
        <v>240.35300000000001</v>
      </c>
      <c r="OK85" s="29">
        <v>241.05199999999999</v>
      </c>
      <c r="OL85" s="29">
        <v>237.334</v>
      </c>
      <c r="OM85" s="29">
        <v>239.27199999999999</v>
      </c>
      <c r="ON85" s="29">
        <v>235.20099999999999</v>
      </c>
      <c r="OO85" s="29">
        <v>236.52099999999999</v>
      </c>
      <c r="OP85" s="29">
        <v>238.46600000000001</v>
      </c>
      <c r="OQ85" s="29">
        <v>241.983</v>
      </c>
      <c r="OR85" s="29">
        <v>253.73699999999999</v>
      </c>
      <c r="OS85" s="29">
        <v>257.68400000000003</v>
      </c>
      <c r="OT85" s="29">
        <v>255.48099999999999</v>
      </c>
      <c r="OU85" s="29">
        <v>254.661</v>
      </c>
      <c r="OV85" s="29">
        <v>253.45099999999999</v>
      </c>
      <c r="OW85" s="29">
        <v>254.17099999999999</v>
      </c>
      <c r="OX85" s="29">
        <v>254.65700000000001</v>
      </c>
      <c r="OY85" s="29">
        <v>271.28300000000002</v>
      </c>
      <c r="OZ85" s="29">
        <v>272.01100000000002</v>
      </c>
      <c r="PA85" s="29">
        <v>282.00799999999998</v>
      </c>
      <c r="PB85" s="29">
        <v>286.76499999999999</v>
      </c>
      <c r="PC85" s="29">
        <v>292.40499999999997</v>
      </c>
      <c r="PD85" s="29">
        <v>288.08999999999997</v>
      </c>
      <c r="PE85" s="29">
        <v>292.42399999999998</v>
      </c>
      <c r="PF85" s="29">
        <v>290.77100000000002</v>
      </c>
      <c r="PG85" s="29">
        <v>287.83199999999999</v>
      </c>
      <c r="PH85" s="29">
        <v>282.41899999999998</v>
      </c>
      <c r="PI85" s="29">
        <v>279.25700000000001</v>
      </c>
      <c r="PJ85" s="29">
        <v>281.923</v>
      </c>
      <c r="PK85" s="29">
        <v>281.62700000000001</v>
      </c>
      <c r="PL85" s="29">
        <v>281.08600000000001</v>
      </c>
      <c r="PM85" s="29">
        <v>286.27</v>
      </c>
      <c r="PN85" s="29">
        <v>292.64100000000002</v>
      </c>
      <c r="PO85" s="29">
        <v>296.88499999999999</v>
      </c>
      <c r="PP85" s="29">
        <v>300.14999999999998</v>
      </c>
      <c r="PQ85" s="29">
        <v>297.50799999999998</v>
      </c>
      <c r="PR85" s="29">
        <v>286.43400000000003</v>
      </c>
      <c r="PS85" s="29">
        <v>280.25</v>
      </c>
      <c r="PT85" s="29">
        <v>280.875</v>
      </c>
      <c r="PU85" s="29">
        <v>279.42399999999998</v>
      </c>
      <c r="PV85" s="29">
        <v>276.95800000000003</v>
      </c>
      <c r="PW85" s="29">
        <v>280.94900000000001</v>
      </c>
      <c r="PX85" s="29">
        <v>287.125</v>
      </c>
      <c r="PY85" s="29">
        <v>288.72399999999999</v>
      </c>
      <c r="PZ85" s="29">
        <v>293.363</v>
      </c>
      <c r="QA85" s="29">
        <v>292.57499999999999</v>
      </c>
      <c r="QB85" s="29">
        <v>295.84399999999999</v>
      </c>
      <c r="QC85" s="29">
        <v>294.51499999999999</v>
      </c>
      <c r="QD85" s="29">
        <v>295.85700000000003</v>
      </c>
      <c r="QE85" s="29">
        <v>298.48399999999998</v>
      </c>
      <c r="QF85" s="29">
        <v>299.95400000000001</v>
      </c>
      <c r="QG85" s="29">
        <v>299.54300000000001</v>
      </c>
      <c r="QH85" s="29">
        <v>303.38299999999998</v>
      </c>
      <c r="QI85" s="29">
        <v>315.99799999999999</v>
      </c>
      <c r="QJ85" s="29">
        <v>319.90199999999999</v>
      </c>
      <c r="QK85" s="29">
        <v>312.02300000000002</v>
      </c>
      <c r="QL85" s="29">
        <v>299.899</v>
      </c>
      <c r="QM85" s="29">
        <v>303.245</v>
      </c>
      <c r="QN85" s="29">
        <v>309.77999999999997</v>
      </c>
      <c r="QO85" s="29">
        <v>312.06200000000001</v>
      </c>
      <c r="QP85" s="29">
        <v>316.81</v>
      </c>
      <c r="QQ85" s="29">
        <v>323.57499999999999</v>
      </c>
      <c r="QR85" s="29">
        <v>325.178</v>
      </c>
      <c r="QS85" s="29">
        <v>324.40800000000002</v>
      </c>
      <c r="QT85" s="29">
        <v>325.21499999999997</v>
      </c>
      <c r="QU85" s="29">
        <v>328.36700000000002</v>
      </c>
      <c r="QV85" s="29">
        <v>324.93900000000002</v>
      </c>
      <c r="QW85" s="29">
        <v>321.26400000000001</v>
      </c>
      <c r="QX85" s="29">
        <v>317.54199999999997</v>
      </c>
      <c r="QY85" s="29">
        <v>317.548</v>
      </c>
      <c r="QZ85" s="29">
        <v>326.93599999999998</v>
      </c>
      <c r="RA85" s="29">
        <v>326.07799999999997</v>
      </c>
      <c r="RB85" s="29">
        <v>331.40800000000002</v>
      </c>
      <c r="RC85" s="29">
        <v>330.88600000000002</v>
      </c>
      <c r="RD85" s="29">
        <v>327.30900000000003</v>
      </c>
      <c r="RE85" s="29">
        <v>333.70499999999998</v>
      </c>
      <c r="RF85" s="29">
        <v>333.30099999999999</v>
      </c>
      <c r="RG85" s="29">
        <v>348.47399999999999</v>
      </c>
      <c r="RH85" s="29">
        <v>354.19799999999998</v>
      </c>
      <c r="RI85" s="29">
        <v>357.31299999999999</v>
      </c>
      <c r="RJ85" s="29">
        <v>358.887</v>
      </c>
      <c r="RK85" s="29">
        <v>344.34100000000001</v>
      </c>
      <c r="RL85" s="29">
        <v>337.30099999999999</v>
      </c>
      <c r="RM85" s="29">
        <v>336.57600000000002</v>
      </c>
      <c r="RN85" s="29">
        <v>335.71100000000001</v>
      </c>
      <c r="RO85" s="29">
        <v>333.15499999999997</v>
      </c>
      <c r="RP85" s="29">
        <v>332.702</v>
      </c>
      <c r="RQ85" s="29">
        <v>333.46</v>
      </c>
      <c r="RR85" s="29">
        <v>330.62200000000001</v>
      </c>
      <c r="RS85" s="29">
        <v>328.86599999999999</v>
      </c>
      <c r="RT85" s="29">
        <v>325.976</v>
      </c>
      <c r="RU85" s="29">
        <v>325.45</v>
      </c>
      <c r="RV85" s="29">
        <v>322.738</v>
      </c>
      <c r="RW85" s="29">
        <v>333.61500000000001</v>
      </c>
      <c r="RX85" s="29">
        <v>346.904</v>
      </c>
      <c r="RY85" s="29">
        <v>350.21699999999998</v>
      </c>
      <c r="RZ85" s="29">
        <v>347.75099999999998</v>
      </c>
      <c r="SA85" s="29">
        <v>348.416</v>
      </c>
      <c r="SB85" s="29">
        <v>338.39600000000002</v>
      </c>
      <c r="SC85" s="29">
        <v>334.40899999999999</v>
      </c>
      <c r="SD85" s="29">
        <v>326.15100000000001</v>
      </c>
      <c r="SE85" s="29">
        <v>325.82799999999997</v>
      </c>
      <c r="SF85" s="29">
        <v>320.93400000000003</v>
      </c>
      <c r="SG85" s="29">
        <v>313.18299999999999</v>
      </c>
      <c r="SH85" s="29">
        <v>311.072</v>
      </c>
      <c r="SI85" s="29">
        <v>306.20100000000002</v>
      </c>
      <c r="SJ85" s="29">
        <v>310.20299999999997</v>
      </c>
      <c r="SK85" s="29">
        <v>308.303</v>
      </c>
      <c r="SL85" s="29">
        <v>308.48599999999999</v>
      </c>
      <c r="SM85" s="29">
        <v>316.07</v>
      </c>
      <c r="SN85" s="29">
        <v>304.18900000000002</v>
      </c>
      <c r="SO85" s="29">
        <v>301.13900000000001</v>
      </c>
      <c r="SP85" s="29">
        <v>299.90699999999998</v>
      </c>
      <c r="SQ85" s="29">
        <v>292.91399999999999</v>
      </c>
      <c r="SR85" s="29">
        <v>287.72000000000003</v>
      </c>
      <c r="SS85" s="29">
        <v>287.13</v>
      </c>
      <c r="ST85" s="29">
        <v>284.11</v>
      </c>
      <c r="SU85" s="29">
        <v>279.60300000000001</v>
      </c>
      <c r="SV85" s="29">
        <v>281.80799999999999</v>
      </c>
      <c r="SW85" s="29">
        <v>284.73399999999998</v>
      </c>
      <c r="SX85" s="29">
        <v>285.42</v>
      </c>
      <c r="SY85" s="29">
        <v>284.76900000000001</v>
      </c>
      <c r="SZ85" s="29">
        <v>292.339</v>
      </c>
      <c r="TA85" s="29">
        <v>298.18700000000001</v>
      </c>
      <c r="TB85" s="29">
        <v>301.37299999999999</v>
      </c>
      <c r="TC85" s="29">
        <v>302.38600000000002</v>
      </c>
      <c r="TD85" s="29">
        <v>304.63</v>
      </c>
      <c r="TE85" s="29">
        <v>294.18799999999999</v>
      </c>
      <c r="TF85" s="29">
        <v>290.99700000000001</v>
      </c>
      <c r="TG85" s="29">
        <v>288.24299999999999</v>
      </c>
      <c r="TH85" s="29">
        <v>282.58999999999997</v>
      </c>
    </row>
    <row r="86" spans="2:529" x14ac:dyDescent="0.25">
      <c r="B86" s="29" t="s">
        <v>373</v>
      </c>
      <c r="C86" s="29" t="s">
        <v>927</v>
      </c>
      <c r="D86" s="29">
        <f t="shared" si="13"/>
        <v>283</v>
      </c>
      <c r="E86" s="29" t="str" cm="1">
        <f t="array" ref="E86">_xll.BDP($B86&amp;" corp",E$11)</f>
        <v>ORAFP 1 3/4 PERP</v>
      </c>
      <c r="F86" s="29" t="str" cm="1">
        <f t="array" ref="F86">_xll.BDP($B86&amp;" corp",F$11)</f>
        <v>ORAFP</v>
      </c>
      <c r="G86" s="29" cm="1">
        <f t="array" ref="G86">_xll.BDP($B86&amp;" corp",G$11)</f>
        <v>1.75</v>
      </c>
      <c r="H86" s="31" cm="1">
        <f t="array" ref="H86">_xll.BDP($B86&amp;" corp",H$11)*1</f>
        <v>46375</v>
      </c>
      <c r="I86" s="31" t="str">
        <f t="shared" si="14"/>
        <v>ORAFP 1.75 26</v>
      </c>
      <c r="J86" s="29" t="str" cm="1">
        <f t="array" ref="J86">_xll.BDP($B86&amp;" corp",J$11)</f>
        <v>EUR</v>
      </c>
      <c r="K86" s="31" cm="1">
        <f t="array" ref="K86">_xll.BDP($B86&amp;" corp",K$11)*1</f>
        <v>43719</v>
      </c>
      <c r="L86" s="29">
        <f t="shared" ca="1" si="15"/>
        <v>407</v>
      </c>
      <c r="N86" s="29">
        <v>1</v>
      </c>
      <c r="O86" s="29" t="s">
        <v>1174</v>
      </c>
      <c r="P86" s="29">
        <f>_xll.BDH(B86&amp;"@"&amp;C86&amp;" Corp","blp_i_sprd_mid","-2AY",,"Dates=h","Fill=C","Sort=R","Dir=H","factor=1","pcs="&amp;TV87,"cols=283;rows=1")</f>
        <v>204.42599999999999</v>
      </c>
      <c r="Q86" s="29">
        <v>205.23</v>
      </c>
      <c r="R86" s="29">
        <v>207.85400000000001</v>
      </c>
      <c r="S86" s="29">
        <v>210.19900000000001</v>
      </c>
      <c r="T86" s="29">
        <v>210.447</v>
      </c>
      <c r="U86" s="29">
        <v>203.92599999999999</v>
      </c>
      <c r="V86" s="29">
        <v>202.036</v>
      </c>
      <c r="W86" s="29">
        <v>201.405</v>
      </c>
      <c r="X86" s="29">
        <v>200.53899999999999</v>
      </c>
      <c r="Y86" s="29">
        <v>201.30099999999999</v>
      </c>
      <c r="Z86" s="29">
        <v>198.21799999999999</v>
      </c>
      <c r="AA86" s="29">
        <v>198.82499999999999</v>
      </c>
      <c r="AB86" s="29">
        <v>201.232</v>
      </c>
      <c r="AC86" s="29">
        <v>203.76900000000001</v>
      </c>
      <c r="AD86" s="29">
        <v>204.05099999999999</v>
      </c>
      <c r="AE86" s="29">
        <v>208.28800000000001</v>
      </c>
      <c r="AF86" s="29">
        <v>215.39599999999999</v>
      </c>
      <c r="AG86" s="29">
        <v>221.65100000000001</v>
      </c>
      <c r="AH86" s="29">
        <v>224.64699999999999</v>
      </c>
      <c r="AI86" s="29">
        <v>218.399</v>
      </c>
      <c r="AJ86" s="29">
        <v>212.096</v>
      </c>
      <c r="AK86" s="29">
        <v>213.96899999999999</v>
      </c>
      <c r="AL86" s="29">
        <v>213.15799999999999</v>
      </c>
      <c r="AM86" s="29">
        <v>198.65299999999999</v>
      </c>
      <c r="AN86" s="29">
        <v>199.874</v>
      </c>
      <c r="AO86" s="29">
        <v>200.35499999999999</v>
      </c>
      <c r="AP86" s="29">
        <v>202.02600000000001</v>
      </c>
      <c r="AQ86" s="29">
        <v>202.185</v>
      </c>
      <c r="AR86" s="29">
        <v>199.995</v>
      </c>
      <c r="AS86" s="29">
        <v>195.83799999999999</v>
      </c>
      <c r="AT86" s="29">
        <v>199.679</v>
      </c>
      <c r="AU86" s="29">
        <v>199.25299999999999</v>
      </c>
      <c r="AV86" s="29">
        <v>196.27699999999999</v>
      </c>
      <c r="AW86" s="29">
        <v>195.78</v>
      </c>
      <c r="AX86" s="29">
        <v>196.22</v>
      </c>
      <c r="AY86" s="29">
        <v>195.626</v>
      </c>
      <c r="AZ86" s="29">
        <v>194.423</v>
      </c>
      <c r="BA86" s="29">
        <v>194.16900000000001</v>
      </c>
      <c r="BB86" s="29">
        <v>192.64699999999999</v>
      </c>
      <c r="BC86" s="29">
        <v>190.982</v>
      </c>
      <c r="BD86" s="29">
        <v>188.94900000000001</v>
      </c>
      <c r="BE86" s="29">
        <v>189.21100000000001</v>
      </c>
      <c r="BF86" s="29">
        <v>192.90199999999999</v>
      </c>
      <c r="BG86" s="29">
        <v>193.75</v>
      </c>
      <c r="BH86" s="29">
        <v>192.96100000000001</v>
      </c>
      <c r="BI86" s="29">
        <v>190.197</v>
      </c>
      <c r="BJ86" s="29">
        <v>188.298</v>
      </c>
      <c r="BK86" s="29">
        <v>185.56</v>
      </c>
      <c r="BL86" s="29">
        <v>181.297</v>
      </c>
      <c r="BM86" s="29">
        <v>179.36600000000001</v>
      </c>
      <c r="BN86" s="29">
        <v>181.86</v>
      </c>
      <c r="BO86" s="29">
        <v>185.023</v>
      </c>
      <c r="BP86" s="29">
        <v>190.66200000000001</v>
      </c>
      <c r="BQ86" s="29">
        <v>190.59299999999999</v>
      </c>
      <c r="BR86" s="29">
        <v>198.52799999999999</v>
      </c>
      <c r="BS86" s="29">
        <v>198.863</v>
      </c>
      <c r="BT86" s="29">
        <v>204.97800000000001</v>
      </c>
      <c r="BU86" s="29">
        <v>204.97300000000001</v>
      </c>
      <c r="BV86" s="29">
        <v>204.52099999999999</v>
      </c>
      <c r="BW86" s="29">
        <v>204.018</v>
      </c>
      <c r="BX86" s="29">
        <v>199.72300000000001</v>
      </c>
      <c r="BY86" s="29">
        <v>200.244</v>
      </c>
      <c r="BZ86" s="29">
        <v>196.72499999999999</v>
      </c>
      <c r="CA86" s="29">
        <v>193.47300000000001</v>
      </c>
      <c r="CB86" s="29">
        <v>196.10499999999999</v>
      </c>
      <c r="CC86" s="29">
        <v>197.46</v>
      </c>
      <c r="CD86" s="29">
        <v>195.50399999999999</v>
      </c>
      <c r="CE86" s="29">
        <v>207.726</v>
      </c>
      <c r="CF86" s="29">
        <v>217.845</v>
      </c>
      <c r="CG86" s="29">
        <v>221.072</v>
      </c>
      <c r="CH86" s="29">
        <v>222.893</v>
      </c>
      <c r="CI86" s="29">
        <v>226.88800000000001</v>
      </c>
      <c r="CJ86" s="29">
        <v>228.268</v>
      </c>
      <c r="CK86" s="29">
        <v>233.02500000000001</v>
      </c>
      <c r="CL86" s="29">
        <v>234.017</v>
      </c>
      <c r="CM86" s="29">
        <v>232.71799999999999</v>
      </c>
      <c r="CN86" s="29">
        <v>231.22800000000001</v>
      </c>
      <c r="CO86" s="29">
        <v>232.53</v>
      </c>
      <c r="CP86" s="29">
        <v>237.624</v>
      </c>
      <c r="CQ86" s="29">
        <v>238.16900000000001</v>
      </c>
      <c r="CR86" s="29">
        <v>237.648</v>
      </c>
      <c r="CS86" s="29">
        <v>241.97200000000001</v>
      </c>
      <c r="CT86" s="29">
        <v>243.476</v>
      </c>
      <c r="CU86" s="29">
        <v>242.34700000000001</v>
      </c>
      <c r="CV86" s="29">
        <v>242.26400000000001</v>
      </c>
      <c r="CW86" s="29">
        <v>240.4</v>
      </c>
      <c r="CX86" s="29">
        <v>236.941</v>
      </c>
      <c r="CY86" s="29">
        <v>240.79900000000001</v>
      </c>
      <c r="CZ86" s="29">
        <v>234.77</v>
      </c>
      <c r="DA86" s="29">
        <v>234.98699999999999</v>
      </c>
      <c r="DB86" s="29">
        <v>227.255</v>
      </c>
      <c r="DC86" s="29">
        <v>218.80099999999999</v>
      </c>
      <c r="DD86" s="29">
        <v>232.48599999999999</v>
      </c>
      <c r="DE86" s="29">
        <v>227.41800000000001</v>
      </c>
      <c r="DF86" s="29">
        <v>222.804</v>
      </c>
      <c r="DG86" s="29">
        <v>196.21799999999999</v>
      </c>
      <c r="DH86" s="29">
        <v>184.738</v>
      </c>
      <c r="DI86" s="29">
        <v>178.91300000000001</v>
      </c>
      <c r="DJ86" s="29">
        <v>193.511</v>
      </c>
      <c r="DK86" s="29">
        <v>212.185</v>
      </c>
      <c r="DL86" s="29">
        <v>217.988</v>
      </c>
      <c r="DM86" s="29">
        <v>227.827</v>
      </c>
      <c r="DN86" s="29">
        <v>227.5</v>
      </c>
      <c r="DO86" s="29">
        <v>228.422</v>
      </c>
      <c r="DP86" s="29">
        <v>221.23599999999999</v>
      </c>
      <c r="DQ86" s="29">
        <v>222.119</v>
      </c>
      <c r="DR86" s="29">
        <v>231.684</v>
      </c>
      <c r="DS86" s="29">
        <v>244.68899999999999</v>
      </c>
      <c r="DT86" s="29">
        <v>246.67099999999999</v>
      </c>
      <c r="DU86" s="29">
        <v>251.40799999999999</v>
      </c>
      <c r="DV86" s="29">
        <v>254.79</v>
      </c>
      <c r="DW86" s="29">
        <v>256.601</v>
      </c>
      <c r="DX86" s="29">
        <v>259.428</v>
      </c>
      <c r="DY86" s="29">
        <v>258.041</v>
      </c>
      <c r="DZ86" s="29">
        <v>254.99199999999999</v>
      </c>
      <c r="EA86" s="29">
        <v>249.13</v>
      </c>
      <c r="EB86" s="29">
        <v>248.53899999999999</v>
      </c>
      <c r="EC86" s="29">
        <v>235.57</v>
      </c>
      <c r="ED86" s="29">
        <v>252.21199999999999</v>
      </c>
      <c r="EE86" s="29">
        <v>253.50800000000001</v>
      </c>
      <c r="EF86" s="29">
        <v>259.91899999999998</v>
      </c>
      <c r="EG86" s="29">
        <v>261.75599999999997</v>
      </c>
      <c r="EH86" s="29">
        <v>251.14699999999999</v>
      </c>
      <c r="EI86" s="29">
        <v>245.232</v>
      </c>
      <c r="EJ86" s="29">
        <v>234.99600000000001</v>
      </c>
      <c r="EK86" s="29">
        <v>228.86099999999999</v>
      </c>
      <c r="EL86" s="29">
        <v>223.791</v>
      </c>
      <c r="EM86" s="29">
        <v>231.93799999999999</v>
      </c>
      <c r="EN86" s="29">
        <v>233.40199999999999</v>
      </c>
      <c r="EO86" s="29">
        <v>257.31799999999998</v>
      </c>
      <c r="EP86" s="29">
        <v>288.928</v>
      </c>
      <c r="EQ86" s="29">
        <v>292.476</v>
      </c>
      <c r="ER86" s="29">
        <v>300.73599999999999</v>
      </c>
      <c r="ES86" s="29">
        <v>310.43799999999999</v>
      </c>
      <c r="ET86" s="29">
        <v>308.31400000000002</v>
      </c>
      <c r="EU86" s="29">
        <v>314.06599999999997</v>
      </c>
      <c r="EV86" s="29">
        <v>339.19600000000003</v>
      </c>
      <c r="EW86" s="29">
        <v>356.584</v>
      </c>
      <c r="EX86" s="29">
        <v>367.358</v>
      </c>
      <c r="EY86" s="29">
        <v>391.84899999999999</v>
      </c>
      <c r="EZ86" s="29">
        <v>396.70299999999997</v>
      </c>
      <c r="FA86" s="29">
        <v>398.61900000000003</v>
      </c>
      <c r="FB86" s="29">
        <v>401.41899999999998</v>
      </c>
      <c r="FC86" s="29">
        <v>405.52600000000001</v>
      </c>
      <c r="FD86" s="29">
        <v>413.84</v>
      </c>
      <c r="FE86" s="29">
        <v>417.71300000000002</v>
      </c>
      <c r="FF86" s="29">
        <v>424.50700000000001</v>
      </c>
      <c r="FG86" s="29">
        <v>424.416</v>
      </c>
      <c r="FH86" s="29">
        <v>475.96699999999998</v>
      </c>
      <c r="FI86" s="29">
        <v>490.209</v>
      </c>
      <c r="FJ86" s="29">
        <v>475.25900000000001</v>
      </c>
      <c r="FK86" s="29">
        <v>481.36099999999999</v>
      </c>
      <c r="FL86" s="29">
        <v>489.5</v>
      </c>
      <c r="FM86" s="29">
        <v>411.649</v>
      </c>
      <c r="FN86" s="29">
        <v>363.596</v>
      </c>
      <c r="FO86" s="29">
        <v>288.57499999999999</v>
      </c>
      <c r="FP86" s="29">
        <v>294.19200000000001</v>
      </c>
      <c r="FQ86" s="29">
        <v>247.10499999999999</v>
      </c>
      <c r="FR86" s="29">
        <v>248.85</v>
      </c>
      <c r="FS86" s="29">
        <v>259.18799999999999</v>
      </c>
      <c r="FT86" s="29">
        <v>212.37799999999999</v>
      </c>
      <c r="FU86" s="29">
        <v>189.001</v>
      </c>
      <c r="FV86" s="29">
        <v>179.209</v>
      </c>
      <c r="FW86" s="29">
        <v>186.774</v>
      </c>
      <c r="FX86" s="29">
        <v>202.40299999999999</v>
      </c>
      <c r="FY86" s="29">
        <v>201.00399999999999</v>
      </c>
      <c r="FZ86" s="29">
        <v>182.08600000000001</v>
      </c>
      <c r="GA86" s="29">
        <v>166.006</v>
      </c>
      <c r="GB86" s="29">
        <v>161.029</v>
      </c>
      <c r="GC86" s="29">
        <v>157.18100000000001</v>
      </c>
      <c r="GD86" s="29">
        <v>147.5</v>
      </c>
      <c r="GE86" s="29">
        <v>150.51499999999999</v>
      </c>
      <c r="GF86" s="29">
        <v>151.792</v>
      </c>
      <c r="GG86" s="29">
        <v>155.60599999999999</v>
      </c>
      <c r="GH86" s="29">
        <v>156.80699999999999</v>
      </c>
      <c r="GI86" s="29">
        <v>158.69900000000001</v>
      </c>
      <c r="GJ86" s="29">
        <v>160.512</v>
      </c>
      <c r="GK86" s="29">
        <v>161.00899999999999</v>
      </c>
      <c r="GL86" s="29">
        <v>162.75800000000001</v>
      </c>
      <c r="GM86" s="29">
        <v>164.148</v>
      </c>
      <c r="GN86" s="29">
        <v>161.22800000000001</v>
      </c>
      <c r="GO86" s="29">
        <v>158.69300000000001</v>
      </c>
      <c r="GP86" s="29">
        <v>160.90100000000001</v>
      </c>
      <c r="GQ86" s="29">
        <v>165.715</v>
      </c>
      <c r="GR86" s="29">
        <v>174.036</v>
      </c>
      <c r="GS86" s="29">
        <v>174.709</v>
      </c>
      <c r="GT86" s="29">
        <v>172.87799999999999</v>
      </c>
      <c r="GU86" s="29">
        <v>169.41900000000001</v>
      </c>
      <c r="GV86" s="29">
        <v>169.935</v>
      </c>
      <c r="GW86" s="29">
        <v>175.63900000000001</v>
      </c>
      <c r="GX86" s="29">
        <v>163.86699999999999</v>
      </c>
      <c r="GY86" s="29">
        <v>160.41999999999999</v>
      </c>
      <c r="GZ86" s="29">
        <v>155.95599999999999</v>
      </c>
      <c r="HA86" s="29">
        <v>155.922</v>
      </c>
      <c r="HB86" s="29">
        <v>153.53200000000001</v>
      </c>
      <c r="HC86" s="29">
        <v>155.75</v>
      </c>
      <c r="HD86" s="29">
        <v>161.08000000000001</v>
      </c>
      <c r="HE86" s="29">
        <v>163.83799999999999</v>
      </c>
      <c r="HF86" s="29">
        <v>163.773</v>
      </c>
      <c r="HG86" s="29">
        <v>164.374</v>
      </c>
      <c r="HH86" s="29">
        <v>167.52199999999999</v>
      </c>
      <c r="HI86" s="29">
        <v>167.95</v>
      </c>
      <c r="HJ86" s="29">
        <v>172.41200000000001</v>
      </c>
      <c r="HK86" s="29">
        <v>171.714</v>
      </c>
      <c r="HL86" s="29">
        <v>169.738</v>
      </c>
      <c r="HM86" s="29">
        <v>167.29</v>
      </c>
      <c r="HN86" s="29">
        <v>162.60499999999999</v>
      </c>
      <c r="HO86" s="29">
        <v>158.125</v>
      </c>
      <c r="HP86" s="29">
        <v>159.07900000000001</v>
      </c>
      <c r="HQ86" s="29">
        <v>164.185</v>
      </c>
      <c r="HR86" s="29">
        <v>162.477</v>
      </c>
      <c r="HS86" s="29">
        <v>162.77099999999999</v>
      </c>
      <c r="HT86" s="29">
        <v>164.68899999999999</v>
      </c>
      <c r="HU86" s="29">
        <v>164.18199999999999</v>
      </c>
      <c r="HV86" s="29">
        <v>166.476</v>
      </c>
      <c r="HW86" s="29">
        <v>170.2</v>
      </c>
      <c r="HX86" s="29">
        <v>172.68600000000001</v>
      </c>
      <c r="HY86" s="29">
        <v>175.51</v>
      </c>
      <c r="HZ86" s="29">
        <v>176.86199999999999</v>
      </c>
      <c r="IA86" s="29">
        <v>181.339</v>
      </c>
      <c r="IB86" s="29">
        <v>178.637</v>
      </c>
      <c r="IC86" s="29">
        <v>180.23400000000001</v>
      </c>
      <c r="ID86" s="29">
        <v>183.01499999999999</v>
      </c>
      <c r="IE86" s="29">
        <v>185.60499999999999</v>
      </c>
      <c r="IF86" s="29">
        <v>189.75200000000001</v>
      </c>
      <c r="IG86" s="29">
        <v>192.34700000000001</v>
      </c>
      <c r="IH86" s="29">
        <v>185.25299999999999</v>
      </c>
      <c r="II86" s="29">
        <v>192.59</v>
      </c>
      <c r="IJ86" s="29">
        <v>193.798</v>
      </c>
      <c r="IK86" s="29">
        <v>192.92599999999999</v>
      </c>
      <c r="IL86" s="29">
        <v>190.435</v>
      </c>
      <c r="IM86" s="29">
        <v>192.23099999999999</v>
      </c>
      <c r="IN86" s="29">
        <v>197.36500000000001</v>
      </c>
      <c r="IO86" s="29">
        <v>195.99100000000001</v>
      </c>
      <c r="IP86" s="29">
        <v>197.357</v>
      </c>
      <c r="IQ86" s="29">
        <v>193.273</v>
      </c>
      <c r="IR86" s="29">
        <v>190.21899999999999</v>
      </c>
      <c r="IS86" s="29">
        <v>190.36600000000001</v>
      </c>
      <c r="IT86" s="29">
        <v>190.26900000000001</v>
      </c>
      <c r="IU86" s="29">
        <v>186.994</v>
      </c>
      <c r="IV86" s="29">
        <v>183.369</v>
      </c>
      <c r="IW86" s="29">
        <v>181.923</v>
      </c>
      <c r="IX86" s="29">
        <v>181.78399999999999</v>
      </c>
      <c r="IY86" s="29">
        <v>176.86600000000001</v>
      </c>
      <c r="IZ86" s="29">
        <v>180.571</v>
      </c>
      <c r="JA86" s="29">
        <v>178.375</v>
      </c>
      <c r="JB86" s="29">
        <v>182.983</v>
      </c>
      <c r="JC86" s="29">
        <v>189.31700000000001</v>
      </c>
      <c r="JD86" s="29">
        <v>190.73500000000001</v>
      </c>
      <c r="JE86" s="29">
        <v>186.87799999999999</v>
      </c>
      <c r="JF86" s="29">
        <v>185.803</v>
      </c>
      <c r="JG86" s="29">
        <v>182.16399999999999</v>
      </c>
      <c r="JH86" s="29">
        <v>183.78200000000001</v>
      </c>
      <c r="JI86" s="29">
        <v>187.774</v>
      </c>
      <c r="JJ86" s="29">
        <v>190.358</v>
      </c>
      <c r="JK86" s="29">
        <v>187.94300000000001</v>
      </c>
      <c r="JL86" s="29">
        <v>188.6</v>
      </c>
      <c r="JM86" s="29">
        <v>193.26900000000001</v>
      </c>
      <c r="JN86" s="29">
        <v>196.14</v>
      </c>
      <c r="JO86" s="29">
        <v>195.49600000000001</v>
      </c>
      <c r="JP86" s="29">
        <v>199.40899999999999</v>
      </c>
      <c r="JQ86" s="29">
        <v>202.203</v>
      </c>
      <c r="JR86" s="29">
        <v>200.785</v>
      </c>
      <c r="JS86" s="29">
        <v>206.89400000000001</v>
      </c>
      <c r="JT86" s="29">
        <v>211.81</v>
      </c>
      <c r="JU86" s="29">
        <v>216.93600000000001</v>
      </c>
      <c r="JV86" s="29">
        <v>213.38</v>
      </c>
      <c r="JW86" s="29">
        <v>215.00200000000001</v>
      </c>
      <c r="JX86" s="29">
        <v>216.39099999999999</v>
      </c>
      <c r="JY86" s="29">
        <v>208.87799999999999</v>
      </c>
      <c r="JZ86" s="29">
        <v>206.893</v>
      </c>
      <c r="KA86" s="29">
        <v>208.66499999999999</v>
      </c>
      <c r="KB86" s="29">
        <v>210.279</v>
      </c>
      <c r="KC86" s="29">
        <v>212.40600000000001</v>
      </c>
      <c r="KD86" s="29">
        <v>213.39500000000001</v>
      </c>
      <c r="KE86" s="29">
        <v>214.27199999999999</v>
      </c>
      <c r="KF86" s="29">
        <v>212.827</v>
      </c>
      <c r="KG86" s="29">
        <v>207.43799999999999</v>
      </c>
      <c r="KH86" s="29">
        <v>212.80099999999999</v>
      </c>
      <c r="KI86" s="29">
        <v>212.25</v>
      </c>
      <c r="KJ86" s="29">
        <v>205.96100000000001</v>
      </c>
      <c r="KK86" s="29">
        <v>201.06399999999999</v>
      </c>
      <c r="KL86" s="29">
        <v>194.78399999999999</v>
      </c>
    </row>
    <row r="87" spans="2:529" x14ac:dyDescent="0.25">
      <c r="B87" s="29" t="s">
        <v>347</v>
      </c>
      <c r="C87" s="29" t="s">
        <v>927</v>
      </c>
      <c r="D87" s="29">
        <f t="shared" si="13"/>
        <v>510</v>
      </c>
      <c r="E87" s="29" t="str" cm="1">
        <f t="array" ref="E87">_xll.BDP($B87&amp;" corp",E$11)</f>
        <v>SESGFP 4 5/8 PERP</v>
      </c>
      <c r="F87" s="29" t="str" cm="1">
        <f t="array" ref="F87">_xll.BDP($B87&amp;" corp",F$11)</f>
        <v>SESGFP</v>
      </c>
      <c r="G87" s="29" cm="1">
        <f t="array" ref="G87">_xll.BDP($B87&amp;" corp",G$11)</f>
        <v>4.625</v>
      </c>
      <c r="H87" s="31" cm="1">
        <f t="array" ref="H87">_xll.BDP($B87&amp;" corp",H$11)*1</f>
        <v>44563</v>
      </c>
      <c r="I87" s="31" t="str">
        <f t="shared" si="14"/>
        <v>SESGFP 4.625 22</v>
      </c>
      <c r="J87" s="29" t="str" cm="1">
        <f t="array" ref="J87">_xll.BDP($B87&amp;" corp",J$11)</f>
        <v>EUR</v>
      </c>
      <c r="K87" s="31" cm="1">
        <f t="array" ref="K87">_xll.BDP($B87&amp;" corp",K$11)*1</f>
        <v>42524</v>
      </c>
      <c r="L87" s="29">
        <f t="shared" ca="1" si="15"/>
        <v>1602</v>
      </c>
      <c r="N87" s="29">
        <v>1</v>
      </c>
      <c r="O87" s="29" t="s">
        <v>1174</v>
      </c>
      <c r="P87" s="29">
        <f>_xll.BDH(B87&amp;"@"&amp;C87&amp;" Corp","blp_i_sprd_mid","-2AY",,"Dates=h","Fill=C","Sort=R","Dir=H","factor=1","pcs="&amp;TV88,"cols=510;rows=1")</f>
        <v>295.50900000000001</v>
      </c>
      <c r="Q87" s="29">
        <v>300.96899999999999</v>
      </c>
      <c r="R87" s="29">
        <v>299.40600000000001</v>
      </c>
      <c r="S87" s="29">
        <v>308.697</v>
      </c>
      <c r="T87" s="29">
        <v>312.62200000000001</v>
      </c>
      <c r="U87" s="29">
        <v>291.26</v>
      </c>
      <c r="V87" s="29">
        <v>294.02999999999997</v>
      </c>
      <c r="W87" s="29">
        <v>302.84300000000002</v>
      </c>
      <c r="X87" s="29">
        <v>302.98</v>
      </c>
      <c r="Y87" s="29">
        <v>305.75799999999998</v>
      </c>
      <c r="Z87" s="29">
        <v>317.166</v>
      </c>
      <c r="AA87" s="29">
        <v>330.73099999999999</v>
      </c>
      <c r="AB87" s="29">
        <v>357.04700000000003</v>
      </c>
      <c r="AC87" s="29">
        <v>369.512</v>
      </c>
      <c r="AD87" s="29">
        <v>369.51499999999999</v>
      </c>
      <c r="AE87" s="29">
        <v>375.97199999999998</v>
      </c>
      <c r="AF87" s="29">
        <v>377.71</v>
      </c>
      <c r="AG87" s="29">
        <v>377.59</v>
      </c>
      <c r="AH87" s="29">
        <v>380.25</v>
      </c>
      <c r="AI87" s="29">
        <v>371.92099999999999</v>
      </c>
      <c r="AJ87" s="29">
        <v>350.88400000000001</v>
      </c>
      <c r="AK87" s="29">
        <v>349.90899999999999</v>
      </c>
      <c r="AL87" s="29">
        <v>335.85199999999998</v>
      </c>
      <c r="AM87" s="29">
        <v>324.34100000000001</v>
      </c>
      <c r="AN87" s="29">
        <v>326.59699999999998</v>
      </c>
      <c r="AO87" s="29">
        <v>330.43299999999999</v>
      </c>
      <c r="AP87" s="29">
        <v>334.28399999999999</v>
      </c>
      <c r="AQ87" s="29">
        <v>340.26400000000001</v>
      </c>
      <c r="AR87" s="29">
        <v>333.41699999999997</v>
      </c>
      <c r="AS87" s="29">
        <v>321.56400000000002</v>
      </c>
      <c r="AT87" s="29">
        <v>320.601</v>
      </c>
      <c r="AU87" s="29">
        <v>313.47399999999999</v>
      </c>
      <c r="AV87" s="29">
        <v>303.37900000000002</v>
      </c>
      <c r="AW87" s="29">
        <v>305.29899999999998</v>
      </c>
      <c r="AX87" s="29">
        <v>306.14699999999999</v>
      </c>
      <c r="AY87" s="29">
        <v>305.12</v>
      </c>
      <c r="AZ87" s="29">
        <v>313.80700000000002</v>
      </c>
      <c r="BA87" s="29">
        <v>315.20699999999999</v>
      </c>
      <c r="BB87" s="29">
        <v>310.43900000000002</v>
      </c>
      <c r="BC87" s="29">
        <v>289.19</v>
      </c>
      <c r="BD87" s="29">
        <v>286.25599999999997</v>
      </c>
      <c r="BE87" s="29">
        <v>288.089</v>
      </c>
      <c r="BF87" s="29">
        <v>291.45800000000003</v>
      </c>
      <c r="BG87" s="29">
        <v>291.185</v>
      </c>
      <c r="BH87" s="29">
        <v>286.93099999999998</v>
      </c>
      <c r="BI87" s="29">
        <v>273.553</v>
      </c>
      <c r="BJ87" s="29">
        <v>260.36799999999999</v>
      </c>
      <c r="BK87" s="29">
        <v>249.012</v>
      </c>
      <c r="BL87" s="29">
        <v>249.62</v>
      </c>
      <c r="BM87" s="29">
        <v>254.52699999999999</v>
      </c>
      <c r="BN87" s="29">
        <v>264.49799999999999</v>
      </c>
      <c r="BO87" s="29">
        <v>291.15499999999997</v>
      </c>
      <c r="BP87" s="29">
        <v>306.79000000000002</v>
      </c>
      <c r="BQ87" s="29">
        <v>328.46499999999997</v>
      </c>
      <c r="BR87" s="29">
        <v>332.858</v>
      </c>
      <c r="BS87" s="29">
        <v>332.18599999999998</v>
      </c>
      <c r="BT87" s="29">
        <v>330.02100000000002</v>
      </c>
      <c r="BU87" s="29">
        <v>331.88499999999999</v>
      </c>
      <c r="BV87" s="29">
        <v>326.41500000000002</v>
      </c>
      <c r="BW87" s="29">
        <v>317.55200000000002</v>
      </c>
      <c r="BX87" s="29">
        <v>306.35599999999999</v>
      </c>
      <c r="BY87" s="29">
        <v>293.262</v>
      </c>
      <c r="BZ87" s="29">
        <v>287.78899999999999</v>
      </c>
      <c r="CA87" s="29">
        <v>277.93200000000002</v>
      </c>
      <c r="CB87" s="29">
        <v>274.77699999999999</v>
      </c>
      <c r="CC87" s="29">
        <v>273.68299999999999</v>
      </c>
      <c r="CD87" s="29">
        <v>293.56700000000001</v>
      </c>
      <c r="CE87" s="29">
        <v>313.12299999999999</v>
      </c>
      <c r="CF87" s="29">
        <v>314.72699999999998</v>
      </c>
      <c r="CG87" s="29">
        <v>317.00200000000001</v>
      </c>
      <c r="CH87" s="29">
        <v>326.15899999999999</v>
      </c>
      <c r="CI87" s="29">
        <v>328.08100000000002</v>
      </c>
      <c r="CJ87" s="29">
        <v>331.19900000000001</v>
      </c>
      <c r="CK87" s="29">
        <v>332.60899999999998</v>
      </c>
      <c r="CL87" s="29">
        <v>333.49200000000002</v>
      </c>
      <c r="CM87" s="29">
        <v>332.71699999999998</v>
      </c>
      <c r="CN87" s="29">
        <v>334.33100000000002</v>
      </c>
      <c r="CO87" s="29">
        <v>350.322</v>
      </c>
      <c r="CP87" s="29">
        <v>366.1</v>
      </c>
      <c r="CQ87" s="29">
        <v>379.17700000000002</v>
      </c>
      <c r="CR87" s="29">
        <v>390.80599999999998</v>
      </c>
      <c r="CS87" s="29">
        <v>400.73899999999998</v>
      </c>
      <c r="CT87" s="29">
        <v>405.2</v>
      </c>
      <c r="CU87" s="29">
        <v>404.53300000000002</v>
      </c>
      <c r="CV87" s="29">
        <v>399.11900000000003</v>
      </c>
      <c r="CW87" s="29">
        <v>403.3</v>
      </c>
      <c r="CX87" s="29">
        <v>409.7</v>
      </c>
      <c r="CY87" s="29">
        <v>392.25700000000001</v>
      </c>
      <c r="CZ87" s="29">
        <v>391.12799999999999</v>
      </c>
      <c r="DA87" s="29">
        <v>375.22699999999998</v>
      </c>
      <c r="DB87" s="29">
        <v>367.24299999999999</v>
      </c>
      <c r="DC87" s="29">
        <v>411.46800000000002</v>
      </c>
      <c r="DD87" s="29">
        <v>392.60500000000002</v>
      </c>
      <c r="DE87" s="29">
        <v>410.11399999999998</v>
      </c>
      <c r="DF87" s="29">
        <v>370.065</v>
      </c>
      <c r="DG87" s="29">
        <v>340.66300000000001</v>
      </c>
      <c r="DH87" s="29">
        <v>283.60700000000003</v>
      </c>
      <c r="DI87" s="29">
        <v>284.39999999999998</v>
      </c>
      <c r="DJ87" s="29">
        <v>361.39499999999998</v>
      </c>
      <c r="DK87" s="29">
        <v>400.99599999999998</v>
      </c>
      <c r="DL87" s="29">
        <v>437.24400000000003</v>
      </c>
      <c r="DM87" s="29">
        <v>455.92899999999997</v>
      </c>
      <c r="DN87" s="29">
        <v>455.613</v>
      </c>
      <c r="DO87" s="29">
        <v>438.93700000000001</v>
      </c>
      <c r="DP87" s="29">
        <v>449.84100000000001</v>
      </c>
      <c r="DQ87" s="29">
        <v>506.85500000000002</v>
      </c>
      <c r="DR87" s="29">
        <v>539.62400000000002</v>
      </c>
      <c r="DS87" s="29">
        <v>575.02499999999998</v>
      </c>
      <c r="DT87" s="29">
        <v>598.03899999999999</v>
      </c>
      <c r="DU87" s="29">
        <v>638.1</v>
      </c>
      <c r="DV87" s="29">
        <v>699.09900000000005</v>
      </c>
      <c r="DW87" s="29">
        <v>734.36900000000003</v>
      </c>
      <c r="DX87" s="29">
        <v>765.94</v>
      </c>
      <c r="DY87" s="29">
        <v>758.43200000000002</v>
      </c>
      <c r="DZ87" s="29">
        <v>756.32799999999997</v>
      </c>
      <c r="EA87" s="29">
        <v>764.67700000000002</v>
      </c>
      <c r="EB87" s="29">
        <v>791.81600000000003</v>
      </c>
      <c r="EC87" s="29">
        <v>848.452</v>
      </c>
      <c r="ED87" s="29">
        <v>836.60199999999998</v>
      </c>
      <c r="EE87" s="29">
        <v>817.59699999999998</v>
      </c>
      <c r="EF87" s="29">
        <v>786.96299999999997</v>
      </c>
      <c r="EG87" s="29">
        <v>735.58699999999999</v>
      </c>
      <c r="EH87" s="29">
        <v>712.197</v>
      </c>
      <c r="EI87" s="29">
        <v>649.85799999999995</v>
      </c>
      <c r="EJ87" s="29">
        <v>615.19600000000003</v>
      </c>
      <c r="EK87" s="29">
        <v>628.39</v>
      </c>
      <c r="EL87" s="29">
        <v>629.97299999999996</v>
      </c>
      <c r="EM87" s="29">
        <v>641.12400000000002</v>
      </c>
      <c r="EN87" s="29">
        <v>640.44299999999998</v>
      </c>
      <c r="EO87" s="29">
        <v>615.01400000000001</v>
      </c>
      <c r="EP87" s="29">
        <v>610.00400000000002</v>
      </c>
      <c r="EQ87" s="29">
        <v>611.36500000000001</v>
      </c>
      <c r="ER87" s="29">
        <v>603.76300000000003</v>
      </c>
      <c r="ES87" s="29">
        <v>623.43799999999999</v>
      </c>
      <c r="ET87" s="29">
        <v>800.06500000000005</v>
      </c>
      <c r="EU87" s="29">
        <v>895.25599999999997</v>
      </c>
      <c r="EV87" s="29">
        <v>922.07100000000003</v>
      </c>
      <c r="EW87" s="29">
        <v>1035.105</v>
      </c>
      <c r="EX87" s="29">
        <v>1038.723</v>
      </c>
      <c r="EY87" s="29">
        <v>1042.1210000000001</v>
      </c>
      <c r="EZ87" s="29">
        <v>1028.751</v>
      </c>
      <c r="FA87" s="29">
        <v>1033.069</v>
      </c>
      <c r="FB87" s="29">
        <v>1036.9269999999999</v>
      </c>
      <c r="FC87" s="29">
        <v>1031.1559999999999</v>
      </c>
      <c r="FD87" s="29">
        <v>1088.848</v>
      </c>
      <c r="FE87" s="29">
        <v>1087.846</v>
      </c>
      <c r="FF87" s="29">
        <v>1118.47</v>
      </c>
      <c r="FG87" s="29">
        <v>1125.2819999999999</v>
      </c>
      <c r="FH87" s="29">
        <v>1091.9000000000001</v>
      </c>
      <c r="FI87" s="29">
        <v>1039.855</v>
      </c>
      <c r="FJ87" s="29">
        <v>1014.778</v>
      </c>
      <c r="FK87" s="29">
        <v>835.83900000000006</v>
      </c>
      <c r="FL87" s="29">
        <v>702.71</v>
      </c>
      <c r="FM87" s="29">
        <v>560.19799999999998</v>
      </c>
      <c r="FN87" s="29">
        <v>507.31</v>
      </c>
      <c r="FO87" s="29">
        <v>425.834</v>
      </c>
      <c r="FP87" s="29">
        <v>411.33199999999999</v>
      </c>
      <c r="FQ87" s="29">
        <v>429.262</v>
      </c>
      <c r="FR87" s="29">
        <v>346.79199999999997</v>
      </c>
      <c r="FS87" s="29">
        <v>299.56400000000002</v>
      </c>
      <c r="FT87" s="29">
        <v>301.863</v>
      </c>
      <c r="FU87" s="29">
        <v>322.447</v>
      </c>
      <c r="FV87" s="29">
        <v>329.375</v>
      </c>
      <c r="FW87" s="29">
        <v>308.197</v>
      </c>
      <c r="FX87" s="29">
        <v>227.27</v>
      </c>
      <c r="FY87" s="29">
        <v>197.83699999999999</v>
      </c>
      <c r="FZ87" s="29">
        <v>178.29300000000001</v>
      </c>
      <c r="GA87" s="29">
        <v>163.261</v>
      </c>
      <c r="GB87" s="29">
        <v>139.91</v>
      </c>
      <c r="GC87" s="29">
        <v>140.06399999999999</v>
      </c>
      <c r="GD87" s="29">
        <v>139.63</v>
      </c>
      <c r="GE87" s="29">
        <v>143.83600000000001</v>
      </c>
      <c r="GF87" s="29">
        <v>139.06100000000001</v>
      </c>
      <c r="GG87" s="29">
        <v>137.84800000000001</v>
      </c>
      <c r="GH87" s="29">
        <v>137.67500000000001</v>
      </c>
      <c r="GI87" s="29">
        <v>137.48099999999999</v>
      </c>
      <c r="GJ87" s="29">
        <v>141.393</v>
      </c>
      <c r="GK87" s="29">
        <v>142.649</v>
      </c>
      <c r="GL87" s="29">
        <v>131.38800000000001</v>
      </c>
      <c r="GM87" s="29">
        <v>151.249</v>
      </c>
      <c r="GN87" s="29">
        <v>170.815</v>
      </c>
      <c r="GO87" s="29">
        <v>185.31100000000001</v>
      </c>
      <c r="GP87" s="29">
        <v>201.38499999999999</v>
      </c>
      <c r="GQ87" s="29">
        <v>206.57300000000001</v>
      </c>
      <c r="GR87" s="29">
        <v>216.33199999999999</v>
      </c>
      <c r="GS87" s="29">
        <v>203.95400000000001</v>
      </c>
      <c r="GT87" s="29">
        <v>188.25299999999999</v>
      </c>
      <c r="GU87" s="29">
        <v>195.084</v>
      </c>
      <c r="GV87" s="29">
        <v>175.315</v>
      </c>
      <c r="GW87" s="29">
        <v>171.458</v>
      </c>
      <c r="GX87" s="29">
        <v>175.584</v>
      </c>
      <c r="GY87" s="29">
        <v>177.46299999999999</v>
      </c>
      <c r="GZ87" s="29">
        <v>174.50299999999999</v>
      </c>
      <c r="HA87" s="29">
        <v>172.75899999999999</v>
      </c>
      <c r="HB87" s="29">
        <v>175.267</v>
      </c>
      <c r="HC87" s="29">
        <v>182.10599999999999</v>
      </c>
      <c r="HD87" s="29">
        <v>181.74199999999999</v>
      </c>
      <c r="HE87" s="29">
        <v>179.06399999999999</v>
      </c>
      <c r="HF87" s="29">
        <v>174.702</v>
      </c>
      <c r="HG87" s="29">
        <v>175.52500000000001</v>
      </c>
      <c r="HH87" s="29">
        <v>179.27600000000001</v>
      </c>
      <c r="HI87" s="29">
        <v>169.35900000000001</v>
      </c>
      <c r="HJ87" s="29">
        <v>168.149</v>
      </c>
      <c r="HK87" s="29">
        <v>161.619</v>
      </c>
      <c r="HL87" s="29">
        <v>158.64599999999999</v>
      </c>
      <c r="HM87" s="29">
        <v>156.929</v>
      </c>
      <c r="HN87" s="29">
        <v>155.666</v>
      </c>
      <c r="HO87" s="29">
        <v>161.88200000000001</v>
      </c>
      <c r="HP87" s="29">
        <v>164.45500000000001</v>
      </c>
      <c r="HQ87" s="29">
        <v>160.99100000000001</v>
      </c>
      <c r="HR87" s="29">
        <v>171.72300000000001</v>
      </c>
      <c r="HS87" s="29">
        <v>170.32599999999999</v>
      </c>
      <c r="HT87" s="29">
        <v>173.44499999999999</v>
      </c>
      <c r="HU87" s="29">
        <v>175.245</v>
      </c>
      <c r="HV87" s="29">
        <v>176.339</v>
      </c>
      <c r="HW87" s="29">
        <v>177.12700000000001</v>
      </c>
      <c r="HX87" s="29">
        <v>188.477</v>
      </c>
      <c r="HY87" s="29">
        <v>190.99799999999999</v>
      </c>
      <c r="HZ87" s="29">
        <v>195.00299999999999</v>
      </c>
      <c r="IA87" s="29">
        <v>197.77699999999999</v>
      </c>
      <c r="IB87" s="29">
        <v>202.01499999999999</v>
      </c>
      <c r="IC87" s="29">
        <v>207.47399999999999</v>
      </c>
      <c r="ID87" s="29">
        <v>213.98</v>
      </c>
      <c r="IE87" s="29">
        <v>210.99100000000001</v>
      </c>
      <c r="IF87" s="29">
        <v>205.137</v>
      </c>
      <c r="IG87" s="29">
        <v>206.76599999999999</v>
      </c>
      <c r="IH87" s="29">
        <v>210.10499999999999</v>
      </c>
      <c r="II87" s="29">
        <v>205.31100000000001</v>
      </c>
      <c r="IJ87" s="29">
        <v>204.333</v>
      </c>
      <c r="IK87" s="29">
        <v>217.61</v>
      </c>
      <c r="IL87" s="29">
        <v>243.92099999999999</v>
      </c>
      <c r="IM87" s="29">
        <v>256.46499999999997</v>
      </c>
      <c r="IN87" s="29">
        <v>264.10399999999998</v>
      </c>
      <c r="IO87" s="29">
        <v>263.99099999999999</v>
      </c>
      <c r="IP87" s="29">
        <v>226.649</v>
      </c>
      <c r="IQ87" s="29">
        <v>221.33199999999999</v>
      </c>
      <c r="IR87" s="29">
        <v>214.22300000000001</v>
      </c>
      <c r="IS87" s="29">
        <v>213.52099999999999</v>
      </c>
      <c r="IT87" s="29">
        <v>188.44499999999999</v>
      </c>
      <c r="IU87" s="29">
        <v>186.82900000000001</v>
      </c>
      <c r="IV87" s="29">
        <v>177.554</v>
      </c>
      <c r="IW87" s="29">
        <v>168.07599999999999</v>
      </c>
      <c r="IX87" s="29">
        <v>170.57300000000001</v>
      </c>
      <c r="IY87" s="29">
        <v>167.67699999999999</v>
      </c>
      <c r="IZ87" s="29">
        <v>178.15199999999999</v>
      </c>
      <c r="JA87" s="29">
        <v>181.905</v>
      </c>
      <c r="JB87" s="29">
        <v>179.32499999999999</v>
      </c>
      <c r="JC87" s="29">
        <v>174.59200000000001</v>
      </c>
      <c r="JD87" s="29">
        <v>173.83199999999999</v>
      </c>
      <c r="JE87" s="29">
        <v>166.386</v>
      </c>
      <c r="JF87" s="29">
        <v>168.149</v>
      </c>
      <c r="JG87" s="29">
        <v>173.20400000000001</v>
      </c>
      <c r="JH87" s="29">
        <v>176.55600000000001</v>
      </c>
      <c r="JI87" s="29">
        <v>179.709</v>
      </c>
      <c r="JJ87" s="29">
        <v>187.16399999999999</v>
      </c>
      <c r="JK87" s="29">
        <v>190.244</v>
      </c>
      <c r="JL87" s="29">
        <v>192.952</v>
      </c>
      <c r="JM87" s="29">
        <v>198.328</v>
      </c>
      <c r="JN87" s="29">
        <v>206.613</v>
      </c>
      <c r="JO87" s="29">
        <v>209.71</v>
      </c>
      <c r="JP87" s="29">
        <v>213.077</v>
      </c>
      <c r="JQ87" s="29">
        <v>218.98</v>
      </c>
      <c r="JR87" s="29">
        <v>226.84299999999999</v>
      </c>
      <c r="JS87" s="29">
        <v>227.25700000000001</v>
      </c>
      <c r="JT87" s="29">
        <v>224.92</v>
      </c>
      <c r="JU87" s="29">
        <v>223.47900000000001</v>
      </c>
      <c r="JV87" s="29">
        <v>225.715</v>
      </c>
      <c r="JW87" s="29">
        <v>216.94499999999999</v>
      </c>
      <c r="JX87" s="29">
        <v>204.66800000000001</v>
      </c>
      <c r="JY87" s="29">
        <v>213.60900000000001</v>
      </c>
      <c r="JZ87" s="29">
        <v>219.86699999999999</v>
      </c>
      <c r="KA87" s="29">
        <v>228.8</v>
      </c>
      <c r="KB87" s="29">
        <v>235.38800000000001</v>
      </c>
      <c r="KC87" s="29">
        <v>225.477</v>
      </c>
      <c r="KD87" s="29">
        <v>226.16800000000001</v>
      </c>
      <c r="KE87" s="29">
        <v>222.06800000000001</v>
      </c>
      <c r="KF87" s="29">
        <v>230.50200000000001</v>
      </c>
      <c r="KG87" s="29">
        <v>215.435</v>
      </c>
      <c r="KH87" s="29">
        <v>192.27</v>
      </c>
      <c r="KI87" s="29">
        <v>188.959</v>
      </c>
      <c r="KJ87" s="29">
        <v>184.363</v>
      </c>
      <c r="KK87" s="29">
        <v>186.71700000000001</v>
      </c>
      <c r="KL87" s="29">
        <v>215.036</v>
      </c>
      <c r="KM87" s="29">
        <v>211.24100000000001</v>
      </c>
      <c r="KN87" s="29">
        <v>207.041</v>
      </c>
      <c r="KO87" s="29">
        <v>202.136</v>
      </c>
      <c r="KP87" s="29">
        <v>199.58600000000001</v>
      </c>
      <c r="KQ87" s="29">
        <v>204.947</v>
      </c>
      <c r="KR87" s="29">
        <v>207.58199999999999</v>
      </c>
      <c r="KS87" s="29">
        <v>197.73699999999999</v>
      </c>
      <c r="KT87" s="29">
        <v>193.70699999999999</v>
      </c>
      <c r="KU87" s="29">
        <v>193.6</v>
      </c>
      <c r="KV87" s="29">
        <v>192.48599999999999</v>
      </c>
      <c r="KW87" s="29">
        <v>191.59899999999999</v>
      </c>
      <c r="KX87" s="29">
        <v>195.78899999999999</v>
      </c>
      <c r="KY87" s="29">
        <v>193.02</v>
      </c>
      <c r="KZ87" s="29">
        <v>197.422</v>
      </c>
      <c r="LA87" s="29">
        <v>217.833</v>
      </c>
      <c r="LB87" s="29">
        <v>235.38800000000001</v>
      </c>
      <c r="LC87" s="29">
        <v>239.99700000000001</v>
      </c>
      <c r="LD87" s="29">
        <v>254.18600000000001</v>
      </c>
      <c r="LE87" s="29">
        <v>254.91800000000001</v>
      </c>
      <c r="LF87" s="29">
        <v>242.041</v>
      </c>
      <c r="LG87" s="29">
        <v>240.852</v>
      </c>
      <c r="LH87" s="29">
        <v>236.88900000000001</v>
      </c>
      <c r="LI87" s="29">
        <v>240.619</v>
      </c>
      <c r="LJ87" s="29">
        <v>247</v>
      </c>
      <c r="LK87" s="29">
        <v>263.51100000000002</v>
      </c>
      <c r="LL87" s="29">
        <v>277.67</v>
      </c>
      <c r="LM87" s="29">
        <v>279.71600000000001</v>
      </c>
      <c r="LN87" s="29">
        <v>266.161</v>
      </c>
      <c r="LO87" s="29">
        <v>251.19200000000001</v>
      </c>
      <c r="LP87" s="29">
        <v>249.834</v>
      </c>
      <c r="LQ87" s="29">
        <v>247.18199999999999</v>
      </c>
      <c r="LR87" s="29">
        <v>233.648</v>
      </c>
      <c r="LS87" s="29">
        <v>236.166</v>
      </c>
      <c r="LT87" s="29">
        <v>235.291</v>
      </c>
      <c r="LU87" s="29">
        <v>249.40199999999999</v>
      </c>
      <c r="LV87" s="29">
        <v>253.023</v>
      </c>
      <c r="LW87" s="29">
        <v>261.69</v>
      </c>
      <c r="LX87" s="29">
        <v>265.88499999999999</v>
      </c>
      <c r="LY87" s="29">
        <v>263.66800000000001</v>
      </c>
      <c r="LZ87" s="29">
        <v>252.911</v>
      </c>
      <c r="MA87" s="29">
        <v>239.721</v>
      </c>
      <c r="MB87" s="29">
        <v>242.84399999999999</v>
      </c>
      <c r="MC87" s="29">
        <v>241.34100000000001</v>
      </c>
      <c r="MD87" s="29">
        <v>239.042</v>
      </c>
      <c r="ME87" s="29">
        <v>257.78899999999999</v>
      </c>
      <c r="MF87" s="29">
        <v>248.16900000000001</v>
      </c>
      <c r="MG87" s="29">
        <v>243.26900000000001</v>
      </c>
      <c r="MH87" s="29">
        <v>215.874</v>
      </c>
      <c r="MI87" s="29">
        <v>224.393</v>
      </c>
      <c r="MJ87" s="29">
        <v>233.471</v>
      </c>
      <c r="MK87" s="29">
        <v>252.35599999999999</v>
      </c>
      <c r="ML87" s="29">
        <v>257.851</v>
      </c>
      <c r="MM87" s="29">
        <v>265.13</v>
      </c>
      <c r="MN87" s="29">
        <v>275.22800000000001</v>
      </c>
      <c r="MO87" s="29">
        <v>278.94799999999998</v>
      </c>
      <c r="MP87" s="29">
        <v>262.66300000000001</v>
      </c>
      <c r="MQ87" s="29">
        <v>249.62799999999999</v>
      </c>
      <c r="MR87" s="29">
        <v>241.21600000000001</v>
      </c>
      <c r="MS87" s="29">
        <v>195.58099999999999</v>
      </c>
      <c r="MT87" s="29">
        <v>199.41800000000001</v>
      </c>
      <c r="MU87" s="29">
        <v>214.46899999999999</v>
      </c>
      <c r="MV87" s="29">
        <v>246.518</v>
      </c>
      <c r="MW87" s="29">
        <v>254.19399999999999</v>
      </c>
      <c r="MX87" s="29">
        <v>257.39800000000002</v>
      </c>
      <c r="MY87" s="29">
        <v>254.30500000000001</v>
      </c>
      <c r="MZ87" s="29">
        <v>247.536</v>
      </c>
      <c r="NA87" s="29">
        <v>261.98500000000001</v>
      </c>
      <c r="NB87" s="29">
        <v>272.48399999999998</v>
      </c>
      <c r="NC87" s="29">
        <v>266.35599999999999</v>
      </c>
      <c r="ND87" s="29">
        <v>282.23899999999998</v>
      </c>
      <c r="NE87" s="29">
        <v>299.803</v>
      </c>
      <c r="NF87" s="29">
        <v>312.89800000000002</v>
      </c>
      <c r="NG87" s="29">
        <v>311.31799999999998</v>
      </c>
      <c r="NH87" s="29">
        <v>304.82799999999997</v>
      </c>
      <c r="NI87" s="29">
        <v>314.14600000000002</v>
      </c>
      <c r="NJ87" s="29">
        <v>314.59800000000001</v>
      </c>
      <c r="NK87" s="29">
        <v>317.23200000000003</v>
      </c>
      <c r="NL87" s="29">
        <v>314.71499999999997</v>
      </c>
      <c r="NM87" s="29">
        <v>315.85500000000002</v>
      </c>
      <c r="NN87" s="29">
        <v>292.60700000000003</v>
      </c>
      <c r="NO87" s="29">
        <v>286.34699999999998</v>
      </c>
      <c r="NP87" s="29">
        <v>286.55500000000001</v>
      </c>
      <c r="NQ87" s="29">
        <v>289.904</v>
      </c>
      <c r="NR87" s="29">
        <v>291.928</v>
      </c>
      <c r="NS87" s="29">
        <v>302.53100000000001</v>
      </c>
      <c r="NT87" s="29">
        <v>306.25</v>
      </c>
      <c r="NU87" s="29">
        <v>308.84899999999999</v>
      </c>
      <c r="NV87" s="29">
        <v>299.798</v>
      </c>
      <c r="NW87" s="29">
        <v>313.63400000000001</v>
      </c>
      <c r="NX87" s="29">
        <v>308.23099999999999</v>
      </c>
      <c r="NY87" s="29">
        <v>278.82400000000001</v>
      </c>
      <c r="NZ87" s="29">
        <v>254.30799999999999</v>
      </c>
      <c r="OA87" s="29">
        <v>251.822</v>
      </c>
      <c r="OB87" s="29">
        <v>249.48</v>
      </c>
      <c r="OC87" s="29">
        <v>253.221</v>
      </c>
      <c r="OD87" s="29">
        <v>251.98099999999999</v>
      </c>
      <c r="OE87" s="29">
        <v>231.697</v>
      </c>
      <c r="OF87" s="29">
        <v>232.51400000000001</v>
      </c>
      <c r="OG87" s="29">
        <v>232.84800000000001</v>
      </c>
      <c r="OH87" s="29">
        <v>228.011</v>
      </c>
      <c r="OI87" s="29">
        <v>222.95599999999999</v>
      </c>
      <c r="OJ87" s="29">
        <v>222.322</v>
      </c>
      <c r="OK87" s="29">
        <v>215.13499999999999</v>
      </c>
      <c r="OL87" s="29">
        <v>210.86500000000001</v>
      </c>
      <c r="OM87" s="29">
        <v>200.869</v>
      </c>
      <c r="ON87" s="29">
        <v>221.69900000000001</v>
      </c>
      <c r="OO87" s="29">
        <v>243.88900000000001</v>
      </c>
      <c r="OP87" s="29">
        <v>257.97699999999998</v>
      </c>
      <c r="OQ87" s="29">
        <v>266.423</v>
      </c>
      <c r="OR87" s="29">
        <v>268.28800000000001</v>
      </c>
      <c r="OS87" s="29">
        <v>270.71100000000001</v>
      </c>
      <c r="OT87" s="29">
        <v>267.26</v>
      </c>
      <c r="OU87" s="29">
        <v>267.99</v>
      </c>
      <c r="OV87" s="29">
        <v>277.83300000000003</v>
      </c>
      <c r="OW87" s="29">
        <v>278.89600000000002</v>
      </c>
      <c r="OX87" s="29">
        <v>292.76400000000001</v>
      </c>
      <c r="OY87" s="29">
        <v>308.16300000000001</v>
      </c>
      <c r="OZ87" s="29">
        <v>320.07799999999997</v>
      </c>
      <c r="PA87" s="29">
        <v>325.95299999999997</v>
      </c>
      <c r="PB87" s="29">
        <v>332.05500000000001</v>
      </c>
      <c r="PC87" s="29">
        <v>325.983</v>
      </c>
      <c r="PD87" s="29">
        <v>320.91000000000003</v>
      </c>
      <c r="PE87" s="29">
        <v>309.49299999999999</v>
      </c>
      <c r="PF87" s="29">
        <v>300.45600000000002</v>
      </c>
      <c r="PG87" s="29">
        <v>307.471</v>
      </c>
      <c r="PH87" s="29">
        <v>313.98599999999999</v>
      </c>
      <c r="PI87" s="29">
        <v>316.06400000000002</v>
      </c>
      <c r="PJ87" s="29">
        <v>323.44099999999997</v>
      </c>
      <c r="PK87" s="29">
        <v>348.233</v>
      </c>
      <c r="PL87" s="29">
        <v>368.73899999999998</v>
      </c>
      <c r="PM87" s="29">
        <v>393.584</v>
      </c>
      <c r="PN87" s="29">
        <v>382.26299999999998</v>
      </c>
      <c r="PO87" s="29">
        <v>342.82400000000001</v>
      </c>
      <c r="PP87" s="29">
        <v>310.44499999999999</v>
      </c>
      <c r="PQ87" s="29">
        <v>310.70299999999997</v>
      </c>
      <c r="PR87" s="29">
        <v>306.48700000000002</v>
      </c>
      <c r="PS87" s="29">
        <v>306.625</v>
      </c>
      <c r="PT87" s="29">
        <v>286.05500000000001</v>
      </c>
      <c r="PU87" s="29">
        <v>291.85599999999999</v>
      </c>
      <c r="PV87" s="29">
        <v>304.52</v>
      </c>
      <c r="PW87" s="29">
        <v>320.44499999999999</v>
      </c>
      <c r="PX87" s="29">
        <v>322.62</v>
      </c>
      <c r="PY87" s="29">
        <v>339.36799999999999</v>
      </c>
      <c r="PZ87" s="29">
        <v>339.26900000000001</v>
      </c>
      <c r="QA87" s="29">
        <v>347.86599999999999</v>
      </c>
      <c r="QB87" s="29">
        <v>352.30099999999999</v>
      </c>
      <c r="QC87" s="29">
        <v>347.19900000000001</v>
      </c>
      <c r="QD87" s="29">
        <v>351.904</v>
      </c>
      <c r="QE87" s="29">
        <v>356.83800000000002</v>
      </c>
      <c r="QF87" s="29">
        <v>373.66</v>
      </c>
      <c r="QG87" s="29">
        <v>375.226</v>
      </c>
      <c r="QH87" s="29">
        <v>338.90300000000002</v>
      </c>
      <c r="QI87" s="29">
        <v>324.46499999999997</v>
      </c>
      <c r="QJ87" s="29">
        <v>330.38099999999997</v>
      </c>
      <c r="QK87" s="29">
        <v>345.77199999999999</v>
      </c>
      <c r="QL87" s="29">
        <v>350.46199999999999</v>
      </c>
      <c r="QM87" s="29">
        <v>355.15100000000001</v>
      </c>
      <c r="QN87" s="29">
        <v>391.82400000000001</v>
      </c>
      <c r="QO87" s="29">
        <v>395.625</v>
      </c>
      <c r="QP87" s="29">
        <v>395.88200000000001</v>
      </c>
      <c r="QQ87" s="29">
        <v>395.96800000000002</v>
      </c>
      <c r="QR87" s="29">
        <v>400.483</v>
      </c>
      <c r="QS87" s="29">
        <v>401.65499999999997</v>
      </c>
      <c r="QT87" s="29">
        <v>398.54199999999997</v>
      </c>
      <c r="QU87" s="29">
        <v>384.42099999999999</v>
      </c>
      <c r="QV87" s="29">
        <v>386.80399999999997</v>
      </c>
      <c r="QW87" s="29">
        <v>397.51299999999998</v>
      </c>
      <c r="QX87" s="29">
        <v>397.05799999999999</v>
      </c>
      <c r="QY87" s="29">
        <v>418.28500000000003</v>
      </c>
      <c r="QZ87" s="29">
        <v>425.70400000000001</v>
      </c>
      <c r="RA87" s="29">
        <v>417.84</v>
      </c>
      <c r="RB87" s="29">
        <v>427.63</v>
      </c>
      <c r="RC87" s="29">
        <v>432.44099999999997</v>
      </c>
      <c r="RD87" s="29">
        <v>456.22899999999998</v>
      </c>
      <c r="RE87" s="29">
        <v>479.28800000000001</v>
      </c>
      <c r="RF87" s="29">
        <v>498.62799999999999</v>
      </c>
      <c r="RG87" s="29">
        <v>499.65899999999999</v>
      </c>
      <c r="RH87" s="29">
        <v>461.43700000000001</v>
      </c>
      <c r="RI87" s="29">
        <v>448.86599999999999</v>
      </c>
      <c r="RJ87" s="29">
        <v>453.25</v>
      </c>
      <c r="RK87" s="29">
        <v>452.48899999999998</v>
      </c>
      <c r="RL87" s="29">
        <v>454.64699999999999</v>
      </c>
      <c r="RM87" s="29">
        <v>457.02199999999999</v>
      </c>
      <c r="RN87" s="29">
        <v>426.64299999999997</v>
      </c>
      <c r="RO87" s="29">
        <v>420.26499999999999</v>
      </c>
      <c r="RP87" s="29">
        <v>416.91399999999999</v>
      </c>
      <c r="RQ87" s="29">
        <v>410.5</v>
      </c>
      <c r="RR87" s="29">
        <v>409.88</v>
      </c>
      <c r="RS87" s="29">
        <v>411.25799999999998</v>
      </c>
      <c r="RT87" s="29">
        <v>435.13200000000001</v>
      </c>
      <c r="RU87" s="29">
        <v>452.97399999999999</v>
      </c>
      <c r="RV87" s="29">
        <v>469.92700000000002</v>
      </c>
      <c r="RW87" s="29">
        <v>464.16300000000001</v>
      </c>
      <c r="RX87" s="29">
        <v>466.80200000000002</v>
      </c>
      <c r="RY87" s="29">
        <v>433.90699999999998</v>
      </c>
      <c r="RZ87" s="29">
        <v>415.05099999999999</v>
      </c>
      <c r="SA87" s="29">
        <v>388.596</v>
      </c>
      <c r="SB87" s="29">
        <v>390.06599999999997</v>
      </c>
      <c r="SC87" s="29">
        <v>379.14299999999997</v>
      </c>
      <c r="SD87" s="29">
        <v>368.17</v>
      </c>
      <c r="SE87" s="29">
        <v>365.19</v>
      </c>
      <c r="SF87" s="29">
        <v>356.62099999999998</v>
      </c>
      <c r="SG87" s="29">
        <v>359.04399999999998</v>
      </c>
      <c r="SH87" s="29">
        <v>359.46199999999999</v>
      </c>
      <c r="SI87" s="29">
        <v>367.322</v>
      </c>
      <c r="SJ87" s="29">
        <v>372.61</v>
      </c>
      <c r="SK87" s="29">
        <v>349.02499999999998</v>
      </c>
      <c r="SL87" s="29">
        <v>337.43099999999998</v>
      </c>
      <c r="SM87" s="29">
        <v>322.74</v>
      </c>
      <c r="SN87" s="29">
        <v>309.85000000000002</v>
      </c>
      <c r="SO87" s="29">
        <v>301.39299999999997</v>
      </c>
      <c r="SP87" s="29">
        <v>294.25900000000001</v>
      </c>
      <c r="SQ87" s="29">
        <v>289.22300000000001</v>
      </c>
      <c r="SR87" s="29">
        <v>280.87400000000002</v>
      </c>
      <c r="SS87" s="29">
        <v>281.197</v>
      </c>
      <c r="ST87" s="29">
        <v>284.52499999999998</v>
      </c>
      <c r="SU87" s="29">
        <v>283.971</v>
      </c>
      <c r="SV87" s="29">
        <v>285.23200000000003</v>
      </c>
      <c r="SW87" s="29">
        <v>292.85599999999999</v>
      </c>
      <c r="SX87" s="29">
        <v>313.40499999999997</v>
      </c>
      <c r="SY87" s="29">
        <v>319.44</v>
      </c>
      <c r="SZ87" s="29">
        <v>327.25200000000001</v>
      </c>
      <c r="TA87" s="29">
        <v>334.58100000000002</v>
      </c>
      <c r="TB87" s="29">
        <v>311.84899999999999</v>
      </c>
      <c r="TC87" s="29">
        <v>304.08699999999999</v>
      </c>
      <c r="TD87" s="29">
        <v>299.79000000000002</v>
      </c>
      <c r="TE87" s="29">
        <v>294.38200000000001</v>
      </c>
    </row>
    <row r="88" spans="2:529" x14ac:dyDescent="0.25">
      <c r="B88" s="29" t="s">
        <v>352</v>
      </c>
      <c r="C88" s="29" t="s">
        <v>927</v>
      </c>
      <c r="D88" s="29">
        <f t="shared" si="13"/>
        <v>512</v>
      </c>
      <c r="E88" s="29" t="str" cm="1">
        <f t="array" ref="E88">_xll.BDP($B88&amp;" corp",E$11)</f>
        <v>SESGFP 5 5/8 PERP</v>
      </c>
      <c r="F88" s="29" t="str" cm="1">
        <f t="array" ref="F88">_xll.BDP($B88&amp;" corp",F$11)</f>
        <v>SESGFP</v>
      </c>
      <c r="G88" s="29" cm="1">
        <f t="array" ref="G88">_xll.BDP($B88&amp;" corp",G$11)</f>
        <v>5.625</v>
      </c>
      <c r="H88" s="31" cm="1">
        <f t="array" ref="H88">_xll.BDP($B88&amp;" corp",H$11)*1</f>
        <v>45320</v>
      </c>
      <c r="I88" s="31" t="str">
        <f t="shared" si="14"/>
        <v>SESGFP 5.625 24</v>
      </c>
      <c r="J88" s="29" t="str" cm="1">
        <f t="array" ref="J88">_xll.BDP($B88&amp;" corp",J$11)</f>
        <v>EUR</v>
      </c>
      <c r="K88" s="31" cm="1">
        <f t="array" ref="K88">_xll.BDP($B88&amp;" corp",K$11)*1</f>
        <v>42696</v>
      </c>
      <c r="L88" s="29">
        <f t="shared" ca="1" si="15"/>
        <v>1430</v>
      </c>
      <c r="N88" s="29">
        <v>1</v>
      </c>
      <c r="O88" s="29" t="s">
        <v>1174</v>
      </c>
      <c r="P88" s="29">
        <f>_xll.BDH(B88&amp;"@"&amp;C88&amp;" Corp","blp_i_sprd_mid","-2AY",,"Dates=h","Fill=C","Sort=R","Dir=H","factor=1","pcs="&amp;TV89,"cols=512;rows=1")</f>
        <v>362.536</v>
      </c>
      <c r="Q88" s="29">
        <v>363.709</v>
      </c>
      <c r="R88" s="29">
        <v>365.637</v>
      </c>
      <c r="S88" s="29">
        <v>369.49700000000001</v>
      </c>
      <c r="T88" s="29">
        <v>371.27</v>
      </c>
      <c r="U88" s="29">
        <v>364.89800000000002</v>
      </c>
      <c r="V88" s="29">
        <v>365.05700000000002</v>
      </c>
      <c r="W88" s="29">
        <v>368.50799999999998</v>
      </c>
      <c r="X88" s="29">
        <v>367.53100000000001</v>
      </c>
      <c r="Y88" s="29">
        <v>367.89499999999998</v>
      </c>
      <c r="Z88" s="29">
        <v>372.48200000000003</v>
      </c>
      <c r="AA88" s="29">
        <v>384.18299999999999</v>
      </c>
      <c r="AB88" s="29">
        <v>397.005</v>
      </c>
      <c r="AC88" s="29">
        <v>402.51900000000001</v>
      </c>
      <c r="AD88" s="29">
        <v>404.565</v>
      </c>
      <c r="AE88" s="29">
        <v>408.95400000000001</v>
      </c>
      <c r="AF88" s="29">
        <v>412.30399999999997</v>
      </c>
      <c r="AG88" s="29">
        <v>412.47800000000001</v>
      </c>
      <c r="AH88" s="29">
        <v>412.72199999999998</v>
      </c>
      <c r="AI88" s="29">
        <v>406.642</v>
      </c>
      <c r="AJ88" s="29">
        <v>392.78500000000003</v>
      </c>
      <c r="AK88" s="29">
        <v>395.26400000000001</v>
      </c>
      <c r="AL88" s="29">
        <v>385.79700000000003</v>
      </c>
      <c r="AM88" s="29">
        <v>372.637</v>
      </c>
      <c r="AN88" s="29">
        <v>375.83199999999999</v>
      </c>
      <c r="AO88" s="29">
        <v>376.315</v>
      </c>
      <c r="AP88" s="29">
        <v>378.649</v>
      </c>
      <c r="AQ88" s="29">
        <v>379.887</v>
      </c>
      <c r="AR88" s="29">
        <v>378.65600000000001</v>
      </c>
      <c r="AS88" s="29">
        <v>371.34800000000001</v>
      </c>
      <c r="AT88" s="29">
        <v>374.488</v>
      </c>
      <c r="AU88" s="29">
        <v>373.76400000000001</v>
      </c>
      <c r="AV88" s="29">
        <v>371.00200000000001</v>
      </c>
      <c r="AW88" s="29">
        <v>372.82</v>
      </c>
      <c r="AX88" s="29">
        <v>371.95699999999999</v>
      </c>
      <c r="AY88" s="29">
        <v>372.01900000000001</v>
      </c>
      <c r="AZ88" s="29">
        <v>373.05900000000003</v>
      </c>
      <c r="BA88" s="29">
        <v>367.24200000000002</v>
      </c>
      <c r="BB88" s="29">
        <v>372.51400000000001</v>
      </c>
      <c r="BC88" s="29">
        <v>374.70499999999998</v>
      </c>
      <c r="BD88" s="29">
        <v>365.041</v>
      </c>
      <c r="BE88" s="29">
        <v>362.56900000000002</v>
      </c>
      <c r="BF88" s="29">
        <v>365.505</v>
      </c>
      <c r="BG88" s="29">
        <v>366.93799999999999</v>
      </c>
      <c r="BH88" s="29">
        <v>363.83199999999999</v>
      </c>
      <c r="BI88" s="29">
        <v>360.96</v>
      </c>
      <c r="BJ88" s="29">
        <v>347.41199999999998</v>
      </c>
      <c r="BK88" s="29">
        <v>317.57499999999999</v>
      </c>
      <c r="BL88" s="29">
        <v>313.74299999999999</v>
      </c>
      <c r="BM88" s="29">
        <v>309.31299999999999</v>
      </c>
      <c r="BN88" s="29">
        <v>314.524</v>
      </c>
      <c r="BO88" s="29">
        <v>328</v>
      </c>
      <c r="BP88" s="29">
        <v>346.21</v>
      </c>
      <c r="BQ88" s="29">
        <v>355.49200000000002</v>
      </c>
      <c r="BR88" s="29">
        <v>369.29500000000002</v>
      </c>
      <c r="BS88" s="29">
        <v>372.18599999999998</v>
      </c>
      <c r="BT88" s="29">
        <v>374.226</v>
      </c>
      <c r="BU88" s="29">
        <v>376.03399999999999</v>
      </c>
      <c r="BV88" s="29">
        <v>375.61099999999999</v>
      </c>
      <c r="BW88" s="29">
        <v>370.93400000000003</v>
      </c>
      <c r="BX88" s="29">
        <v>363.69900000000001</v>
      </c>
      <c r="BY88" s="29">
        <v>361.779</v>
      </c>
      <c r="BZ88" s="29">
        <v>361.49599999999998</v>
      </c>
      <c r="CA88" s="29">
        <v>358.60300000000001</v>
      </c>
      <c r="CB88" s="29">
        <v>359.96899999999999</v>
      </c>
      <c r="CC88" s="29">
        <v>367.67500000000001</v>
      </c>
      <c r="CD88" s="29">
        <v>366.23200000000003</v>
      </c>
      <c r="CE88" s="29">
        <v>393.11099999999999</v>
      </c>
      <c r="CF88" s="29">
        <v>423.10899999999998</v>
      </c>
      <c r="CG88" s="29">
        <v>427.66199999999998</v>
      </c>
      <c r="CH88" s="29">
        <v>429.553</v>
      </c>
      <c r="CI88" s="29">
        <v>437.06900000000002</v>
      </c>
      <c r="CJ88" s="29">
        <v>438.23099999999999</v>
      </c>
      <c r="CK88" s="29">
        <v>443.483</v>
      </c>
      <c r="CL88" s="29">
        <v>444.94499999999999</v>
      </c>
      <c r="CM88" s="29">
        <v>442.98099999999999</v>
      </c>
      <c r="CN88" s="29">
        <v>444.68</v>
      </c>
      <c r="CO88" s="29">
        <v>447.62799999999999</v>
      </c>
      <c r="CP88" s="29">
        <v>463.45800000000003</v>
      </c>
      <c r="CQ88" s="29">
        <v>477.447</v>
      </c>
      <c r="CR88" s="29">
        <v>488.56599999999997</v>
      </c>
      <c r="CS88" s="29">
        <v>501.76799999999997</v>
      </c>
      <c r="CT88" s="29">
        <v>510.017</v>
      </c>
      <c r="CU88" s="29">
        <v>510.84699999999998</v>
      </c>
      <c r="CV88" s="29">
        <v>511.84800000000001</v>
      </c>
      <c r="CW88" s="29">
        <v>513.12099999999998</v>
      </c>
      <c r="CX88" s="29">
        <v>511.09899999999999</v>
      </c>
      <c r="CY88" s="29">
        <v>513.96199999999999</v>
      </c>
      <c r="CZ88" s="29">
        <v>510.803</v>
      </c>
      <c r="DA88" s="29">
        <v>513.46699999999998</v>
      </c>
      <c r="DB88" s="29">
        <v>502.94200000000001</v>
      </c>
      <c r="DC88" s="29">
        <v>493.05700000000002</v>
      </c>
      <c r="DD88" s="29">
        <v>517.01099999999997</v>
      </c>
      <c r="DE88" s="29">
        <v>496.04700000000003</v>
      </c>
      <c r="DF88" s="29">
        <v>492.42399999999998</v>
      </c>
      <c r="DG88" s="29">
        <v>469.55399999999997</v>
      </c>
      <c r="DH88" s="29">
        <v>454.71899999999999</v>
      </c>
      <c r="DI88" s="29">
        <v>436.76400000000001</v>
      </c>
      <c r="DJ88" s="29">
        <v>451.80099999999999</v>
      </c>
      <c r="DK88" s="29">
        <v>496.62599999999998</v>
      </c>
      <c r="DL88" s="29">
        <v>523.82899999999995</v>
      </c>
      <c r="DM88" s="29">
        <v>547.47</v>
      </c>
      <c r="DN88" s="29">
        <v>561.74599999999998</v>
      </c>
      <c r="DO88" s="29">
        <v>563.04200000000003</v>
      </c>
      <c r="DP88" s="29">
        <v>557.97900000000004</v>
      </c>
      <c r="DQ88" s="29">
        <v>561.16999999999996</v>
      </c>
      <c r="DR88" s="29">
        <v>591.00800000000004</v>
      </c>
      <c r="DS88" s="29">
        <v>611.66</v>
      </c>
      <c r="DT88" s="29">
        <v>624.92899999999997</v>
      </c>
      <c r="DU88" s="29">
        <v>633.98599999999999</v>
      </c>
      <c r="DV88" s="29">
        <v>648.06500000000005</v>
      </c>
      <c r="DW88" s="29">
        <v>671.01900000000001</v>
      </c>
      <c r="DX88" s="29">
        <v>685.37599999999998</v>
      </c>
      <c r="DY88" s="29">
        <v>696.71600000000001</v>
      </c>
      <c r="DZ88" s="29">
        <v>690.43299999999999</v>
      </c>
      <c r="EA88" s="29">
        <v>687.53899999999999</v>
      </c>
      <c r="EB88" s="29">
        <v>691.90899999999999</v>
      </c>
      <c r="EC88" s="29">
        <v>691.14300000000003</v>
      </c>
      <c r="ED88" s="29">
        <v>710.9</v>
      </c>
      <c r="EE88" s="29">
        <v>730.74800000000005</v>
      </c>
      <c r="EF88" s="29">
        <v>723.93399999999997</v>
      </c>
      <c r="EG88" s="29">
        <v>712.80100000000004</v>
      </c>
      <c r="EH88" s="29">
        <v>676.84799999999996</v>
      </c>
      <c r="EI88" s="29">
        <v>664.84799999999996</v>
      </c>
      <c r="EJ88" s="29">
        <v>657.14499999999998</v>
      </c>
      <c r="EK88" s="29">
        <v>626.80499999999995</v>
      </c>
      <c r="EL88" s="29">
        <v>607.04899999999998</v>
      </c>
      <c r="EM88" s="29">
        <v>622.81299999999999</v>
      </c>
      <c r="EN88" s="29">
        <v>620.84</v>
      </c>
      <c r="EO88" s="29">
        <v>626.79</v>
      </c>
      <c r="EP88" s="29">
        <v>628.17100000000005</v>
      </c>
      <c r="EQ88" s="29">
        <v>616.55100000000004</v>
      </c>
      <c r="ER88" s="29">
        <v>614.399</v>
      </c>
      <c r="ES88" s="29">
        <v>614.25599999999997</v>
      </c>
      <c r="ET88" s="29">
        <v>606.96699999999998</v>
      </c>
      <c r="EU88" s="29">
        <v>613.36</v>
      </c>
      <c r="EV88" s="29">
        <v>690.26300000000003</v>
      </c>
      <c r="EW88" s="29">
        <v>730.327</v>
      </c>
      <c r="EX88" s="29">
        <v>744.40200000000004</v>
      </c>
      <c r="EY88" s="29">
        <v>793.49099999999999</v>
      </c>
      <c r="EZ88" s="29">
        <v>796.26199999999994</v>
      </c>
      <c r="FA88" s="29">
        <v>795.05</v>
      </c>
      <c r="FB88" s="29">
        <v>795.05799999999999</v>
      </c>
      <c r="FC88" s="29">
        <v>797.55499999999995</v>
      </c>
      <c r="FD88" s="29">
        <v>802.85500000000002</v>
      </c>
      <c r="FE88" s="29">
        <v>798.197</v>
      </c>
      <c r="FF88" s="29">
        <v>810.13900000000001</v>
      </c>
      <c r="FG88" s="29">
        <v>806.97699999999998</v>
      </c>
      <c r="FH88" s="29">
        <v>849.67600000000004</v>
      </c>
      <c r="FI88" s="29">
        <v>843.41899999999998</v>
      </c>
      <c r="FJ88" s="29">
        <v>816.23500000000001</v>
      </c>
      <c r="FK88" s="29">
        <v>793.10500000000002</v>
      </c>
      <c r="FL88" s="29">
        <v>790.78</v>
      </c>
      <c r="FM88" s="29">
        <v>693.80499999999995</v>
      </c>
      <c r="FN88" s="29">
        <v>590.12699999999995</v>
      </c>
      <c r="FO88" s="29">
        <v>527.06600000000003</v>
      </c>
      <c r="FP88" s="29">
        <v>514.42999999999995</v>
      </c>
      <c r="FQ88" s="29">
        <v>455.44900000000001</v>
      </c>
      <c r="FR88" s="29">
        <v>443.16</v>
      </c>
      <c r="FS88" s="29">
        <v>450.56099999999998</v>
      </c>
      <c r="FT88" s="29">
        <v>374.77699999999999</v>
      </c>
      <c r="FU88" s="29">
        <v>348.03800000000001</v>
      </c>
      <c r="FV88" s="29">
        <v>343.67599999999999</v>
      </c>
      <c r="FW88" s="29">
        <v>351.07</v>
      </c>
      <c r="FX88" s="29">
        <v>357.52100000000002</v>
      </c>
      <c r="FY88" s="29">
        <v>325.00900000000001</v>
      </c>
      <c r="FZ88" s="29">
        <v>290.714</v>
      </c>
      <c r="GA88" s="29">
        <v>272.52</v>
      </c>
      <c r="GB88" s="29">
        <v>263.911</v>
      </c>
      <c r="GC88" s="29">
        <v>252.49</v>
      </c>
      <c r="GD88" s="29">
        <v>236.268</v>
      </c>
      <c r="GE88" s="29">
        <v>236.798</v>
      </c>
      <c r="GF88" s="29">
        <v>236.69200000000001</v>
      </c>
      <c r="GG88" s="29">
        <v>238.86099999999999</v>
      </c>
      <c r="GH88" s="29">
        <v>235.66200000000001</v>
      </c>
      <c r="GI88" s="29">
        <v>236.441</v>
      </c>
      <c r="GJ88" s="29">
        <v>237.238</v>
      </c>
      <c r="GK88" s="29">
        <v>233.52099999999999</v>
      </c>
      <c r="GL88" s="29">
        <v>233.90600000000001</v>
      </c>
      <c r="GM88" s="29">
        <v>236.209</v>
      </c>
      <c r="GN88" s="29">
        <v>228.749</v>
      </c>
      <c r="GO88" s="29">
        <v>250.255</v>
      </c>
      <c r="GP88" s="29">
        <v>271.50200000000001</v>
      </c>
      <c r="GQ88" s="29">
        <v>284.87200000000001</v>
      </c>
      <c r="GR88" s="29">
        <v>296.721</v>
      </c>
      <c r="GS88" s="29">
        <v>298.19200000000001</v>
      </c>
      <c r="GT88" s="29">
        <v>298.64400000000001</v>
      </c>
      <c r="GU88" s="29">
        <v>284.88299999999998</v>
      </c>
      <c r="GV88" s="29">
        <v>266.71600000000001</v>
      </c>
      <c r="GW88" s="29">
        <v>274.70400000000001</v>
      </c>
      <c r="GX88" s="29">
        <v>262.77199999999999</v>
      </c>
      <c r="GY88" s="29">
        <v>260.49299999999999</v>
      </c>
      <c r="GZ88" s="29">
        <v>257.89699999999999</v>
      </c>
      <c r="HA88" s="29">
        <v>258.95800000000003</v>
      </c>
      <c r="HB88" s="29">
        <v>253.41</v>
      </c>
      <c r="HC88" s="29">
        <v>255.53700000000001</v>
      </c>
      <c r="HD88" s="29">
        <v>259.59899999999999</v>
      </c>
      <c r="HE88" s="29">
        <v>265.44299999999998</v>
      </c>
      <c r="HF88" s="29">
        <v>263.82499999999999</v>
      </c>
      <c r="HG88" s="29">
        <v>264.52699999999999</v>
      </c>
      <c r="HH88" s="29">
        <v>262.072</v>
      </c>
      <c r="HI88" s="29">
        <v>261.74299999999999</v>
      </c>
      <c r="HJ88" s="29">
        <v>267.24599999999998</v>
      </c>
      <c r="HK88" s="29">
        <v>266.69099999999997</v>
      </c>
      <c r="HL88" s="29">
        <v>267.80399999999997</v>
      </c>
      <c r="HM88" s="29">
        <v>261.33</v>
      </c>
      <c r="HN88" s="29">
        <v>256.50200000000001</v>
      </c>
      <c r="HO88" s="29">
        <v>256.33</v>
      </c>
      <c r="HP88" s="29">
        <v>255.24600000000001</v>
      </c>
      <c r="HQ88" s="29">
        <v>259.52999999999997</v>
      </c>
      <c r="HR88" s="29">
        <v>260</v>
      </c>
      <c r="HS88" s="29">
        <v>258.17200000000003</v>
      </c>
      <c r="HT88" s="29">
        <v>261.14400000000001</v>
      </c>
      <c r="HU88" s="29">
        <v>260.98500000000001</v>
      </c>
      <c r="HV88" s="29">
        <v>263.363</v>
      </c>
      <c r="HW88" s="29">
        <v>266.06200000000001</v>
      </c>
      <c r="HX88" s="29">
        <v>267.50299999999999</v>
      </c>
      <c r="HY88" s="29">
        <v>270.51299999999998</v>
      </c>
      <c r="HZ88" s="29">
        <v>274.86099999999999</v>
      </c>
      <c r="IA88" s="29">
        <v>277.89299999999997</v>
      </c>
      <c r="IB88" s="29">
        <v>279.21699999999998</v>
      </c>
      <c r="IC88" s="29">
        <v>280.31099999999998</v>
      </c>
      <c r="ID88" s="29">
        <v>281.38200000000001</v>
      </c>
      <c r="IE88" s="29">
        <v>284.19</v>
      </c>
      <c r="IF88" s="29">
        <v>288.38900000000001</v>
      </c>
      <c r="IG88" s="29">
        <v>290.37299999999999</v>
      </c>
      <c r="IH88" s="29">
        <v>278.31599999999997</v>
      </c>
      <c r="II88" s="29">
        <v>282.91800000000001</v>
      </c>
      <c r="IJ88" s="29">
        <v>283.82499999999999</v>
      </c>
      <c r="IK88" s="29">
        <v>282.40899999999999</v>
      </c>
      <c r="IL88" s="29">
        <v>281.66300000000001</v>
      </c>
      <c r="IM88" s="29">
        <v>288.11200000000002</v>
      </c>
      <c r="IN88" s="29">
        <v>301.93200000000002</v>
      </c>
      <c r="IO88" s="29">
        <v>310.59399999999999</v>
      </c>
      <c r="IP88" s="29">
        <v>315.85199999999998</v>
      </c>
      <c r="IQ88" s="29">
        <v>319.40699999999998</v>
      </c>
      <c r="IR88" s="29">
        <v>281.04599999999999</v>
      </c>
      <c r="IS88" s="29">
        <v>277.495</v>
      </c>
      <c r="IT88" s="29">
        <v>273.63</v>
      </c>
      <c r="IU88" s="29">
        <v>271.82100000000003</v>
      </c>
      <c r="IV88" s="29">
        <v>241.208</v>
      </c>
      <c r="IW88" s="29">
        <v>239.70099999999999</v>
      </c>
      <c r="IX88" s="29">
        <v>230.25200000000001</v>
      </c>
      <c r="IY88" s="29">
        <v>226.078</v>
      </c>
      <c r="IZ88" s="29">
        <v>230.107</v>
      </c>
      <c r="JA88" s="29">
        <v>228.50899999999999</v>
      </c>
      <c r="JB88" s="29">
        <v>236.47800000000001</v>
      </c>
      <c r="JC88" s="29">
        <v>242.22200000000001</v>
      </c>
      <c r="JD88" s="29">
        <v>243.429</v>
      </c>
      <c r="JE88" s="29">
        <v>241.76599999999999</v>
      </c>
      <c r="JF88" s="29">
        <v>241.85900000000001</v>
      </c>
      <c r="JG88" s="29">
        <v>241.02699999999999</v>
      </c>
      <c r="JH88" s="29">
        <v>243.75299999999999</v>
      </c>
      <c r="JI88" s="29">
        <v>249.22499999999999</v>
      </c>
      <c r="JJ88" s="29">
        <v>255.11699999999999</v>
      </c>
      <c r="JK88" s="29">
        <v>256.322</v>
      </c>
      <c r="JL88" s="29">
        <v>259.56299999999999</v>
      </c>
      <c r="JM88" s="29">
        <v>262.65699999999998</v>
      </c>
      <c r="JN88" s="29">
        <v>266.29899999999998</v>
      </c>
      <c r="JO88" s="29">
        <v>269.53500000000003</v>
      </c>
      <c r="JP88" s="29">
        <v>277.39699999999999</v>
      </c>
      <c r="JQ88" s="29">
        <v>281.68200000000002</v>
      </c>
      <c r="JR88" s="29">
        <v>281.70699999999999</v>
      </c>
      <c r="JS88" s="29">
        <v>288.029</v>
      </c>
      <c r="JT88" s="29">
        <v>293.363</v>
      </c>
      <c r="JU88" s="29">
        <v>293.85199999999998</v>
      </c>
      <c r="JV88" s="29">
        <v>289.428</v>
      </c>
      <c r="JW88" s="29">
        <v>290.12799999999999</v>
      </c>
      <c r="JX88" s="29">
        <v>292.02</v>
      </c>
      <c r="JY88" s="29">
        <v>287.61399999999998</v>
      </c>
      <c r="JZ88" s="29">
        <v>279.35899999999998</v>
      </c>
      <c r="KA88" s="29">
        <v>283.423</v>
      </c>
      <c r="KB88" s="29">
        <v>285.22000000000003</v>
      </c>
      <c r="KC88" s="29">
        <v>291.60899999999998</v>
      </c>
      <c r="KD88" s="29">
        <v>294.70400000000001</v>
      </c>
      <c r="KE88" s="29">
        <v>291.89600000000002</v>
      </c>
      <c r="KF88" s="29">
        <v>290.59100000000001</v>
      </c>
      <c r="KG88" s="29">
        <v>286.08100000000002</v>
      </c>
      <c r="KH88" s="29">
        <v>289.30099999999999</v>
      </c>
      <c r="KI88" s="29">
        <v>284.78199999999998</v>
      </c>
      <c r="KJ88" s="29">
        <v>274.00799999999998</v>
      </c>
      <c r="KK88" s="29">
        <v>270.95499999999998</v>
      </c>
      <c r="KL88" s="29">
        <v>266.28100000000001</v>
      </c>
      <c r="KM88" s="29">
        <v>270.10599999999999</v>
      </c>
      <c r="KN88" s="29">
        <v>297.84800000000001</v>
      </c>
      <c r="KO88" s="29">
        <v>297.26799999999997</v>
      </c>
      <c r="KP88" s="29">
        <v>295.577</v>
      </c>
      <c r="KQ88" s="29">
        <v>295.76600000000002</v>
      </c>
      <c r="KR88" s="29">
        <v>290.53300000000002</v>
      </c>
      <c r="KS88" s="29">
        <v>308.22800000000001</v>
      </c>
      <c r="KT88" s="29">
        <v>313.21899999999999</v>
      </c>
      <c r="KU88" s="29">
        <v>311.88799999999998</v>
      </c>
      <c r="KV88" s="29">
        <v>313.98</v>
      </c>
      <c r="KW88" s="29">
        <v>314.52699999999999</v>
      </c>
      <c r="KX88" s="29">
        <v>315.90300000000002</v>
      </c>
      <c r="KY88" s="29">
        <v>313.65600000000001</v>
      </c>
      <c r="KZ88" s="29">
        <v>309.18200000000002</v>
      </c>
      <c r="LA88" s="29">
        <v>313.21199999999999</v>
      </c>
      <c r="LB88" s="29">
        <v>314.08499999999998</v>
      </c>
      <c r="LC88" s="29">
        <v>324.52199999999999</v>
      </c>
      <c r="LD88" s="29">
        <v>336.65899999999999</v>
      </c>
      <c r="LE88" s="29">
        <v>342.964</v>
      </c>
      <c r="LF88" s="29">
        <v>352.11599999999999</v>
      </c>
      <c r="LG88" s="29">
        <v>353.928</v>
      </c>
      <c r="LH88" s="29">
        <v>341.51799999999997</v>
      </c>
      <c r="LI88" s="29">
        <v>337.61099999999999</v>
      </c>
      <c r="LJ88" s="29">
        <v>334.10700000000003</v>
      </c>
      <c r="LK88" s="29">
        <v>333.697</v>
      </c>
      <c r="LL88" s="29">
        <v>337.61</v>
      </c>
      <c r="LM88" s="29">
        <v>346.851</v>
      </c>
      <c r="LN88" s="29">
        <v>351.08699999999999</v>
      </c>
      <c r="LO88" s="29">
        <v>352.95499999999998</v>
      </c>
      <c r="LP88" s="29">
        <v>345.70299999999997</v>
      </c>
      <c r="LQ88" s="29">
        <v>335.27800000000002</v>
      </c>
      <c r="LR88" s="29">
        <v>332.44900000000001</v>
      </c>
      <c r="LS88" s="29">
        <v>329.48599999999999</v>
      </c>
      <c r="LT88" s="29">
        <v>315.30099999999999</v>
      </c>
      <c r="LU88" s="29">
        <v>314.49099999999999</v>
      </c>
      <c r="LV88" s="29">
        <v>316.21199999999999</v>
      </c>
      <c r="LW88" s="29">
        <v>323.98200000000003</v>
      </c>
      <c r="LX88" s="29">
        <v>328.57600000000002</v>
      </c>
      <c r="LY88" s="29">
        <v>330.423</v>
      </c>
      <c r="LZ88" s="29">
        <v>333.964</v>
      </c>
      <c r="MA88" s="29">
        <v>331.63900000000001</v>
      </c>
      <c r="MB88" s="29">
        <v>319.541</v>
      </c>
      <c r="MC88" s="29">
        <v>309.435</v>
      </c>
      <c r="MD88" s="29">
        <v>312.17</v>
      </c>
      <c r="ME88" s="29">
        <v>307.298</v>
      </c>
      <c r="MF88" s="29">
        <v>308.85899999999998</v>
      </c>
      <c r="MG88" s="29">
        <v>318.79500000000002</v>
      </c>
      <c r="MH88" s="29">
        <v>321.02100000000002</v>
      </c>
      <c r="MI88" s="29">
        <v>318.99099999999999</v>
      </c>
      <c r="MJ88" s="29">
        <v>304.29000000000002</v>
      </c>
      <c r="MK88" s="29">
        <v>306.12400000000002</v>
      </c>
      <c r="ML88" s="29">
        <v>313.79199999999997</v>
      </c>
      <c r="MM88" s="29">
        <v>326.16300000000001</v>
      </c>
      <c r="MN88" s="29">
        <v>332.16</v>
      </c>
      <c r="MO88" s="29">
        <v>340.28800000000001</v>
      </c>
      <c r="MP88" s="29">
        <v>345.61099999999999</v>
      </c>
      <c r="MQ88" s="29">
        <v>349.45699999999999</v>
      </c>
      <c r="MR88" s="29">
        <v>345.255</v>
      </c>
      <c r="MS88" s="29">
        <v>336.577</v>
      </c>
      <c r="MT88" s="29">
        <v>326.3</v>
      </c>
      <c r="MU88" s="29">
        <v>298.18200000000002</v>
      </c>
      <c r="MV88" s="29">
        <v>306.45299999999997</v>
      </c>
      <c r="MW88" s="29">
        <v>319.46600000000001</v>
      </c>
      <c r="MX88" s="29">
        <v>336.87299999999999</v>
      </c>
      <c r="MY88" s="29">
        <v>341.19799999999998</v>
      </c>
      <c r="MZ88" s="29">
        <v>343.447</v>
      </c>
      <c r="NA88" s="29">
        <v>345.43200000000002</v>
      </c>
      <c r="NB88" s="29">
        <v>339.81299999999999</v>
      </c>
      <c r="NC88" s="29">
        <v>350.67899999999997</v>
      </c>
      <c r="ND88" s="29">
        <v>360.37599999999998</v>
      </c>
      <c r="NE88" s="29">
        <v>355.97199999999998</v>
      </c>
      <c r="NF88" s="29">
        <v>362.05200000000002</v>
      </c>
      <c r="NG88" s="29">
        <v>373.78</v>
      </c>
      <c r="NH88" s="29">
        <v>382.85700000000003</v>
      </c>
      <c r="NI88" s="29">
        <v>381.60300000000001</v>
      </c>
      <c r="NJ88" s="29">
        <v>377.29199999999997</v>
      </c>
      <c r="NK88" s="29">
        <v>382.64699999999999</v>
      </c>
      <c r="NL88" s="29">
        <v>381.32100000000003</v>
      </c>
      <c r="NM88" s="29">
        <v>387.58300000000003</v>
      </c>
      <c r="NN88" s="29">
        <v>380.71600000000001</v>
      </c>
      <c r="NO88" s="29">
        <v>382.59300000000002</v>
      </c>
      <c r="NP88" s="29">
        <v>365.70499999999998</v>
      </c>
      <c r="NQ88" s="29">
        <v>358.56599999999997</v>
      </c>
      <c r="NR88" s="29">
        <v>358.58300000000003</v>
      </c>
      <c r="NS88" s="29">
        <v>360.46800000000002</v>
      </c>
      <c r="NT88" s="29">
        <v>360.09399999999999</v>
      </c>
      <c r="NU88" s="29">
        <v>370.22399999999999</v>
      </c>
      <c r="NV88" s="29">
        <v>372.50900000000001</v>
      </c>
      <c r="NW88" s="29">
        <v>374.89600000000002</v>
      </c>
      <c r="NX88" s="29">
        <v>369.42500000000001</v>
      </c>
      <c r="NY88" s="29">
        <v>379.62799999999999</v>
      </c>
      <c r="NZ88" s="29">
        <v>371.363</v>
      </c>
      <c r="OA88" s="29">
        <v>351.54399999999998</v>
      </c>
      <c r="OB88" s="29">
        <v>333.56</v>
      </c>
      <c r="OC88" s="29">
        <v>334.55700000000002</v>
      </c>
      <c r="OD88" s="29">
        <v>336.58199999999999</v>
      </c>
      <c r="OE88" s="29">
        <v>339.01499999999999</v>
      </c>
      <c r="OF88" s="29">
        <v>341.42899999999997</v>
      </c>
      <c r="OG88" s="29">
        <v>338.26299999999998</v>
      </c>
      <c r="OH88" s="29">
        <v>339.7</v>
      </c>
      <c r="OI88" s="29">
        <v>341.786</v>
      </c>
      <c r="OJ88" s="29">
        <v>341.16199999999998</v>
      </c>
      <c r="OK88" s="29">
        <v>332.60500000000002</v>
      </c>
      <c r="OL88" s="29">
        <v>333.46199999999999</v>
      </c>
      <c r="OM88" s="29">
        <v>328.41500000000002</v>
      </c>
      <c r="ON88" s="29">
        <v>323.42599999999999</v>
      </c>
      <c r="OO88" s="29">
        <v>323.255</v>
      </c>
      <c r="OP88" s="29">
        <v>336.827</v>
      </c>
      <c r="OQ88" s="29">
        <v>352.40699999999998</v>
      </c>
      <c r="OR88" s="29">
        <v>362.32299999999998</v>
      </c>
      <c r="OS88" s="29">
        <v>370.59</v>
      </c>
      <c r="OT88" s="29">
        <v>374.61900000000003</v>
      </c>
      <c r="OU88" s="29">
        <v>375.06799999999998</v>
      </c>
      <c r="OV88" s="29">
        <v>373.27800000000002</v>
      </c>
      <c r="OW88" s="29">
        <v>376.7</v>
      </c>
      <c r="OX88" s="29">
        <v>387.64699999999999</v>
      </c>
      <c r="OY88" s="29">
        <v>386.03500000000003</v>
      </c>
      <c r="OZ88" s="29">
        <v>398.43200000000002</v>
      </c>
      <c r="PA88" s="29">
        <v>407.15800000000002</v>
      </c>
      <c r="PB88" s="29">
        <v>413.47399999999999</v>
      </c>
      <c r="PC88" s="29">
        <v>414.4</v>
      </c>
      <c r="PD88" s="29">
        <v>419.85700000000003</v>
      </c>
      <c r="PE88" s="29">
        <v>413.94</v>
      </c>
      <c r="PF88" s="29">
        <v>409.11099999999999</v>
      </c>
      <c r="PG88" s="29">
        <v>397.90100000000001</v>
      </c>
      <c r="PH88" s="29">
        <v>392.87200000000001</v>
      </c>
      <c r="PI88" s="29">
        <v>397.79700000000003</v>
      </c>
      <c r="PJ88" s="29">
        <v>394.202</v>
      </c>
      <c r="PK88" s="29">
        <v>398.96899999999999</v>
      </c>
      <c r="PL88" s="29">
        <v>405.97</v>
      </c>
      <c r="PM88" s="29">
        <v>411.733</v>
      </c>
      <c r="PN88" s="29">
        <v>427.44900000000001</v>
      </c>
      <c r="PO88" s="29">
        <v>443.67500000000001</v>
      </c>
      <c r="PP88" s="29">
        <v>437.77300000000002</v>
      </c>
      <c r="PQ88" s="29">
        <v>411.202</v>
      </c>
      <c r="PR88" s="29">
        <v>390.64699999999999</v>
      </c>
      <c r="PS88" s="29">
        <v>392.51499999999999</v>
      </c>
      <c r="PT88" s="29">
        <v>391.83800000000002</v>
      </c>
      <c r="PU88" s="29">
        <v>390.89800000000002</v>
      </c>
      <c r="PV88" s="29">
        <v>384.839</v>
      </c>
      <c r="PW88" s="29">
        <v>390.82600000000002</v>
      </c>
      <c r="PX88" s="29">
        <v>403.39400000000001</v>
      </c>
      <c r="PY88" s="29">
        <v>412.392</v>
      </c>
      <c r="PZ88" s="29">
        <v>411.226</v>
      </c>
      <c r="QA88" s="29">
        <v>421.76600000000002</v>
      </c>
      <c r="QB88" s="29">
        <v>419.887</v>
      </c>
      <c r="QC88" s="29">
        <v>425.61900000000003</v>
      </c>
      <c r="QD88" s="29">
        <v>430.58300000000003</v>
      </c>
      <c r="QE88" s="29">
        <v>425.476</v>
      </c>
      <c r="QF88" s="29">
        <v>429.18200000000002</v>
      </c>
      <c r="QG88" s="29">
        <v>432.90199999999999</v>
      </c>
      <c r="QH88" s="29">
        <v>442.16899999999998</v>
      </c>
      <c r="QI88" s="29">
        <v>441.84500000000003</v>
      </c>
      <c r="QJ88" s="29">
        <v>418.92200000000003</v>
      </c>
      <c r="QK88" s="29">
        <v>406.529</v>
      </c>
      <c r="QL88" s="29">
        <v>413.923</v>
      </c>
      <c r="QM88" s="29">
        <v>426.87700000000001</v>
      </c>
      <c r="QN88" s="29">
        <v>428.70800000000003</v>
      </c>
      <c r="QO88" s="29">
        <v>433.83699999999999</v>
      </c>
      <c r="QP88" s="29">
        <v>448.93400000000003</v>
      </c>
      <c r="QQ88" s="29">
        <v>455.14699999999999</v>
      </c>
      <c r="QR88" s="29">
        <v>456.90100000000001</v>
      </c>
      <c r="QS88" s="29">
        <v>456.49700000000001</v>
      </c>
      <c r="QT88" s="29">
        <v>461.02199999999999</v>
      </c>
      <c r="QU88" s="29">
        <v>460.654</v>
      </c>
      <c r="QV88" s="29">
        <v>454.32</v>
      </c>
      <c r="QW88" s="29">
        <v>447.161</v>
      </c>
      <c r="QX88" s="29">
        <v>451.815</v>
      </c>
      <c r="QY88" s="29">
        <v>464.97399999999999</v>
      </c>
      <c r="QZ88" s="29">
        <v>468.44799999999998</v>
      </c>
      <c r="RA88" s="29">
        <v>483.12799999999999</v>
      </c>
      <c r="RB88" s="29">
        <v>487.58600000000001</v>
      </c>
      <c r="RC88" s="29">
        <v>483.71600000000001</v>
      </c>
      <c r="RD88" s="29">
        <v>491.04599999999999</v>
      </c>
      <c r="RE88" s="29">
        <v>493.125</v>
      </c>
      <c r="RF88" s="29">
        <v>508.59399999999999</v>
      </c>
      <c r="RG88" s="29">
        <v>525.03</v>
      </c>
      <c r="RH88" s="29">
        <v>535.97900000000004</v>
      </c>
      <c r="RI88" s="29">
        <v>537.83699999999999</v>
      </c>
      <c r="RJ88" s="29">
        <v>502.642</v>
      </c>
      <c r="RK88" s="29">
        <v>493.14</v>
      </c>
      <c r="RL88" s="29">
        <v>494.7</v>
      </c>
      <c r="RM88" s="29">
        <v>493.173</v>
      </c>
      <c r="RN88" s="29">
        <v>483.76499999999999</v>
      </c>
      <c r="RO88" s="29">
        <v>482.38600000000002</v>
      </c>
      <c r="RP88" s="29">
        <v>480.15199999999999</v>
      </c>
      <c r="RQ88" s="29">
        <v>475.52300000000002</v>
      </c>
      <c r="RR88" s="29">
        <v>472.375</v>
      </c>
      <c r="RS88" s="29">
        <v>467.52699999999999</v>
      </c>
      <c r="RT88" s="29">
        <v>466.76600000000002</v>
      </c>
      <c r="RU88" s="29">
        <v>466.51900000000001</v>
      </c>
      <c r="RV88" s="29">
        <v>481.101</v>
      </c>
      <c r="RW88" s="29">
        <v>495.649</v>
      </c>
      <c r="RX88" s="29">
        <v>503.52199999999999</v>
      </c>
      <c r="RY88" s="29">
        <v>500.02600000000001</v>
      </c>
      <c r="RZ88" s="29">
        <v>492.33300000000003</v>
      </c>
      <c r="SA88" s="29">
        <v>470.60599999999999</v>
      </c>
      <c r="SB88" s="29">
        <v>454.83600000000001</v>
      </c>
      <c r="SC88" s="29">
        <v>440.53699999999998</v>
      </c>
      <c r="SD88" s="29">
        <v>441.19600000000003</v>
      </c>
      <c r="SE88" s="29">
        <v>433.73</v>
      </c>
      <c r="SF88" s="29">
        <v>426.952</v>
      </c>
      <c r="SG88" s="29">
        <v>423.48599999999999</v>
      </c>
      <c r="SH88" s="29">
        <v>419.77499999999998</v>
      </c>
      <c r="SI88" s="29">
        <v>423.00400000000002</v>
      </c>
      <c r="SJ88" s="29">
        <v>423.19499999999999</v>
      </c>
      <c r="SK88" s="29">
        <v>424.339</v>
      </c>
      <c r="SL88" s="29">
        <v>427.68799999999999</v>
      </c>
      <c r="SM88" s="29">
        <v>410.447</v>
      </c>
      <c r="SN88" s="29">
        <v>403.34500000000003</v>
      </c>
      <c r="SO88" s="29">
        <v>391.10399999999998</v>
      </c>
      <c r="SP88" s="29">
        <v>381.17</v>
      </c>
      <c r="SQ88" s="29">
        <v>373.59199999999998</v>
      </c>
      <c r="SR88" s="29">
        <v>370.26799999999997</v>
      </c>
      <c r="SS88" s="29">
        <v>365.68299999999999</v>
      </c>
      <c r="ST88" s="29">
        <v>359.351</v>
      </c>
      <c r="SU88" s="29">
        <v>360.625</v>
      </c>
      <c r="SV88" s="29">
        <v>362.55200000000002</v>
      </c>
      <c r="SW88" s="29">
        <v>362.815</v>
      </c>
      <c r="SX88" s="29">
        <v>364.07299999999998</v>
      </c>
      <c r="SY88" s="29">
        <v>367.73899999999998</v>
      </c>
      <c r="SZ88" s="29">
        <v>375.08</v>
      </c>
      <c r="TA88" s="29">
        <v>378.59699999999998</v>
      </c>
      <c r="TB88" s="29">
        <v>384.87400000000002</v>
      </c>
      <c r="TC88" s="29">
        <v>386.71800000000002</v>
      </c>
      <c r="TD88" s="29">
        <v>368.387</v>
      </c>
      <c r="TE88" s="29">
        <v>363.185</v>
      </c>
      <c r="TF88" s="29">
        <v>358.69099999999997</v>
      </c>
      <c r="TG88" s="29">
        <v>352.00599999999997</v>
      </c>
    </row>
    <row r="89" spans="2:529" x14ac:dyDescent="0.25">
      <c r="B89" s="29" t="s">
        <v>461</v>
      </c>
      <c r="C89" s="29" t="s">
        <v>927</v>
      </c>
      <c r="D89" s="29">
        <f t="shared" si="13"/>
        <v>177</v>
      </c>
      <c r="E89" s="29" t="str" cm="1">
        <f t="array" ref="E89">_xll.BDP($B89&amp;" corp",E$11)</f>
        <v>T 2 7/8 PERP</v>
      </c>
      <c r="F89" s="29" t="str" cm="1">
        <f t="array" ref="F89">_xll.BDP($B89&amp;" corp",F$11)</f>
        <v>T</v>
      </c>
      <c r="G89" s="29" cm="1">
        <f t="array" ref="G89">_xll.BDP($B89&amp;" corp",G$11)</f>
        <v>2.875</v>
      </c>
      <c r="H89" s="31" cm="1">
        <f t="array" ref="H89">_xll.BDP($B89&amp;" corp",H$11)*1</f>
        <v>45718</v>
      </c>
      <c r="I89" s="31" t="str">
        <f t="shared" si="14"/>
        <v>T 2.875 25</v>
      </c>
      <c r="J89" s="29" t="str" cm="1">
        <f t="array" ref="J89">_xll.BDP($B89&amp;" corp",J$11)</f>
        <v>EUR</v>
      </c>
      <c r="K89" s="31" cm="1">
        <f t="array" ref="K89">_xll.BDP($B89&amp;" corp",K$11)*1</f>
        <v>43873</v>
      </c>
      <c r="L89" s="29">
        <f t="shared" ca="1" si="15"/>
        <v>253</v>
      </c>
      <c r="N89" s="29">
        <v>1</v>
      </c>
      <c r="O89" s="29" t="s">
        <v>1174</v>
      </c>
      <c r="P89" s="29">
        <f>_xll.BDH(B89&amp;"@"&amp;C89&amp;" Corp","blp_i_sprd_mid","-2AY",,"Dates=h","Fill=C","Sort=R","Dir=H","factor=1","pcs="&amp;TV90,"cols=177;rows=1")</f>
        <v>399.06900000000002</v>
      </c>
      <c r="Q89" s="29">
        <v>398.005</v>
      </c>
      <c r="R89" s="29">
        <v>397.12799999999999</v>
      </c>
      <c r="S89" s="29">
        <v>400.59199999999998</v>
      </c>
      <c r="T89" s="29">
        <v>401.91199999999998</v>
      </c>
      <c r="U89" s="29">
        <v>391.03500000000003</v>
      </c>
      <c r="V89" s="29">
        <v>388.74299999999999</v>
      </c>
      <c r="W89" s="29">
        <v>386.65600000000001</v>
      </c>
      <c r="X89" s="29">
        <v>388.98399999999998</v>
      </c>
      <c r="Y89" s="29">
        <v>384.35899999999998</v>
      </c>
      <c r="Z89" s="29">
        <v>376.82799999999997</v>
      </c>
      <c r="AA89" s="29">
        <v>378.351</v>
      </c>
      <c r="AB89" s="29">
        <v>384.87799999999999</v>
      </c>
      <c r="AC89" s="29">
        <v>397.90100000000001</v>
      </c>
      <c r="AD89" s="29">
        <v>396.88400000000001</v>
      </c>
      <c r="AE89" s="29">
        <v>409.57799999999997</v>
      </c>
      <c r="AF89" s="29">
        <v>424.82100000000003</v>
      </c>
      <c r="AG89" s="29">
        <v>431.72899999999998</v>
      </c>
      <c r="AH89" s="29">
        <v>437.315</v>
      </c>
      <c r="AI89" s="29">
        <v>422.78699999999998</v>
      </c>
      <c r="AJ89" s="29">
        <v>408.48399999999998</v>
      </c>
      <c r="AK89" s="29">
        <v>418.36200000000002</v>
      </c>
      <c r="AL89" s="29">
        <v>410.06700000000001</v>
      </c>
      <c r="AM89" s="29">
        <v>391.59399999999999</v>
      </c>
      <c r="AN89" s="29">
        <v>392.29399999999998</v>
      </c>
      <c r="AO89" s="29">
        <v>392.81099999999998</v>
      </c>
      <c r="AP89" s="29">
        <v>396.36399999999998</v>
      </c>
      <c r="AQ89" s="29">
        <v>400.928</v>
      </c>
      <c r="AR89" s="29">
        <v>391.21699999999998</v>
      </c>
      <c r="AS89" s="29">
        <v>384.678</v>
      </c>
      <c r="AT89" s="29">
        <v>386.13299999999998</v>
      </c>
      <c r="AU89" s="29">
        <v>383.53199999999998</v>
      </c>
      <c r="AV89" s="29">
        <v>379.74799999999999</v>
      </c>
      <c r="AW89" s="29">
        <v>377.45699999999999</v>
      </c>
      <c r="AX89" s="29">
        <v>373.87200000000001</v>
      </c>
      <c r="AY89" s="29">
        <v>373.71899999999999</v>
      </c>
      <c r="AZ89" s="29">
        <v>372.988</v>
      </c>
      <c r="BA89" s="29">
        <v>370.43700000000001</v>
      </c>
      <c r="BB89" s="29">
        <v>372.34300000000002</v>
      </c>
      <c r="BC89" s="29">
        <v>368.14600000000002</v>
      </c>
      <c r="BD89" s="29">
        <v>363.8</v>
      </c>
      <c r="BE89" s="29">
        <v>362.15499999999997</v>
      </c>
      <c r="BF89" s="29">
        <v>367.12900000000002</v>
      </c>
      <c r="BG89" s="29">
        <v>371.85500000000002</v>
      </c>
      <c r="BH89" s="29">
        <v>373.1</v>
      </c>
      <c r="BI89" s="29">
        <v>373.33100000000002</v>
      </c>
      <c r="BJ89" s="29">
        <v>371.55500000000001</v>
      </c>
      <c r="BK89" s="29">
        <v>365.11099999999999</v>
      </c>
      <c r="BL89" s="29">
        <v>359.15</v>
      </c>
      <c r="BM89" s="29">
        <v>351.53899999999999</v>
      </c>
      <c r="BN89" s="29">
        <v>344.904</v>
      </c>
      <c r="BO89" s="29">
        <v>351.36399999999998</v>
      </c>
      <c r="BP89" s="29">
        <v>385.93</v>
      </c>
      <c r="BQ89" s="29">
        <v>389.57600000000002</v>
      </c>
      <c r="BR89" s="29">
        <v>409.36700000000002</v>
      </c>
      <c r="BS89" s="29">
        <v>414.286</v>
      </c>
      <c r="BT89" s="29">
        <v>422.459</v>
      </c>
      <c r="BU89" s="29">
        <v>425.61399999999998</v>
      </c>
      <c r="BV89" s="29">
        <v>427.64299999999997</v>
      </c>
      <c r="BW89" s="29">
        <v>426.78100000000001</v>
      </c>
      <c r="BX89" s="29">
        <v>422.09300000000002</v>
      </c>
      <c r="BY89" s="29">
        <v>423.02100000000002</v>
      </c>
      <c r="BZ89" s="29">
        <v>414.21100000000001</v>
      </c>
      <c r="CA89" s="29">
        <v>412.27199999999999</v>
      </c>
      <c r="CB89" s="29">
        <v>411.69799999999998</v>
      </c>
      <c r="CC89" s="29">
        <v>413.39100000000002</v>
      </c>
      <c r="CD89" s="29">
        <v>405.27100000000002</v>
      </c>
      <c r="CE89" s="29">
        <v>419.983</v>
      </c>
      <c r="CF89" s="29">
        <v>430.15899999999999</v>
      </c>
      <c r="CG89" s="29">
        <v>438.798</v>
      </c>
      <c r="CH89" s="29">
        <v>442.37</v>
      </c>
      <c r="CI89" s="29">
        <v>446.84800000000001</v>
      </c>
      <c r="CJ89" s="29">
        <v>446.78899999999999</v>
      </c>
      <c r="CK89" s="29">
        <v>448.18799999999999</v>
      </c>
      <c r="CL89" s="29">
        <v>435.08800000000002</v>
      </c>
      <c r="CM89" s="29">
        <v>425.92399999999998</v>
      </c>
      <c r="CN89" s="29">
        <v>419.07299999999998</v>
      </c>
      <c r="CO89" s="29">
        <v>411.97</v>
      </c>
      <c r="CP89" s="29">
        <v>421.01</v>
      </c>
      <c r="CQ89" s="29">
        <v>424.91300000000001</v>
      </c>
      <c r="CR89" s="29">
        <v>431.142</v>
      </c>
      <c r="CS89" s="29">
        <v>439.89100000000002</v>
      </c>
      <c r="CT89" s="29">
        <v>440.70800000000003</v>
      </c>
      <c r="CU89" s="29">
        <v>440.65199999999999</v>
      </c>
      <c r="CV89" s="29">
        <v>440.41399999999999</v>
      </c>
      <c r="CW89" s="29">
        <v>437.06299999999999</v>
      </c>
      <c r="CX89" s="29">
        <v>433.392</v>
      </c>
      <c r="CY89" s="29">
        <v>434.959</v>
      </c>
      <c r="CZ89" s="29">
        <v>424.55200000000002</v>
      </c>
      <c r="DA89" s="29">
        <v>420.47300000000001</v>
      </c>
      <c r="DB89" s="29">
        <v>408.964</v>
      </c>
      <c r="DC89" s="29">
        <v>401.99799999999999</v>
      </c>
      <c r="DD89" s="29">
        <v>440.65300000000002</v>
      </c>
      <c r="DE89" s="29">
        <v>440.09</v>
      </c>
      <c r="DF89" s="29">
        <v>442.76900000000001</v>
      </c>
      <c r="DG89" s="29">
        <v>412.37299999999999</v>
      </c>
      <c r="DH89" s="29">
        <v>394.577</v>
      </c>
      <c r="DI89" s="29">
        <v>352.57299999999998</v>
      </c>
      <c r="DJ89" s="29">
        <v>369.03</v>
      </c>
      <c r="DK89" s="29">
        <v>402.20800000000003</v>
      </c>
      <c r="DL89" s="29">
        <v>427.149</v>
      </c>
      <c r="DM89" s="29">
        <v>446.88200000000001</v>
      </c>
      <c r="DN89" s="29">
        <v>451.19799999999998</v>
      </c>
      <c r="DO89" s="29">
        <v>450.65100000000001</v>
      </c>
      <c r="DP89" s="29">
        <v>443.16899999999998</v>
      </c>
      <c r="DQ89" s="29">
        <v>439.29599999999999</v>
      </c>
      <c r="DR89" s="29">
        <v>463.75200000000001</v>
      </c>
      <c r="DS89" s="29">
        <v>491.50099999999998</v>
      </c>
      <c r="DT89" s="29">
        <v>493.40899999999999</v>
      </c>
      <c r="DU89" s="29">
        <v>494.45800000000003</v>
      </c>
      <c r="DV89" s="29">
        <v>499.495</v>
      </c>
      <c r="DW89" s="29">
        <v>511.947</v>
      </c>
      <c r="DX89" s="29">
        <v>530.476</v>
      </c>
      <c r="DY89" s="29">
        <v>540.97699999999998</v>
      </c>
      <c r="DZ89" s="29">
        <v>543.53899999999999</v>
      </c>
      <c r="EA89" s="29">
        <v>533.63699999999994</v>
      </c>
      <c r="EB89" s="29">
        <v>530.57899999999995</v>
      </c>
      <c r="EC89" s="29">
        <v>527.24900000000002</v>
      </c>
      <c r="ED89" s="29">
        <v>538.22199999999998</v>
      </c>
      <c r="EE89" s="29">
        <v>530.577</v>
      </c>
      <c r="EF89" s="29">
        <v>532.85</v>
      </c>
      <c r="EG89" s="29">
        <v>535.42399999999998</v>
      </c>
      <c r="EH89" s="29">
        <v>536.173</v>
      </c>
      <c r="EI89" s="29">
        <v>501.46199999999999</v>
      </c>
      <c r="EJ89" s="29">
        <v>498.33</v>
      </c>
      <c r="EK89" s="29">
        <v>488.88299999999998</v>
      </c>
      <c r="EL89" s="29">
        <v>477.25400000000002</v>
      </c>
      <c r="EM89" s="29">
        <v>471.99900000000002</v>
      </c>
      <c r="EN89" s="29">
        <v>496.42</v>
      </c>
      <c r="EO89" s="29">
        <v>507.57900000000001</v>
      </c>
      <c r="EP89" s="29">
        <v>528.11400000000003</v>
      </c>
      <c r="EQ89" s="29">
        <v>536.44299999999998</v>
      </c>
      <c r="ER89" s="29">
        <v>502.15100000000001</v>
      </c>
      <c r="ES89" s="29">
        <v>485.30099999999999</v>
      </c>
      <c r="ET89" s="29">
        <v>484.45499999999998</v>
      </c>
      <c r="EU89" s="29">
        <v>461.38</v>
      </c>
      <c r="EV89" s="29">
        <v>450.88</v>
      </c>
      <c r="EW89" s="29">
        <v>491.36099999999999</v>
      </c>
      <c r="EX89" s="29">
        <v>525.74900000000002</v>
      </c>
      <c r="EY89" s="29">
        <v>538.31100000000004</v>
      </c>
      <c r="EZ89" s="29">
        <v>565.94799999999998</v>
      </c>
      <c r="FA89" s="29">
        <v>569.71500000000003</v>
      </c>
      <c r="FB89" s="29">
        <v>562.68899999999996</v>
      </c>
      <c r="FC89" s="29">
        <v>549.85299999999995</v>
      </c>
      <c r="FD89" s="29">
        <v>543.58399999999995</v>
      </c>
      <c r="FE89" s="29">
        <v>544.47900000000004</v>
      </c>
      <c r="FF89" s="29">
        <v>533.72900000000004</v>
      </c>
      <c r="FG89" s="29">
        <v>531.35500000000002</v>
      </c>
      <c r="FH89" s="29">
        <v>536.56500000000005</v>
      </c>
      <c r="FI89" s="29">
        <v>621.39200000000005</v>
      </c>
      <c r="FJ89" s="29">
        <v>646.17499999999995</v>
      </c>
      <c r="FK89" s="29">
        <v>621.452</v>
      </c>
      <c r="FL89" s="29">
        <v>620.399</v>
      </c>
      <c r="FM89" s="29">
        <v>617.30899999999997</v>
      </c>
      <c r="FN89" s="29">
        <v>603.76099999999997</v>
      </c>
      <c r="FO89" s="29">
        <v>503.976</v>
      </c>
      <c r="FP89" s="29">
        <v>475.67500000000001</v>
      </c>
      <c r="FQ89" s="29">
        <v>483.83300000000003</v>
      </c>
      <c r="FR89" s="29">
        <v>430.33600000000001</v>
      </c>
      <c r="FS89" s="29">
        <v>422.70699999999999</v>
      </c>
      <c r="FT89" s="29">
        <v>460.90800000000002</v>
      </c>
      <c r="FU89" s="29">
        <v>402.43099999999998</v>
      </c>
      <c r="FV89" s="29">
        <v>358.137</v>
      </c>
      <c r="FW89" s="29">
        <v>325.73500000000001</v>
      </c>
      <c r="FX89" s="29">
        <v>321.95100000000002</v>
      </c>
      <c r="FY89" s="29">
        <v>346.738</v>
      </c>
      <c r="FZ89" s="29">
        <v>351.35</v>
      </c>
      <c r="GA89" s="29">
        <v>332.50299999999999</v>
      </c>
      <c r="GB89" s="29">
        <v>307.435</v>
      </c>
      <c r="GC89" s="29">
        <v>312.49799999999999</v>
      </c>
      <c r="GD89" s="29">
        <v>300.803</v>
      </c>
      <c r="GE89" s="29">
        <v>277.94299999999998</v>
      </c>
      <c r="GF89" s="29">
        <v>277.49299999999999</v>
      </c>
      <c r="GG89" s="29">
        <v>274.68200000000002</v>
      </c>
      <c r="GH89" s="29">
        <v>279.52800000000002</v>
      </c>
      <c r="GI89" s="29">
        <v>277.11599999999999</v>
      </c>
      <c r="GJ89" s="29">
        <v>277.59899999999999</v>
      </c>
    </row>
    <row r="90" spans="2:529" x14ac:dyDescent="0.25">
      <c r="B90" s="29" t="s">
        <v>385</v>
      </c>
      <c r="C90" s="29" t="s">
        <v>927</v>
      </c>
      <c r="D90" s="29">
        <f t="shared" si="13"/>
        <v>514</v>
      </c>
      <c r="E90" s="29" t="str" cm="1">
        <f t="array" ref="E90">_xll.BDP($B90&amp;" corp",E$11)</f>
        <v>TELEFO 3 3/4 PERP</v>
      </c>
      <c r="F90" s="29" t="str" cm="1">
        <f t="array" ref="F90">_xll.BDP($B90&amp;" corp",F$11)</f>
        <v>TELEFO</v>
      </c>
      <c r="G90" s="29" cm="1">
        <f t="array" ref="G90">_xll.BDP($B90&amp;" corp",G$11)</f>
        <v>3.75</v>
      </c>
      <c r="H90" s="31" cm="1">
        <f t="array" ref="H90">_xll.BDP($B90&amp;" corp",H$11)*1</f>
        <v>44635</v>
      </c>
      <c r="I90" s="31" t="str">
        <f t="shared" si="14"/>
        <v>TELEFO 3.75 22</v>
      </c>
      <c r="J90" s="29" t="str" cm="1">
        <f t="array" ref="J90">_xll.BDP($B90&amp;" corp",J$11)</f>
        <v>EUR</v>
      </c>
      <c r="K90" s="31" cm="1">
        <f t="array" ref="K90">_xll.BDP($B90&amp;" corp",K$11)*1</f>
        <v>42621</v>
      </c>
      <c r="L90" s="29">
        <f t="shared" ca="1" si="15"/>
        <v>1505</v>
      </c>
      <c r="N90" s="29">
        <v>1</v>
      </c>
      <c r="O90" s="29" t="s">
        <v>1174</v>
      </c>
      <c r="P90" s="29">
        <f>_xll.BDH(B90&amp;"@"&amp;C90&amp;" Corp","blp_i_sprd_mid","-2AY",,"Dates=h","Fill=C","Sort=R","Dir=H","factor=1","pcs="&amp;TV91,"cols=514;rows=1")</f>
        <v>255.64099999999999</v>
      </c>
      <c r="Q90" s="29">
        <v>257.07400000000001</v>
      </c>
      <c r="R90" s="29">
        <v>258.072</v>
      </c>
      <c r="S90" s="29">
        <v>265.08199999999999</v>
      </c>
      <c r="T90" s="29">
        <v>273.81</v>
      </c>
      <c r="U90" s="29">
        <v>263.91300000000001</v>
      </c>
      <c r="V90" s="29">
        <v>264.154</v>
      </c>
      <c r="W90" s="29">
        <v>262.02</v>
      </c>
      <c r="X90" s="29">
        <v>263.79399999999998</v>
      </c>
      <c r="Y90" s="29">
        <v>265.56</v>
      </c>
      <c r="Z90" s="29">
        <v>259.48099999999999</v>
      </c>
      <c r="AA90" s="29">
        <v>265.97399999999999</v>
      </c>
      <c r="AB90" s="29">
        <v>281.779</v>
      </c>
      <c r="AC90" s="29">
        <v>293.32799999999997</v>
      </c>
      <c r="AD90" s="29">
        <v>293.74900000000002</v>
      </c>
      <c r="AE90" s="29">
        <v>295.25299999999999</v>
      </c>
      <c r="AF90" s="29">
        <v>297.27199999999999</v>
      </c>
      <c r="AG90" s="29">
        <v>306.56099999999998</v>
      </c>
      <c r="AH90" s="29">
        <v>311.745</v>
      </c>
      <c r="AI90" s="29">
        <v>304.91500000000002</v>
      </c>
      <c r="AJ90" s="29">
        <v>288.81299999999999</v>
      </c>
      <c r="AK90" s="29">
        <v>294.45299999999997</v>
      </c>
      <c r="AL90" s="29">
        <v>301.47699999999998</v>
      </c>
      <c r="AM90" s="29">
        <v>283.09500000000003</v>
      </c>
      <c r="AN90" s="29">
        <v>287.81099999999998</v>
      </c>
      <c r="AO90" s="29">
        <v>296.01</v>
      </c>
      <c r="AP90" s="29">
        <v>313.49099999999999</v>
      </c>
      <c r="AQ90" s="29">
        <v>318.66399999999999</v>
      </c>
      <c r="AR90" s="29">
        <v>314.25900000000001</v>
      </c>
      <c r="AS90" s="29">
        <v>307.488</v>
      </c>
      <c r="AT90" s="29">
        <v>308.661</v>
      </c>
      <c r="AU90" s="29">
        <v>300.47500000000002</v>
      </c>
      <c r="AV90" s="29">
        <v>295.37</v>
      </c>
      <c r="AW90" s="29">
        <v>294.476</v>
      </c>
      <c r="AX90" s="29">
        <v>289.16699999999997</v>
      </c>
      <c r="AY90" s="29">
        <v>288.77100000000002</v>
      </c>
      <c r="AZ90" s="29">
        <v>292.33800000000002</v>
      </c>
      <c r="BA90" s="29">
        <v>286.45299999999997</v>
      </c>
      <c r="BB90" s="29">
        <v>296.07</v>
      </c>
      <c r="BC90" s="29">
        <v>297.74900000000002</v>
      </c>
      <c r="BD90" s="29">
        <v>294.44499999999999</v>
      </c>
      <c r="BE90" s="29">
        <v>291.95100000000002</v>
      </c>
      <c r="BF90" s="29">
        <v>298.07</v>
      </c>
      <c r="BG90" s="29">
        <v>303.24799999999999</v>
      </c>
      <c r="BH90" s="29">
        <v>305.01100000000002</v>
      </c>
      <c r="BI90" s="29">
        <v>304.39499999999998</v>
      </c>
      <c r="BJ90" s="29">
        <v>305.18599999999998</v>
      </c>
      <c r="BK90" s="29">
        <v>302.88900000000001</v>
      </c>
      <c r="BL90" s="29">
        <v>300.25700000000001</v>
      </c>
      <c r="BM90" s="29">
        <v>293.47000000000003</v>
      </c>
      <c r="BN90" s="29">
        <v>295.84500000000003</v>
      </c>
      <c r="BO90" s="29">
        <v>298.64400000000001</v>
      </c>
      <c r="BP90" s="29">
        <v>312.101</v>
      </c>
      <c r="BQ90" s="29">
        <v>315.60599999999999</v>
      </c>
      <c r="BR90" s="29">
        <v>316.351</v>
      </c>
      <c r="BS90" s="29">
        <v>316.82799999999997</v>
      </c>
      <c r="BT90" s="29">
        <v>323.49900000000002</v>
      </c>
      <c r="BU90" s="29">
        <v>324.40899999999999</v>
      </c>
      <c r="BV90" s="29">
        <v>324.25400000000002</v>
      </c>
      <c r="BW90" s="29">
        <v>316.49599999999998</v>
      </c>
      <c r="BX90" s="29">
        <v>306.44200000000001</v>
      </c>
      <c r="BY90" s="29">
        <v>303.39999999999998</v>
      </c>
      <c r="BZ90" s="29">
        <v>295.12299999999999</v>
      </c>
      <c r="CA90" s="29">
        <v>293.02800000000002</v>
      </c>
      <c r="CB90" s="29">
        <v>294.678</v>
      </c>
      <c r="CC90" s="29">
        <v>293.553</v>
      </c>
      <c r="CD90" s="29">
        <v>292.89100000000002</v>
      </c>
      <c r="CE90" s="29">
        <v>312.54199999999997</v>
      </c>
      <c r="CF90" s="29">
        <v>328.10399999999998</v>
      </c>
      <c r="CG90" s="29">
        <v>328.80099999999999</v>
      </c>
      <c r="CH90" s="29">
        <v>330.62200000000001</v>
      </c>
      <c r="CI90" s="29">
        <v>339.88200000000001</v>
      </c>
      <c r="CJ90" s="29">
        <v>339.51100000000002</v>
      </c>
      <c r="CK90" s="29">
        <v>347.33800000000002</v>
      </c>
      <c r="CL90" s="29">
        <v>335.40499999999997</v>
      </c>
      <c r="CM90" s="29">
        <v>336.23599999999999</v>
      </c>
      <c r="CN90" s="29">
        <v>335.43</v>
      </c>
      <c r="CO90" s="29">
        <v>334.81599999999997</v>
      </c>
      <c r="CP90" s="29">
        <v>348.178</v>
      </c>
      <c r="CQ90" s="29">
        <v>352.37299999999999</v>
      </c>
      <c r="CR90" s="29">
        <v>363.84300000000002</v>
      </c>
      <c r="CS90" s="29">
        <v>376.87099999999998</v>
      </c>
      <c r="CT90" s="29">
        <v>387.33</v>
      </c>
      <c r="CU90" s="29">
        <v>388.12099999999998</v>
      </c>
      <c r="CV90" s="29">
        <v>386.00200000000001</v>
      </c>
      <c r="CW90" s="29">
        <v>380.70100000000002</v>
      </c>
      <c r="CX90" s="29">
        <v>375.91800000000001</v>
      </c>
      <c r="CY90" s="29">
        <v>383.36900000000003</v>
      </c>
      <c r="CZ90" s="29">
        <v>378.27499999999998</v>
      </c>
      <c r="DA90" s="29">
        <v>380.39499999999998</v>
      </c>
      <c r="DB90" s="29">
        <v>364.48399999999998</v>
      </c>
      <c r="DC90" s="29">
        <v>356.88099999999997</v>
      </c>
      <c r="DD90" s="29">
        <v>395.58300000000003</v>
      </c>
      <c r="DE90" s="29">
        <v>382.61200000000002</v>
      </c>
      <c r="DF90" s="29">
        <v>389.83499999999998</v>
      </c>
      <c r="DG90" s="29">
        <v>347.846</v>
      </c>
      <c r="DH90" s="29">
        <v>310.36500000000001</v>
      </c>
      <c r="DI90" s="29">
        <v>276.34399999999999</v>
      </c>
      <c r="DJ90" s="29">
        <v>299.964</v>
      </c>
      <c r="DK90" s="29">
        <v>331.43099999999998</v>
      </c>
      <c r="DL90" s="29">
        <v>340.358</v>
      </c>
      <c r="DM90" s="29">
        <v>364.41399999999999</v>
      </c>
      <c r="DN90" s="29">
        <v>367.58699999999999</v>
      </c>
      <c r="DO90" s="29">
        <v>365.24799999999999</v>
      </c>
      <c r="DP90" s="29">
        <v>344.56599999999997</v>
      </c>
      <c r="DQ90" s="29">
        <v>341.47300000000001</v>
      </c>
      <c r="DR90" s="29">
        <v>351.15100000000001</v>
      </c>
      <c r="DS90" s="29">
        <v>326.423</v>
      </c>
      <c r="DT90" s="29">
        <v>376.435</v>
      </c>
      <c r="DU90" s="29">
        <v>373.52100000000002</v>
      </c>
      <c r="DV90" s="29">
        <v>374.82799999999997</v>
      </c>
      <c r="DW90" s="29">
        <v>388.82400000000001</v>
      </c>
      <c r="DX90" s="29">
        <v>412.185</v>
      </c>
      <c r="DY90" s="29">
        <v>422.34100000000001</v>
      </c>
      <c r="DZ90" s="29">
        <v>414.28199999999998</v>
      </c>
      <c r="EA90" s="29">
        <v>394.50400000000002</v>
      </c>
      <c r="EB90" s="29">
        <v>370.51400000000001</v>
      </c>
      <c r="EC90" s="29">
        <v>366.64299999999997</v>
      </c>
      <c r="ED90" s="29">
        <v>341.93200000000002</v>
      </c>
      <c r="EE90" s="29">
        <v>373.279</v>
      </c>
      <c r="EF90" s="29">
        <v>433.57499999999999</v>
      </c>
      <c r="EG90" s="29">
        <v>445.65600000000001</v>
      </c>
      <c r="EH90" s="29">
        <v>453.3</v>
      </c>
      <c r="EI90" s="29">
        <v>436.00299999999999</v>
      </c>
      <c r="EJ90" s="29">
        <v>397.03300000000002</v>
      </c>
      <c r="EK90" s="29">
        <v>389.22800000000001</v>
      </c>
      <c r="EL90" s="29">
        <v>374.53399999999999</v>
      </c>
      <c r="EM90" s="29">
        <v>368.79899999999998</v>
      </c>
      <c r="EN90" s="29">
        <v>382.86200000000002</v>
      </c>
      <c r="EO90" s="29">
        <v>395.81799999999998</v>
      </c>
      <c r="EP90" s="29">
        <v>403.13900000000001</v>
      </c>
      <c r="EQ90" s="29">
        <v>401.822</v>
      </c>
      <c r="ER90" s="29">
        <v>371.05</v>
      </c>
      <c r="ES90" s="29">
        <v>347.041</v>
      </c>
      <c r="ET90" s="29">
        <v>348.51100000000002</v>
      </c>
      <c r="EU90" s="29">
        <v>301.709</v>
      </c>
      <c r="EV90" s="29">
        <v>281.34399999999999</v>
      </c>
      <c r="EW90" s="29">
        <v>339.93799999999999</v>
      </c>
      <c r="EX90" s="29">
        <v>419.58600000000001</v>
      </c>
      <c r="EY90" s="29">
        <v>459.78699999999998</v>
      </c>
      <c r="EZ90" s="29">
        <v>520.09199999999998</v>
      </c>
      <c r="FA90" s="29">
        <v>528.88099999999997</v>
      </c>
      <c r="FB90" s="29">
        <v>522.45500000000004</v>
      </c>
      <c r="FC90" s="29">
        <v>525.66300000000001</v>
      </c>
      <c r="FD90" s="29">
        <v>526.78899999999999</v>
      </c>
      <c r="FE90" s="29">
        <v>532.15700000000004</v>
      </c>
      <c r="FF90" s="29">
        <v>534.12300000000005</v>
      </c>
      <c r="FG90" s="29">
        <v>584.101</v>
      </c>
      <c r="FH90" s="29">
        <v>607.15499999999997</v>
      </c>
      <c r="FI90" s="29">
        <v>715.50400000000002</v>
      </c>
      <c r="FJ90" s="29">
        <v>758.77599999999995</v>
      </c>
      <c r="FK90" s="29">
        <v>719.55799999999999</v>
      </c>
      <c r="FL90" s="29">
        <v>793.09400000000005</v>
      </c>
      <c r="FM90" s="29">
        <v>791.53700000000003</v>
      </c>
      <c r="FN90" s="29">
        <v>620.72299999999996</v>
      </c>
      <c r="FO90" s="29">
        <v>498.40600000000001</v>
      </c>
      <c r="FP90" s="29">
        <v>380.71800000000002</v>
      </c>
      <c r="FQ90" s="29">
        <v>371.24200000000002</v>
      </c>
      <c r="FR90" s="29">
        <v>302.02499999999998</v>
      </c>
      <c r="FS90" s="29">
        <v>293.98099999999999</v>
      </c>
      <c r="FT90" s="29">
        <v>312.40800000000002</v>
      </c>
      <c r="FU90" s="29">
        <v>226.34899999999999</v>
      </c>
      <c r="FV90" s="29">
        <v>191.077</v>
      </c>
      <c r="FW90" s="29">
        <v>177.41300000000001</v>
      </c>
      <c r="FX90" s="29">
        <v>182.39699999999999</v>
      </c>
      <c r="FY90" s="29">
        <v>203.37</v>
      </c>
      <c r="FZ90" s="29">
        <v>204.68199999999999</v>
      </c>
      <c r="GA90" s="29">
        <v>165.45599999999999</v>
      </c>
      <c r="GB90" s="29">
        <v>157.071</v>
      </c>
      <c r="GC90" s="29">
        <v>153.31700000000001</v>
      </c>
      <c r="GD90" s="29">
        <v>142.84899999999999</v>
      </c>
      <c r="GE90" s="29">
        <v>127.79600000000001</v>
      </c>
      <c r="GF90" s="29">
        <v>129.51400000000001</v>
      </c>
      <c r="GG90" s="29">
        <v>131.535</v>
      </c>
      <c r="GH90" s="29">
        <v>135.691</v>
      </c>
      <c r="GI90" s="29">
        <v>136.63300000000001</v>
      </c>
      <c r="GJ90" s="29">
        <v>138.40199999999999</v>
      </c>
      <c r="GK90" s="29">
        <v>139.239</v>
      </c>
      <c r="GL90" s="29">
        <v>138.93100000000001</v>
      </c>
      <c r="GM90" s="29">
        <v>140.42400000000001</v>
      </c>
      <c r="GN90" s="29">
        <v>144.64699999999999</v>
      </c>
      <c r="GO90" s="29">
        <v>138.458</v>
      </c>
      <c r="GP90" s="29">
        <v>136.37799999999999</v>
      </c>
      <c r="GQ90" s="29">
        <v>139.834</v>
      </c>
      <c r="GR90" s="29">
        <v>142.15799999999999</v>
      </c>
      <c r="GS90" s="29">
        <v>147.28800000000001</v>
      </c>
      <c r="GT90" s="29">
        <v>146.642</v>
      </c>
      <c r="GU90" s="29">
        <v>145.35900000000001</v>
      </c>
      <c r="GV90" s="29">
        <v>140.68100000000001</v>
      </c>
      <c r="GW90" s="29">
        <v>143.51900000000001</v>
      </c>
      <c r="GX90" s="29">
        <v>153.666</v>
      </c>
      <c r="GY90" s="29">
        <v>145.245</v>
      </c>
      <c r="GZ90" s="29">
        <v>140.34299999999999</v>
      </c>
      <c r="HA90" s="29">
        <v>136.70699999999999</v>
      </c>
      <c r="HB90" s="29">
        <v>135.43299999999999</v>
      </c>
      <c r="HC90" s="29">
        <v>134.596</v>
      </c>
      <c r="HD90" s="29">
        <v>139.499</v>
      </c>
      <c r="HE90" s="29">
        <v>144.125</v>
      </c>
      <c r="HF90" s="29">
        <v>145.875</v>
      </c>
      <c r="HG90" s="29">
        <v>148.56399999999999</v>
      </c>
      <c r="HH90" s="29">
        <v>145.524</v>
      </c>
      <c r="HI90" s="29">
        <v>146.91999999999999</v>
      </c>
      <c r="HJ90" s="29">
        <v>148.53100000000001</v>
      </c>
      <c r="HK90" s="29">
        <v>154.011</v>
      </c>
      <c r="HL90" s="29">
        <v>147.624</v>
      </c>
      <c r="HM90" s="29">
        <v>146.25200000000001</v>
      </c>
      <c r="HN90" s="29">
        <v>139.29599999999999</v>
      </c>
      <c r="HO90" s="29">
        <v>137.53899999999999</v>
      </c>
      <c r="HP90" s="29">
        <v>140.727</v>
      </c>
      <c r="HQ90" s="29">
        <v>140.642</v>
      </c>
      <c r="HR90" s="29">
        <v>144.91</v>
      </c>
      <c r="HS90" s="29">
        <v>146.869</v>
      </c>
      <c r="HT90" s="29">
        <v>142.559</v>
      </c>
      <c r="HU90" s="29">
        <v>145.62799999999999</v>
      </c>
      <c r="HV90" s="29">
        <v>144.46799999999999</v>
      </c>
      <c r="HW90" s="29">
        <v>145.14699999999999</v>
      </c>
      <c r="HX90" s="29">
        <v>147.15899999999999</v>
      </c>
      <c r="HY90" s="29">
        <v>144.541</v>
      </c>
      <c r="HZ90" s="29">
        <v>145.20500000000001</v>
      </c>
      <c r="IA90" s="29">
        <v>148.19800000000001</v>
      </c>
      <c r="IB90" s="29">
        <v>147.827</v>
      </c>
      <c r="IC90" s="29">
        <v>143.779</v>
      </c>
      <c r="ID90" s="29">
        <v>145.584</v>
      </c>
      <c r="IE90" s="29">
        <v>151.34800000000001</v>
      </c>
      <c r="IF90" s="29">
        <v>149.928</v>
      </c>
      <c r="IG90" s="29">
        <v>158.73400000000001</v>
      </c>
      <c r="IH90" s="29">
        <v>160.63999999999999</v>
      </c>
      <c r="II90" s="29">
        <v>151.13900000000001</v>
      </c>
      <c r="IJ90" s="29">
        <v>147.88900000000001</v>
      </c>
      <c r="IK90" s="29">
        <v>149.91</v>
      </c>
      <c r="IL90" s="29">
        <v>155.46</v>
      </c>
      <c r="IM90" s="29">
        <v>156.72499999999999</v>
      </c>
      <c r="IN90" s="29">
        <v>160.703</v>
      </c>
      <c r="IO90" s="29">
        <v>171.46600000000001</v>
      </c>
      <c r="IP90" s="29">
        <v>175.53899999999999</v>
      </c>
      <c r="IQ90" s="29">
        <v>177.422</v>
      </c>
      <c r="IR90" s="29">
        <v>171.01499999999999</v>
      </c>
      <c r="IS90" s="29">
        <v>171.31299999999999</v>
      </c>
      <c r="IT90" s="29">
        <v>169.97300000000001</v>
      </c>
      <c r="IU90" s="29">
        <v>172.434</v>
      </c>
      <c r="IV90" s="29">
        <v>169.67099999999999</v>
      </c>
      <c r="IW90" s="29">
        <v>165.62200000000001</v>
      </c>
      <c r="IX90" s="29">
        <v>166.006</v>
      </c>
      <c r="IY90" s="29">
        <v>160.745</v>
      </c>
      <c r="IZ90" s="29">
        <v>154.821</v>
      </c>
      <c r="JA90" s="29">
        <v>154.55000000000001</v>
      </c>
      <c r="JB90" s="29">
        <v>153.51900000000001</v>
      </c>
      <c r="JC90" s="29">
        <v>155.91499999999999</v>
      </c>
      <c r="JD90" s="29">
        <v>162.29400000000001</v>
      </c>
      <c r="JE90" s="29">
        <v>164.29599999999999</v>
      </c>
      <c r="JF90" s="29">
        <v>162.52600000000001</v>
      </c>
      <c r="JG90" s="29">
        <v>157.46</v>
      </c>
      <c r="JH90" s="29">
        <v>150.672</v>
      </c>
      <c r="JI90" s="29">
        <v>151.24</v>
      </c>
      <c r="JJ90" s="29">
        <v>152.833</v>
      </c>
      <c r="JK90" s="29">
        <v>155.96600000000001</v>
      </c>
      <c r="JL90" s="29">
        <v>157.96600000000001</v>
      </c>
      <c r="JM90" s="29">
        <v>160.71600000000001</v>
      </c>
      <c r="JN90" s="29">
        <v>163.49</v>
      </c>
      <c r="JO90" s="29">
        <v>165.07</v>
      </c>
      <c r="JP90" s="29">
        <v>166.32</v>
      </c>
      <c r="JQ90" s="29">
        <v>170.90100000000001</v>
      </c>
      <c r="JR90" s="29">
        <v>172.84399999999999</v>
      </c>
      <c r="JS90" s="29">
        <v>177.482</v>
      </c>
      <c r="JT90" s="29">
        <v>184.10900000000001</v>
      </c>
      <c r="JU90" s="29">
        <v>190.22200000000001</v>
      </c>
      <c r="JV90" s="29">
        <v>189.63800000000001</v>
      </c>
      <c r="JW90" s="29">
        <v>183.26400000000001</v>
      </c>
      <c r="JX90" s="29">
        <v>184.41200000000001</v>
      </c>
      <c r="JY90" s="29">
        <v>184.505</v>
      </c>
      <c r="JZ90" s="29">
        <v>174.738</v>
      </c>
      <c r="KA90" s="29">
        <v>161.18</v>
      </c>
      <c r="KB90" s="29">
        <v>167.48400000000001</v>
      </c>
      <c r="KC90" s="29">
        <v>168.631</v>
      </c>
      <c r="KD90" s="29">
        <v>171.517</v>
      </c>
      <c r="KE90" s="29">
        <v>174.55500000000001</v>
      </c>
      <c r="KF90" s="29">
        <v>165.57400000000001</v>
      </c>
      <c r="KG90" s="29">
        <v>165.63200000000001</v>
      </c>
      <c r="KH90" s="29">
        <v>161.691</v>
      </c>
      <c r="KI90" s="29">
        <v>176.52600000000001</v>
      </c>
      <c r="KJ90" s="29">
        <v>174.64</v>
      </c>
      <c r="KK90" s="29">
        <v>165.505</v>
      </c>
      <c r="KL90" s="29">
        <v>151.29900000000001</v>
      </c>
      <c r="KM90" s="29">
        <v>145.25399999999999</v>
      </c>
      <c r="KN90" s="29">
        <v>138.59299999999999</v>
      </c>
      <c r="KO90" s="29">
        <v>188.87</v>
      </c>
      <c r="KP90" s="29">
        <v>186.53100000000001</v>
      </c>
      <c r="KQ90" s="29">
        <v>183.96600000000001</v>
      </c>
      <c r="KR90" s="29">
        <v>181.61099999999999</v>
      </c>
      <c r="KS90" s="29">
        <v>175.322</v>
      </c>
      <c r="KT90" s="29">
        <v>187.02500000000001</v>
      </c>
      <c r="KU90" s="29">
        <v>192.20699999999999</v>
      </c>
      <c r="KV90" s="29">
        <v>177.42500000000001</v>
      </c>
      <c r="KW90" s="29">
        <v>175.184</v>
      </c>
      <c r="KX90" s="29">
        <v>173.85</v>
      </c>
      <c r="KY90" s="29">
        <v>166.72399999999999</v>
      </c>
      <c r="KZ90" s="29">
        <v>159.53399999999999</v>
      </c>
      <c r="LA90" s="29">
        <v>154.98400000000001</v>
      </c>
      <c r="LB90" s="29">
        <v>155.661</v>
      </c>
      <c r="LC90" s="29">
        <v>155.39500000000001</v>
      </c>
      <c r="LD90" s="29">
        <v>172.977</v>
      </c>
      <c r="LE90" s="29">
        <v>185.85499999999999</v>
      </c>
      <c r="LF90" s="29">
        <v>195.72900000000001</v>
      </c>
      <c r="LG90" s="29">
        <v>212.65899999999999</v>
      </c>
      <c r="LH90" s="29">
        <v>221.971</v>
      </c>
      <c r="LI90" s="29">
        <v>197.511</v>
      </c>
      <c r="LJ90" s="29">
        <v>196.21100000000001</v>
      </c>
      <c r="LK90" s="29">
        <v>204.595</v>
      </c>
      <c r="LL90" s="29">
        <v>191.76599999999999</v>
      </c>
      <c r="LM90" s="29">
        <v>195.11799999999999</v>
      </c>
      <c r="LN90" s="29">
        <v>206.131</v>
      </c>
      <c r="LO90" s="29">
        <v>210.667</v>
      </c>
      <c r="LP90" s="29">
        <v>224.75800000000001</v>
      </c>
      <c r="LQ90" s="29">
        <v>213.947</v>
      </c>
      <c r="LR90" s="29">
        <v>199.92699999999999</v>
      </c>
      <c r="LS90" s="29">
        <v>192.244</v>
      </c>
      <c r="LT90" s="29">
        <v>190.69800000000001</v>
      </c>
      <c r="LU90" s="29">
        <v>176.566</v>
      </c>
      <c r="LV90" s="29">
        <v>174.667</v>
      </c>
      <c r="LW90" s="29">
        <v>170.625</v>
      </c>
      <c r="LX90" s="29">
        <v>184.745</v>
      </c>
      <c r="LY90" s="29">
        <v>201.91800000000001</v>
      </c>
      <c r="LZ90" s="29">
        <v>206.15799999999999</v>
      </c>
      <c r="MA90" s="29">
        <v>209.167</v>
      </c>
      <c r="MB90" s="29">
        <v>206.554</v>
      </c>
      <c r="MC90" s="29">
        <v>193.35599999999999</v>
      </c>
      <c r="MD90" s="29">
        <v>190.32900000000001</v>
      </c>
      <c r="ME90" s="29">
        <v>192.315</v>
      </c>
      <c r="MF90" s="29">
        <v>191.36099999999999</v>
      </c>
      <c r="MG90" s="29">
        <v>192.45500000000001</v>
      </c>
      <c r="MH90" s="29">
        <v>199.13499999999999</v>
      </c>
      <c r="MI90" s="29">
        <v>199.29599999999999</v>
      </c>
      <c r="MJ90" s="29">
        <v>191.86799999999999</v>
      </c>
      <c r="MK90" s="29">
        <v>184.39</v>
      </c>
      <c r="ML90" s="29">
        <v>176.98500000000001</v>
      </c>
      <c r="MM90" s="29">
        <v>176.07900000000001</v>
      </c>
      <c r="MN90" s="29">
        <v>177.19200000000001</v>
      </c>
      <c r="MO90" s="29">
        <v>176.70400000000001</v>
      </c>
      <c r="MP90" s="29">
        <v>182.46199999999999</v>
      </c>
      <c r="MQ90" s="29">
        <v>192.05199999999999</v>
      </c>
      <c r="MR90" s="29">
        <v>198.78</v>
      </c>
      <c r="MS90" s="29">
        <v>188.51300000000001</v>
      </c>
      <c r="MT90" s="29">
        <v>185.547</v>
      </c>
      <c r="MU90" s="29">
        <v>185.90299999999999</v>
      </c>
      <c r="MV90" s="29">
        <v>180.96100000000001</v>
      </c>
      <c r="MW90" s="29">
        <v>180.215</v>
      </c>
      <c r="MX90" s="29">
        <v>196.93199999999999</v>
      </c>
      <c r="MY90" s="29">
        <v>208.1</v>
      </c>
      <c r="MZ90" s="29">
        <v>213.44</v>
      </c>
      <c r="NA90" s="29">
        <v>214.89400000000001</v>
      </c>
      <c r="NB90" s="29">
        <v>217.434</v>
      </c>
      <c r="NC90" s="29">
        <v>205.339</v>
      </c>
      <c r="ND90" s="29">
        <v>210.703</v>
      </c>
      <c r="NE90" s="29">
        <v>226.79400000000001</v>
      </c>
      <c r="NF90" s="29">
        <v>228.98699999999999</v>
      </c>
      <c r="NG90" s="29">
        <v>237.01400000000001</v>
      </c>
      <c r="NH90" s="29">
        <v>246.273</v>
      </c>
      <c r="NI90" s="29">
        <v>257.73099999999999</v>
      </c>
      <c r="NJ90" s="29">
        <v>258.21199999999999</v>
      </c>
      <c r="NK90" s="29">
        <v>249.73699999999999</v>
      </c>
      <c r="NL90" s="29">
        <v>262.84800000000001</v>
      </c>
      <c r="NM90" s="29">
        <v>263.35399999999998</v>
      </c>
      <c r="NN90" s="29">
        <v>265.93</v>
      </c>
      <c r="NO90" s="29">
        <v>267.33800000000002</v>
      </c>
      <c r="NP90" s="29">
        <v>272.33600000000001</v>
      </c>
      <c r="NQ90" s="29">
        <v>263.51</v>
      </c>
      <c r="NR90" s="29">
        <v>263.84100000000001</v>
      </c>
      <c r="NS90" s="29">
        <v>265.56900000000002</v>
      </c>
      <c r="NT90" s="29">
        <v>266.85000000000002</v>
      </c>
      <c r="NU90" s="29">
        <v>262.85899999999998</v>
      </c>
      <c r="NV90" s="29">
        <v>270.726</v>
      </c>
      <c r="NW90" s="29">
        <v>271.17399999999998</v>
      </c>
      <c r="NX90" s="29">
        <v>275.94200000000001</v>
      </c>
      <c r="NY90" s="29">
        <v>264.79399999999998</v>
      </c>
      <c r="NZ90" s="29">
        <v>276.98099999999999</v>
      </c>
      <c r="OA90" s="29">
        <v>270.666</v>
      </c>
      <c r="OB90" s="29">
        <v>246.1</v>
      </c>
      <c r="OC90" s="29">
        <v>224.00700000000001</v>
      </c>
      <c r="OD90" s="29">
        <v>224.411</v>
      </c>
      <c r="OE90" s="29">
        <v>220.08</v>
      </c>
      <c r="OF90" s="29">
        <v>222.376</v>
      </c>
      <c r="OG90" s="29">
        <v>226.82900000000001</v>
      </c>
      <c r="OH90" s="29">
        <v>230.19800000000001</v>
      </c>
      <c r="OI90" s="29">
        <v>237.512</v>
      </c>
      <c r="OJ90" s="29">
        <v>224.15</v>
      </c>
      <c r="OK90" s="29">
        <v>220.744</v>
      </c>
      <c r="OL90" s="29">
        <v>219.17400000000001</v>
      </c>
      <c r="OM90" s="29">
        <v>222.065</v>
      </c>
      <c r="ON90" s="29">
        <v>214.73400000000001</v>
      </c>
      <c r="OO90" s="29">
        <v>210.19399999999999</v>
      </c>
      <c r="OP90" s="29">
        <v>211.036</v>
      </c>
      <c r="OQ90" s="29">
        <v>226.559</v>
      </c>
      <c r="OR90" s="29">
        <v>236.84899999999999</v>
      </c>
      <c r="OS90" s="29">
        <v>246.14599999999999</v>
      </c>
      <c r="OT90" s="29">
        <v>244.85400000000001</v>
      </c>
      <c r="OU90" s="29">
        <v>243.78</v>
      </c>
      <c r="OV90" s="29">
        <v>240.054</v>
      </c>
      <c r="OW90" s="29">
        <v>240.184</v>
      </c>
      <c r="OX90" s="29">
        <v>235.14699999999999</v>
      </c>
      <c r="OY90" s="29">
        <v>235.214</v>
      </c>
      <c r="OZ90" s="29">
        <v>230.75</v>
      </c>
      <c r="PA90" s="29">
        <v>246.29300000000001</v>
      </c>
      <c r="PB90" s="29">
        <v>254.828</v>
      </c>
      <c r="PC90" s="29">
        <v>262.476</v>
      </c>
      <c r="PD90" s="29">
        <v>265.38499999999999</v>
      </c>
      <c r="PE90" s="29">
        <v>280.78100000000001</v>
      </c>
      <c r="PF90" s="29">
        <v>275.125</v>
      </c>
      <c r="PG90" s="29">
        <v>269.63099999999997</v>
      </c>
      <c r="PH90" s="29">
        <v>267.07499999999999</v>
      </c>
      <c r="PI90" s="29">
        <v>254.46700000000001</v>
      </c>
      <c r="PJ90" s="29">
        <v>260.58499999999998</v>
      </c>
      <c r="PK90" s="29">
        <v>263.06900000000002</v>
      </c>
      <c r="PL90" s="29">
        <v>260.24400000000003</v>
      </c>
      <c r="PM90" s="29">
        <v>270.10300000000001</v>
      </c>
      <c r="PN90" s="29">
        <v>278.93299999999999</v>
      </c>
      <c r="PO90" s="29">
        <v>291.14499999999998</v>
      </c>
      <c r="PP90" s="29">
        <v>307.56</v>
      </c>
      <c r="PQ90" s="29">
        <v>303.30099999999999</v>
      </c>
      <c r="PR90" s="29">
        <v>296.79599999999999</v>
      </c>
      <c r="PS90" s="29">
        <v>279.33</v>
      </c>
      <c r="PT90" s="29">
        <v>277.26</v>
      </c>
      <c r="PU90" s="29">
        <v>271.98200000000003</v>
      </c>
      <c r="PV90" s="29">
        <v>249.256</v>
      </c>
      <c r="PW90" s="29">
        <v>246.50200000000001</v>
      </c>
      <c r="PX90" s="29">
        <v>260.113</v>
      </c>
      <c r="PY90" s="29">
        <v>278.959</v>
      </c>
      <c r="PZ90" s="29">
        <v>292.66500000000002</v>
      </c>
      <c r="QA90" s="29">
        <v>283.45100000000002</v>
      </c>
      <c r="QB90" s="29">
        <v>276.608</v>
      </c>
      <c r="QC90" s="29">
        <v>273.91399999999999</v>
      </c>
      <c r="QD90" s="29">
        <v>278.56200000000001</v>
      </c>
      <c r="QE90" s="29">
        <v>288.09399999999999</v>
      </c>
      <c r="QF90" s="29">
        <v>281.93400000000003</v>
      </c>
      <c r="QG90" s="29">
        <v>279.89999999999998</v>
      </c>
      <c r="QH90" s="29">
        <v>278.79500000000002</v>
      </c>
      <c r="QI90" s="29">
        <v>298.06299999999999</v>
      </c>
      <c r="QJ90" s="29">
        <v>301.64400000000001</v>
      </c>
      <c r="QK90" s="29">
        <v>290.36099999999999</v>
      </c>
      <c r="QL90" s="29">
        <v>266.43900000000002</v>
      </c>
      <c r="QM90" s="29">
        <v>272.125</v>
      </c>
      <c r="QN90" s="29">
        <v>288.47500000000002</v>
      </c>
      <c r="QO90" s="29">
        <v>290.71899999999999</v>
      </c>
      <c r="QP90" s="29">
        <v>295.173</v>
      </c>
      <c r="QQ90" s="29">
        <v>316.96800000000002</v>
      </c>
      <c r="QR90" s="29">
        <v>322.33100000000002</v>
      </c>
      <c r="QS90" s="29">
        <v>322.36700000000002</v>
      </c>
      <c r="QT90" s="29">
        <v>322.536</v>
      </c>
      <c r="QU90" s="29">
        <v>330.315</v>
      </c>
      <c r="QV90" s="29">
        <v>328.11200000000002</v>
      </c>
      <c r="QW90" s="29">
        <v>322.53100000000001</v>
      </c>
      <c r="QX90" s="29">
        <v>310.93599999999998</v>
      </c>
      <c r="QY90" s="29">
        <v>311.60700000000003</v>
      </c>
      <c r="QZ90" s="29">
        <v>327.791</v>
      </c>
      <c r="RA90" s="29">
        <v>322.83499999999998</v>
      </c>
      <c r="RB90" s="29">
        <v>332.70400000000001</v>
      </c>
      <c r="RC90" s="29">
        <v>332.46699999999998</v>
      </c>
      <c r="RD90" s="29">
        <v>322.98099999999999</v>
      </c>
      <c r="RE90" s="29">
        <v>331.904</v>
      </c>
      <c r="RF90" s="29">
        <v>328.16300000000001</v>
      </c>
      <c r="RG90" s="29">
        <v>353.57299999999998</v>
      </c>
      <c r="RH90" s="29">
        <v>371.07900000000001</v>
      </c>
      <c r="RI90" s="29">
        <v>383.43700000000001</v>
      </c>
      <c r="RJ90" s="29">
        <v>383.947</v>
      </c>
      <c r="RK90" s="29">
        <v>359.61599999999999</v>
      </c>
      <c r="RL90" s="29">
        <v>348.86099999999999</v>
      </c>
      <c r="RM90" s="29">
        <v>348.15600000000001</v>
      </c>
      <c r="RN90" s="29">
        <v>347.27800000000002</v>
      </c>
      <c r="RO90" s="29">
        <v>344.48399999999998</v>
      </c>
      <c r="RP90" s="29">
        <v>346.05099999999999</v>
      </c>
      <c r="RQ90" s="29">
        <v>341.95100000000002</v>
      </c>
      <c r="RR90" s="29">
        <v>338.50099999999998</v>
      </c>
      <c r="RS90" s="29">
        <v>339.07</v>
      </c>
      <c r="RT90" s="29">
        <v>337.358</v>
      </c>
      <c r="RU90" s="29">
        <v>332.98899999999998</v>
      </c>
      <c r="RV90" s="29">
        <v>333.09800000000001</v>
      </c>
      <c r="RW90" s="29">
        <v>330.298</v>
      </c>
      <c r="RX90" s="29">
        <v>349.32499999999999</v>
      </c>
      <c r="RY90" s="29">
        <v>375.23899999999998</v>
      </c>
      <c r="RZ90" s="29">
        <v>383.21100000000001</v>
      </c>
      <c r="SA90" s="29">
        <v>380.37900000000002</v>
      </c>
      <c r="SB90" s="29">
        <v>383.56</v>
      </c>
      <c r="SC90" s="29">
        <v>373.012</v>
      </c>
      <c r="SD90" s="29">
        <v>362.33600000000001</v>
      </c>
      <c r="SE90" s="29">
        <v>346.553</v>
      </c>
      <c r="SF90" s="29">
        <v>359.13600000000002</v>
      </c>
      <c r="SG90" s="29">
        <v>340.78899999999999</v>
      </c>
      <c r="SH90" s="29">
        <v>326.36399999999998</v>
      </c>
      <c r="SI90" s="29">
        <v>323.15300000000002</v>
      </c>
      <c r="SJ90" s="29">
        <v>314.55200000000002</v>
      </c>
      <c r="SK90" s="29">
        <v>329.89800000000002</v>
      </c>
      <c r="SL90" s="29">
        <v>339.61</v>
      </c>
      <c r="SM90" s="29">
        <v>340.64499999999998</v>
      </c>
      <c r="SN90" s="29">
        <v>362.88</v>
      </c>
      <c r="SO90" s="29">
        <v>343.86200000000002</v>
      </c>
      <c r="SP90" s="29">
        <v>333.69299999999998</v>
      </c>
      <c r="SQ90" s="29">
        <v>323.44200000000001</v>
      </c>
      <c r="SR90" s="29">
        <v>305.13499999999999</v>
      </c>
      <c r="SS90" s="29">
        <v>292.96699999999998</v>
      </c>
      <c r="ST90" s="29">
        <v>286.36</v>
      </c>
      <c r="SU90" s="29">
        <v>277.42899999999997</v>
      </c>
      <c r="SV90" s="29">
        <v>258.51</v>
      </c>
      <c r="SW90" s="29">
        <v>256.399</v>
      </c>
      <c r="SX90" s="29">
        <v>270.173</v>
      </c>
      <c r="SY90" s="29">
        <v>270.654</v>
      </c>
      <c r="SZ90" s="29">
        <v>269.25799999999998</v>
      </c>
      <c r="TA90" s="29">
        <v>276.08499999999998</v>
      </c>
      <c r="TB90" s="29">
        <v>296.69200000000001</v>
      </c>
      <c r="TC90" s="29">
        <v>308</v>
      </c>
      <c r="TD90" s="29">
        <v>310.839</v>
      </c>
      <c r="TE90" s="29">
        <v>315.94200000000001</v>
      </c>
      <c r="TF90" s="29">
        <v>298.786</v>
      </c>
      <c r="TG90" s="29">
        <v>298.49</v>
      </c>
      <c r="TH90" s="29">
        <v>297.00299999999999</v>
      </c>
      <c r="TI90" s="29">
        <v>291.88900000000001</v>
      </c>
    </row>
    <row r="91" spans="2:529" x14ac:dyDescent="0.25">
      <c r="B91" s="29" t="s">
        <v>390</v>
      </c>
      <c r="C91" s="29" t="s">
        <v>927</v>
      </c>
      <c r="D91" s="29">
        <f t="shared" si="13"/>
        <v>514</v>
      </c>
      <c r="E91" s="29" t="str" cm="1">
        <f t="array" ref="E91">_xll.BDP($B91&amp;" corp",E$11)</f>
        <v>TELEFO 2 5/8 PERP</v>
      </c>
      <c r="F91" s="29" t="str" cm="1">
        <f t="array" ref="F91">_xll.BDP($B91&amp;" corp",F$11)</f>
        <v>TELEFO</v>
      </c>
      <c r="G91" s="29" cm="1">
        <f t="array" ref="G91">_xll.BDP($B91&amp;" corp",G$11)</f>
        <v>2.625</v>
      </c>
      <c r="H91" s="31" cm="1">
        <f t="array" ref="H91">_xll.BDP($B91&amp;" corp",H$11)*1</f>
        <v>44992</v>
      </c>
      <c r="I91" s="31" t="str">
        <f t="shared" si="14"/>
        <v>TELEFO 2.625 23</v>
      </c>
      <c r="J91" s="29" t="str" cm="1">
        <f t="array" ref="J91">_xll.BDP($B91&amp;" corp",J$11)</f>
        <v>EUR</v>
      </c>
      <c r="K91" s="31" cm="1">
        <f t="array" ref="K91">_xll.BDP($B91&amp;" corp",K$11)*1</f>
        <v>43068</v>
      </c>
      <c r="L91" s="29">
        <f t="shared" ca="1" si="15"/>
        <v>1058</v>
      </c>
      <c r="N91" s="29">
        <v>1</v>
      </c>
      <c r="O91" s="29" t="s">
        <v>1174</v>
      </c>
      <c r="P91" s="29">
        <f>_xll.BDH(B91&amp;"@"&amp;C91&amp;" Corp","blp_i_sprd_mid","-2AY",,"Dates=h","Fill=C","Sort=R","Dir=H","factor=1","pcs="&amp;TV92,"cols=514;rows=1")</f>
        <v>330.214</v>
      </c>
      <c r="Q91" s="29">
        <v>334.41800000000001</v>
      </c>
      <c r="R91" s="29">
        <v>334.85899999999998</v>
      </c>
      <c r="S91" s="29">
        <v>341.678</v>
      </c>
      <c r="T91" s="29">
        <v>352.47699999999998</v>
      </c>
      <c r="U91" s="29">
        <v>332.93700000000001</v>
      </c>
      <c r="V91" s="29">
        <v>320.827</v>
      </c>
      <c r="W91" s="29">
        <v>316.57900000000001</v>
      </c>
      <c r="X91" s="29">
        <v>323.06799999999998</v>
      </c>
      <c r="Y91" s="29">
        <v>317.01</v>
      </c>
      <c r="Z91" s="29">
        <v>310.41300000000001</v>
      </c>
      <c r="AA91" s="29">
        <v>311.041</v>
      </c>
      <c r="AB91" s="29">
        <v>323.22199999999998</v>
      </c>
      <c r="AC91" s="29">
        <v>329.05099999999999</v>
      </c>
      <c r="AD91" s="29">
        <v>326.57499999999999</v>
      </c>
      <c r="AE91" s="29">
        <v>335.42700000000002</v>
      </c>
      <c r="AF91" s="29">
        <v>344.07299999999998</v>
      </c>
      <c r="AG91" s="29">
        <v>352.767</v>
      </c>
      <c r="AH91" s="29">
        <v>363.88799999999998</v>
      </c>
      <c r="AI91" s="29">
        <v>354.78899999999999</v>
      </c>
      <c r="AJ91" s="29">
        <v>336.17099999999999</v>
      </c>
      <c r="AK91" s="29">
        <v>341.16899999999998</v>
      </c>
      <c r="AL91" s="29">
        <v>341.28</v>
      </c>
      <c r="AM91" s="29">
        <v>313.90899999999999</v>
      </c>
      <c r="AN91" s="29">
        <v>316.89800000000002</v>
      </c>
      <c r="AO91" s="29">
        <v>325.91800000000001</v>
      </c>
      <c r="AP91" s="29">
        <v>344.959</v>
      </c>
      <c r="AQ91" s="29">
        <v>350.54</v>
      </c>
      <c r="AR91" s="29">
        <v>344.11900000000003</v>
      </c>
      <c r="AS91" s="29">
        <v>336.07499999999999</v>
      </c>
      <c r="AT91" s="29">
        <v>338.19499999999999</v>
      </c>
      <c r="AU91" s="29">
        <v>331.42599999999999</v>
      </c>
      <c r="AV91" s="29">
        <v>327.24599999999998</v>
      </c>
      <c r="AW91" s="29">
        <v>326.66399999999999</v>
      </c>
      <c r="AX91" s="29">
        <v>321.05</v>
      </c>
      <c r="AY91" s="29">
        <v>321.82400000000001</v>
      </c>
      <c r="AZ91" s="29">
        <v>325.33499999999998</v>
      </c>
      <c r="BA91" s="29">
        <v>331.68299999999999</v>
      </c>
      <c r="BB91" s="29">
        <v>327.017</v>
      </c>
      <c r="BC91" s="29">
        <v>325.233</v>
      </c>
      <c r="BD91" s="29">
        <v>324.66300000000001</v>
      </c>
      <c r="BE91" s="29">
        <v>323.56299999999999</v>
      </c>
      <c r="BF91" s="29">
        <v>334.87200000000001</v>
      </c>
      <c r="BG91" s="29">
        <v>347.30399999999997</v>
      </c>
      <c r="BH91" s="29">
        <v>346.995</v>
      </c>
      <c r="BI91" s="29">
        <v>346.29399999999998</v>
      </c>
      <c r="BJ91" s="29">
        <v>344.53300000000002</v>
      </c>
      <c r="BK91" s="29">
        <v>340.67200000000003</v>
      </c>
      <c r="BL91" s="29">
        <v>341.697</v>
      </c>
      <c r="BM91" s="29">
        <v>335.29599999999999</v>
      </c>
      <c r="BN91" s="29">
        <v>337.34500000000003</v>
      </c>
      <c r="BO91" s="29">
        <v>341.47699999999998</v>
      </c>
      <c r="BP91" s="29">
        <v>353.59699999999998</v>
      </c>
      <c r="BQ91" s="29">
        <v>359.822</v>
      </c>
      <c r="BR91" s="29">
        <v>360.755</v>
      </c>
      <c r="BS91" s="29">
        <v>360.31900000000002</v>
      </c>
      <c r="BT91" s="29">
        <v>364.96300000000002</v>
      </c>
      <c r="BU91" s="29">
        <v>369.76499999999999</v>
      </c>
      <c r="BV91" s="29">
        <v>364.72699999999998</v>
      </c>
      <c r="BW91" s="29">
        <v>355.94600000000003</v>
      </c>
      <c r="BX91" s="29">
        <v>334.54</v>
      </c>
      <c r="BY91" s="29">
        <v>326.24299999999999</v>
      </c>
      <c r="BZ91" s="29">
        <v>319.93</v>
      </c>
      <c r="CA91" s="29">
        <v>316.815</v>
      </c>
      <c r="CB91" s="29">
        <v>318.65699999999998</v>
      </c>
      <c r="CC91" s="29">
        <v>318.363</v>
      </c>
      <c r="CD91" s="29">
        <v>313.60700000000003</v>
      </c>
      <c r="CE91" s="29">
        <v>339.678</v>
      </c>
      <c r="CF91" s="29">
        <v>355.55599999999998</v>
      </c>
      <c r="CG91" s="29">
        <v>357.22500000000002</v>
      </c>
      <c r="CH91" s="29">
        <v>359.37099999999998</v>
      </c>
      <c r="CI91" s="29">
        <v>367.072</v>
      </c>
      <c r="CJ91" s="29">
        <v>368.03100000000001</v>
      </c>
      <c r="CK91" s="29">
        <v>370.34500000000003</v>
      </c>
      <c r="CL91" s="29">
        <v>357.96199999999999</v>
      </c>
      <c r="CM91" s="29">
        <v>352.52699999999999</v>
      </c>
      <c r="CN91" s="29">
        <v>345.95400000000001</v>
      </c>
      <c r="CO91" s="29">
        <v>345.21100000000001</v>
      </c>
      <c r="CP91" s="29">
        <v>367.76400000000001</v>
      </c>
      <c r="CQ91" s="29">
        <v>377.75799999999998</v>
      </c>
      <c r="CR91" s="29">
        <v>389.19600000000003</v>
      </c>
      <c r="CS91" s="29">
        <v>400.15100000000001</v>
      </c>
      <c r="CT91" s="29">
        <v>404.96</v>
      </c>
      <c r="CU91" s="29">
        <v>408.02300000000002</v>
      </c>
      <c r="CV91" s="29">
        <v>401.93299999999999</v>
      </c>
      <c r="CW91" s="29">
        <v>399.12200000000001</v>
      </c>
      <c r="CX91" s="29">
        <v>396.17200000000003</v>
      </c>
      <c r="CY91" s="29">
        <v>401.97800000000001</v>
      </c>
      <c r="CZ91" s="29">
        <v>387.79300000000001</v>
      </c>
      <c r="DA91" s="29">
        <v>388.67899999999997</v>
      </c>
      <c r="DB91" s="29">
        <v>378.82799999999997</v>
      </c>
      <c r="DC91" s="29">
        <v>365.97500000000002</v>
      </c>
      <c r="DD91" s="29">
        <v>398.90800000000002</v>
      </c>
      <c r="DE91" s="29">
        <v>391.35300000000001</v>
      </c>
      <c r="DF91" s="29">
        <v>396.90800000000002</v>
      </c>
      <c r="DG91" s="29">
        <v>355.827</v>
      </c>
      <c r="DH91" s="29">
        <v>316.05</v>
      </c>
      <c r="DI91" s="29">
        <v>289.49</v>
      </c>
      <c r="DJ91" s="29">
        <v>309.85000000000002</v>
      </c>
      <c r="DK91" s="29">
        <v>348.41800000000001</v>
      </c>
      <c r="DL91" s="29">
        <v>358.26799999999997</v>
      </c>
      <c r="DM91" s="29">
        <v>378.47500000000002</v>
      </c>
      <c r="DN91" s="29">
        <v>379.10500000000002</v>
      </c>
      <c r="DO91" s="29">
        <v>376.55700000000002</v>
      </c>
      <c r="DP91" s="29">
        <v>363.94799999999998</v>
      </c>
      <c r="DQ91" s="29">
        <v>355.53500000000003</v>
      </c>
      <c r="DR91" s="29">
        <v>369.30799999999999</v>
      </c>
      <c r="DS91" s="29">
        <v>431.56299999999999</v>
      </c>
      <c r="DT91" s="29">
        <v>398.70600000000002</v>
      </c>
      <c r="DU91" s="29">
        <v>393.75400000000002</v>
      </c>
      <c r="DV91" s="29">
        <v>400.37299999999999</v>
      </c>
      <c r="DW91" s="29">
        <v>417.17500000000001</v>
      </c>
      <c r="DX91" s="29">
        <v>442.63799999999998</v>
      </c>
      <c r="DY91" s="29">
        <v>456.44400000000002</v>
      </c>
      <c r="DZ91" s="29">
        <v>448.49099999999999</v>
      </c>
      <c r="EA91" s="29">
        <v>427.733</v>
      </c>
      <c r="EB91" s="29">
        <v>406.97699999999998</v>
      </c>
      <c r="EC91" s="29">
        <v>397.63600000000002</v>
      </c>
      <c r="ED91" s="29">
        <v>416.89</v>
      </c>
      <c r="EE91" s="29">
        <v>397.14</v>
      </c>
      <c r="EF91" s="29">
        <v>434.666</v>
      </c>
      <c r="EG91" s="29">
        <v>443.31700000000001</v>
      </c>
      <c r="EH91" s="29">
        <v>451.77100000000002</v>
      </c>
      <c r="EI91" s="29">
        <v>458.22699999999998</v>
      </c>
      <c r="EJ91" s="29">
        <v>407.74900000000002</v>
      </c>
      <c r="EK91" s="29">
        <v>414.25099999999998</v>
      </c>
      <c r="EL91" s="29">
        <v>376.68599999999998</v>
      </c>
      <c r="EM91" s="29">
        <v>360.62099999999998</v>
      </c>
      <c r="EN91" s="29">
        <v>379.04300000000001</v>
      </c>
      <c r="EO91" s="29">
        <v>388.642</v>
      </c>
      <c r="EP91" s="29">
        <v>413.95600000000002</v>
      </c>
      <c r="EQ91" s="29">
        <v>407.17500000000001</v>
      </c>
      <c r="ER91" s="29">
        <v>384.21300000000002</v>
      </c>
      <c r="ES91" s="29">
        <v>369.589</v>
      </c>
      <c r="ET91" s="29">
        <v>368.30500000000001</v>
      </c>
      <c r="EU91" s="29">
        <v>334.565</v>
      </c>
      <c r="EV91" s="29">
        <v>322.69499999999999</v>
      </c>
      <c r="EW91" s="29">
        <v>373.02199999999999</v>
      </c>
      <c r="EX91" s="29">
        <v>443.82799999999997</v>
      </c>
      <c r="EY91" s="29">
        <v>479.39499999999998</v>
      </c>
      <c r="EZ91" s="29">
        <v>531.88900000000001</v>
      </c>
      <c r="FA91" s="29">
        <v>542.03499999999997</v>
      </c>
      <c r="FB91" s="29">
        <v>534.22199999999998</v>
      </c>
      <c r="FC91" s="29">
        <v>530.12699999999995</v>
      </c>
      <c r="FD91" s="29">
        <v>525.03</v>
      </c>
      <c r="FE91" s="29">
        <v>530.4</v>
      </c>
      <c r="FF91" s="29">
        <v>522.89499999999998</v>
      </c>
      <c r="FG91" s="29">
        <v>545.12099999999998</v>
      </c>
      <c r="FH91" s="29">
        <v>565.33000000000004</v>
      </c>
      <c r="FI91" s="29">
        <v>681.31500000000005</v>
      </c>
      <c r="FJ91" s="29">
        <v>710.07600000000002</v>
      </c>
      <c r="FK91" s="29">
        <v>673.26900000000001</v>
      </c>
      <c r="FL91" s="29">
        <v>719.49900000000002</v>
      </c>
      <c r="FM91" s="29">
        <v>708.23500000000001</v>
      </c>
      <c r="FN91" s="29">
        <v>601.73099999999999</v>
      </c>
      <c r="FO91" s="29">
        <v>530.73500000000001</v>
      </c>
      <c r="FP91" s="29">
        <v>438.21199999999999</v>
      </c>
      <c r="FQ91" s="29">
        <v>416.91800000000001</v>
      </c>
      <c r="FR91" s="29">
        <v>331.78800000000001</v>
      </c>
      <c r="FS91" s="29">
        <v>316.70699999999999</v>
      </c>
      <c r="FT91" s="29">
        <v>330.36900000000003</v>
      </c>
      <c r="FU91" s="29">
        <v>264.21600000000001</v>
      </c>
      <c r="FV91" s="29">
        <v>233.87899999999999</v>
      </c>
      <c r="FW91" s="29">
        <v>215.69900000000001</v>
      </c>
      <c r="FX91" s="29">
        <v>218.04499999999999</v>
      </c>
      <c r="FY91" s="29">
        <v>251.53899999999999</v>
      </c>
      <c r="FZ91" s="29">
        <v>257.18200000000002</v>
      </c>
      <c r="GA91" s="29">
        <v>228.42400000000001</v>
      </c>
      <c r="GB91" s="29">
        <v>213.471</v>
      </c>
      <c r="GC91" s="29">
        <v>203.596</v>
      </c>
      <c r="GD91" s="29">
        <v>193.02099999999999</v>
      </c>
      <c r="GE91" s="29">
        <v>170.684</v>
      </c>
      <c r="GF91" s="29">
        <v>172.376</v>
      </c>
      <c r="GG91" s="29">
        <v>177.94300000000001</v>
      </c>
      <c r="GH91" s="29">
        <v>180.60499999999999</v>
      </c>
      <c r="GI91" s="29">
        <v>180.14099999999999</v>
      </c>
      <c r="GJ91" s="29">
        <v>182.55799999999999</v>
      </c>
      <c r="GK91" s="29">
        <v>184.81299999999999</v>
      </c>
      <c r="GL91" s="29">
        <v>183.92599999999999</v>
      </c>
      <c r="GM91" s="29">
        <v>187.15100000000001</v>
      </c>
      <c r="GN91" s="29">
        <v>194.25</v>
      </c>
      <c r="GO91" s="29">
        <v>189.435</v>
      </c>
      <c r="GP91" s="29">
        <v>186.97</v>
      </c>
      <c r="GQ91" s="29">
        <v>190.733</v>
      </c>
      <c r="GR91" s="29">
        <v>193.11600000000001</v>
      </c>
      <c r="GS91" s="29">
        <v>200.46299999999999</v>
      </c>
      <c r="GT91" s="29">
        <v>198.5</v>
      </c>
      <c r="GU91" s="29">
        <v>197.398</v>
      </c>
      <c r="GV91" s="29">
        <v>192.64599999999999</v>
      </c>
      <c r="GW91" s="29">
        <v>196.95699999999999</v>
      </c>
      <c r="GX91" s="29">
        <v>209.99600000000001</v>
      </c>
      <c r="GY91" s="29">
        <v>194.68100000000001</v>
      </c>
      <c r="GZ91" s="29">
        <v>186.99700000000001</v>
      </c>
      <c r="HA91" s="29">
        <v>178.44</v>
      </c>
      <c r="HB91" s="29">
        <v>173.09</v>
      </c>
      <c r="HC91" s="29">
        <v>170.828</v>
      </c>
      <c r="HD91" s="29">
        <v>179.208</v>
      </c>
      <c r="HE91" s="29">
        <v>184.95400000000001</v>
      </c>
      <c r="HF91" s="29">
        <v>188.90299999999999</v>
      </c>
      <c r="HG91" s="29">
        <v>189.476</v>
      </c>
      <c r="HH91" s="29">
        <v>188.93100000000001</v>
      </c>
      <c r="HI91" s="29">
        <v>191.52799999999999</v>
      </c>
      <c r="HJ91" s="29">
        <v>193.965</v>
      </c>
      <c r="HK91" s="29">
        <v>200.14500000000001</v>
      </c>
      <c r="HL91" s="29">
        <v>193.66900000000001</v>
      </c>
      <c r="HM91" s="29">
        <v>187.268</v>
      </c>
      <c r="HN91" s="29">
        <v>177.053</v>
      </c>
      <c r="HO91" s="29">
        <v>172.607</v>
      </c>
      <c r="HP91" s="29">
        <v>171.667</v>
      </c>
      <c r="HQ91" s="29">
        <v>168.12</v>
      </c>
      <c r="HR91" s="29">
        <v>172.04900000000001</v>
      </c>
      <c r="HS91" s="29">
        <v>173.19300000000001</v>
      </c>
      <c r="HT91" s="29">
        <v>170.869</v>
      </c>
      <c r="HU91" s="29">
        <v>175.81200000000001</v>
      </c>
      <c r="HV91" s="29">
        <v>175.65799999999999</v>
      </c>
      <c r="HW91" s="29">
        <v>175.53</v>
      </c>
      <c r="HX91" s="29">
        <v>176.98099999999999</v>
      </c>
      <c r="HY91" s="29">
        <v>174.321</v>
      </c>
      <c r="HZ91" s="29">
        <v>175.99600000000001</v>
      </c>
      <c r="IA91" s="29">
        <v>183.52799999999999</v>
      </c>
      <c r="IB91" s="29">
        <v>183.17599999999999</v>
      </c>
      <c r="IC91" s="29">
        <v>180.102</v>
      </c>
      <c r="ID91" s="29">
        <v>184.78899999999999</v>
      </c>
      <c r="IE91" s="29">
        <v>193.03200000000001</v>
      </c>
      <c r="IF91" s="29">
        <v>198.376</v>
      </c>
      <c r="IG91" s="29">
        <v>210.42699999999999</v>
      </c>
      <c r="IH91" s="29">
        <v>212.2</v>
      </c>
      <c r="II91" s="29">
        <v>202.506</v>
      </c>
      <c r="IJ91" s="29">
        <v>199.56399999999999</v>
      </c>
      <c r="IK91" s="29">
        <v>207.87299999999999</v>
      </c>
      <c r="IL91" s="29">
        <v>219.97</v>
      </c>
      <c r="IM91" s="29">
        <v>225.11199999999999</v>
      </c>
      <c r="IN91" s="29">
        <v>232.77799999999999</v>
      </c>
      <c r="IO91" s="29">
        <v>249.517</v>
      </c>
      <c r="IP91" s="29">
        <v>255.05199999999999</v>
      </c>
      <c r="IQ91" s="29">
        <v>254.74100000000001</v>
      </c>
      <c r="IR91" s="29">
        <v>245.98500000000001</v>
      </c>
      <c r="IS91" s="29">
        <v>244.09200000000001</v>
      </c>
      <c r="IT91" s="29">
        <v>245.19</v>
      </c>
      <c r="IU91" s="29">
        <v>243.07900000000001</v>
      </c>
      <c r="IV91" s="29">
        <v>242.149</v>
      </c>
      <c r="IW91" s="29">
        <v>236.483</v>
      </c>
      <c r="IX91" s="29">
        <v>236.03899999999999</v>
      </c>
      <c r="IY91" s="29">
        <v>230.73699999999999</v>
      </c>
      <c r="IZ91" s="29">
        <v>220.226</v>
      </c>
      <c r="JA91" s="29">
        <v>219.66</v>
      </c>
      <c r="JB91" s="29">
        <v>218.24199999999999</v>
      </c>
      <c r="JC91" s="29">
        <v>224.06399999999999</v>
      </c>
      <c r="JD91" s="29">
        <v>231.756</v>
      </c>
      <c r="JE91" s="29">
        <v>232.54599999999999</v>
      </c>
      <c r="JF91" s="29">
        <v>227.744</v>
      </c>
      <c r="JG91" s="29">
        <v>222.92</v>
      </c>
      <c r="JH91" s="29">
        <v>213.416</v>
      </c>
      <c r="JI91" s="29">
        <v>214.49199999999999</v>
      </c>
      <c r="JJ91" s="29">
        <v>216.49199999999999</v>
      </c>
      <c r="JK91" s="29">
        <v>223.29900000000001</v>
      </c>
      <c r="JL91" s="29">
        <v>228.75</v>
      </c>
      <c r="JM91" s="29">
        <v>234.108</v>
      </c>
      <c r="JN91" s="29">
        <v>236.84399999999999</v>
      </c>
      <c r="JO91" s="29">
        <v>237.81899999999999</v>
      </c>
      <c r="JP91" s="29">
        <v>240.68100000000001</v>
      </c>
      <c r="JQ91" s="29">
        <v>245.053</v>
      </c>
      <c r="JR91" s="29">
        <v>247.995</v>
      </c>
      <c r="JS91" s="29">
        <v>250.244</v>
      </c>
      <c r="JT91" s="29">
        <v>259.38</v>
      </c>
      <c r="JU91" s="29">
        <v>260.262</v>
      </c>
      <c r="JV91" s="29">
        <v>258.16899999999998</v>
      </c>
      <c r="JW91" s="29">
        <v>254.161</v>
      </c>
      <c r="JX91" s="29">
        <v>254.38800000000001</v>
      </c>
      <c r="JY91" s="29">
        <v>256.59800000000001</v>
      </c>
      <c r="JZ91" s="29">
        <v>245.00800000000001</v>
      </c>
      <c r="KA91" s="29">
        <v>235.10599999999999</v>
      </c>
      <c r="KB91" s="29">
        <v>242.28800000000001</v>
      </c>
      <c r="KC91" s="29">
        <v>246.376</v>
      </c>
      <c r="KD91" s="29">
        <v>249.804</v>
      </c>
      <c r="KE91" s="29">
        <v>253.59200000000001</v>
      </c>
      <c r="KF91" s="29">
        <v>246.32499999999999</v>
      </c>
      <c r="KG91" s="29">
        <v>245.38499999999999</v>
      </c>
      <c r="KH91" s="29">
        <v>241.916</v>
      </c>
      <c r="KI91" s="29">
        <v>257.29000000000002</v>
      </c>
      <c r="KJ91" s="29">
        <v>252.14699999999999</v>
      </c>
      <c r="KK91" s="29">
        <v>240.398</v>
      </c>
      <c r="KL91" s="29">
        <v>231.822</v>
      </c>
      <c r="KM91" s="29">
        <v>223.71</v>
      </c>
      <c r="KN91" s="29">
        <v>217.011</v>
      </c>
      <c r="KO91" s="29">
        <v>266.13799999999998</v>
      </c>
      <c r="KP91" s="29">
        <v>264.887</v>
      </c>
      <c r="KQ91" s="29">
        <v>260.16399999999999</v>
      </c>
      <c r="KR91" s="29">
        <v>256.32900000000001</v>
      </c>
      <c r="KS91" s="29">
        <v>248.839</v>
      </c>
      <c r="KT91" s="29">
        <v>263.04599999999999</v>
      </c>
      <c r="KU91" s="29">
        <v>266.07900000000001</v>
      </c>
      <c r="KV91" s="29">
        <v>257.05900000000003</v>
      </c>
      <c r="KW91" s="29">
        <v>255.33199999999999</v>
      </c>
      <c r="KX91" s="29">
        <v>255.52699999999999</v>
      </c>
      <c r="KY91" s="29">
        <v>250.84100000000001</v>
      </c>
      <c r="KZ91" s="29">
        <v>243.44300000000001</v>
      </c>
      <c r="LA91" s="29">
        <v>238.80099999999999</v>
      </c>
      <c r="LB91" s="29">
        <v>240.33</v>
      </c>
      <c r="LC91" s="29">
        <v>237.989</v>
      </c>
      <c r="LD91" s="29">
        <v>255.61099999999999</v>
      </c>
      <c r="LE91" s="29">
        <v>270.49299999999999</v>
      </c>
      <c r="LF91" s="29">
        <v>277.529</v>
      </c>
      <c r="LG91" s="29">
        <v>289.63200000000001</v>
      </c>
      <c r="LH91" s="29">
        <v>297.47300000000001</v>
      </c>
      <c r="LI91" s="29">
        <v>278.84300000000002</v>
      </c>
      <c r="LJ91" s="29">
        <v>273.23399999999998</v>
      </c>
      <c r="LK91" s="29">
        <v>263.64400000000001</v>
      </c>
      <c r="LL91" s="29">
        <v>266.87700000000001</v>
      </c>
      <c r="LM91" s="29">
        <v>272.88</v>
      </c>
      <c r="LN91" s="29">
        <v>280.79399999999998</v>
      </c>
      <c r="LO91" s="29">
        <v>291.53500000000003</v>
      </c>
      <c r="LP91" s="29">
        <v>312.34500000000003</v>
      </c>
      <c r="LQ91" s="29">
        <v>296.03699999999998</v>
      </c>
      <c r="LR91" s="29">
        <v>275.92200000000003</v>
      </c>
      <c r="LS91" s="29">
        <v>262.34300000000002</v>
      </c>
      <c r="LT91" s="29">
        <v>257.56599999999997</v>
      </c>
      <c r="LU91" s="29">
        <v>242.41399999999999</v>
      </c>
      <c r="LV91" s="29">
        <v>233.49700000000001</v>
      </c>
      <c r="LW91" s="29">
        <v>223.07900000000001</v>
      </c>
      <c r="LX91" s="29">
        <v>244.35</v>
      </c>
      <c r="LY91" s="29">
        <v>254.26400000000001</v>
      </c>
      <c r="LZ91" s="29">
        <v>261.495</v>
      </c>
      <c r="MA91" s="29">
        <v>261.68799999999999</v>
      </c>
      <c r="MB91" s="29">
        <v>258.399</v>
      </c>
      <c r="MC91" s="29">
        <v>246.81100000000001</v>
      </c>
      <c r="MD91" s="29">
        <v>241.89400000000001</v>
      </c>
      <c r="ME91" s="29">
        <v>241.59700000000001</v>
      </c>
      <c r="MF91" s="29">
        <v>239.57900000000001</v>
      </c>
      <c r="MG91" s="29">
        <v>241.56100000000001</v>
      </c>
      <c r="MH91" s="29">
        <v>251.00299999999999</v>
      </c>
      <c r="MI91" s="29">
        <v>253.22399999999999</v>
      </c>
      <c r="MJ91" s="29">
        <v>245.68</v>
      </c>
      <c r="MK91" s="29">
        <v>231.25299999999999</v>
      </c>
      <c r="ML91" s="29">
        <v>224.63200000000001</v>
      </c>
      <c r="MM91" s="29">
        <v>223.64</v>
      </c>
      <c r="MN91" s="29">
        <v>227.95699999999999</v>
      </c>
      <c r="MO91" s="29">
        <v>232.17</v>
      </c>
      <c r="MP91" s="29">
        <v>250.10499999999999</v>
      </c>
      <c r="MQ91" s="29">
        <v>267.39800000000002</v>
      </c>
      <c r="MR91" s="29">
        <v>274.28800000000001</v>
      </c>
      <c r="MS91" s="29">
        <v>265.24099999999999</v>
      </c>
      <c r="MT91" s="29">
        <v>260.32400000000001</v>
      </c>
      <c r="MU91" s="29">
        <v>261.32</v>
      </c>
      <c r="MV91" s="29">
        <v>253.64500000000001</v>
      </c>
      <c r="MW91" s="29">
        <v>260.94200000000001</v>
      </c>
      <c r="MX91" s="29">
        <v>285.81299999999999</v>
      </c>
      <c r="MY91" s="29">
        <v>307.03300000000002</v>
      </c>
      <c r="MZ91" s="29">
        <v>309.64100000000002</v>
      </c>
      <c r="NA91" s="29">
        <v>312.22899999999998</v>
      </c>
      <c r="NB91" s="29">
        <v>316.72500000000002</v>
      </c>
      <c r="NC91" s="29">
        <v>302.48599999999999</v>
      </c>
      <c r="ND91" s="29">
        <v>315.197</v>
      </c>
      <c r="NE91" s="29">
        <v>330.90600000000001</v>
      </c>
      <c r="NF91" s="29">
        <v>331.54300000000001</v>
      </c>
      <c r="NG91" s="29">
        <v>348.28500000000003</v>
      </c>
      <c r="NH91" s="29">
        <v>360.60300000000001</v>
      </c>
      <c r="NI91" s="29">
        <v>370.48500000000001</v>
      </c>
      <c r="NJ91" s="29">
        <v>368.81799999999998</v>
      </c>
      <c r="NK91" s="29">
        <v>361.78699999999998</v>
      </c>
      <c r="NL91" s="29">
        <v>371.04700000000003</v>
      </c>
      <c r="NM91" s="29">
        <v>366.52100000000002</v>
      </c>
      <c r="NN91" s="29">
        <v>365.67599999999999</v>
      </c>
      <c r="NO91" s="29">
        <v>368.23899999999998</v>
      </c>
      <c r="NP91" s="29">
        <v>372.78300000000002</v>
      </c>
      <c r="NQ91" s="29">
        <v>361.37799999999999</v>
      </c>
      <c r="NR91" s="29">
        <v>358.10599999999999</v>
      </c>
      <c r="NS91" s="29">
        <v>357.11200000000002</v>
      </c>
      <c r="NT91" s="29">
        <v>359.74799999999999</v>
      </c>
      <c r="NU91" s="29">
        <v>355.84199999999998</v>
      </c>
      <c r="NV91" s="29">
        <v>366.25200000000001</v>
      </c>
      <c r="NW91" s="29">
        <v>367.14699999999999</v>
      </c>
      <c r="NX91" s="29">
        <v>375.94600000000003</v>
      </c>
      <c r="NY91" s="29">
        <v>367.68799999999999</v>
      </c>
      <c r="NZ91" s="29">
        <v>388.65199999999999</v>
      </c>
      <c r="OA91" s="29">
        <v>379.46600000000001</v>
      </c>
      <c r="OB91" s="29">
        <v>361.71100000000001</v>
      </c>
      <c r="OC91" s="29">
        <v>343.84699999999998</v>
      </c>
      <c r="OD91" s="29">
        <v>341.62299999999999</v>
      </c>
      <c r="OE91" s="29">
        <v>336.327</v>
      </c>
      <c r="OF91" s="29">
        <v>336.37</v>
      </c>
      <c r="OG91" s="29">
        <v>345.125</v>
      </c>
      <c r="OH91" s="29">
        <v>356.11700000000002</v>
      </c>
      <c r="OI91" s="29">
        <v>369.62599999999998</v>
      </c>
      <c r="OJ91" s="29">
        <v>352.92</v>
      </c>
      <c r="OK91" s="29">
        <v>336.9</v>
      </c>
      <c r="OL91" s="29">
        <v>330.71300000000002</v>
      </c>
      <c r="OM91" s="29">
        <v>330.154</v>
      </c>
      <c r="ON91" s="29">
        <v>323.95</v>
      </c>
      <c r="OO91" s="29">
        <v>319.04000000000002</v>
      </c>
      <c r="OP91" s="29">
        <v>313.06900000000002</v>
      </c>
      <c r="OQ91" s="29">
        <v>322.98099999999999</v>
      </c>
      <c r="OR91" s="29">
        <v>334.78800000000001</v>
      </c>
      <c r="OS91" s="29">
        <v>345.60700000000003</v>
      </c>
      <c r="OT91" s="29">
        <v>345.642</v>
      </c>
      <c r="OU91" s="29">
        <v>343.77199999999999</v>
      </c>
      <c r="OV91" s="29">
        <v>339.96199999999999</v>
      </c>
      <c r="OW91" s="29">
        <v>338.791</v>
      </c>
      <c r="OX91" s="29">
        <v>334.16199999999998</v>
      </c>
      <c r="OY91" s="29">
        <v>336.404</v>
      </c>
      <c r="OZ91" s="29">
        <v>333.51600000000002</v>
      </c>
      <c r="PA91" s="29">
        <v>360.81</v>
      </c>
      <c r="PB91" s="29">
        <v>371.37400000000002</v>
      </c>
      <c r="PC91" s="29">
        <v>381.00900000000001</v>
      </c>
      <c r="PD91" s="29">
        <v>383.62</v>
      </c>
      <c r="PE91" s="29">
        <v>393.57400000000001</v>
      </c>
      <c r="PF91" s="29">
        <v>389.50400000000002</v>
      </c>
      <c r="PG91" s="29">
        <v>377.065</v>
      </c>
      <c r="PH91" s="29">
        <v>368.18200000000002</v>
      </c>
      <c r="PI91" s="29">
        <v>353.56</v>
      </c>
      <c r="PJ91" s="29">
        <v>356.05399999999997</v>
      </c>
      <c r="PK91" s="29">
        <v>360.53399999999999</v>
      </c>
      <c r="PL91" s="29">
        <v>356.83499999999998</v>
      </c>
      <c r="PM91" s="29">
        <v>369.30500000000001</v>
      </c>
      <c r="PN91" s="29">
        <v>378.27300000000002</v>
      </c>
      <c r="PO91" s="29">
        <v>389.40899999999999</v>
      </c>
      <c r="PP91" s="29">
        <v>410.12099999999998</v>
      </c>
      <c r="PQ91" s="29">
        <v>405.21499999999997</v>
      </c>
      <c r="PR91" s="29">
        <v>397.69499999999999</v>
      </c>
      <c r="PS91" s="29">
        <v>369.01900000000001</v>
      </c>
      <c r="PT91" s="29">
        <v>366.66899999999998</v>
      </c>
      <c r="PU91" s="29">
        <v>364.62099999999998</v>
      </c>
      <c r="PV91" s="29">
        <v>346.16</v>
      </c>
      <c r="PW91" s="29">
        <v>341.71</v>
      </c>
      <c r="PX91" s="29">
        <v>357.76900000000001</v>
      </c>
      <c r="PY91" s="29">
        <v>374.5</v>
      </c>
      <c r="PZ91" s="29">
        <v>390.84899999999999</v>
      </c>
      <c r="QA91" s="29">
        <v>385.29300000000001</v>
      </c>
      <c r="QB91" s="29">
        <v>378.49799999999999</v>
      </c>
      <c r="QC91" s="29">
        <v>374.73399999999998</v>
      </c>
      <c r="QD91" s="29">
        <v>377.34500000000003</v>
      </c>
      <c r="QE91" s="29">
        <v>384.137</v>
      </c>
      <c r="QF91" s="29">
        <v>381.19799999999998</v>
      </c>
      <c r="QG91" s="29">
        <v>379.30900000000003</v>
      </c>
      <c r="QH91" s="29">
        <v>382.45600000000002</v>
      </c>
      <c r="QI91" s="29">
        <v>416.78800000000001</v>
      </c>
      <c r="QJ91" s="29">
        <v>420.73200000000003</v>
      </c>
      <c r="QK91" s="29">
        <v>404.46</v>
      </c>
      <c r="QL91" s="29">
        <v>377.53699999999998</v>
      </c>
      <c r="QM91" s="29">
        <v>385.81099999999998</v>
      </c>
      <c r="QN91" s="29">
        <v>404.30700000000002</v>
      </c>
      <c r="QO91" s="29">
        <v>403.041</v>
      </c>
      <c r="QP91" s="29">
        <v>398.61900000000003</v>
      </c>
      <c r="QQ91" s="29">
        <v>424.53800000000001</v>
      </c>
      <c r="QR91" s="29">
        <v>437.76499999999999</v>
      </c>
      <c r="QS91" s="29">
        <v>438.767</v>
      </c>
      <c r="QT91" s="29">
        <v>438.99099999999999</v>
      </c>
      <c r="QU91" s="29">
        <v>447.95400000000001</v>
      </c>
      <c r="QV91" s="29">
        <v>443.483</v>
      </c>
      <c r="QW91" s="29">
        <v>438.67099999999999</v>
      </c>
      <c r="QX91" s="29">
        <v>425.26</v>
      </c>
      <c r="QY91" s="29">
        <v>426.834</v>
      </c>
      <c r="QZ91" s="29">
        <v>440.09199999999998</v>
      </c>
      <c r="RA91" s="29">
        <v>428.863</v>
      </c>
      <c r="RB91" s="29">
        <v>439.70600000000002</v>
      </c>
      <c r="RC91" s="29">
        <v>435.12</v>
      </c>
      <c r="RD91" s="29">
        <v>424.99299999999999</v>
      </c>
      <c r="RE91" s="29">
        <v>446.25900000000001</v>
      </c>
      <c r="RF91" s="29">
        <v>441.92099999999999</v>
      </c>
      <c r="RG91" s="29">
        <v>456.47399999999999</v>
      </c>
      <c r="RH91" s="29">
        <v>473.40899999999999</v>
      </c>
      <c r="RI91" s="29">
        <v>488.03500000000003</v>
      </c>
      <c r="RJ91" s="29">
        <v>489.71199999999999</v>
      </c>
      <c r="RK91" s="29">
        <v>467.45400000000001</v>
      </c>
      <c r="RL91" s="29">
        <v>453.67099999999999</v>
      </c>
      <c r="RM91" s="29">
        <v>454.43200000000002</v>
      </c>
      <c r="RN91" s="29">
        <v>453.10700000000003</v>
      </c>
      <c r="RO91" s="29">
        <v>448.86399999999998</v>
      </c>
      <c r="RP91" s="29">
        <v>447.25299999999999</v>
      </c>
      <c r="RQ91" s="29">
        <v>446.44099999999997</v>
      </c>
      <c r="RR91" s="29">
        <v>441.666</v>
      </c>
      <c r="RS91" s="29">
        <v>438.45499999999998</v>
      </c>
      <c r="RT91" s="29">
        <v>436.25</v>
      </c>
      <c r="RU91" s="29">
        <v>430.661</v>
      </c>
      <c r="RV91" s="29">
        <v>429.49099999999999</v>
      </c>
      <c r="RW91" s="29">
        <v>425.53699999999998</v>
      </c>
      <c r="RX91" s="29">
        <v>438.63499999999999</v>
      </c>
      <c r="RY91" s="29">
        <v>468.60599999999999</v>
      </c>
      <c r="RZ91" s="29">
        <v>473.267</v>
      </c>
      <c r="SA91" s="29">
        <v>469.20400000000001</v>
      </c>
      <c r="SB91" s="29">
        <v>469.58699999999999</v>
      </c>
      <c r="SC91" s="29">
        <v>454.976</v>
      </c>
      <c r="SD91" s="29">
        <v>443.767</v>
      </c>
      <c r="SE91" s="29">
        <v>431.04199999999997</v>
      </c>
      <c r="SF91" s="29">
        <v>434.00700000000001</v>
      </c>
      <c r="SG91" s="29">
        <v>417.22800000000001</v>
      </c>
      <c r="SH91" s="29">
        <v>404.30900000000003</v>
      </c>
      <c r="SI91" s="29">
        <v>401.06799999999998</v>
      </c>
      <c r="SJ91" s="29">
        <v>396.065</v>
      </c>
      <c r="SK91" s="29">
        <v>408.69200000000001</v>
      </c>
      <c r="SL91" s="29">
        <v>414.83499999999998</v>
      </c>
      <c r="SM91" s="29">
        <v>416.91399999999999</v>
      </c>
      <c r="SN91" s="29">
        <v>432.16699999999997</v>
      </c>
      <c r="SO91" s="29">
        <v>414.733</v>
      </c>
      <c r="SP91" s="29">
        <v>405.70800000000003</v>
      </c>
      <c r="SQ91" s="29">
        <v>396.91899999999998</v>
      </c>
      <c r="SR91" s="29">
        <v>372.69400000000002</v>
      </c>
      <c r="SS91" s="29">
        <v>359.43700000000001</v>
      </c>
      <c r="ST91" s="29">
        <v>355.392</v>
      </c>
      <c r="SU91" s="29">
        <v>343.44299999999998</v>
      </c>
      <c r="SV91" s="29">
        <v>328.08699999999999</v>
      </c>
      <c r="SW91" s="29">
        <v>324.59800000000001</v>
      </c>
      <c r="SX91" s="29">
        <v>340.93200000000002</v>
      </c>
      <c r="SY91" s="29">
        <v>340.66</v>
      </c>
      <c r="SZ91" s="29">
        <v>341.262</v>
      </c>
      <c r="TA91" s="29">
        <v>355.06900000000002</v>
      </c>
      <c r="TB91" s="29">
        <v>375.43</v>
      </c>
      <c r="TC91" s="29">
        <v>388.07799999999997</v>
      </c>
      <c r="TD91" s="29">
        <v>390.16699999999997</v>
      </c>
      <c r="TE91" s="29">
        <v>390.27300000000002</v>
      </c>
      <c r="TF91" s="29">
        <v>375.84500000000003</v>
      </c>
      <c r="TG91" s="29">
        <v>375.58600000000001</v>
      </c>
      <c r="TH91" s="29">
        <v>372.125</v>
      </c>
      <c r="TI91" s="29">
        <v>365.26400000000001</v>
      </c>
    </row>
    <row r="92" spans="2:529" x14ac:dyDescent="0.25">
      <c r="B92" s="29" t="s">
        <v>394</v>
      </c>
      <c r="C92" s="29" t="s">
        <v>927</v>
      </c>
      <c r="D92" s="29">
        <f t="shared" si="13"/>
        <v>514</v>
      </c>
      <c r="E92" s="29" t="str" cm="1">
        <f t="array" ref="E92">_xll.BDP($B92&amp;" corp",E$11)</f>
        <v>TELEFO 3 PERP</v>
      </c>
      <c r="F92" s="29" t="str" cm="1">
        <f t="array" ref="F92">_xll.BDP($B92&amp;" corp",F$11)</f>
        <v>TELEFO</v>
      </c>
      <c r="G92" s="29" cm="1">
        <f t="array" ref="G92">_xll.BDP($B92&amp;" corp",G$11)</f>
        <v>3</v>
      </c>
      <c r="H92" s="31" cm="1">
        <f t="array" ref="H92">_xll.BDP($B92&amp;" corp",H$11)*1</f>
        <v>45173</v>
      </c>
      <c r="I92" s="31" t="str">
        <f t="shared" si="14"/>
        <v>TELEFO 3 23</v>
      </c>
      <c r="J92" s="29" t="str" cm="1">
        <f t="array" ref="J92">_xll.BDP($B92&amp;" corp",J$11)</f>
        <v>EUR</v>
      </c>
      <c r="K92" s="31" cm="1">
        <f t="array" ref="K92">_xll.BDP($B92&amp;" corp",K$11)*1</f>
        <v>43172</v>
      </c>
      <c r="L92" s="29">
        <f t="shared" ca="1" si="15"/>
        <v>954</v>
      </c>
      <c r="N92" s="29">
        <v>1</v>
      </c>
      <c r="O92" s="29" t="s">
        <v>1174</v>
      </c>
      <c r="P92" s="29">
        <f>_xll.BDH(B92&amp;"@"&amp;C92&amp;" Corp","blp_i_sprd_mid","-2AY",,"Dates=h","Fill=C","Sort=R","Dir=H","factor=1","pcs="&amp;TV93,"cols=514;rows=1")</f>
        <v>336.62200000000001</v>
      </c>
      <c r="Q92" s="29">
        <v>339.87599999999998</v>
      </c>
      <c r="R92" s="29">
        <v>340.53500000000003</v>
      </c>
      <c r="S92" s="29">
        <v>344.75700000000001</v>
      </c>
      <c r="T92" s="29">
        <v>350.69</v>
      </c>
      <c r="U92" s="29">
        <v>332.59399999999999</v>
      </c>
      <c r="V92" s="29">
        <v>325.56200000000001</v>
      </c>
      <c r="W92" s="29">
        <v>321.52800000000002</v>
      </c>
      <c r="X92" s="29">
        <v>325.59100000000001</v>
      </c>
      <c r="Y92" s="29">
        <v>321.06900000000002</v>
      </c>
      <c r="Z92" s="29">
        <v>319.23099999999999</v>
      </c>
      <c r="AA92" s="29">
        <v>320.49400000000003</v>
      </c>
      <c r="AB92" s="29">
        <v>332.435</v>
      </c>
      <c r="AC92" s="29">
        <v>338.73</v>
      </c>
      <c r="AD92" s="29">
        <v>338.346</v>
      </c>
      <c r="AE92" s="29">
        <v>347.12400000000002</v>
      </c>
      <c r="AF92" s="29">
        <v>356.99400000000003</v>
      </c>
      <c r="AG92" s="29">
        <v>362.47300000000001</v>
      </c>
      <c r="AH92" s="29">
        <v>369.61700000000002</v>
      </c>
      <c r="AI92" s="29">
        <v>358.30399999999997</v>
      </c>
      <c r="AJ92" s="29">
        <v>338.02800000000002</v>
      </c>
      <c r="AK92" s="29">
        <v>343.73700000000002</v>
      </c>
      <c r="AL92" s="29">
        <v>345.54700000000003</v>
      </c>
      <c r="AM92" s="29">
        <v>319.15100000000001</v>
      </c>
      <c r="AN92" s="29">
        <v>323.65499999999997</v>
      </c>
      <c r="AO92" s="29">
        <v>330.03199999999998</v>
      </c>
      <c r="AP92" s="29">
        <v>347.53899999999999</v>
      </c>
      <c r="AQ92" s="29">
        <v>351.76100000000002</v>
      </c>
      <c r="AR92" s="29">
        <v>348.17099999999999</v>
      </c>
      <c r="AS92" s="29">
        <v>343.274</v>
      </c>
      <c r="AT92" s="29">
        <v>346.58300000000003</v>
      </c>
      <c r="AU92" s="29">
        <v>340.84399999999999</v>
      </c>
      <c r="AV92" s="29">
        <v>337.35599999999999</v>
      </c>
      <c r="AW92" s="29">
        <v>337.63400000000001</v>
      </c>
      <c r="AX92" s="29">
        <v>333.42700000000002</v>
      </c>
      <c r="AY92" s="29">
        <v>335.69200000000001</v>
      </c>
      <c r="AZ92" s="29">
        <v>341.28100000000001</v>
      </c>
      <c r="BA92" s="29">
        <v>340.77100000000002</v>
      </c>
      <c r="BB92" s="29">
        <v>342.55900000000003</v>
      </c>
      <c r="BC92" s="29">
        <v>339.89</v>
      </c>
      <c r="BD92" s="29">
        <v>336.02199999999999</v>
      </c>
      <c r="BE92" s="29">
        <v>336.61799999999999</v>
      </c>
      <c r="BF92" s="29">
        <v>348.464</v>
      </c>
      <c r="BG92" s="29">
        <v>359.17899999999997</v>
      </c>
      <c r="BH92" s="29">
        <v>359.53800000000001</v>
      </c>
      <c r="BI92" s="29">
        <v>356.31400000000002</v>
      </c>
      <c r="BJ92" s="29">
        <v>353.46</v>
      </c>
      <c r="BK92" s="29">
        <v>350.108</v>
      </c>
      <c r="BL92" s="29">
        <v>347.96699999999998</v>
      </c>
      <c r="BM92" s="29">
        <v>344.50400000000002</v>
      </c>
      <c r="BN92" s="29">
        <v>348.7</v>
      </c>
      <c r="BO92" s="29">
        <v>350.89299999999997</v>
      </c>
      <c r="BP92" s="29">
        <v>361.82400000000001</v>
      </c>
      <c r="BQ92" s="29">
        <v>366.47</v>
      </c>
      <c r="BR92" s="29">
        <v>368.11200000000002</v>
      </c>
      <c r="BS92" s="29">
        <v>368.37299999999999</v>
      </c>
      <c r="BT92" s="29">
        <v>374.11500000000001</v>
      </c>
      <c r="BU92" s="29">
        <v>375.34800000000001</v>
      </c>
      <c r="BV92" s="29">
        <v>371.41399999999999</v>
      </c>
      <c r="BW92" s="29">
        <v>359.536</v>
      </c>
      <c r="BX92" s="29">
        <v>335.53899999999999</v>
      </c>
      <c r="BY92" s="29">
        <v>326.61099999999999</v>
      </c>
      <c r="BZ92" s="29">
        <v>320.41500000000002</v>
      </c>
      <c r="CA92" s="29">
        <v>318.11099999999999</v>
      </c>
      <c r="CB92" s="29">
        <v>318.42599999999999</v>
      </c>
      <c r="CC92" s="29">
        <v>317.471</v>
      </c>
      <c r="CD92" s="29">
        <v>313.96199999999999</v>
      </c>
      <c r="CE92" s="29">
        <v>339.50299999999999</v>
      </c>
      <c r="CF92" s="29">
        <v>353.86900000000003</v>
      </c>
      <c r="CG92" s="29">
        <v>356.786</v>
      </c>
      <c r="CH92" s="29">
        <v>359.79599999999999</v>
      </c>
      <c r="CI92" s="29">
        <v>371.75799999999998</v>
      </c>
      <c r="CJ92" s="29">
        <v>369.673</v>
      </c>
      <c r="CK92" s="29">
        <v>372.09199999999998</v>
      </c>
      <c r="CL92" s="29">
        <v>358.399</v>
      </c>
      <c r="CM92" s="29">
        <v>357.50599999999997</v>
      </c>
      <c r="CN92" s="29">
        <v>352.73200000000003</v>
      </c>
      <c r="CO92" s="29">
        <v>354.416</v>
      </c>
      <c r="CP92" s="29">
        <v>374.892</v>
      </c>
      <c r="CQ92" s="29">
        <v>387.41</v>
      </c>
      <c r="CR92" s="29">
        <v>397.76100000000002</v>
      </c>
      <c r="CS92" s="29">
        <v>408.02</v>
      </c>
      <c r="CT92" s="29">
        <v>411.06</v>
      </c>
      <c r="CU92" s="29">
        <v>409.68700000000001</v>
      </c>
      <c r="CV92" s="29">
        <v>410.99799999999999</v>
      </c>
      <c r="CW92" s="29">
        <v>407.15600000000001</v>
      </c>
      <c r="CX92" s="29">
        <v>401.44600000000003</v>
      </c>
      <c r="CY92" s="29">
        <v>410.72500000000002</v>
      </c>
      <c r="CZ92" s="29">
        <v>390.404</v>
      </c>
      <c r="DA92" s="29">
        <v>391.15</v>
      </c>
      <c r="DB92" s="29">
        <v>383.17700000000002</v>
      </c>
      <c r="DC92" s="29">
        <v>370.45299999999997</v>
      </c>
      <c r="DD92" s="29">
        <v>405.517</v>
      </c>
      <c r="DE92" s="29">
        <v>393.72899999999998</v>
      </c>
      <c r="DF92" s="29">
        <v>396.86599999999999</v>
      </c>
      <c r="DG92" s="29">
        <v>361.06</v>
      </c>
      <c r="DH92" s="29">
        <v>329.05900000000003</v>
      </c>
      <c r="DI92" s="29">
        <v>303.88299999999998</v>
      </c>
      <c r="DJ92" s="29">
        <v>320.97300000000001</v>
      </c>
      <c r="DK92" s="29">
        <v>357.19099999999997</v>
      </c>
      <c r="DL92" s="29">
        <v>365.839</v>
      </c>
      <c r="DM92" s="29">
        <v>389.96</v>
      </c>
      <c r="DN92" s="29">
        <v>392.584</v>
      </c>
      <c r="DO92" s="29">
        <v>387.50900000000001</v>
      </c>
      <c r="DP92" s="29">
        <v>365.53899999999999</v>
      </c>
      <c r="DQ92" s="29">
        <v>357.68200000000002</v>
      </c>
      <c r="DR92" s="29">
        <v>372.09</v>
      </c>
      <c r="DS92" s="29">
        <v>409.03899999999999</v>
      </c>
      <c r="DT92" s="29">
        <v>403.49599999999998</v>
      </c>
      <c r="DU92" s="29">
        <v>400.69</v>
      </c>
      <c r="DV92" s="29">
        <v>405.22300000000001</v>
      </c>
      <c r="DW92" s="29">
        <v>423.923</v>
      </c>
      <c r="DX92" s="29">
        <v>445.322</v>
      </c>
      <c r="DY92" s="29">
        <v>458.488</v>
      </c>
      <c r="DZ92" s="29">
        <v>455.26299999999998</v>
      </c>
      <c r="EA92" s="29">
        <v>435.21199999999999</v>
      </c>
      <c r="EB92" s="29">
        <v>417.67099999999999</v>
      </c>
      <c r="EC92" s="29">
        <v>410.42200000000003</v>
      </c>
      <c r="ED92" s="29">
        <v>416.37900000000002</v>
      </c>
      <c r="EE92" s="29">
        <v>408.54899999999998</v>
      </c>
      <c r="EF92" s="29">
        <v>438.07400000000001</v>
      </c>
      <c r="EG92" s="29">
        <v>449.19</v>
      </c>
      <c r="EH92" s="29">
        <v>457.05599999999998</v>
      </c>
      <c r="EI92" s="29">
        <v>446.59500000000003</v>
      </c>
      <c r="EJ92" s="29">
        <v>419.77699999999999</v>
      </c>
      <c r="EK92" s="29">
        <v>407.71899999999999</v>
      </c>
      <c r="EL92" s="29">
        <v>393.06799999999998</v>
      </c>
      <c r="EM92" s="29">
        <v>379.584</v>
      </c>
      <c r="EN92" s="29">
        <v>393.42500000000001</v>
      </c>
      <c r="EO92" s="29">
        <v>405.53199999999998</v>
      </c>
      <c r="EP92" s="29">
        <v>426.07299999999998</v>
      </c>
      <c r="EQ92" s="29">
        <v>430.89800000000002</v>
      </c>
      <c r="ER92" s="29">
        <v>409.149</v>
      </c>
      <c r="ES92" s="29">
        <v>384.35599999999999</v>
      </c>
      <c r="ET92" s="29">
        <v>385.03800000000001</v>
      </c>
      <c r="EU92" s="29">
        <v>352.101</v>
      </c>
      <c r="EV92" s="29">
        <v>333.41800000000001</v>
      </c>
      <c r="EW92" s="29">
        <v>379.43900000000002</v>
      </c>
      <c r="EX92" s="29">
        <v>393.11</v>
      </c>
      <c r="EY92" s="29">
        <v>447.322</v>
      </c>
      <c r="EZ92" s="29">
        <v>484.25200000000001</v>
      </c>
      <c r="FA92" s="29">
        <v>535.58100000000002</v>
      </c>
      <c r="FB92" s="29">
        <v>550.28899999999999</v>
      </c>
      <c r="FC92" s="29">
        <v>544.12099999999998</v>
      </c>
      <c r="FD92" s="29">
        <v>545.90300000000002</v>
      </c>
      <c r="FE92" s="29">
        <v>545.31500000000005</v>
      </c>
      <c r="FF92" s="29">
        <v>544.22400000000005</v>
      </c>
      <c r="FG92" s="29">
        <v>540.55799999999999</v>
      </c>
      <c r="FH92" s="29">
        <v>565.33199999999999</v>
      </c>
      <c r="FI92" s="29">
        <v>601.67200000000003</v>
      </c>
      <c r="FJ92" s="29">
        <v>725.226</v>
      </c>
      <c r="FK92" s="29">
        <v>768.50199999999995</v>
      </c>
      <c r="FL92" s="29">
        <v>736.55600000000004</v>
      </c>
      <c r="FM92" s="29">
        <v>781.548</v>
      </c>
      <c r="FN92" s="29">
        <v>788.798</v>
      </c>
      <c r="FO92" s="29">
        <v>654.67700000000002</v>
      </c>
      <c r="FP92" s="29">
        <v>573.25599999999997</v>
      </c>
      <c r="FQ92" s="29">
        <v>466.721</v>
      </c>
      <c r="FR92" s="29">
        <v>447.34</v>
      </c>
      <c r="FS92" s="29">
        <v>346.49400000000003</v>
      </c>
      <c r="FT92" s="29">
        <v>333.322</v>
      </c>
      <c r="FU92" s="29">
        <v>350.18099999999998</v>
      </c>
      <c r="FV92" s="29">
        <v>286.149</v>
      </c>
      <c r="FW92" s="29">
        <v>247.327</v>
      </c>
      <c r="FX92" s="29">
        <v>230.21199999999999</v>
      </c>
      <c r="FY92" s="29">
        <v>234.90100000000001</v>
      </c>
      <c r="FZ92" s="29">
        <v>267.09899999999999</v>
      </c>
      <c r="GA92" s="29">
        <v>273.11900000000003</v>
      </c>
      <c r="GB92" s="29">
        <v>240.827</v>
      </c>
      <c r="GC92" s="29">
        <v>221.458</v>
      </c>
      <c r="GD92" s="29">
        <v>216.179</v>
      </c>
      <c r="GE92" s="29">
        <v>204.88900000000001</v>
      </c>
      <c r="GF92" s="29">
        <v>181.89699999999999</v>
      </c>
      <c r="GG92" s="29">
        <v>184.387</v>
      </c>
      <c r="GH92" s="29">
        <v>187.114</v>
      </c>
      <c r="GI92" s="29">
        <v>191.54</v>
      </c>
      <c r="GJ92" s="29">
        <v>190.26599999999999</v>
      </c>
      <c r="GK92" s="29">
        <v>191.227</v>
      </c>
      <c r="GL92" s="29">
        <v>192.08199999999999</v>
      </c>
      <c r="GM92" s="29">
        <v>186.24</v>
      </c>
      <c r="GN92" s="29">
        <v>191.16399999999999</v>
      </c>
      <c r="GO92" s="29">
        <v>195.87799999999999</v>
      </c>
      <c r="GP92" s="29">
        <v>192.26300000000001</v>
      </c>
      <c r="GQ92" s="29">
        <v>190.14599999999999</v>
      </c>
      <c r="GR92" s="29">
        <v>194.87799999999999</v>
      </c>
      <c r="GS92" s="29">
        <v>202.46299999999999</v>
      </c>
      <c r="GT92" s="29">
        <v>212.85599999999999</v>
      </c>
      <c r="GU92" s="29">
        <v>214.649</v>
      </c>
      <c r="GV92" s="29">
        <v>213.24299999999999</v>
      </c>
      <c r="GW92" s="29">
        <v>207.04499999999999</v>
      </c>
      <c r="GX92" s="29">
        <v>213.29900000000001</v>
      </c>
      <c r="GY92" s="29">
        <v>227.541</v>
      </c>
      <c r="GZ92" s="29">
        <v>207.77</v>
      </c>
      <c r="HA92" s="29">
        <v>200.065</v>
      </c>
      <c r="HB92" s="29">
        <v>187.66</v>
      </c>
      <c r="HC92" s="29">
        <v>182.363</v>
      </c>
      <c r="HD92" s="29">
        <v>178.85599999999999</v>
      </c>
      <c r="HE92" s="29">
        <v>187.77799999999999</v>
      </c>
      <c r="HF92" s="29">
        <v>195.744</v>
      </c>
      <c r="HG92" s="29">
        <v>199.68100000000001</v>
      </c>
      <c r="HH92" s="29">
        <v>198.7</v>
      </c>
      <c r="HI92" s="29">
        <v>198.184</v>
      </c>
      <c r="HJ92" s="29">
        <v>200.68199999999999</v>
      </c>
      <c r="HK92" s="29">
        <v>201.29300000000001</v>
      </c>
      <c r="HL92" s="29">
        <v>208.755</v>
      </c>
      <c r="HM92" s="29">
        <v>202.435</v>
      </c>
      <c r="HN92" s="29">
        <v>197.304</v>
      </c>
      <c r="HO92" s="29">
        <v>188.36199999999999</v>
      </c>
      <c r="HP92" s="29">
        <v>184.02500000000001</v>
      </c>
      <c r="HQ92" s="29">
        <v>182.18799999999999</v>
      </c>
      <c r="HR92" s="29">
        <v>181.54</v>
      </c>
      <c r="HS92" s="29">
        <v>185.476</v>
      </c>
      <c r="HT92" s="29">
        <v>186.05799999999999</v>
      </c>
      <c r="HU92" s="29">
        <v>184.47900000000001</v>
      </c>
      <c r="HV92" s="29">
        <v>187.08799999999999</v>
      </c>
      <c r="HW92" s="29">
        <v>186.172</v>
      </c>
      <c r="HX92" s="29">
        <v>185.256</v>
      </c>
      <c r="HY92" s="29">
        <v>186.65299999999999</v>
      </c>
      <c r="HZ92" s="29">
        <v>185.876</v>
      </c>
      <c r="IA92" s="29">
        <v>186.30699999999999</v>
      </c>
      <c r="IB92" s="29">
        <v>190.79300000000001</v>
      </c>
      <c r="IC92" s="29">
        <v>192.37899999999999</v>
      </c>
      <c r="ID92" s="29">
        <v>188.649</v>
      </c>
      <c r="IE92" s="29">
        <v>194.82</v>
      </c>
      <c r="IF92" s="29">
        <v>202.66200000000001</v>
      </c>
      <c r="IG92" s="29">
        <v>209.50800000000001</v>
      </c>
      <c r="IH92" s="29">
        <v>221.92699999999999</v>
      </c>
      <c r="II92" s="29">
        <v>224.84800000000001</v>
      </c>
      <c r="IJ92" s="29">
        <v>210.678</v>
      </c>
      <c r="IK92" s="29">
        <v>214.07599999999999</v>
      </c>
      <c r="IL92" s="29">
        <v>218.20500000000001</v>
      </c>
      <c r="IM92" s="29">
        <v>226.43100000000001</v>
      </c>
      <c r="IN92" s="29">
        <v>227.964</v>
      </c>
      <c r="IO92" s="29">
        <v>238.083</v>
      </c>
      <c r="IP92" s="29">
        <v>260.29399999999998</v>
      </c>
      <c r="IQ92" s="29">
        <v>265.80700000000002</v>
      </c>
      <c r="IR92" s="29">
        <v>266.92899999999997</v>
      </c>
      <c r="IS92" s="29">
        <v>259.07799999999997</v>
      </c>
      <c r="IT92" s="29">
        <v>256.77699999999999</v>
      </c>
      <c r="IU92" s="29">
        <v>259.089</v>
      </c>
      <c r="IV92" s="29">
        <v>258.24599999999998</v>
      </c>
      <c r="IW92" s="29">
        <v>253.39599999999999</v>
      </c>
      <c r="IX92" s="29">
        <v>245.84700000000001</v>
      </c>
      <c r="IY92" s="29">
        <v>247.11699999999999</v>
      </c>
      <c r="IZ92" s="29">
        <v>241.08799999999999</v>
      </c>
      <c r="JA92" s="29">
        <v>224.84700000000001</v>
      </c>
      <c r="JB92" s="29">
        <v>222.946</v>
      </c>
      <c r="JC92" s="29">
        <v>220.31800000000001</v>
      </c>
      <c r="JD92" s="29">
        <v>230.16900000000001</v>
      </c>
      <c r="JE92" s="29">
        <v>239.554</v>
      </c>
      <c r="JF92" s="29">
        <v>240.98699999999999</v>
      </c>
      <c r="JG92" s="29">
        <v>235.054</v>
      </c>
      <c r="JH92" s="29">
        <v>229.19200000000001</v>
      </c>
      <c r="JI92" s="29">
        <v>221.422</v>
      </c>
      <c r="JJ92" s="29">
        <v>222.31200000000001</v>
      </c>
      <c r="JK92" s="29">
        <v>224.762</v>
      </c>
      <c r="JL92" s="29">
        <v>234.096</v>
      </c>
      <c r="JM92" s="29">
        <v>238.22900000000001</v>
      </c>
      <c r="JN92" s="29">
        <v>241.07</v>
      </c>
      <c r="JO92" s="29">
        <v>246.101</v>
      </c>
      <c r="JP92" s="29">
        <v>245.23099999999999</v>
      </c>
      <c r="JQ92" s="29">
        <v>245.584</v>
      </c>
      <c r="JR92" s="29">
        <v>250.56800000000001</v>
      </c>
      <c r="JS92" s="29">
        <v>253.88200000000001</v>
      </c>
      <c r="JT92" s="29">
        <v>254.53200000000001</v>
      </c>
      <c r="JU92" s="29">
        <v>263.93200000000002</v>
      </c>
      <c r="JV92" s="29">
        <v>267.64999999999998</v>
      </c>
      <c r="JW92" s="29">
        <v>266.18</v>
      </c>
      <c r="JX92" s="29">
        <v>259.72800000000001</v>
      </c>
      <c r="JY92" s="29">
        <v>258.06700000000001</v>
      </c>
      <c r="JZ92" s="29">
        <v>262.79399999999998</v>
      </c>
      <c r="KA92" s="29">
        <v>251.78100000000001</v>
      </c>
      <c r="KB92" s="29">
        <v>240.709</v>
      </c>
      <c r="KC92" s="29">
        <v>248.67599999999999</v>
      </c>
      <c r="KD92" s="29">
        <v>253.7</v>
      </c>
      <c r="KE92" s="29">
        <v>260.82</v>
      </c>
      <c r="KF92" s="29">
        <v>266.57299999999998</v>
      </c>
      <c r="KG92" s="29">
        <v>258.32600000000002</v>
      </c>
      <c r="KH92" s="29">
        <v>257.435</v>
      </c>
      <c r="KI92" s="29">
        <v>254.78100000000001</v>
      </c>
      <c r="KJ92" s="29">
        <v>268.79899999999998</v>
      </c>
      <c r="KK92" s="29">
        <v>263.36</v>
      </c>
      <c r="KL92" s="29">
        <v>252.48</v>
      </c>
      <c r="KM92" s="29">
        <v>241.828</v>
      </c>
      <c r="KN92" s="29">
        <v>234.34700000000001</v>
      </c>
      <c r="KO92" s="29">
        <v>220.52199999999999</v>
      </c>
      <c r="KP92" s="29">
        <v>268.35000000000002</v>
      </c>
      <c r="KQ92" s="29">
        <v>265.42599999999999</v>
      </c>
      <c r="KR92" s="29">
        <v>259.01299999999998</v>
      </c>
      <c r="KS92" s="29">
        <v>258.42599999999999</v>
      </c>
      <c r="KT92" s="29">
        <v>249.49600000000001</v>
      </c>
      <c r="KU92" s="29">
        <v>262.88200000000001</v>
      </c>
      <c r="KV92" s="29">
        <v>266.99200000000002</v>
      </c>
      <c r="KW92" s="29">
        <v>255.828</v>
      </c>
      <c r="KX92" s="29">
        <v>254.738</v>
      </c>
      <c r="KY92" s="29">
        <v>254.84399999999999</v>
      </c>
      <c r="KZ92" s="29">
        <v>252.31399999999999</v>
      </c>
      <c r="LA92" s="29">
        <v>247.04400000000001</v>
      </c>
      <c r="LB92" s="29">
        <v>243.51400000000001</v>
      </c>
      <c r="LC92" s="29">
        <v>241.67699999999999</v>
      </c>
      <c r="LD92" s="29">
        <v>243.05099999999999</v>
      </c>
      <c r="LE92" s="29">
        <v>257.262</v>
      </c>
      <c r="LF92" s="29">
        <v>270.642</v>
      </c>
      <c r="LG92" s="29">
        <v>278.28500000000003</v>
      </c>
      <c r="LH92" s="29">
        <v>293.73099999999999</v>
      </c>
      <c r="LI92" s="29">
        <v>302.51499999999999</v>
      </c>
      <c r="LJ92" s="29">
        <v>283.58199999999999</v>
      </c>
      <c r="LK92" s="29">
        <v>278.3</v>
      </c>
      <c r="LL92" s="29">
        <v>269.40199999999999</v>
      </c>
      <c r="LM92" s="29">
        <v>275.113</v>
      </c>
      <c r="LN92" s="29">
        <v>277.18200000000002</v>
      </c>
      <c r="LO92" s="29">
        <v>287.41800000000001</v>
      </c>
      <c r="LP92" s="29">
        <v>297.00299999999999</v>
      </c>
      <c r="LQ92" s="29">
        <v>322.75700000000001</v>
      </c>
      <c r="LR92" s="29">
        <v>306.29300000000001</v>
      </c>
      <c r="LS92" s="29">
        <v>286.65699999999998</v>
      </c>
      <c r="LT92" s="29">
        <v>273.61099999999999</v>
      </c>
      <c r="LU92" s="29">
        <v>271.06900000000002</v>
      </c>
      <c r="LV92" s="29">
        <v>249.60400000000001</v>
      </c>
      <c r="LW92" s="29">
        <v>244.95400000000001</v>
      </c>
      <c r="LX92" s="29">
        <v>236.53800000000001</v>
      </c>
      <c r="LY92" s="29">
        <v>253.46899999999999</v>
      </c>
      <c r="LZ92" s="29">
        <v>265.70999999999998</v>
      </c>
      <c r="MA92" s="29">
        <v>272.33600000000001</v>
      </c>
      <c r="MB92" s="29">
        <v>274.06700000000001</v>
      </c>
      <c r="MC92" s="29">
        <v>274.81599999999997</v>
      </c>
      <c r="MD92" s="29">
        <v>261.56099999999998</v>
      </c>
      <c r="ME92" s="29">
        <v>252.59</v>
      </c>
      <c r="MF92" s="29">
        <v>253.03</v>
      </c>
      <c r="MG92" s="29">
        <v>250.26900000000001</v>
      </c>
      <c r="MH92" s="29">
        <v>255.077</v>
      </c>
      <c r="MI92" s="29">
        <v>267.846</v>
      </c>
      <c r="MJ92" s="29">
        <v>272.58800000000002</v>
      </c>
      <c r="MK92" s="29">
        <v>258.95499999999998</v>
      </c>
      <c r="ML92" s="29">
        <v>243.92500000000001</v>
      </c>
      <c r="MM92" s="29">
        <v>237.62100000000001</v>
      </c>
      <c r="MN92" s="29">
        <v>237.179</v>
      </c>
      <c r="MO92" s="29">
        <v>240.119</v>
      </c>
      <c r="MP92" s="29">
        <v>242</v>
      </c>
      <c r="MQ92" s="29">
        <v>264.61799999999999</v>
      </c>
      <c r="MR92" s="29">
        <v>277.714</v>
      </c>
      <c r="MS92" s="29">
        <v>286.07100000000003</v>
      </c>
      <c r="MT92" s="29">
        <v>273.58300000000003</v>
      </c>
      <c r="MU92" s="29">
        <v>268.75700000000001</v>
      </c>
      <c r="MV92" s="29">
        <v>265.18299999999999</v>
      </c>
      <c r="MW92" s="29">
        <v>260.80599999999998</v>
      </c>
      <c r="MX92" s="29">
        <v>260.48099999999999</v>
      </c>
      <c r="MY92" s="29">
        <v>290.69900000000001</v>
      </c>
      <c r="MZ92" s="29">
        <v>309.54300000000001</v>
      </c>
      <c r="NA92" s="29">
        <v>313.14400000000001</v>
      </c>
      <c r="NB92" s="29">
        <v>315.13499999999999</v>
      </c>
      <c r="NC92" s="29">
        <v>318.07299999999998</v>
      </c>
      <c r="ND92" s="29">
        <v>306.48200000000003</v>
      </c>
      <c r="NE92" s="29">
        <v>318.74099999999999</v>
      </c>
      <c r="NF92" s="29">
        <v>331.85199999999998</v>
      </c>
      <c r="NG92" s="29">
        <v>338.75099999999998</v>
      </c>
      <c r="NH92" s="29">
        <v>349.79599999999999</v>
      </c>
      <c r="NI92" s="29">
        <v>363.71199999999999</v>
      </c>
      <c r="NJ92" s="29">
        <v>376.8</v>
      </c>
      <c r="NK92" s="29">
        <v>374.63299999999998</v>
      </c>
      <c r="NL92" s="29">
        <v>365.33100000000002</v>
      </c>
      <c r="NM92" s="29">
        <v>372.995</v>
      </c>
      <c r="NN92" s="29">
        <v>371.38499999999999</v>
      </c>
      <c r="NO92" s="29">
        <v>376.79899999999998</v>
      </c>
      <c r="NP92" s="29">
        <v>374.70400000000001</v>
      </c>
      <c r="NQ92" s="29">
        <v>379.286</v>
      </c>
      <c r="NR92" s="29">
        <v>360.952</v>
      </c>
      <c r="NS92" s="29">
        <v>350.55900000000003</v>
      </c>
      <c r="NT92" s="29">
        <v>350.20400000000001</v>
      </c>
      <c r="NU92" s="29">
        <v>349.26900000000001</v>
      </c>
      <c r="NV92" s="29">
        <v>347.72699999999998</v>
      </c>
      <c r="NW92" s="29">
        <v>357.22199999999998</v>
      </c>
      <c r="NX92" s="29">
        <v>359.53300000000002</v>
      </c>
      <c r="NY92" s="29">
        <v>367.49</v>
      </c>
      <c r="NZ92" s="29">
        <v>358.77699999999999</v>
      </c>
      <c r="OA92" s="29">
        <v>374.73200000000003</v>
      </c>
      <c r="OB92" s="29">
        <v>367.97699999999998</v>
      </c>
      <c r="OC92" s="29">
        <v>354.709</v>
      </c>
      <c r="OD92" s="29">
        <v>337.28</v>
      </c>
      <c r="OE92" s="29">
        <v>336.47</v>
      </c>
      <c r="OF92" s="29">
        <v>335.29500000000002</v>
      </c>
      <c r="OG92" s="29">
        <v>337.51600000000002</v>
      </c>
      <c r="OH92" s="29">
        <v>345.52600000000001</v>
      </c>
      <c r="OI92" s="29">
        <v>357.38</v>
      </c>
      <c r="OJ92" s="29">
        <v>368.178</v>
      </c>
      <c r="OK92" s="29">
        <v>352.03300000000002</v>
      </c>
      <c r="OL92" s="29">
        <v>340.16500000000002</v>
      </c>
      <c r="OM92" s="29">
        <v>334.88</v>
      </c>
      <c r="ON92" s="29">
        <v>334.11</v>
      </c>
      <c r="OO92" s="29">
        <v>328.74700000000001</v>
      </c>
      <c r="OP92" s="29">
        <v>322.221</v>
      </c>
      <c r="OQ92" s="29">
        <v>316.38900000000001</v>
      </c>
      <c r="OR92" s="29">
        <v>324.10000000000002</v>
      </c>
      <c r="OS92" s="29">
        <v>337.16199999999998</v>
      </c>
      <c r="OT92" s="29">
        <v>345.06799999999998</v>
      </c>
      <c r="OU92" s="29">
        <v>345.25799999999998</v>
      </c>
      <c r="OV92" s="29">
        <v>344.37900000000002</v>
      </c>
      <c r="OW92" s="29">
        <v>341.21199999999999</v>
      </c>
      <c r="OX92" s="29">
        <v>342.48399999999998</v>
      </c>
      <c r="OY92" s="29">
        <v>336.947</v>
      </c>
      <c r="OZ92" s="29">
        <v>337.822</v>
      </c>
      <c r="PA92" s="29">
        <v>334.98</v>
      </c>
      <c r="PB92" s="29">
        <v>355.76</v>
      </c>
      <c r="PC92" s="29">
        <v>367.90199999999999</v>
      </c>
      <c r="PD92" s="29">
        <v>378.29899999999998</v>
      </c>
      <c r="PE92" s="29">
        <v>378.68200000000002</v>
      </c>
      <c r="PF92" s="29">
        <v>391.18400000000003</v>
      </c>
      <c r="PG92" s="29">
        <v>387.096</v>
      </c>
      <c r="PH92" s="29">
        <v>373.24599999999998</v>
      </c>
      <c r="PI92" s="29">
        <v>363.77600000000001</v>
      </c>
      <c r="PJ92" s="29">
        <v>348.99099999999999</v>
      </c>
      <c r="PK92" s="29">
        <v>350.50799999999998</v>
      </c>
      <c r="PL92" s="29">
        <v>350.1</v>
      </c>
      <c r="PM92" s="29">
        <v>345.76499999999999</v>
      </c>
      <c r="PN92" s="29">
        <v>360.077</v>
      </c>
      <c r="PO92" s="29">
        <v>371.27300000000002</v>
      </c>
      <c r="PP92" s="29">
        <v>386.245</v>
      </c>
      <c r="PQ92" s="29">
        <v>404.572</v>
      </c>
      <c r="PR92" s="29">
        <v>400.71899999999999</v>
      </c>
      <c r="PS92" s="29">
        <v>390.82100000000003</v>
      </c>
      <c r="PT92" s="29">
        <v>363.202</v>
      </c>
      <c r="PU92" s="29">
        <v>364.98500000000001</v>
      </c>
      <c r="PV92" s="29">
        <v>363.108</v>
      </c>
      <c r="PW92" s="29">
        <v>340.55500000000001</v>
      </c>
      <c r="PX92" s="29">
        <v>344.51799999999997</v>
      </c>
      <c r="PY92" s="29">
        <v>361.67099999999999</v>
      </c>
      <c r="PZ92" s="29">
        <v>382.45299999999997</v>
      </c>
      <c r="QA92" s="29">
        <v>397.55500000000001</v>
      </c>
      <c r="QB92" s="29">
        <v>392.452</v>
      </c>
      <c r="QC92" s="29">
        <v>389.36200000000002</v>
      </c>
      <c r="QD92" s="29">
        <v>384.245</v>
      </c>
      <c r="QE92" s="29">
        <v>387.221</v>
      </c>
      <c r="QF92" s="29">
        <v>396.99</v>
      </c>
      <c r="QG92" s="29">
        <v>388.92500000000001</v>
      </c>
      <c r="QH92" s="29">
        <v>385.90300000000002</v>
      </c>
      <c r="QI92" s="29">
        <v>389.12599999999998</v>
      </c>
      <c r="QJ92" s="29">
        <v>413.17</v>
      </c>
      <c r="QK92" s="29">
        <v>415.76799999999997</v>
      </c>
      <c r="QL92" s="29">
        <v>398.01600000000002</v>
      </c>
      <c r="QM92" s="29">
        <v>373.74099999999999</v>
      </c>
      <c r="QN92" s="29">
        <v>381.38</v>
      </c>
      <c r="QO92" s="29">
        <v>394.59</v>
      </c>
      <c r="QP92" s="29">
        <v>391.995</v>
      </c>
      <c r="QQ92" s="29">
        <v>390.709</v>
      </c>
      <c r="QR92" s="29">
        <v>417.01600000000002</v>
      </c>
      <c r="QS92" s="29">
        <v>427.50200000000001</v>
      </c>
      <c r="QT92" s="29">
        <v>427.16399999999999</v>
      </c>
      <c r="QU92" s="29">
        <v>429.38299999999998</v>
      </c>
      <c r="QV92" s="29">
        <v>440.32299999999998</v>
      </c>
      <c r="QW92" s="29">
        <v>434.68900000000002</v>
      </c>
      <c r="QX92" s="29">
        <v>429.78100000000001</v>
      </c>
      <c r="QY92" s="29">
        <v>413.589</v>
      </c>
      <c r="QZ92" s="29">
        <v>414.13499999999999</v>
      </c>
      <c r="RA92" s="29">
        <v>424.98899999999998</v>
      </c>
      <c r="RB92" s="29">
        <v>420.822</v>
      </c>
      <c r="RC92" s="29">
        <v>433.33199999999999</v>
      </c>
      <c r="RD92" s="29">
        <v>430.68599999999998</v>
      </c>
      <c r="RE92" s="29">
        <v>417.71</v>
      </c>
      <c r="RF92" s="29">
        <v>423.34800000000001</v>
      </c>
      <c r="RG92" s="29">
        <v>417.87</v>
      </c>
      <c r="RH92" s="29">
        <v>443.64800000000002</v>
      </c>
      <c r="RI92" s="29">
        <v>463.31700000000001</v>
      </c>
      <c r="RJ92" s="29">
        <v>475.91199999999998</v>
      </c>
      <c r="RK92" s="29">
        <v>477.99200000000002</v>
      </c>
      <c r="RL92" s="29">
        <v>456.71699999999998</v>
      </c>
      <c r="RM92" s="29">
        <v>443.17899999999997</v>
      </c>
      <c r="RN92" s="29">
        <v>440.57900000000001</v>
      </c>
      <c r="RO92" s="29">
        <v>438.29399999999998</v>
      </c>
      <c r="RP92" s="29">
        <v>433.05799999999999</v>
      </c>
      <c r="RQ92" s="29">
        <v>433.35500000000002</v>
      </c>
      <c r="RR92" s="29">
        <v>431.50599999999997</v>
      </c>
      <c r="RS92" s="29">
        <v>431.01100000000002</v>
      </c>
      <c r="RT92" s="29">
        <v>429.77699999999999</v>
      </c>
      <c r="RU92" s="29">
        <v>423.07100000000003</v>
      </c>
      <c r="RV92" s="29">
        <v>422.8</v>
      </c>
      <c r="RW92" s="29">
        <v>421.22199999999998</v>
      </c>
      <c r="RX92" s="29">
        <v>442.69200000000001</v>
      </c>
      <c r="RY92" s="29">
        <v>473.36099999999999</v>
      </c>
      <c r="RZ92" s="29">
        <v>477.65899999999999</v>
      </c>
      <c r="SA92" s="29">
        <v>474.05900000000003</v>
      </c>
      <c r="SB92" s="29">
        <v>471.04599999999999</v>
      </c>
      <c r="SC92" s="29">
        <v>459.96100000000001</v>
      </c>
      <c r="SD92" s="29">
        <v>447.82499999999999</v>
      </c>
      <c r="SE92" s="29">
        <v>433.11700000000002</v>
      </c>
      <c r="SF92" s="29">
        <v>431.86399999999998</v>
      </c>
      <c r="SG92" s="29">
        <v>412.774</v>
      </c>
      <c r="SH92" s="29">
        <v>397.73500000000001</v>
      </c>
      <c r="SI92" s="29">
        <v>392.93400000000003</v>
      </c>
      <c r="SJ92" s="29">
        <v>388.9</v>
      </c>
      <c r="SK92" s="29">
        <v>399.86900000000003</v>
      </c>
      <c r="SL92" s="29">
        <v>406.34699999999998</v>
      </c>
      <c r="SM92" s="29">
        <v>408.65100000000001</v>
      </c>
      <c r="SN92" s="29">
        <v>426.315</v>
      </c>
      <c r="SO92" s="29">
        <v>409.55</v>
      </c>
      <c r="SP92" s="29">
        <v>400.17700000000002</v>
      </c>
      <c r="SQ92" s="29">
        <v>393.56900000000002</v>
      </c>
      <c r="SR92" s="29">
        <v>369.70400000000001</v>
      </c>
      <c r="SS92" s="29">
        <v>360.392</v>
      </c>
      <c r="ST92" s="29">
        <v>352.029</v>
      </c>
      <c r="SU92" s="29">
        <v>341.07299999999998</v>
      </c>
      <c r="SV92" s="29">
        <v>323.69200000000001</v>
      </c>
      <c r="SW92" s="29">
        <v>317.459</v>
      </c>
      <c r="SX92" s="29">
        <v>330.97399999999999</v>
      </c>
      <c r="SY92" s="29">
        <v>332.65899999999999</v>
      </c>
      <c r="SZ92" s="29">
        <v>329.93299999999999</v>
      </c>
      <c r="TA92" s="29">
        <v>341.524</v>
      </c>
      <c r="TB92" s="29">
        <v>366.88099999999997</v>
      </c>
      <c r="TC92" s="29">
        <v>372.79500000000002</v>
      </c>
      <c r="TD92" s="29">
        <v>374.50299999999999</v>
      </c>
      <c r="TE92" s="29">
        <v>381.09699999999998</v>
      </c>
      <c r="TF92" s="29">
        <v>368.07</v>
      </c>
      <c r="TG92" s="29">
        <v>365.25299999999999</v>
      </c>
      <c r="TH92" s="29">
        <v>362.601</v>
      </c>
      <c r="TI92" s="29">
        <v>358.88299999999998</v>
      </c>
    </row>
    <row r="93" spans="2:529" x14ac:dyDescent="0.25">
      <c r="B93" s="29" t="s">
        <v>398</v>
      </c>
      <c r="C93" s="29" t="s">
        <v>927</v>
      </c>
      <c r="D93" s="29">
        <f t="shared" si="13"/>
        <v>514</v>
      </c>
      <c r="E93" s="29" t="str" cm="1">
        <f t="array" ref="E93">_xll.BDP($B93&amp;" corp",E$11)</f>
        <v>TELEFO 5 7/8 PERP</v>
      </c>
      <c r="F93" s="29" t="str" cm="1">
        <f t="array" ref="F93">_xll.BDP($B93&amp;" corp",F$11)</f>
        <v>TELEFO</v>
      </c>
      <c r="G93" s="29" cm="1">
        <f t="array" ref="G93">_xll.BDP($B93&amp;" corp",G$11)</f>
        <v>5.875</v>
      </c>
      <c r="H93" s="31" cm="1">
        <f t="array" ref="H93">_xll.BDP($B93&amp;" corp",H$11)*1</f>
        <v>45382</v>
      </c>
      <c r="I93" s="31" t="str">
        <f t="shared" si="14"/>
        <v>TELEFO 5.875 24</v>
      </c>
      <c r="J93" s="29" t="str" cm="1">
        <f t="array" ref="J93">_xll.BDP($B93&amp;" corp",J$11)</f>
        <v>EUR</v>
      </c>
      <c r="K93" s="31" cm="1">
        <f t="array" ref="K93">_xll.BDP($B93&amp;" corp",K$11)*1</f>
        <v>41722</v>
      </c>
      <c r="L93" s="29">
        <f t="shared" ca="1" si="15"/>
        <v>2404</v>
      </c>
      <c r="N93" s="29">
        <v>1</v>
      </c>
      <c r="O93" s="29" t="s">
        <v>1174</v>
      </c>
      <c r="P93" s="29">
        <f>_xll.BDH(B93&amp;"@"&amp;C93&amp;" Corp","blp_i_sprd_mid","-2AY",,"Dates=h","Fill=C","Sort=R","Dir=H","factor=1","pcs="&amp;TV94,"cols=514;rows=1")</f>
        <v>314.654</v>
      </c>
      <c r="Q93" s="29">
        <v>317.46600000000001</v>
      </c>
      <c r="R93" s="29">
        <v>319.12099999999998</v>
      </c>
      <c r="S93" s="29">
        <v>322.30599999999998</v>
      </c>
      <c r="T93" s="29">
        <v>324.98099999999999</v>
      </c>
      <c r="U93" s="29">
        <v>313.75799999999998</v>
      </c>
      <c r="V93" s="29">
        <v>305.61799999999999</v>
      </c>
      <c r="W93" s="29">
        <v>303.685</v>
      </c>
      <c r="X93" s="29">
        <v>305.04199999999997</v>
      </c>
      <c r="Y93" s="29">
        <v>301.95100000000002</v>
      </c>
      <c r="Z93" s="29">
        <v>297.56099999999998</v>
      </c>
      <c r="AA93" s="29">
        <v>298.52699999999999</v>
      </c>
      <c r="AB93" s="29">
        <v>307.31700000000001</v>
      </c>
      <c r="AC93" s="29">
        <v>314.87700000000001</v>
      </c>
      <c r="AD93" s="29">
        <v>311.82299999999998</v>
      </c>
      <c r="AE93" s="29">
        <v>320.02199999999999</v>
      </c>
      <c r="AF93" s="29">
        <v>327.84399999999999</v>
      </c>
      <c r="AG93" s="29">
        <v>332.98</v>
      </c>
      <c r="AH93" s="29">
        <v>336.565</v>
      </c>
      <c r="AI93" s="29">
        <v>329.423</v>
      </c>
      <c r="AJ93" s="29">
        <v>312.07100000000003</v>
      </c>
      <c r="AK93" s="29">
        <v>317.34100000000001</v>
      </c>
      <c r="AL93" s="29">
        <v>318.09199999999998</v>
      </c>
      <c r="AM93" s="29">
        <v>293.27600000000001</v>
      </c>
      <c r="AN93" s="29">
        <v>297.43200000000002</v>
      </c>
      <c r="AO93" s="29">
        <v>301.42</v>
      </c>
      <c r="AP93" s="29">
        <v>314.00200000000001</v>
      </c>
      <c r="AQ93" s="29">
        <v>317.35599999999999</v>
      </c>
      <c r="AR93" s="29">
        <v>315.73399999999998</v>
      </c>
      <c r="AS93" s="29">
        <v>310.85000000000002</v>
      </c>
      <c r="AT93" s="29">
        <v>313.238</v>
      </c>
      <c r="AU93" s="29">
        <v>312.166</v>
      </c>
      <c r="AV93" s="29">
        <v>310.27199999999999</v>
      </c>
      <c r="AW93" s="29">
        <v>309.339</v>
      </c>
      <c r="AX93" s="29">
        <v>307.94200000000001</v>
      </c>
      <c r="AY93" s="29">
        <v>310.95600000000002</v>
      </c>
      <c r="AZ93" s="29">
        <v>313.22000000000003</v>
      </c>
      <c r="BA93" s="29">
        <v>302.64699999999999</v>
      </c>
      <c r="BB93" s="29">
        <v>313.64699999999999</v>
      </c>
      <c r="BC93" s="29">
        <v>312.86399999999998</v>
      </c>
      <c r="BD93" s="29">
        <v>314.78800000000001</v>
      </c>
      <c r="BE93" s="29">
        <v>313.67399999999998</v>
      </c>
      <c r="BF93" s="29">
        <v>318.834</v>
      </c>
      <c r="BG93" s="29">
        <v>327.178</v>
      </c>
      <c r="BH93" s="29">
        <v>326.81099999999998</v>
      </c>
      <c r="BI93" s="29">
        <v>324.50099999999998</v>
      </c>
      <c r="BJ93" s="29">
        <v>321.899</v>
      </c>
      <c r="BK93" s="29">
        <v>317.27</v>
      </c>
      <c r="BL93" s="29">
        <v>316.01100000000002</v>
      </c>
      <c r="BM93" s="29">
        <v>309.82</v>
      </c>
      <c r="BN93" s="29">
        <v>312.39999999999998</v>
      </c>
      <c r="BO93" s="29">
        <v>319.50400000000002</v>
      </c>
      <c r="BP93" s="29">
        <v>331.262</v>
      </c>
      <c r="BQ93" s="29">
        <v>337.13499999999999</v>
      </c>
      <c r="BR93" s="29">
        <v>338.74799999999999</v>
      </c>
      <c r="BS93" s="29">
        <v>340.46899999999999</v>
      </c>
      <c r="BT93" s="29">
        <v>344.661</v>
      </c>
      <c r="BU93" s="29">
        <v>344.30099999999999</v>
      </c>
      <c r="BV93" s="29">
        <v>340.089</v>
      </c>
      <c r="BW93" s="29">
        <v>332.77100000000002</v>
      </c>
      <c r="BX93" s="29">
        <v>323.154</v>
      </c>
      <c r="BY93" s="29">
        <v>317.87299999999999</v>
      </c>
      <c r="BZ93" s="29">
        <v>313.38799999999998</v>
      </c>
      <c r="CA93" s="29">
        <v>311.59199999999998</v>
      </c>
      <c r="CB93" s="29">
        <v>313.32799999999997</v>
      </c>
      <c r="CC93" s="29">
        <v>316.64400000000001</v>
      </c>
      <c r="CD93" s="29">
        <v>313.654</v>
      </c>
      <c r="CE93" s="29">
        <v>331.56200000000001</v>
      </c>
      <c r="CF93" s="29">
        <v>346.26</v>
      </c>
      <c r="CG93" s="29">
        <v>349.26400000000001</v>
      </c>
      <c r="CH93" s="29">
        <v>351.80599999999998</v>
      </c>
      <c r="CI93" s="29">
        <v>357.959</v>
      </c>
      <c r="CJ93" s="29">
        <v>357.72699999999998</v>
      </c>
      <c r="CK93" s="29">
        <v>363.44</v>
      </c>
      <c r="CL93" s="29">
        <v>353.23200000000003</v>
      </c>
      <c r="CM93" s="29">
        <v>350.75</v>
      </c>
      <c r="CN93" s="29">
        <v>348.791</v>
      </c>
      <c r="CO93" s="29">
        <v>348.89600000000002</v>
      </c>
      <c r="CP93" s="29">
        <v>360.39</v>
      </c>
      <c r="CQ93" s="29">
        <v>365.06799999999998</v>
      </c>
      <c r="CR93" s="29">
        <v>373.32900000000001</v>
      </c>
      <c r="CS93" s="29">
        <v>386.73099999999999</v>
      </c>
      <c r="CT93" s="29">
        <v>390.86099999999999</v>
      </c>
      <c r="CU93" s="29">
        <v>392.38799999999998</v>
      </c>
      <c r="CV93" s="29">
        <v>391.524</v>
      </c>
      <c r="CW93" s="29">
        <v>390.1</v>
      </c>
      <c r="CX93" s="29">
        <v>386.43799999999999</v>
      </c>
      <c r="CY93" s="29">
        <v>389.22699999999998</v>
      </c>
      <c r="CZ93" s="29">
        <v>377.726</v>
      </c>
      <c r="DA93" s="29">
        <v>377.43799999999999</v>
      </c>
      <c r="DB93" s="29">
        <v>367.43099999999998</v>
      </c>
      <c r="DC93" s="29">
        <v>353.38799999999998</v>
      </c>
      <c r="DD93" s="29">
        <v>379.334</v>
      </c>
      <c r="DE93" s="29">
        <v>370.54899999999998</v>
      </c>
      <c r="DF93" s="29">
        <v>374.851</v>
      </c>
      <c r="DG93" s="29">
        <v>342.892</v>
      </c>
      <c r="DH93" s="29">
        <v>319.85399999999998</v>
      </c>
      <c r="DI93" s="29">
        <v>297.97699999999998</v>
      </c>
      <c r="DJ93" s="29">
        <v>316.721</v>
      </c>
      <c r="DK93" s="29">
        <v>342.61099999999999</v>
      </c>
      <c r="DL93" s="29">
        <v>348.76600000000002</v>
      </c>
      <c r="DM93" s="29">
        <v>367.10899999999998</v>
      </c>
      <c r="DN93" s="29">
        <v>368.32400000000001</v>
      </c>
      <c r="DO93" s="29">
        <v>369.18900000000002</v>
      </c>
      <c r="DP93" s="29">
        <v>359.834</v>
      </c>
      <c r="DQ93" s="29">
        <v>353.452</v>
      </c>
      <c r="DR93" s="29">
        <v>367.63900000000001</v>
      </c>
      <c r="DS93" s="29">
        <v>369.82400000000001</v>
      </c>
      <c r="DT93" s="29">
        <v>395.69</v>
      </c>
      <c r="DU93" s="29">
        <v>393.52499999999998</v>
      </c>
      <c r="DV93" s="29">
        <v>398.86799999999999</v>
      </c>
      <c r="DW93" s="29">
        <v>409.59699999999998</v>
      </c>
      <c r="DX93" s="29">
        <v>432.54399999999998</v>
      </c>
      <c r="DY93" s="29">
        <v>442.04500000000002</v>
      </c>
      <c r="DZ93" s="29">
        <v>442.834</v>
      </c>
      <c r="EA93" s="29">
        <v>418.47800000000001</v>
      </c>
      <c r="EB93" s="29">
        <v>404.38299999999998</v>
      </c>
      <c r="EC93" s="29">
        <v>403.89800000000002</v>
      </c>
      <c r="ED93" s="29">
        <v>396.50299999999999</v>
      </c>
      <c r="EE93" s="29">
        <v>406.43599999999998</v>
      </c>
      <c r="EF93" s="29">
        <v>444.48700000000002</v>
      </c>
      <c r="EG93" s="29">
        <v>454.74299999999999</v>
      </c>
      <c r="EH93" s="29">
        <v>456.12200000000001</v>
      </c>
      <c r="EI93" s="29">
        <v>438.32400000000001</v>
      </c>
      <c r="EJ93" s="29">
        <v>421.16399999999999</v>
      </c>
      <c r="EK93" s="29">
        <v>407.08800000000002</v>
      </c>
      <c r="EL93" s="29">
        <v>397.625</v>
      </c>
      <c r="EM93" s="29">
        <v>389.30399999999997</v>
      </c>
      <c r="EN93" s="29">
        <v>407.37599999999998</v>
      </c>
      <c r="EO93" s="29">
        <v>411.38200000000001</v>
      </c>
      <c r="EP93" s="29">
        <v>425.86700000000002</v>
      </c>
      <c r="EQ93" s="29">
        <v>423.548</v>
      </c>
      <c r="ER93" s="29">
        <v>393.959</v>
      </c>
      <c r="ES93" s="29">
        <v>380.80099999999999</v>
      </c>
      <c r="ET93" s="29">
        <v>383.35899999999998</v>
      </c>
      <c r="EU93" s="29">
        <v>356.53699999999998</v>
      </c>
      <c r="EV93" s="29">
        <v>347.86599999999999</v>
      </c>
      <c r="EW93" s="29">
        <v>396.38299999999998</v>
      </c>
      <c r="EX93" s="29">
        <v>449.28100000000001</v>
      </c>
      <c r="EY93" s="29">
        <v>482.83100000000002</v>
      </c>
      <c r="EZ93" s="29">
        <v>523.77800000000002</v>
      </c>
      <c r="FA93" s="29">
        <v>533.803</v>
      </c>
      <c r="FB93" s="29">
        <v>533.52</v>
      </c>
      <c r="FC93" s="29">
        <v>535.16600000000005</v>
      </c>
      <c r="FD93" s="29">
        <v>539.11599999999999</v>
      </c>
      <c r="FE93" s="29">
        <v>548.09100000000001</v>
      </c>
      <c r="FF93" s="29">
        <v>545.37699999999995</v>
      </c>
      <c r="FG93" s="29">
        <v>562.42200000000003</v>
      </c>
      <c r="FH93" s="29">
        <v>584.40200000000004</v>
      </c>
      <c r="FI93" s="29">
        <v>676.65700000000004</v>
      </c>
      <c r="FJ93" s="29">
        <v>704.14400000000001</v>
      </c>
      <c r="FK93" s="29">
        <v>676.25599999999997</v>
      </c>
      <c r="FL93" s="29">
        <v>719.67100000000005</v>
      </c>
      <c r="FM93" s="29">
        <v>710.73299999999995</v>
      </c>
      <c r="FN93" s="29">
        <v>600.02300000000002</v>
      </c>
      <c r="FO93" s="29">
        <v>516.88599999999997</v>
      </c>
      <c r="FP93" s="29">
        <v>434.61900000000003</v>
      </c>
      <c r="FQ93" s="29">
        <v>425.024</v>
      </c>
      <c r="FR93" s="29">
        <v>342.03</v>
      </c>
      <c r="FS93" s="29">
        <v>333.53800000000001</v>
      </c>
      <c r="FT93" s="29">
        <v>341.28300000000002</v>
      </c>
      <c r="FU93" s="29">
        <v>280.59500000000003</v>
      </c>
      <c r="FV93" s="29">
        <v>247.28</v>
      </c>
      <c r="FW93" s="29">
        <v>227.90700000000001</v>
      </c>
      <c r="FX93" s="29">
        <v>233.16499999999999</v>
      </c>
      <c r="FY93" s="29">
        <v>261.22199999999998</v>
      </c>
      <c r="FZ93" s="29">
        <v>263.08300000000003</v>
      </c>
      <c r="GA93" s="29">
        <v>234.25</v>
      </c>
      <c r="GB93" s="29">
        <v>218.01900000000001</v>
      </c>
      <c r="GC93" s="29">
        <v>212.73099999999999</v>
      </c>
      <c r="GD93" s="29">
        <v>203.113</v>
      </c>
      <c r="GE93" s="29">
        <v>185.32400000000001</v>
      </c>
      <c r="GF93" s="29">
        <v>188.26</v>
      </c>
      <c r="GG93" s="29">
        <v>191.55799999999999</v>
      </c>
      <c r="GH93" s="29">
        <v>195.494</v>
      </c>
      <c r="GI93" s="29">
        <v>195.429</v>
      </c>
      <c r="GJ93" s="29">
        <v>197.221</v>
      </c>
      <c r="GK93" s="29">
        <v>195.03200000000001</v>
      </c>
      <c r="GL93" s="29">
        <v>193.17699999999999</v>
      </c>
      <c r="GM93" s="29">
        <v>197.24100000000001</v>
      </c>
      <c r="GN93" s="29">
        <v>201.84100000000001</v>
      </c>
      <c r="GO93" s="29">
        <v>197.648</v>
      </c>
      <c r="GP93" s="29">
        <v>197.13499999999999</v>
      </c>
      <c r="GQ93" s="29">
        <v>200.43299999999999</v>
      </c>
      <c r="GR93" s="29">
        <v>206.10300000000001</v>
      </c>
      <c r="GS93" s="29">
        <v>214.67400000000001</v>
      </c>
      <c r="GT93" s="29">
        <v>214.15600000000001</v>
      </c>
      <c r="GU93" s="29">
        <v>212.333</v>
      </c>
      <c r="GV93" s="29">
        <v>204.93100000000001</v>
      </c>
      <c r="GW93" s="29">
        <v>207.88499999999999</v>
      </c>
      <c r="GX93" s="29">
        <v>213.166</v>
      </c>
      <c r="GY93" s="29">
        <v>199.69499999999999</v>
      </c>
      <c r="GZ93" s="29">
        <v>192.453</v>
      </c>
      <c r="HA93" s="29">
        <v>185.511</v>
      </c>
      <c r="HB93" s="29">
        <v>184.69</v>
      </c>
      <c r="HC93" s="29">
        <v>182.81299999999999</v>
      </c>
      <c r="HD93" s="29">
        <v>189.99799999999999</v>
      </c>
      <c r="HE93" s="29">
        <v>197.71600000000001</v>
      </c>
      <c r="HF93" s="29">
        <v>201.596</v>
      </c>
      <c r="HG93" s="29">
        <v>200.71600000000001</v>
      </c>
      <c r="HH93" s="29">
        <v>200.04599999999999</v>
      </c>
      <c r="HI93" s="29">
        <v>201.92400000000001</v>
      </c>
      <c r="HJ93" s="29">
        <v>203.291</v>
      </c>
      <c r="HK93" s="29">
        <v>210.488</v>
      </c>
      <c r="HL93" s="29">
        <v>206.55699999999999</v>
      </c>
      <c r="HM93" s="29">
        <v>200.84700000000001</v>
      </c>
      <c r="HN93" s="29">
        <v>191.36799999999999</v>
      </c>
      <c r="HO93" s="29">
        <v>186.11199999999999</v>
      </c>
      <c r="HP93" s="29">
        <v>184.65600000000001</v>
      </c>
      <c r="HQ93" s="29">
        <v>182.08600000000001</v>
      </c>
      <c r="HR93" s="29">
        <v>186.57</v>
      </c>
      <c r="HS93" s="29">
        <v>190.684</v>
      </c>
      <c r="HT93" s="29">
        <v>186.93</v>
      </c>
      <c r="HU93" s="29">
        <v>190.714</v>
      </c>
      <c r="HV93" s="29">
        <v>190.55699999999999</v>
      </c>
      <c r="HW93" s="29">
        <v>190.815</v>
      </c>
      <c r="HX93" s="29">
        <v>192.191</v>
      </c>
      <c r="HY93" s="29">
        <v>192.01300000000001</v>
      </c>
      <c r="HZ93" s="29">
        <v>193.357</v>
      </c>
      <c r="IA93" s="29">
        <v>197.98699999999999</v>
      </c>
      <c r="IB93" s="29">
        <v>199.38499999999999</v>
      </c>
      <c r="IC93" s="29">
        <v>194.357</v>
      </c>
      <c r="ID93" s="29">
        <v>197.17599999999999</v>
      </c>
      <c r="IE93" s="29">
        <v>203.364</v>
      </c>
      <c r="IF93" s="29">
        <v>207.64099999999999</v>
      </c>
      <c r="IG93" s="29">
        <v>214.92699999999999</v>
      </c>
      <c r="IH93" s="29">
        <v>216.67699999999999</v>
      </c>
      <c r="II93" s="29">
        <v>202.75</v>
      </c>
      <c r="IJ93" s="29">
        <v>203.131</v>
      </c>
      <c r="IK93" s="29">
        <v>206.59800000000001</v>
      </c>
      <c r="IL93" s="29">
        <v>220.16300000000001</v>
      </c>
      <c r="IM93" s="29">
        <v>224.619</v>
      </c>
      <c r="IN93" s="29">
        <v>235.286</v>
      </c>
      <c r="IO93" s="29">
        <v>249.40199999999999</v>
      </c>
      <c r="IP93" s="29">
        <v>254.685</v>
      </c>
      <c r="IQ93" s="29">
        <v>255.31399999999999</v>
      </c>
      <c r="IR93" s="29">
        <v>247.67500000000001</v>
      </c>
      <c r="IS93" s="29">
        <v>246.43199999999999</v>
      </c>
      <c r="IT93" s="29">
        <v>247.80799999999999</v>
      </c>
      <c r="IU93" s="29">
        <v>246.886</v>
      </c>
      <c r="IV93" s="29">
        <v>244.041</v>
      </c>
      <c r="IW93" s="29">
        <v>237.328</v>
      </c>
      <c r="IX93" s="29">
        <v>237.006</v>
      </c>
      <c r="IY93" s="29">
        <v>233.678</v>
      </c>
      <c r="IZ93" s="29">
        <v>221.52600000000001</v>
      </c>
      <c r="JA93" s="29">
        <v>220.94800000000001</v>
      </c>
      <c r="JB93" s="29">
        <v>220.18299999999999</v>
      </c>
      <c r="JC93" s="29">
        <v>225.41399999999999</v>
      </c>
      <c r="JD93" s="29">
        <v>234.572</v>
      </c>
      <c r="JE93" s="29">
        <v>234.72499999999999</v>
      </c>
      <c r="JF93" s="29">
        <v>229.215</v>
      </c>
      <c r="JG93" s="29">
        <v>224.44499999999999</v>
      </c>
      <c r="JH93" s="29">
        <v>219.715</v>
      </c>
      <c r="JI93" s="29">
        <v>220.84</v>
      </c>
      <c r="JJ93" s="29">
        <v>224.745</v>
      </c>
      <c r="JK93" s="29">
        <v>227.99</v>
      </c>
      <c r="JL93" s="29">
        <v>229.642</v>
      </c>
      <c r="JM93" s="29">
        <v>233.19</v>
      </c>
      <c r="JN93" s="29">
        <v>237.46299999999999</v>
      </c>
      <c r="JO93" s="29">
        <v>238.501</v>
      </c>
      <c r="JP93" s="29">
        <v>241.09100000000001</v>
      </c>
      <c r="JQ93" s="29">
        <v>245.30799999999999</v>
      </c>
      <c r="JR93" s="29">
        <v>248.523</v>
      </c>
      <c r="JS93" s="29">
        <v>249.67500000000001</v>
      </c>
      <c r="JT93" s="29">
        <v>259.09899999999999</v>
      </c>
      <c r="JU93" s="29">
        <v>262.71899999999999</v>
      </c>
      <c r="JV93" s="29">
        <v>263.89</v>
      </c>
      <c r="JW93" s="29">
        <v>256.77199999999999</v>
      </c>
      <c r="JX93" s="29">
        <v>256.61099999999999</v>
      </c>
      <c r="JY93" s="29">
        <v>258.83</v>
      </c>
      <c r="JZ93" s="29">
        <v>250.684</v>
      </c>
      <c r="KA93" s="29">
        <v>243.40899999999999</v>
      </c>
      <c r="KB93" s="29">
        <v>249.631</v>
      </c>
      <c r="KC93" s="29">
        <v>249.61</v>
      </c>
      <c r="KD93" s="29">
        <v>253.38499999999999</v>
      </c>
      <c r="KE93" s="29">
        <v>255.148</v>
      </c>
      <c r="KF93" s="29">
        <v>245.15799999999999</v>
      </c>
      <c r="KG93" s="29">
        <v>243.517</v>
      </c>
      <c r="KH93" s="29">
        <v>235.661</v>
      </c>
      <c r="KI93" s="29">
        <v>246.666</v>
      </c>
      <c r="KJ93" s="29">
        <v>243.10599999999999</v>
      </c>
      <c r="KK93" s="29">
        <v>234.703</v>
      </c>
      <c r="KL93" s="29">
        <v>224.125</v>
      </c>
      <c r="KM93" s="29">
        <v>219.84399999999999</v>
      </c>
      <c r="KN93" s="29">
        <v>214.60499999999999</v>
      </c>
      <c r="KO93" s="29">
        <v>260.58100000000002</v>
      </c>
      <c r="KP93" s="29">
        <v>258.017</v>
      </c>
      <c r="KQ93" s="29">
        <v>253.37899999999999</v>
      </c>
      <c r="KR93" s="29">
        <v>251.36799999999999</v>
      </c>
      <c r="KS93" s="29">
        <v>247.18199999999999</v>
      </c>
      <c r="KT93" s="29">
        <v>259.108</v>
      </c>
      <c r="KU93" s="29">
        <v>261.59699999999998</v>
      </c>
      <c r="KV93" s="29">
        <v>251.04599999999999</v>
      </c>
      <c r="KW93" s="29">
        <v>250.01900000000001</v>
      </c>
      <c r="KX93" s="29">
        <v>249.001</v>
      </c>
      <c r="KY93" s="29">
        <v>246.01499999999999</v>
      </c>
      <c r="KZ93" s="29">
        <v>240.3</v>
      </c>
      <c r="LA93" s="29">
        <v>233.523</v>
      </c>
      <c r="LB93" s="29">
        <v>235.39599999999999</v>
      </c>
      <c r="LC93" s="29">
        <v>238.48099999999999</v>
      </c>
      <c r="LD93" s="29">
        <v>249.387</v>
      </c>
      <c r="LE93" s="29">
        <v>265.983</v>
      </c>
      <c r="LF93" s="29">
        <v>270.596</v>
      </c>
      <c r="LG93" s="29">
        <v>284.16199999999998</v>
      </c>
      <c r="LH93" s="29">
        <v>290.90100000000001</v>
      </c>
      <c r="LI93" s="29">
        <v>273.428</v>
      </c>
      <c r="LJ93" s="29">
        <v>264.21499999999997</v>
      </c>
      <c r="LK93" s="29">
        <v>259.45699999999999</v>
      </c>
      <c r="LL93" s="29">
        <v>261.93900000000002</v>
      </c>
      <c r="LM93" s="29">
        <v>269.31200000000001</v>
      </c>
      <c r="LN93" s="29">
        <v>278.03300000000002</v>
      </c>
      <c r="LO93" s="29">
        <v>285.12799999999999</v>
      </c>
      <c r="LP93" s="29">
        <v>301.13799999999998</v>
      </c>
      <c r="LQ93" s="29">
        <v>285.02600000000001</v>
      </c>
      <c r="LR93" s="29">
        <v>266.52100000000002</v>
      </c>
      <c r="LS93" s="29">
        <v>260.95100000000002</v>
      </c>
      <c r="LT93" s="29">
        <v>256.44900000000001</v>
      </c>
      <c r="LU93" s="29">
        <v>242.46899999999999</v>
      </c>
      <c r="LV93" s="29">
        <v>234.398</v>
      </c>
      <c r="LW93" s="29">
        <v>228.375</v>
      </c>
      <c r="LX93" s="29">
        <v>241.09399999999999</v>
      </c>
      <c r="LY93" s="29">
        <v>248.095</v>
      </c>
      <c r="LZ93" s="29">
        <v>248.97200000000001</v>
      </c>
      <c r="MA93" s="29">
        <v>248.82900000000001</v>
      </c>
      <c r="MB93" s="29">
        <v>248.625</v>
      </c>
      <c r="MC93" s="29">
        <v>236.60400000000001</v>
      </c>
      <c r="MD93" s="29">
        <v>229.82</v>
      </c>
      <c r="ME93" s="29">
        <v>230.43199999999999</v>
      </c>
      <c r="MF93" s="29">
        <v>229.309</v>
      </c>
      <c r="MG93" s="29">
        <v>231.02</v>
      </c>
      <c r="MH93" s="29">
        <v>242.292</v>
      </c>
      <c r="MI93" s="29">
        <v>247.809</v>
      </c>
      <c r="MJ93" s="29">
        <v>236.86799999999999</v>
      </c>
      <c r="MK93" s="29">
        <v>225.565</v>
      </c>
      <c r="ML93" s="29">
        <v>220.13900000000001</v>
      </c>
      <c r="MM93" s="29">
        <v>221.37</v>
      </c>
      <c r="MN93" s="29">
        <v>227.40100000000001</v>
      </c>
      <c r="MO93" s="29">
        <v>232.262</v>
      </c>
      <c r="MP93" s="29">
        <v>244.095</v>
      </c>
      <c r="MQ93" s="29">
        <v>253.14099999999999</v>
      </c>
      <c r="MR93" s="29">
        <v>259.24200000000002</v>
      </c>
      <c r="MS93" s="29">
        <v>250.476</v>
      </c>
      <c r="MT93" s="29">
        <v>245.559</v>
      </c>
      <c r="MU93" s="29">
        <v>241.79300000000001</v>
      </c>
      <c r="MV93" s="29">
        <v>238.23400000000001</v>
      </c>
      <c r="MW93" s="29">
        <v>240.786</v>
      </c>
      <c r="MX93" s="29">
        <v>262.83</v>
      </c>
      <c r="MY93" s="29">
        <v>275.94799999999998</v>
      </c>
      <c r="MZ93" s="29">
        <v>278.47399999999999</v>
      </c>
      <c r="NA93" s="29">
        <v>282.17700000000002</v>
      </c>
      <c r="NB93" s="29">
        <v>283.45400000000001</v>
      </c>
      <c r="NC93" s="29">
        <v>274.61700000000002</v>
      </c>
      <c r="ND93" s="29">
        <v>284.173</v>
      </c>
      <c r="NE93" s="29">
        <v>293.45100000000002</v>
      </c>
      <c r="NF93" s="29">
        <v>295.32400000000001</v>
      </c>
      <c r="NG93" s="29">
        <v>301.32</v>
      </c>
      <c r="NH93" s="29">
        <v>315.19900000000001</v>
      </c>
      <c r="NI93" s="29">
        <v>324.96800000000002</v>
      </c>
      <c r="NJ93" s="29">
        <v>323.89400000000001</v>
      </c>
      <c r="NK93" s="29">
        <v>317.30599999999998</v>
      </c>
      <c r="NL93" s="29">
        <v>324.52999999999997</v>
      </c>
      <c r="NM93" s="29">
        <v>322.798</v>
      </c>
      <c r="NN93" s="29">
        <v>323.64699999999999</v>
      </c>
      <c r="NO93" s="29">
        <v>324.06900000000002</v>
      </c>
      <c r="NP93" s="29">
        <v>329.19400000000002</v>
      </c>
      <c r="NQ93" s="29">
        <v>318.55200000000002</v>
      </c>
      <c r="NR93" s="29">
        <v>313.166</v>
      </c>
      <c r="NS93" s="29">
        <v>315.82299999999998</v>
      </c>
      <c r="NT93" s="29">
        <v>319.12400000000002</v>
      </c>
      <c r="NU93" s="29">
        <v>316.471</v>
      </c>
      <c r="NV93" s="29">
        <v>323.19099999999997</v>
      </c>
      <c r="NW93" s="29">
        <v>324.38799999999998</v>
      </c>
      <c r="NX93" s="29">
        <v>327.96300000000002</v>
      </c>
      <c r="NY93" s="29">
        <v>316.59500000000003</v>
      </c>
      <c r="NZ93" s="29">
        <v>327.346</v>
      </c>
      <c r="OA93" s="29">
        <v>319.56700000000001</v>
      </c>
      <c r="OB93" s="29">
        <v>310.10000000000002</v>
      </c>
      <c r="OC93" s="29">
        <v>289.92</v>
      </c>
      <c r="OD93" s="29">
        <v>290.87700000000001</v>
      </c>
      <c r="OE93" s="29">
        <v>290.28500000000003</v>
      </c>
      <c r="OF93" s="29">
        <v>293.75</v>
      </c>
      <c r="OG93" s="29">
        <v>296.202</v>
      </c>
      <c r="OH93" s="29">
        <v>303.00400000000002</v>
      </c>
      <c r="OI93" s="29">
        <v>308.25799999999998</v>
      </c>
      <c r="OJ93" s="29">
        <v>301.53500000000003</v>
      </c>
      <c r="OK93" s="29">
        <v>294.21100000000001</v>
      </c>
      <c r="OL93" s="29">
        <v>289.29700000000003</v>
      </c>
      <c r="OM93" s="29">
        <v>287.84300000000002</v>
      </c>
      <c r="ON93" s="29">
        <v>285.02699999999999</v>
      </c>
      <c r="OO93" s="29">
        <v>285.23899999999998</v>
      </c>
      <c r="OP93" s="29">
        <v>284.238</v>
      </c>
      <c r="OQ93" s="29">
        <v>299.49400000000003</v>
      </c>
      <c r="OR93" s="29">
        <v>312.517</v>
      </c>
      <c r="OS93" s="29">
        <v>322.38600000000002</v>
      </c>
      <c r="OT93" s="29">
        <v>320.762</v>
      </c>
      <c r="OU93" s="29">
        <v>320.30500000000001</v>
      </c>
      <c r="OV93" s="29">
        <v>319.685</v>
      </c>
      <c r="OW93" s="29">
        <v>319.84100000000001</v>
      </c>
      <c r="OX93" s="29">
        <v>318.11500000000001</v>
      </c>
      <c r="OY93" s="29">
        <v>320.75099999999998</v>
      </c>
      <c r="OZ93" s="29">
        <v>319.19900000000001</v>
      </c>
      <c r="PA93" s="29">
        <v>334.24099999999999</v>
      </c>
      <c r="PB93" s="29">
        <v>343.07600000000002</v>
      </c>
      <c r="PC93" s="29">
        <v>349.51499999999999</v>
      </c>
      <c r="PD93" s="29">
        <v>348.55200000000002</v>
      </c>
      <c r="PE93" s="29">
        <v>358.327</v>
      </c>
      <c r="PF93" s="29">
        <v>355.07600000000002</v>
      </c>
      <c r="PG93" s="29">
        <v>346.37400000000002</v>
      </c>
      <c r="PH93" s="29">
        <v>341.31099999999998</v>
      </c>
      <c r="PI93" s="29">
        <v>329.46899999999999</v>
      </c>
      <c r="PJ93" s="29">
        <v>333.75200000000001</v>
      </c>
      <c r="PK93" s="29">
        <v>337.30799999999999</v>
      </c>
      <c r="PL93" s="29">
        <v>334.71800000000002</v>
      </c>
      <c r="PM93" s="29">
        <v>354.36799999999999</v>
      </c>
      <c r="PN93" s="29">
        <v>360.97199999999998</v>
      </c>
      <c r="PO93" s="29">
        <v>366.31099999999998</v>
      </c>
      <c r="PP93" s="29">
        <v>385.23899999999998</v>
      </c>
      <c r="PQ93" s="29">
        <v>381.72500000000002</v>
      </c>
      <c r="PR93" s="29">
        <v>374.762</v>
      </c>
      <c r="PS93" s="29">
        <v>343.67</v>
      </c>
      <c r="PT93" s="29">
        <v>337.09</v>
      </c>
      <c r="PU93" s="29">
        <v>334.98200000000003</v>
      </c>
      <c r="PV93" s="29">
        <v>317.05799999999999</v>
      </c>
      <c r="PW93" s="29">
        <v>316.66399999999999</v>
      </c>
      <c r="PX93" s="29">
        <v>330.61700000000002</v>
      </c>
      <c r="PY93" s="29">
        <v>342.40100000000001</v>
      </c>
      <c r="PZ93" s="29">
        <v>355.55</v>
      </c>
      <c r="QA93" s="29">
        <v>350.16399999999999</v>
      </c>
      <c r="QB93" s="29">
        <v>345.64699999999999</v>
      </c>
      <c r="QC93" s="29">
        <v>340.03500000000003</v>
      </c>
      <c r="QD93" s="29">
        <v>344.81799999999998</v>
      </c>
      <c r="QE93" s="29">
        <v>348.77499999999998</v>
      </c>
      <c r="QF93" s="29">
        <v>347.255</v>
      </c>
      <c r="QG93" s="29">
        <v>346.01499999999999</v>
      </c>
      <c r="QH93" s="29">
        <v>349.26799999999997</v>
      </c>
      <c r="QI93" s="29">
        <v>374.06700000000001</v>
      </c>
      <c r="QJ93" s="29">
        <v>381.642</v>
      </c>
      <c r="QK93" s="29">
        <v>370.41</v>
      </c>
      <c r="QL93" s="29">
        <v>351.18099999999998</v>
      </c>
      <c r="QM93" s="29">
        <v>354.76900000000001</v>
      </c>
      <c r="QN93" s="29">
        <v>364.79</v>
      </c>
      <c r="QO93" s="29">
        <v>364.75900000000001</v>
      </c>
      <c r="QP93" s="29">
        <v>363.70100000000002</v>
      </c>
      <c r="QQ93" s="29">
        <v>384.048</v>
      </c>
      <c r="QR93" s="29">
        <v>397.37</v>
      </c>
      <c r="QS93" s="29">
        <v>396.73500000000001</v>
      </c>
      <c r="QT93" s="29">
        <v>401.58699999999999</v>
      </c>
      <c r="QU93" s="29">
        <v>412.46899999999999</v>
      </c>
      <c r="QV93" s="29">
        <v>411.24799999999999</v>
      </c>
      <c r="QW93" s="29">
        <v>407.76</v>
      </c>
      <c r="QX93" s="29">
        <v>399.51799999999997</v>
      </c>
      <c r="QY93" s="29">
        <v>399.30099999999999</v>
      </c>
      <c r="QZ93" s="29">
        <v>409.80700000000002</v>
      </c>
      <c r="RA93" s="29">
        <v>404.49599999999998</v>
      </c>
      <c r="RB93" s="29">
        <v>414.84500000000003</v>
      </c>
      <c r="RC93" s="29">
        <v>415.57400000000001</v>
      </c>
      <c r="RD93" s="29">
        <v>405.52100000000002</v>
      </c>
      <c r="RE93" s="29">
        <v>409.15</v>
      </c>
      <c r="RF93" s="29">
        <v>404.4</v>
      </c>
      <c r="RG93" s="29">
        <v>420.709</v>
      </c>
      <c r="RH93" s="29">
        <v>432.09899999999999</v>
      </c>
      <c r="RI93" s="29">
        <v>443.82799999999997</v>
      </c>
      <c r="RJ93" s="29">
        <v>445.63099999999997</v>
      </c>
      <c r="RK93" s="29">
        <v>428.09500000000003</v>
      </c>
      <c r="RL93" s="29">
        <v>417.68</v>
      </c>
      <c r="RM93" s="29">
        <v>416.18299999999999</v>
      </c>
      <c r="RN93" s="29">
        <v>415.99700000000001</v>
      </c>
      <c r="RO93" s="29">
        <v>404.00099999999998</v>
      </c>
      <c r="RP93" s="29">
        <v>412.84100000000001</v>
      </c>
      <c r="RQ93" s="29">
        <v>412.57600000000002</v>
      </c>
      <c r="RR93" s="29">
        <v>406.86099999999999</v>
      </c>
      <c r="RS93" s="29">
        <v>404.30900000000003</v>
      </c>
      <c r="RT93" s="29">
        <v>401.31099999999998</v>
      </c>
      <c r="RU93" s="29">
        <v>395.86</v>
      </c>
      <c r="RV93" s="29">
        <v>393.40899999999999</v>
      </c>
      <c r="RW93" s="29">
        <v>390.815</v>
      </c>
      <c r="RX93" s="29">
        <v>408.22699999999998</v>
      </c>
      <c r="RY93" s="29">
        <v>428.80200000000002</v>
      </c>
      <c r="RZ93" s="29">
        <v>432.86900000000003</v>
      </c>
      <c r="SA93" s="29">
        <v>431.65</v>
      </c>
      <c r="SB93" s="29">
        <v>430.10599999999999</v>
      </c>
      <c r="SC93" s="29">
        <v>416.68299999999999</v>
      </c>
      <c r="SD93" s="29">
        <v>409.21499999999997</v>
      </c>
      <c r="SE93" s="29">
        <v>396.55900000000003</v>
      </c>
      <c r="SF93" s="29">
        <v>399.17500000000001</v>
      </c>
      <c r="SG93" s="29">
        <v>387.85300000000001</v>
      </c>
      <c r="SH93" s="29">
        <v>375.31700000000001</v>
      </c>
      <c r="SI93" s="29">
        <v>372.89699999999999</v>
      </c>
      <c r="SJ93" s="29">
        <v>368.27499999999998</v>
      </c>
      <c r="SK93" s="29">
        <v>376.58699999999999</v>
      </c>
      <c r="SL93" s="29">
        <v>380.64499999999998</v>
      </c>
      <c r="SM93" s="29">
        <v>382.084</v>
      </c>
      <c r="SN93" s="29">
        <v>396.05399999999997</v>
      </c>
      <c r="SO93" s="29">
        <v>381.935</v>
      </c>
      <c r="SP93" s="29">
        <v>374.75299999999999</v>
      </c>
      <c r="SQ93" s="29">
        <v>368.983</v>
      </c>
      <c r="SR93" s="29">
        <v>353.03100000000001</v>
      </c>
      <c r="SS93" s="29">
        <v>345.298</v>
      </c>
      <c r="ST93" s="29">
        <v>338.88200000000001</v>
      </c>
      <c r="SU93" s="29">
        <v>329.69600000000003</v>
      </c>
      <c r="SV93" s="29">
        <v>315.709</v>
      </c>
      <c r="SW93" s="29">
        <v>315.74400000000003</v>
      </c>
      <c r="SX93" s="29">
        <v>320.52199999999999</v>
      </c>
      <c r="SY93" s="29">
        <v>319.47500000000002</v>
      </c>
      <c r="SZ93" s="29">
        <v>317.42899999999997</v>
      </c>
      <c r="TA93" s="29">
        <v>323.78899999999999</v>
      </c>
      <c r="TB93" s="29">
        <v>336.07299999999998</v>
      </c>
      <c r="TC93" s="29">
        <v>345.12700000000001</v>
      </c>
      <c r="TD93" s="29">
        <v>346.70299999999997</v>
      </c>
      <c r="TE93" s="29">
        <v>350.61599999999999</v>
      </c>
      <c r="TF93" s="29">
        <v>338</v>
      </c>
      <c r="TG93" s="29">
        <v>336.27600000000001</v>
      </c>
      <c r="TH93" s="29">
        <v>333.80799999999999</v>
      </c>
      <c r="TI93" s="29">
        <v>328.79599999999999</v>
      </c>
    </row>
    <row r="94" spans="2:529" x14ac:dyDescent="0.25">
      <c r="B94" s="29" t="s">
        <v>402</v>
      </c>
      <c r="C94" s="29" t="s">
        <v>927</v>
      </c>
      <c r="D94" s="29">
        <f t="shared" si="13"/>
        <v>418</v>
      </c>
      <c r="E94" s="29" t="str" cm="1">
        <f t="array" ref="E94">_xll.BDP($B94&amp;" corp",E$11)</f>
        <v>TELEFO 4 3/8 PERP</v>
      </c>
      <c r="F94" s="29" t="str" cm="1">
        <f t="array" ref="F94">_xll.BDP($B94&amp;" corp",F$11)</f>
        <v>TELEFO</v>
      </c>
      <c r="G94" s="29" cm="1">
        <f t="array" ref="G94">_xll.BDP($B94&amp;" corp",G$11)</f>
        <v>4.375</v>
      </c>
      <c r="H94" s="31" cm="1">
        <f t="array" ref="H94">_xll.BDP($B94&amp;" corp",H$11)*1</f>
        <v>45640</v>
      </c>
      <c r="I94" s="31" t="str">
        <f t="shared" si="14"/>
        <v>TELEFO 4.375 24</v>
      </c>
      <c r="J94" s="29" t="str" cm="1">
        <f t="array" ref="J94">_xll.BDP($B94&amp;" corp",J$11)</f>
        <v>EUR</v>
      </c>
      <c r="K94" s="31" cm="1">
        <f t="array" ref="K94">_xll.BDP($B94&amp;" corp",K$11)*1</f>
        <v>43529</v>
      </c>
      <c r="L94" s="29">
        <f t="shared" ca="1" si="15"/>
        <v>597</v>
      </c>
      <c r="N94" s="29">
        <v>1</v>
      </c>
      <c r="O94" s="29" t="s">
        <v>1174</v>
      </c>
      <c r="P94" s="29">
        <f>_xll.BDH(B94&amp;"@"&amp;C94&amp;" Corp","blp_i_sprd_mid","-2AY",,"Dates=h","Fill=C","Sort=R","Dir=H","factor=1","pcs="&amp;TV95,"cols=418;rows=1")</f>
        <v>330.44499999999999</v>
      </c>
      <c r="Q94" s="29">
        <v>332.2</v>
      </c>
      <c r="R94" s="29">
        <v>334.76400000000001</v>
      </c>
      <c r="S94" s="29">
        <v>338.99200000000002</v>
      </c>
      <c r="T94" s="29">
        <v>341.31400000000002</v>
      </c>
      <c r="U94" s="29">
        <v>328.79300000000001</v>
      </c>
      <c r="V94" s="29">
        <v>322.89800000000002</v>
      </c>
      <c r="W94" s="29">
        <v>317.96600000000001</v>
      </c>
      <c r="X94" s="29">
        <v>320.19900000000001</v>
      </c>
      <c r="Y94" s="29">
        <v>316.89400000000001</v>
      </c>
      <c r="Z94" s="29">
        <v>312.87400000000002</v>
      </c>
      <c r="AA94" s="29">
        <v>313.02800000000002</v>
      </c>
      <c r="AB94" s="29">
        <v>323.23500000000001</v>
      </c>
      <c r="AC94" s="29">
        <v>328.96199999999999</v>
      </c>
      <c r="AD94" s="29">
        <v>328.17399999999998</v>
      </c>
      <c r="AE94" s="29">
        <v>335.84300000000002</v>
      </c>
      <c r="AF94" s="29">
        <v>342.86599999999999</v>
      </c>
      <c r="AG94" s="29">
        <v>348.697</v>
      </c>
      <c r="AH94" s="29">
        <v>355.20699999999999</v>
      </c>
      <c r="AI94" s="29">
        <v>346.19</v>
      </c>
      <c r="AJ94" s="29">
        <v>331.17099999999999</v>
      </c>
      <c r="AK94" s="29">
        <v>334.36200000000002</v>
      </c>
      <c r="AL94" s="29">
        <v>338.26</v>
      </c>
      <c r="AM94" s="29">
        <v>316.98</v>
      </c>
      <c r="AN94" s="29">
        <v>319.66899999999998</v>
      </c>
      <c r="AO94" s="29">
        <v>321.82400000000001</v>
      </c>
      <c r="AP94" s="29">
        <v>336.637</v>
      </c>
      <c r="AQ94" s="29">
        <v>339.72399999999999</v>
      </c>
      <c r="AR94" s="29">
        <v>332.84300000000002</v>
      </c>
      <c r="AS94" s="29">
        <v>327.02</v>
      </c>
      <c r="AT94" s="29">
        <v>327.14299999999997</v>
      </c>
      <c r="AU94" s="29">
        <v>325.53399999999999</v>
      </c>
      <c r="AV94" s="29">
        <v>323.11200000000002</v>
      </c>
      <c r="AW94" s="29">
        <v>323.01400000000001</v>
      </c>
      <c r="AX94" s="29">
        <v>320.899</v>
      </c>
      <c r="AY94" s="29">
        <v>321.73700000000002</v>
      </c>
      <c r="AZ94" s="29">
        <v>324.37200000000001</v>
      </c>
      <c r="BA94" s="29">
        <v>328.74299999999999</v>
      </c>
      <c r="BB94" s="29">
        <v>323.93099999999998</v>
      </c>
      <c r="BC94" s="29">
        <v>318.37200000000001</v>
      </c>
      <c r="BD94" s="29">
        <v>318.3</v>
      </c>
      <c r="BE94" s="29">
        <v>318.25599999999997</v>
      </c>
      <c r="BF94" s="29">
        <v>325.38799999999998</v>
      </c>
      <c r="BG94" s="29">
        <v>332.81700000000001</v>
      </c>
      <c r="BH94" s="29">
        <v>333.53199999999998</v>
      </c>
      <c r="BI94" s="29">
        <v>330.8</v>
      </c>
      <c r="BJ94" s="29">
        <v>326.09199999999998</v>
      </c>
      <c r="BK94" s="29">
        <v>322.71600000000001</v>
      </c>
      <c r="BL94" s="29">
        <v>319.52100000000002</v>
      </c>
      <c r="BM94" s="29">
        <v>313.589</v>
      </c>
      <c r="BN94" s="29">
        <v>315.77499999999998</v>
      </c>
      <c r="BO94" s="29">
        <v>320.18200000000002</v>
      </c>
      <c r="BP94" s="29">
        <v>333.76299999999998</v>
      </c>
      <c r="BQ94" s="29">
        <v>339.54199999999997</v>
      </c>
      <c r="BR94" s="29">
        <v>340.34899999999999</v>
      </c>
      <c r="BS94" s="29">
        <v>338.75700000000001</v>
      </c>
      <c r="BT94" s="29">
        <v>343.45800000000003</v>
      </c>
      <c r="BU94" s="29">
        <v>341.86399999999998</v>
      </c>
      <c r="BV94" s="29">
        <v>340.38799999999998</v>
      </c>
      <c r="BW94" s="29">
        <v>335.66899999999998</v>
      </c>
      <c r="BX94" s="29">
        <v>324.464</v>
      </c>
      <c r="BY94" s="29">
        <v>318.625</v>
      </c>
      <c r="BZ94" s="29">
        <v>311.791</v>
      </c>
      <c r="CA94" s="29">
        <v>310.05599999999998</v>
      </c>
      <c r="CB94" s="29">
        <v>311.26400000000001</v>
      </c>
      <c r="CC94" s="29">
        <v>314.733</v>
      </c>
      <c r="CD94" s="29">
        <v>312.95100000000002</v>
      </c>
      <c r="CE94" s="29">
        <v>335.78199999999998</v>
      </c>
      <c r="CF94" s="29">
        <v>347.923</v>
      </c>
      <c r="CG94" s="29">
        <v>352.27699999999999</v>
      </c>
      <c r="CH94" s="29">
        <v>357.30700000000002</v>
      </c>
      <c r="CI94" s="29">
        <v>365.69200000000001</v>
      </c>
      <c r="CJ94" s="29">
        <v>366.57499999999999</v>
      </c>
      <c r="CK94" s="29">
        <v>370.59399999999999</v>
      </c>
      <c r="CL94" s="29">
        <v>361.56900000000002</v>
      </c>
      <c r="CM94" s="29">
        <v>356.20800000000003</v>
      </c>
      <c r="CN94" s="29">
        <v>355.21899999999999</v>
      </c>
      <c r="CO94" s="29">
        <v>355.63</v>
      </c>
      <c r="CP94" s="29">
        <v>365.93799999999999</v>
      </c>
      <c r="CQ94" s="29">
        <v>372.47300000000001</v>
      </c>
      <c r="CR94" s="29">
        <v>379.43700000000001</v>
      </c>
      <c r="CS94" s="29">
        <v>387.54199999999997</v>
      </c>
      <c r="CT94" s="29">
        <v>390.262</v>
      </c>
      <c r="CU94" s="29">
        <v>391.52699999999999</v>
      </c>
      <c r="CV94" s="29">
        <v>389.8</v>
      </c>
      <c r="CW94" s="29">
        <v>385.79399999999998</v>
      </c>
      <c r="CX94" s="29">
        <v>380.63400000000001</v>
      </c>
      <c r="CY94" s="29">
        <v>382.32600000000002</v>
      </c>
      <c r="CZ94" s="29">
        <v>367.07100000000003</v>
      </c>
      <c r="DA94" s="29">
        <v>366.35199999999998</v>
      </c>
      <c r="DB94" s="29">
        <v>358.49900000000002</v>
      </c>
      <c r="DC94" s="29">
        <v>347.673</v>
      </c>
      <c r="DD94" s="29">
        <v>372.21800000000002</v>
      </c>
      <c r="DE94" s="29">
        <v>367.35</v>
      </c>
      <c r="DF94" s="29">
        <v>374.553</v>
      </c>
      <c r="DG94" s="29">
        <v>339.66</v>
      </c>
      <c r="DH94" s="29">
        <v>317.096</v>
      </c>
      <c r="DI94" s="29">
        <v>299.93099999999998</v>
      </c>
      <c r="DJ94" s="29">
        <v>316.71300000000002</v>
      </c>
      <c r="DK94" s="29">
        <v>338.65800000000002</v>
      </c>
      <c r="DL94" s="29">
        <v>347.87599999999998</v>
      </c>
      <c r="DM94" s="29">
        <v>370.61399999999998</v>
      </c>
      <c r="DN94" s="29">
        <v>375.36799999999999</v>
      </c>
      <c r="DO94" s="29">
        <v>374.83699999999999</v>
      </c>
      <c r="DP94" s="29">
        <v>365.47199999999998</v>
      </c>
      <c r="DQ94" s="29">
        <v>359.733</v>
      </c>
      <c r="DR94" s="29">
        <v>374.03199999999998</v>
      </c>
      <c r="DS94" s="29">
        <v>374.923</v>
      </c>
      <c r="DT94" s="29">
        <v>394.46100000000001</v>
      </c>
      <c r="DU94" s="29">
        <v>399.55900000000003</v>
      </c>
      <c r="DV94" s="29">
        <v>401.71800000000002</v>
      </c>
      <c r="DW94" s="29">
        <v>412.09699999999998</v>
      </c>
      <c r="DX94" s="29">
        <v>430.35399999999998</v>
      </c>
      <c r="DY94" s="29">
        <v>439.18</v>
      </c>
      <c r="DZ94" s="29">
        <v>436.85500000000002</v>
      </c>
      <c r="EA94" s="29">
        <v>416.49900000000002</v>
      </c>
      <c r="EB94" s="29">
        <v>405.149</v>
      </c>
      <c r="EC94" s="29">
        <v>404.68099999999998</v>
      </c>
      <c r="ED94" s="29">
        <v>404.47300000000001</v>
      </c>
      <c r="EE94" s="29">
        <v>404.68599999999998</v>
      </c>
      <c r="EF94" s="29">
        <v>438.43700000000001</v>
      </c>
      <c r="EG94" s="29">
        <v>445.36599999999999</v>
      </c>
      <c r="EH94" s="29">
        <v>447.76499999999999</v>
      </c>
      <c r="EI94" s="29">
        <v>433.041</v>
      </c>
      <c r="EJ94" s="29">
        <v>421.125</v>
      </c>
      <c r="EK94" s="29">
        <v>408.64800000000002</v>
      </c>
      <c r="EL94" s="29">
        <v>395.17899999999997</v>
      </c>
      <c r="EM94" s="29">
        <v>388.99400000000003</v>
      </c>
      <c r="EN94" s="29">
        <v>410.238</v>
      </c>
      <c r="EO94" s="29">
        <v>417.24299999999999</v>
      </c>
      <c r="EP94" s="29">
        <v>430.762</v>
      </c>
      <c r="EQ94" s="29">
        <v>429.53699999999998</v>
      </c>
      <c r="ER94" s="29">
        <v>407.42899999999997</v>
      </c>
      <c r="ES94" s="29">
        <v>399.90600000000001</v>
      </c>
      <c r="ET94" s="29">
        <v>398.43400000000003</v>
      </c>
      <c r="EU94" s="29">
        <v>373.25</v>
      </c>
      <c r="EV94" s="29">
        <v>369.17399999999998</v>
      </c>
      <c r="EW94" s="29">
        <v>408.42</v>
      </c>
      <c r="EX94" s="29">
        <v>449.18099999999998</v>
      </c>
      <c r="EY94" s="29">
        <v>474.36500000000001</v>
      </c>
      <c r="EZ94" s="29">
        <v>512.04499999999996</v>
      </c>
      <c r="FA94" s="29">
        <v>518.27300000000002</v>
      </c>
      <c r="FB94" s="29">
        <v>517.52300000000002</v>
      </c>
      <c r="FC94" s="29">
        <v>513.78899999999999</v>
      </c>
      <c r="FD94" s="29">
        <v>513.62800000000004</v>
      </c>
      <c r="FE94" s="29">
        <v>517.24800000000005</v>
      </c>
      <c r="FF94" s="29">
        <v>514.84500000000003</v>
      </c>
      <c r="FG94" s="29">
        <v>531.81100000000004</v>
      </c>
      <c r="FH94" s="29">
        <v>547.553</v>
      </c>
      <c r="FI94" s="29">
        <v>631.26400000000001</v>
      </c>
      <c r="FJ94" s="29">
        <v>663.1</v>
      </c>
      <c r="FK94" s="29">
        <v>633.83500000000004</v>
      </c>
      <c r="FL94" s="29">
        <v>665.03399999999999</v>
      </c>
      <c r="FM94" s="29">
        <v>655.72500000000002</v>
      </c>
      <c r="FN94" s="29">
        <v>563.99800000000005</v>
      </c>
      <c r="FO94" s="29">
        <v>494.64100000000002</v>
      </c>
      <c r="FP94" s="29">
        <v>412.25299999999999</v>
      </c>
      <c r="FQ94" s="29">
        <v>412.81099999999998</v>
      </c>
      <c r="FR94" s="29">
        <v>328.577</v>
      </c>
      <c r="FS94" s="29">
        <v>320.69600000000003</v>
      </c>
      <c r="FT94" s="29">
        <v>331.79399999999998</v>
      </c>
      <c r="FU94" s="29">
        <v>269.399</v>
      </c>
      <c r="FV94" s="29">
        <v>243.49700000000001</v>
      </c>
      <c r="FW94" s="29">
        <v>231.53700000000001</v>
      </c>
      <c r="FX94" s="29">
        <v>236.57599999999999</v>
      </c>
      <c r="FY94" s="29">
        <v>262.61500000000001</v>
      </c>
      <c r="FZ94" s="29">
        <v>265.69900000000001</v>
      </c>
      <c r="GA94" s="29">
        <v>242.33</v>
      </c>
      <c r="GB94" s="29">
        <v>227.34100000000001</v>
      </c>
      <c r="GC94" s="29">
        <v>222.81</v>
      </c>
      <c r="GD94" s="29">
        <v>210.54400000000001</v>
      </c>
      <c r="GE94" s="29">
        <v>190.923</v>
      </c>
      <c r="GF94" s="29">
        <v>192.90199999999999</v>
      </c>
      <c r="GG94" s="29">
        <v>194.00899999999999</v>
      </c>
      <c r="GH94" s="29">
        <v>199.929</v>
      </c>
      <c r="GI94" s="29">
        <v>199.24199999999999</v>
      </c>
      <c r="GJ94" s="29">
        <v>200.124</v>
      </c>
      <c r="GK94" s="29">
        <v>199.917</v>
      </c>
      <c r="GL94" s="29">
        <v>199.529</v>
      </c>
      <c r="GM94" s="29">
        <v>204.10900000000001</v>
      </c>
      <c r="GN94" s="29">
        <v>208.80500000000001</v>
      </c>
      <c r="GO94" s="29">
        <v>204.477</v>
      </c>
      <c r="GP94" s="29">
        <v>202.35499999999999</v>
      </c>
      <c r="GQ94" s="29">
        <v>206.01400000000001</v>
      </c>
      <c r="GR94" s="29">
        <v>212.899</v>
      </c>
      <c r="GS94" s="29">
        <v>221.577</v>
      </c>
      <c r="GT94" s="29">
        <v>219.892</v>
      </c>
      <c r="GU94" s="29">
        <v>217.845</v>
      </c>
      <c r="GV94" s="29">
        <v>211.49700000000001</v>
      </c>
      <c r="GW94" s="29">
        <v>215.69399999999999</v>
      </c>
      <c r="GX94" s="29">
        <v>228.86500000000001</v>
      </c>
      <c r="GY94" s="29">
        <v>215.05099999999999</v>
      </c>
      <c r="GZ94" s="29">
        <v>209.96600000000001</v>
      </c>
      <c r="HA94" s="29">
        <v>205.964</v>
      </c>
      <c r="HB94" s="29">
        <v>205.94399999999999</v>
      </c>
      <c r="HC94" s="29">
        <v>202.726</v>
      </c>
      <c r="HD94" s="29">
        <v>208.429</v>
      </c>
      <c r="HE94" s="29">
        <v>215.762</v>
      </c>
      <c r="HF94" s="29">
        <v>219.58099999999999</v>
      </c>
      <c r="HG94" s="29">
        <v>217.84700000000001</v>
      </c>
      <c r="HH94" s="29">
        <v>216.667</v>
      </c>
      <c r="HI94" s="29">
        <v>218.393</v>
      </c>
      <c r="HJ94" s="29">
        <v>219.62100000000001</v>
      </c>
      <c r="HK94" s="29">
        <v>227.535</v>
      </c>
      <c r="HL94" s="29">
        <v>222.732</v>
      </c>
      <c r="HM94" s="29">
        <v>213.15799999999999</v>
      </c>
      <c r="HN94" s="29">
        <v>205.39699999999999</v>
      </c>
      <c r="HO94" s="29">
        <v>198.797</v>
      </c>
      <c r="HP94" s="29">
        <v>197.858</v>
      </c>
      <c r="HQ94" s="29">
        <v>195.69499999999999</v>
      </c>
      <c r="HR94" s="29">
        <v>200.23599999999999</v>
      </c>
      <c r="HS94" s="29">
        <v>198.012</v>
      </c>
      <c r="HT94" s="29">
        <v>200.16900000000001</v>
      </c>
      <c r="HU94" s="29">
        <v>201.499</v>
      </c>
      <c r="HV94" s="29">
        <v>201.511</v>
      </c>
      <c r="HW94" s="29">
        <v>201.875</v>
      </c>
      <c r="HX94" s="29">
        <v>203.18799999999999</v>
      </c>
      <c r="HY94" s="29">
        <v>204.066</v>
      </c>
      <c r="HZ94" s="29">
        <v>205.54400000000001</v>
      </c>
      <c r="IA94" s="29">
        <v>208.46100000000001</v>
      </c>
      <c r="IB94" s="29">
        <v>211.11</v>
      </c>
      <c r="IC94" s="29">
        <v>206.738</v>
      </c>
      <c r="ID94" s="29">
        <v>209.69900000000001</v>
      </c>
      <c r="IE94" s="29">
        <v>214.75200000000001</v>
      </c>
      <c r="IF94" s="29">
        <v>223.29</v>
      </c>
      <c r="IG94" s="29">
        <v>235.286</v>
      </c>
      <c r="IH94" s="29">
        <v>238.608</v>
      </c>
      <c r="II94" s="29">
        <v>228.63300000000001</v>
      </c>
      <c r="IJ94" s="29">
        <v>232.83500000000001</v>
      </c>
      <c r="IK94" s="29">
        <v>236.47499999999999</v>
      </c>
      <c r="IL94" s="29">
        <v>248.95500000000001</v>
      </c>
      <c r="IM94" s="29">
        <v>248.208</v>
      </c>
      <c r="IN94" s="29">
        <v>251.80799999999999</v>
      </c>
      <c r="IO94" s="29">
        <v>264.702</v>
      </c>
      <c r="IP94" s="29">
        <v>268.048</v>
      </c>
      <c r="IQ94" s="29">
        <v>270.12099999999998</v>
      </c>
      <c r="IR94" s="29">
        <v>263.77499999999998</v>
      </c>
      <c r="IS94" s="29">
        <v>260.685</v>
      </c>
      <c r="IT94" s="29">
        <v>261.23700000000002</v>
      </c>
      <c r="IU94" s="29">
        <v>259.053</v>
      </c>
      <c r="IV94" s="29">
        <v>254.54300000000001</v>
      </c>
      <c r="IW94" s="29">
        <v>248.738</v>
      </c>
      <c r="IX94" s="29">
        <v>248.91900000000001</v>
      </c>
      <c r="IY94" s="29">
        <v>243.809</v>
      </c>
      <c r="IZ94" s="29">
        <v>229.167</v>
      </c>
      <c r="JA94" s="29">
        <v>228.73699999999999</v>
      </c>
      <c r="JB94" s="29">
        <v>227.16399999999999</v>
      </c>
      <c r="JC94" s="29">
        <v>236.43700000000001</v>
      </c>
      <c r="JD94" s="29">
        <v>248.905</v>
      </c>
      <c r="JE94" s="29">
        <v>250.57300000000001</v>
      </c>
      <c r="JF94" s="29">
        <v>242.44900000000001</v>
      </c>
      <c r="JG94" s="29">
        <v>237.57300000000001</v>
      </c>
      <c r="JH94" s="29">
        <v>231.81700000000001</v>
      </c>
      <c r="JI94" s="29">
        <v>233.73500000000001</v>
      </c>
      <c r="JJ94" s="29">
        <v>238.10499999999999</v>
      </c>
      <c r="JK94" s="29">
        <v>244.26599999999999</v>
      </c>
      <c r="JL94" s="29">
        <v>249.59299999999999</v>
      </c>
      <c r="JM94" s="29">
        <v>252.01499999999999</v>
      </c>
      <c r="JN94" s="29">
        <v>257.98700000000002</v>
      </c>
      <c r="JO94" s="29">
        <v>260.07100000000003</v>
      </c>
      <c r="JP94" s="29">
        <v>262.339</v>
      </c>
      <c r="JQ94" s="29">
        <v>267.173</v>
      </c>
      <c r="JR94" s="29">
        <v>270.87299999999999</v>
      </c>
      <c r="JS94" s="29">
        <v>272.161</v>
      </c>
      <c r="JT94" s="29">
        <v>279.66800000000001</v>
      </c>
      <c r="JU94" s="29">
        <v>285.26499999999999</v>
      </c>
      <c r="JV94" s="29">
        <v>285.44099999999997</v>
      </c>
      <c r="JW94" s="29">
        <v>278.02699999999999</v>
      </c>
      <c r="JX94" s="29">
        <v>278.29500000000002</v>
      </c>
      <c r="JY94" s="29">
        <v>279.66399999999999</v>
      </c>
      <c r="JZ94" s="29">
        <v>268.67399999999998</v>
      </c>
      <c r="KA94" s="29">
        <v>260.02199999999999</v>
      </c>
      <c r="KB94" s="29">
        <v>265.67500000000001</v>
      </c>
      <c r="KC94" s="29">
        <v>265.89600000000002</v>
      </c>
      <c r="KD94" s="29">
        <v>270.11</v>
      </c>
      <c r="KE94" s="29">
        <v>271.81099999999998</v>
      </c>
      <c r="KF94" s="29">
        <v>263.60399999999998</v>
      </c>
      <c r="KG94" s="29">
        <v>261.03199999999998</v>
      </c>
      <c r="KH94" s="29">
        <v>255.65299999999999</v>
      </c>
      <c r="KI94" s="29">
        <v>267.553</v>
      </c>
      <c r="KJ94" s="29">
        <v>264.93799999999999</v>
      </c>
      <c r="KK94" s="29">
        <v>251.11799999999999</v>
      </c>
      <c r="KL94" s="29">
        <v>242.476</v>
      </c>
      <c r="KM94" s="29">
        <v>237.876</v>
      </c>
      <c r="KN94" s="29">
        <v>232.636</v>
      </c>
      <c r="KO94" s="29">
        <v>275.375</v>
      </c>
      <c r="KP94" s="29">
        <v>275.00900000000001</v>
      </c>
      <c r="KQ94" s="29">
        <v>273.76</v>
      </c>
      <c r="KR94" s="29">
        <v>271.96899999999999</v>
      </c>
      <c r="KS94" s="29">
        <v>264.36799999999999</v>
      </c>
      <c r="KT94" s="29">
        <v>278.71499999999997</v>
      </c>
      <c r="KU94" s="29">
        <v>281.83199999999999</v>
      </c>
      <c r="KV94" s="29">
        <v>273.18900000000002</v>
      </c>
      <c r="KW94" s="29">
        <v>270.738</v>
      </c>
      <c r="KX94" s="29">
        <v>271.60399999999998</v>
      </c>
      <c r="KY94" s="29">
        <v>267.721</v>
      </c>
      <c r="KZ94" s="29">
        <v>260.53899999999999</v>
      </c>
      <c r="LA94" s="29">
        <v>256.32400000000001</v>
      </c>
      <c r="LB94" s="29">
        <v>255.066</v>
      </c>
      <c r="LC94" s="29">
        <v>257.05399999999997</v>
      </c>
      <c r="LD94" s="29">
        <v>271.20400000000001</v>
      </c>
      <c r="LE94" s="29">
        <v>285.21800000000002</v>
      </c>
      <c r="LF94" s="29">
        <v>291.18799999999999</v>
      </c>
      <c r="LG94" s="29">
        <v>306.613</v>
      </c>
      <c r="LH94" s="29">
        <v>313.32400000000001</v>
      </c>
      <c r="LI94" s="29">
        <v>295.91800000000001</v>
      </c>
      <c r="LJ94" s="29">
        <v>288.05799999999999</v>
      </c>
      <c r="LK94" s="29">
        <v>282.529</v>
      </c>
      <c r="LL94" s="29">
        <v>284.08499999999998</v>
      </c>
      <c r="LM94" s="29">
        <v>290.73599999999999</v>
      </c>
      <c r="LN94" s="29">
        <v>300.05799999999999</v>
      </c>
      <c r="LO94" s="29">
        <v>306.17599999999999</v>
      </c>
      <c r="LP94" s="29">
        <v>321.44499999999999</v>
      </c>
      <c r="LQ94" s="29">
        <v>304.97300000000001</v>
      </c>
      <c r="LR94" s="29">
        <v>292.11799999999999</v>
      </c>
      <c r="LS94" s="29">
        <v>290.02999999999997</v>
      </c>
      <c r="LT94" s="29">
        <v>288.43299999999999</v>
      </c>
      <c r="LU94" s="29">
        <v>272.97199999999998</v>
      </c>
      <c r="LV94" s="29">
        <v>268.20499999999998</v>
      </c>
      <c r="LW94" s="29">
        <v>260.327</v>
      </c>
      <c r="LX94" s="29">
        <v>276.23899999999998</v>
      </c>
      <c r="LY94" s="29">
        <v>287.01900000000001</v>
      </c>
      <c r="LZ94" s="29">
        <v>292.62799999999999</v>
      </c>
      <c r="MA94" s="29">
        <v>292.096</v>
      </c>
      <c r="MB94" s="29">
        <v>291.58300000000003</v>
      </c>
      <c r="MC94" s="29">
        <v>281.84500000000003</v>
      </c>
      <c r="MD94" s="29">
        <v>275.30500000000001</v>
      </c>
      <c r="ME94" s="29">
        <v>275.16500000000002</v>
      </c>
      <c r="MF94" s="29">
        <v>272.81799999999998</v>
      </c>
      <c r="MG94" s="29">
        <v>275.673</v>
      </c>
      <c r="MH94" s="29">
        <v>286.61799999999999</v>
      </c>
      <c r="MI94" s="29">
        <v>291.45699999999999</v>
      </c>
      <c r="MJ94" s="29">
        <v>283.28699999999998</v>
      </c>
      <c r="MK94" s="29">
        <v>273.88</v>
      </c>
      <c r="ML94" s="29">
        <v>264.7</v>
      </c>
      <c r="MM94" s="29">
        <v>264.35000000000002</v>
      </c>
      <c r="MN94" s="29">
        <v>266.73</v>
      </c>
      <c r="MO94" s="29">
        <v>268.12200000000001</v>
      </c>
      <c r="MP94" s="29">
        <v>281.25900000000001</v>
      </c>
      <c r="MQ94" s="29">
        <v>292.49299999999999</v>
      </c>
      <c r="MR94" s="29">
        <v>298.64600000000002</v>
      </c>
      <c r="MS94" s="29">
        <v>289.99400000000003</v>
      </c>
      <c r="MT94" s="29">
        <v>281.84500000000003</v>
      </c>
      <c r="MU94" s="29">
        <v>280.09100000000001</v>
      </c>
      <c r="MV94" s="29">
        <v>274.596</v>
      </c>
      <c r="MW94" s="29">
        <v>275.18700000000001</v>
      </c>
      <c r="MX94" s="29">
        <v>294.85700000000003</v>
      </c>
      <c r="MY94" s="29">
        <v>314.80200000000002</v>
      </c>
      <c r="MZ94" s="29">
        <v>315.822</v>
      </c>
      <c r="NA94" s="29">
        <v>318.41300000000001</v>
      </c>
      <c r="NB94" s="29">
        <v>323.28399999999999</v>
      </c>
      <c r="NC94" s="29">
        <v>308.59899999999999</v>
      </c>
      <c r="ND94" s="29">
        <v>318.35599999999999</v>
      </c>
      <c r="NE94" s="29">
        <v>333.78300000000002</v>
      </c>
      <c r="NF94" s="29">
        <v>337.26600000000002</v>
      </c>
      <c r="NG94" s="29">
        <v>348.99</v>
      </c>
      <c r="NH94" s="29">
        <v>358.76299999999998</v>
      </c>
      <c r="NI94" s="29">
        <v>372.35599999999999</v>
      </c>
      <c r="NJ94" s="29">
        <v>369.85300000000001</v>
      </c>
      <c r="NK94" s="29">
        <v>364.52800000000002</v>
      </c>
      <c r="NL94" s="29">
        <v>373.89800000000002</v>
      </c>
      <c r="NM94" s="29">
        <v>373.274</v>
      </c>
      <c r="NN94" s="29">
        <v>378.303</v>
      </c>
      <c r="NO94" s="29">
        <v>376.51900000000001</v>
      </c>
      <c r="NP94" s="29">
        <v>384.73599999999999</v>
      </c>
      <c r="NQ94" s="29">
        <v>371.34500000000003</v>
      </c>
      <c r="NR94" s="29">
        <v>358.54700000000003</v>
      </c>
      <c r="NS94" s="29">
        <v>356.858</v>
      </c>
      <c r="NT94" s="29">
        <v>356.94400000000002</v>
      </c>
      <c r="NU94" s="29">
        <v>355.31799999999998</v>
      </c>
      <c r="NV94" s="29">
        <v>363.226</v>
      </c>
      <c r="NW94" s="29">
        <v>362.56200000000001</v>
      </c>
      <c r="NX94" s="29">
        <v>367.60700000000003</v>
      </c>
      <c r="NY94" s="29">
        <v>354.10700000000003</v>
      </c>
      <c r="NZ94" s="29">
        <v>366.68</v>
      </c>
      <c r="OA94" s="29">
        <v>360.79599999999999</v>
      </c>
      <c r="OB94" s="29">
        <v>350.8</v>
      </c>
      <c r="OC94" s="29">
        <v>331.75700000000001</v>
      </c>
      <c r="OD94" s="29">
        <v>330.68799999999999</v>
      </c>
      <c r="OE94" s="29">
        <v>328.41</v>
      </c>
      <c r="OF94" s="29">
        <v>332.27300000000002</v>
      </c>
      <c r="OG94" s="29">
        <v>335.92500000000001</v>
      </c>
      <c r="OH94" s="29">
        <v>343.04899999999998</v>
      </c>
      <c r="OI94" s="29">
        <v>349.92899999999997</v>
      </c>
      <c r="OJ94" s="29">
        <v>342.35199999999998</v>
      </c>
      <c r="OK94" s="29">
        <v>332.93799999999999</v>
      </c>
      <c r="OL94" s="29">
        <v>328.02800000000002</v>
      </c>
      <c r="OM94" s="29">
        <v>328.94299999999998</v>
      </c>
      <c r="ON94" s="29">
        <v>317.09199999999998</v>
      </c>
      <c r="OO94" s="29">
        <v>317.25799999999998</v>
      </c>
      <c r="OP94" s="29">
        <v>316.56099999999998</v>
      </c>
      <c r="OQ94" s="29">
        <v>335.41699999999997</v>
      </c>
      <c r="OR94" s="29">
        <v>351.44499999999999</v>
      </c>
      <c r="OS94" s="29">
        <v>358.88299999999998</v>
      </c>
      <c r="OT94" s="29">
        <v>361.94299999999998</v>
      </c>
      <c r="OU94" s="29">
        <v>359.80200000000002</v>
      </c>
      <c r="OV94" s="29">
        <v>356.50099999999998</v>
      </c>
      <c r="OW94" s="29">
        <v>355.88099999999997</v>
      </c>
      <c r="OX94" s="29">
        <v>349.822</v>
      </c>
      <c r="OY94" s="29">
        <v>354.108</v>
      </c>
      <c r="OZ94" s="29">
        <v>350.62900000000002</v>
      </c>
      <c r="PA94" s="29">
        <v>374.11799999999999</v>
      </c>
      <c r="PB94" s="29">
        <v>385.36799999999999</v>
      </c>
      <c r="PC94" s="29">
        <v>392.87</v>
      </c>
      <c r="PD94" s="29">
        <v>395.92</v>
      </c>
      <c r="PE94" s="29">
        <v>405.96899999999999</v>
      </c>
      <c r="PF94" s="29">
        <v>401.61599999999999</v>
      </c>
      <c r="PG94" s="29">
        <v>394.66800000000001</v>
      </c>
      <c r="PH94" s="29">
        <v>393.01600000000002</v>
      </c>
      <c r="PI94" s="29">
        <v>381.12200000000001</v>
      </c>
      <c r="PJ94" s="29">
        <v>383.43099999999998</v>
      </c>
      <c r="PK94" s="29">
        <v>391.61399999999998</v>
      </c>
      <c r="PL94" s="29">
        <v>380.642</v>
      </c>
      <c r="PM94" s="29">
        <v>395.791</v>
      </c>
      <c r="PN94" s="29">
        <v>404.40199999999999</v>
      </c>
      <c r="PO94" s="29">
        <v>410.57799999999997</v>
      </c>
      <c r="PP94" s="29">
        <v>424.09199999999998</v>
      </c>
      <c r="PQ94" s="29">
        <v>422.43099999999998</v>
      </c>
    </row>
    <row r="95" spans="2:529" x14ac:dyDescent="0.25">
      <c r="B95" s="29" t="s">
        <v>406</v>
      </c>
      <c r="C95" s="29" t="s">
        <v>927</v>
      </c>
      <c r="D95" s="29">
        <f t="shared" si="13"/>
        <v>514</v>
      </c>
      <c r="E95" s="29" t="str" cm="1">
        <f t="array" ref="E95">_xll.BDP($B95&amp;" corp",E$11)</f>
        <v>TELEFO 3 7/8 PERP</v>
      </c>
      <c r="F95" s="29" t="str" cm="1">
        <f t="array" ref="F95">_xll.BDP($B95&amp;" corp",F$11)</f>
        <v>TELEFO</v>
      </c>
      <c r="G95" s="29" cm="1">
        <f t="array" ref="G95">_xll.BDP($B95&amp;" corp",G$11)</f>
        <v>3.875</v>
      </c>
      <c r="H95" s="31" cm="1">
        <f t="array" ref="H95">_xll.BDP($B95&amp;" corp",H$11)*1</f>
        <v>46195</v>
      </c>
      <c r="I95" s="31" t="str">
        <f t="shared" si="14"/>
        <v>TELEFO 3.875 26</v>
      </c>
      <c r="J95" s="29" t="str" cm="1">
        <f t="array" ref="J95">_xll.BDP($B95&amp;" corp",J$11)</f>
        <v>EUR</v>
      </c>
      <c r="K95" s="31" cm="1">
        <f t="array" ref="K95">_xll.BDP($B95&amp;" corp",K$11)*1</f>
        <v>43172</v>
      </c>
      <c r="L95" s="29">
        <f t="shared" ca="1" si="15"/>
        <v>954</v>
      </c>
      <c r="N95" s="29">
        <v>1</v>
      </c>
      <c r="O95" s="29" t="s">
        <v>1174</v>
      </c>
      <c r="P95" s="29">
        <f>_xll.BDH(B95&amp;"@"&amp;C95&amp;" Corp","blp_i_sprd_mid","-2AY",,"Dates=h","Fill=C","Sort=R","Dir=H","factor=1","pcs="&amp;TV96,"cols=514;rows=1")</f>
        <v>360.50599999999997</v>
      </c>
      <c r="Q95" s="29">
        <v>362.31099999999998</v>
      </c>
      <c r="R95" s="29">
        <v>364.53800000000001</v>
      </c>
      <c r="S95" s="29">
        <v>369.50700000000001</v>
      </c>
      <c r="T95" s="29">
        <v>371.173</v>
      </c>
      <c r="U95" s="29">
        <v>361.10899999999998</v>
      </c>
      <c r="V95" s="29">
        <v>357.58300000000003</v>
      </c>
      <c r="W95" s="29">
        <v>355.71699999999998</v>
      </c>
      <c r="X95" s="29">
        <v>356.23899999999998</v>
      </c>
      <c r="Y95" s="29">
        <v>353.23899999999998</v>
      </c>
      <c r="Z95" s="29">
        <v>349.47800000000001</v>
      </c>
      <c r="AA95" s="29">
        <v>351.70299999999997</v>
      </c>
      <c r="AB95" s="29">
        <v>366.827</v>
      </c>
      <c r="AC95" s="29">
        <v>375.36599999999999</v>
      </c>
      <c r="AD95" s="29">
        <v>375.12900000000002</v>
      </c>
      <c r="AE95" s="29">
        <v>379.46</v>
      </c>
      <c r="AF95" s="29">
        <v>385.166</v>
      </c>
      <c r="AG95" s="29">
        <v>389.24599999999998</v>
      </c>
      <c r="AH95" s="29">
        <v>393.524</v>
      </c>
      <c r="AI95" s="29">
        <v>386.06</v>
      </c>
      <c r="AJ95" s="29">
        <v>373.61599999999999</v>
      </c>
      <c r="AK95" s="29">
        <v>378.952</v>
      </c>
      <c r="AL95" s="29">
        <v>380.69099999999997</v>
      </c>
      <c r="AM95" s="29">
        <v>361.327</v>
      </c>
      <c r="AN95" s="29">
        <v>364.40800000000002</v>
      </c>
      <c r="AO95" s="29">
        <v>367.14299999999997</v>
      </c>
      <c r="AP95" s="29">
        <v>378.077</v>
      </c>
      <c r="AQ95" s="29">
        <v>380.71300000000002</v>
      </c>
      <c r="AR95" s="29">
        <v>377.39800000000002</v>
      </c>
      <c r="AS95" s="29">
        <v>371.77600000000001</v>
      </c>
      <c r="AT95" s="29">
        <v>374.303</v>
      </c>
      <c r="AU95" s="29">
        <v>372.5</v>
      </c>
      <c r="AV95" s="29">
        <v>368.98099999999999</v>
      </c>
      <c r="AW95" s="29">
        <v>370.09</v>
      </c>
      <c r="AX95" s="29">
        <v>369.13299999999998</v>
      </c>
      <c r="AY95" s="29">
        <v>369.15199999999999</v>
      </c>
      <c r="AZ95" s="29">
        <v>370.44</v>
      </c>
      <c r="BA95" s="29">
        <v>369.39699999999999</v>
      </c>
      <c r="BB95" s="29">
        <v>368.81799999999998</v>
      </c>
      <c r="BC95" s="29">
        <v>367.08699999999999</v>
      </c>
      <c r="BD95" s="29">
        <v>363.64800000000002</v>
      </c>
      <c r="BE95" s="29">
        <v>363.96600000000001</v>
      </c>
      <c r="BF95" s="29">
        <v>372.74299999999999</v>
      </c>
      <c r="BG95" s="29">
        <v>377.755</v>
      </c>
      <c r="BH95" s="29">
        <v>378.6</v>
      </c>
      <c r="BI95" s="29">
        <v>375.779</v>
      </c>
      <c r="BJ95" s="29">
        <v>374.41</v>
      </c>
      <c r="BK95" s="29">
        <v>369.69299999999998</v>
      </c>
      <c r="BL95" s="29">
        <v>366.43900000000002</v>
      </c>
      <c r="BM95" s="29">
        <v>361.48</v>
      </c>
      <c r="BN95" s="29">
        <v>364.279</v>
      </c>
      <c r="BO95" s="29">
        <v>368.63200000000001</v>
      </c>
      <c r="BP95" s="29">
        <v>379.54199999999997</v>
      </c>
      <c r="BQ95" s="29">
        <v>382.238</v>
      </c>
      <c r="BR95" s="29">
        <v>388.22800000000001</v>
      </c>
      <c r="BS95" s="29">
        <v>387.53699999999998</v>
      </c>
      <c r="BT95" s="29">
        <v>392.09</v>
      </c>
      <c r="BU95" s="29">
        <v>391.709</v>
      </c>
      <c r="BV95" s="29">
        <v>386.012</v>
      </c>
      <c r="BW95" s="29">
        <v>380.52100000000002</v>
      </c>
      <c r="BX95" s="29">
        <v>366.87099999999998</v>
      </c>
      <c r="BY95" s="29">
        <v>362.27199999999999</v>
      </c>
      <c r="BZ95" s="29">
        <v>358.68599999999998</v>
      </c>
      <c r="CA95" s="29">
        <v>356.05900000000003</v>
      </c>
      <c r="CB95" s="29">
        <v>358.17899999999997</v>
      </c>
      <c r="CC95" s="29">
        <v>360.678</v>
      </c>
      <c r="CD95" s="29">
        <v>357.97800000000001</v>
      </c>
      <c r="CE95" s="29">
        <v>381.911</v>
      </c>
      <c r="CF95" s="29">
        <v>392.08600000000001</v>
      </c>
      <c r="CG95" s="29">
        <v>394.33600000000001</v>
      </c>
      <c r="CH95" s="29">
        <v>393.96699999999998</v>
      </c>
      <c r="CI95" s="29">
        <v>398.041</v>
      </c>
      <c r="CJ95" s="29">
        <v>395.86200000000002</v>
      </c>
      <c r="CK95" s="29">
        <v>401.25900000000001</v>
      </c>
      <c r="CL95" s="29">
        <v>394.83300000000003</v>
      </c>
      <c r="CM95" s="29">
        <v>389.529</v>
      </c>
      <c r="CN95" s="29">
        <v>383.67399999999998</v>
      </c>
      <c r="CO95" s="29">
        <v>385.08499999999998</v>
      </c>
      <c r="CP95" s="29">
        <v>395.93599999999998</v>
      </c>
      <c r="CQ95" s="29">
        <v>403.61099999999999</v>
      </c>
      <c r="CR95" s="29">
        <v>409.46800000000002</v>
      </c>
      <c r="CS95" s="29">
        <v>414.75700000000001</v>
      </c>
      <c r="CT95" s="29">
        <v>414.589</v>
      </c>
      <c r="CU95" s="29">
        <v>413.76600000000002</v>
      </c>
      <c r="CV95" s="29">
        <v>411.42200000000003</v>
      </c>
      <c r="CW95" s="29">
        <v>408.09800000000001</v>
      </c>
      <c r="CX95" s="29">
        <v>404.61099999999999</v>
      </c>
      <c r="CY95" s="29">
        <v>405.57600000000002</v>
      </c>
      <c r="CZ95" s="29">
        <v>390.87900000000002</v>
      </c>
      <c r="DA95" s="29">
        <v>389.97300000000001</v>
      </c>
      <c r="DB95" s="29">
        <v>379.92</v>
      </c>
      <c r="DC95" s="29">
        <v>371.03300000000002</v>
      </c>
      <c r="DD95" s="29">
        <v>391.81</v>
      </c>
      <c r="DE95" s="29">
        <v>385.12299999999999</v>
      </c>
      <c r="DF95" s="29">
        <v>390.98</v>
      </c>
      <c r="DG95" s="29">
        <v>365.19200000000001</v>
      </c>
      <c r="DH95" s="29">
        <v>346.41399999999999</v>
      </c>
      <c r="DI95" s="29">
        <v>334.185</v>
      </c>
      <c r="DJ95" s="29">
        <v>347.46199999999999</v>
      </c>
      <c r="DK95" s="29">
        <v>370.96899999999999</v>
      </c>
      <c r="DL95" s="29">
        <v>381.45499999999998</v>
      </c>
      <c r="DM95" s="29">
        <v>401.38</v>
      </c>
      <c r="DN95" s="29">
        <v>401.20800000000003</v>
      </c>
      <c r="DO95" s="29">
        <v>403.67599999999999</v>
      </c>
      <c r="DP95" s="29">
        <v>394.40100000000001</v>
      </c>
      <c r="DQ95" s="29">
        <v>391.21100000000001</v>
      </c>
      <c r="DR95" s="29">
        <v>402.8</v>
      </c>
      <c r="DS95" s="29">
        <v>425.45299999999997</v>
      </c>
      <c r="DT95" s="29">
        <v>423.88900000000001</v>
      </c>
      <c r="DU95" s="29">
        <v>423.279</v>
      </c>
      <c r="DV95" s="29">
        <v>426.65600000000001</v>
      </c>
      <c r="DW95" s="29">
        <v>437.27600000000001</v>
      </c>
      <c r="DX95" s="29">
        <v>451.52800000000002</v>
      </c>
      <c r="DY95" s="29">
        <v>460.84</v>
      </c>
      <c r="DZ95" s="29">
        <v>458.53899999999999</v>
      </c>
      <c r="EA95" s="29">
        <v>446.40499999999997</v>
      </c>
      <c r="EB95" s="29">
        <v>436.60199999999998</v>
      </c>
      <c r="EC95" s="29">
        <v>433.93599999999998</v>
      </c>
      <c r="ED95" s="29">
        <v>439.41</v>
      </c>
      <c r="EE95" s="29">
        <v>432.46300000000002</v>
      </c>
      <c r="EF95" s="29">
        <v>452.02800000000002</v>
      </c>
      <c r="EG95" s="29">
        <v>460.60500000000002</v>
      </c>
      <c r="EH95" s="29">
        <v>461.50299999999999</v>
      </c>
      <c r="EI95" s="29">
        <v>453.59500000000003</v>
      </c>
      <c r="EJ95" s="29">
        <v>438.58800000000002</v>
      </c>
      <c r="EK95" s="29">
        <v>426.762</v>
      </c>
      <c r="EL95" s="29">
        <v>417.72800000000001</v>
      </c>
      <c r="EM95" s="29">
        <v>411.10399999999998</v>
      </c>
      <c r="EN95" s="29">
        <v>422.93099999999998</v>
      </c>
      <c r="EO95" s="29">
        <v>427.29199999999997</v>
      </c>
      <c r="EP95" s="29">
        <v>437.35399999999998</v>
      </c>
      <c r="EQ95" s="29">
        <v>434.654</v>
      </c>
      <c r="ER95" s="29">
        <v>420.78899999999999</v>
      </c>
      <c r="ES95" s="29">
        <v>409.85399999999998</v>
      </c>
      <c r="ET95" s="29">
        <v>408.64400000000001</v>
      </c>
      <c r="EU95" s="29">
        <v>386.95499999999998</v>
      </c>
      <c r="EV95" s="29">
        <v>384.46600000000001</v>
      </c>
      <c r="EW95" s="29">
        <v>421.98599999999999</v>
      </c>
      <c r="EX95" s="29">
        <v>461.072</v>
      </c>
      <c r="EY95" s="29">
        <v>483.69299999999998</v>
      </c>
      <c r="EZ95" s="29">
        <v>516.37900000000002</v>
      </c>
      <c r="FA95" s="29">
        <v>522.29</v>
      </c>
      <c r="FB95" s="29">
        <v>519.58900000000006</v>
      </c>
      <c r="FC95" s="29">
        <v>516.03599999999994</v>
      </c>
      <c r="FD95" s="29">
        <v>514.22900000000004</v>
      </c>
      <c r="FE95" s="29">
        <v>516.70399999999995</v>
      </c>
      <c r="FF95" s="29">
        <v>510.75700000000001</v>
      </c>
      <c r="FG95" s="29">
        <v>517.197</v>
      </c>
      <c r="FH95" s="29">
        <v>530.077</v>
      </c>
      <c r="FI95" s="29">
        <v>589.79700000000003</v>
      </c>
      <c r="FJ95" s="29">
        <v>627.62300000000005</v>
      </c>
      <c r="FK95" s="29">
        <v>594.38499999999999</v>
      </c>
      <c r="FL95" s="29">
        <v>626.33000000000004</v>
      </c>
      <c r="FM95" s="29">
        <v>624.726</v>
      </c>
      <c r="FN95" s="29">
        <v>542.255</v>
      </c>
      <c r="FO95" s="29">
        <v>470.24099999999999</v>
      </c>
      <c r="FP95" s="29">
        <v>403.02499999999998</v>
      </c>
      <c r="FQ95" s="29">
        <v>396.71300000000002</v>
      </c>
      <c r="FR95" s="29">
        <v>340.661</v>
      </c>
      <c r="FS95" s="29">
        <v>334.46100000000001</v>
      </c>
      <c r="FT95" s="29">
        <v>345.553</v>
      </c>
      <c r="FU95" s="29">
        <v>294.73700000000002</v>
      </c>
      <c r="FV95" s="29">
        <v>274.67099999999999</v>
      </c>
      <c r="FW95" s="29">
        <v>264.267</v>
      </c>
      <c r="FX95" s="29">
        <v>267.83</v>
      </c>
      <c r="FY95" s="29">
        <v>291.92599999999999</v>
      </c>
      <c r="FZ95" s="29">
        <v>291.20299999999997</v>
      </c>
      <c r="GA95" s="29">
        <v>271.44799999999998</v>
      </c>
      <c r="GB95" s="29">
        <v>256.62200000000001</v>
      </c>
      <c r="GC95" s="29">
        <v>256.20400000000001</v>
      </c>
      <c r="GD95" s="29">
        <v>247.89099999999999</v>
      </c>
      <c r="GE95" s="29">
        <v>231.40899999999999</v>
      </c>
      <c r="GF95" s="29">
        <v>234.251</v>
      </c>
      <c r="GG95" s="29">
        <v>235.62899999999999</v>
      </c>
      <c r="GH95" s="29">
        <v>239.44</v>
      </c>
      <c r="GI95" s="29">
        <v>239.489</v>
      </c>
      <c r="GJ95" s="29">
        <v>240.85499999999999</v>
      </c>
      <c r="GK95" s="29">
        <v>239.83799999999999</v>
      </c>
      <c r="GL95" s="29">
        <v>238.249</v>
      </c>
      <c r="GM95" s="29">
        <v>243.38399999999999</v>
      </c>
      <c r="GN95" s="29">
        <v>252.12799999999999</v>
      </c>
      <c r="GO95" s="29">
        <v>247.91900000000001</v>
      </c>
      <c r="GP95" s="29">
        <v>246.184</v>
      </c>
      <c r="GQ95" s="29">
        <v>249.452</v>
      </c>
      <c r="GR95" s="29">
        <v>255.732</v>
      </c>
      <c r="GS95" s="29">
        <v>266.39999999999998</v>
      </c>
      <c r="GT95" s="29">
        <v>266.05399999999997</v>
      </c>
      <c r="GU95" s="29">
        <v>263.20299999999997</v>
      </c>
      <c r="GV95" s="29">
        <v>255.226</v>
      </c>
      <c r="GW95" s="29">
        <v>256.12299999999999</v>
      </c>
      <c r="GX95" s="29">
        <v>268.55099999999999</v>
      </c>
      <c r="GY95" s="29">
        <v>255.023</v>
      </c>
      <c r="GZ95" s="29">
        <v>249.44499999999999</v>
      </c>
      <c r="HA95" s="29">
        <v>241.99199999999999</v>
      </c>
      <c r="HB95" s="29">
        <v>240.56100000000001</v>
      </c>
      <c r="HC95" s="29">
        <v>236.99700000000001</v>
      </c>
      <c r="HD95" s="29">
        <v>244.965</v>
      </c>
      <c r="HE95" s="29">
        <v>251.166</v>
      </c>
      <c r="HF95" s="29">
        <v>255.208</v>
      </c>
      <c r="HG95" s="29">
        <v>254.001</v>
      </c>
      <c r="HH95" s="29">
        <v>254.042</v>
      </c>
      <c r="HI95" s="29">
        <v>257.64600000000002</v>
      </c>
      <c r="HJ95" s="29">
        <v>258.05099999999999</v>
      </c>
      <c r="HK95" s="29">
        <v>267.065</v>
      </c>
      <c r="HL95" s="29">
        <v>264.69200000000001</v>
      </c>
      <c r="HM95" s="29">
        <v>255.18700000000001</v>
      </c>
      <c r="HN95" s="29">
        <v>248.66200000000001</v>
      </c>
      <c r="HO95" s="29">
        <v>241.60599999999999</v>
      </c>
      <c r="HP95" s="29">
        <v>238.374</v>
      </c>
      <c r="HQ95" s="29">
        <v>236.49700000000001</v>
      </c>
      <c r="HR95" s="29">
        <v>240.99600000000001</v>
      </c>
      <c r="HS95" s="29">
        <v>242.83199999999999</v>
      </c>
      <c r="HT95" s="29">
        <v>240.387</v>
      </c>
      <c r="HU95" s="29">
        <v>242.70099999999999</v>
      </c>
      <c r="HV95" s="29">
        <v>242.541</v>
      </c>
      <c r="HW95" s="29">
        <v>242.82599999999999</v>
      </c>
      <c r="HX95" s="29">
        <v>245.24299999999999</v>
      </c>
      <c r="HY95" s="29">
        <v>244.55600000000001</v>
      </c>
      <c r="HZ95" s="29">
        <v>245.97800000000001</v>
      </c>
      <c r="IA95" s="29">
        <v>248.01400000000001</v>
      </c>
      <c r="IB95" s="29">
        <v>250.27799999999999</v>
      </c>
      <c r="IC95" s="29">
        <v>246.67500000000001</v>
      </c>
      <c r="ID95" s="29">
        <v>250.02199999999999</v>
      </c>
      <c r="IE95" s="29">
        <v>254.96</v>
      </c>
      <c r="IF95" s="29">
        <v>262.42399999999998</v>
      </c>
      <c r="IG95" s="29">
        <v>271.89600000000002</v>
      </c>
      <c r="IH95" s="29">
        <v>276.67500000000001</v>
      </c>
      <c r="II95" s="29">
        <v>266.447</v>
      </c>
      <c r="IJ95" s="29">
        <v>270.78100000000001</v>
      </c>
      <c r="IK95" s="29">
        <v>277.77800000000002</v>
      </c>
      <c r="IL95" s="29">
        <v>286.94499999999999</v>
      </c>
      <c r="IM95" s="29">
        <v>286.55900000000003</v>
      </c>
      <c r="IN95" s="29">
        <v>290.995</v>
      </c>
      <c r="IO95" s="29">
        <v>303.98399999999998</v>
      </c>
      <c r="IP95" s="29">
        <v>305.25299999999999</v>
      </c>
      <c r="IQ95" s="29">
        <v>306.54300000000001</v>
      </c>
      <c r="IR95" s="29">
        <v>302.26900000000001</v>
      </c>
      <c r="IS95" s="29">
        <v>300.11500000000001</v>
      </c>
      <c r="IT95" s="29">
        <v>300.786</v>
      </c>
      <c r="IU95" s="29">
        <v>299.21600000000001</v>
      </c>
      <c r="IV95" s="29">
        <v>294.005</v>
      </c>
      <c r="IW95" s="29">
        <v>287.44200000000001</v>
      </c>
      <c r="IX95" s="29">
        <v>287.35199999999998</v>
      </c>
      <c r="IY95" s="29">
        <v>282.59899999999999</v>
      </c>
      <c r="IZ95" s="29">
        <v>270.73099999999999</v>
      </c>
      <c r="JA95" s="29">
        <v>272.51799999999997</v>
      </c>
      <c r="JB95" s="29">
        <v>269.435</v>
      </c>
      <c r="JC95" s="29">
        <v>279.53100000000001</v>
      </c>
      <c r="JD95" s="29">
        <v>289.58499999999998</v>
      </c>
      <c r="JE95" s="29">
        <v>291.74799999999999</v>
      </c>
      <c r="JF95" s="29">
        <v>283.95800000000003</v>
      </c>
      <c r="JG95" s="29">
        <v>279.93299999999999</v>
      </c>
      <c r="JH95" s="29">
        <v>273.91000000000003</v>
      </c>
      <c r="JI95" s="29">
        <v>275.66399999999999</v>
      </c>
      <c r="JJ95" s="29">
        <v>280.26600000000002</v>
      </c>
      <c r="JK95" s="29">
        <v>283.65600000000001</v>
      </c>
      <c r="JL95" s="29">
        <v>284.33100000000002</v>
      </c>
      <c r="JM95" s="29">
        <v>285.63400000000001</v>
      </c>
      <c r="JN95" s="29">
        <v>288.39499999999998</v>
      </c>
      <c r="JO95" s="29">
        <v>290.08300000000003</v>
      </c>
      <c r="JP95" s="29">
        <v>289.62400000000002</v>
      </c>
      <c r="JQ95" s="29">
        <v>293.53300000000002</v>
      </c>
      <c r="JR95" s="29">
        <v>296.416</v>
      </c>
      <c r="JS95" s="29">
        <v>294.97699999999998</v>
      </c>
      <c r="JT95" s="29">
        <v>303.75</v>
      </c>
      <c r="JU95" s="29">
        <v>308.30399999999997</v>
      </c>
      <c r="JV95" s="29">
        <v>311.084</v>
      </c>
      <c r="JW95" s="29">
        <v>305.57600000000002</v>
      </c>
      <c r="JX95" s="29">
        <v>306.113</v>
      </c>
      <c r="JY95" s="29">
        <v>307.43099999999998</v>
      </c>
      <c r="JZ95" s="29">
        <v>298.22899999999998</v>
      </c>
      <c r="KA95" s="29">
        <v>291.08699999999999</v>
      </c>
      <c r="KB95" s="29">
        <v>295.64800000000002</v>
      </c>
      <c r="KC95" s="29">
        <v>296.48700000000002</v>
      </c>
      <c r="KD95" s="29">
        <v>300.755</v>
      </c>
      <c r="KE95" s="29">
        <v>305.09899999999999</v>
      </c>
      <c r="KF95" s="29">
        <v>298.77499999999998</v>
      </c>
      <c r="KG95" s="29">
        <v>297.25700000000001</v>
      </c>
      <c r="KH95" s="29">
        <v>290.62799999999999</v>
      </c>
      <c r="KI95" s="29">
        <v>302.96800000000002</v>
      </c>
      <c r="KJ95" s="29">
        <v>300.351</v>
      </c>
      <c r="KK95" s="29">
        <v>292.85899999999998</v>
      </c>
      <c r="KL95" s="29">
        <v>285.81700000000001</v>
      </c>
      <c r="KM95" s="29">
        <v>278.12299999999999</v>
      </c>
      <c r="KN95" s="29">
        <v>275.24700000000001</v>
      </c>
      <c r="KO95" s="29">
        <v>309.935</v>
      </c>
      <c r="KP95" s="29">
        <v>307.36</v>
      </c>
      <c r="KQ95" s="29">
        <v>304.58699999999999</v>
      </c>
      <c r="KR95" s="29">
        <v>305.05</v>
      </c>
      <c r="KS95" s="29">
        <v>296.48599999999999</v>
      </c>
      <c r="KT95" s="29">
        <v>314.49400000000003</v>
      </c>
      <c r="KU95" s="29">
        <v>316.87700000000001</v>
      </c>
      <c r="KV95" s="29">
        <v>311.15199999999999</v>
      </c>
      <c r="KW95" s="29">
        <v>310.173</v>
      </c>
      <c r="KX95" s="29">
        <v>310.10500000000002</v>
      </c>
      <c r="KY95" s="29">
        <v>309.26400000000001</v>
      </c>
      <c r="KZ95" s="29">
        <v>302.39100000000002</v>
      </c>
      <c r="LA95" s="29">
        <v>296.92099999999999</v>
      </c>
      <c r="LB95" s="29">
        <v>295.327</v>
      </c>
      <c r="LC95" s="29">
        <v>297.995</v>
      </c>
      <c r="LD95" s="29">
        <v>311.709</v>
      </c>
      <c r="LE95" s="29">
        <v>327.93200000000002</v>
      </c>
      <c r="LF95" s="29">
        <v>334.596</v>
      </c>
      <c r="LG95" s="29">
        <v>350.45299999999997</v>
      </c>
      <c r="LH95" s="29">
        <v>355.49200000000002</v>
      </c>
      <c r="LI95" s="29">
        <v>338.79500000000002</v>
      </c>
      <c r="LJ95" s="29">
        <v>330.21199999999999</v>
      </c>
      <c r="LK95" s="29">
        <v>325.44299999999998</v>
      </c>
      <c r="LL95" s="29">
        <v>327.42700000000002</v>
      </c>
      <c r="LM95" s="29">
        <v>330.65699999999998</v>
      </c>
      <c r="LN95" s="29">
        <v>341.09899999999999</v>
      </c>
      <c r="LO95" s="29">
        <v>345.113</v>
      </c>
      <c r="LP95" s="29">
        <v>361.92399999999998</v>
      </c>
      <c r="LQ95" s="29">
        <v>345.358</v>
      </c>
      <c r="LR95" s="29">
        <v>327.48599999999999</v>
      </c>
      <c r="LS95" s="29">
        <v>323.58300000000003</v>
      </c>
      <c r="LT95" s="29">
        <v>322.41300000000001</v>
      </c>
      <c r="LU95" s="29">
        <v>301.93900000000002</v>
      </c>
      <c r="LV95" s="29">
        <v>294.48200000000003</v>
      </c>
      <c r="LW95" s="29">
        <v>286.233</v>
      </c>
      <c r="LX95" s="29">
        <v>302.74299999999999</v>
      </c>
      <c r="LY95" s="29">
        <v>313.31700000000001</v>
      </c>
      <c r="LZ95" s="29">
        <v>320.38299999999998</v>
      </c>
      <c r="MA95" s="29">
        <v>319.97399999999999</v>
      </c>
      <c r="MB95" s="29">
        <v>321.584</v>
      </c>
      <c r="MC95" s="29">
        <v>315.41699999999997</v>
      </c>
      <c r="MD95" s="29">
        <v>311.97199999999998</v>
      </c>
      <c r="ME95" s="29">
        <v>313.93799999999999</v>
      </c>
      <c r="MF95" s="29">
        <v>311.221</v>
      </c>
      <c r="MG95" s="29">
        <v>312.93200000000002</v>
      </c>
      <c r="MH95" s="29">
        <v>326.05500000000001</v>
      </c>
      <c r="MI95" s="29">
        <v>332.54599999999999</v>
      </c>
      <c r="MJ95" s="29">
        <v>327.30900000000003</v>
      </c>
      <c r="MK95" s="29">
        <v>317.291</v>
      </c>
      <c r="ML95" s="29">
        <v>315.036</v>
      </c>
      <c r="MM95" s="29">
        <v>316.39600000000002</v>
      </c>
      <c r="MN95" s="29">
        <v>318.11200000000002</v>
      </c>
      <c r="MO95" s="29">
        <v>320.17500000000001</v>
      </c>
      <c r="MP95" s="29">
        <v>332.08699999999999</v>
      </c>
      <c r="MQ95" s="29">
        <v>341.91699999999997</v>
      </c>
      <c r="MR95" s="29">
        <v>347.95800000000003</v>
      </c>
      <c r="MS95" s="29">
        <v>342.59800000000001</v>
      </c>
      <c r="MT95" s="29">
        <v>338.40300000000002</v>
      </c>
      <c r="MU95" s="29">
        <v>335.66500000000002</v>
      </c>
      <c r="MV95" s="29">
        <v>331.16699999999997</v>
      </c>
      <c r="MW95" s="29">
        <v>337.11700000000002</v>
      </c>
      <c r="MX95" s="29">
        <v>359.55399999999997</v>
      </c>
      <c r="MY95" s="29">
        <v>373.22800000000001</v>
      </c>
      <c r="MZ95" s="29">
        <v>374.12200000000001</v>
      </c>
      <c r="NA95" s="29">
        <v>377.233</v>
      </c>
      <c r="NB95" s="29">
        <v>385.666</v>
      </c>
      <c r="NC95" s="29">
        <v>376.49400000000003</v>
      </c>
      <c r="ND95" s="29">
        <v>390.57400000000001</v>
      </c>
      <c r="NE95" s="29">
        <v>402.25</v>
      </c>
      <c r="NF95" s="29">
        <v>405.572</v>
      </c>
      <c r="NG95" s="29">
        <v>412.3</v>
      </c>
      <c r="NH95" s="29">
        <v>420.90199999999999</v>
      </c>
      <c r="NI95" s="29">
        <v>433.67899999999997</v>
      </c>
      <c r="NJ95" s="29">
        <v>433.26299999999998</v>
      </c>
      <c r="NK95" s="29">
        <v>426.53399999999999</v>
      </c>
      <c r="NL95" s="29">
        <v>433.09699999999998</v>
      </c>
      <c r="NM95" s="29">
        <v>430.35899999999998</v>
      </c>
      <c r="NN95" s="29">
        <v>437.464</v>
      </c>
      <c r="NO95" s="29">
        <v>432.87700000000001</v>
      </c>
      <c r="NP95" s="29">
        <v>435.72500000000002</v>
      </c>
      <c r="NQ95" s="29">
        <v>421.99900000000002</v>
      </c>
      <c r="NR95" s="29">
        <v>412.40899999999999</v>
      </c>
      <c r="NS95" s="29">
        <v>411.596</v>
      </c>
      <c r="NT95" s="29">
        <v>412.04599999999999</v>
      </c>
      <c r="NU95" s="29">
        <v>408.37900000000002</v>
      </c>
      <c r="NV95" s="29">
        <v>414.68200000000002</v>
      </c>
      <c r="NW95" s="29">
        <v>414.55</v>
      </c>
      <c r="NX95" s="29">
        <v>417.072</v>
      </c>
      <c r="NY95" s="29">
        <v>405.77800000000002</v>
      </c>
      <c r="NZ95" s="29">
        <v>417.56299999999999</v>
      </c>
      <c r="OA95" s="29">
        <v>413.19</v>
      </c>
      <c r="OB95" s="29">
        <v>402.20600000000002</v>
      </c>
      <c r="OC95" s="29">
        <v>379.71300000000002</v>
      </c>
      <c r="OD95" s="29">
        <v>379.18299999999999</v>
      </c>
      <c r="OE95" s="29">
        <v>379.315</v>
      </c>
      <c r="OF95" s="29">
        <v>381.702</v>
      </c>
      <c r="OG95" s="29">
        <v>385.36200000000002</v>
      </c>
      <c r="OH95" s="29">
        <v>392.65600000000001</v>
      </c>
      <c r="OI95" s="29">
        <v>398.91800000000001</v>
      </c>
      <c r="OJ95" s="29">
        <v>392.68299999999999</v>
      </c>
      <c r="OK95" s="29">
        <v>389.49599999999998</v>
      </c>
      <c r="OL95" s="29">
        <v>385.71699999999998</v>
      </c>
      <c r="OM95" s="29">
        <v>385.77300000000002</v>
      </c>
      <c r="ON95" s="29">
        <v>380.92099999999999</v>
      </c>
      <c r="OO95" s="29">
        <v>380.17</v>
      </c>
      <c r="OP95" s="29">
        <v>378.64800000000002</v>
      </c>
      <c r="OQ95" s="29">
        <v>387.87</v>
      </c>
      <c r="OR95" s="29">
        <v>404.39100000000002</v>
      </c>
      <c r="OS95" s="29">
        <v>410.18900000000002</v>
      </c>
      <c r="OT95" s="29">
        <v>410.20299999999997</v>
      </c>
      <c r="OU95" s="29">
        <v>409.113</v>
      </c>
      <c r="OV95" s="29">
        <v>409.49</v>
      </c>
      <c r="OW95" s="29">
        <v>410.94799999999998</v>
      </c>
      <c r="OX95" s="29">
        <v>409.47699999999998</v>
      </c>
      <c r="OY95" s="29">
        <v>413.29500000000002</v>
      </c>
      <c r="OZ95" s="29">
        <v>410.565</v>
      </c>
      <c r="PA95" s="29">
        <v>419.80799999999999</v>
      </c>
      <c r="PB95" s="29">
        <v>428.65600000000001</v>
      </c>
      <c r="PC95" s="29">
        <v>434.53899999999999</v>
      </c>
      <c r="PD95" s="29">
        <v>432.65800000000002</v>
      </c>
      <c r="PE95" s="29">
        <v>441.70100000000002</v>
      </c>
      <c r="PF95" s="29">
        <v>436.447</v>
      </c>
      <c r="PG95" s="29">
        <v>430.01499999999999</v>
      </c>
      <c r="PH95" s="29">
        <v>424.64400000000001</v>
      </c>
      <c r="PI95" s="29">
        <v>409.49</v>
      </c>
      <c r="PJ95" s="29">
        <v>412.77300000000002</v>
      </c>
      <c r="PK95" s="29">
        <v>412.06799999999998</v>
      </c>
      <c r="PL95" s="29">
        <v>407.25799999999998</v>
      </c>
      <c r="PM95" s="29">
        <v>421.74900000000002</v>
      </c>
      <c r="PN95" s="29">
        <v>437.49200000000002</v>
      </c>
      <c r="PO95" s="29">
        <v>447.96300000000002</v>
      </c>
      <c r="PP95" s="29">
        <v>461.30900000000003</v>
      </c>
      <c r="PQ95" s="29">
        <v>459.43799999999999</v>
      </c>
      <c r="PR95" s="29">
        <v>451.68799999999999</v>
      </c>
      <c r="PS95" s="29">
        <v>433.78</v>
      </c>
      <c r="PT95" s="29">
        <v>449.27</v>
      </c>
      <c r="PU95" s="29">
        <v>446.904</v>
      </c>
      <c r="PV95" s="29">
        <v>426.97399999999999</v>
      </c>
      <c r="PW95" s="29">
        <v>426.28300000000002</v>
      </c>
      <c r="PX95" s="29">
        <v>433.46499999999997</v>
      </c>
      <c r="PY95" s="29">
        <v>442.43400000000003</v>
      </c>
      <c r="PZ95" s="29">
        <v>454.37599999999998</v>
      </c>
      <c r="QA95" s="29">
        <v>447.16199999999998</v>
      </c>
      <c r="QB95" s="29">
        <v>442.41199999999998</v>
      </c>
      <c r="QC95" s="29">
        <v>437.52100000000002</v>
      </c>
      <c r="QD95" s="29">
        <v>439.85</v>
      </c>
      <c r="QE95" s="29">
        <v>448.851</v>
      </c>
      <c r="QF95" s="29">
        <v>440.613</v>
      </c>
      <c r="QG95" s="29">
        <v>435.82100000000003</v>
      </c>
      <c r="QH95" s="29">
        <v>440.298</v>
      </c>
      <c r="QI95" s="29">
        <v>458.73899999999998</v>
      </c>
      <c r="QJ95" s="29">
        <v>463.85199999999998</v>
      </c>
      <c r="QK95" s="29">
        <v>455.06200000000001</v>
      </c>
      <c r="QL95" s="29">
        <v>431.05900000000003</v>
      </c>
      <c r="QM95" s="29">
        <v>436.66</v>
      </c>
      <c r="QN95" s="29">
        <v>446.73200000000003</v>
      </c>
      <c r="QO95" s="29">
        <v>446.577</v>
      </c>
      <c r="QP95" s="29">
        <v>449.19600000000003</v>
      </c>
      <c r="QQ95" s="29">
        <v>467.01299999999998</v>
      </c>
      <c r="QR95" s="29">
        <v>477.14699999999999</v>
      </c>
      <c r="QS95" s="29">
        <v>477.79199999999997</v>
      </c>
      <c r="QT95" s="29">
        <v>480.798</v>
      </c>
      <c r="QU95" s="29">
        <v>488.13400000000001</v>
      </c>
      <c r="QV95" s="29">
        <v>485.20800000000003</v>
      </c>
      <c r="QW95" s="29">
        <v>479.065</v>
      </c>
      <c r="QX95" s="29">
        <v>467.62700000000001</v>
      </c>
      <c r="QY95" s="29">
        <v>464.58100000000002</v>
      </c>
      <c r="QZ95" s="29">
        <v>469.37</v>
      </c>
      <c r="RA95" s="29">
        <v>465.178</v>
      </c>
      <c r="RB95" s="29">
        <v>473.47300000000001</v>
      </c>
      <c r="RC95" s="29">
        <v>470.88600000000002</v>
      </c>
      <c r="RD95" s="29">
        <v>462.37400000000002</v>
      </c>
      <c r="RE95" s="29">
        <v>470.87799999999999</v>
      </c>
      <c r="RF95" s="29">
        <v>467.18799999999999</v>
      </c>
      <c r="RG95" s="29">
        <v>487.79199999999997</v>
      </c>
      <c r="RH95" s="29">
        <v>499.20299999999997</v>
      </c>
      <c r="RI95" s="29">
        <v>505.11700000000002</v>
      </c>
      <c r="RJ95" s="29">
        <v>508.98700000000002</v>
      </c>
      <c r="RK95" s="29">
        <v>492.28399999999999</v>
      </c>
      <c r="RL95" s="29">
        <v>481.101</v>
      </c>
      <c r="RM95" s="29">
        <v>480.51900000000001</v>
      </c>
      <c r="RN95" s="29">
        <v>480.07499999999999</v>
      </c>
      <c r="RO95" s="29">
        <v>474.86099999999999</v>
      </c>
      <c r="RP95" s="29">
        <v>479.065</v>
      </c>
      <c r="RQ95" s="29">
        <v>477.423</v>
      </c>
      <c r="RR95" s="29">
        <v>473.28399999999999</v>
      </c>
      <c r="RS95" s="29">
        <v>470.03800000000001</v>
      </c>
      <c r="RT95" s="29">
        <v>468.38099999999997</v>
      </c>
      <c r="RU95" s="29">
        <v>464.16899999999998</v>
      </c>
      <c r="RV95" s="29">
        <v>462.48899999999998</v>
      </c>
      <c r="RW95" s="29">
        <v>459.01900000000001</v>
      </c>
      <c r="RX95" s="29">
        <v>473.63600000000002</v>
      </c>
      <c r="RY95" s="29">
        <v>493.45</v>
      </c>
      <c r="RZ95" s="29">
        <v>497.29300000000001</v>
      </c>
      <c r="SA95" s="29">
        <v>494.601</v>
      </c>
      <c r="SB95" s="29">
        <v>495.68200000000002</v>
      </c>
      <c r="SC95" s="29">
        <v>486.35199999999998</v>
      </c>
      <c r="SD95" s="29">
        <v>479.28</v>
      </c>
      <c r="SE95" s="29">
        <v>465.30799999999999</v>
      </c>
      <c r="SF95" s="29">
        <v>465.298</v>
      </c>
      <c r="SG95" s="29">
        <v>458.90699999999998</v>
      </c>
      <c r="SH95" s="29">
        <v>451.03500000000003</v>
      </c>
      <c r="SI95" s="29">
        <v>447.13499999999999</v>
      </c>
      <c r="SJ95" s="29">
        <v>442.786</v>
      </c>
      <c r="SK95" s="29">
        <v>449.012</v>
      </c>
      <c r="SL95" s="29">
        <v>449.02699999999999</v>
      </c>
      <c r="SM95" s="29">
        <v>451.089</v>
      </c>
      <c r="SN95" s="29">
        <v>463.98099999999999</v>
      </c>
      <c r="SO95" s="29">
        <v>452.03699999999998</v>
      </c>
      <c r="SP95" s="29">
        <v>443.37400000000002</v>
      </c>
      <c r="SQ95" s="29">
        <v>438.44600000000003</v>
      </c>
      <c r="SR95" s="29">
        <v>421.03100000000001</v>
      </c>
      <c r="SS95" s="29">
        <v>415.096</v>
      </c>
      <c r="ST95" s="29">
        <v>407.56099999999998</v>
      </c>
      <c r="SU95" s="29">
        <v>400.79300000000001</v>
      </c>
      <c r="SV95" s="29">
        <v>387.62900000000002</v>
      </c>
      <c r="SW95" s="29">
        <v>387.702</v>
      </c>
      <c r="SX95" s="29">
        <v>392.66</v>
      </c>
      <c r="SY95" s="29">
        <v>393.53399999999999</v>
      </c>
      <c r="SZ95" s="29">
        <v>388.15300000000002</v>
      </c>
      <c r="TA95" s="29">
        <v>400.286</v>
      </c>
      <c r="TB95" s="29">
        <v>418.108</v>
      </c>
      <c r="TC95" s="29">
        <v>428.78800000000001</v>
      </c>
      <c r="TD95" s="29">
        <v>431.476</v>
      </c>
      <c r="TE95" s="29">
        <v>437.94600000000003</v>
      </c>
      <c r="TF95" s="29">
        <v>423.66300000000001</v>
      </c>
      <c r="TG95" s="29">
        <v>422.01900000000001</v>
      </c>
      <c r="TH95" s="29">
        <v>419.69</v>
      </c>
      <c r="TI95" s="29">
        <v>414.27499999999998</v>
      </c>
    </row>
    <row r="96" spans="2:529" x14ac:dyDescent="0.25">
      <c r="B96" s="29" t="s">
        <v>410</v>
      </c>
      <c r="C96" s="29" t="s">
        <v>927</v>
      </c>
      <c r="D96" s="29">
        <f t="shared" si="13"/>
        <v>189</v>
      </c>
      <c r="E96" s="29" t="str" cm="1">
        <f t="array" ref="E96">_xll.BDP($B96&amp;" corp",E$11)</f>
        <v>TELEFO 2.502 PERP</v>
      </c>
      <c r="F96" s="29" t="str" cm="1">
        <f t="array" ref="F96">_xll.BDP($B96&amp;" corp",F$11)</f>
        <v>TELEFO</v>
      </c>
      <c r="G96" s="29" cm="1">
        <f t="array" ref="G96">_xll.BDP($B96&amp;" corp",G$11)</f>
        <v>2.5019999999999998</v>
      </c>
      <c r="H96" s="31" cm="1">
        <f t="array" ref="H96">_xll.BDP($B96&amp;" corp",H$11)*1</f>
        <v>46423</v>
      </c>
      <c r="I96" s="31" t="str">
        <f t="shared" si="14"/>
        <v>TELEFO 2.502 27</v>
      </c>
      <c r="J96" s="29" t="str" cm="1">
        <f t="array" ref="J96">_xll.BDP($B96&amp;" corp",J$11)</f>
        <v>EUR</v>
      </c>
      <c r="K96" s="31" cm="1">
        <f t="array" ref="K96">_xll.BDP($B96&amp;" corp",K$11)*1</f>
        <v>43857</v>
      </c>
      <c r="L96" s="29">
        <f t="shared" ca="1" si="15"/>
        <v>269</v>
      </c>
      <c r="N96" s="29">
        <v>1</v>
      </c>
      <c r="O96" s="29" t="s">
        <v>1174</v>
      </c>
      <c r="P96" s="29">
        <f>_xll.BDH(B96&amp;"@"&amp;C96&amp;" Corp","blp_i_sprd_mid","-2AY",,"Dates=h","Fill=C","Sort=R","Dir=H","factor=1","pcs="&amp;TV97,"cols=189;rows=1")</f>
        <v>349.82799999999997</v>
      </c>
      <c r="Q96" s="29">
        <v>352.26499999999999</v>
      </c>
      <c r="R96" s="29">
        <v>356.69200000000001</v>
      </c>
      <c r="S96" s="29">
        <v>361.92700000000002</v>
      </c>
      <c r="T96" s="29">
        <v>366.94799999999998</v>
      </c>
      <c r="U96" s="29">
        <v>357.11599999999999</v>
      </c>
      <c r="V96" s="29">
        <v>353.73200000000003</v>
      </c>
      <c r="W96" s="29">
        <v>351.28500000000003</v>
      </c>
      <c r="X96" s="29">
        <v>351.73500000000001</v>
      </c>
      <c r="Y96" s="29">
        <v>350.81700000000001</v>
      </c>
      <c r="Z96" s="29">
        <v>349.142</v>
      </c>
      <c r="AA96" s="29">
        <v>350.71199999999999</v>
      </c>
      <c r="AB96" s="29">
        <v>363.62900000000002</v>
      </c>
      <c r="AC96" s="29">
        <v>369.70800000000003</v>
      </c>
      <c r="AD96" s="29">
        <v>371.077</v>
      </c>
      <c r="AE96" s="29">
        <v>376.86799999999999</v>
      </c>
      <c r="AF96" s="29">
        <v>381.488</v>
      </c>
      <c r="AG96" s="29">
        <v>386.25700000000001</v>
      </c>
      <c r="AH96" s="29">
        <v>392.58300000000003</v>
      </c>
      <c r="AI96" s="29">
        <v>383.488</v>
      </c>
      <c r="AJ96" s="29">
        <v>371</v>
      </c>
      <c r="AK96" s="29">
        <v>374.33600000000001</v>
      </c>
      <c r="AL96" s="29">
        <v>379.71499999999997</v>
      </c>
      <c r="AM96" s="29">
        <v>356.11</v>
      </c>
      <c r="AN96" s="29">
        <v>360.11700000000002</v>
      </c>
      <c r="AO96" s="29">
        <v>363.22699999999998</v>
      </c>
      <c r="AP96" s="29">
        <v>371.161</v>
      </c>
      <c r="AQ96" s="29">
        <v>371.774</v>
      </c>
      <c r="AR96" s="29">
        <v>368.66899999999998</v>
      </c>
      <c r="AS96" s="29">
        <v>362.15899999999999</v>
      </c>
      <c r="AT96" s="29">
        <v>364.41300000000001</v>
      </c>
      <c r="AU96" s="29">
        <v>364.34</v>
      </c>
      <c r="AV96" s="29">
        <v>360.40699999999998</v>
      </c>
      <c r="AW96" s="29">
        <v>361.911</v>
      </c>
      <c r="AX96" s="29">
        <v>361.11900000000003</v>
      </c>
      <c r="AY96" s="29">
        <v>361.11599999999999</v>
      </c>
      <c r="AZ96" s="29">
        <v>361.36200000000002</v>
      </c>
      <c r="BA96" s="29">
        <v>361.61200000000002</v>
      </c>
      <c r="BB96" s="29">
        <v>360.63</v>
      </c>
      <c r="BC96" s="29">
        <v>358.38400000000001</v>
      </c>
      <c r="BD96" s="29">
        <v>356.98399999999998</v>
      </c>
      <c r="BE96" s="29">
        <v>356.56200000000001</v>
      </c>
      <c r="BF96" s="29">
        <v>365.13200000000001</v>
      </c>
      <c r="BG96" s="29">
        <v>369.166</v>
      </c>
      <c r="BH96" s="29">
        <v>368.495</v>
      </c>
      <c r="BI96" s="29">
        <v>364.89100000000002</v>
      </c>
      <c r="BJ96" s="29">
        <v>360.69299999999998</v>
      </c>
      <c r="BK96" s="29">
        <v>358.62599999999998</v>
      </c>
      <c r="BL96" s="29">
        <v>352.90300000000002</v>
      </c>
      <c r="BM96" s="29">
        <v>350.49400000000003</v>
      </c>
      <c r="BN96" s="29">
        <v>353.17700000000002</v>
      </c>
      <c r="BO96" s="29">
        <v>356.80399999999997</v>
      </c>
      <c r="BP96" s="29">
        <v>366.39699999999999</v>
      </c>
      <c r="BQ96" s="29">
        <v>369.99700000000001</v>
      </c>
      <c r="BR96" s="29">
        <v>371.68799999999999</v>
      </c>
      <c r="BS96" s="29">
        <v>370.38299999999998</v>
      </c>
      <c r="BT96" s="29">
        <v>374.03300000000002</v>
      </c>
      <c r="BU96" s="29">
        <v>371.22</v>
      </c>
      <c r="BV96" s="29">
        <v>364.87700000000001</v>
      </c>
      <c r="BW96" s="29">
        <v>359.983</v>
      </c>
      <c r="BX96" s="29">
        <v>349.57600000000002</v>
      </c>
      <c r="BY96" s="29">
        <v>345.58100000000002</v>
      </c>
      <c r="BZ96" s="29">
        <v>341.637</v>
      </c>
      <c r="CA96" s="29">
        <v>337.8</v>
      </c>
      <c r="CB96" s="29">
        <v>338.94099999999997</v>
      </c>
      <c r="CC96" s="29">
        <v>340.45100000000002</v>
      </c>
      <c r="CD96" s="29">
        <v>338.428</v>
      </c>
      <c r="CE96" s="29">
        <v>351.99700000000001</v>
      </c>
      <c r="CF96" s="29">
        <v>357.24099999999999</v>
      </c>
      <c r="CG96" s="29">
        <v>359.392</v>
      </c>
      <c r="CH96" s="29">
        <v>358.95</v>
      </c>
      <c r="CI96" s="29">
        <v>361.88499999999999</v>
      </c>
      <c r="CJ96" s="29">
        <v>358.59</v>
      </c>
      <c r="CK96" s="29">
        <v>363.77600000000001</v>
      </c>
      <c r="CL96" s="29">
        <v>355.85599999999999</v>
      </c>
      <c r="CM96" s="29">
        <v>350.21100000000001</v>
      </c>
      <c r="CN96" s="29">
        <v>347.11</v>
      </c>
      <c r="CO96" s="29">
        <v>348.363</v>
      </c>
      <c r="CP96" s="29">
        <v>354.798</v>
      </c>
      <c r="CQ96" s="29">
        <v>357.87299999999999</v>
      </c>
      <c r="CR96" s="29">
        <v>362.57600000000002</v>
      </c>
      <c r="CS96" s="29">
        <v>367.17899999999997</v>
      </c>
      <c r="CT96" s="29">
        <v>368.68</v>
      </c>
      <c r="CU96" s="29">
        <v>368.86099999999999</v>
      </c>
      <c r="CV96" s="29">
        <v>366.572</v>
      </c>
      <c r="CW96" s="29">
        <v>363.13499999999999</v>
      </c>
      <c r="CX96" s="29">
        <v>358.72500000000002</v>
      </c>
      <c r="CY96" s="29">
        <v>359.46199999999999</v>
      </c>
      <c r="CZ96" s="29">
        <v>351.76499999999999</v>
      </c>
      <c r="DA96" s="29">
        <v>350.12599999999998</v>
      </c>
      <c r="DB96" s="29">
        <v>343.34100000000001</v>
      </c>
      <c r="DC96" s="29">
        <v>337.24299999999999</v>
      </c>
      <c r="DD96" s="29">
        <v>358.488</v>
      </c>
      <c r="DE96" s="29">
        <v>353.32900000000001</v>
      </c>
      <c r="DF96" s="29">
        <v>353.495</v>
      </c>
      <c r="DG96" s="29">
        <v>326.608</v>
      </c>
      <c r="DH96" s="29">
        <v>309.786</v>
      </c>
      <c r="DI96" s="29">
        <v>295.935</v>
      </c>
      <c r="DJ96" s="29">
        <v>309.23399999999998</v>
      </c>
      <c r="DK96" s="29">
        <v>334.04700000000003</v>
      </c>
      <c r="DL96" s="29">
        <v>344.69900000000001</v>
      </c>
      <c r="DM96" s="29">
        <v>364.31200000000001</v>
      </c>
      <c r="DN96" s="29">
        <v>364.827</v>
      </c>
      <c r="DO96" s="29">
        <v>365.99799999999999</v>
      </c>
      <c r="DP96" s="29">
        <v>357.57299999999998</v>
      </c>
      <c r="DQ96" s="29">
        <v>352.34399999999999</v>
      </c>
      <c r="DR96" s="29">
        <v>362.072</v>
      </c>
      <c r="DS96" s="29">
        <v>373.63799999999998</v>
      </c>
      <c r="DT96" s="29">
        <v>379.33699999999999</v>
      </c>
      <c r="DU96" s="29">
        <v>377.36200000000002</v>
      </c>
      <c r="DV96" s="29">
        <v>379.904</v>
      </c>
      <c r="DW96" s="29">
        <v>390.93599999999998</v>
      </c>
      <c r="DX96" s="29">
        <v>402.68099999999998</v>
      </c>
      <c r="DY96" s="29">
        <v>411.05799999999999</v>
      </c>
      <c r="DZ96" s="29">
        <v>410.988</v>
      </c>
      <c r="EA96" s="29">
        <v>393.37400000000002</v>
      </c>
      <c r="EB96" s="29">
        <v>385.81599999999997</v>
      </c>
      <c r="EC96" s="29">
        <v>383.68200000000002</v>
      </c>
      <c r="ED96" s="29">
        <v>382.14100000000002</v>
      </c>
      <c r="EE96" s="29">
        <v>386.24400000000003</v>
      </c>
      <c r="EF96" s="29">
        <v>409.83199999999999</v>
      </c>
      <c r="EG96" s="29">
        <v>416.11799999999999</v>
      </c>
      <c r="EH96" s="29">
        <v>419.56299999999999</v>
      </c>
      <c r="EI96" s="29">
        <v>409.48700000000002</v>
      </c>
      <c r="EJ96" s="29">
        <v>394.3</v>
      </c>
      <c r="EK96" s="29">
        <v>383.58699999999999</v>
      </c>
      <c r="EL96" s="29">
        <v>375.54500000000002</v>
      </c>
      <c r="EM96" s="29">
        <v>369.93400000000003</v>
      </c>
      <c r="EN96" s="29">
        <v>383.43799999999999</v>
      </c>
      <c r="EO96" s="29">
        <v>387.15899999999999</v>
      </c>
      <c r="EP96" s="29">
        <v>400.28300000000002</v>
      </c>
      <c r="EQ96" s="29">
        <v>405.95699999999999</v>
      </c>
      <c r="ER96" s="29">
        <v>392.012</v>
      </c>
      <c r="ES96" s="29">
        <v>387.25900000000001</v>
      </c>
      <c r="ET96" s="29">
        <v>392.62299999999999</v>
      </c>
      <c r="EU96" s="29">
        <v>371.37700000000001</v>
      </c>
      <c r="EV96" s="29">
        <v>370.09500000000003</v>
      </c>
      <c r="EW96" s="29">
        <v>413.48200000000003</v>
      </c>
      <c r="EX96" s="29">
        <v>446.32600000000002</v>
      </c>
      <c r="EY96" s="29">
        <v>468.10599999999999</v>
      </c>
      <c r="EZ96" s="29">
        <v>502.548</v>
      </c>
      <c r="FA96" s="29">
        <v>511.041</v>
      </c>
      <c r="FB96" s="29">
        <v>508.69</v>
      </c>
      <c r="FC96" s="29">
        <v>507.83100000000002</v>
      </c>
      <c r="FD96" s="29">
        <v>505.358</v>
      </c>
      <c r="FE96" s="29">
        <v>513.29</v>
      </c>
      <c r="FF96" s="29">
        <v>508.88299999999998</v>
      </c>
      <c r="FG96" s="29">
        <v>517.58399999999995</v>
      </c>
      <c r="FH96" s="29">
        <v>528.33000000000004</v>
      </c>
      <c r="FI96" s="29">
        <v>599.82799999999997</v>
      </c>
      <c r="FJ96" s="29">
        <v>628.303</v>
      </c>
      <c r="FK96" s="29">
        <v>589.03599999999994</v>
      </c>
      <c r="FL96" s="29">
        <v>630.83399999999995</v>
      </c>
      <c r="FM96" s="29">
        <v>626.94899999999996</v>
      </c>
      <c r="FN96" s="29">
        <v>525.91</v>
      </c>
      <c r="FO96" s="29">
        <v>466.65100000000001</v>
      </c>
      <c r="FP96" s="29">
        <v>391.52</v>
      </c>
      <c r="FQ96" s="29">
        <v>391.96699999999998</v>
      </c>
      <c r="FR96" s="29">
        <v>325.31900000000002</v>
      </c>
      <c r="FS96" s="29">
        <v>322.95499999999998</v>
      </c>
      <c r="FT96" s="29">
        <v>339.13900000000001</v>
      </c>
      <c r="FU96" s="29">
        <v>286.66399999999999</v>
      </c>
      <c r="FV96" s="29">
        <v>262.42200000000003</v>
      </c>
      <c r="FW96" s="29">
        <v>251.03399999999999</v>
      </c>
      <c r="FX96" s="29">
        <v>258.90499999999997</v>
      </c>
      <c r="FY96" s="29">
        <v>281.13400000000001</v>
      </c>
      <c r="FZ96" s="29">
        <v>286.28699999999998</v>
      </c>
      <c r="GA96" s="29">
        <v>265.98599999999999</v>
      </c>
      <c r="GB96" s="29">
        <v>252.26499999999999</v>
      </c>
      <c r="GC96" s="29">
        <v>249.90799999999999</v>
      </c>
      <c r="GD96" s="29">
        <v>241.709</v>
      </c>
      <c r="GE96" s="29">
        <v>223.41300000000001</v>
      </c>
      <c r="GF96" s="29">
        <v>225.851</v>
      </c>
      <c r="GG96" s="29">
        <v>225.773</v>
      </c>
      <c r="GH96" s="29">
        <v>228.48400000000001</v>
      </c>
      <c r="GI96" s="29">
        <v>227.05099999999999</v>
      </c>
      <c r="GJ96" s="29">
        <v>227.255</v>
      </c>
      <c r="GK96" s="29">
        <v>228.375</v>
      </c>
      <c r="GL96" s="29">
        <v>227.56899999999999</v>
      </c>
      <c r="GM96" s="29">
        <v>231.989</v>
      </c>
      <c r="GN96" s="29">
        <v>240.06200000000001</v>
      </c>
      <c r="GO96" s="29">
        <v>236.08199999999999</v>
      </c>
      <c r="GP96" s="29">
        <v>233.95099999999999</v>
      </c>
      <c r="GQ96" s="29">
        <v>236.21700000000001</v>
      </c>
      <c r="GR96" s="29">
        <v>244.65299999999999</v>
      </c>
      <c r="GS96" s="29">
        <v>256.31200000000001</v>
      </c>
      <c r="GT96" s="29">
        <v>258.07</v>
      </c>
      <c r="GU96" s="29">
        <v>257.63099999999997</v>
      </c>
      <c r="GV96" s="29">
        <v>253.23500000000001</v>
      </c>
    </row>
    <row r="97" spans="2:532" x14ac:dyDescent="0.25">
      <c r="B97" s="29" t="s">
        <v>414</v>
      </c>
      <c r="C97" s="29" t="s">
        <v>927</v>
      </c>
      <c r="D97" s="29">
        <f t="shared" si="13"/>
        <v>281</v>
      </c>
      <c r="E97" s="29" t="str" cm="1">
        <f t="array" ref="E97">_xll.BDP($B97&amp;" corp",E$11)</f>
        <v>TELEFO 2 7/8 PERP</v>
      </c>
      <c r="F97" s="29" t="str" cm="1">
        <f t="array" ref="F97">_xll.BDP($B97&amp;" corp",F$11)</f>
        <v>TELEFO</v>
      </c>
      <c r="G97" s="29" cm="1">
        <f t="array" ref="G97">_xll.BDP($B97&amp;" corp",G$11)</f>
        <v>2.875</v>
      </c>
      <c r="H97" s="31" cm="1">
        <f t="array" ref="H97">_xll.BDP($B97&amp;" corp",H$11)*1</f>
        <v>46562</v>
      </c>
      <c r="I97" s="31" t="str">
        <f t="shared" si="14"/>
        <v>TELEFO 2.875 27</v>
      </c>
      <c r="J97" s="29" t="str" cm="1">
        <f t="array" ref="J97">_xll.BDP($B97&amp;" corp",J$11)</f>
        <v>EUR</v>
      </c>
      <c r="K97" s="31" cm="1">
        <f t="array" ref="K97">_xll.BDP($B97&amp;" corp",K$11)*1</f>
        <v>43725</v>
      </c>
      <c r="L97" s="29">
        <f t="shared" ca="1" si="15"/>
        <v>401</v>
      </c>
      <c r="N97" s="29">
        <v>1</v>
      </c>
      <c r="O97" s="29" t="s">
        <v>1174</v>
      </c>
      <c r="P97" s="29">
        <f>_xll.BDH(B97&amp;"@"&amp;C97&amp;" Corp","blp_i_sprd_mid","-2AY",,"Dates=h","Fill=C","Sort=R","Dir=H","factor=1","pcs="&amp;TV98,"cols=281;rows=1")</f>
        <v>384.54700000000003</v>
      </c>
      <c r="Q97" s="29">
        <v>386.36599999999999</v>
      </c>
      <c r="R97" s="29">
        <v>390.09500000000003</v>
      </c>
      <c r="S97" s="29">
        <v>397.90300000000002</v>
      </c>
      <c r="T97" s="29">
        <v>402.45499999999998</v>
      </c>
      <c r="U97" s="29">
        <v>392.57100000000003</v>
      </c>
      <c r="V97" s="29">
        <v>389.35899999999998</v>
      </c>
      <c r="W97" s="29">
        <v>388.12299999999999</v>
      </c>
      <c r="X97" s="29">
        <v>388.17099999999999</v>
      </c>
      <c r="Y97" s="29">
        <v>387.55599999999998</v>
      </c>
      <c r="Z97" s="29">
        <v>386.38099999999997</v>
      </c>
      <c r="AA97" s="29">
        <v>387.97800000000001</v>
      </c>
      <c r="AB97" s="29">
        <v>406.93700000000001</v>
      </c>
      <c r="AC97" s="29">
        <v>414.32900000000001</v>
      </c>
      <c r="AD97" s="29">
        <v>413.39600000000002</v>
      </c>
      <c r="AE97" s="29">
        <v>419.459</v>
      </c>
      <c r="AF97" s="29">
        <v>425.46899999999999</v>
      </c>
      <c r="AG97" s="29">
        <v>430.959</v>
      </c>
      <c r="AH97" s="29">
        <v>434.50200000000001</v>
      </c>
      <c r="AI97" s="29">
        <v>424.61099999999999</v>
      </c>
      <c r="AJ97" s="29">
        <v>412.25799999999998</v>
      </c>
      <c r="AK97" s="29">
        <v>415.11599999999999</v>
      </c>
      <c r="AL97" s="29">
        <v>411.39600000000002</v>
      </c>
      <c r="AM97" s="29">
        <v>389.77600000000001</v>
      </c>
      <c r="AN97" s="29">
        <v>394.78899999999999</v>
      </c>
      <c r="AO97" s="29">
        <v>396.96100000000001</v>
      </c>
      <c r="AP97" s="29">
        <v>403.16899999999998</v>
      </c>
      <c r="AQ97" s="29">
        <v>405.07</v>
      </c>
      <c r="AR97" s="29">
        <v>399.423</v>
      </c>
      <c r="AS97" s="29">
        <v>392.642</v>
      </c>
      <c r="AT97" s="29">
        <v>395.524</v>
      </c>
      <c r="AU97" s="29">
        <v>394.53699999999998</v>
      </c>
      <c r="AV97" s="29">
        <v>389.95400000000001</v>
      </c>
      <c r="AW97" s="29">
        <v>388.74200000000002</v>
      </c>
      <c r="AX97" s="29">
        <v>388.80900000000003</v>
      </c>
      <c r="AY97" s="29">
        <v>387.036</v>
      </c>
      <c r="AZ97" s="29">
        <v>386.08699999999999</v>
      </c>
      <c r="BA97" s="29">
        <v>386.50799999999998</v>
      </c>
      <c r="BB97" s="29">
        <v>385.274</v>
      </c>
      <c r="BC97" s="29">
        <v>382.27600000000001</v>
      </c>
      <c r="BD97" s="29">
        <v>377.68</v>
      </c>
      <c r="BE97" s="29">
        <v>376.755</v>
      </c>
      <c r="BF97" s="29">
        <v>383.89499999999998</v>
      </c>
      <c r="BG97" s="29">
        <v>387.363</v>
      </c>
      <c r="BH97" s="29">
        <v>387.25900000000001</v>
      </c>
      <c r="BI97" s="29">
        <v>382.23899999999998</v>
      </c>
      <c r="BJ97" s="29">
        <v>379.88299999999998</v>
      </c>
      <c r="BK97" s="29">
        <v>376.87</v>
      </c>
      <c r="BL97" s="29">
        <v>372.46199999999999</v>
      </c>
      <c r="BM97" s="29">
        <v>368.791</v>
      </c>
      <c r="BN97" s="29">
        <v>370.839</v>
      </c>
      <c r="BO97" s="29">
        <v>374.35500000000002</v>
      </c>
      <c r="BP97" s="29">
        <v>381.87799999999999</v>
      </c>
      <c r="BQ97" s="29">
        <v>384.495</v>
      </c>
      <c r="BR97" s="29">
        <v>386.834</v>
      </c>
      <c r="BS97" s="29">
        <v>385.66399999999999</v>
      </c>
      <c r="BT97" s="29">
        <v>390.99099999999999</v>
      </c>
      <c r="BU97" s="29">
        <v>389.32499999999999</v>
      </c>
      <c r="BV97" s="29">
        <v>383.79199999999997</v>
      </c>
      <c r="BW97" s="29">
        <v>378.07799999999997</v>
      </c>
      <c r="BX97" s="29">
        <v>366.173</v>
      </c>
      <c r="BY97" s="29">
        <v>362.28399999999999</v>
      </c>
      <c r="BZ97" s="29">
        <v>358.649</v>
      </c>
      <c r="CA97" s="29">
        <v>356.46</v>
      </c>
      <c r="CB97" s="29">
        <v>358.72899999999998</v>
      </c>
      <c r="CC97" s="29">
        <v>359.58499999999998</v>
      </c>
      <c r="CD97" s="29">
        <v>358.27300000000002</v>
      </c>
      <c r="CE97" s="29">
        <v>373.815</v>
      </c>
      <c r="CF97" s="29">
        <v>379.64</v>
      </c>
      <c r="CG97" s="29">
        <v>382.45400000000001</v>
      </c>
      <c r="CH97" s="29">
        <v>381.11700000000002</v>
      </c>
      <c r="CI97" s="29">
        <v>385.84399999999999</v>
      </c>
      <c r="CJ97" s="29">
        <v>384.46300000000002</v>
      </c>
      <c r="CK97" s="29">
        <v>388.31599999999997</v>
      </c>
      <c r="CL97" s="29">
        <v>380.85399999999998</v>
      </c>
      <c r="CM97" s="29">
        <v>377.22800000000001</v>
      </c>
      <c r="CN97" s="29">
        <v>374.68200000000002</v>
      </c>
      <c r="CO97" s="29">
        <v>374.99799999999999</v>
      </c>
      <c r="CP97" s="29">
        <v>380.209</v>
      </c>
      <c r="CQ97" s="29">
        <v>383.26900000000001</v>
      </c>
      <c r="CR97" s="29">
        <v>387.74700000000001</v>
      </c>
      <c r="CS97" s="29">
        <v>391.01799999999997</v>
      </c>
      <c r="CT97" s="29">
        <v>393.04500000000002</v>
      </c>
      <c r="CU97" s="29">
        <v>391.57499999999999</v>
      </c>
      <c r="CV97" s="29">
        <v>390.11200000000002</v>
      </c>
      <c r="CW97" s="29">
        <v>383.76600000000002</v>
      </c>
      <c r="CX97" s="29">
        <v>378.28</v>
      </c>
      <c r="CY97" s="29">
        <v>380.94299999999998</v>
      </c>
      <c r="CZ97" s="29">
        <v>366.803</v>
      </c>
      <c r="DA97" s="29">
        <v>366.25900000000001</v>
      </c>
      <c r="DB97" s="29">
        <v>354.13799999999998</v>
      </c>
      <c r="DC97" s="29">
        <v>343.43799999999999</v>
      </c>
      <c r="DD97" s="29">
        <v>367.56900000000002</v>
      </c>
      <c r="DE97" s="29">
        <v>361.37</v>
      </c>
      <c r="DF97" s="29">
        <v>362.55700000000002</v>
      </c>
      <c r="DG97" s="29">
        <v>339.089</v>
      </c>
      <c r="DH97" s="29">
        <v>321.48</v>
      </c>
      <c r="DI97" s="29">
        <v>307.01900000000001</v>
      </c>
      <c r="DJ97" s="29">
        <v>320.92099999999999</v>
      </c>
      <c r="DK97" s="29">
        <v>348.45699999999999</v>
      </c>
      <c r="DL97" s="29">
        <v>358.45</v>
      </c>
      <c r="DM97" s="29">
        <v>379.18900000000002</v>
      </c>
      <c r="DN97" s="29">
        <v>381.93200000000002</v>
      </c>
      <c r="DO97" s="29">
        <v>383.50299999999999</v>
      </c>
      <c r="DP97" s="29">
        <v>371.90199999999999</v>
      </c>
      <c r="DQ97" s="29">
        <v>369.54500000000002</v>
      </c>
      <c r="DR97" s="29">
        <v>384.89699999999999</v>
      </c>
      <c r="DS97" s="29">
        <v>387.68400000000003</v>
      </c>
      <c r="DT97" s="29">
        <v>407.072</v>
      </c>
      <c r="DU97" s="29">
        <v>407.21699999999998</v>
      </c>
      <c r="DV97" s="29">
        <v>410.32100000000003</v>
      </c>
      <c r="DW97" s="29">
        <v>422.40199999999999</v>
      </c>
      <c r="DX97" s="29">
        <v>435.19799999999998</v>
      </c>
      <c r="DY97" s="29">
        <v>443.017</v>
      </c>
      <c r="DZ97" s="29">
        <v>443.12599999999998</v>
      </c>
      <c r="EA97" s="29">
        <v>430.90100000000001</v>
      </c>
      <c r="EB97" s="29">
        <v>421.69799999999998</v>
      </c>
      <c r="EC97" s="29">
        <v>420.06400000000002</v>
      </c>
      <c r="ED97" s="29">
        <v>414.49299999999999</v>
      </c>
      <c r="EE97" s="29">
        <v>423.35300000000001</v>
      </c>
      <c r="EF97" s="29">
        <v>449.053</v>
      </c>
      <c r="EG97" s="29">
        <v>457.63400000000001</v>
      </c>
      <c r="EH97" s="29">
        <v>461.83699999999999</v>
      </c>
      <c r="EI97" s="29">
        <v>451.529</v>
      </c>
      <c r="EJ97" s="29">
        <v>438.233</v>
      </c>
      <c r="EK97" s="29">
        <v>424.13900000000001</v>
      </c>
      <c r="EL97" s="29">
        <v>416.79599999999999</v>
      </c>
      <c r="EM97" s="29">
        <v>411.87599999999998</v>
      </c>
      <c r="EN97" s="29">
        <v>425.39</v>
      </c>
      <c r="EO97" s="29">
        <v>430.26900000000001</v>
      </c>
      <c r="EP97" s="29">
        <v>447.91300000000001</v>
      </c>
      <c r="EQ97" s="29">
        <v>451.18400000000003</v>
      </c>
      <c r="ER97" s="29">
        <v>436.71899999999999</v>
      </c>
      <c r="ES97" s="29">
        <v>430.447</v>
      </c>
      <c r="ET97" s="29">
        <v>431.54300000000001</v>
      </c>
      <c r="EU97" s="29">
        <v>412.40800000000002</v>
      </c>
      <c r="EV97" s="29">
        <v>407.57499999999999</v>
      </c>
      <c r="EW97" s="29">
        <v>416.24099999999999</v>
      </c>
      <c r="EX97" s="29">
        <v>445.005</v>
      </c>
      <c r="EY97" s="29">
        <v>483.57</v>
      </c>
      <c r="EZ97" s="29">
        <v>499.86700000000002</v>
      </c>
      <c r="FA97" s="29">
        <v>533.476</v>
      </c>
      <c r="FB97" s="29">
        <v>539.09699999999998</v>
      </c>
      <c r="FC97" s="29">
        <v>538.12599999999998</v>
      </c>
      <c r="FD97" s="29">
        <v>539.27099999999996</v>
      </c>
      <c r="FE97" s="29">
        <v>538.33799999999997</v>
      </c>
      <c r="FF97" s="29">
        <v>544.93700000000001</v>
      </c>
      <c r="FG97" s="29">
        <v>542.053</v>
      </c>
      <c r="FH97" s="29">
        <v>551.31299999999999</v>
      </c>
      <c r="FI97" s="29">
        <v>564.33600000000001</v>
      </c>
      <c r="FJ97" s="29">
        <v>633.45100000000002</v>
      </c>
      <c r="FK97" s="29">
        <v>660.27800000000002</v>
      </c>
      <c r="FL97" s="29">
        <v>634.61500000000001</v>
      </c>
      <c r="FM97" s="29">
        <v>662.32</v>
      </c>
      <c r="FN97" s="29">
        <v>652.81100000000004</v>
      </c>
      <c r="FO97" s="29">
        <v>550.38800000000003</v>
      </c>
      <c r="FP97" s="29">
        <v>497.98099999999999</v>
      </c>
      <c r="FQ97" s="29">
        <v>408.649</v>
      </c>
      <c r="FR97" s="29">
        <v>409.30200000000002</v>
      </c>
      <c r="FS97" s="29">
        <v>347.81</v>
      </c>
      <c r="FT97" s="29">
        <v>339.87</v>
      </c>
      <c r="FU97" s="29">
        <v>355.65199999999999</v>
      </c>
      <c r="FV97" s="29">
        <v>298.41399999999999</v>
      </c>
      <c r="FW97" s="29">
        <v>275.57499999999999</v>
      </c>
      <c r="FX97" s="29">
        <v>265.45499999999998</v>
      </c>
      <c r="FY97" s="29">
        <v>268.32100000000003</v>
      </c>
      <c r="FZ97" s="29">
        <v>288.70600000000002</v>
      </c>
      <c r="GA97" s="29">
        <v>289.00799999999998</v>
      </c>
      <c r="GB97" s="29">
        <v>268.48500000000001</v>
      </c>
      <c r="GC97" s="29">
        <v>255.49100000000001</v>
      </c>
      <c r="GD97" s="29">
        <v>253.852</v>
      </c>
      <c r="GE97" s="29">
        <v>246.827</v>
      </c>
      <c r="GF97" s="29">
        <v>232.28800000000001</v>
      </c>
      <c r="GG97" s="29">
        <v>236.84800000000001</v>
      </c>
      <c r="GH97" s="29">
        <v>235.88</v>
      </c>
      <c r="GI97" s="29">
        <v>238.78100000000001</v>
      </c>
      <c r="GJ97" s="29">
        <v>237.786</v>
      </c>
      <c r="GK97" s="29">
        <v>240.07</v>
      </c>
      <c r="GL97" s="29">
        <v>240.38800000000001</v>
      </c>
      <c r="GM97" s="29">
        <v>238.99</v>
      </c>
      <c r="GN97" s="29">
        <v>245.29300000000001</v>
      </c>
      <c r="GO97" s="29">
        <v>256.12799999999999</v>
      </c>
      <c r="GP97" s="29">
        <v>252.184</v>
      </c>
      <c r="GQ97" s="29">
        <v>249.45599999999999</v>
      </c>
      <c r="GR97" s="29">
        <v>251.20699999999999</v>
      </c>
      <c r="GS97" s="29">
        <v>259.45699999999999</v>
      </c>
      <c r="GT97" s="29">
        <v>269.55</v>
      </c>
      <c r="GU97" s="29">
        <v>269.863</v>
      </c>
      <c r="GV97" s="29">
        <v>266.81200000000001</v>
      </c>
      <c r="GW97" s="29">
        <v>260.66699999999997</v>
      </c>
      <c r="GX97" s="29">
        <v>261.39400000000001</v>
      </c>
      <c r="GY97" s="29">
        <v>271.93599999999998</v>
      </c>
      <c r="GZ97" s="29">
        <v>257.74700000000001</v>
      </c>
      <c r="HA97" s="29">
        <v>252.12200000000001</v>
      </c>
      <c r="HB97" s="29">
        <v>245.81</v>
      </c>
      <c r="HC97" s="29">
        <v>244.83699999999999</v>
      </c>
      <c r="HD97" s="29">
        <v>241.09100000000001</v>
      </c>
      <c r="HE97" s="29">
        <v>247.70099999999999</v>
      </c>
      <c r="HF97" s="29">
        <v>254.24799999999999</v>
      </c>
      <c r="HG97" s="29">
        <v>258.16300000000001</v>
      </c>
      <c r="HH97" s="29">
        <v>256.65699999999998</v>
      </c>
      <c r="HI97" s="29">
        <v>256.96699999999998</v>
      </c>
      <c r="HJ97" s="29">
        <v>259.947</v>
      </c>
      <c r="HK97" s="29">
        <v>260.19400000000002</v>
      </c>
      <c r="HL97" s="29">
        <v>268.59500000000003</v>
      </c>
      <c r="HM97" s="29">
        <v>267.399</v>
      </c>
      <c r="HN97" s="29">
        <v>262.471</v>
      </c>
      <c r="HO97" s="29">
        <v>256.84500000000003</v>
      </c>
      <c r="HP97" s="29">
        <v>249.72900000000001</v>
      </c>
      <c r="HQ97" s="29">
        <v>245.471</v>
      </c>
      <c r="HR97" s="29">
        <v>245.65299999999999</v>
      </c>
      <c r="HS97" s="29">
        <v>250.47499999999999</v>
      </c>
      <c r="HT97" s="29">
        <v>248.53299999999999</v>
      </c>
      <c r="HU97" s="29">
        <v>249.595</v>
      </c>
      <c r="HV97" s="29">
        <v>251.89500000000001</v>
      </c>
      <c r="HW97" s="29">
        <v>251.16499999999999</v>
      </c>
      <c r="HX97" s="29">
        <v>252.523</v>
      </c>
      <c r="HY97" s="29">
        <v>255.65199999999999</v>
      </c>
      <c r="HZ97" s="29">
        <v>255.047</v>
      </c>
      <c r="IA97" s="29">
        <v>257.99400000000003</v>
      </c>
      <c r="IB97" s="29">
        <v>260.41800000000001</v>
      </c>
      <c r="IC97" s="29">
        <v>262.39999999999998</v>
      </c>
      <c r="ID97" s="29">
        <v>258.916</v>
      </c>
      <c r="IE97" s="29">
        <v>259.99099999999999</v>
      </c>
      <c r="IF97" s="29">
        <v>265.03899999999999</v>
      </c>
      <c r="IG97" s="29">
        <v>269.58999999999997</v>
      </c>
      <c r="IH97" s="29">
        <v>276.88600000000002</v>
      </c>
      <c r="II97" s="29">
        <v>280.88</v>
      </c>
      <c r="IJ97" s="29">
        <v>270.98899999999998</v>
      </c>
      <c r="IK97" s="29">
        <v>277.58800000000002</v>
      </c>
      <c r="IL97" s="29">
        <v>279.60700000000003</v>
      </c>
      <c r="IM97" s="29">
        <v>288.649</v>
      </c>
      <c r="IN97" s="29">
        <v>289.161</v>
      </c>
      <c r="IO97" s="29">
        <v>292.06400000000002</v>
      </c>
      <c r="IP97" s="29">
        <v>303.19799999999998</v>
      </c>
      <c r="IQ97" s="29">
        <v>306.88799999999998</v>
      </c>
      <c r="IR97" s="29">
        <v>308.48099999999999</v>
      </c>
      <c r="IS97" s="29">
        <v>304.04500000000002</v>
      </c>
      <c r="IT97" s="29">
        <v>303.24700000000001</v>
      </c>
      <c r="IU97" s="29">
        <v>304.03300000000002</v>
      </c>
      <c r="IV97" s="29">
        <v>303.64</v>
      </c>
      <c r="IW97" s="29">
        <v>298.50599999999997</v>
      </c>
      <c r="IX97" s="29">
        <v>292.279</v>
      </c>
      <c r="IY97" s="29">
        <v>291.97300000000001</v>
      </c>
      <c r="IZ97" s="29">
        <v>288.22800000000001</v>
      </c>
      <c r="JA97" s="29">
        <v>275.81900000000002</v>
      </c>
      <c r="JB97" s="29">
        <v>277.27499999999998</v>
      </c>
      <c r="JC97" s="29">
        <v>274.42700000000002</v>
      </c>
      <c r="JD97" s="29">
        <v>283.101</v>
      </c>
      <c r="JE97" s="29">
        <v>294.22800000000001</v>
      </c>
      <c r="JF97" s="29">
        <v>296.90199999999999</v>
      </c>
      <c r="JG97" s="29">
        <v>291.012</v>
      </c>
      <c r="JH97" s="29">
        <v>287.14800000000002</v>
      </c>
      <c r="JI97" s="29">
        <v>279.755</v>
      </c>
      <c r="JJ97" s="29">
        <v>280.80200000000002</v>
      </c>
      <c r="JK97" s="29">
        <v>285.75599999999997</v>
      </c>
      <c r="JL97" s="29">
        <v>289.13200000000001</v>
      </c>
      <c r="JM97" s="29">
        <v>289.137</v>
      </c>
      <c r="JN97" s="29">
        <v>289.72000000000003</v>
      </c>
      <c r="JO97" s="29">
        <v>294.16800000000001</v>
      </c>
      <c r="JP97" s="29">
        <v>296.11500000000001</v>
      </c>
      <c r="JQ97" s="29">
        <v>295.565</v>
      </c>
      <c r="JR97" s="29">
        <v>299.75200000000001</v>
      </c>
      <c r="JS97" s="29">
        <v>303.12</v>
      </c>
      <c r="JT97" s="29">
        <v>302.73099999999999</v>
      </c>
      <c r="JU97" s="29">
        <v>312.75099999999998</v>
      </c>
      <c r="JV97" s="29">
        <v>317.80500000000001</v>
      </c>
      <c r="JW97" s="29">
        <v>319.77199999999999</v>
      </c>
      <c r="JX97" s="29">
        <v>313.92599999999999</v>
      </c>
      <c r="JY97" s="29">
        <v>314.18299999999999</v>
      </c>
      <c r="JZ97" s="29">
        <v>314.892</v>
      </c>
      <c r="KA97" s="29">
        <v>305.71100000000001</v>
      </c>
      <c r="KB97" s="29">
        <v>298.80399999999997</v>
      </c>
      <c r="KC97" s="29">
        <v>302.45299999999997</v>
      </c>
      <c r="KD97" s="29">
        <v>303.36500000000001</v>
      </c>
      <c r="KE97" s="29">
        <v>309.346</v>
      </c>
      <c r="KF97" s="29">
        <v>311.93700000000001</v>
      </c>
      <c r="KG97" s="29">
        <v>310.90899999999999</v>
      </c>
      <c r="KH97" s="29">
        <v>309.291</v>
      </c>
      <c r="KI97" s="29">
        <v>304.14699999999999</v>
      </c>
      <c r="KJ97" s="29">
        <v>311.43599999999998</v>
      </c>
    </row>
    <row r="98" spans="2:532" x14ac:dyDescent="0.25">
      <c r="B98" s="29" t="s">
        <v>337</v>
      </c>
      <c r="C98" s="29" t="s">
        <v>927</v>
      </c>
      <c r="D98" s="29">
        <f t="shared" si="13"/>
        <v>517</v>
      </c>
      <c r="E98" s="29" t="str" cm="1">
        <f t="array" ref="E98">_xll.BDP($B98&amp;" corp",E$11)</f>
        <v>TELIAS 3 04/04/78</v>
      </c>
      <c r="F98" s="29" t="str" cm="1">
        <f t="array" ref="F98">_xll.BDP($B98&amp;" corp",F$11)</f>
        <v>TELIAS</v>
      </c>
      <c r="G98" s="29" cm="1">
        <f t="array" ref="G98">_xll.BDP($B98&amp;" corp",G$11)</f>
        <v>3</v>
      </c>
      <c r="H98" s="31" cm="1">
        <f t="array" ref="H98">_xll.BDP($B98&amp;" corp",H$11)*1</f>
        <v>45020</v>
      </c>
      <c r="I98" s="31" t="str">
        <f t="shared" si="14"/>
        <v>TELIAS 3 23</v>
      </c>
      <c r="J98" s="29" t="str" cm="1">
        <f t="array" ref="J98">_xll.BDP($B98&amp;" corp",J$11)</f>
        <v>EUR</v>
      </c>
      <c r="K98" s="31" cm="1">
        <f t="array" ref="K98">_xll.BDP($B98&amp;" corp",K$11)*1</f>
        <v>42822</v>
      </c>
      <c r="L98" s="29">
        <f t="shared" ca="1" si="15"/>
        <v>1304</v>
      </c>
      <c r="N98" s="29">
        <v>1</v>
      </c>
      <c r="O98" s="29" t="s">
        <v>1174</v>
      </c>
      <c r="P98" s="29">
        <f>_xll.BDH(B98&amp;"@"&amp;C98&amp;" Corp","blp_i_sprd_mid","-2AY",,"Dates=h","Fill=C","Sort=R","Dir=H","factor=1","pcs="&amp;TV99,"cols=517;rows=1")</f>
        <v>157.738</v>
      </c>
      <c r="Q98" s="29">
        <v>159.489</v>
      </c>
      <c r="R98" s="29">
        <v>159.97499999999999</v>
      </c>
      <c r="S98" s="29">
        <v>163.18700000000001</v>
      </c>
      <c r="T98" s="29">
        <v>166.52199999999999</v>
      </c>
      <c r="U98" s="29">
        <v>157.203</v>
      </c>
      <c r="V98" s="29">
        <v>155.84899999999999</v>
      </c>
      <c r="W98" s="29">
        <v>155.12100000000001</v>
      </c>
      <c r="X98" s="29">
        <v>156.27099999999999</v>
      </c>
      <c r="Y98" s="29">
        <v>150.01400000000001</v>
      </c>
      <c r="Z98" s="29">
        <v>150.20400000000001</v>
      </c>
      <c r="AA98" s="29">
        <v>153.208</v>
      </c>
      <c r="AB98" s="29">
        <v>168.78399999999999</v>
      </c>
      <c r="AC98" s="29">
        <v>172.91399999999999</v>
      </c>
      <c r="AD98" s="29">
        <v>172.715</v>
      </c>
      <c r="AE98" s="29">
        <v>179.5</v>
      </c>
      <c r="AF98" s="29">
        <v>190.101</v>
      </c>
      <c r="AG98" s="29">
        <v>199.892</v>
      </c>
      <c r="AH98" s="29">
        <v>206.53299999999999</v>
      </c>
      <c r="AI98" s="29">
        <v>196.42099999999999</v>
      </c>
      <c r="AJ98" s="29">
        <v>191.328</v>
      </c>
      <c r="AK98" s="29">
        <v>193.91800000000001</v>
      </c>
      <c r="AL98" s="29">
        <v>196.17099999999999</v>
      </c>
      <c r="AM98" s="29">
        <v>181.56200000000001</v>
      </c>
      <c r="AN98" s="29">
        <v>182.82</v>
      </c>
      <c r="AO98" s="29">
        <v>184.303</v>
      </c>
      <c r="AP98" s="29">
        <v>185.79499999999999</v>
      </c>
      <c r="AQ98" s="29">
        <v>190.994</v>
      </c>
      <c r="AR98" s="29">
        <v>185.69900000000001</v>
      </c>
      <c r="AS98" s="29">
        <v>177.751</v>
      </c>
      <c r="AT98" s="29">
        <v>180.376</v>
      </c>
      <c r="AU98" s="29">
        <v>176.67699999999999</v>
      </c>
      <c r="AV98" s="29">
        <v>174.03399999999999</v>
      </c>
      <c r="AW98" s="29">
        <v>174.14099999999999</v>
      </c>
      <c r="AX98" s="29">
        <v>172.43799999999999</v>
      </c>
      <c r="AY98" s="29">
        <v>172.85</v>
      </c>
      <c r="AZ98" s="29">
        <v>173.839</v>
      </c>
      <c r="BA98" s="29">
        <v>173.202</v>
      </c>
      <c r="BB98" s="29">
        <v>174.96299999999999</v>
      </c>
      <c r="BC98" s="29">
        <v>173.726</v>
      </c>
      <c r="BD98" s="29">
        <v>164.643</v>
      </c>
      <c r="BE98" s="29">
        <v>155.547</v>
      </c>
      <c r="BF98" s="29">
        <v>158.917</v>
      </c>
      <c r="BG98" s="29">
        <v>161.80799999999999</v>
      </c>
      <c r="BH98" s="29">
        <v>162.04300000000001</v>
      </c>
      <c r="BI98" s="29">
        <v>162.32599999999999</v>
      </c>
      <c r="BJ98" s="29">
        <v>160.71899999999999</v>
      </c>
      <c r="BK98" s="29">
        <v>158.541</v>
      </c>
      <c r="BL98" s="29">
        <v>158.321</v>
      </c>
      <c r="BM98" s="29">
        <v>154.73500000000001</v>
      </c>
      <c r="BN98" s="29">
        <v>157.35400000000001</v>
      </c>
      <c r="BO98" s="29">
        <v>162.01300000000001</v>
      </c>
      <c r="BP98" s="29">
        <v>170.364</v>
      </c>
      <c r="BQ98" s="29">
        <v>172.29499999999999</v>
      </c>
      <c r="BR98" s="29">
        <v>176.13399999999999</v>
      </c>
      <c r="BS98" s="29">
        <v>182.33500000000001</v>
      </c>
      <c r="BT98" s="29">
        <v>188.245</v>
      </c>
      <c r="BU98" s="29">
        <v>192.983</v>
      </c>
      <c r="BV98" s="29">
        <v>193.29400000000001</v>
      </c>
      <c r="BW98" s="29">
        <v>193.14699999999999</v>
      </c>
      <c r="BX98" s="29">
        <v>188.94</v>
      </c>
      <c r="BY98" s="29">
        <v>187.214</v>
      </c>
      <c r="BZ98" s="29">
        <v>185.22</v>
      </c>
      <c r="CA98" s="29">
        <v>186.345</v>
      </c>
      <c r="CB98" s="29">
        <v>189.881</v>
      </c>
      <c r="CC98" s="29">
        <v>190.345</v>
      </c>
      <c r="CD98" s="29">
        <v>191.50700000000001</v>
      </c>
      <c r="CE98" s="29">
        <v>210.20500000000001</v>
      </c>
      <c r="CF98" s="29">
        <v>227.017</v>
      </c>
      <c r="CG98" s="29">
        <v>230.35300000000001</v>
      </c>
      <c r="CH98" s="29">
        <v>230.35300000000001</v>
      </c>
      <c r="CI98" s="29">
        <v>236.68</v>
      </c>
      <c r="CJ98" s="29">
        <v>236.672</v>
      </c>
      <c r="CK98" s="29">
        <v>242.61799999999999</v>
      </c>
      <c r="CL98" s="29">
        <v>240.30799999999999</v>
      </c>
      <c r="CM98" s="29">
        <v>237.34200000000001</v>
      </c>
      <c r="CN98" s="29">
        <v>230.20500000000001</v>
      </c>
      <c r="CO98" s="29">
        <v>230.17500000000001</v>
      </c>
      <c r="CP98" s="29">
        <v>238.53800000000001</v>
      </c>
      <c r="CQ98" s="29">
        <v>242.167</v>
      </c>
      <c r="CR98" s="29">
        <v>248.136</v>
      </c>
      <c r="CS98" s="29">
        <v>253.23400000000001</v>
      </c>
      <c r="CT98" s="29">
        <v>255.999</v>
      </c>
      <c r="CU98" s="29">
        <v>255.77799999999999</v>
      </c>
      <c r="CV98" s="29">
        <v>253.512</v>
      </c>
      <c r="CW98" s="29">
        <v>250.042</v>
      </c>
      <c r="CX98" s="29">
        <v>247.26300000000001</v>
      </c>
      <c r="CY98" s="29">
        <v>253.09</v>
      </c>
      <c r="CZ98" s="29">
        <v>243.87200000000001</v>
      </c>
      <c r="DA98" s="29">
        <v>247.791</v>
      </c>
      <c r="DB98" s="29">
        <v>239.78200000000001</v>
      </c>
      <c r="DC98" s="29">
        <v>232.637</v>
      </c>
      <c r="DD98" s="29">
        <v>255.19300000000001</v>
      </c>
      <c r="DE98" s="29">
        <v>255.053</v>
      </c>
      <c r="DF98" s="29">
        <v>248.643</v>
      </c>
      <c r="DG98" s="29">
        <v>213.50399999999999</v>
      </c>
      <c r="DH98" s="29">
        <v>193.571</v>
      </c>
      <c r="DI98" s="29">
        <v>180.35</v>
      </c>
      <c r="DJ98" s="29">
        <v>185.10400000000001</v>
      </c>
      <c r="DK98" s="29">
        <v>207.91200000000001</v>
      </c>
      <c r="DL98" s="29">
        <v>213.285</v>
      </c>
      <c r="DM98" s="29">
        <v>219.40700000000001</v>
      </c>
      <c r="DN98" s="29">
        <v>224.678</v>
      </c>
      <c r="DO98" s="29">
        <v>223.113</v>
      </c>
      <c r="DP98" s="29">
        <v>211.03899999999999</v>
      </c>
      <c r="DQ98" s="29">
        <v>212.61699999999999</v>
      </c>
      <c r="DR98" s="29">
        <v>224.041</v>
      </c>
      <c r="DS98" s="29">
        <v>227.93600000000001</v>
      </c>
      <c r="DT98" s="29">
        <v>237.44900000000001</v>
      </c>
      <c r="DU98" s="29">
        <v>244.58799999999999</v>
      </c>
      <c r="DV98" s="29">
        <v>252.595</v>
      </c>
      <c r="DW98" s="29">
        <v>260.80700000000002</v>
      </c>
      <c r="DX98" s="29">
        <v>275.51400000000001</v>
      </c>
      <c r="DY98" s="29">
        <v>280.803</v>
      </c>
      <c r="DZ98" s="29">
        <v>278.44200000000001</v>
      </c>
      <c r="EA98" s="29">
        <v>273.36799999999999</v>
      </c>
      <c r="EB98" s="29">
        <v>267.44</v>
      </c>
      <c r="EC98" s="29">
        <v>266.65699999999998</v>
      </c>
      <c r="ED98" s="29">
        <v>266.32299999999998</v>
      </c>
      <c r="EE98" s="29">
        <v>267.07400000000001</v>
      </c>
      <c r="EF98" s="29">
        <v>268.35599999999999</v>
      </c>
      <c r="EG98" s="29">
        <v>271.71800000000002</v>
      </c>
      <c r="EH98" s="29">
        <v>269.77199999999999</v>
      </c>
      <c r="EI98" s="29">
        <v>246.79</v>
      </c>
      <c r="EJ98" s="29">
        <v>245.631</v>
      </c>
      <c r="EK98" s="29">
        <v>238.68199999999999</v>
      </c>
      <c r="EL98" s="29">
        <v>235.70500000000001</v>
      </c>
      <c r="EM98" s="29">
        <v>229.989</v>
      </c>
      <c r="EN98" s="29">
        <v>240.24700000000001</v>
      </c>
      <c r="EO98" s="29">
        <v>244.345</v>
      </c>
      <c r="EP98" s="29">
        <v>255.429</v>
      </c>
      <c r="EQ98" s="29">
        <v>262.80200000000002</v>
      </c>
      <c r="ER98" s="29">
        <v>259.62099999999998</v>
      </c>
      <c r="ES98" s="29">
        <v>265.512</v>
      </c>
      <c r="ET98" s="29">
        <v>267.16899999999998</v>
      </c>
      <c r="EU98" s="29">
        <v>251.83</v>
      </c>
      <c r="EV98" s="29">
        <v>252.49100000000001</v>
      </c>
      <c r="EW98" s="29">
        <v>305.23200000000003</v>
      </c>
      <c r="EX98" s="29">
        <v>348.274</v>
      </c>
      <c r="EY98" s="29">
        <v>375.822</v>
      </c>
      <c r="EZ98" s="29">
        <v>415.13</v>
      </c>
      <c r="FA98" s="29">
        <v>422.596</v>
      </c>
      <c r="FB98" s="29">
        <v>425.30799999999999</v>
      </c>
      <c r="FC98" s="29">
        <v>430.79300000000001</v>
      </c>
      <c r="FD98" s="29">
        <v>431.27800000000002</v>
      </c>
      <c r="FE98" s="29">
        <v>446.29500000000002</v>
      </c>
      <c r="FF98" s="29">
        <v>452.02699999999999</v>
      </c>
      <c r="FG98" s="29">
        <v>477.154</v>
      </c>
      <c r="FH98" s="29">
        <v>492.19799999999998</v>
      </c>
      <c r="FI98" s="29">
        <v>539.74</v>
      </c>
      <c r="FJ98" s="29">
        <v>555.12</v>
      </c>
      <c r="FK98" s="29">
        <v>529.971</v>
      </c>
      <c r="FL98" s="29">
        <v>547.41200000000003</v>
      </c>
      <c r="FM98" s="29">
        <v>523.79300000000001</v>
      </c>
      <c r="FN98" s="29">
        <v>422.767</v>
      </c>
      <c r="FO98" s="29">
        <v>360.33699999999999</v>
      </c>
      <c r="FP98" s="29">
        <v>283.19299999999998</v>
      </c>
      <c r="FQ98" s="29">
        <v>274.21499999999997</v>
      </c>
      <c r="FR98" s="29">
        <v>235.899</v>
      </c>
      <c r="FS98" s="29">
        <v>232.37200000000001</v>
      </c>
      <c r="FT98" s="29">
        <v>242.58</v>
      </c>
      <c r="FU98" s="29">
        <v>195.815</v>
      </c>
      <c r="FV98" s="29">
        <v>172.357</v>
      </c>
      <c r="FW98" s="29">
        <v>164.12</v>
      </c>
      <c r="FX98" s="29">
        <v>164.959</v>
      </c>
      <c r="FY98" s="29">
        <v>177.48699999999999</v>
      </c>
      <c r="FZ98" s="29">
        <v>173.589</v>
      </c>
      <c r="GA98" s="29">
        <v>158.041</v>
      </c>
      <c r="GB98" s="29">
        <v>146.82400000000001</v>
      </c>
      <c r="GC98" s="29">
        <v>140.458</v>
      </c>
      <c r="GD98" s="29">
        <v>135.04599999999999</v>
      </c>
      <c r="GE98" s="29">
        <v>120.386</v>
      </c>
      <c r="GF98" s="29">
        <v>121.664</v>
      </c>
      <c r="GG98" s="29">
        <v>122.405</v>
      </c>
      <c r="GH98" s="29">
        <v>127.282</v>
      </c>
      <c r="GI98" s="29">
        <v>126.526</v>
      </c>
      <c r="GJ98" s="29">
        <v>128.03200000000001</v>
      </c>
      <c r="GK98" s="29">
        <v>127.95399999999999</v>
      </c>
      <c r="GL98" s="29">
        <v>128.351</v>
      </c>
      <c r="GM98" s="29">
        <v>129.21799999999999</v>
      </c>
      <c r="GN98" s="29">
        <v>131.68799999999999</v>
      </c>
      <c r="GO98" s="29">
        <v>129.583</v>
      </c>
      <c r="GP98" s="29">
        <v>127.66500000000001</v>
      </c>
      <c r="GQ98" s="29">
        <v>131.083</v>
      </c>
      <c r="GR98" s="29">
        <v>134.97800000000001</v>
      </c>
      <c r="GS98" s="29">
        <v>152.01900000000001</v>
      </c>
      <c r="GT98" s="29">
        <v>152.39599999999999</v>
      </c>
      <c r="GU98" s="29">
        <v>150.47</v>
      </c>
      <c r="GV98" s="29">
        <v>148.541</v>
      </c>
      <c r="GW98" s="29">
        <v>148.71799999999999</v>
      </c>
      <c r="GX98" s="29">
        <v>150.86500000000001</v>
      </c>
      <c r="GY98" s="29">
        <v>138.81299999999999</v>
      </c>
      <c r="GZ98" s="29">
        <v>135.52099999999999</v>
      </c>
      <c r="HA98" s="29">
        <v>132.49199999999999</v>
      </c>
      <c r="HB98" s="29">
        <v>132.50200000000001</v>
      </c>
      <c r="HC98" s="29">
        <v>132.38399999999999</v>
      </c>
      <c r="HD98" s="29">
        <v>135.27799999999999</v>
      </c>
      <c r="HE98" s="29">
        <v>140.56100000000001</v>
      </c>
      <c r="HF98" s="29">
        <v>144.72800000000001</v>
      </c>
      <c r="HG98" s="29">
        <v>145.10499999999999</v>
      </c>
      <c r="HH98" s="29">
        <v>146.17599999999999</v>
      </c>
      <c r="HI98" s="29">
        <v>148.04</v>
      </c>
      <c r="HJ98" s="29">
        <v>148.518</v>
      </c>
      <c r="HK98" s="29">
        <v>153.80500000000001</v>
      </c>
      <c r="HL98" s="29">
        <v>153.01300000000001</v>
      </c>
      <c r="HM98" s="29">
        <v>151.18299999999999</v>
      </c>
      <c r="HN98" s="29">
        <v>149.46</v>
      </c>
      <c r="HO98" s="29">
        <v>147.05500000000001</v>
      </c>
      <c r="HP98" s="29">
        <v>144.702</v>
      </c>
      <c r="HQ98" s="29">
        <v>146.114</v>
      </c>
      <c r="HR98" s="29">
        <v>148.64400000000001</v>
      </c>
      <c r="HS98" s="29">
        <v>146.82499999999999</v>
      </c>
      <c r="HT98" s="29">
        <v>147.74299999999999</v>
      </c>
      <c r="HU98" s="29">
        <v>149.977</v>
      </c>
      <c r="HV98" s="29">
        <v>151.28700000000001</v>
      </c>
      <c r="HW98" s="29">
        <v>151.02500000000001</v>
      </c>
      <c r="HX98" s="29">
        <v>152.00200000000001</v>
      </c>
      <c r="HY98" s="29">
        <v>153.72200000000001</v>
      </c>
      <c r="HZ98" s="29">
        <v>154.90199999999999</v>
      </c>
      <c r="IA98" s="29">
        <v>157.22399999999999</v>
      </c>
      <c r="IB98" s="29">
        <v>162.18199999999999</v>
      </c>
      <c r="IC98" s="29">
        <v>164.267</v>
      </c>
      <c r="ID98" s="29">
        <v>162.446</v>
      </c>
      <c r="IE98" s="29">
        <v>163.68199999999999</v>
      </c>
      <c r="IF98" s="29">
        <v>166.92699999999999</v>
      </c>
      <c r="IG98" s="29">
        <v>168.994</v>
      </c>
      <c r="IH98" s="29">
        <v>173.756</v>
      </c>
      <c r="II98" s="29">
        <v>175.71299999999999</v>
      </c>
      <c r="IJ98" s="29">
        <v>169.61799999999999</v>
      </c>
      <c r="IK98" s="29">
        <v>172.05</v>
      </c>
      <c r="IL98" s="29">
        <v>172.114</v>
      </c>
      <c r="IM98" s="29">
        <v>170.33699999999999</v>
      </c>
      <c r="IN98" s="29">
        <v>168.035</v>
      </c>
      <c r="IO98" s="29">
        <v>170.505</v>
      </c>
      <c r="IP98" s="29">
        <v>173.59399999999999</v>
      </c>
      <c r="IQ98" s="29">
        <v>174.471</v>
      </c>
      <c r="IR98" s="29">
        <v>176.09100000000001</v>
      </c>
      <c r="IS98" s="29">
        <v>171.47900000000001</v>
      </c>
      <c r="IT98" s="29">
        <v>169.63200000000001</v>
      </c>
      <c r="IU98" s="29">
        <v>169.16</v>
      </c>
      <c r="IV98" s="29">
        <v>163.08099999999999</v>
      </c>
      <c r="IW98" s="29">
        <v>157.27699999999999</v>
      </c>
      <c r="IX98" s="29">
        <v>132.601</v>
      </c>
      <c r="IY98" s="29">
        <v>130.64400000000001</v>
      </c>
      <c r="IZ98" s="29">
        <v>127.17700000000001</v>
      </c>
      <c r="JA98" s="29">
        <v>122.354</v>
      </c>
      <c r="JB98" s="29">
        <v>123.498</v>
      </c>
      <c r="JC98" s="29">
        <v>122.30200000000001</v>
      </c>
      <c r="JD98" s="29">
        <v>129.47900000000001</v>
      </c>
      <c r="JE98" s="29">
        <v>132.28800000000001</v>
      </c>
      <c r="JF98" s="29">
        <v>133.95099999999999</v>
      </c>
      <c r="JG98" s="29">
        <v>129.53700000000001</v>
      </c>
      <c r="JH98" s="29">
        <v>127.57299999999999</v>
      </c>
      <c r="JI98" s="29">
        <v>123.45399999999999</v>
      </c>
      <c r="JJ98" s="29">
        <v>124.01600000000001</v>
      </c>
      <c r="JK98" s="29">
        <v>126.71299999999999</v>
      </c>
      <c r="JL98" s="29">
        <v>129.40100000000001</v>
      </c>
      <c r="JM98" s="29">
        <v>128.41200000000001</v>
      </c>
      <c r="JN98" s="29">
        <v>128.49199999999999</v>
      </c>
      <c r="JO98" s="29">
        <v>130.02699999999999</v>
      </c>
      <c r="JP98" s="29">
        <v>131.74100000000001</v>
      </c>
      <c r="JQ98" s="29">
        <v>132.965</v>
      </c>
      <c r="JR98" s="29">
        <v>135.35300000000001</v>
      </c>
      <c r="JS98" s="29">
        <v>137.98699999999999</v>
      </c>
      <c r="JT98" s="29">
        <v>138.631</v>
      </c>
      <c r="JU98" s="29">
        <v>143.666</v>
      </c>
      <c r="JV98" s="29">
        <v>147.74799999999999</v>
      </c>
      <c r="JW98" s="29">
        <v>147.67500000000001</v>
      </c>
      <c r="JX98" s="29">
        <v>144.755</v>
      </c>
      <c r="JY98" s="29">
        <v>144.292</v>
      </c>
      <c r="JZ98" s="29">
        <v>145.328</v>
      </c>
      <c r="KA98" s="29">
        <v>141.22</v>
      </c>
      <c r="KB98" s="29">
        <v>138.006</v>
      </c>
      <c r="KC98" s="29">
        <v>139.77000000000001</v>
      </c>
      <c r="KD98" s="29">
        <v>140.46100000000001</v>
      </c>
      <c r="KE98" s="29">
        <v>143.596</v>
      </c>
      <c r="KF98" s="29">
        <v>144.697</v>
      </c>
      <c r="KG98" s="29">
        <v>139.64400000000001</v>
      </c>
      <c r="KH98" s="29">
        <v>139.62100000000001</v>
      </c>
      <c r="KI98" s="29">
        <v>138.18299999999999</v>
      </c>
      <c r="KJ98" s="29">
        <v>144.13200000000001</v>
      </c>
      <c r="KK98" s="29">
        <v>141.74299999999999</v>
      </c>
      <c r="KL98" s="29">
        <v>136.495</v>
      </c>
      <c r="KM98" s="29">
        <v>132.17099999999999</v>
      </c>
      <c r="KN98" s="29">
        <v>127.97799999999999</v>
      </c>
      <c r="KO98" s="29">
        <v>127.105</v>
      </c>
      <c r="KP98" s="29">
        <v>153.30699999999999</v>
      </c>
      <c r="KQ98" s="29">
        <v>148.16999999999999</v>
      </c>
      <c r="KR98" s="29">
        <v>144.505</v>
      </c>
      <c r="KS98" s="29">
        <v>146.30799999999999</v>
      </c>
      <c r="KT98" s="29">
        <v>143.07</v>
      </c>
      <c r="KU98" s="29">
        <v>149.845</v>
      </c>
      <c r="KV98" s="29">
        <v>151.791</v>
      </c>
      <c r="KW98" s="29">
        <v>145.99100000000001</v>
      </c>
      <c r="KX98" s="29">
        <v>144.72999999999999</v>
      </c>
      <c r="KY98" s="29">
        <v>144.57599999999999</v>
      </c>
      <c r="KZ98" s="29">
        <v>144.13399999999999</v>
      </c>
      <c r="LA98" s="29">
        <v>142.91999999999999</v>
      </c>
      <c r="LB98" s="29">
        <v>144.81800000000001</v>
      </c>
      <c r="LC98" s="29">
        <v>146.596</v>
      </c>
      <c r="LD98" s="29">
        <v>146.887</v>
      </c>
      <c r="LE98" s="29">
        <v>155.785</v>
      </c>
      <c r="LF98" s="29">
        <v>172.88200000000001</v>
      </c>
      <c r="LG98" s="29">
        <v>177.12100000000001</v>
      </c>
      <c r="LH98" s="29">
        <v>186.39400000000001</v>
      </c>
      <c r="LI98" s="29">
        <v>188.417</v>
      </c>
      <c r="LJ98" s="29">
        <v>178.83600000000001</v>
      </c>
      <c r="LK98" s="29">
        <v>193.41399999999999</v>
      </c>
      <c r="LL98" s="29">
        <v>175.17500000000001</v>
      </c>
      <c r="LM98" s="29">
        <v>178.18700000000001</v>
      </c>
      <c r="LN98" s="29">
        <v>180.11</v>
      </c>
      <c r="LO98" s="29">
        <v>194.785</v>
      </c>
      <c r="LP98" s="29">
        <v>198.29599999999999</v>
      </c>
      <c r="LQ98" s="29">
        <v>205.267</v>
      </c>
      <c r="LR98" s="29">
        <v>192.80600000000001</v>
      </c>
      <c r="LS98" s="29">
        <v>179.98699999999999</v>
      </c>
      <c r="LT98" s="29">
        <v>178.78899999999999</v>
      </c>
      <c r="LU98" s="29">
        <v>179.54400000000001</v>
      </c>
      <c r="LV98" s="29">
        <v>166.03800000000001</v>
      </c>
      <c r="LW98" s="29">
        <v>164.518</v>
      </c>
      <c r="LX98" s="29">
        <v>163.03899999999999</v>
      </c>
      <c r="LY98" s="29">
        <v>173.26900000000001</v>
      </c>
      <c r="LZ98" s="29">
        <v>181.279</v>
      </c>
      <c r="MA98" s="29">
        <v>188.66200000000001</v>
      </c>
      <c r="MB98" s="29">
        <v>189.245</v>
      </c>
      <c r="MC98" s="29">
        <v>188.03399999999999</v>
      </c>
      <c r="MD98" s="29">
        <v>179.80600000000001</v>
      </c>
      <c r="ME98" s="29">
        <v>175.64400000000001</v>
      </c>
      <c r="MF98" s="29">
        <v>175.55099999999999</v>
      </c>
      <c r="MG98" s="29">
        <v>173.87</v>
      </c>
      <c r="MH98" s="29">
        <v>174.03899999999999</v>
      </c>
      <c r="MI98" s="29">
        <v>185.58</v>
      </c>
      <c r="MJ98" s="29">
        <v>189.61</v>
      </c>
      <c r="MK98" s="29">
        <v>186.244</v>
      </c>
      <c r="ML98" s="29">
        <v>178.11799999999999</v>
      </c>
      <c r="MM98" s="29">
        <v>178.57599999999999</v>
      </c>
      <c r="MN98" s="29">
        <v>181.709</v>
      </c>
      <c r="MO98" s="29">
        <v>186.04400000000001</v>
      </c>
      <c r="MP98" s="29">
        <v>187.601</v>
      </c>
      <c r="MQ98" s="29">
        <v>193.23599999999999</v>
      </c>
      <c r="MR98" s="29">
        <v>196.80099999999999</v>
      </c>
      <c r="MS98" s="29">
        <v>196.161</v>
      </c>
      <c r="MT98" s="29">
        <v>195.11699999999999</v>
      </c>
      <c r="MU98" s="29">
        <v>191.761</v>
      </c>
      <c r="MV98" s="29">
        <v>190.923</v>
      </c>
      <c r="MW98" s="29">
        <v>190.81</v>
      </c>
      <c r="MX98" s="29">
        <v>199.53399999999999</v>
      </c>
      <c r="MY98" s="29">
        <v>217.16399999999999</v>
      </c>
      <c r="MZ98" s="29">
        <v>231.21100000000001</v>
      </c>
      <c r="NA98" s="29">
        <v>236.452</v>
      </c>
      <c r="NB98" s="29">
        <v>238.50299999999999</v>
      </c>
      <c r="NC98" s="29">
        <v>240.29300000000001</v>
      </c>
      <c r="ND98" s="29">
        <v>231.46</v>
      </c>
      <c r="NE98" s="29">
        <v>242.99100000000001</v>
      </c>
      <c r="NF98" s="29">
        <v>250.00899999999999</v>
      </c>
      <c r="NG98" s="29">
        <v>250.584</v>
      </c>
      <c r="NH98" s="29">
        <v>253.44399999999999</v>
      </c>
      <c r="NI98" s="29">
        <v>265.79399999999998</v>
      </c>
      <c r="NJ98" s="29">
        <v>272.39699999999999</v>
      </c>
      <c r="NK98" s="29">
        <v>269.85300000000001</v>
      </c>
      <c r="NL98" s="29">
        <v>264.62299999999999</v>
      </c>
      <c r="NM98" s="29">
        <v>268.30500000000001</v>
      </c>
      <c r="NN98" s="29">
        <v>266.26299999999998</v>
      </c>
      <c r="NO98" s="29">
        <v>267.291</v>
      </c>
      <c r="NP98" s="29">
        <v>267.363</v>
      </c>
      <c r="NQ98" s="29">
        <v>270.37299999999999</v>
      </c>
      <c r="NR98" s="29">
        <v>261.60300000000001</v>
      </c>
      <c r="NS98" s="29">
        <v>257.37099999999998</v>
      </c>
      <c r="NT98" s="29">
        <v>256.589</v>
      </c>
      <c r="NU98" s="29">
        <v>257.53500000000003</v>
      </c>
      <c r="NV98" s="29">
        <v>256.40800000000002</v>
      </c>
      <c r="NW98" s="29">
        <v>262.69</v>
      </c>
      <c r="NX98" s="29">
        <v>261.08300000000003</v>
      </c>
      <c r="NY98" s="29">
        <v>262.88299999999998</v>
      </c>
      <c r="NZ98" s="29">
        <v>259.435</v>
      </c>
      <c r="OA98" s="29">
        <v>262.19099999999997</v>
      </c>
      <c r="OB98" s="29">
        <v>257.69200000000001</v>
      </c>
      <c r="OC98" s="29">
        <v>247.238</v>
      </c>
      <c r="OD98" s="29">
        <v>238.114</v>
      </c>
      <c r="OE98" s="29">
        <v>237.726</v>
      </c>
      <c r="OF98" s="29">
        <v>237.595</v>
      </c>
      <c r="OG98" s="29">
        <v>244.42500000000001</v>
      </c>
      <c r="OH98" s="29">
        <v>241.36</v>
      </c>
      <c r="OI98" s="29">
        <v>246.375</v>
      </c>
      <c r="OJ98" s="29">
        <v>250.55600000000001</v>
      </c>
      <c r="OK98" s="29">
        <v>249.21</v>
      </c>
      <c r="OL98" s="29">
        <v>247.93899999999999</v>
      </c>
      <c r="OM98" s="29">
        <v>247.405</v>
      </c>
      <c r="ON98" s="29">
        <v>265.09399999999999</v>
      </c>
      <c r="OO98" s="29">
        <v>248.78100000000001</v>
      </c>
      <c r="OP98" s="29">
        <v>248.25299999999999</v>
      </c>
      <c r="OQ98" s="29">
        <v>246.57499999999999</v>
      </c>
      <c r="OR98" s="29">
        <v>247.29499999999999</v>
      </c>
      <c r="OS98" s="29">
        <v>245.756</v>
      </c>
      <c r="OT98" s="29">
        <v>247.80600000000001</v>
      </c>
      <c r="OU98" s="29">
        <v>253.327</v>
      </c>
      <c r="OV98" s="29">
        <v>259.71699999999998</v>
      </c>
      <c r="OW98" s="29">
        <v>257.68099999999998</v>
      </c>
      <c r="OX98" s="29">
        <v>257.90100000000001</v>
      </c>
      <c r="OY98" s="29">
        <v>255.38200000000001</v>
      </c>
      <c r="OZ98" s="29">
        <v>256.322</v>
      </c>
      <c r="PA98" s="29">
        <v>246.26499999999999</v>
      </c>
      <c r="PB98" s="29">
        <v>243.88200000000001</v>
      </c>
      <c r="PC98" s="29">
        <v>242.17500000000001</v>
      </c>
      <c r="PD98" s="29">
        <v>252.65799999999999</v>
      </c>
      <c r="PE98" s="29">
        <v>262.50700000000001</v>
      </c>
      <c r="PF98" s="29">
        <v>266.00900000000001</v>
      </c>
      <c r="PG98" s="29">
        <v>267.13600000000002</v>
      </c>
      <c r="PH98" s="29">
        <v>271.83699999999999</v>
      </c>
      <c r="PI98" s="29">
        <v>268.42200000000003</v>
      </c>
      <c r="PJ98" s="29">
        <v>275.12099999999998</v>
      </c>
      <c r="PK98" s="29">
        <v>240.51599999999999</v>
      </c>
      <c r="PL98" s="29">
        <v>236.315</v>
      </c>
      <c r="PM98" s="29">
        <v>242.55099999999999</v>
      </c>
      <c r="PN98" s="29">
        <v>249.792</v>
      </c>
      <c r="PO98" s="29">
        <v>250.58799999999999</v>
      </c>
      <c r="PP98" s="29">
        <v>255.46600000000001</v>
      </c>
      <c r="PQ98" s="29">
        <v>268.97699999999998</v>
      </c>
      <c r="PR98" s="29">
        <v>278.81299999999999</v>
      </c>
      <c r="PS98" s="29">
        <v>285.54599999999999</v>
      </c>
      <c r="PT98" s="29">
        <v>283.83100000000002</v>
      </c>
      <c r="PU98" s="29">
        <v>276.29500000000002</v>
      </c>
      <c r="PV98" s="29">
        <v>270.85300000000001</v>
      </c>
      <c r="PW98" s="29">
        <v>269.47300000000001</v>
      </c>
      <c r="PX98" s="29">
        <v>266.88600000000002</v>
      </c>
      <c r="PY98" s="29">
        <v>262.82</v>
      </c>
      <c r="PZ98" s="29">
        <v>264.28699999999998</v>
      </c>
      <c r="QA98" s="29">
        <v>270.68700000000001</v>
      </c>
      <c r="QB98" s="29">
        <v>273.99799999999999</v>
      </c>
      <c r="QC98" s="29">
        <v>280.02300000000002</v>
      </c>
      <c r="QD98" s="29">
        <v>277.14499999999998</v>
      </c>
      <c r="QE98" s="29">
        <v>277.834</v>
      </c>
      <c r="QF98" s="29">
        <v>277.88600000000002</v>
      </c>
      <c r="QG98" s="29">
        <v>279.346</v>
      </c>
      <c r="QH98" s="29">
        <v>280.642</v>
      </c>
      <c r="QI98" s="29">
        <v>275.38099999999997</v>
      </c>
      <c r="QJ98" s="29">
        <v>275.12799999999999</v>
      </c>
      <c r="QK98" s="29">
        <v>281.61799999999999</v>
      </c>
      <c r="QL98" s="29">
        <v>298.22800000000001</v>
      </c>
      <c r="QM98" s="29">
        <v>301.67500000000001</v>
      </c>
      <c r="QN98" s="29">
        <v>294.267</v>
      </c>
      <c r="QO98" s="29">
        <v>281.69900000000001</v>
      </c>
      <c r="QP98" s="29">
        <v>285.779</v>
      </c>
      <c r="QQ98" s="29">
        <v>291.51499999999999</v>
      </c>
      <c r="QR98" s="29">
        <v>292.53100000000001</v>
      </c>
      <c r="QS98" s="29">
        <v>295.53899999999999</v>
      </c>
      <c r="QT98" s="29">
        <v>305.23</v>
      </c>
      <c r="QU98" s="29">
        <v>306.06700000000001</v>
      </c>
      <c r="QV98" s="29">
        <v>294.51</v>
      </c>
      <c r="QW98" s="29">
        <v>295.851</v>
      </c>
      <c r="QX98" s="29">
        <v>298.084</v>
      </c>
      <c r="QY98" s="29">
        <v>298.53500000000003</v>
      </c>
      <c r="QZ98" s="29">
        <v>296.75700000000001</v>
      </c>
      <c r="RA98" s="29">
        <v>290.12</v>
      </c>
      <c r="RB98" s="29">
        <v>291.125</v>
      </c>
      <c r="RC98" s="29">
        <v>307.21899999999999</v>
      </c>
      <c r="RD98" s="29">
        <v>309.577</v>
      </c>
      <c r="RE98" s="29">
        <v>321.995</v>
      </c>
      <c r="RF98" s="29">
        <v>320.86799999999999</v>
      </c>
      <c r="RG98" s="29">
        <v>315.09800000000001</v>
      </c>
      <c r="RH98" s="29">
        <v>322.66899999999998</v>
      </c>
      <c r="RI98" s="29">
        <v>324.16399999999999</v>
      </c>
      <c r="RJ98" s="29">
        <v>336.76400000000001</v>
      </c>
      <c r="RK98" s="29">
        <v>345.08600000000001</v>
      </c>
      <c r="RL98" s="29">
        <v>354.358</v>
      </c>
      <c r="RM98" s="29">
        <v>361.11599999999999</v>
      </c>
      <c r="RN98" s="29">
        <v>349.55900000000003</v>
      </c>
      <c r="RO98" s="29">
        <v>342.2</v>
      </c>
      <c r="RP98" s="29">
        <v>340.77300000000002</v>
      </c>
      <c r="RQ98" s="29">
        <v>338.245</v>
      </c>
      <c r="RR98" s="29">
        <v>334.99900000000002</v>
      </c>
      <c r="RS98" s="29">
        <v>336.33499999999998</v>
      </c>
      <c r="RT98" s="29">
        <v>336.31799999999998</v>
      </c>
      <c r="RU98" s="29">
        <v>334.15600000000001</v>
      </c>
      <c r="RV98" s="29">
        <v>332.61099999999999</v>
      </c>
      <c r="RW98" s="29">
        <v>331.31599999999997</v>
      </c>
      <c r="RX98" s="29">
        <v>327.697</v>
      </c>
      <c r="RY98" s="29">
        <v>325.70800000000003</v>
      </c>
      <c r="RZ98" s="29">
        <v>324.38299999999998</v>
      </c>
      <c r="SA98" s="29">
        <v>329.988</v>
      </c>
      <c r="SB98" s="29">
        <v>337.97399999999999</v>
      </c>
      <c r="SC98" s="29">
        <v>339.72</v>
      </c>
      <c r="SD98" s="29">
        <v>337.30799999999999</v>
      </c>
      <c r="SE98" s="29">
        <v>334.952</v>
      </c>
      <c r="SF98" s="29">
        <v>328.63400000000001</v>
      </c>
      <c r="SG98" s="29">
        <v>319.12900000000002</v>
      </c>
      <c r="SH98" s="29">
        <v>310.755</v>
      </c>
      <c r="SI98" s="29">
        <v>311.83800000000002</v>
      </c>
      <c r="SJ98" s="29">
        <v>306.56400000000002</v>
      </c>
      <c r="SK98" s="29">
        <v>298.54300000000001</v>
      </c>
      <c r="SL98" s="29">
        <v>296.24900000000002</v>
      </c>
      <c r="SM98" s="29">
        <v>293.02600000000001</v>
      </c>
      <c r="SN98" s="29">
        <v>296.17899999999997</v>
      </c>
      <c r="SO98" s="29">
        <v>296.65199999999999</v>
      </c>
      <c r="SP98" s="29">
        <v>295.40100000000001</v>
      </c>
      <c r="SQ98" s="29">
        <v>301.37700000000001</v>
      </c>
      <c r="SR98" s="29">
        <v>293.23700000000002</v>
      </c>
      <c r="SS98" s="29">
        <v>285.31</v>
      </c>
      <c r="ST98" s="29">
        <v>279.86500000000001</v>
      </c>
      <c r="SU98" s="29">
        <v>270.14100000000002</v>
      </c>
      <c r="SV98" s="29">
        <v>265.846</v>
      </c>
      <c r="SW98" s="29">
        <v>263.24599999999998</v>
      </c>
      <c r="SX98" s="29">
        <v>261.76</v>
      </c>
      <c r="SY98" s="29">
        <v>256.66000000000003</v>
      </c>
      <c r="SZ98" s="29">
        <v>257.25299999999999</v>
      </c>
      <c r="TA98" s="29">
        <v>260.42099999999999</v>
      </c>
      <c r="TB98" s="29">
        <v>261.625</v>
      </c>
      <c r="TC98" s="29">
        <v>261.77699999999999</v>
      </c>
      <c r="TD98" s="29">
        <v>264.387</v>
      </c>
      <c r="TE98" s="29">
        <v>269.47899999999998</v>
      </c>
      <c r="TF98" s="29">
        <v>272.67200000000003</v>
      </c>
      <c r="TG98" s="29">
        <v>274.17500000000001</v>
      </c>
      <c r="TH98" s="29">
        <v>274.41500000000002</v>
      </c>
      <c r="TI98" s="29">
        <v>262.44799999999998</v>
      </c>
      <c r="TJ98" s="29">
        <v>260.33600000000001</v>
      </c>
      <c r="TK98" s="29">
        <v>255.935</v>
      </c>
      <c r="TL98" s="29">
        <v>250.17400000000001</v>
      </c>
    </row>
    <row r="99" spans="2:532" x14ac:dyDescent="0.25">
      <c r="B99" s="29" t="s">
        <v>342</v>
      </c>
      <c r="C99" s="29" t="s">
        <v>927</v>
      </c>
      <c r="D99" s="29">
        <f t="shared" si="13"/>
        <v>182</v>
      </c>
      <c r="E99" s="29" t="str" cm="1">
        <f t="array" ref="E99">_xll.BDP($B99&amp;" corp",E$11)</f>
        <v>TELIAS 1 3/8 05/11/81</v>
      </c>
      <c r="F99" s="29" t="str" cm="1">
        <f t="array" ref="F99">_xll.BDP($B99&amp;" corp",F$11)</f>
        <v>TELIAS</v>
      </c>
      <c r="G99" s="29" cm="1">
        <f t="array" ref="G99">_xll.BDP($B99&amp;" corp",G$11)</f>
        <v>1.375</v>
      </c>
      <c r="H99" s="31" cm="1">
        <f t="array" ref="H99">_xll.BDP($B99&amp;" corp",H$11)*1</f>
        <v>46064</v>
      </c>
      <c r="I99" s="31" t="str">
        <f t="shared" si="14"/>
        <v>TELIAS 1.375 26</v>
      </c>
      <c r="J99" s="29" t="str" cm="1">
        <f t="array" ref="J99">_xll.BDP($B99&amp;" corp",J$11)</f>
        <v>EUR</v>
      </c>
      <c r="K99" s="31" cm="1">
        <f t="array" ref="K99">_xll.BDP($B99&amp;" corp",K$11)*1</f>
        <v>43865</v>
      </c>
      <c r="L99" s="29">
        <f t="shared" ca="1" si="15"/>
        <v>261</v>
      </c>
      <c r="N99" s="29">
        <v>1</v>
      </c>
      <c r="O99" s="29" t="s">
        <v>1174</v>
      </c>
      <c r="P99" s="29">
        <f>_xll.BDH(B99&amp;"@"&amp;C99&amp;" Corp","blp_i_sprd_mid","-2AY",,"Dates=h","Fill=C","Sort=R","Dir=H","factor=1","pcs="&amp;TV100,"cols=182;rows=1")</f>
        <v>205.67099999999999</v>
      </c>
      <c r="Q99" s="29">
        <v>206.79599999999999</v>
      </c>
      <c r="R99" s="29">
        <v>209.244</v>
      </c>
      <c r="S99" s="29">
        <v>210.89500000000001</v>
      </c>
      <c r="T99" s="29">
        <v>212.33600000000001</v>
      </c>
      <c r="U99" s="29">
        <v>205.16399999999999</v>
      </c>
      <c r="V99" s="29">
        <v>203.90799999999999</v>
      </c>
      <c r="W99" s="29">
        <v>202.64699999999999</v>
      </c>
      <c r="X99" s="29">
        <v>202.56</v>
      </c>
      <c r="Y99" s="29">
        <v>202.77699999999999</v>
      </c>
      <c r="Z99" s="29">
        <v>199.59800000000001</v>
      </c>
      <c r="AA99" s="29">
        <v>200.40899999999999</v>
      </c>
      <c r="AB99" s="29">
        <v>207.07400000000001</v>
      </c>
      <c r="AC99" s="29">
        <v>210.12299999999999</v>
      </c>
      <c r="AD99" s="29">
        <v>209.90700000000001</v>
      </c>
      <c r="AE99" s="29">
        <v>212.59</v>
      </c>
      <c r="AF99" s="29">
        <v>217.43299999999999</v>
      </c>
      <c r="AG99" s="29">
        <v>218.64599999999999</v>
      </c>
      <c r="AH99" s="29">
        <v>221.202</v>
      </c>
      <c r="AI99" s="29">
        <v>215.34</v>
      </c>
      <c r="AJ99" s="29">
        <v>213.44900000000001</v>
      </c>
      <c r="AK99" s="29">
        <v>214.33099999999999</v>
      </c>
      <c r="AL99" s="29">
        <v>214.40199999999999</v>
      </c>
      <c r="AM99" s="29">
        <v>205.78200000000001</v>
      </c>
      <c r="AN99" s="29">
        <v>206.52500000000001</v>
      </c>
      <c r="AO99" s="29">
        <v>207.06899999999999</v>
      </c>
      <c r="AP99" s="29">
        <v>206.76400000000001</v>
      </c>
      <c r="AQ99" s="29">
        <v>207.67500000000001</v>
      </c>
      <c r="AR99" s="29">
        <v>206.37799999999999</v>
      </c>
      <c r="AS99" s="29">
        <v>198.82</v>
      </c>
      <c r="AT99" s="29">
        <v>200.31399999999999</v>
      </c>
      <c r="AU99" s="29">
        <v>200.352</v>
      </c>
      <c r="AV99" s="29">
        <v>197.59299999999999</v>
      </c>
      <c r="AW99" s="29">
        <v>197.57599999999999</v>
      </c>
      <c r="AX99" s="29">
        <v>199.01</v>
      </c>
      <c r="AY99" s="29">
        <v>198.495</v>
      </c>
      <c r="AZ99" s="29">
        <v>197.29900000000001</v>
      </c>
      <c r="BA99" s="29">
        <v>194.35400000000001</v>
      </c>
      <c r="BB99" s="29">
        <v>196.702</v>
      </c>
      <c r="BC99" s="29">
        <v>195.06700000000001</v>
      </c>
      <c r="BD99" s="29">
        <v>186.26300000000001</v>
      </c>
      <c r="BE99" s="29">
        <v>179.02600000000001</v>
      </c>
      <c r="BF99" s="29">
        <v>182.285</v>
      </c>
      <c r="BG99" s="29">
        <v>183.45500000000001</v>
      </c>
      <c r="BH99" s="29">
        <v>182.96899999999999</v>
      </c>
      <c r="BI99" s="29">
        <v>180.48400000000001</v>
      </c>
      <c r="BJ99" s="29">
        <v>179.71899999999999</v>
      </c>
      <c r="BK99" s="29">
        <v>178.56899999999999</v>
      </c>
      <c r="BL99" s="29">
        <v>177.07400000000001</v>
      </c>
      <c r="BM99" s="29">
        <v>175.428</v>
      </c>
      <c r="BN99" s="29">
        <v>177.94399999999999</v>
      </c>
      <c r="BO99" s="29">
        <v>183.26</v>
      </c>
      <c r="BP99" s="29">
        <v>190.93700000000001</v>
      </c>
      <c r="BQ99" s="29">
        <v>192.06399999999999</v>
      </c>
      <c r="BR99" s="29">
        <v>198.61099999999999</v>
      </c>
      <c r="BS99" s="29">
        <v>202.72399999999999</v>
      </c>
      <c r="BT99" s="29">
        <v>208.76599999999999</v>
      </c>
      <c r="BU99" s="29">
        <v>210.429</v>
      </c>
      <c r="BV99" s="29">
        <v>210.01400000000001</v>
      </c>
      <c r="BW99" s="29">
        <v>210.554</v>
      </c>
      <c r="BX99" s="29">
        <v>206.27699999999999</v>
      </c>
      <c r="BY99" s="29">
        <v>206.13300000000001</v>
      </c>
      <c r="BZ99" s="29">
        <v>204.52600000000001</v>
      </c>
      <c r="CA99" s="29">
        <v>201.32400000000001</v>
      </c>
      <c r="CB99" s="29">
        <v>206.14599999999999</v>
      </c>
      <c r="CC99" s="29">
        <v>209.3</v>
      </c>
      <c r="CD99" s="29">
        <v>208.42599999999999</v>
      </c>
      <c r="CE99" s="29">
        <v>222.559</v>
      </c>
      <c r="CF99" s="29">
        <v>238.14099999999999</v>
      </c>
      <c r="CG99" s="29">
        <v>241.59200000000001</v>
      </c>
      <c r="CH99" s="29">
        <v>242.86799999999999</v>
      </c>
      <c r="CI99" s="29">
        <v>247.34800000000001</v>
      </c>
      <c r="CJ99" s="29">
        <v>250.99199999999999</v>
      </c>
      <c r="CK99" s="29">
        <v>259.76400000000001</v>
      </c>
      <c r="CL99" s="29">
        <v>260.27199999999999</v>
      </c>
      <c r="CM99" s="29">
        <v>258.23899999999998</v>
      </c>
      <c r="CN99" s="29">
        <v>257.18700000000001</v>
      </c>
      <c r="CO99" s="29">
        <v>259.02699999999999</v>
      </c>
      <c r="CP99" s="29">
        <v>267.84500000000003</v>
      </c>
      <c r="CQ99" s="29">
        <v>269.29700000000003</v>
      </c>
      <c r="CR99" s="29">
        <v>270.71600000000001</v>
      </c>
      <c r="CS99" s="29">
        <v>274.89100000000002</v>
      </c>
      <c r="CT99" s="29">
        <v>277.11799999999999</v>
      </c>
      <c r="CU99" s="29">
        <v>277.47300000000001</v>
      </c>
      <c r="CV99" s="29">
        <v>276.01400000000001</v>
      </c>
      <c r="CW99" s="29">
        <v>273.51900000000001</v>
      </c>
      <c r="CX99" s="29">
        <v>271.66899999999998</v>
      </c>
      <c r="CY99" s="29">
        <v>275.464</v>
      </c>
      <c r="CZ99" s="29">
        <v>268.77199999999999</v>
      </c>
      <c r="DA99" s="29">
        <v>268.36399999999998</v>
      </c>
      <c r="DB99" s="29">
        <v>263.38600000000002</v>
      </c>
      <c r="DC99" s="29">
        <v>258.57499999999999</v>
      </c>
      <c r="DD99" s="29">
        <v>273.40600000000001</v>
      </c>
      <c r="DE99" s="29">
        <v>271.52</v>
      </c>
      <c r="DF99" s="29">
        <v>268.48899999999998</v>
      </c>
      <c r="DG99" s="29">
        <v>242.94499999999999</v>
      </c>
      <c r="DH99" s="29">
        <v>231.80099999999999</v>
      </c>
      <c r="DI99" s="29">
        <v>224.202</v>
      </c>
      <c r="DJ99" s="29">
        <v>231.18199999999999</v>
      </c>
      <c r="DK99" s="29">
        <v>249.93</v>
      </c>
      <c r="DL99" s="29">
        <v>256.464</v>
      </c>
      <c r="DM99" s="29">
        <v>264.87400000000002</v>
      </c>
      <c r="DN99" s="29">
        <v>266.65499999999997</v>
      </c>
      <c r="DO99" s="29">
        <v>267.233</v>
      </c>
      <c r="DP99" s="29">
        <v>261.75200000000001</v>
      </c>
      <c r="DQ99" s="29">
        <v>263.45400000000001</v>
      </c>
      <c r="DR99" s="29">
        <v>269.17</v>
      </c>
      <c r="DS99" s="29">
        <v>279.58600000000001</v>
      </c>
      <c r="DT99" s="29">
        <v>281.392</v>
      </c>
      <c r="DU99" s="29">
        <v>285.30399999999997</v>
      </c>
      <c r="DV99" s="29">
        <v>287.964</v>
      </c>
      <c r="DW99" s="29">
        <v>290.50299999999999</v>
      </c>
      <c r="DX99" s="29">
        <v>298.40199999999999</v>
      </c>
      <c r="DY99" s="29">
        <v>304.00599999999997</v>
      </c>
      <c r="DZ99" s="29">
        <v>300.40300000000002</v>
      </c>
      <c r="EA99" s="29">
        <v>296.495</v>
      </c>
      <c r="EB99" s="29">
        <v>292.96300000000002</v>
      </c>
      <c r="EC99" s="29">
        <v>292.16000000000003</v>
      </c>
      <c r="ED99" s="29">
        <v>289.87599999999998</v>
      </c>
      <c r="EE99" s="29">
        <v>292.173</v>
      </c>
      <c r="EF99" s="29">
        <v>292.04700000000003</v>
      </c>
      <c r="EG99" s="29">
        <v>296.36099999999999</v>
      </c>
      <c r="EH99" s="29">
        <v>296.92099999999999</v>
      </c>
      <c r="EI99" s="29">
        <v>283.596</v>
      </c>
      <c r="EJ99" s="29">
        <v>283.173</v>
      </c>
      <c r="EK99" s="29">
        <v>276.20299999999997</v>
      </c>
      <c r="EL99" s="29">
        <v>273.87200000000001</v>
      </c>
      <c r="EM99" s="29">
        <v>270.36</v>
      </c>
      <c r="EN99" s="29">
        <v>285.75200000000001</v>
      </c>
      <c r="EO99" s="29">
        <v>286.68700000000001</v>
      </c>
      <c r="EP99" s="29">
        <v>288.67599999999999</v>
      </c>
      <c r="EQ99" s="29">
        <v>297.25299999999999</v>
      </c>
      <c r="ER99" s="29">
        <v>296.73399999999998</v>
      </c>
      <c r="ES99" s="29">
        <v>302.23899999999998</v>
      </c>
      <c r="ET99" s="29">
        <v>309.12900000000002</v>
      </c>
      <c r="EU99" s="29">
        <v>298.91300000000001</v>
      </c>
      <c r="EV99" s="29">
        <v>298.68299999999999</v>
      </c>
      <c r="EW99" s="29">
        <v>327.01600000000002</v>
      </c>
      <c r="EX99" s="29">
        <v>356.06400000000002</v>
      </c>
      <c r="EY99" s="29">
        <v>372.54199999999997</v>
      </c>
      <c r="EZ99" s="29">
        <v>394.209</v>
      </c>
      <c r="FA99" s="29">
        <v>398.21600000000001</v>
      </c>
      <c r="FB99" s="29">
        <v>397.52800000000002</v>
      </c>
      <c r="FC99" s="29">
        <v>398.40899999999999</v>
      </c>
      <c r="FD99" s="29">
        <v>397.26100000000002</v>
      </c>
      <c r="FE99" s="29">
        <v>401.99400000000003</v>
      </c>
      <c r="FF99" s="29">
        <v>402.03899999999999</v>
      </c>
      <c r="FG99" s="29">
        <v>401.78</v>
      </c>
      <c r="FH99" s="29">
        <v>396.02699999999999</v>
      </c>
      <c r="FI99" s="29">
        <v>421.983</v>
      </c>
      <c r="FJ99" s="29">
        <v>431.19299999999998</v>
      </c>
      <c r="FK99" s="29">
        <v>410.52199999999999</v>
      </c>
      <c r="FL99" s="29">
        <v>408.36099999999999</v>
      </c>
      <c r="FM99" s="29">
        <v>415.16899999999998</v>
      </c>
      <c r="FN99" s="29">
        <v>355.72300000000001</v>
      </c>
      <c r="FO99" s="29">
        <v>313.69</v>
      </c>
      <c r="FP99" s="29">
        <v>271.87</v>
      </c>
      <c r="FQ99" s="29">
        <v>271.25599999999997</v>
      </c>
      <c r="FR99" s="29">
        <v>245.47300000000001</v>
      </c>
      <c r="FS99" s="29">
        <v>244.06200000000001</v>
      </c>
      <c r="FT99" s="29">
        <v>253.67</v>
      </c>
      <c r="FU99" s="29">
        <v>216.203</v>
      </c>
      <c r="FV99" s="29">
        <v>199.01300000000001</v>
      </c>
      <c r="FW99" s="29">
        <v>191.333</v>
      </c>
      <c r="FX99" s="29">
        <v>192.95500000000001</v>
      </c>
      <c r="FY99" s="29">
        <v>204.46299999999999</v>
      </c>
      <c r="FZ99" s="29">
        <v>200.74799999999999</v>
      </c>
      <c r="GA99" s="29">
        <v>187.233</v>
      </c>
      <c r="GB99" s="29">
        <v>178.64599999999999</v>
      </c>
      <c r="GC99" s="29">
        <v>174.63499999999999</v>
      </c>
      <c r="GD99" s="29">
        <v>169.24799999999999</v>
      </c>
      <c r="GE99" s="29">
        <v>157.494</v>
      </c>
      <c r="GF99" s="29">
        <v>159.14500000000001</v>
      </c>
      <c r="GG99" s="29">
        <v>160.36799999999999</v>
      </c>
      <c r="GH99" s="29">
        <v>164.66200000000001</v>
      </c>
      <c r="GI99" s="29">
        <v>164.05699999999999</v>
      </c>
      <c r="GJ99" s="29">
        <v>164.298</v>
      </c>
      <c r="GK99" s="29">
        <v>166.012</v>
      </c>
      <c r="GL99" s="29">
        <v>165.1</v>
      </c>
      <c r="GM99" s="29">
        <v>167.01400000000001</v>
      </c>
      <c r="GN99" s="29">
        <v>169.922</v>
      </c>
      <c r="GO99" s="29">
        <v>166.68799999999999</v>
      </c>
    </row>
    <row r="100" spans="2:532" x14ac:dyDescent="0.25">
      <c r="B100" s="29" t="s">
        <v>705</v>
      </c>
      <c r="C100" s="29" t="s">
        <v>927</v>
      </c>
      <c r="D100" s="29">
        <f t="shared" si="13"/>
        <v>515</v>
      </c>
      <c r="E100" s="29" t="str" cm="1">
        <f t="array" ref="E100">_xll.BDP($B100&amp;" corp",E$11)</f>
        <v>VLVY 4.85 03/10/78</v>
      </c>
      <c r="F100" s="29" t="str" cm="1">
        <f t="array" ref="F100">_xll.BDP($B100&amp;" corp",F$11)</f>
        <v>VLVY</v>
      </c>
      <c r="G100" s="29" cm="1">
        <f t="array" ref="G100">_xll.BDP($B100&amp;" corp",G$11)</f>
        <v>4.8499999999999996</v>
      </c>
      <c r="H100" s="31" cm="1">
        <f t="array" ref="H100">_xll.BDP($B100&amp;" corp",H$11)*1</f>
        <v>44995</v>
      </c>
      <c r="I100" s="31" t="str">
        <f t="shared" si="14"/>
        <v>VLVY 4.85 23</v>
      </c>
      <c r="J100" s="29" t="str" cm="1">
        <f t="array" ref="J100">_xll.BDP($B100&amp;" corp",J$11)</f>
        <v>EUR</v>
      </c>
      <c r="K100" s="31" cm="1">
        <f t="array" ref="K100">_xll.BDP($B100&amp;" corp",K$11)*1</f>
        <v>41976</v>
      </c>
      <c r="L100" s="29">
        <f t="shared" ca="1" si="15"/>
        <v>2150</v>
      </c>
      <c r="N100" s="29">
        <v>1</v>
      </c>
      <c r="O100" s="29" t="s">
        <v>1174</v>
      </c>
      <c r="P100" s="29">
        <f>_xll.BDH(B100&amp;"@"&amp;C100&amp;" Corp","blp_i_sprd_mid","-2AY",,"Dates=h","Fill=C","Sort=R","Dir=H","factor=1","pcs="&amp;TV101,"cols=515;rows=1")</f>
        <v>169.02199999999999</v>
      </c>
      <c r="Q100" s="29">
        <v>168.78</v>
      </c>
      <c r="R100" s="29">
        <v>168.28100000000001</v>
      </c>
      <c r="S100" s="29">
        <v>170.739</v>
      </c>
      <c r="T100" s="29">
        <v>173.11500000000001</v>
      </c>
      <c r="U100" s="29">
        <v>170.595</v>
      </c>
      <c r="V100" s="29">
        <v>169.255</v>
      </c>
      <c r="W100" s="29">
        <v>169.28</v>
      </c>
      <c r="X100" s="29">
        <v>169.38800000000001</v>
      </c>
      <c r="Y100" s="29">
        <v>171.05099999999999</v>
      </c>
      <c r="Z100" s="29">
        <v>170.72300000000001</v>
      </c>
      <c r="AA100" s="29">
        <v>171.358</v>
      </c>
      <c r="AB100" s="29">
        <v>174.352</v>
      </c>
      <c r="AC100" s="29">
        <v>176.71</v>
      </c>
      <c r="AD100" s="29">
        <v>176.517</v>
      </c>
      <c r="AE100" s="29">
        <v>178.90899999999999</v>
      </c>
      <c r="AF100" s="29">
        <v>183.56899999999999</v>
      </c>
      <c r="AG100" s="29">
        <v>186.13200000000001</v>
      </c>
      <c r="AH100" s="29">
        <v>189.946</v>
      </c>
      <c r="AI100" s="29">
        <v>183.834</v>
      </c>
      <c r="AJ100" s="29">
        <v>181.36600000000001</v>
      </c>
      <c r="AK100" s="29">
        <v>184.56</v>
      </c>
      <c r="AL100" s="29">
        <v>183.31100000000001</v>
      </c>
      <c r="AM100" s="29">
        <v>173.173</v>
      </c>
      <c r="AN100" s="29">
        <v>173.608</v>
      </c>
      <c r="AO100" s="29">
        <v>173.154</v>
      </c>
      <c r="AP100" s="29">
        <v>173.82</v>
      </c>
      <c r="AQ100" s="29">
        <v>176.102</v>
      </c>
      <c r="AR100" s="29">
        <v>176.047</v>
      </c>
      <c r="AS100" s="29">
        <v>169.83699999999999</v>
      </c>
      <c r="AT100" s="29">
        <v>172.137</v>
      </c>
      <c r="AU100" s="29">
        <v>171.708</v>
      </c>
      <c r="AV100" s="29">
        <v>170.833</v>
      </c>
      <c r="AW100" s="29">
        <v>169.45599999999999</v>
      </c>
      <c r="AX100" s="29">
        <v>170.524</v>
      </c>
      <c r="AY100" s="29">
        <v>174.624</v>
      </c>
      <c r="AZ100" s="29">
        <v>175.398</v>
      </c>
      <c r="BA100" s="29">
        <v>167.44300000000001</v>
      </c>
      <c r="BB100" s="29">
        <v>175.489</v>
      </c>
      <c r="BC100" s="29">
        <v>176.006</v>
      </c>
      <c r="BD100" s="29">
        <v>174.55699999999999</v>
      </c>
      <c r="BE100" s="29">
        <v>175.56200000000001</v>
      </c>
      <c r="BF100" s="29">
        <v>176.98099999999999</v>
      </c>
      <c r="BG100" s="29">
        <v>177.47499999999999</v>
      </c>
      <c r="BH100" s="29">
        <v>177.357</v>
      </c>
      <c r="BI100" s="29">
        <v>177.43700000000001</v>
      </c>
      <c r="BJ100" s="29">
        <v>175.93799999999999</v>
      </c>
      <c r="BK100" s="29">
        <v>175.70599999999999</v>
      </c>
      <c r="BL100" s="29">
        <v>175.429</v>
      </c>
      <c r="BM100" s="29">
        <v>174.07499999999999</v>
      </c>
      <c r="BN100" s="29">
        <v>174.495</v>
      </c>
      <c r="BO100" s="29">
        <v>177.51400000000001</v>
      </c>
      <c r="BP100" s="29">
        <v>187.29300000000001</v>
      </c>
      <c r="BQ100" s="29">
        <v>186.85599999999999</v>
      </c>
      <c r="BR100" s="29">
        <v>195.12200000000001</v>
      </c>
      <c r="BS100" s="29">
        <v>197.227</v>
      </c>
      <c r="BT100" s="29">
        <v>201.12100000000001</v>
      </c>
      <c r="BU100" s="29">
        <v>205.821</v>
      </c>
      <c r="BV100" s="29">
        <v>204.88499999999999</v>
      </c>
      <c r="BW100" s="29">
        <v>204.19900000000001</v>
      </c>
      <c r="BX100" s="29">
        <v>199.66900000000001</v>
      </c>
      <c r="BY100" s="29">
        <v>198.13</v>
      </c>
      <c r="BZ100" s="29">
        <v>194.30500000000001</v>
      </c>
      <c r="CA100" s="29">
        <v>192.58500000000001</v>
      </c>
      <c r="CB100" s="29">
        <v>198.19200000000001</v>
      </c>
      <c r="CC100" s="29">
        <v>200.05199999999999</v>
      </c>
      <c r="CD100" s="29">
        <v>200.24100000000001</v>
      </c>
      <c r="CE100" s="29">
        <v>211.476</v>
      </c>
      <c r="CF100" s="29">
        <v>218.38900000000001</v>
      </c>
      <c r="CG100" s="29">
        <v>221.64599999999999</v>
      </c>
      <c r="CH100" s="29">
        <v>224.81200000000001</v>
      </c>
      <c r="CI100" s="29">
        <v>230.65100000000001</v>
      </c>
      <c r="CJ100" s="29">
        <v>231.68199999999999</v>
      </c>
      <c r="CK100" s="29">
        <v>236.143</v>
      </c>
      <c r="CL100" s="29">
        <v>232.25200000000001</v>
      </c>
      <c r="CM100" s="29">
        <v>230.11699999999999</v>
      </c>
      <c r="CN100" s="29">
        <v>227.54900000000001</v>
      </c>
      <c r="CO100" s="29">
        <v>228.67</v>
      </c>
      <c r="CP100" s="29">
        <v>230.971</v>
      </c>
      <c r="CQ100" s="29">
        <v>233.63900000000001</v>
      </c>
      <c r="CR100" s="29">
        <v>236.31299999999999</v>
      </c>
      <c r="CS100" s="29">
        <v>242.03299999999999</v>
      </c>
      <c r="CT100" s="29">
        <v>246.327</v>
      </c>
      <c r="CU100" s="29">
        <v>247.37799999999999</v>
      </c>
      <c r="CV100" s="29">
        <v>247.273</v>
      </c>
      <c r="CW100" s="29">
        <v>246.76900000000001</v>
      </c>
      <c r="CX100" s="29">
        <v>241.922</v>
      </c>
      <c r="CY100" s="29">
        <v>244.56100000000001</v>
      </c>
      <c r="CZ100" s="29">
        <v>238.54</v>
      </c>
      <c r="DA100" s="29">
        <v>238.178</v>
      </c>
      <c r="DB100" s="29">
        <v>230.83</v>
      </c>
      <c r="DC100" s="29">
        <v>221.465</v>
      </c>
      <c r="DD100" s="29">
        <v>242.54300000000001</v>
      </c>
      <c r="DE100" s="29">
        <v>238.05500000000001</v>
      </c>
      <c r="DF100" s="29">
        <v>240.58199999999999</v>
      </c>
      <c r="DG100" s="29">
        <v>226.91</v>
      </c>
      <c r="DH100" s="29">
        <v>222.66200000000001</v>
      </c>
      <c r="DI100" s="29">
        <v>224.68</v>
      </c>
      <c r="DJ100" s="29">
        <v>245.107</v>
      </c>
      <c r="DK100" s="29">
        <v>289.15800000000002</v>
      </c>
      <c r="DL100" s="29">
        <v>314.928</v>
      </c>
      <c r="DM100" s="29">
        <v>337.16699999999997</v>
      </c>
      <c r="DN100" s="29">
        <v>343.41800000000001</v>
      </c>
      <c r="DO100" s="29">
        <v>350.86900000000003</v>
      </c>
      <c r="DP100" s="29">
        <v>348.23500000000001</v>
      </c>
      <c r="DQ100" s="29">
        <v>354.20499999999998</v>
      </c>
      <c r="DR100" s="29">
        <v>362.77300000000002</v>
      </c>
      <c r="DS100" s="29">
        <v>358.51600000000002</v>
      </c>
      <c r="DT100" s="29">
        <v>378.846</v>
      </c>
      <c r="DU100" s="29">
        <v>383.65899999999999</v>
      </c>
      <c r="DV100" s="29">
        <v>390.14299999999997</v>
      </c>
      <c r="DW100" s="29">
        <v>397.46300000000002</v>
      </c>
      <c r="DX100" s="29">
        <v>417.17500000000001</v>
      </c>
      <c r="DY100" s="29">
        <v>424.85199999999998</v>
      </c>
      <c r="DZ100" s="29">
        <v>428.18400000000003</v>
      </c>
      <c r="EA100" s="29">
        <v>427.81400000000002</v>
      </c>
      <c r="EB100" s="29">
        <v>428.07100000000003</v>
      </c>
      <c r="EC100" s="29">
        <v>429.31799999999998</v>
      </c>
      <c r="ED100" s="29">
        <v>422.59199999999998</v>
      </c>
      <c r="EE100" s="29">
        <v>429.78500000000003</v>
      </c>
      <c r="EF100" s="29">
        <v>435.99299999999999</v>
      </c>
      <c r="EG100" s="29">
        <v>440.93200000000002</v>
      </c>
      <c r="EH100" s="29">
        <v>441.80099999999999</v>
      </c>
      <c r="EI100" s="29">
        <v>427.26499999999999</v>
      </c>
      <c r="EJ100" s="29">
        <v>425.61900000000003</v>
      </c>
      <c r="EK100" s="29">
        <v>421.221</v>
      </c>
      <c r="EL100" s="29">
        <v>422.13900000000001</v>
      </c>
      <c r="EM100" s="29">
        <v>419.298</v>
      </c>
      <c r="EN100" s="29">
        <v>430.28500000000003</v>
      </c>
      <c r="EO100" s="29">
        <v>441.38900000000001</v>
      </c>
      <c r="EP100" s="29">
        <v>449.74799999999999</v>
      </c>
      <c r="EQ100" s="29">
        <v>452.84</v>
      </c>
      <c r="ER100" s="29">
        <v>449.46600000000001</v>
      </c>
      <c r="ES100" s="29">
        <v>451.06299999999999</v>
      </c>
      <c r="ET100" s="29">
        <v>456.298</v>
      </c>
      <c r="EU100" s="29">
        <v>453.84100000000001</v>
      </c>
      <c r="EV100" s="29">
        <v>466.45100000000002</v>
      </c>
      <c r="EW100" s="29">
        <v>503.08800000000002</v>
      </c>
      <c r="EX100" s="29">
        <v>485.82299999999998</v>
      </c>
      <c r="EY100" s="29">
        <v>495.60300000000001</v>
      </c>
      <c r="EZ100" s="29">
        <v>499.08499999999998</v>
      </c>
      <c r="FA100" s="29">
        <v>503.221</v>
      </c>
      <c r="FB100" s="29">
        <v>498.81799999999998</v>
      </c>
      <c r="FC100" s="29">
        <v>492.64699999999999</v>
      </c>
      <c r="FD100" s="29">
        <v>487.88799999999998</v>
      </c>
      <c r="FE100" s="29">
        <v>483.53699999999998</v>
      </c>
      <c r="FF100" s="29">
        <v>483.33199999999999</v>
      </c>
      <c r="FG100" s="29">
        <v>484.14</v>
      </c>
      <c r="FH100" s="29">
        <v>479.90300000000002</v>
      </c>
      <c r="FI100" s="29">
        <v>473.22199999999998</v>
      </c>
      <c r="FJ100" s="29">
        <v>498.07100000000003</v>
      </c>
      <c r="FK100" s="29">
        <v>500.01400000000001</v>
      </c>
      <c r="FL100" s="29">
        <v>483.15100000000001</v>
      </c>
      <c r="FM100" s="29">
        <v>489.44499999999999</v>
      </c>
      <c r="FN100" s="29">
        <v>480.61399999999998</v>
      </c>
      <c r="FO100" s="29">
        <v>412.65499999999997</v>
      </c>
      <c r="FP100" s="29">
        <v>368.86</v>
      </c>
      <c r="FQ100" s="29">
        <v>284.97199999999998</v>
      </c>
      <c r="FR100" s="29">
        <v>274.137</v>
      </c>
      <c r="FS100" s="29">
        <v>225.608</v>
      </c>
      <c r="FT100" s="29">
        <v>225.072</v>
      </c>
      <c r="FU100" s="29">
        <v>238.209</v>
      </c>
      <c r="FV100" s="29">
        <v>190.31899999999999</v>
      </c>
      <c r="FW100" s="29">
        <v>176.27199999999999</v>
      </c>
      <c r="FX100" s="29">
        <v>173.279</v>
      </c>
      <c r="FY100" s="29">
        <v>172.02199999999999</v>
      </c>
      <c r="FZ100" s="29">
        <v>178.13399999999999</v>
      </c>
      <c r="GA100" s="29">
        <v>177.761</v>
      </c>
      <c r="GB100" s="29">
        <v>158.92400000000001</v>
      </c>
      <c r="GC100" s="29">
        <v>147.01900000000001</v>
      </c>
      <c r="GD100" s="29">
        <v>138.673</v>
      </c>
      <c r="GE100" s="29">
        <v>132.947</v>
      </c>
      <c r="GF100" s="29">
        <v>123.11</v>
      </c>
      <c r="GG100" s="29">
        <v>123.072</v>
      </c>
      <c r="GH100" s="29">
        <v>124.449</v>
      </c>
      <c r="GI100" s="29">
        <v>124.77800000000001</v>
      </c>
      <c r="GJ100" s="29">
        <v>123.324</v>
      </c>
      <c r="GK100" s="29">
        <v>123.67</v>
      </c>
      <c r="GL100" s="29">
        <v>123.623</v>
      </c>
      <c r="GM100" s="29">
        <v>123.729</v>
      </c>
      <c r="GN100" s="29">
        <v>123.863</v>
      </c>
      <c r="GO100" s="29">
        <v>124.697</v>
      </c>
      <c r="GP100" s="29">
        <v>120.995</v>
      </c>
      <c r="GQ100" s="29">
        <v>118.735</v>
      </c>
      <c r="GR100" s="29">
        <v>121.83199999999999</v>
      </c>
      <c r="GS100" s="29">
        <v>124.815</v>
      </c>
      <c r="GT100" s="29">
        <v>130.804</v>
      </c>
      <c r="GU100" s="29">
        <v>132.10599999999999</v>
      </c>
      <c r="GV100" s="29">
        <v>130.14400000000001</v>
      </c>
      <c r="GW100" s="29">
        <v>128.291</v>
      </c>
      <c r="GX100" s="29">
        <v>127.747</v>
      </c>
      <c r="GY100" s="29">
        <v>130.708</v>
      </c>
      <c r="GZ100" s="29">
        <v>123.79600000000001</v>
      </c>
      <c r="HA100" s="29">
        <v>119.36799999999999</v>
      </c>
      <c r="HB100" s="29">
        <v>115.474</v>
      </c>
      <c r="HC100" s="29">
        <v>115</v>
      </c>
      <c r="HD100" s="29">
        <v>114.59399999999999</v>
      </c>
      <c r="HE100" s="29">
        <v>114.598</v>
      </c>
      <c r="HF100" s="29">
        <v>117.95</v>
      </c>
      <c r="HG100" s="29">
        <v>120.411</v>
      </c>
      <c r="HH100" s="29">
        <v>119.65</v>
      </c>
      <c r="HI100" s="29">
        <v>119.69799999999999</v>
      </c>
      <c r="HJ100" s="29">
        <v>121.009</v>
      </c>
      <c r="HK100" s="29">
        <v>121.63</v>
      </c>
      <c r="HL100" s="29">
        <v>125.53100000000001</v>
      </c>
      <c r="HM100" s="29">
        <v>126.373</v>
      </c>
      <c r="HN100" s="29">
        <v>123.471</v>
      </c>
      <c r="HO100" s="29">
        <v>122.68899999999999</v>
      </c>
      <c r="HP100" s="29">
        <v>124.146</v>
      </c>
      <c r="HQ100" s="29">
        <v>123.304</v>
      </c>
      <c r="HR100" s="29">
        <v>122.52</v>
      </c>
      <c r="HS100" s="29">
        <v>124.754</v>
      </c>
      <c r="HT100" s="29">
        <v>124.809</v>
      </c>
      <c r="HU100" s="29">
        <v>126.935</v>
      </c>
      <c r="HV100" s="29">
        <v>129.12200000000001</v>
      </c>
      <c r="HW100" s="29">
        <v>130.363</v>
      </c>
      <c r="HX100" s="29">
        <v>132.55600000000001</v>
      </c>
      <c r="HY100" s="29">
        <v>134.309</v>
      </c>
      <c r="HZ100" s="29">
        <v>135.30699999999999</v>
      </c>
      <c r="IA100" s="29">
        <v>137.01499999999999</v>
      </c>
      <c r="IB100" s="29">
        <v>145.68600000000001</v>
      </c>
      <c r="IC100" s="29">
        <v>146.96799999999999</v>
      </c>
      <c r="ID100" s="29">
        <v>146.30600000000001</v>
      </c>
      <c r="IE100" s="29">
        <v>146.291</v>
      </c>
      <c r="IF100" s="29">
        <v>147.977</v>
      </c>
      <c r="IG100" s="29">
        <v>149.38900000000001</v>
      </c>
      <c r="IH100" s="29">
        <v>153.21600000000001</v>
      </c>
      <c r="II100" s="29">
        <v>151.47800000000001</v>
      </c>
      <c r="IJ100" s="29">
        <v>147.91800000000001</v>
      </c>
      <c r="IK100" s="29">
        <v>149.25200000000001</v>
      </c>
      <c r="IL100" s="29">
        <v>152.24100000000001</v>
      </c>
      <c r="IM100" s="29">
        <v>151.989</v>
      </c>
      <c r="IN100" s="29">
        <v>150.55799999999999</v>
      </c>
      <c r="IO100" s="29">
        <v>150.97200000000001</v>
      </c>
      <c r="IP100" s="29">
        <v>154.04599999999999</v>
      </c>
      <c r="IQ100" s="29">
        <v>153.44</v>
      </c>
      <c r="IR100" s="29">
        <v>155.298</v>
      </c>
      <c r="IS100" s="29">
        <v>150.95400000000001</v>
      </c>
      <c r="IT100" s="29">
        <v>147.22</v>
      </c>
      <c r="IU100" s="29">
        <v>147.91</v>
      </c>
      <c r="IV100" s="29">
        <v>148.53399999999999</v>
      </c>
      <c r="IW100" s="29">
        <v>147.29599999999999</v>
      </c>
      <c r="IX100" s="29">
        <v>142.739</v>
      </c>
      <c r="IY100" s="29">
        <v>140.49700000000001</v>
      </c>
      <c r="IZ100" s="29">
        <v>134.80699999999999</v>
      </c>
      <c r="JA100" s="29">
        <v>130.251</v>
      </c>
      <c r="JB100" s="29">
        <v>133.01499999999999</v>
      </c>
      <c r="JC100" s="29">
        <v>130.416</v>
      </c>
      <c r="JD100" s="29">
        <v>133.685</v>
      </c>
      <c r="JE100" s="29">
        <v>135.267</v>
      </c>
      <c r="JF100" s="29">
        <v>134.953</v>
      </c>
      <c r="JG100" s="29">
        <v>133.482</v>
      </c>
      <c r="JH100" s="29">
        <v>132.62299999999999</v>
      </c>
      <c r="JI100" s="29">
        <v>129.58600000000001</v>
      </c>
      <c r="JJ100" s="29">
        <v>129.726</v>
      </c>
      <c r="JK100" s="29">
        <v>132.815</v>
      </c>
      <c r="JL100" s="29">
        <v>132.12200000000001</v>
      </c>
      <c r="JM100" s="29">
        <v>131.09299999999999</v>
      </c>
      <c r="JN100" s="29">
        <v>131.37799999999999</v>
      </c>
      <c r="JO100" s="29">
        <v>130.4</v>
      </c>
      <c r="JP100" s="29">
        <v>129.04</v>
      </c>
      <c r="JQ100" s="29">
        <v>130.607</v>
      </c>
      <c r="JR100" s="29">
        <v>135.304</v>
      </c>
      <c r="JS100" s="29">
        <v>137.489</v>
      </c>
      <c r="JT100" s="29">
        <v>137.80500000000001</v>
      </c>
      <c r="JU100" s="29">
        <v>141.89699999999999</v>
      </c>
      <c r="JV100" s="29">
        <v>147.49100000000001</v>
      </c>
      <c r="JW100" s="29">
        <v>148.97900000000001</v>
      </c>
      <c r="JX100" s="29">
        <v>148.839</v>
      </c>
      <c r="JY100" s="29">
        <v>148.48400000000001</v>
      </c>
      <c r="JZ100" s="29">
        <v>151.821</v>
      </c>
      <c r="KA100" s="29">
        <v>143.13900000000001</v>
      </c>
      <c r="KB100" s="29">
        <v>138.10400000000001</v>
      </c>
      <c r="KC100" s="29">
        <v>138.255</v>
      </c>
      <c r="KD100" s="29">
        <v>138.37799999999999</v>
      </c>
      <c r="KE100" s="29">
        <v>138.047</v>
      </c>
      <c r="KF100" s="29">
        <v>140.303</v>
      </c>
      <c r="KG100" s="29">
        <v>139.709</v>
      </c>
      <c r="KH100" s="29">
        <v>138.66300000000001</v>
      </c>
      <c r="KI100" s="29">
        <v>135.21600000000001</v>
      </c>
      <c r="KJ100" s="29">
        <v>141.94200000000001</v>
      </c>
      <c r="KK100" s="29">
        <v>143.22499999999999</v>
      </c>
      <c r="KL100" s="29">
        <v>136.971</v>
      </c>
      <c r="KM100" s="29">
        <v>135.86699999999999</v>
      </c>
      <c r="KN100" s="29">
        <v>133.06899999999999</v>
      </c>
      <c r="KO100" s="29">
        <v>132.44300000000001</v>
      </c>
      <c r="KP100" s="29">
        <v>151.58099999999999</v>
      </c>
      <c r="KQ100" s="29">
        <v>151.36699999999999</v>
      </c>
      <c r="KR100" s="29">
        <v>149.58699999999999</v>
      </c>
      <c r="KS100" s="29">
        <v>150.07900000000001</v>
      </c>
      <c r="KT100" s="29">
        <v>147.714</v>
      </c>
      <c r="KU100" s="29">
        <v>155.166</v>
      </c>
      <c r="KV100" s="29">
        <v>156.94900000000001</v>
      </c>
      <c r="KW100" s="29">
        <v>152.69</v>
      </c>
      <c r="KX100" s="29">
        <v>151.34399999999999</v>
      </c>
      <c r="KY100" s="29">
        <v>153.11500000000001</v>
      </c>
      <c r="KZ100" s="29">
        <v>154.99100000000001</v>
      </c>
      <c r="LA100" s="29">
        <v>155.428</v>
      </c>
      <c r="LB100" s="29">
        <v>156.73699999999999</v>
      </c>
      <c r="LC100" s="29">
        <v>154.46700000000001</v>
      </c>
      <c r="LD100" s="29">
        <v>158.249</v>
      </c>
      <c r="LE100" s="29">
        <v>165.065</v>
      </c>
      <c r="LF100" s="29">
        <v>174.13800000000001</v>
      </c>
      <c r="LG100" s="29">
        <v>176.94900000000001</v>
      </c>
      <c r="LH100" s="29">
        <v>184.78299999999999</v>
      </c>
      <c r="LI100" s="29">
        <v>188.07599999999999</v>
      </c>
      <c r="LJ100" s="29">
        <v>179.971</v>
      </c>
      <c r="LK100" s="29">
        <v>175.40799999999999</v>
      </c>
      <c r="LL100" s="29">
        <v>173.48500000000001</v>
      </c>
      <c r="LM100" s="29">
        <v>176.453</v>
      </c>
      <c r="LN100" s="29">
        <v>175.703</v>
      </c>
      <c r="LO100" s="29">
        <v>182.89500000000001</v>
      </c>
      <c r="LP100" s="29">
        <v>183.47399999999999</v>
      </c>
      <c r="LQ100" s="29">
        <v>185.21199999999999</v>
      </c>
      <c r="LR100" s="29">
        <v>178.804</v>
      </c>
      <c r="LS100" s="29">
        <v>168.68700000000001</v>
      </c>
      <c r="LT100" s="29">
        <v>164.691</v>
      </c>
      <c r="LU100" s="29">
        <v>165.09800000000001</v>
      </c>
      <c r="LV100" s="29">
        <v>160.44</v>
      </c>
      <c r="LW100" s="29">
        <v>159.608</v>
      </c>
      <c r="LX100" s="29">
        <v>160.773</v>
      </c>
      <c r="LY100" s="29">
        <v>166.886</v>
      </c>
      <c r="LZ100" s="29">
        <v>167.92099999999999</v>
      </c>
      <c r="MA100" s="29">
        <v>171.58</v>
      </c>
      <c r="MB100" s="29">
        <v>169.32300000000001</v>
      </c>
      <c r="MC100" s="29">
        <v>170.113</v>
      </c>
      <c r="MD100" s="29">
        <v>162.54599999999999</v>
      </c>
      <c r="ME100" s="29">
        <v>158.62</v>
      </c>
      <c r="MF100" s="29">
        <v>157.94200000000001</v>
      </c>
      <c r="MG100" s="29">
        <v>170.327</v>
      </c>
      <c r="MH100" s="29">
        <v>155.334</v>
      </c>
      <c r="MI100" s="29">
        <v>165.69200000000001</v>
      </c>
      <c r="MJ100" s="29">
        <v>169.79599999999999</v>
      </c>
      <c r="MK100" s="29">
        <v>163.602</v>
      </c>
      <c r="ML100" s="29">
        <v>160.102</v>
      </c>
      <c r="MM100" s="29">
        <v>161.60599999999999</v>
      </c>
      <c r="MN100" s="29">
        <v>164.482</v>
      </c>
      <c r="MO100" s="29">
        <v>166.64599999999999</v>
      </c>
      <c r="MP100" s="29">
        <v>166.458</v>
      </c>
      <c r="MQ100" s="29">
        <v>170.69900000000001</v>
      </c>
      <c r="MR100" s="29">
        <v>173.43899999999999</v>
      </c>
      <c r="MS100" s="29">
        <v>173.488</v>
      </c>
      <c r="MT100" s="29">
        <v>173.35900000000001</v>
      </c>
      <c r="MU100" s="29">
        <v>169.614</v>
      </c>
      <c r="MV100" s="29">
        <v>169.357</v>
      </c>
      <c r="MW100" s="29">
        <v>170.41</v>
      </c>
      <c r="MX100" s="29">
        <v>176.77</v>
      </c>
      <c r="MY100" s="29">
        <v>187.79300000000001</v>
      </c>
      <c r="MZ100" s="29">
        <v>197.15899999999999</v>
      </c>
      <c r="NA100" s="29">
        <v>201.601</v>
      </c>
      <c r="NB100" s="29">
        <v>203.64099999999999</v>
      </c>
      <c r="NC100" s="29">
        <v>204.56</v>
      </c>
      <c r="ND100" s="29">
        <v>199.96899999999999</v>
      </c>
      <c r="NE100" s="29">
        <v>206.96299999999999</v>
      </c>
      <c r="NF100" s="29">
        <v>213.53800000000001</v>
      </c>
      <c r="NG100" s="29">
        <v>211.911</v>
      </c>
      <c r="NH100" s="29">
        <v>214.60499999999999</v>
      </c>
      <c r="NI100" s="29">
        <v>222.584</v>
      </c>
      <c r="NJ100" s="29">
        <v>226.70099999999999</v>
      </c>
      <c r="NK100" s="29">
        <v>224.99100000000001</v>
      </c>
      <c r="NL100" s="29">
        <v>214.697</v>
      </c>
      <c r="NM100" s="29">
        <v>217.76</v>
      </c>
      <c r="NN100" s="29">
        <v>215.203</v>
      </c>
      <c r="NO100" s="29">
        <v>217.70699999999999</v>
      </c>
      <c r="NP100" s="29">
        <v>214.53700000000001</v>
      </c>
      <c r="NQ100" s="29">
        <v>215.91200000000001</v>
      </c>
      <c r="NR100" s="29">
        <v>204.97399999999999</v>
      </c>
      <c r="NS100" s="29">
        <v>198.643</v>
      </c>
      <c r="NT100" s="29">
        <v>195.64</v>
      </c>
      <c r="NU100" s="29">
        <v>197.191</v>
      </c>
      <c r="NV100" s="29">
        <v>194.755</v>
      </c>
      <c r="NW100" s="29">
        <v>198.607</v>
      </c>
      <c r="NX100" s="29">
        <v>197.75700000000001</v>
      </c>
      <c r="NY100" s="29">
        <v>198.596</v>
      </c>
      <c r="NZ100" s="29">
        <v>193.47499999999999</v>
      </c>
      <c r="OA100" s="29">
        <v>201.93100000000001</v>
      </c>
      <c r="OB100" s="29">
        <v>193.45</v>
      </c>
      <c r="OC100" s="29">
        <v>182.43299999999999</v>
      </c>
      <c r="OD100" s="29">
        <v>174.495</v>
      </c>
      <c r="OE100" s="29">
        <v>173.00899999999999</v>
      </c>
      <c r="OF100" s="29">
        <v>172.726</v>
      </c>
      <c r="OG100" s="29">
        <v>174.55600000000001</v>
      </c>
      <c r="OH100" s="29">
        <v>174.315</v>
      </c>
      <c r="OI100" s="29">
        <v>178.78700000000001</v>
      </c>
      <c r="OJ100" s="29">
        <v>181.62899999999999</v>
      </c>
      <c r="OK100" s="29">
        <v>182.01300000000001</v>
      </c>
      <c r="OL100" s="29">
        <v>184.34</v>
      </c>
      <c r="OM100" s="29">
        <v>184.863</v>
      </c>
      <c r="ON100" s="29">
        <v>186.58099999999999</v>
      </c>
      <c r="OO100" s="29">
        <v>184.483</v>
      </c>
      <c r="OP100" s="29">
        <v>186.149</v>
      </c>
      <c r="OQ100" s="29">
        <v>190.267</v>
      </c>
      <c r="OR100" s="29">
        <v>196.41300000000001</v>
      </c>
      <c r="OS100" s="29">
        <v>202.214</v>
      </c>
      <c r="OT100" s="29">
        <v>207.15100000000001</v>
      </c>
      <c r="OU100" s="29">
        <v>205.08199999999999</v>
      </c>
      <c r="OV100" s="29">
        <v>204.36699999999999</v>
      </c>
      <c r="OW100" s="29">
        <v>204.541</v>
      </c>
      <c r="OX100" s="29">
        <v>204.184</v>
      </c>
      <c r="OY100" s="29">
        <v>203.91499999999999</v>
      </c>
      <c r="OZ100" s="29">
        <v>205.65700000000001</v>
      </c>
      <c r="PA100" s="29">
        <v>208.976</v>
      </c>
      <c r="PB100" s="29">
        <v>218.006</v>
      </c>
      <c r="PC100" s="29">
        <v>224.691</v>
      </c>
      <c r="PD100" s="29">
        <v>230.16499999999999</v>
      </c>
      <c r="PE100" s="29">
        <v>229.00299999999999</v>
      </c>
      <c r="PF100" s="29">
        <v>238.73</v>
      </c>
      <c r="PG100" s="29">
        <v>232.827</v>
      </c>
      <c r="PH100" s="29">
        <v>230.16900000000001</v>
      </c>
      <c r="PI100" s="29">
        <v>227.84100000000001</v>
      </c>
      <c r="PJ100" s="29">
        <v>224.34</v>
      </c>
      <c r="PK100" s="29">
        <v>230.137</v>
      </c>
      <c r="PL100" s="29">
        <v>234.309</v>
      </c>
      <c r="PM100" s="29">
        <v>234.023</v>
      </c>
      <c r="PN100" s="29">
        <v>236.107</v>
      </c>
      <c r="PO100" s="29">
        <v>240.53200000000001</v>
      </c>
      <c r="PP100" s="29">
        <v>247.06399999999999</v>
      </c>
      <c r="PQ100" s="29">
        <v>251.35400000000001</v>
      </c>
      <c r="PR100" s="29">
        <v>246.22800000000001</v>
      </c>
      <c r="PS100" s="29">
        <v>239.19900000000001</v>
      </c>
      <c r="PT100" s="29">
        <v>232.73699999999999</v>
      </c>
      <c r="PU100" s="29">
        <v>230.75899999999999</v>
      </c>
      <c r="PV100" s="29">
        <v>228.952</v>
      </c>
      <c r="PW100" s="29">
        <v>226.67500000000001</v>
      </c>
      <c r="PX100" s="29">
        <v>228.02699999999999</v>
      </c>
      <c r="PY100" s="29">
        <v>231.405</v>
      </c>
      <c r="PZ100" s="29">
        <v>233.33199999999999</v>
      </c>
      <c r="QA100" s="29">
        <v>236.721</v>
      </c>
      <c r="QB100" s="29">
        <v>235.256</v>
      </c>
      <c r="QC100" s="29">
        <v>235.499</v>
      </c>
      <c r="QD100" s="29">
        <v>233.48</v>
      </c>
      <c r="QE100" s="29">
        <v>230.58199999999999</v>
      </c>
      <c r="QF100" s="29">
        <v>232.12299999999999</v>
      </c>
      <c r="QG100" s="29">
        <v>230.23</v>
      </c>
      <c r="QH100" s="29">
        <v>228.774</v>
      </c>
      <c r="QI100" s="29">
        <v>233.155</v>
      </c>
      <c r="QJ100" s="29">
        <v>243.84399999999999</v>
      </c>
      <c r="QK100" s="29">
        <v>246.827</v>
      </c>
      <c r="QL100" s="29">
        <v>240.595</v>
      </c>
      <c r="QM100" s="29">
        <v>231.41</v>
      </c>
      <c r="QN100" s="29">
        <v>237.77600000000001</v>
      </c>
      <c r="QO100" s="29">
        <v>245.33199999999999</v>
      </c>
      <c r="QP100" s="29">
        <v>249.61500000000001</v>
      </c>
      <c r="QQ100" s="29">
        <v>253.06</v>
      </c>
      <c r="QR100" s="29">
        <v>266.42</v>
      </c>
      <c r="QS100" s="29">
        <v>272.81099999999998</v>
      </c>
      <c r="QT100" s="29">
        <v>273.48099999999999</v>
      </c>
      <c r="QU100" s="29">
        <v>273.74700000000001</v>
      </c>
      <c r="QV100" s="29">
        <v>279.024</v>
      </c>
      <c r="QW100" s="29">
        <v>280.19400000000002</v>
      </c>
      <c r="QX100" s="29">
        <v>281.952</v>
      </c>
      <c r="QY100" s="29">
        <v>286.12400000000002</v>
      </c>
      <c r="QZ100" s="29">
        <v>289.64699999999999</v>
      </c>
      <c r="RA100" s="29">
        <v>297.05700000000002</v>
      </c>
      <c r="RB100" s="29">
        <v>299.24400000000003</v>
      </c>
      <c r="RC100" s="29">
        <v>310.18599999999998</v>
      </c>
      <c r="RD100" s="29">
        <v>314.07100000000003</v>
      </c>
      <c r="RE100" s="29">
        <v>311.49</v>
      </c>
      <c r="RF100" s="29">
        <v>318.51100000000002</v>
      </c>
      <c r="RG100" s="29">
        <v>318.01400000000001</v>
      </c>
      <c r="RH100" s="29">
        <v>329.28800000000001</v>
      </c>
      <c r="RI100" s="29">
        <v>337.62599999999998</v>
      </c>
      <c r="RJ100" s="29">
        <v>348.42</v>
      </c>
      <c r="RK100" s="29">
        <v>352.32400000000001</v>
      </c>
      <c r="RL100" s="29">
        <v>342.13799999999998</v>
      </c>
      <c r="RM100" s="29">
        <v>332.23</v>
      </c>
      <c r="RN100" s="29">
        <v>330.17399999999998</v>
      </c>
      <c r="RO100" s="29">
        <v>330.08199999999999</v>
      </c>
      <c r="RP100" s="29">
        <v>325.46600000000001</v>
      </c>
      <c r="RQ100" s="29">
        <v>328.20600000000002</v>
      </c>
      <c r="RR100" s="29">
        <v>326.517</v>
      </c>
      <c r="RS100" s="29">
        <v>323.77600000000001</v>
      </c>
      <c r="RT100" s="29">
        <v>321.70499999999998</v>
      </c>
      <c r="RU100" s="29">
        <v>320.02699999999999</v>
      </c>
      <c r="RV100" s="29">
        <v>317.06299999999999</v>
      </c>
      <c r="RW100" s="29">
        <v>315.74400000000003</v>
      </c>
      <c r="RX100" s="29">
        <v>315.88499999999999</v>
      </c>
      <c r="RY100" s="29">
        <v>322.935</v>
      </c>
      <c r="RZ100" s="29">
        <v>336.01799999999997</v>
      </c>
      <c r="SA100" s="29">
        <v>335.601</v>
      </c>
      <c r="SB100" s="29">
        <v>332.286</v>
      </c>
      <c r="SC100" s="29">
        <v>331.49599999999998</v>
      </c>
      <c r="SD100" s="29">
        <v>322.67899999999997</v>
      </c>
      <c r="SE100" s="29">
        <v>308.93700000000001</v>
      </c>
      <c r="SF100" s="29">
        <v>296.19299999999998</v>
      </c>
      <c r="SG100" s="29">
        <v>295.85300000000001</v>
      </c>
      <c r="SH100" s="29">
        <v>285.11399999999998</v>
      </c>
      <c r="SI100" s="29">
        <v>278.57</v>
      </c>
      <c r="SJ100" s="29">
        <v>272.613</v>
      </c>
      <c r="SK100" s="29">
        <v>267.91699999999997</v>
      </c>
      <c r="SL100" s="29">
        <v>269.85599999999999</v>
      </c>
      <c r="SM100" s="29">
        <v>270.40100000000001</v>
      </c>
      <c r="SN100" s="29">
        <v>271.875</v>
      </c>
      <c r="SO100" s="29">
        <v>280.55099999999999</v>
      </c>
      <c r="SP100" s="29">
        <v>268.77699999999999</v>
      </c>
      <c r="SQ100" s="29">
        <v>265.35899999999998</v>
      </c>
      <c r="SR100" s="29">
        <v>258.17899999999997</v>
      </c>
      <c r="SS100" s="29">
        <v>253.75299999999999</v>
      </c>
      <c r="ST100" s="29">
        <v>249.76499999999999</v>
      </c>
      <c r="SU100" s="29">
        <v>247.84200000000001</v>
      </c>
      <c r="SV100" s="29">
        <v>243.916</v>
      </c>
      <c r="SW100" s="29">
        <v>237.38399999999999</v>
      </c>
      <c r="SX100" s="29">
        <v>237.52600000000001</v>
      </c>
      <c r="SY100" s="29">
        <v>241.32900000000001</v>
      </c>
      <c r="SZ100" s="29">
        <v>240.68899999999999</v>
      </c>
      <c r="TA100" s="29">
        <v>241.22200000000001</v>
      </c>
      <c r="TB100" s="29">
        <v>244.995</v>
      </c>
      <c r="TC100" s="29">
        <v>253.923</v>
      </c>
      <c r="TD100" s="29">
        <v>257.40899999999999</v>
      </c>
      <c r="TE100" s="29">
        <v>261.07400000000001</v>
      </c>
      <c r="TF100" s="29">
        <v>265.88600000000002</v>
      </c>
      <c r="TG100" s="29">
        <v>256.524</v>
      </c>
      <c r="TH100" s="29">
        <v>255.71899999999999</v>
      </c>
      <c r="TI100" s="29">
        <v>248.648</v>
      </c>
      <c r="TJ100" s="29">
        <v>244</v>
      </c>
    </row>
    <row r="101" spans="2:532" x14ac:dyDescent="0.25">
      <c r="B101" s="29" t="s">
        <v>418</v>
      </c>
      <c r="C101" s="29" t="s">
        <v>927</v>
      </c>
      <c r="D101" s="29">
        <f t="shared" si="13"/>
        <v>513</v>
      </c>
      <c r="E101" s="29" t="str" cm="1">
        <f t="array" ref="E101">_xll.BDP($B101&amp;" corp",E$11)</f>
        <v>VOD 3.1 01/03/79</v>
      </c>
      <c r="F101" s="29" t="str" cm="1">
        <f t="array" ref="F101">_xll.BDP($B101&amp;" corp",F$11)</f>
        <v>VOD</v>
      </c>
      <c r="G101" s="29" cm="1">
        <f t="array" ref="G101">_xll.BDP($B101&amp;" corp",G$11)</f>
        <v>3.1</v>
      </c>
      <c r="H101" s="31" cm="1">
        <f t="array" ref="H101">_xll.BDP($B101&amp;" corp",H$11)*1</f>
        <v>45202</v>
      </c>
      <c r="I101" s="31" t="str">
        <f t="shared" si="14"/>
        <v>VOD 3.1 23</v>
      </c>
      <c r="J101" s="29" t="str" cm="1">
        <f t="array" ref="J101">_xll.BDP($B101&amp;" corp",J$11)</f>
        <v>EUR</v>
      </c>
      <c r="K101" s="31" cm="1">
        <f t="array" ref="K101">_xll.BDP($B101&amp;" corp",K$11)*1</f>
        <v>43369</v>
      </c>
      <c r="L101" s="29">
        <f t="shared" ca="1" si="15"/>
        <v>757</v>
      </c>
      <c r="N101" s="29">
        <v>1</v>
      </c>
      <c r="O101" s="29" t="s">
        <v>1174</v>
      </c>
      <c r="P101" s="29">
        <f>_xll.BDH(B101&amp;"@"&amp;C101&amp;" Corp","blp_i_sprd_mid","-2AY",,"Dates=h","Fill=C","Sort=R","Dir=H","factor=1","pcs="&amp;TV102,"cols=513;rows=1")</f>
        <v>289.27800000000002</v>
      </c>
      <c r="Q101" s="29">
        <v>289.31200000000001</v>
      </c>
      <c r="R101" s="29">
        <v>289.34899999999999</v>
      </c>
      <c r="S101" s="29">
        <v>294.93900000000002</v>
      </c>
      <c r="T101" s="29">
        <v>293.82</v>
      </c>
      <c r="U101" s="29">
        <v>289.36099999999999</v>
      </c>
      <c r="V101" s="29">
        <v>286.96600000000001</v>
      </c>
      <c r="W101" s="29">
        <v>286.86099999999999</v>
      </c>
      <c r="X101" s="29">
        <v>288.43700000000001</v>
      </c>
      <c r="Y101" s="29">
        <v>283.02999999999997</v>
      </c>
      <c r="Z101" s="29">
        <v>275.947</v>
      </c>
      <c r="AA101" s="29">
        <v>274.93400000000003</v>
      </c>
      <c r="AB101" s="29">
        <v>278.04000000000002</v>
      </c>
      <c r="AC101" s="29">
        <v>281.75599999999997</v>
      </c>
      <c r="AD101" s="29">
        <v>279.08800000000002</v>
      </c>
      <c r="AE101" s="29">
        <v>291.14299999999997</v>
      </c>
      <c r="AF101" s="29">
        <v>308.14999999999998</v>
      </c>
      <c r="AG101" s="29">
        <v>318.00599999999997</v>
      </c>
      <c r="AH101" s="29">
        <v>327.85599999999999</v>
      </c>
      <c r="AI101" s="29">
        <v>315.041</v>
      </c>
      <c r="AJ101" s="29">
        <v>299.13</v>
      </c>
      <c r="AK101" s="29">
        <v>301.31299999999999</v>
      </c>
      <c r="AL101" s="29">
        <v>296.41199999999998</v>
      </c>
      <c r="AM101" s="29">
        <v>283.524</v>
      </c>
      <c r="AN101" s="29">
        <v>287.34899999999999</v>
      </c>
      <c r="AO101" s="29">
        <v>293.42099999999999</v>
      </c>
      <c r="AP101" s="29">
        <v>295.98700000000002</v>
      </c>
      <c r="AQ101" s="29">
        <v>297.608</v>
      </c>
      <c r="AR101" s="29">
        <v>288.68900000000002</v>
      </c>
      <c r="AS101" s="29">
        <v>276.97500000000002</v>
      </c>
      <c r="AT101" s="29">
        <v>283.02199999999999</v>
      </c>
      <c r="AU101" s="29">
        <v>276.78300000000002</v>
      </c>
      <c r="AV101" s="29">
        <v>267.38400000000001</v>
      </c>
      <c r="AW101" s="29">
        <v>266.05</v>
      </c>
      <c r="AX101" s="29">
        <v>263.202</v>
      </c>
      <c r="AY101" s="29">
        <v>261.709</v>
      </c>
      <c r="AZ101" s="29">
        <v>259.24599999999998</v>
      </c>
      <c r="BA101" s="29">
        <v>258.05099999999999</v>
      </c>
      <c r="BB101" s="29">
        <v>258.06799999999998</v>
      </c>
      <c r="BC101" s="29">
        <v>256.452</v>
      </c>
      <c r="BD101" s="29">
        <v>256.59699999999998</v>
      </c>
      <c r="BE101" s="29">
        <v>254.15799999999999</v>
      </c>
      <c r="BF101" s="29">
        <v>263.52</v>
      </c>
      <c r="BG101" s="29">
        <v>287.58699999999999</v>
      </c>
      <c r="BH101" s="29">
        <v>287.09199999999998</v>
      </c>
      <c r="BI101" s="29">
        <v>283.68</v>
      </c>
      <c r="BJ101" s="29">
        <v>283.69299999999998</v>
      </c>
      <c r="BK101" s="29">
        <v>279.63900000000001</v>
      </c>
      <c r="BL101" s="29">
        <v>262.798</v>
      </c>
      <c r="BM101" s="29">
        <v>255.071</v>
      </c>
      <c r="BN101" s="29">
        <v>253.97399999999999</v>
      </c>
      <c r="BO101" s="29">
        <v>256.24799999999999</v>
      </c>
      <c r="BP101" s="29">
        <v>266.97800000000001</v>
      </c>
      <c r="BQ101" s="29">
        <v>272.35199999999998</v>
      </c>
      <c r="BR101" s="29">
        <v>278.41899999999998</v>
      </c>
      <c r="BS101" s="29">
        <v>280.86099999999999</v>
      </c>
      <c r="BT101" s="29">
        <v>288.81799999999998</v>
      </c>
      <c r="BU101" s="29">
        <v>299.37</v>
      </c>
      <c r="BV101" s="29">
        <v>295.05399999999997</v>
      </c>
      <c r="BW101" s="29">
        <v>288.52199999999999</v>
      </c>
      <c r="BX101" s="29">
        <v>277.375</v>
      </c>
      <c r="BY101" s="29">
        <v>273.06799999999998</v>
      </c>
      <c r="BZ101" s="29">
        <v>264.47199999999998</v>
      </c>
      <c r="CA101" s="29">
        <v>259.911</v>
      </c>
      <c r="CB101" s="29">
        <v>252.185</v>
      </c>
      <c r="CC101" s="29">
        <v>254.36600000000001</v>
      </c>
      <c r="CD101" s="29">
        <v>247.25</v>
      </c>
      <c r="CE101" s="29">
        <v>267.82499999999999</v>
      </c>
      <c r="CF101" s="29">
        <v>279.57299999999998</v>
      </c>
      <c r="CG101" s="29">
        <v>283.55900000000003</v>
      </c>
      <c r="CH101" s="29">
        <v>287.06099999999998</v>
      </c>
      <c r="CI101" s="29">
        <v>296.315</v>
      </c>
      <c r="CJ101" s="29">
        <v>296.077</v>
      </c>
      <c r="CK101" s="29">
        <v>303.26799999999997</v>
      </c>
      <c r="CL101" s="29">
        <v>302.36799999999999</v>
      </c>
      <c r="CM101" s="29">
        <v>304.762</v>
      </c>
      <c r="CN101" s="29">
        <v>297.74200000000002</v>
      </c>
      <c r="CO101" s="29">
        <v>297.85399999999998</v>
      </c>
      <c r="CP101" s="29">
        <v>312.43400000000003</v>
      </c>
      <c r="CQ101" s="29">
        <v>315.42500000000001</v>
      </c>
      <c r="CR101" s="29">
        <v>326.99400000000003</v>
      </c>
      <c r="CS101" s="29">
        <v>336.59800000000001</v>
      </c>
      <c r="CT101" s="29">
        <v>343.71</v>
      </c>
      <c r="CU101" s="29">
        <v>343.928</v>
      </c>
      <c r="CV101" s="29">
        <v>345.87099999999998</v>
      </c>
      <c r="CW101" s="29">
        <v>339.23599999999999</v>
      </c>
      <c r="CX101" s="29">
        <v>333.44900000000001</v>
      </c>
      <c r="CY101" s="29">
        <v>325.85700000000003</v>
      </c>
      <c r="CZ101" s="29">
        <v>313.88</v>
      </c>
      <c r="DA101" s="29">
        <v>310.16899999999998</v>
      </c>
      <c r="DB101" s="29">
        <v>298.40899999999999</v>
      </c>
      <c r="DC101" s="29">
        <v>290.18799999999999</v>
      </c>
      <c r="DD101" s="29">
        <v>308.892</v>
      </c>
      <c r="DE101" s="29">
        <v>302.733</v>
      </c>
      <c r="DF101" s="29">
        <v>311.08699999999999</v>
      </c>
      <c r="DG101" s="29">
        <v>292.18099999999998</v>
      </c>
      <c r="DH101" s="29">
        <v>273.78500000000003</v>
      </c>
      <c r="DI101" s="29">
        <v>251.005</v>
      </c>
      <c r="DJ101" s="29">
        <v>253.23699999999999</v>
      </c>
      <c r="DK101" s="29">
        <v>275.654</v>
      </c>
      <c r="DL101" s="29">
        <v>291.87700000000001</v>
      </c>
      <c r="DM101" s="29">
        <v>311.16199999999998</v>
      </c>
      <c r="DN101" s="29">
        <v>315.63200000000001</v>
      </c>
      <c r="DO101" s="29">
        <v>316.55599999999998</v>
      </c>
      <c r="DP101" s="29">
        <v>303.91500000000002</v>
      </c>
      <c r="DQ101" s="29">
        <v>299.25</v>
      </c>
      <c r="DR101" s="29">
        <v>316.202</v>
      </c>
      <c r="DS101" s="29">
        <v>340.20600000000002</v>
      </c>
      <c r="DT101" s="29">
        <v>341.74799999999999</v>
      </c>
      <c r="DU101" s="29">
        <v>345.536</v>
      </c>
      <c r="DV101" s="29">
        <v>355.05099999999999</v>
      </c>
      <c r="DW101" s="29">
        <v>372.26</v>
      </c>
      <c r="DX101" s="29">
        <v>389.66800000000001</v>
      </c>
      <c r="DY101" s="29">
        <v>407.98599999999999</v>
      </c>
      <c r="DZ101" s="29">
        <v>411.55500000000001</v>
      </c>
      <c r="EA101" s="29">
        <v>401.7</v>
      </c>
      <c r="EB101" s="29">
        <v>402.096</v>
      </c>
      <c r="EC101" s="29">
        <v>402.40100000000001</v>
      </c>
      <c r="ED101" s="29">
        <v>400.94499999999999</v>
      </c>
      <c r="EE101" s="29">
        <v>405.096</v>
      </c>
      <c r="EF101" s="29">
        <v>401.512</v>
      </c>
      <c r="EG101" s="29">
        <v>410.654</v>
      </c>
      <c r="EH101" s="29">
        <v>414.58199999999999</v>
      </c>
      <c r="EI101" s="29">
        <v>384.15499999999997</v>
      </c>
      <c r="EJ101" s="29">
        <v>371.39800000000002</v>
      </c>
      <c r="EK101" s="29">
        <v>361.66500000000002</v>
      </c>
      <c r="EL101" s="29">
        <v>349.327</v>
      </c>
      <c r="EM101" s="29">
        <v>348.76</v>
      </c>
      <c r="EN101" s="29">
        <v>376.12799999999999</v>
      </c>
      <c r="EO101" s="29">
        <v>377.14699999999999</v>
      </c>
      <c r="EP101" s="29">
        <v>392.12299999999999</v>
      </c>
      <c r="EQ101" s="29">
        <v>393.80599999999998</v>
      </c>
      <c r="ER101" s="29">
        <v>365.99299999999999</v>
      </c>
      <c r="ES101" s="29">
        <v>355.423</v>
      </c>
      <c r="ET101" s="29">
        <v>362.24799999999999</v>
      </c>
      <c r="EU101" s="29">
        <v>333.36399999999998</v>
      </c>
      <c r="EV101" s="29">
        <v>322.85399999999998</v>
      </c>
      <c r="EW101" s="29">
        <v>356.16399999999999</v>
      </c>
      <c r="EX101" s="29">
        <v>396.964</v>
      </c>
      <c r="EY101" s="29">
        <v>416.221</v>
      </c>
      <c r="EZ101" s="29">
        <v>449.26499999999999</v>
      </c>
      <c r="FA101" s="29">
        <v>454.25900000000001</v>
      </c>
      <c r="FB101" s="29">
        <v>448.35899999999998</v>
      </c>
      <c r="FC101" s="29">
        <v>445.89499999999998</v>
      </c>
      <c r="FD101" s="29">
        <v>444.41199999999998</v>
      </c>
      <c r="FE101" s="29">
        <v>444.435</v>
      </c>
      <c r="FF101" s="29">
        <v>437.97300000000001</v>
      </c>
      <c r="FG101" s="29">
        <v>460.20400000000001</v>
      </c>
      <c r="FH101" s="29">
        <v>483.30599999999998</v>
      </c>
      <c r="FI101" s="29">
        <v>581.24400000000003</v>
      </c>
      <c r="FJ101" s="29">
        <v>604.80100000000004</v>
      </c>
      <c r="FK101" s="29">
        <v>577.14599999999996</v>
      </c>
      <c r="FL101" s="29">
        <v>627.80999999999995</v>
      </c>
      <c r="FM101" s="29">
        <v>634.38699999999994</v>
      </c>
      <c r="FN101" s="29">
        <v>497.40800000000002</v>
      </c>
      <c r="FO101" s="29">
        <v>469.625</v>
      </c>
      <c r="FP101" s="29">
        <v>393.05900000000003</v>
      </c>
      <c r="FQ101" s="29">
        <v>380.79700000000003</v>
      </c>
      <c r="FR101" s="29">
        <v>315.32100000000003</v>
      </c>
      <c r="FS101" s="29">
        <v>302.17599999999999</v>
      </c>
      <c r="FT101" s="29">
        <v>316.80200000000002</v>
      </c>
      <c r="FU101" s="29">
        <v>261.06299999999999</v>
      </c>
      <c r="FV101" s="29">
        <v>232.24</v>
      </c>
      <c r="FW101" s="29">
        <v>216.77</v>
      </c>
      <c r="FX101" s="29">
        <v>224.37</v>
      </c>
      <c r="FY101" s="29">
        <v>253.25200000000001</v>
      </c>
      <c r="FZ101" s="29">
        <v>256.62299999999999</v>
      </c>
      <c r="GA101" s="29">
        <v>223.33</v>
      </c>
      <c r="GB101" s="29">
        <v>207.93600000000001</v>
      </c>
      <c r="GC101" s="29">
        <v>209.87100000000001</v>
      </c>
      <c r="GD101" s="29">
        <v>200.09299999999999</v>
      </c>
      <c r="GE101" s="29">
        <v>178.739</v>
      </c>
      <c r="GF101" s="29">
        <v>172.74600000000001</v>
      </c>
      <c r="GG101" s="29">
        <v>172.39400000000001</v>
      </c>
      <c r="GH101" s="29">
        <v>170.20400000000001</v>
      </c>
      <c r="GI101" s="29">
        <v>168.01</v>
      </c>
      <c r="GJ101" s="29">
        <v>169.10499999999999</v>
      </c>
      <c r="GK101" s="29">
        <v>171.636</v>
      </c>
      <c r="GL101" s="29">
        <v>170.70500000000001</v>
      </c>
      <c r="GM101" s="29">
        <v>177.49</v>
      </c>
      <c r="GN101" s="29">
        <v>186.64400000000001</v>
      </c>
      <c r="GO101" s="29">
        <v>181.62299999999999</v>
      </c>
      <c r="GP101" s="29">
        <v>178.31</v>
      </c>
      <c r="GQ101" s="29">
        <v>181.411</v>
      </c>
      <c r="GR101" s="29">
        <v>186.82400000000001</v>
      </c>
      <c r="GS101" s="29">
        <v>201.79599999999999</v>
      </c>
      <c r="GT101" s="29">
        <v>202.08</v>
      </c>
      <c r="GU101" s="29">
        <v>201.048</v>
      </c>
      <c r="GV101" s="29">
        <v>197.21299999999999</v>
      </c>
      <c r="GW101" s="29">
        <v>204.58600000000001</v>
      </c>
      <c r="GX101" s="29">
        <v>217.017</v>
      </c>
      <c r="GY101" s="29">
        <v>204.64099999999999</v>
      </c>
      <c r="GZ101" s="29">
        <v>198.99299999999999</v>
      </c>
      <c r="HA101" s="29">
        <v>189.904</v>
      </c>
      <c r="HB101" s="29">
        <v>186.489</v>
      </c>
      <c r="HC101" s="29">
        <v>183.55099999999999</v>
      </c>
      <c r="HD101" s="29">
        <v>185.54900000000001</v>
      </c>
      <c r="HE101" s="29">
        <v>189.31100000000001</v>
      </c>
      <c r="HF101" s="29">
        <v>195.59800000000001</v>
      </c>
      <c r="HG101" s="29">
        <v>197.21100000000001</v>
      </c>
      <c r="HH101" s="29">
        <v>196.81899999999999</v>
      </c>
      <c r="HI101" s="29">
        <v>194.99799999999999</v>
      </c>
      <c r="HJ101" s="29">
        <v>195.006</v>
      </c>
      <c r="HK101" s="29">
        <v>202.99100000000001</v>
      </c>
      <c r="HL101" s="29">
        <v>199.31200000000001</v>
      </c>
      <c r="HM101" s="29">
        <v>193.54400000000001</v>
      </c>
      <c r="HN101" s="29">
        <v>189.09399999999999</v>
      </c>
      <c r="HO101" s="29">
        <v>184.86</v>
      </c>
      <c r="HP101" s="29">
        <v>183.22900000000001</v>
      </c>
      <c r="HQ101" s="29">
        <v>182.03700000000001</v>
      </c>
      <c r="HR101" s="29">
        <v>184.99100000000001</v>
      </c>
      <c r="HS101" s="29">
        <v>186.119</v>
      </c>
      <c r="HT101" s="29">
        <v>184.209</v>
      </c>
      <c r="HU101" s="29">
        <v>186.417</v>
      </c>
      <c r="HV101" s="29">
        <v>186.14599999999999</v>
      </c>
      <c r="HW101" s="29">
        <v>188.45500000000001</v>
      </c>
      <c r="HX101" s="29">
        <v>189.982</v>
      </c>
      <c r="HY101" s="29">
        <v>190.542</v>
      </c>
      <c r="HZ101" s="29">
        <v>191.09299999999999</v>
      </c>
      <c r="IA101" s="29">
        <v>202.24700000000001</v>
      </c>
      <c r="IB101" s="29">
        <v>204.48400000000001</v>
      </c>
      <c r="IC101" s="29">
        <v>201.73500000000001</v>
      </c>
      <c r="ID101" s="29">
        <v>203.303</v>
      </c>
      <c r="IE101" s="29">
        <v>207.197</v>
      </c>
      <c r="IF101" s="29">
        <v>211.49700000000001</v>
      </c>
      <c r="IG101" s="29">
        <v>219.625</v>
      </c>
      <c r="IH101" s="29">
        <v>224.14400000000001</v>
      </c>
      <c r="II101" s="29">
        <v>211.072</v>
      </c>
      <c r="IJ101" s="29">
        <v>214.82599999999999</v>
      </c>
      <c r="IK101" s="29">
        <v>215.63300000000001</v>
      </c>
      <c r="IL101" s="29">
        <v>214.709</v>
      </c>
      <c r="IM101" s="29">
        <v>211.91200000000001</v>
      </c>
      <c r="IN101" s="29">
        <v>213.995</v>
      </c>
      <c r="IO101" s="29">
        <v>219.81</v>
      </c>
      <c r="IP101" s="29">
        <v>221.6</v>
      </c>
      <c r="IQ101" s="29">
        <v>222.48500000000001</v>
      </c>
      <c r="IR101" s="29">
        <v>218.78299999999999</v>
      </c>
      <c r="IS101" s="29">
        <v>216.98099999999999</v>
      </c>
      <c r="IT101" s="29">
        <v>217.55799999999999</v>
      </c>
      <c r="IU101" s="29">
        <v>217.42</v>
      </c>
      <c r="IV101" s="29">
        <v>215.524</v>
      </c>
      <c r="IW101" s="29">
        <v>211.52199999999999</v>
      </c>
      <c r="IX101" s="29">
        <v>213.06299999999999</v>
      </c>
      <c r="IY101" s="29">
        <v>207.08099999999999</v>
      </c>
      <c r="IZ101" s="29">
        <v>201.072</v>
      </c>
      <c r="JA101" s="29">
        <v>198.57300000000001</v>
      </c>
      <c r="JB101" s="29">
        <v>195.23599999999999</v>
      </c>
      <c r="JC101" s="29">
        <v>201.17099999999999</v>
      </c>
      <c r="JD101" s="29">
        <v>210.84299999999999</v>
      </c>
      <c r="JE101" s="29">
        <v>212.89400000000001</v>
      </c>
      <c r="JF101" s="29">
        <v>205.83799999999999</v>
      </c>
      <c r="JG101" s="29">
        <v>197.202</v>
      </c>
      <c r="JH101" s="29">
        <v>188.99299999999999</v>
      </c>
      <c r="JI101" s="29">
        <v>189.53700000000001</v>
      </c>
      <c r="JJ101" s="29">
        <v>192.18899999999999</v>
      </c>
      <c r="JK101" s="29">
        <v>192.107</v>
      </c>
      <c r="JL101" s="29">
        <v>192.56899999999999</v>
      </c>
      <c r="JM101" s="29">
        <v>197.28899999999999</v>
      </c>
      <c r="JN101" s="29">
        <v>200.143</v>
      </c>
      <c r="JO101" s="29">
        <v>201.64400000000001</v>
      </c>
      <c r="JP101" s="29">
        <v>205.078</v>
      </c>
      <c r="JQ101" s="29">
        <v>208.184</v>
      </c>
      <c r="JR101" s="29">
        <v>211.87700000000001</v>
      </c>
      <c r="JS101" s="29">
        <v>212.52500000000001</v>
      </c>
      <c r="JT101" s="29">
        <v>222.626</v>
      </c>
      <c r="JU101" s="29">
        <v>227.709</v>
      </c>
      <c r="JV101" s="29">
        <v>228.24199999999999</v>
      </c>
      <c r="JW101" s="29">
        <v>213.30699999999999</v>
      </c>
      <c r="JX101" s="29">
        <v>211.458</v>
      </c>
      <c r="JY101" s="29">
        <v>215.29</v>
      </c>
      <c r="JZ101" s="29">
        <v>201.91399999999999</v>
      </c>
      <c r="KA101" s="29">
        <v>194.624</v>
      </c>
      <c r="KB101" s="29">
        <v>196.74299999999999</v>
      </c>
      <c r="KC101" s="29">
        <v>196.012</v>
      </c>
      <c r="KD101" s="29">
        <v>201.292</v>
      </c>
      <c r="KE101" s="29">
        <v>204.64500000000001</v>
      </c>
      <c r="KF101" s="29">
        <v>200.81</v>
      </c>
      <c r="KG101" s="29">
        <v>201</v>
      </c>
      <c r="KH101" s="29">
        <v>196.928</v>
      </c>
      <c r="KI101" s="29">
        <v>214.33</v>
      </c>
      <c r="KJ101" s="29">
        <v>214.273</v>
      </c>
      <c r="KK101" s="29">
        <v>205.179</v>
      </c>
      <c r="KL101" s="29">
        <v>199.46100000000001</v>
      </c>
      <c r="KM101" s="29">
        <v>193.25</v>
      </c>
      <c r="KN101" s="29">
        <v>188.452</v>
      </c>
      <c r="KO101" s="29">
        <v>224.749</v>
      </c>
      <c r="KP101" s="29">
        <v>226.56299999999999</v>
      </c>
      <c r="KQ101" s="29">
        <v>225.4</v>
      </c>
      <c r="KR101" s="29">
        <v>223.34399999999999</v>
      </c>
      <c r="KS101" s="29">
        <v>216.62100000000001</v>
      </c>
      <c r="KT101" s="29">
        <v>230.90899999999999</v>
      </c>
      <c r="KU101" s="29">
        <v>235.08799999999999</v>
      </c>
      <c r="KV101" s="29">
        <v>230.22300000000001</v>
      </c>
      <c r="KW101" s="29">
        <v>229.35400000000001</v>
      </c>
      <c r="KX101" s="29">
        <v>228.048</v>
      </c>
      <c r="KY101" s="29">
        <v>225.60499999999999</v>
      </c>
      <c r="KZ101" s="29">
        <v>223.244</v>
      </c>
      <c r="LA101" s="29">
        <v>220.94300000000001</v>
      </c>
      <c r="LB101" s="29">
        <v>220.786</v>
      </c>
      <c r="LC101" s="29">
        <v>224.77</v>
      </c>
      <c r="LD101" s="29">
        <v>232.114</v>
      </c>
      <c r="LE101" s="29">
        <v>239.11500000000001</v>
      </c>
      <c r="LF101" s="29">
        <v>240.30500000000001</v>
      </c>
      <c r="LG101" s="29">
        <v>263.13799999999998</v>
      </c>
      <c r="LH101" s="29">
        <v>275.91899999999998</v>
      </c>
      <c r="LI101" s="29">
        <v>259.11599999999999</v>
      </c>
      <c r="LJ101" s="29">
        <v>248.86799999999999</v>
      </c>
      <c r="LK101" s="29">
        <v>249.91</v>
      </c>
      <c r="LL101" s="29">
        <v>257.74299999999999</v>
      </c>
      <c r="LM101" s="29">
        <v>264.56400000000002</v>
      </c>
      <c r="LN101" s="29">
        <v>272.72199999999998</v>
      </c>
      <c r="LO101" s="29">
        <v>277.32299999999998</v>
      </c>
      <c r="LP101" s="29">
        <v>287.50299999999999</v>
      </c>
      <c r="LQ101" s="29">
        <v>278.959</v>
      </c>
      <c r="LR101" s="29">
        <v>269.12200000000001</v>
      </c>
      <c r="LS101" s="29">
        <v>263.13</v>
      </c>
      <c r="LT101" s="29">
        <v>268.41300000000001</v>
      </c>
      <c r="LU101" s="29">
        <v>260.37799999999999</v>
      </c>
      <c r="LV101" s="29">
        <v>262.20100000000002</v>
      </c>
      <c r="LW101" s="29">
        <v>263.43900000000002</v>
      </c>
      <c r="LX101" s="29">
        <v>272.589</v>
      </c>
      <c r="LY101" s="29">
        <v>276.21699999999998</v>
      </c>
      <c r="LZ101" s="29">
        <v>286.11099999999999</v>
      </c>
      <c r="MA101" s="29">
        <v>299.09399999999999</v>
      </c>
      <c r="MB101" s="29">
        <v>305.19499999999999</v>
      </c>
      <c r="MC101" s="29">
        <v>299.16199999999998</v>
      </c>
      <c r="MD101" s="29">
        <v>271.226</v>
      </c>
      <c r="ME101" s="29">
        <v>266.49099999999999</v>
      </c>
      <c r="MF101" s="29">
        <v>262.947</v>
      </c>
      <c r="MG101" s="29">
        <v>262.786</v>
      </c>
      <c r="MH101" s="29">
        <v>273.39800000000002</v>
      </c>
      <c r="MI101" s="29">
        <v>275.54300000000001</v>
      </c>
      <c r="MJ101" s="29">
        <v>265.15600000000001</v>
      </c>
      <c r="MK101" s="29">
        <v>253.446</v>
      </c>
      <c r="ML101" s="29">
        <v>248.86199999999999</v>
      </c>
      <c r="MM101" s="29">
        <v>247.85499999999999</v>
      </c>
      <c r="MN101" s="29">
        <v>245.33199999999999</v>
      </c>
      <c r="MO101" s="29">
        <v>244.46199999999999</v>
      </c>
      <c r="MP101" s="29">
        <v>262.79599999999999</v>
      </c>
      <c r="MQ101" s="29">
        <v>272.947</v>
      </c>
      <c r="MR101" s="29">
        <v>276.30599999999998</v>
      </c>
      <c r="MS101" s="29">
        <v>271.90699999999998</v>
      </c>
      <c r="MT101" s="29">
        <v>265.83</v>
      </c>
      <c r="MU101" s="29">
        <v>263.38</v>
      </c>
      <c r="MV101" s="29">
        <v>257.76299999999998</v>
      </c>
      <c r="MW101" s="29">
        <v>262.70100000000002</v>
      </c>
      <c r="MX101" s="29">
        <v>281.89299999999997</v>
      </c>
      <c r="MY101" s="29">
        <v>300.839</v>
      </c>
      <c r="MZ101" s="29">
        <v>306.21699999999998</v>
      </c>
      <c r="NA101" s="29">
        <v>309.13</v>
      </c>
      <c r="NB101" s="29">
        <v>309.59199999999998</v>
      </c>
      <c r="NC101" s="29">
        <v>301.47199999999998</v>
      </c>
      <c r="ND101" s="29">
        <v>308.46800000000002</v>
      </c>
      <c r="NE101" s="29">
        <v>317.72300000000001</v>
      </c>
      <c r="NF101" s="29">
        <v>318.67500000000001</v>
      </c>
      <c r="NG101" s="29">
        <v>326.07799999999997</v>
      </c>
      <c r="NH101" s="29">
        <v>335.33</v>
      </c>
      <c r="NI101" s="29">
        <v>359.00599999999997</v>
      </c>
      <c r="NJ101" s="29">
        <v>359.22500000000002</v>
      </c>
      <c r="NK101" s="29">
        <v>353.88400000000001</v>
      </c>
      <c r="NL101" s="29">
        <v>361.10899999999998</v>
      </c>
      <c r="NM101" s="29">
        <v>355.96600000000001</v>
      </c>
      <c r="NN101" s="29">
        <v>360.11099999999999</v>
      </c>
      <c r="NO101" s="29">
        <v>356.32799999999997</v>
      </c>
      <c r="NP101" s="29">
        <v>368.47300000000001</v>
      </c>
      <c r="NQ101" s="29">
        <v>349.65800000000002</v>
      </c>
      <c r="NR101" s="29">
        <v>331.75200000000001</v>
      </c>
      <c r="NS101" s="29">
        <v>325.60300000000001</v>
      </c>
      <c r="NT101" s="29">
        <v>324.26400000000001</v>
      </c>
      <c r="NU101" s="29">
        <v>322.95100000000002</v>
      </c>
      <c r="NV101" s="29">
        <v>327.92700000000002</v>
      </c>
      <c r="NW101" s="29">
        <v>323.74200000000002</v>
      </c>
      <c r="NX101" s="29">
        <v>342.387</v>
      </c>
      <c r="NY101" s="29">
        <v>328.88799999999998</v>
      </c>
      <c r="NZ101" s="29">
        <v>338.15499999999997</v>
      </c>
      <c r="OA101" s="29">
        <v>326.19099999999997</v>
      </c>
      <c r="OB101" s="29">
        <v>305.73099999999999</v>
      </c>
      <c r="OC101" s="29">
        <v>295.94400000000002</v>
      </c>
      <c r="OD101" s="29">
        <v>292.96899999999999</v>
      </c>
      <c r="OE101" s="29">
        <v>293.69099999999997</v>
      </c>
      <c r="OF101" s="29">
        <v>298.529</v>
      </c>
      <c r="OG101" s="29">
        <v>299.81599999999997</v>
      </c>
      <c r="OH101" s="29">
        <v>302.06900000000002</v>
      </c>
      <c r="OI101" s="29">
        <v>306.72800000000001</v>
      </c>
      <c r="OJ101" s="29">
        <v>305.02499999999998</v>
      </c>
      <c r="OK101" s="29">
        <v>302.351</v>
      </c>
      <c r="OL101" s="29">
        <v>300.714</v>
      </c>
      <c r="OM101" s="29">
        <v>300.88</v>
      </c>
      <c r="ON101" s="29">
        <v>297.38400000000001</v>
      </c>
      <c r="OO101" s="29">
        <v>294.36099999999999</v>
      </c>
      <c r="OP101" s="29">
        <v>297.98</v>
      </c>
      <c r="OQ101" s="29">
        <v>310.255</v>
      </c>
      <c r="OR101" s="29">
        <v>322.79899999999998</v>
      </c>
      <c r="OS101" s="29">
        <v>332.524</v>
      </c>
      <c r="OT101" s="29">
        <v>331.90100000000001</v>
      </c>
      <c r="OU101" s="29">
        <v>330.91</v>
      </c>
      <c r="OV101" s="29">
        <v>331.31700000000001</v>
      </c>
      <c r="OW101" s="29">
        <v>330.245</v>
      </c>
      <c r="OX101" s="29">
        <v>328.06599999999997</v>
      </c>
      <c r="OY101" s="29">
        <v>331.63600000000002</v>
      </c>
      <c r="OZ101" s="29">
        <v>322.31099999999998</v>
      </c>
      <c r="PA101" s="29">
        <v>337.99900000000002</v>
      </c>
      <c r="PB101" s="29">
        <v>358.65199999999999</v>
      </c>
      <c r="PC101" s="29">
        <v>366.54899999999998</v>
      </c>
      <c r="PD101" s="29">
        <v>365.36799999999999</v>
      </c>
      <c r="PE101" s="29">
        <v>379.86099999999999</v>
      </c>
      <c r="PF101" s="29">
        <v>372.81900000000002</v>
      </c>
      <c r="PG101" s="29">
        <v>378.70400000000001</v>
      </c>
      <c r="PH101" s="29">
        <v>376.35399999999998</v>
      </c>
      <c r="PI101" s="29">
        <v>367.738</v>
      </c>
      <c r="PJ101" s="29">
        <v>360.91399999999999</v>
      </c>
      <c r="PK101" s="29">
        <v>363.64600000000002</v>
      </c>
      <c r="PL101" s="29">
        <v>357.57600000000002</v>
      </c>
      <c r="PM101" s="29">
        <v>360.62299999999999</v>
      </c>
      <c r="PN101" s="29">
        <v>370.30799999999999</v>
      </c>
      <c r="PO101" s="29">
        <v>374.77</v>
      </c>
      <c r="PP101" s="29">
        <v>400.01100000000002</v>
      </c>
      <c r="PQ101" s="29">
        <v>397.41399999999999</v>
      </c>
      <c r="PR101" s="29">
        <v>388.69400000000002</v>
      </c>
      <c r="PS101" s="29">
        <v>380.786</v>
      </c>
      <c r="PT101" s="29">
        <v>376.988</v>
      </c>
      <c r="PU101" s="29">
        <v>372.88400000000001</v>
      </c>
      <c r="PV101" s="29">
        <v>358.447</v>
      </c>
      <c r="PW101" s="29">
        <v>352.327</v>
      </c>
      <c r="PX101" s="29">
        <v>356.98500000000001</v>
      </c>
      <c r="PY101" s="29">
        <v>363.435</v>
      </c>
      <c r="PZ101" s="29">
        <v>382.50299999999999</v>
      </c>
      <c r="QA101" s="29">
        <v>380.94099999999997</v>
      </c>
      <c r="QB101" s="29">
        <v>368.13900000000001</v>
      </c>
      <c r="QC101" s="29">
        <v>356.13200000000001</v>
      </c>
      <c r="QD101" s="29">
        <v>359.863</v>
      </c>
      <c r="QE101" s="29">
        <v>371.536</v>
      </c>
      <c r="QF101" s="29">
        <v>373.51400000000001</v>
      </c>
      <c r="QG101" s="29">
        <v>374.83</v>
      </c>
      <c r="QH101" s="29">
        <v>382.255</v>
      </c>
      <c r="QI101" s="29">
        <v>405.35599999999999</v>
      </c>
      <c r="QJ101" s="29">
        <v>413.14800000000002</v>
      </c>
      <c r="QK101" s="29">
        <v>402.23399999999998</v>
      </c>
      <c r="QL101" s="29">
        <v>378.86</v>
      </c>
      <c r="QM101" s="29">
        <v>384.584</v>
      </c>
      <c r="QN101" s="29">
        <v>395.45299999999997</v>
      </c>
      <c r="QO101" s="29">
        <v>396.47300000000001</v>
      </c>
      <c r="QP101" s="29">
        <v>396.86599999999999</v>
      </c>
      <c r="QQ101" s="29">
        <v>413.81</v>
      </c>
      <c r="QR101" s="29">
        <v>434.392</v>
      </c>
      <c r="QS101" s="29">
        <v>434.29</v>
      </c>
      <c r="QT101" s="29">
        <v>431.69600000000003</v>
      </c>
      <c r="QU101" s="29">
        <v>416.495</v>
      </c>
      <c r="QV101" s="29">
        <v>411.51</v>
      </c>
      <c r="QW101" s="29">
        <v>409.41199999999998</v>
      </c>
      <c r="QX101" s="29">
        <v>371.45</v>
      </c>
      <c r="QY101" s="29">
        <v>373.05</v>
      </c>
      <c r="QZ101" s="29">
        <v>391.77199999999999</v>
      </c>
      <c r="RA101" s="29">
        <v>374.78899999999999</v>
      </c>
      <c r="RB101" s="29">
        <v>404.22699999999998</v>
      </c>
      <c r="RC101" s="29">
        <v>403.113</v>
      </c>
      <c r="RD101" s="29">
        <v>385.077</v>
      </c>
      <c r="RE101" s="29">
        <v>407.37799999999999</v>
      </c>
      <c r="RF101" s="29">
        <v>408.75299999999999</v>
      </c>
      <c r="RG101" s="29">
        <v>433.46699999999998</v>
      </c>
      <c r="RH101" s="29">
        <v>447.40300000000002</v>
      </c>
      <c r="RI101" s="29">
        <v>453.65199999999999</v>
      </c>
      <c r="RJ101" s="29">
        <v>456.81200000000001</v>
      </c>
      <c r="RK101" s="29">
        <v>445.00099999999998</v>
      </c>
      <c r="RL101" s="29">
        <v>430.72399999999999</v>
      </c>
      <c r="RM101" s="29">
        <v>431.03300000000002</v>
      </c>
      <c r="RN101" s="29">
        <v>429.46199999999999</v>
      </c>
      <c r="RO101" s="29">
        <v>422.61599999999999</v>
      </c>
      <c r="RP101" s="29">
        <v>425.755</v>
      </c>
      <c r="RQ101" s="29">
        <v>421.17099999999999</v>
      </c>
      <c r="RR101" s="29">
        <v>417.04199999999997</v>
      </c>
      <c r="RS101" s="29">
        <v>416.375</v>
      </c>
      <c r="RT101" s="29">
        <v>412.92700000000002</v>
      </c>
      <c r="RU101" s="29">
        <v>407.90499999999997</v>
      </c>
      <c r="RV101" s="29">
        <v>403.67399999999998</v>
      </c>
      <c r="RW101" s="29">
        <v>422.27800000000002</v>
      </c>
      <c r="RX101" s="29">
        <v>445.32</v>
      </c>
      <c r="RY101" s="29">
        <v>452.44200000000001</v>
      </c>
      <c r="RZ101" s="29">
        <v>445.44499999999999</v>
      </c>
      <c r="SA101" s="29">
        <v>443.79500000000002</v>
      </c>
      <c r="SB101" s="29">
        <v>431.68099999999998</v>
      </c>
      <c r="SC101" s="29">
        <v>420.79599999999999</v>
      </c>
      <c r="SD101" s="29">
        <v>404.06700000000001</v>
      </c>
      <c r="SE101" s="29">
        <v>414.86799999999999</v>
      </c>
      <c r="SF101" s="29">
        <v>405.51900000000001</v>
      </c>
      <c r="SG101" s="29">
        <v>390.42700000000002</v>
      </c>
      <c r="SH101" s="29">
        <v>364.16699999999997</v>
      </c>
      <c r="SI101" s="29">
        <v>347.85399999999998</v>
      </c>
      <c r="SJ101" s="29">
        <v>347.09300000000002</v>
      </c>
      <c r="SK101" s="29">
        <v>359.81700000000001</v>
      </c>
      <c r="SL101" s="29">
        <v>371.14299999999997</v>
      </c>
      <c r="SM101" s="29">
        <v>399.81700000000001</v>
      </c>
      <c r="SN101" s="29">
        <v>369.27300000000002</v>
      </c>
      <c r="SO101" s="29">
        <v>354.01299999999998</v>
      </c>
      <c r="SP101" s="29">
        <v>348.96600000000001</v>
      </c>
      <c r="SQ101" s="29">
        <v>331.29399999999998</v>
      </c>
      <c r="SR101" s="29">
        <v>325.99299999999999</v>
      </c>
      <c r="SS101" s="29">
        <v>321.02699999999999</v>
      </c>
      <c r="ST101" s="29">
        <v>309.54700000000003</v>
      </c>
      <c r="SU101" s="29">
        <v>297.66500000000002</v>
      </c>
      <c r="SV101" s="29">
        <v>301.57600000000002</v>
      </c>
      <c r="SW101" s="29">
        <v>307.38499999999999</v>
      </c>
      <c r="SX101" s="29">
        <v>305.14600000000002</v>
      </c>
      <c r="SY101" s="29">
        <v>302.18099999999998</v>
      </c>
      <c r="SZ101" s="29">
        <v>306.51299999999998</v>
      </c>
      <c r="TA101" s="29">
        <v>322.27199999999999</v>
      </c>
      <c r="TB101" s="29">
        <v>325.58800000000002</v>
      </c>
      <c r="TC101" s="29">
        <v>326.14999999999998</v>
      </c>
      <c r="TD101" s="29">
        <v>327.5</v>
      </c>
      <c r="TE101" s="29">
        <v>315.51600000000002</v>
      </c>
      <c r="TF101" s="29">
        <v>312.78199999999998</v>
      </c>
      <c r="TG101" s="29">
        <v>309.46800000000002</v>
      </c>
      <c r="TH101" s="29">
        <v>303.03500000000003</v>
      </c>
    </row>
    <row r="102" spans="2:532" x14ac:dyDescent="0.25">
      <c r="B102" s="29" t="s">
        <v>427</v>
      </c>
      <c r="C102" s="29" t="s">
        <v>927</v>
      </c>
      <c r="D102" s="29">
        <f t="shared" si="13"/>
        <v>513</v>
      </c>
      <c r="E102" s="29" t="str" cm="1">
        <f t="array" ref="E102">_xll.BDP($B102&amp;" corp",E$11)</f>
        <v>VOD 4.2 10/03/78</v>
      </c>
      <c r="F102" s="29" t="str" cm="1">
        <f t="array" ref="F102">_xll.BDP($B102&amp;" corp",F$11)</f>
        <v>VOD</v>
      </c>
      <c r="G102" s="29" cm="1">
        <f t="array" ref="G102">_xll.BDP($B102&amp;" corp",G$11)</f>
        <v>4.2</v>
      </c>
      <c r="H102" s="31" cm="1">
        <f t="array" ref="H102">_xll.BDP($B102&amp;" corp",H$11)*1</f>
        <v>46937</v>
      </c>
      <c r="I102" s="31" t="str">
        <f t="shared" si="14"/>
        <v>VOD 4.2 28</v>
      </c>
      <c r="J102" s="29" t="str" cm="1">
        <f t="array" ref="J102">_xll.BDP($B102&amp;" corp",J$11)</f>
        <v>EUR</v>
      </c>
      <c r="K102" s="31" cm="1">
        <f t="array" ref="K102">_xll.BDP($B102&amp;" corp",K$11)*1</f>
        <v>43369</v>
      </c>
      <c r="L102" s="29">
        <f t="shared" ca="1" si="15"/>
        <v>757</v>
      </c>
      <c r="N102" s="29">
        <v>1</v>
      </c>
      <c r="O102" s="29" t="s">
        <v>1174</v>
      </c>
      <c r="P102" s="29">
        <f>_xll.BDH(B102&amp;"@"&amp;C102&amp;" Corp","blp_i_sprd_mid","-2AY",,"Dates=h","Fill=C","Sort=R","Dir=H","factor=1","pcs="&amp;TV103,"cols=513;rows=1")</f>
        <v>308.81299999999999</v>
      </c>
      <c r="Q102" s="29">
        <v>309.28399999999999</v>
      </c>
      <c r="R102" s="29">
        <v>311.43799999999999</v>
      </c>
      <c r="S102" s="29">
        <v>314.34500000000003</v>
      </c>
      <c r="T102" s="29">
        <v>314.83199999999999</v>
      </c>
      <c r="U102" s="29">
        <v>308.59699999999998</v>
      </c>
      <c r="V102" s="29">
        <v>306.053</v>
      </c>
      <c r="W102" s="29">
        <v>304.791</v>
      </c>
      <c r="X102" s="29">
        <v>304.26499999999999</v>
      </c>
      <c r="Y102" s="29">
        <v>301.34199999999998</v>
      </c>
      <c r="Z102" s="29">
        <v>294.702</v>
      </c>
      <c r="AA102" s="29">
        <v>294.34800000000001</v>
      </c>
      <c r="AB102" s="29">
        <v>297.86099999999999</v>
      </c>
      <c r="AC102" s="29">
        <v>303.99099999999999</v>
      </c>
      <c r="AD102" s="29">
        <v>303.15800000000002</v>
      </c>
      <c r="AE102" s="29">
        <v>309.63400000000001</v>
      </c>
      <c r="AF102" s="29">
        <v>317.512</v>
      </c>
      <c r="AG102" s="29">
        <v>319.541</v>
      </c>
      <c r="AH102" s="29">
        <v>322.36799999999999</v>
      </c>
      <c r="AI102" s="29">
        <v>315.61900000000003</v>
      </c>
      <c r="AJ102" s="29">
        <v>308.971</v>
      </c>
      <c r="AK102" s="29">
        <v>309.72699999999998</v>
      </c>
      <c r="AL102" s="29">
        <v>308.37</v>
      </c>
      <c r="AM102" s="29">
        <v>300.29599999999999</v>
      </c>
      <c r="AN102" s="29">
        <v>299.7</v>
      </c>
      <c r="AO102" s="29">
        <v>298.81200000000001</v>
      </c>
      <c r="AP102" s="29">
        <v>298.13600000000002</v>
      </c>
      <c r="AQ102" s="29">
        <v>298.38</v>
      </c>
      <c r="AR102" s="29">
        <v>294.392</v>
      </c>
      <c r="AS102" s="29">
        <v>288.35500000000002</v>
      </c>
      <c r="AT102" s="29">
        <v>291.42399999999998</v>
      </c>
      <c r="AU102" s="29">
        <v>291.51499999999999</v>
      </c>
      <c r="AV102" s="29">
        <v>284.91199999999998</v>
      </c>
      <c r="AW102" s="29">
        <v>284.303</v>
      </c>
      <c r="AX102" s="29">
        <v>283.84899999999999</v>
      </c>
      <c r="AY102" s="29">
        <v>282.96600000000001</v>
      </c>
      <c r="AZ102" s="29">
        <v>279.774</v>
      </c>
      <c r="BA102" s="29">
        <v>275.76900000000001</v>
      </c>
      <c r="BB102" s="29">
        <v>277.97800000000001</v>
      </c>
      <c r="BC102" s="29">
        <v>276.82100000000003</v>
      </c>
      <c r="BD102" s="29">
        <v>276.44900000000001</v>
      </c>
      <c r="BE102" s="29">
        <v>276.25099999999998</v>
      </c>
      <c r="BF102" s="29">
        <v>284.06099999999998</v>
      </c>
      <c r="BG102" s="29">
        <v>283.07499999999999</v>
      </c>
      <c r="BH102" s="29">
        <v>282.80700000000002</v>
      </c>
      <c r="BI102" s="29">
        <v>279.92</v>
      </c>
      <c r="BJ102" s="29">
        <v>279.10199999999998</v>
      </c>
      <c r="BK102" s="29">
        <v>277.94799999999998</v>
      </c>
      <c r="BL102" s="29">
        <v>271.91300000000001</v>
      </c>
      <c r="BM102" s="29">
        <v>269.25400000000002</v>
      </c>
      <c r="BN102" s="29">
        <v>273.18299999999999</v>
      </c>
      <c r="BO102" s="29">
        <v>275.99299999999999</v>
      </c>
      <c r="BP102" s="29">
        <v>286.55599999999998</v>
      </c>
      <c r="BQ102" s="29">
        <v>289.459</v>
      </c>
      <c r="BR102" s="29">
        <v>294.16500000000002</v>
      </c>
      <c r="BS102" s="29">
        <v>294.32499999999999</v>
      </c>
      <c r="BT102" s="29">
        <v>302.202</v>
      </c>
      <c r="BU102" s="29">
        <v>301.78699999999998</v>
      </c>
      <c r="BV102" s="29">
        <v>299.31700000000001</v>
      </c>
      <c r="BW102" s="29">
        <v>299.267</v>
      </c>
      <c r="BX102" s="29">
        <v>293.22699999999998</v>
      </c>
      <c r="BY102" s="29">
        <v>291.60500000000002</v>
      </c>
      <c r="BZ102" s="29">
        <v>289.53899999999999</v>
      </c>
      <c r="CA102" s="29">
        <v>286.11900000000003</v>
      </c>
      <c r="CB102" s="29">
        <v>287.53899999999999</v>
      </c>
      <c r="CC102" s="29">
        <v>290.59800000000001</v>
      </c>
      <c r="CD102" s="29">
        <v>288.233</v>
      </c>
      <c r="CE102" s="29">
        <v>299.41199999999998</v>
      </c>
      <c r="CF102" s="29">
        <v>304.303</v>
      </c>
      <c r="CG102" s="29">
        <v>307.36200000000002</v>
      </c>
      <c r="CH102" s="29">
        <v>307.81099999999998</v>
      </c>
      <c r="CI102" s="29">
        <v>311.286</v>
      </c>
      <c r="CJ102" s="29">
        <v>309.64499999999998</v>
      </c>
      <c r="CK102" s="29">
        <v>316.09899999999999</v>
      </c>
      <c r="CL102" s="29">
        <v>314.12700000000001</v>
      </c>
      <c r="CM102" s="29">
        <v>310.71600000000001</v>
      </c>
      <c r="CN102" s="29">
        <v>308.07499999999999</v>
      </c>
      <c r="CO102" s="29">
        <v>308.23399999999998</v>
      </c>
      <c r="CP102" s="29">
        <v>312.29599999999999</v>
      </c>
      <c r="CQ102" s="29">
        <v>314.48599999999999</v>
      </c>
      <c r="CR102" s="29">
        <v>317.815</v>
      </c>
      <c r="CS102" s="29">
        <v>322.04000000000002</v>
      </c>
      <c r="CT102" s="29">
        <v>322.96899999999999</v>
      </c>
      <c r="CU102" s="29">
        <v>323.01100000000002</v>
      </c>
      <c r="CV102" s="29">
        <v>322.17899999999997</v>
      </c>
      <c r="CW102" s="29">
        <v>320.78199999999998</v>
      </c>
      <c r="CX102" s="29">
        <v>316.87200000000001</v>
      </c>
      <c r="CY102" s="29">
        <v>321.38799999999998</v>
      </c>
      <c r="CZ102" s="29">
        <v>315.04599999999999</v>
      </c>
      <c r="DA102" s="29">
        <v>315.17599999999999</v>
      </c>
      <c r="DB102" s="29">
        <v>307.78300000000002</v>
      </c>
      <c r="DC102" s="29">
        <v>304.40699999999998</v>
      </c>
      <c r="DD102" s="29">
        <v>317.49299999999999</v>
      </c>
      <c r="DE102" s="29">
        <v>310.68099999999998</v>
      </c>
      <c r="DF102" s="29">
        <v>313.334</v>
      </c>
      <c r="DG102" s="29">
        <v>295.36700000000002</v>
      </c>
      <c r="DH102" s="29">
        <v>282.41399999999999</v>
      </c>
      <c r="DI102" s="29">
        <v>272.59199999999998</v>
      </c>
      <c r="DJ102" s="29">
        <v>274.58600000000001</v>
      </c>
      <c r="DK102" s="29">
        <v>299.11700000000002</v>
      </c>
      <c r="DL102" s="29">
        <v>314.351</v>
      </c>
      <c r="DM102" s="29">
        <v>328.39600000000002</v>
      </c>
      <c r="DN102" s="29">
        <v>330.553</v>
      </c>
      <c r="DO102" s="29">
        <v>336.279</v>
      </c>
      <c r="DP102" s="29">
        <v>334.35599999999999</v>
      </c>
      <c r="DQ102" s="29">
        <v>338.42099999999999</v>
      </c>
      <c r="DR102" s="29">
        <v>344.93900000000002</v>
      </c>
      <c r="DS102" s="29">
        <v>350.428</v>
      </c>
      <c r="DT102" s="29">
        <v>361.488</v>
      </c>
      <c r="DU102" s="29">
        <v>363.18599999999998</v>
      </c>
      <c r="DV102" s="29">
        <v>368.47500000000002</v>
      </c>
      <c r="DW102" s="29">
        <v>376.25</v>
      </c>
      <c r="DX102" s="29">
        <v>387.72399999999999</v>
      </c>
      <c r="DY102" s="29">
        <v>398.65499999999997</v>
      </c>
      <c r="DZ102" s="29">
        <v>403.43299999999999</v>
      </c>
      <c r="EA102" s="29">
        <v>400.2</v>
      </c>
      <c r="EB102" s="29">
        <v>399.70100000000002</v>
      </c>
      <c r="EC102" s="29">
        <v>399.05</v>
      </c>
      <c r="ED102" s="29">
        <v>397.37099999999998</v>
      </c>
      <c r="EE102" s="29">
        <v>403.38799999999998</v>
      </c>
      <c r="EF102" s="29">
        <v>402.83499999999998</v>
      </c>
      <c r="EG102" s="29">
        <v>411.08300000000003</v>
      </c>
      <c r="EH102" s="29">
        <v>413.36200000000002</v>
      </c>
      <c r="EI102" s="29">
        <v>408.37799999999999</v>
      </c>
      <c r="EJ102" s="29">
        <v>403.71600000000001</v>
      </c>
      <c r="EK102" s="29">
        <v>396.459</v>
      </c>
      <c r="EL102" s="29">
        <v>393.59800000000001</v>
      </c>
      <c r="EM102" s="29">
        <v>391.93299999999999</v>
      </c>
      <c r="EN102" s="29">
        <v>403.02300000000002</v>
      </c>
      <c r="EO102" s="29">
        <v>403.21199999999999</v>
      </c>
      <c r="EP102" s="29">
        <v>407.55099999999999</v>
      </c>
      <c r="EQ102" s="29">
        <v>412.89699999999999</v>
      </c>
      <c r="ER102" s="29">
        <v>404.14100000000002</v>
      </c>
      <c r="ES102" s="29">
        <v>406.988</v>
      </c>
      <c r="ET102" s="29">
        <v>411.03199999999998</v>
      </c>
      <c r="EU102" s="29">
        <v>397.97</v>
      </c>
      <c r="EV102" s="29">
        <v>396.30700000000002</v>
      </c>
      <c r="EW102" s="29">
        <v>416.113</v>
      </c>
      <c r="EX102" s="29">
        <v>434.64800000000002</v>
      </c>
      <c r="EY102" s="29">
        <v>447.27300000000002</v>
      </c>
      <c r="EZ102" s="29">
        <v>467.58600000000001</v>
      </c>
      <c r="FA102" s="29">
        <v>473.76100000000002</v>
      </c>
      <c r="FB102" s="29">
        <v>471.98500000000001</v>
      </c>
      <c r="FC102" s="29">
        <v>472.44299999999998</v>
      </c>
      <c r="FD102" s="29">
        <v>473.50299999999999</v>
      </c>
      <c r="FE102" s="29">
        <v>485.61799999999999</v>
      </c>
      <c r="FF102" s="29">
        <v>485.80700000000002</v>
      </c>
      <c r="FG102" s="29">
        <v>486.60500000000002</v>
      </c>
      <c r="FH102" s="29">
        <v>490.22500000000002</v>
      </c>
      <c r="FI102" s="29">
        <v>521.43899999999996</v>
      </c>
      <c r="FJ102" s="29">
        <v>526.88099999999997</v>
      </c>
      <c r="FK102" s="29">
        <v>507.15800000000002</v>
      </c>
      <c r="FL102" s="29">
        <v>506.09800000000001</v>
      </c>
      <c r="FM102" s="29">
        <v>507.53699999999998</v>
      </c>
      <c r="FN102" s="29">
        <v>466.81900000000002</v>
      </c>
      <c r="FO102" s="29">
        <v>430.35399999999998</v>
      </c>
      <c r="FP102" s="29">
        <v>371.87900000000002</v>
      </c>
      <c r="FQ102" s="29">
        <v>363.83100000000002</v>
      </c>
      <c r="FR102" s="29">
        <v>329.69900000000001</v>
      </c>
      <c r="FS102" s="29">
        <v>326.73099999999999</v>
      </c>
      <c r="FT102" s="29">
        <v>333.65600000000001</v>
      </c>
      <c r="FU102" s="29">
        <v>293.57799999999997</v>
      </c>
      <c r="FV102" s="29">
        <v>277.59800000000001</v>
      </c>
      <c r="FW102" s="29">
        <v>269.577</v>
      </c>
      <c r="FX102" s="29">
        <v>273.76100000000002</v>
      </c>
      <c r="FY102" s="29">
        <v>288.2</v>
      </c>
      <c r="FZ102" s="29">
        <v>287.53100000000001</v>
      </c>
      <c r="GA102" s="29">
        <v>264.298</v>
      </c>
      <c r="GB102" s="29">
        <v>246.11</v>
      </c>
      <c r="GC102" s="29">
        <v>245.31299999999999</v>
      </c>
      <c r="GD102" s="29">
        <v>239.709</v>
      </c>
      <c r="GE102" s="29">
        <v>227.94200000000001</v>
      </c>
      <c r="GF102" s="29">
        <v>231.595</v>
      </c>
      <c r="GG102" s="29">
        <v>231.33199999999999</v>
      </c>
      <c r="GH102" s="29">
        <v>232.78800000000001</v>
      </c>
      <c r="GI102" s="29">
        <v>231.87700000000001</v>
      </c>
      <c r="GJ102" s="29">
        <v>233.881</v>
      </c>
      <c r="GK102" s="29">
        <v>250.518</v>
      </c>
      <c r="GL102" s="29">
        <v>234.137</v>
      </c>
      <c r="GM102" s="29">
        <v>237.85400000000001</v>
      </c>
      <c r="GN102" s="29">
        <v>243.929</v>
      </c>
      <c r="GO102" s="29">
        <v>240.286</v>
      </c>
      <c r="GP102" s="29">
        <v>237.80799999999999</v>
      </c>
      <c r="GQ102" s="29">
        <v>240.91499999999999</v>
      </c>
      <c r="GR102" s="29">
        <v>247.964</v>
      </c>
      <c r="GS102" s="29">
        <v>257.202</v>
      </c>
      <c r="GT102" s="29">
        <v>257.12599999999998</v>
      </c>
      <c r="GU102" s="29">
        <v>254.315</v>
      </c>
      <c r="GV102" s="29">
        <v>251.077</v>
      </c>
      <c r="GW102" s="29">
        <v>252.96</v>
      </c>
      <c r="GX102" s="29">
        <v>258.95999999999998</v>
      </c>
      <c r="GY102" s="29">
        <v>250.399</v>
      </c>
      <c r="GZ102" s="29">
        <v>246.67500000000001</v>
      </c>
      <c r="HA102" s="29">
        <v>240.572</v>
      </c>
      <c r="HB102" s="29">
        <v>239.14699999999999</v>
      </c>
      <c r="HC102" s="29">
        <v>235.57300000000001</v>
      </c>
      <c r="HD102" s="29">
        <v>236.63300000000001</v>
      </c>
      <c r="HE102" s="29">
        <v>240.10400000000001</v>
      </c>
      <c r="HF102" s="29">
        <v>241.6</v>
      </c>
      <c r="HG102" s="29">
        <v>240.583</v>
      </c>
      <c r="HH102" s="29">
        <v>240.35300000000001</v>
      </c>
      <c r="HI102" s="29">
        <v>243.79300000000001</v>
      </c>
      <c r="HJ102" s="29">
        <v>243.37</v>
      </c>
      <c r="HK102" s="29">
        <v>248.20400000000001</v>
      </c>
      <c r="HL102" s="29">
        <v>249.26599999999999</v>
      </c>
      <c r="HM102" s="29">
        <v>247.00700000000001</v>
      </c>
      <c r="HN102" s="29">
        <v>243.798</v>
      </c>
      <c r="HO102" s="29">
        <v>239.1</v>
      </c>
      <c r="HP102" s="29">
        <v>234.46600000000001</v>
      </c>
      <c r="HQ102" s="29">
        <v>234.65</v>
      </c>
      <c r="HR102" s="29">
        <v>239.59200000000001</v>
      </c>
      <c r="HS102" s="29">
        <v>239.37299999999999</v>
      </c>
      <c r="HT102" s="29">
        <v>238.012</v>
      </c>
      <c r="HU102" s="29">
        <v>240.81100000000001</v>
      </c>
      <c r="HV102" s="29">
        <v>241.06200000000001</v>
      </c>
      <c r="HW102" s="29">
        <v>242.06200000000001</v>
      </c>
      <c r="HX102" s="29">
        <v>246.57</v>
      </c>
      <c r="HY102" s="29">
        <v>246.94300000000001</v>
      </c>
      <c r="HZ102" s="29">
        <v>249.16</v>
      </c>
      <c r="IA102" s="29">
        <v>252.41200000000001</v>
      </c>
      <c r="IB102" s="29">
        <v>255.714</v>
      </c>
      <c r="IC102" s="29">
        <v>254.11199999999999</v>
      </c>
      <c r="ID102" s="29">
        <v>255.99299999999999</v>
      </c>
      <c r="IE102" s="29">
        <v>258.04199999999997</v>
      </c>
      <c r="IF102" s="29">
        <v>262.20499999999998</v>
      </c>
      <c r="IG102" s="29">
        <v>267.33600000000001</v>
      </c>
      <c r="IH102" s="29">
        <v>270.56</v>
      </c>
      <c r="II102" s="29">
        <v>260.69200000000001</v>
      </c>
      <c r="IJ102" s="29">
        <v>265.572</v>
      </c>
      <c r="IK102" s="29">
        <v>266.95699999999999</v>
      </c>
      <c r="IL102" s="29">
        <v>266.83300000000003</v>
      </c>
      <c r="IM102" s="29">
        <v>266.392</v>
      </c>
      <c r="IN102" s="29">
        <v>270.553</v>
      </c>
      <c r="IO102" s="29">
        <v>277.04500000000002</v>
      </c>
      <c r="IP102" s="29">
        <v>275.89100000000002</v>
      </c>
      <c r="IQ102" s="29">
        <v>276.84699999999998</v>
      </c>
      <c r="IR102" s="29">
        <v>274.08800000000002</v>
      </c>
      <c r="IS102" s="29">
        <v>272.887</v>
      </c>
      <c r="IT102" s="29">
        <v>272.14800000000002</v>
      </c>
      <c r="IU102" s="29">
        <v>273.92099999999999</v>
      </c>
      <c r="IV102" s="29">
        <v>270.05500000000001</v>
      </c>
      <c r="IW102" s="29">
        <v>265.88499999999999</v>
      </c>
      <c r="IX102" s="29">
        <v>265.65699999999998</v>
      </c>
      <c r="IY102" s="29">
        <v>262.22300000000001</v>
      </c>
      <c r="IZ102" s="29">
        <v>252.41200000000001</v>
      </c>
      <c r="JA102" s="29">
        <v>247.637</v>
      </c>
      <c r="JB102" s="29">
        <v>243.27</v>
      </c>
      <c r="JC102" s="29">
        <v>248.77199999999999</v>
      </c>
      <c r="JD102" s="29">
        <v>254.81800000000001</v>
      </c>
      <c r="JE102" s="29">
        <v>256.93</v>
      </c>
      <c r="JF102" s="29">
        <v>249.90899999999999</v>
      </c>
      <c r="JG102" s="29">
        <v>244.59299999999999</v>
      </c>
      <c r="JH102" s="29">
        <v>236.10599999999999</v>
      </c>
      <c r="JI102" s="29">
        <v>238.02199999999999</v>
      </c>
      <c r="JJ102" s="29">
        <v>242.97300000000001</v>
      </c>
      <c r="JK102" s="29">
        <v>243.64</v>
      </c>
      <c r="JL102" s="29">
        <v>241.03899999999999</v>
      </c>
      <c r="JM102" s="29">
        <v>241.185</v>
      </c>
      <c r="JN102" s="29">
        <v>246.92400000000001</v>
      </c>
      <c r="JO102" s="29">
        <v>249.65</v>
      </c>
      <c r="JP102" s="29">
        <v>249.42699999999999</v>
      </c>
      <c r="JQ102" s="29">
        <v>253.70500000000001</v>
      </c>
      <c r="JR102" s="29">
        <v>257.43299999999999</v>
      </c>
      <c r="JS102" s="29">
        <v>255.57499999999999</v>
      </c>
      <c r="JT102" s="29">
        <v>263.447</v>
      </c>
      <c r="JU102" s="29">
        <v>270.185</v>
      </c>
      <c r="JV102" s="29">
        <v>273.23500000000001</v>
      </c>
      <c r="JW102" s="29">
        <v>266.90800000000002</v>
      </c>
      <c r="JX102" s="29">
        <v>268.459</v>
      </c>
      <c r="JY102" s="29">
        <v>269.65699999999998</v>
      </c>
      <c r="JZ102" s="29">
        <v>261.23099999999999</v>
      </c>
      <c r="KA102" s="29">
        <v>258.459</v>
      </c>
      <c r="KB102" s="29">
        <v>259.93400000000003</v>
      </c>
      <c r="KC102" s="29">
        <v>259.73500000000001</v>
      </c>
      <c r="KD102" s="29">
        <v>262.42</v>
      </c>
      <c r="KE102" s="29">
        <v>263.37299999999999</v>
      </c>
      <c r="KF102" s="29">
        <v>262.68099999999998</v>
      </c>
      <c r="KG102" s="29">
        <v>260.57</v>
      </c>
      <c r="KH102" s="29">
        <v>255.45699999999999</v>
      </c>
      <c r="KI102" s="29">
        <v>262.541</v>
      </c>
      <c r="KJ102" s="29">
        <v>261.88400000000001</v>
      </c>
      <c r="KK102" s="29">
        <v>253.23699999999999</v>
      </c>
      <c r="KL102" s="29">
        <v>247.93600000000001</v>
      </c>
      <c r="KM102" s="29">
        <v>241.68</v>
      </c>
      <c r="KN102" s="29">
        <v>246.54400000000001</v>
      </c>
      <c r="KO102" s="29">
        <v>270.298</v>
      </c>
      <c r="KP102" s="29">
        <v>266.971</v>
      </c>
      <c r="KQ102" s="29">
        <v>267.12900000000002</v>
      </c>
      <c r="KR102" s="29">
        <v>267.08199999999999</v>
      </c>
      <c r="KS102" s="29">
        <v>257.59199999999998</v>
      </c>
      <c r="KT102" s="29">
        <v>274.827</v>
      </c>
      <c r="KU102" s="29">
        <v>279.577</v>
      </c>
      <c r="KV102" s="29">
        <v>278.964</v>
      </c>
      <c r="KW102" s="29">
        <v>281.017</v>
      </c>
      <c r="KX102" s="29">
        <v>286.315</v>
      </c>
      <c r="KY102" s="29">
        <v>291.36700000000002</v>
      </c>
      <c r="KZ102" s="29">
        <v>288.62099999999998</v>
      </c>
      <c r="LA102" s="29">
        <v>284.798</v>
      </c>
      <c r="LB102" s="29">
        <v>283.62299999999999</v>
      </c>
      <c r="LC102" s="29">
        <v>291.71199999999999</v>
      </c>
      <c r="LD102" s="29">
        <v>303.19499999999999</v>
      </c>
      <c r="LE102" s="29">
        <v>312.75200000000001</v>
      </c>
      <c r="LF102" s="29">
        <v>316.62599999999998</v>
      </c>
      <c r="LG102" s="29">
        <v>336.1</v>
      </c>
      <c r="LH102" s="29">
        <v>341.08600000000001</v>
      </c>
      <c r="LI102" s="29">
        <v>327.03300000000002</v>
      </c>
      <c r="LJ102" s="29">
        <v>317.08499999999998</v>
      </c>
      <c r="LK102" s="29">
        <v>320.12299999999999</v>
      </c>
      <c r="LL102" s="29">
        <v>322.82900000000001</v>
      </c>
      <c r="LM102" s="29">
        <v>329.50099999999998</v>
      </c>
      <c r="LN102" s="29">
        <v>336.00599999999997</v>
      </c>
      <c r="LO102" s="29">
        <v>336.149</v>
      </c>
      <c r="LP102" s="29">
        <v>341.13099999999997</v>
      </c>
      <c r="LQ102" s="29">
        <v>332.67500000000001</v>
      </c>
      <c r="LR102" s="29">
        <v>323.11</v>
      </c>
      <c r="LS102" s="29">
        <v>319.55599999999998</v>
      </c>
      <c r="LT102" s="29">
        <v>321.14699999999999</v>
      </c>
      <c r="LU102" s="29">
        <v>313.82499999999999</v>
      </c>
      <c r="LV102" s="29">
        <v>311.55</v>
      </c>
      <c r="LW102" s="29">
        <v>314.50700000000001</v>
      </c>
      <c r="LX102" s="29">
        <v>324.916</v>
      </c>
      <c r="LY102" s="29">
        <v>333.32299999999998</v>
      </c>
      <c r="LZ102" s="29">
        <v>338.01400000000001</v>
      </c>
      <c r="MA102" s="29">
        <v>339.12</v>
      </c>
      <c r="MB102" s="29">
        <v>343.096</v>
      </c>
      <c r="MC102" s="29">
        <v>335.375</v>
      </c>
      <c r="MD102" s="29">
        <v>318.82400000000001</v>
      </c>
      <c r="ME102" s="29">
        <v>316.63900000000001</v>
      </c>
      <c r="MF102" s="29">
        <v>314.90899999999999</v>
      </c>
      <c r="MG102" s="29">
        <v>316.464</v>
      </c>
      <c r="MH102" s="29">
        <v>327.16300000000001</v>
      </c>
      <c r="MI102" s="29">
        <v>334.59800000000001</v>
      </c>
      <c r="MJ102" s="29">
        <v>328.39800000000002</v>
      </c>
      <c r="MK102" s="29">
        <v>319.42899999999997</v>
      </c>
      <c r="ML102" s="29">
        <v>320.16500000000002</v>
      </c>
      <c r="MM102" s="29">
        <v>321.40699999999998</v>
      </c>
      <c r="MN102" s="29">
        <v>321.78100000000001</v>
      </c>
      <c r="MO102" s="29">
        <v>323.44600000000003</v>
      </c>
      <c r="MP102" s="29">
        <v>332.46300000000002</v>
      </c>
      <c r="MQ102" s="29">
        <v>339.32900000000001</v>
      </c>
      <c r="MR102" s="29">
        <v>338.97</v>
      </c>
      <c r="MS102" s="29">
        <v>340.60899999999998</v>
      </c>
      <c r="MT102" s="29">
        <v>335.536</v>
      </c>
      <c r="MU102" s="29">
        <v>334.238</v>
      </c>
      <c r="MV102" s="29">
        <v>330.79500000000002</v>
      </c>
      <c r="MW102" s="29">
        <v>336.77600000000001</v>
      </c>
      <c r="MX102" s="29">
        <v>353.99200000000002</v>
      </c>
      <c r="MY102" s="29">
        <v>365.678</v>
      </c>
      <c r="MZ102" s="29">
        <v>368.39800000000002</v>
      </c>
      <c r="NA102" s="29">
        <v>369.80099999999999</v>
      </c>
      <c r="NB102" s="29">
        <v>369.63400000000001</v>
      </c>
      <c r="NC102" s="29">
        <v>363.87799999999999</v>
      </c>
      <c r="ND102" s="29">
        <v>371.49799999999999</v>
      </c>
      <c r="NE102" s="29">
        <v>381.19299999999998</v>
      </c>
      <c r="NF102" s="29">
        <v>383.11799999999999</v>
      </c>
      <c r="NG102" s="29">
        <v>384.75400000000002</v>
      </c>
      <c r="NH102" s="29">
        <v>394.779</v>
      </c>
      <c r="NI102" s="29">
        <v>404.77699999999999</v>
      </c>
      <c r="NJ102" s="29">
        <v>402.64699999999999</v>
      </c>
      <c r="NK102" s="29">
        <v>397.90100000000001</v>
      </c>
      <c r="NL102" s="29">
        <v>401.09300000000002</v>
      </c>
      <c r="NM102" s="29">
        <v>398.50099999999998</v>
      </c>
      <c r="NN102" s="29">
        <v>402.09500000000003</v>
      </c>
      <c r="NO102" s="29">
        <v>396.82900000000001</v>
      </c>
      <c r="NP102" s="29">
        <v>401.714</v>
      </c>
      <c r="NQ102" s="29">
        <v>387.291</v>
      </c>
      <c r="NR102" s="29">
        <v>378.17399999999998</v>
      </c>
      <c r="NS102" s="29">
        <v>374.88600000000002</v>
      </c>
      <c r="NT102" s="29">
        <v>375.85399999999998</v>
      </c>
      <c r="NU102" s="29">
        <v>373.48099999999999</v>
      </c>
      <c r="NV102" s="29">
        <v>377.45299999999997</v>
      </c>
      <c r="NW102" s="29">
        <v>375.38400000000001</v>
      </c>
      <c r="NX102" s="29">
        <v>381.81799999999998</v>
      </c>
      <c r="NY102" s="29">
        <v>371.17599999999999</v>
      </c>
      <c r="NZ102" s="29">
        <v>376.43400000000003</v>
      </c>
      <c r="OA102" s="29">
        <v>369.34800000000001</v>
      </c>
      <c r="OB102" s="29">
        <v>359.57100000000003</v>
      </c>
      <c r="OC102" s="29">
        <v>348.77600000000001</v>
      </c>
      <c r="OD102" s="29">
        <v>347.24900000000002</v>
      </c>
      <c r="OE102" s="29">
        <v>347.52600000000001</v>
      </c>
      <c r="OF102" s="29">
        <v>348.50099999999998</v>
      </c>
      <c r="OG102" s="29">
        <v>350.36500000000001</v>
      </c>
      <c r="OH102" s="29">
        <v>352.666</v>
      </c>
      <c r="OI102" s="29">
        <v>357.267</v>
      </c>
      <c r="OJ102" s="29">
        <v>355.24</v>
      </c>
      <c r="OK102" s="29">
        <v>356.09199999999998</v>
      </c>
      <c r="OL102" s="29">
        <v>353.197</v>
      </c>
      <c r="OM102" s="29">
        <v>355.27</v>
      </c>
      <c r="ON102" s="29">
        <v>349.55500000000001</v>
      </c>
      <c r="OO102" s="29">
        <v>348.476</v>
      </c>
      <c r="OP102" s="29">
        <v>352.26299999999998</v>
      </c>
      <c r="OQ102" s="29">
        <v>365.82100000000003</v>
      </c>
      <c r="OR102" s="29">
        <v>375.88</v>
      </c>
      <c r="OS102" s="29">
        <v>383.726</v>
      </c>
      <c r="OT102" s="29">
        <v>384.01100000000002</v>
      </c>
      <c r="OU102" s="29">
        <v>386.38799999999998</v>
      </c>
      <c r="OV102" s="29">
        <v>388.32100000000003</v>
      </c>
      <c r="OW102" s="29">
        <v>390.31599999999997</v>
      </c>
      <c r="OX102" s="29">
        <v>388.94099999999997</v>
      </c>
      <c r="OY102" s="29">
        <v>396.49900000000002</v>
      </c>
      <c r="OZ102" s="29">
        <v>393.72500000000002</v>
      </c>
      <c r="PA102" s="29">
        <v>407.12900000000002</v>
      </c>
      <c r="PB102" s="29">
        <v>419.274</v>
      </c>
      <c r="PC102" s="29">
        <v>428.81099999999998</v>
      </c>
      <c r="PD102" s="29">
        <v>427.89499999999998</v>
      </c>
      <c r="PE102" s="29">
        <v>435.52600000000001</v>
      </c>
      <c r="PF102" s="29">
        <v>431.22399999999999</v>
      </c>
      <c r="PG102" s="29">
        <v>428.96100000000001</v>
      </c>
      <c r="PH102" s="29">
        <v>426.16</v>
      </c>
      <c r="PI102" s="29">
        <v>419.55</v>
      </c>
      <c r="PJ102" s="29">
        <v>426.839</v>
      </c>
      <c r="PK102" s="29">
        <v>428.52499999999998</v>
      </c>
      <c r="PL102" s="29">
        <v>426.60399999999998</v>
      </c>
      <c r="PM102" s="29">
        <v>433.48399999999998</v>
      </c>
      <c r="PN102" s="29">
        <v>437.40499999999997</v>
      </c>
      <c r="PO102" s="29">
        <v>438.73599999999999</v>
      </c>
      <c r="PP102" s="29">
        <v>445.89699999999999</v>
      </c>
      <c r="PQ102" s="29">
        <v>434.69900000000001</v>
      </c>
      <c r="PR102" s="29">
        <v>424.637</v>
      </c>
      <c r="PS102" s="29">
        <v>414.30599999999998</v>
      </c>
      <c r="PT102" s="29">
        <v>413.05799999999999</v>
      </c>
      <c r="PU102" s="29">
        <v>407.661</v>
      </c>
      <c r="PV102" s="29">
        <v>400.774</v>
      </c>
      <c r="PW102" s="29">
        <v>401.49299999999999</v>
      </c>
      <c r="PX102" s="29">
        <v>404.35300000000001</v>
      </c>
      <c r="PY102" s="29">
        <v>403.75799999999998</v>
      </c>
      <c r="PZ102" s="29">
        <v>416.35300000000001</v>
      </c>
      <c r="QA102" s="29">
        <v>414.81599999999997</v>
      </c>
      <c r="QB102" s="29">
        <v>410.529</v>
      </c>
      <c r="QC102" s="29">
        <v>404.64499999999998</v>
      </c>
      <c r="QD102" s="29">
        <v>410.77800000000002</v>
      </c>
      <c r="QE102" s="29">
        <v>419.21499999999997</v>
      </c>
      <c r="QF102" s="29">
        <v>423.904</v>
      </c>
      <c r="QG102" s="29">
        <v>424.34899999999999</v>
      </c>
      <c r="QH102" s="29">
        <v>429.322</v>
      </c>
      <c r="QI102" s="29">
        <v>444.79700000000003</v>
      </c>
      <c r="QJ102" s="29">
        <v>448.75299999999999</v>
      </c>
      <c r="QK102" s="29">
        <v>440.2</v>
      </c>
      <c r="QL102" s="29">
        <v>424.55200000000002</v>
      </c>
      <c r="QM102" s="29">
        <v>427.21699999999998</v>
      </c>
      <c r="QN102" s="29">
        <v>434.63099999999997</v>
      </c>
      <c r="QO102" s="29">
        <v>430.56</v>
      </c>
      <c r="QP102" s="29">
        <v>432.87700000000001</v>
      </c>
      <c r="QQ102" s="29">
        <v>441.435</v>
      </c>
      <c r="QR102" s="29">
        <v>446.58499999999998</v>
      </c>
      <c r="QS102" s="29">
        <v>444.91300000000001</v>
      </c>
      <c r="QT102" s="29">
        <v>440.916</v>
      </c>
      <c r="QU102" s="29">
        <v>434.78899999999999</v>
      </c>
      <c r="QV102" s="29">
        <v>429.52699999999999</v>
      </c>
      <c r="QW102" s="29">
        <v>426.53199999999998</v>
      </c>
      <c r="QX102" s="29">
        <v>410.24200000000002</v>
      </c>
      <c r="QY102" s="29">
        <v>411.70600000000002</v>
      </c>
      <c r="QZ102" s="29">
        <v>421.66199999999998</v>
      </c>
      <c r="RA102" s="29">
        <v>417.29899999999998</v>
      </c>
      <c r="RB102" s="29">
        <v>441.416</v>
      </c>
      <c r="RC102" s="29">
        <v>439.90800000000002</v>
      </c>
      <c r="RD102" s="29">
        <v>428.471</v>
      </c>
      <c r="RE102" s="29">
        <v>442.858</v>
      </c>
      <c r="RF102" s="29">
        <v>442.452</v>
      </c>
      <c r="RG102" s="29">
        <v>462.21199999999999</v>
      </c>
      <c r="RH102" s="29">
        <v>470.35399999999998</v>
      </c>
      <c r="RI102" s="29">
        <v>473.64600000000002</v>
      </c>
      <c r="RJ102" s="29">
        <v>476.846</v>
      </c>
      <c r="RK102" s="29">
        <v>466.47</v>
      </c>
      <c r="RL102" s="29">
        <v>455.74599999999998</v>
      </c>
      <c r="RM102" s="29">
        <v>455.58699999999999</v>
      </c>
      <c r="RN102" s="29">
        <v>453.63600000000002</v>
      </c>
      <c r="RO102" s="29">
        <v>449.16899999999998</v>
      </c>
      <c r="RP102" s="29">
        <v>450.34699999999998</v>
      </c>
      <c r="RQ102" s="29">
        <v>450.75</v>
      </c>
      <c r="RR102" s="29">
        <v>447.471</v>
      </c>
      <c r="RS102" s="29">
        <v>446.21</v>
      </c>
      <c r="RT102" s="29">
        <v>443.44600000000003</v>
      </c>
      <c r="RU102" s="29">
        <v>442.64800000000002</v>
      </c>
      <c r="RV102" s="29">
        <v>440.42200000000003</v>
      </c>
      <c r="RW102" s="29">
        <v>453.87</v>
      </c>
      <c r="RX102" s="29">
        <v>475.62700000000001</v>
      </c>
      <c r="RY102" s="29">
        <v>478.846</v>
      </c>
      <c r="RZ102" s="29">
        <v>473.94900000000001</v>
      </c>
      <c r="SA102" s="29">
        <v>474.34899999999999</v>
      </c>
      <c r="SB102" s="29">
        <v>464.15499999999997</v>
      </c>
      <c r="SC102" s="29">
        <v>457.92399999999998</v>
      </c>
      <c r="SD102" s="29">
        <v>448.11599999999999</v>
      </c>
      <c r="SE102" s="29">
        <v>450.76299999999998</v>
      </c>
      <c r="SF102" s="29">
        <v>445.43099999999998</v>
      </c>
      <c r="SG102" s="29">
        <v>438.56400000000002</v>
      </c>
      <c r="SH102" s="29">
        <v>420.33499999999998</v>
      </c>
      <c r="SI102" s="29">
        <v>404.29399999999998</v>
      </c>
      <c r="SJ102" s="29">
        <v>404.42099999999999</v>
      </c>
      <c r="SK102" s="29">
        <v>404.39400000000001</v>
      </c>
      <c r="SL102" s="29">
        <v>408.435</v>
      </c>
      <c r="SM102" s="29">
        <v>425.94299999999998</v>
      </c>
      <c r="SN102" s="29">
        <v>403.59100000000001</v>
      </c>
      <c r="SO102" s="29">
        <v>394.27800000000002</v>
      </c>
      <c r="SP102" s="29">
        <v>391.28300000000002</v>
      </c>
      <c r="SQ102" s="29">
        <v>372.72699999999998</v>
      </c>
      <c r="SR102" s="29">
        <v>369.779</v>
      </c>
      <c r="SS102" s="29">
        <v>364.82600000000002</v>
      </c>
      <c r="ST102" s="29">
        <v>353.82100000000003</v>
      </c>
      <c r="SU102" s="29">
        <v>343.40499999999997</v>
      </c>
      <c r="SV102" s="29">
        <v>344.22</v>
      </c>
      <c r="SW102" s="29">
        <v>348.22500000000002</v>
      </c>
      <c r="SX102" s="29">
        <v>346.61099999999999</v>
      </c>
      <c r="SY102" s="29">
        <v>344.55900000000003</v>
      </c>
      <c r="SZ102" s="29">
        <v>349.738</v>
      </c>
      <c r="TA102" s="29">
        <v>359.68799999999999</v>
      </c>
      <c r="TB102" s="29">
        <v>362.03800000000001</v>
      </c>
      <c r="TC102" s="29">
        <v>361.68200000000002</v>
      </c>
      <c r="TD102" s="29">
        <v>363.05399999999997</v>
      </c>
      <c r="TE102" s="29">
        <v>351.92599999999999</v>
      </c>
      <c r="TF102" s="29">
        <v>349.45699999999999</v>
      </c>
      <c r="TG102" s="29">
        <v>346.226</v>
      </c>
      <c r="TH102" s="29">
        <v>341.40100000000001</v>
      </c>
    </row>
    <row r="103" spans="2:532" x14ac:dyDescent="0.25">
      <c r="B103" s="29" t="s">
        <v>711</v>
      </c>
      <c r="C103" s="29" t="s">
        <v>927</v>
      </c>
      <c r="D103" s="29">
        <f t="shared" si="13"/>
        <v>514</v>
      </c>
      <c r="E103" s="29" t="str" cm="1">
        <f t="array" ref="E103">_xll.BDP($B103&amp;" corp",E$11)</f>
        <v>VW 3 3/4 PERP</v>
      </c>
      <c r="F103" s="29" t="str" cm="1">
        <f t="array" ref="F103">_xll.BDP($B103&amp;" corp",F$11)</f>
        <v>VW</v>
      </c>
      <c r="G103" s="29" cm="1">
        <f t="array" ref="G103">_xll.BDP($B103&amp;" corp",G$11)</f>
        <v>3.75</v>
      </c>
      <c r="H103" s="31" cm="1">
        <f t="array" ref="H103">_xll.BDP($B103&amp;" corp",H$11)*1</f>
        <v>44279</v>
      </c>
      <c r="I103" s="31" t="str">
        <f t="shared" si="14"/>
        <v>VW 3.75 21</v>
      </c>
      <c r="J103" s="29" t="str" cm="1">
        <f t="array" ref="J103">_xll.BDP($B103&amp;" corp",J$11)</f>
        <v>EUR</v>
      </c>
      <c r="K103" s="31" cm="1">
        <f t="array" ref="K103">_xll.BDP($B103&amp;" corp",K$11)*1</f>
        <v>41715</v>
      </c>
      <c r="L103" s="29">
        <f t="shared" ca="1" si="15"/>
        <v>2411</v>
      </c>
      <c r="N103" s="29">
        <v>1</v>
      </c>
      <c r="O103" s="29" t="s">
        <v>1174</v>
      </c>
      <c r="P103" s="29">
        <f>_xll.BDH(B103&amp;"@"&amp;C103&amp;" Corp","blp_i_sprd_mid","-2AY",,"Dates=h","Fill=C","Sort=R","Dir=H","factor=1","pcs="&amp;TV104,"cols=514;rows=1")</f>
        <v>154.00299999999999</v>
      </c>
      <c r="Q103" s="29">
        <v>155.143</v>
      </c>
      <c r="R103" s="29">
        <v>153.45699999999999</v>
      </c>
      <c r="S103" s="29">
        <v>163.43700000000001</v>
      </c>
      <c r="T103" s="29">
        <v>185.17</v>
      </c>
      <c r="U103" s="29">
        <v>143.69399999999999</v>
      </c>
      <c r="V103" s="29">
        <v>137.066</v>
      </c>
      <c r="W103" s="29">
        <v>139.41200000000001</v>
      </c>
      <c r="X103" s="29">
        <v>142.21799999999999</v>
      </c>
      <c r="Y103" s="29">
        <v>124.947</v>
      </c>
      <c r="Z103" s="29">
        <v>112.624</v>
      </c>
      <c r="AA103" s="29">
        <v>111.387</v>
      </c>
      <c r="AB103" s="29">
        <v>134.93</v>
      </c>
      <c r="AC103" s="29">
        <v>151.31399999999999</v>
      </c>
      <c r="AD103" s="29">
        <v>149.61799999999999</v>
      </c>
      <c r="AE103" s="29">
        <v>184.422</v>
      </c>
      <c r="AF103" s="29">
        <v>196.923</v>
      </c>
      <c r="AG103" s="29">
        <v>217.75200000000001</v>
      </c>
      <c r="AH103" s="29">
        <v>248.14699999999999</v>
      </c>
      <c r="AI103" s="29">
        <v>231.02600000000001</v>
      </c>
      <c r="AJ103" s="29">
        <v>203.57400000000001</v>
      </c>
      <c r="AK103" s="29">
        <v>214.22499999999999</v>
      </c>
      <c r="AL103" s="29">
        <v>184.08099999999999</v>
      </c>
      <c r="AM103" s="29">
        <v>146.99100000000001</v>
      </c>
      <c r="AN103" s="29">
        <v>158.12</v>
      </c>
      <c r="AO103" s="29">
        <v>170.53200000000001</v>
      </c>
      <c r="AP103" s="29">
        <v>197.208</v>
      </c>
      <c r="AQ103" s="29">
        <v>200.98699999999999</v>
      </c>
      <c r="AR103" s="29">
        <v>198.20099999999999</v>
      </c>
      <c r="AS103" s="29">
        <v>185.69499999999999</v>
      </c>
      <c r="AT103" s="29">
        <v>197.322</v>
      </c>
      <c r="AU103" s="29">
        <v>187.45699999999999</v>
      </c>
      <c r="AV103" s="29">
        <v>194.11</v>
      </c>
      <c r="AW103" s="29">
        <v>186.27699999999999</v>
      </c>
      <c r="AX103" s="29">
        <v>184.749</v>
      </c>
      <c r="AY103" s="29">
        <v>188.69</v>
      </c>
      <c r="AZ103" s="29">
        <v>212.62100000000001</v>
      </c>
      <c r="BA103" s="29">
        <v>205.01</v>
      </c>
      <c r="BB103" s="29">
        <v>223.584</v>
      </c>
      <c r="BC103" s="29">
        <v>216.999</v>
      </c>
      <c r="BD103" s="29">
        <v>198.05799999999999</v>
      </c>
      <c r="BE103" s="29">
        <v>188.268</v>
      </c>
      <c r="BF103" s="29">
        <v>192.36099999999999</v>
      </c>
      <c r="BG103" s="29">
        <v>210.24</v>
      </c>
      <c r="BH103" s="29">
        <v>214.49199999999999</v>
      </c>
      <c r="BI103" s="29">
        <v>218.14500000000001</v>
      </c>
      <c r="BJ103" s="29">
        <v>195.81399999999999</v>
      </c>
      <c r="BK103" s="29">
        <v>185.79</v>
      </c>
      <c r="BL103" s="29">
        <v>157.99600000000001</v>
      </c>
      <c r="BM103" s="29">
        <v>131.208</v>
      </c>
      <c r="BN103" s="29">
        <v>133.59</v>
      </c>
      <c r="BO103" s="29">
        <v>133.279</v>
      </c>
      <c r="BP103" s="29">
        <v>168.99199999999999</v>
      </c>
      <c r="BQ103" s="29">
        <v>193.02500000000001</v>
      </c>
      <c r="BR103" s="29">
        <v>212.83699999999999</v>
      </c>
      <c r="BS103" s="29">
        <v>225.31</v>
      </c>
      <c r="BT103" s="29">
        <v>246.06200000000001</v>
      </c>
      <c r="BU103" s="29">
        <v>260.375</v>
      </c>
      <c r="BV103" s="29">
        <v>254.416</v>
      </c>
      <c r="BW103" s="29">
        <v>238.47200000000001</v>
      </c>
      <c r="BX103" s="29">
        <v>208.917</v>
      </c>
      <c r="BY103" s="29">
        <v>196.52199999999999</v>
      </c>
      <c r="BZ103" s="29">
        <v>183.369</v>
      </c>
      <c r="CA103" s="29">
        <v>181.726</v>
      </c>
      <c r="CB103" s="29">
        <v>179.17400000000001</v>
      </c>
      <c r="CC103" s="29">
        <v>177.90600000000001</v>
      </c>
      <c r="CD103" s="29">
        <v>171.48400000000001</v>
      </c>
      <c r="CE103" s="29">
        <v>191.386</v>
      </c>
      <c r="CF103" s="29">
        <v>212.25700000000001</v>
      </c>
      <c r="CG103" s="29">
        <v>227.78200000000001</v>
      </c>
      <c r="CH103" s="29">
        <v>227.28</v>
      </c>
      <c r="CI103" s="29">
        <v>237.05600000000001</v>
      </c>
      <c r="CJ103" s="29">
        <v>240.322</v>
      </c>
      <c r="CK103" s="29">
        <v>242.11099999999999</v>
      </c>
      <c r="CL103" s="29">
        <v>227.065</v>
      </c>
      <c r="CM103" s="29">
        <v>224.911</v>
      </c>
      <c r="CN103" s="29">
        <v>217.85300000000001</v>
      </c>
      <c r="CO103" s="29">
        <v>212.46700000000001</v>
      </c>
      <c r="CP103" s="29">
        <v>226.32</v>
      </c>
      <c r="CQ103" s="29">
        <v>230.346</v>
      </c>
      <c r="CR103" s="29">
        <v>246.267</v>
      </c>
      <c r="CS103" s="29">
        <v>260.74</v>
      </c>
      <c r="CT103" s="29">
        <v>274.67200000000003</v>
      </c>
      <c r="CU103" s="29">
        <v>281.91300000000001</v>
      </c>
      <c r="CV103" s="29">
        <v>278.291</v>
      </c>
      <c r="CW103" s="29">
        <v>269.791</v>
      </c>
      <c r="CX103" s="29">
        <v>258.97300000000001</v>
      </c>
      <c r="CY103" s="29">
        <v>273.31799999999998</v>
      </c>
      <c r="CZ103" s="29">
        <v>251.251</v>
      </c>
      <c r="DA103" s="29">
        <v>247.137</v>
      </c>
      <c r="DB103" s="29">
        <v>227.02799999999999</v>
      </c>
      <c r="DC103" s="29">
        <v>218.583</v>
      </c>
      <c r="DD103" s="29">
        <v>239.089</v>
      </c>
      <c r="DE103" s="29">
        <v>232.166</v>
      </c>
      <c r="DF103" s="29">
        <v>254.102</v>
      </c>
      <c r="DG103" s="29">
        <v>229.90199999999999</v>
      </c>
      <c r="DH103" s="29">
        <v>314.541</v>
      </c>
      <c r="DI103" s="29">
        <v>211.988</v>
      </c>
      <c r="DJ103" s="29">
        <v>253.298</v>
      </c>
      <c r="DK103" s="29">
        <v>340.76100000000002</v>
      </c>
      <c r="DL103" s="29">
        <v>394.24200000000002</v>
      </c>
      <c r="DM103" s="29">
        <v>464.01100000000002</v>
      </c>
      <c r="DN103" s="29">
        <v>471.94</v>
      </c>
      <c r="DO103" s="29">
        <v>465.52699999999999</v>
      </c>
      <c r="DP103" s="29">
        <v>442.11799999999999</v>
      </c>
      <c r="DQ103" s="29">
        <v>433.488</v>
      </c>
      <c r="DR103" s="29">
        <v>452.78</v>
      </c>
      <c r="DS103" s="29">
        <v>524.37400000000002</v>
      </c>
      <c r="DT103" s="29">
        <v>509.00799999999998</v>
      </c>
      <c r="DU103" s="29">
        <v>505</v>
      </c>
      <c r="DV103" s="29">
        <v>531.86199999999997</v>
      </c>
      <c r="DW103" s="29">
        <v>566.63900000000001</v>
      </c>
      <c r="DX103" s="29">
        <v>603.48199999999997</v>
      </c>
      <c r="DY103" s="29">
        <v>647.60299999999995</v>
      </c>
      <c r="DZ103" s="29">
        <v>642.30100000000004</v>
      </c>
      <c r="EA103" s="29">
        <v>613.226</v>
      </c>
      <c r="EB103" s="29">
        <v>583.75599999999997</v>
      </c>
      <c r="EC103" s="29">
        <v>590.87599999999998</v>
      </c>
      <c r="ED103" s="29">
        <v>632.29200000000003</v>
      </c>
      <c r="EE103" s="29">
        <v>601.72799999999995</v>
      </c>
      <c r="EF103" s="29">
        <v>609.78200000000004</v>
      </c>
      <c r="EG103" s="29">
        <v>622.149</v>
      </c>
      <c r="EH103" s="29">
        <v>627.38900000000001</v>
      </c>
      <c r="EI103" s="29">
        <v>579.654</v>
      </c>
      <c r="EJ103" s="29">
        <v>537.25300000000004</v>
      </c>
      <c r="EK103" s="29">
        <v>507.13499999999999</v>
      </c>
      <c r="EL103" s="29">
        <v>457.51799999999997</v>
      </c>
      <c r="EM103" s="29">
        <v>429.44499999999999</v>
      </c>
      <c r="EN103" s="29">
        <v>484.02800000000002</v>
      </c>
      <c r="EO103" s="29">
        <v>532.16</v>
      </c>
      <c r="EP103" s="29">
        <v>631.779</v>
      </c>
      <c r="EQ103" s="29">
        <v>634.34799999999996</v>
      </c>
      <c r="ER103" s="29">
        <v>571.71799999999996</v>
      </c>
      <c r="ES103" s="29">
        <v>509.642</v>
      </c>
      <c r="ET103" s="29">
        <v>470.22899999999998</v>
      </c>
      <c r="EU103" s="29">
        <v>388.75799999999998</v>
      </c>
      <c r="EV103" s="29">
        <v>334.65199999999999</v>
      </c>
      <c r="EW103" s="29">
        <v>462.423</v>
      </c>
      <c r="EX103" s="29">
        <v>646.10299999999995</v>
      </c>
      <c r="EY103" s="29">
        <v>711.77499999999998</v>
      </c>
      <c r="EZ103" s="29">
        <v>800.95699999999999</v>
      </c>
      <c r="FA103" s="29">
        <v>814.86</v>
      </c>
      <c r="FB103" s="29">
        <v>771.01499999999999</v>
      </c>
      <c r="FC103" s="29">
        <v>739.495</v>
      </c>
      <c r="FD103" s="29">
        <v>721.18499999999995</v>
      </c>
      <c r="FE103" s="29">
        <v>735.55200000000002</v>
      </c>
      <c r="FF103" s="29">
        <v>592.08399999999995</v>
      </c>
      <c r="FG103" s="29">
        <v>514.32399999999996</v>
      </c>
      <c r="FH103" s="29">
        <v>475.21899999999999</v>
      </c>
      <c r="FI103" s="29">
        <v>713.57299999999998</v>
      </c>
      <c r="FJ103" s="29">
        <v>748.53399999999999</v>
      </c>
      <c r="FK103" s="29">
        <v>688.577</v>
      </c>
      <c r="FL103" s="29">
        <v>855.08299999999997</v>
      </c>
      <c r="FM103" s="29">
        <v>858.78599999999994</v>
      </c>
      <c r="FN103" s="29">
        <v>636.58199999999999</v>
      </c>
      <c r="FO103" s="29">
        <v>501.07600000000002</v>
      </c>
      <c r="FP103" s="29">
        <v>418.04199999999997</v>
      </c>
      <c r="FQ103" s="29">
        <v>388.916</v>
      </c>
      <c r="FR103" s="29">
        <v>246.81299999999999</v>
      </c>
      <c r="FS103" s="29">
        <v>223.178</v>
      </c>
      <c r="FT103" s="29">
        <v>230.839</v>
      </c>
      <c r="FU103" s="29">
        <v>135.85599999999999</v>
      </c>
      <c r="FV103" s="29">
        <v>110.244</v>
      </c>
      <c r="FW103" s="29">
        <v>90.128</v>
      </c>
      <c r="FX103" s="29">
        <v>100.684</v>
      </c>
      <c r="FY103" s="29">
        <v>152.411</v>
      </c>
      <c r="FZ103" s="29">
        <v>167.23699999999999</v>
      </c>
      <c r="GA103" s="29">
        <v>100.81</v>
      </c>
      <c r="GB103" s="29">
        <v>89.783000000000001</v>
      </c>
      <c r="GC103" s="29">
        <v>81.504999999999995</v>
      </c>
      <c r="GD103" s="29">
        <v>72.120999999999995</v>
      </c>
      <c r="GE103" s="29">
        <v>65.188999999999993</v>
      </c>
      <c r="GF103" s="29">
        <v>68.037999999999997</v>
      </c>
      <c r="GG103" s="29">
        <v>67.819999999999993</v>
      </c>
      <c r="GH103" s="29">
        <v>69.700999999999993</v>
      </c>
      <c r="GI103" s="29">
        <v>71.349999999999994</v>
      </c>
      <c r="GJ103" s="29">
        <v>71.760000000000005</v>
      </c>
      <c r="GK103" s="29">
        <v>71.953999999999994</v>
      </c>
      <c r="GL103" s="29">
        <v>72.736000000000004</v>
      </c>
      <c r="GM103" s="29">
        <v>73.054000000000002</v>
      </c>
      <c r="GN103" s="29">
        <v>74.27</v>
      </c>
      <c r="GO103" s="29">
        <v>72.372</v>
      </c>
      <c r="GP103" s="29">
        <v>70.141999999999996</v>
      </c>
      <c r="GQ103" s="29">
        <v>74.266999999999996</v>
      </c>
      <c r="GR103" s="29">
        <v>77.590999999999994</v>
      </c>
      <c r="GS103" s="29">
        <v>87.477000000000004</v>
      </c>
      <c r="GT103" s="29">
        <v>86.376999999999995</v>
      </c>
      <c r="GU103" s="29">
        <v>87.694999999999993</v>
      </c>
      <c r="GV103" s="29">
        <v>83.474999999999994</v>
      </c>
      <c r="GW103" s="29">
        <v>86.933999999999997</v>
      </c>
      <c r="GX103" s="29">
        <v>89.43</v>
      </c>
      <c r="GY103" s="29">
        <v>75.231999999999999</v>
      </c>
      <c r="GZ103" s="29">
        <v>73.424999999999997</v>
      </c>
      <c r="HA103" s="29">
        <v>71.302000000000007</v>
      </c>
      <c r="HB103" s="29">
        <v>71.274000000000001</v>
      </c>
      <c r="HC103" s="29">
        <v>71.105999999999995</v>
      </c>
      <c r="HD103" s="29">
        <v>73.049000000000007</v>
      </c>
      <c r="HE103" s="29">
        <v>78.466999999999999</v>
      </c>
      <c r="HF103" s="29">
        <v>83.247</v>
      </c>
      <c r="HG103" s="29">
        <v>82.039000000000001</v>
      </c>
      <c r="HH103" s="29">
        <v>82.207999999999998</v>
      </c>
      <c r="HI103" s="29">
        <v>83.507000000000005</v>
      </c>
      <c r="HJ103" s="29">
        <v>86.605000000000004</v>
      </c>
      <c r="HK103" s="29">
        <v>87.771000000000001</v>
      </c>
      <c r="HL103" s="29">
        <v>83.103999999999999</v>
      </c>
      <c r="HM103" s="29">
        <v>83.096999999999994</v>
      </c>
      <c r="HN103" s="29">
        <v>75.581000000000003</v>
      </c>
      <c r="HO103" s="29">
        <v>70.263000000000005</v>
      </c>
      <c r="HP103" s="29">
        <v>76.927999999999997</v>
      </c>
      <c r="HQ103" s="29">
        <v>76.117000000000004</v>
      </c>
      <c r="HR103" s="29">
        <v>80.146000000000001</v>
      </c>
      <c r="HS103" s="29">
        <v>80.489999999999995</v>
      </c>
      <c r="HT103" s="29">
        <v>78.616</v>
      </c>
      <c r="HU103" s="29">
        <v>79.489999999999995</v>
      </c>
      <c r="HV103" s="29">
        <v>80.533000000000001</v>
      </c>
      <c r="HW103" s="29">
        <v>82.686000000000007</v>
      </c>
      <c r="HX103" s="29">
        <v>82.491</v>
      </c>
      <c r="HY103" s="29">
        <v>82.885000000000005</v>
      </c>
      <c r="HZ103" s="29">
        <v>82.537000000000006</v>
      </c>
      <c r="IA103" s="29">
        <v>84.376000000000005</v>
      </c>
      <c r="IB103" s="29">
        <v>83.805000000000007</v>
      </c>
      <c r="IC103" s="29">
        <v>83.257000000000005</v>
      </c>
      <c r="ID103" s="29">
        <v>82.783000000000001</v>
      </c>
      <c r="IE103" s="29">
        <v>89.228999999999999</v>
      </c>
      <c r="IF103" s="29">
        <v>94.302999999999997</v>
      </c>
      <c r="IG103" s="29">
        <v>101.678</v>
      </c>
      <c r="IH103" s="29">
        <v>101.03400000000001</v>
      </c>
      <c r="II103" s="29">
        <v>97.938000000000002</v>
      </c>
      <c r="IJ103" s="29">
        <v>96.448999999999998</v>
      </c>
      <c r="IK103" s="29">
        <v>98.599000000000004</v>
      </c>
      <c r="IL103" s="29">
        <v>99.311999999999998</v>
      </c>
      <c r="IM103" s="29">
        <v>96.992999999999995</v>
      </c>
      <c r="IN103" s="29">
        <v>100.29</v>
      </c>
      <c r="IO103" s="29">
        <v>106.95399999999999</v>
      </c>
      <c r="IP103" s="29">
        <v>110.92</v>
      </c>
      <c r="IQ103" s="29">
        <v>111.68899999999999</v>
      </c>
      <c r="IR103" s="29">
        <v>107.956</v>
      </c>
      <c r="IS103" s="29">
        <v>108.114</v>
      </c>
      <c r="IT103" s="29">
        <v>107.04300000000001</v>
      </c>
      <c r="IU103" s="29">
        <v>109.042</v>
      </c>
      <c r="IV103" s="29">
        <v>112.431</v>
      </c>
      <c r="IW103" s="29">
        <v>108.28</v>
      </c>
      <c r="IX103" s="29">
        <v>108.49</v>
      </c>
      <c r="IY103" s="29">
        <v>102.248</v>
      </c>
      <c r="IZ103" s="29">
        <v>103.39100000000001</v>
      </c>
      <c r="JA103" s="29">
        <v>102.983</v>
      </c>
      <c r="JB103" s="29">
        <v>100.09</v>
      </c>
      <c r="JC103" s="29">
        <v>104.741</v>
      </c>
      <c r="JD103" s="29">
        <v>112.684</v>
      </c>
      <c r="JE103" s="29">
        <v>111.02800000000001</v>
      </c>
      <c r="JF103" s="29">
        <v>108.73</v>
      </c>
      <c r="JG103" s="29">
        <v>104.496</v>
      </c>
      <c r="JH103" s="29">
        <v>98.771000000000001</v>
      </c>
      <c r="JI103" s="29">
        <v>99.638999999999996</v>
      </c>
      <c r="JJ103" s="29">
        <v>101.071</v>
      </c>
      <c r="JK103" s="29">
        <v>102.47199999999999</v>
      </c>
      <c r="JL103" s="29">
        <v>102.511</v>
      </c>
      <c r="JM103" s="29">
        <v>103.233</v>
      </c>
      <c r="JN103" s="29">
        <v>110.444</v>
      </c>
      <c r="JO103" s="29">
        <v>110.658</v>
      </c>
      <c r="JP103" s="29">
        <v>118.13200000000001</v>
      </c>
      <c r="JQ103" s="29">
        <v>122.86</v>
      </c>
      <c r="JR103" s="29">
        <v>127.55800000000001</v>
      </c>
      <c r="JS103" s="29">
        <v>130.34800000000001</v>
      </c>
      <c r="JT103" s="29">
        <v>136.12799999999999</v>
      </c>
      <c r="JU103" s="29">
        <v>140.20599999999999</v>
      </c>
      <c r="JV103" s="29">
        <v>137.81700000000001</v>
      </c>
      <c r="JW103" s="29">
        <v>135.20400000000001</v>
      </c>
      <c r="JX103" s="29">
        <v>136.31100000000001</v>
      </c>
      <c r="JY103" s="29">
        <v>136.67400000000001</v>
      </c>
      <c r="JZ103" s="29">
        <v>132.024</v>
      </c>
      <c r="KA103" s="29">
        <v>122.083</v>
      </c>
      <c r="KB103" s="29">
        <v>125.384</v>
      </c>
      <c r="KC103" s="29">
        <v>126.351</v>
      </c>
      <c r="KD103" s="29">
        <v>131.798</v>
      </c>
      <c r="KE103" s="29">
        <v>135.215</v>
      </c>
      <c r="KF103" s="29">
        <v>127.544</v>
      </c>
      <c r="KG103" s="29">
        <v>128.39500000000001</v>
      </c>
      <c r="KH103" s="29">
        <v>121.584</v>
      </c>
      <c r="KI103" s="29">
        <v>131.238</v>
      </c>
      <c r="KJ103" s="29">
        <v>127.03400000000001</v>
      </c>
      <c r="KK103" s="29">
        <v>107.438</v>
      </c>
      <c r="KL103" s="29">
        <v>95.234999999999999</v>
      </c>
      <c r="KM103" s="29">
        <v>96.694000000000003</v>
      </c>
      <c r="KN103" s="29">
        <v>85.108000000000004</v>
      </c>
      <c r="KO103" s="29">
        <v>125.60599999999999</v>
      </c>
      <c r="KP103" s="29">
        <v>115.902</v>
      </c>
      <c r="KQ103" s="29">
        <v>110.119</v>
      </c>
      <c r="KR103" s="29">
        <v>107.598</v>
      </c>
      <c r="KS103" s="29">
        <v>101.374</v>
      </c>
      <c r="KT103" s="29">
        <v>111.062</v>
      </c>
      <c r="KU103" s="29">
        <v>114.453</v>
      </c>
      <c r="KV103" s="29">
        <v>108.011</v>
      </c>
      <c r="KW103" s="29">
        <v>109.444</v>
      </c>
      <c r="KX103" s="29">
        <v>109.51900000000001</v>
      </c>
      <c r="KY103" s="29">
        <v>109.988</v>
      </c>
      <c r="KZ103" s="29">
        <v>110.435</v>
      </c>
      <c r="LA103" s="29">
        <v>111.764</v>
      </c>
      <c r="LB103" s="29">
        <v>104.902</v>
      </c>
      <c r="LC103" s="29">
        <v>102.126</v>
      </c>
      <c r="LD103" s="29">
        <v>117.252</v>
      </c>
      <c r="LE103" s="29">
        <v>124.408</v>
      </c>
      <c r="LF103" s="29">
        <v>129.398</v>
      </c>
      <c r="LG103" s="29">
        <v>143.02500000000001</v>
      </c>
      <c r="LH103" s="29">
        <v>142.70599999999999</v>
      </c>
      <c r="LI103" s="29">
        <v>125.48399999999999</v>
      </c>
      <c r="LJ103" s="29">
        <v>122.57</v>
      </c>
      <c r="LK103" s="29">
        <v>119.30200000000001</v>
      </c>
      <c r="LL103" s="29">
        <v>122.441</v>
      </c>
      <c r="LM103" s="29">
        <v>122.836</v>
      </c>
      <c r="LN103" s="29">
        <v>135.89400000000001</v>
      </c>
      <c r="LO103" s="29">
        <v>146.40299999999999</v>
      </c>
      <c r="LP103" s="29">
        <v>164.619</v>
      </c>
      <c r="LQ103" s="29">
        <v>142.256</v>
      </c>
      <c r="LR103" s="29">
        <v>130.57499999999999</v>
      </c>
      <c r="LS103" s="29">
        <v>129.72300000000001</v>
      </c>
      <c r="LT103" s="29">
        <v>134.03100000000001</v>
      </c>
      <c r="LU103" s="29">
        <v>112.104</v>
      </c>
      <c r="LV103" s="29">
        <v>108.012</v>
      </c>
      <c r="LW103" s="29">
        <v>111.54300000000001</v>
      </c>
      <c r="LX103" s="29">
        <v>126.292</v>
      </c>
      <c r="LY103" s="29">
        <v>142.761</v>
      </c>
      <c r="LZ103" s="29">
        <v>150.5</v>
      </c>
      <c r="MA103" s="29">
        <v>151.786</v>
      </c>
      <c r="MB103" s="29">
        <v>162.702</v>
      </c>
      <c r="MC103" s="29">
        <v>148.89699999999999</v>
      </c>
      <c r="MD103" s="29">
        <v>135.93799999999999</v>
      </c>
      <c r="ME103" s="29">
        <v>139.631</v>
      </c>
      <c r="MF103" s="29">
        <v>139.68</v>
      </c>
      <c r="MG103" s="29">
        <v>141.07499999999999</v>
      </c>
      <c r="MH103" s="29">
        <v>153.184</v>
      </c>
      <c r="MI103" s="29">
        <v>166.31399999999999</v>
      </c>
      <c r="MJ103" s="29">
        <v>167.19200000000001</v>
      </c>
      <c r="MK103" s="29">
        <v>150.78399999999999</v>
      </c>
      <c r="ML103" s="29">
        <v>142.631</v>
      </c>
      <c r="MM103" s="29">
        <v>147.28</v>
      </c>
      <c r="MN103" s="29">
        <v>151.54</v>
      </c>
      <c r="MO103" s="29">
        <v>150.386</v>
      </c>
      <c r="MP103" s="29">
        <v>161.755</v>
      </c>
      <c r="MQ103" s="29">
        <v>164.95099999999999</v>
      </c>
      <c r="MR103" s="29">
        <v>167.93899999999999</v>
      </c>
      <c r="MS103" s="29">
        <v>161.69300000000001</v>
      </c>
      <c r="MT103" s="29">
        <v>152.80099999999999</v>
      </c>
      <c r="MU103" s="29">
        <v>144.249</v>
      </c>
      <c r="MV103" s="29">
        <v>135.99100000000001</v>
      </c>
      <c r="MW103" s="29">
        <v>143.68199999999999</v>
      </c>
      <c r="MX103" s="29">
        <v>160.44300000000001</v>
      </c>
      <c r="MY103" s="29">
        <v>172.61099999999999</v>
      </c>
      <c r="MZ103" s="29">
        <v>175.828</v>
      </c>
      <c r="NA103" s="29">
        <v>175.92400000000001</v>
      </c>
      <c r="NB103" s="29">
        <v>172.65799999999999</v>
      </c>
      <c r="NC103" s="29">
        <v>151.97399999999999</v>
      </c>
      <c r="ND103" s="29">
        <v>154.57300000000001</v>
      </c>
      <c r="NE103" s="29">
        <v>162.042</v>
      </c>
      <c r="NF103" s="29">
        <v>164.798</v>
      </c>
      <c r="NG103" s="29">
        <v>177.67099999999999</v>
      </c>
      <c r="NH103" s="29">
        <v>192.34299999999999</v>
      </c>
      <c r="NI103" s="29">
        <v>209.244</v>
      </c>
      <c r="NJ103" s="29">
        <v>206.25399999999999</v>
      </c>
      <c r="NK103" s="29">
        <v>198.023</v>
      </c>
      <c r="NL103" s="29">
        <v>204.74199999999999</v>
      </c>
      <c r="NM103" s="29">
        <v>199.91900000000001</v>
      </c>
      <c r="NN103" s="29">
        <v>215.79900000000001</v>
      </c>
      <c r="NO103" s="29">
        <v>207.46</v>
      </c>
      <c r="NP103" s="29">
        <v>208.98599999999999</v>
      </c>
      <c r="NQ103" s="29">
        <v>190.018</v>
      </c>
      <c r="NR103" s="29">
        <v>178.39</v>
      </c>
      <c r="NS103" s="29">
        <v>171.46299999999999</v>
      </c>
      <c r="NT103" s="29">
        <v>171.702</v>
      </c>
      <c r="NU103" s="29">
        <v>168.529</v>
      </c>
      <c r="NV103" s="29">
        <v>181.524</v>
      </c>
      <c r="NW103" s="29">
        <v>196.28200000000001</v>
      </c>
      <c r="NX103" s="29">
        <v>200.774</v>
      </c>
      <c r="NY103" s="29">
        <v>189.155</v>
      </c>
      <c r="NZ103" s="29">
        <v>199.64500000000001</v>
      </c>
      <c r="OA103" s="29">
        <v>190.429</v>
      </c>
      <c r="OB103" s="29">
        <v>165.80199999999999</v>
      </c>
      <c r="OC103" s="29">
        <v>148.268</v>
      </c>
      <c r="OD103" s="29">
        <v>143.256</v>
      </c>
      <c r="OE103" s="29">
        <v>141.70500000000001</v>
      </c>
      <c r="OF103" s="29">
        <v>145.983</v>
      </c>
      <c r="OG103" s="29">
        <v>152.24799999999999</v>
      </c>
      <c r="OH103" s="29">
        <v>153.94399999999999</v>
      </c>
      <c r="OI103" s="29">
        <v>154.624</v>
      </c>
      <c r="OJ103" s="29">
        <v>163.095</v>
      </c>
      <c r="OK103" s="29">
        <v>144.203</v>
      </c>
      <c r="OL103" s="29">
        <v>145.24799999999999</v>
      </c>
      <c r="OM103" s="29">
        <v>147.126</v>
      </c>
      <c r="ON103" s="29">
        <v>145.297</v>
      </c>
      <c r="OO103" s="29">
        <v>140.01499999999999</v>
      </c>
      <c r="OP103" s="29">
        <v>139.608</v>
      </c>
      <c r="OQ103" s="29">
        <v>149.90299999999999</v>
      </c>
      <c r="OR103" s="29">
        <v>175.71199999999999</v>
      </c>
      <c r="OS103" s="29">
        <v>186.553</v>
      </c>
      <c r="OT103" s="29">
        <v>191.18700000000001</v>
      </c>
      <c r="OU103" s="29">
        <v>191.505</v>
      </c>
      <c r="OV103" s="29">
        <v>176.93799999999999</v>
      </c>
      <c r="OW103" s="29">
        <v>173.88200000000001</v>
      </c>
      <c r="OX103" s="29">
        <v>170.44399999999999</v>
      </c>
      <c r="OY103" s="29">
        <v>172.52699999999999</v>
      </c>
      <c r="OZ103" s="29">
        <v>170.81899999999999</v>
      </c>
      <c r="PA103" s="29">
        <v>194.53899999999999</v>
      </c>
      <c r="PB103" s="29">
        <v>201.92599999999999</v>
      </c>
      <c r="PC103" s="29">
        <v>205.91900000000001</v>
      </c>
      <c r="PD103" s="29">
        <v>212.6</v>
      </c>
      <c r="PE103" s="29">
        <v>226.93600000000001</v>
      </c>
      <c r="PF103" s="29">
        <v>214.845</v>
      </c>
      <c r="PG103" s="29">
        <v>213.61</v>
      </c>
      <c r="PH103" s="29">
        <v>208.065</v>
      </c>
      <c r="PI103" s="29">
        <v>185.47200000000001</v>
      </c>
      <c r="PJ103" s="29">
        <v>193.64400000000001</v>
      </c>
      <c r="PK103" s="29">
        <v>202.27199999999999</v>
      </c>
      <c r="PL103" s="29">
        <v>191.06</v>
      </c>
      <c r="PM103" s="29">
        <v>202.816</v>
      </c>
      <c r="PN103" s="29">
        <v>213.792</v>
      </c>
      <c r="PO103" s="29">
        <v>229.94800000000001</v>
      </c>
      <c r="PP103" s="29">
        <v>238.571</v>
      </c>
      <c r="PQ103" s="29">
        <v>234.822</v>
      </c>
      <c r="PR103" s="29">
        <v>231.12200000000001</v>
      </c>
      <c r="PS103" s="29">
        <v>225.90199999999999</v>
      </c>
      <c r="PT103" s="29">
        <v>228.04</v>
      </c>
      <c r="PU103" s="29">
        <v>229.285</v>
      </c>
      <c r="PV103" s="29">
        <v>219.928</v>
      </c>
      <c r="PW103" s="29">
        <v>220.28200000000001</v>
      </c>
      <c r="PX103" s="29">
        <v>237.99100000000001</v>
      </c>
      <c r="PY103" s="29">
        <v>260.5</v>
      </c>
      <c r="PZ103" s="29">
        <v>274.51499999999999</v>
      </c>
      <c r="QA103" s="29">
        <v>272.02300000000002</v>
      </c>
      <c r="QB103" s="29">
        <v>261.09199999999998</v>
      </c>
      <c r="QC103" s="29">
        <v>259.13</v>
      </c>
      <c r="QD103" s="29">
        <v>261.71199999999999</v>
      </c>
      <c r="QE103" s="29">
        <v>265.75200000000001</v>
      </c>
      <c r="QF103" s="29">
        <v>258.48500000000001</v>
      </c>
      <c r="QG103" s="29">
        <v>257.94299999999998</v>
      </c>
      <c r="QH103" s="29">
        <v>272.65499999999997</v>
      </c>
      <c r="QI103" s="29">
        <v>298.57799999999997</v>
      </c>
      <c r="QJ103" s="29">
        <v>298.161</v>
      </c>
      <c r="QK103" s="29">
        <v>283.01</v>
      </c>
      <c r="QL103" s="29">
        <v>263.31200000000001</v>
      </c>
      <c r="QM103" s="29">
        <v>270.15800000000002</v>
      </c>
      <c r="QN103" s="29">
        <v>273.887</v>
      </c>
      <c r="QO103" s="29">
        <v>270.67</v>
      </c>
      <c r="QP103" s="29">
        <v>270.61700000000002</v>
      </c>
      <c r="QQ103" s="29">
        <v>288.47899999999998</v>
      </c>
      <c r="QR103" s="29">
        <v>285.54700000000003</v>
      </c>
      <c r="QS103" s="29">
        <v>281.315</v>
      </c>
      <c r="QT103" s="29">
        <v>279.39499999999998</v>
      </c>
      <c r="QU103" s="29">
        <v>281.81700000000001</v>
      </c>
      <c r="QV103" s="29">
        <v>281.24200000000002</v>
      </c>
      <c r="QW103" s="29">
        <v>276.06599999999997</v>
      </c>
      <c r="QX103" s="29">
        <v>267.03500000000003</v>
      </c>
      <c r="QY103" s="29">
        <v>275.51299999999998</v>
      </c>
      <c r="QZ103" s="29">
        <v>290.93400000000003</v>
      </c>
      <c r="RA103" s="29">
        <v>283.97500000000002</v>
      </c>
      <c r="RB103" s="29">
        <v>298.28699999999998</v>
      </c>
      <c r="RC103" s="29">
        <v>304.76100000000002</v>
      </c>
      <c r="RD103" s="29">
        <v>283.56700000000001</v>
      </c>
      <c r="RE103" s="29">
        <v>297.61799999999999</v>
      </c>
      <c r="RF103" s="29">
        <v>294.01499999999999</v>
      </c>
      <c r="RG103" s="29">
        <v>338.15300000000002</v>
      </c>
      <c r="RH103" s="29">
        <v>354.649</v>
      </c>
      <c r="RI103" s="29">
        <v>362.46699999999998</v>
      </c>
      <c r="RJ103" s="29">
        <v>368.161</v>
      </c>
      <c r="RK103" s="29">
        <v>342.17099999999999</v>
      </c>
      <c r="RL103" s="29">
        <v>322.62</v>
      </c>
      <c r="RM103" s="29">
        <v>323.142</v>
      </c>
      <c r="RN103" s="29">
        <v>323.774</v>
      </c>
      <c r="RO103" s="29">
        <v>325.86799999999999</v>
      </c>
      <c r="RP103" s="29">
        <v>316.98599999999999</v>
      </c>
      <c r="RQ103" s="29">
        <v>319.01</v>
      </c>
      <c r="RR103" s="29">
        <v>309.41800000000001</v>
      </c>
      <c r="RS103" s="29">
        <v>306.94900000000001</v>
      </c>
      <c r="RT103" s="29">
        <v>303.10500000000002</v>
      </c>
      <c r="RU103" s="29">
        <v>296.02999999999997</v>
      </c>
      <c r="RV103" s="29">
        <v>294.14499999999998</v>
      </c>
      <c r="RW103" s="29">
        <v>290.65300000000002</v>
      </c>
      <c r="RX103" s="29">
        <v>313.19900000000001</v>
      </c>
      <c r="RY103" s="29">
        <v>342.65100000000001</v>
      </c>
      <c r="RZ103" s="29">
        <v>351.35199999999998</v>
      </c>
      <c r="SA103" s="29">
        <v>343.86599999999999</v>
      </c>
      <c r="SB103" s="29">
        <v>342.827</v>
      </c>
      <c r="SC103" s="29">
        <v>330.72699999999998</v>
      </c>
      <c r="SD103" s="29">
        <v>308.33199999999999</v>
      </c>
      <c r="SE103" s="29">
        <v>284.62200000000001</v>
      </c>
      <c r="SF103" s="29">
        <v>310.76299999999998</v>
      </c>
      <c r="SG103" s="29">
        <v>296.27499999999998</v>
      </c>
      <c r="SH103" s="29">
        <v>284.64100000000002</v>
      </c>
      <c r="SI103" s="29">
        <v>279.75799999999998</v>
      </c>
      <c r="SJ103" s="29">
        <v>275.017</v>
      </c>
      <c r="SK103" s="29">
        <v>278.81099999999998</v>
      </c>
      <c r="SL103" s="29">
        <v>279.048</v>
      </c>
      <c r="SM103" s="29">
        <v>281.61200000000002</v>
      </c>
      <c r="SN103" s="29">
        <v>292.38200000000001</v>
      </c>
      <c r="SO103" s="29">
        <v>270.40899999999999</v>
      </c>
      <c r="SP103" s="29">
        <v>262.88</v>
      </c>
      <c r="SQ103" s="29">
        <v>258.73599999999999</v>
      </c>
      <c r="SR103" s="29">
        <v>252.81100000000001</v>
      </c>
      <c r="SS103" s="29">
        <v>249.50800000000001</v>
      </c>
      <c r="ST103" s="29">
        <v>250.85300000000001</v>
      </c>
      <c r="SU103" s="29">
        <v>225.953</v>
      </c>
      <c r="SV103" s="29">
        <v>211.298</v>
      </c>
      <c r="SW103" s="29">
        <v>217.57</v>
      </c>
      <c r="SX103" s="29">
        <v>221.309</v>
      </c>
      <c r="SY103" s="29">
        <v>221.29</v>
      </c>
      <c r="SZ103" s="29">
        <v>218.12200000000001</v>
      </c>
      <c r="TA103" s="29">
        <v>221.01900000000001</v>
      </c>
      <c r="TB103" s="29">
        <v>230.761</v>
      </c>
      <c r="TC103" s="29">
        <v>231.06899999999999</v>
      </c>
      <c r="TD103" s="29">
        <v>250.78200000000001</v>
      </c>
      <c r="TE103" s="29">
        <v>273.67500000000001</v>
      </c>
      <c r="TF103" s="29">
        <v>255.06100000000001</v>
      </c>
      <c r="TG103" s="29">
        <v>249.72499999999999</v>
      </c>
      <c r="TH103" s="29">
        <v>233.91499999999999</v>
      </c>
      <c r="TI103" s="29">
        <v>228.113</v>
      </c>
    </row>
    <row r="104" spans="2:532" x14ac:dyDescent="0.25">
      <c r="B104" s="29" t="s">
        <v>716</v>
      </c>
      <c r="C104" s="29" t="s">
        <v>927</v>
      </c>
      <c r="D104" s="29">
        <f t="shared" si="13"/>
        <v>515</v>
      </c>
      <c r="E104" s="29" t="str" cm="1">
        <f t="array" ref="E104">_xll.BDP($B104&amp;" corp",E$11)</f>
        <v>VW 2 1/2 PERP</v>
      </c>
      <c r="F104" s="29" t="str" cm="1">
        <f t="array" ref="F104">_xll.BDP($B104&amp;" corp",F$11)</f>
        <v>VW</v>
      </c>
      <c r="G104" s="29" cm="1">
        <f t="array" ref="G104">_xll.BDP($B104&amp;" corp",G$11)</f>
        <v>2.5</v>
      </c>
      <c r="H104" s="31" cm="1">
        <f t="array" ref="H104">_xll.BDP($B104&amp;" corp",H$11)*1</f>
        <v>44640</v>
      </c>
      <c r="I104" s="31" t="str">
        <f t="shared" si="14"/>
        <v>VW 2.5 22</v>
      </c>
      <c r="J104" s="29" t="str" cm="1">
        <f t="array" ref="J104">_xll.BDP($B104&amp;" corp",J$11)</f>
        <v>EUR</v>
      </c>
      <c r="K104" s="31" cm="1">
        <f t="array" ref="K104">_xll.BDP($B104&amp;" corp",K$11)*1</f>
        <v>42080</v>
      </c>
      <c r="L104" s="29">
        <f t="shared" ca="1" si="15"/>
        <v>2046</v>
      </c>
      <c r="N104" s="29">
        <v>1</v>
      </c>
      <c r="O104" s="29" t="s">
        <v>1174</v>
      </c>
      <c r="P104" s="29">
        <f>_xll.BDH(B104&amp;"@"&amp;C104&amp;" Corp","blp_i_sprd_mid","-2AY",,"Dates=h","Fill=C","Sort=R","Dir=H","factor=1","pcs="&amp;TV105,"cols=515;rows=1")</f>
        <v>264.75200000000001</v>
      </c>
      <c r="Q104" s="29">
        <v>268.20100000000002</v>
      </c>
      <c r="R104" s="29">
        <v>272.12099999999998</v>
      </c>
      <c r="S104" s="29">
        <v>283.21300000000002</v>
      </c>
      <c r="T104" s="29">
        <v>293.755</v>
      </c>
      <c r="U104" s="29">
        <v>269.15899999999999</v>
      </c>
      <c r="V104" s="29">
        <v>257.57799999999997</v>
      </c>
      <c r="W104" s="29">
        <v>259.86399999999998</v>
      </c>
      <c r="X104" s="29">
        <v>261.00700000000001</v>
      </c>
      <c r="Y104" s="29">
        <v>245.471</v>
      </c>
      <c r="Z104" s="29">
        <v>234.42099999999999</v>
      </c>
      <c r="AA104" s="29">
        <v>232.11099999999999</v>
      </c>
      <c r="AB104" s="29">
        <v>253.70699999999999</v>
      </c>
      <c r="AC104" s="29">
        <v>271.41399999999999</v>
      </c>
      <c r="AD104" s="29">
        <v>272.34399999999999</v>
      </c>
      <c r="AE104" s="29">
        <v>290.77100000000002</v>
      </c>
      <c r="AF104" s="29">
        <v>305.26600000000002</v>
      </c>
      <c r="AG104" s="29">
        <v>323.54599999999999</v>
      </c>
      <c r="AH104" s="29">
        <v>348.238</v>
      </c>
      <c r="AI104" s="29">
        <v>329.8</v>
      </c>
      <c r="AJ104" s="29">
        <v>303.226</v>
      </c>
      <c r="AK104" s="29">
        <v>308.52100000000002</v>
      </c>
      <c r="AL104" s="29">
        <v>291.35300000000001</v>
      </c>
      <c r="AM104" s="29">
        <v>265.92599999999999</v>
      </c>
      <c r="AN104" s="29">
        <v>268.875</v>
      </c>
      <c r="AO104" s="29">
        <v>268.72800000000001</v>
      </c>
      <c r="AP104" s="29">
        <v>277.197</v>
      </c>
      <c r="AQ104" s="29">
        <v>280.24599999999998</v>
      </c>
      <c r="AR104" s="29">
        <v>277.02</v>
      </c>
      <c r="AS104" s="29">
        <v>270.649</v>
      </c>
      <c r="AT104" s="29">
        <v>277.08100000000002</v>
      </c>
      <c r="AU104" s="29">
        <v>270.48599999999999</v>
      </c>
      <c r="AV104" s="29">
        <v>270.399</v>
      </c>
      <c r="AW104" s="29">
        <v>268.54300000000001</v>
      </c>
      <c r="AX104" s="29">
        <v>264.46499999999997</v>
      </c>
      <c r="AY104" s="29">
        <v>263.31599999999997</v>
      </c>
      <c r="AZ104" s="29">
        <v>273.18</v>
      </c>
      <c r="BA104" s="29">
        <v>282.26299999999998</v>
      </c>
      <c r="BB104" s="29">
        <v>274.95100000000002</v>
      </c>
      <c r="BC104" s="29">
        <v>274.26900000000001</v>
      </c>
      <c r="BD104" s="29">
        <v>260.42</v>
      </c>
      <c r="BE104" s="29">
        <v>246.43899999999999</v>
      </c>
      <c r="BF104" s="29">
        <v>252.244</v>
      </c>
      <c r="BG104" s="29">
        <v>273.37700000000001</v>
      </c>
      <c r="BH104" s="29">
        <v>279.14400000000001</v>
      </c>
      <c r="BI104" s="29">
        <v>277.971</v>
      </c>
      <c r="BJ104" s="29">
        <v>272.899</v>
      </c>
      <c r="BK104" s="29">
        <v>267.67899999999997</v>
      </c>
      <c r="BL104" s="29">
        <v>244.73500000000001</v>
      </c>
      <c r="BM104" s="29">
        <v>235.36099999999999</v>
      </c>
      <c r="BN104" s="29">
        <v>238.67400000000001</v>
      </c>
      <c r="BO104" s="29">
        <v>241.89500000000001</v>
      </c>
      <c r="BP104" s="29">
        <v>262.279</v>
      </c>
      <c r="BQ104" s="29">
        <v>285.99799999999999</v>
      </c>
      <c r="BR104" s="29">
        <v>300.29599999999999</v>
      </c>
      <c r="BS104" s="29">
        <v>314.46899999999999</v>
      </c>
      <c r="BT104" s="29">
        <v>328.79899999999998</v>
      </c>
      <c r="BU104" s="29">
        <v>343.904</v>
      </c>
      <c r="BV104" s="29">
        <v>336.82499999999999</v>
      </c>
      <c r="BW104" s="29">
        <v>323.83499999999998</v>
      </c>
      <c r="BX104" s="29">
        <v>292.09899999999999</v>
      </c>
      <c r="BY104" s="29">
        <v>284.36099999999999</v>
      </c>
      <c r="BZ104" s="29">
        <v>273.82299999999998</v>
      </c>
      <c r="CA104" s="29">
        <v>269.72399999999999</v>
      </c>
      <c r="CB104" s="29">
        <v>270.40600000000001</v>
      </c>
      <c r="CC104" s="29">
        <v>269.96300000000002</v>
      </c>
      <c r="CD104" s="29">
        <v>266.11700000000002</v>
      </c>
      <c r="CE104" s="29">
        <v>313.375</v>
      </c>
      <c r="CF104" s="29">
        <v>337.83199999999999</v>
      </c>
      <c r="CG104" s="29">
        <v>351.69900000000001</v>
      </c>
      <c r="CH104" s="29">
        <v>355.24799999999999</v>
      </c>
      <c r="CI104" s="29">
        <v>365.226</v>
      </c>
      <c r="CJ104" s="29">
        <v>364.63099999999997</v>
      </c>
      <c r="CK104" s="29">
        <v>371.69499999999999</v>
      </c>
      <c r="CL104" s="29">
        <v>367.00299999999999</v>
      </c>
      <c r="CM104" s="29">
        <v>365.44499999999999</v>
      </c>
      <c r="CN104" s="29">
        <v>360.40199999999999</v>
      </c>
      <c r="CO104" s="29">
        <v>363.63400000000001</v>
      </c>
      <c r="CP104" s="29">
        <v>382.68299999999999</v>
      </c>
      <c r="CQ104" s="29">
        <v>378.24200000000002</v>
      </c>
      <c r="CR104" s="29">
        <v>384.274</v>
      </c>
      <c r="CS104" s="29">
        <v>389.88200000000001</v>
      </c>
      <c r="CT104" s="29">
        <v>400.71199999999999</v>
      </c>
      <c r="CU104" s="29">
        <v>399.238</v>
      </c>
      <c r="CV104" s="29">
        <v>396.42200000000003</v>
      </c>
      <c r="CW104" s="29">
        <v>379.59500000000003</v>
      </c>
      <c r="CX104" s="29">
        <v>369.47899999999998</v>
      </c>
      <c r="CY104" s="29">
        <v>381.37900000000002</v>
      </c>
      <c r="CZ104" s="29">
        <v>363.54199999999997</v>
      </c>
      <c r="DA104" s="29">
        <v>361.06400000000002</v>
      </c>
      <c r="DB104" s="29">
        <v>327.98200000000003</v>
      </c>
      <c r="DC104" s="29">
        <v>305.53100000000001</v>
      </c>
      <c r="DD104" s="29">
        <v>332.63299999999998</v>
      </c>
      <c r="DE104" s="29">
        <v>322.14299999999997</v>
      </c>
      <c r="DF104" s="29">
        <v>342.33800000000002</v>
      </c>
      <c r="DG104" s="29">
        <v>299.99400000000003</v>
      </c>
      <c r="DH104" s="29">
        <v>258.14600000000002</v>
      </c>
      <c r="DI104" s="29">
        <v>194.51</v>
      </c>
      <c r="DJ104" s="29">
        <v>218.857</v>
      </c>
      <c r="DK104" s="29">
        <v>286.84399999999999</v>
      </c>
      <c r="DL104" s="29">
        <v>309.97000000000003</v>
      </c>
      <c r="DM104" s="29">
        <v>352.738</v>
      </c>
      <c r="DN104" s="29">
        <v>362.79899999999998</v>
      </c>
      <c r="DO104" s="29">
        <v>358.04300000000001</v>
      </c>
      <c r="DP104" s="29">
        <v>331.27300000000002</v>
      </c>
      <c r="DQ104" s="29">
        <v>328.61599999999999</v>
      </c>
      <c r="DR104" s="29">
        <v>351.48599999999999</v>
      </c>
      <c r="DS104" s="29">
        <v>395.55700000000002</v>
      </c>
      <c r="DT104" s="29">
        <v>383.2</v>
      </c>
      <c r="DU104" s="29">
        <v>378.54500000000002</v>
      </c>
      <c r="DV104" s="29">
        <v>387.70299999999997</v>
      </c>
      <c r="DW104" s="29">
        <v>409.505</v>
      </c>
      <c r="DX104" s="29">
        <v>461.024</v>
      </c>
      <c r="DY104" s="29">
        <v>482.976</v>
      </c>
      <c r="DZ104" s="29">
        <v>487.38600000000002</v>
      </c>
      <c r="EA104" s="29">
        <v>463.43700000000001</v>
      </c>
      <c r="EB104" s="29">
        <v>449.81799999999998</v>
      </c>
      <c r="EC104" s="29">
        <v>455.21300000000002</v>
      </c>
      <c r="ED104" s="29">
        <v>466.99700000000001</v>
      </c>
      <c r="EE104" s="29">
        <v>475.96600000000001</v>
      </c>
      <c r="EF104" s="29">
        <v>487.79300000000001</v>
      </c>
      <c r="EG104" s="29">
        <v>500.26400000000001</v>
      </c>
      <c r="EH104" s="29">
        <v>523.35799999999995</v>
      </c>
      <c r="EI104" s="29">
        <v>479.64400000000001</v>
      </c>
      <c r="EJ104" s="29">
        <v>461.23599999999999</v>
      </c>
      <c r="EK104" s="29">
        <v>436.53</v>
      </c>
      <c r="EL104" s="29">
        <v>412.93900000000002</v>
      </c>
      <c r="EM104" s="29">
        <v>389.73700000000002</v>
      </c>
      <c r="EN104" s="29">
        <v>420.291</v>
      </c>
      <c r="EO104" s="29">
        <v>438.5</v>
      </c>
      <c r="EP104" s="29">
        <v>521.21199999999999</v>
      </c>
      <c r="EQ104" s="29">
        <v>524.94000000000005</v>
      </c>
      <c r="ER104" s="29">
        <v>489.99299999999999</v>
      </c>
      <c r="ES104" s="29">
        <v>458.19200000000001</v>
      </c>
      <c r="ET104" s="29">
        <v>436.601</v>
      </c>
      <c r="EU104" s="29">
        <v>377.10300000000001</v>
      </c>
      <c r="EV104" s="29">
        <v>337.97</v>
      </c>
      <c r="EW104" s="29">
        <v>400.21300000000002</v>
      </c>
      <c r="EX104" s="29">
        <v>447.89800000000002</v>
      </c>
      <c r="EY104" s="29">
        <v>560.77</v>
      </c>
      <c r="EZ104" s="29">
        <v>583.79899999999998</v>
      </c>
      <c r="FA104" s="29">
        <v>651.38599999999997</v>
      </c>
      <c r="FB104" s="29">
        <v>660.03599999999994</v>
      </c>
      <c r="FC104" s="29">
        <v>625.61</v>
      </c>
      <c r="FD104" s="29">
        <v>600.22199999999998</v>
      </c>
      <c r="FE104" s="29">
        <v>589.95399999999995</v>
      </c>
      <c r="FF104" s="29">
        <v>586.21799999999996</v>
      </c>
      <c r="FG104" s="29">
        <v>511.68700000000001</v>
      </c>
      <c r="FH104" s="29">
        <v>479.42399999999998</v>
      </c>
      <c r="FI104" s="29">
        <v>472.899</v>
      </c>
      <c r="FJ104" s="29">
        <v>655.81899999999996</v>
      </c>
      <c r="FK104" s="29">
        <v>720.08</v>
      </c>
      <c r="FL104" s="29">
        <v>685.16700000000003</v>
      </c>
      <c r="FM104" s="29">
        <v>845.56700000000001</v>
      </c>
      <c r="FN104" s="29">
        <v>882.73199999999997</v>
      </c>
      <c r="FO104" s="29">
        <v>713.91200000000003</v>
      </c>
      <c r="FP104" s="29">
        <v>595.76800000000003</v>
      </c>
      <c r="FQ104" s="29">
        <v>446.71800000000002</v>
      </c>
      <c r="FR104" s="29">
        <v>418.36700000000002</v>
      </c>
      <c r="FS104" s="29">
        <v>317.81400000000002</v>
      </c>
      <c r="FT104" s="29">
        <v>298.084</v>
      </c>
      <c r="FU104" s="29">
        <v>332.49900000000002</v>
      </c>
      <c r="FV104" s="29">
        <v>238.126</v>
      </c>
      <c r="FW104" s="29">
        <v>204.489</v>
      </c>
      <c r="FX104" s="29">
        <v>184.27500000000001</v>
      </c>
      <c r="FY104" s="29">
        <v>196.78800000000001</v>
      </c>
      <c r="FZ104" s="29">
        <v>246.893</v>
      </c>
      <c r="GA104" s="29">
        <v>250.48500000000001</v>
      </c>
      <c r="GB104" s="29">
        <v>206.90899999999999</v>
      </c>
      <c r="GC104" s="29">
        <v>181.86699999999999</v>
      </c>
      <c r="GD104" s="29">
        <v>167.13800000000001</v>
      </c>
      <c r="GE104" s="29">
        <v>159.346</v>
      </c>
      <c r="GF104" s="29">
        <v>133.99100000000001</v>
      </c>
      <c r="GG104" s="29">
        <v>134.31399999999999</v>
      </c>
      <c r="GH104" s="29">
        <v>136.32900000000001</v>
      </c>
      <c r="GI104" s="29">
        <v>136.95500000000001</v>
      </c>
      <c r="GJ104" s="29">
        <v>135.25200000000001</v>
      </c>
      <c r="GK104" s="29">
        <v>134.54400000000001</v>
      </c>
      <c r="GL104" s="29">
        <v>134.61600000000001</v>
      </c>
      <c r="GM104" s="29">
        <v>133.792</v>
      </c>
      <c r="GN104" s="29">
        <v>135.398</v>
      </c>
      <c r="GO104" s="29">
        <v>136.04499999999999</v>
      </c>
      <c r="GP104" s="29">
        <v>132.46100000000001</v>
      </c>
      <c r="GQ104" s="29">
        <v>130.51300000000001</v>
      </c>
      <c r="GR104" s="29">
        <v>135.41399999999999</v>
      </c>
      <c r="GS104" s="29">
        <v>143.166</v>
      </c>
      <c r="GT104" s="29">
        <v>153.00899999999999</v>
      </c>
      <c r="GU104" s="29">
        <v>150.43600000000001</v>
      </c>
      <c r="GV104" s="29">
        <v>149.62299999999999</v>
      </c>
      <c r="GW104" s="29">
        <v>146.178</v>
      </c>
      <c r="GX104" s="29">
        <v>150.27000000000001</v>
      </c>
      <c r="GY104" s="29">
        <v>151.072</v>
      </c>
      <c r="GZ104" s="29">
        <v>138.47</v>
      </c>
      <c r="HA104" s="29">
        <v>134.029</v>
      </c>
      <c r="HB104" s="29">
        <v>129.93199999999999</v>
      </c>
      <c r="HC104" s="29">
        <v>132.29599999999999</v>
      </c>
      <c r="HD104" s="29">
        <v>130.25200000000001</v>
      </c>
      <c r="HE104" s="29">
        <v>133.268</v>
      </c>
      <c r="HF104" s="29">
        <v>140.47800000000001</v>
      </c>
      <c r="HG104" s="29">
        <v>144.94999999999999</v>
      </c>
      <c r="HH104" s="29">
        <v>145.84399999999999</v>
      </c>
      <c r="HI104" s="29">
        <v>146.999</v>
      </c>
      <c r="HJ104" s="29">
        <v>149.697</v>
      </c>
      <c r="HK104" s="29">
        <v>151.19</v>
      </c>
      <c r="HL104" s="29">
        <v>154.387</v>
      </c>
      <c r="HM104" s="29">
        <v>152.38</v>
      </c>
      <c r="HN104" s="29">
        <v>150.4</v>
      </c>
      <c r="HO104" s="29">
        <v>142.858</v>
      </c>
      <c r="HP104" s="29">
        <v>141.53299999999999</v>
      </c>
      <c r="HQ104" s="29">
        <v>137.565</v>
      </c>
      <c r="HR104" s="29">
        <v>140.11099999999999</v>
      </c>
      <c r="HS104" s="29">
        <v>141.39599999999999</v>
      </c>
      <c r="HT104" s="29">
        <v>144.066</v>
      </c>
      <c r="HU104" s="29">
        <v>144.11799999999999</v>
      </c>
      <c r="HV104" s="29">
        <v>145.72200000000001</v>
      </c>
      <c r="HW104" s="29">
        <v>147.107</v>
      </c>
      <c r="HX104" s="29">
        <v>150.68299999999999</v>
      </c>
      <c r="HY104" s="29">
        <v>150.76400000000001</v>
      </c>
      <c r="HZ104" s="29">
        <v>151.25899999999999</v>
      </c>
      <c r="IA104" s="29">
        <v>152.35499999999999</v>
      </c>
      <c r="IB104" s="29">
        <v>156.249</v>
      </c>
      <c r="IC104" s="29">
        <v>153.88300000000001</v>
      </c>
      <c r="ID104" s="29">
        <v>149.87799999999999</v>
      </c>
      <c r="IE104" s="29">
        <v>147.26</v>
      </c>
      <c r="IF104" s="29">
        <v>152.5</v>
      </c>
      <c r="IG104" s="29">
        <v>153.684</v>
      </c>
      <c r="IH104" s="29">
        <v>164.17</v>
      </c>
      <c r="II104" s="29">
        <v>165.64699999999999</v>
      </c>
      <c r="IJ104" s="29">
        <v>159.59700000000001</v>
      </c>
      <c r="IK104" s="29">
        <v>161.84800000000001</v>
      </c>
      <c r="IL104" s="29">
        <v>161.77600000000001</v>
      </c>
      <c r="IM104" s="29">
        <v>160.35599999999999</v>
      </c>
      <c r="IN104" s="29">
        <v>161.982</v>
      </c>
      <c r="IO104" s="29">
        <v>169.21100000000001</v>
      </c>
      <c r="IP104" s="29">
        <v>189.684</v>
      </c>
      <c r="IQ104" s="29">
        <v>191.00200000000001</v>
      </c>
      <c r="IR104" s="29">
        <v>191.965</v>
      </c>
      <c r="IS104" s="29">
        <v>179.38499999999999</v>
      </c>
      <c r="IT104" s="29">
        <v>179.08</v>
      </c>
      <c r="IU104" s="29">
        <v>179.06299999999999</v>
      </c>
      <c r="IV104" s="29">
        <v>180.8</v>
      </c>
      <c r="IW104" s="29">
        <v>179.03200000000001</v>
      </c>
      <c r="IX104" s="29">
        <v>174.85900000000001</v>
      </c>
      <c r="IY104" s="29">
        <v>178.41200000000001</v>
      </c>
      <c r="IZ104" s="29">
        <v>170.846</v>
      </c>
      <c r="JA104" s="29">
        <v>164.041</v>
      </c>
      <c r="JB104" s="29">
        <v>157.309</v>
      </c>
      <c r="JC104" s="29">
        <v>154.40799999999999</v>
      </c>
      <c r="JD104" s="29">
        <v>160.584</v>
      </c>
      <c r="JE104" s="29">
        <v>172.471</v>
      </c>
      <c r="JF104" s="29">
        <v>173.74799999999999</v>
      </c>
      <c r="JG104" s="29">
        <v>170.374</v>
      </c>
      <c r="JH104" s="29">
        <v>165.209</v>
      </c>
      <c r="JI104" s="29">
        <v>158.14500000000001</v>
      </c>
      <c r="JJ104" s="29">
        <v>159.97</v>
      </c>
      <c r="JK104" s="29">
        <v>164.39099999999999</v>
      </c>
      <c r="JL104" s="29">
        <v>169.06100000000001</v>
      </c>
      <c r="JM104" s="29">
        <v>170.01900000000001</v>
      </c>
      <c r="JN104" s="29">
        <v>175.89</v>
      </c>
      <c r="JO104" s="29">
        <v>180.93600000000001</v>
      </c>
      <c r="JP104" s="29">
        <v>182.529</v>
      </c>
      <c r="JQ104" s="29">
        <v>189.917</v>
      </c>
      <c r="JR104" s="29">
        <v>193.76900000000001</v>
      </c>
      <c r="JS104" s="29">
        <v>198.94900000000001</v>
      </c>
      <c r="JT104" s="29">
        <v>201.23699999999999</v>
      </c>
      <c r="JU104" s="29">
        <v>206.928</v>
      </c>
      <c r="JV104" s="29">
        <v>210.845</v>
      </c>
      <c r="JW104" s="29">
        <v>210.005</v>
      </c>
      <c r="JX104" s="29">
        <v>201.542</v>
      </c>
      <c r="JY104" s="29">
        <v>199.834</v>
      </c>
      <c r="JZ104" s="29">
        <v>201.98699999999999</v>
      </c>
      <c r="KA104" s="29">
        <v>194.08600000000001</v>
      </c>
      <c r="KB104" s="29">
        <v>184.565</v>
      </c>
      <c r="KC104" s="29">
        <v>189.80799999999999</v>
      </c>
      <c r="KD104" s="29">
        <v>189.78200000000001</v>
      </c>
      <c r="KE104" s="29">
        <v>193.791</v>
      </c>
      <c r="KF104" s="29">
        <v>201.95400000000001</v>
      </c>
      <c r="KG104" s="29">
        <v>198.309</v>
      </c>
      <c r="KH104" s="29">
        <v>198.56899999999999</v>
      </c>
      <c r="KI104" s="29">
        <v>196.001</v>
      </c>
      <c r="KJ104" s="29">
        <v>206.636</v>
      </c>
      <c r="KK104" s="29">
        <v>205.93100000000001</v>
      </c>
      <c r="KL104" s="29">
        <v>191.06399999999999</v>
      </c>
      <c r="KM104" s="29">
        <v>182.44300000000001</v>
      </c>
      <c r="KN104" s="29">
        <v>180.37899999999999</v>
      </c>
      <c r="KO104" s="29">
        <v>176.9</v>
      </c>
      <c r="KP104" s="29">
        <v>214.64699999999999</v>
      </c>
      <c r="KQ104" s="29">
        <v>208.648</v>
      </c>
      <c r="KR104" s="29">
        <v>198.36</v>
      </c>
      <c r="KS104" s="29">
        <v>191.56200000000001</v>
      </c>
      <c r="KT104" s="29">
        <v>186.096</v>
      </c>
      <c r="KU104" s="29">
        <v>193.464</v>
      </c>
      <c r="KV104" s="29">
        <v>195.81</v>
      </c>
      <c r="KW104" s="29">
        <v>190.727</v>
      </c>
      <c r="KX104" s="29">
        <v>189.20099999999999</v>
      </c>
      <c r="KY104" s="29">
        <v>190.33</v>
      </c>
      <c r="KZ104" s="29">
        <v>191.09100000000001</v>
      </c>
      <c r="LA104" s="29">
        <v>188.411</v>
      </c>
      <c r="LB104" s="29">
        <v>192.80199999999999</v>
      </c>
      <c r="LC104" s="29">
        <v>190.63200000000001</v>
      </c>
      <c r="LD104" s="29">
        <v>186.65199999999999</v>
      </c>
      <c r="LE104" s="29">
        <v>199.88</v>
      </c>
      <c r="LF104" s="29">
        <v>211.792</v>
      </c>
      <c r="LG104" s="29">
        <v>221.98599999999999</v>
      </c>
      <c r="LH104" s="29">
        <v>235.44499999999999</v>
      </c>
      <c r="LI104" s="29">
        <v>240.91399999999999</v>
      </c>
      <c r="LJ104" s="29">
        <v>215.429</v>
      </c>
      <c r="LK104" s="29">
        <v>209.62700000000001</v>
      </c>
      <c r="LL104" s="29">
        <v>199.703</v>
      </c>
      <c r="LM104" s="29">
        <v>206.983</v>
      </c>
      <c r="LN104" s="29">
        <v>209.624</v>
      </c>
      <c r="LO104" s="29">
        <v>223.23699999999999</v>
      </c>
      <c r="LP104" s="29">
        <v>235.02199999999999</v>
      </c>
      <c r="LQ104" s="29">
        <v>250.435</v>
      </c>
      <c r="LR104" s="29">
        <v>232.089</v>
      </c>
      <c r="LS104" s="29">
        <v>203.749</v>
      </c>
      <c r="LT104" s="29">
        <v>206.01</v>
      </c>
      <c r="LU104" s="29">
        <v>210.18600000000001</v>
      </c>
      <c r="LV104" s="29">
        <v>185.59200000000001</v>
      </c>
      <c r="LW104" s="29">
        <v>185.11600000000001</v>
      </c>
      <c r="LX104" s="29">
        <v>179.57400000000001</v>
      </c>
      <c r="LY104" s="29">
        <v>204.209</v>
      </c>
      <c r="LZ104" s="29">
        <v>221.916</v>
      </c>
      <c r="MA104" s="29">
        <v>229.13800000000001</v>
      </c>
      <c r="MB104" s="29">
        <v>226.68799999999999</v>
      </c>
      <c r="MC104" s="29">
        <v>235.17400000000001</v>
      </c>
      <c r="MD104" s="29">
        <v>218.21799999999999</v>
      </c>
      <c r="ME104" s="29">
        <v>198.16300000000001</v>
      </c>
      <c r="MF104" s="29">
        <v>199.596</v>
      </c>
      <c r="MG104" s="29">
        <v>200.238</v>
      </c>
      <c r="MH104" s="29">
        <v>198.71799999999999</v>
      </c>
      <c r="MI104" s="29">
        <v>209.08099999999999</v>
      </c>
      <c r="MJ104" s="29">
        <v>218.60599999999999</v>
      </c>
      <c r="MK104" s="29">
        <v>210.28800000000001</v>
      </c>
      <c r="ML104" s="29">
        <v>195.29499999999999</v>
      </c>
      <c r="MM104" s="29">
        <v>190.26</v>
      </c>
      <c r="MN104" s="29">
        <v>197.99299999999999</v>
      </c>
      <c r="MO104" s="29">
        <v>203.93799999999999</v>
      </c>
      <c r="MP104" s="29">
        <v>202.346</v>
      </c>
      <c r="MQ104" s="29">
        <v>217.71299999999999</v>
      </c>
      <c r="MR104" s="29">
        <v>226.696</v>
      </c>
      <c r="MS104" s="29">
        <v>233.84299999999999</v>
      </c>
      <c r="MT104" s="29">
        <v>229.13499999999999</v>
      </c>
      <c r="MU104" s="29">
        <v>218.81100000000001</v>
      </c>
      <c r="MV104" s="29">
        <v>208.739</v>
      </c>
      <c r="MW104" s="29">
        <v>200.52600000000001</v>
      </c>
      <c r="MX104" s="29">
        <v>207.64400000000001</v>
      </c>
      <c r="MY104" s="29">
        <v>230.86500000000001</v>
      </c>
      <c r="MZ104" s="29">
        <v>253.18</v>
      </c>
      <c r="NA104" s="29">
        <v>255.08500000000001</v>
      </c>
      <c r="NB104" s="29">
        <v>253.12799999999999</v>
      </c>
      <c r="NC104" s="29">
        <v>256.08100000000002</v>
      </c>
      <c r="ND104" s="29">
        <v>239.512</v>
      </c>
      <c r="NE104" s="29">
        <v>255.00399999999999</v>
      </c>
      <c r="NF104" s="29">
        <v>267.81900000000002</v>
      </c>
      <c r="NG104" s="29">
        <v>269.88200000000001</v>
      </c>
      <c r="NH104" s="29">
        <v>279.19600000000003</v>
      </c>
      <c r="NI104" s="29">
        <v>296.31200000000001</v>
      </c>
      <c r="NJ104" s="29">
        <v>321.18200000000002</v>
      </c>
      <c r="NK104" s="29">
        <v>314.68900000000002</v>
      </c>
      <c r="NL104" s="29">
        <v>305.95600000000002</v>
      </c>
      <c r="NM104" s="29">
        <v>310.99400000000003</v>
      </c>
      <c r="NN104" s="29">
        <v>303.71800000000002</v>
      </c>
      <c r="NO104" s="29">
        <v>319.14299999999997</v>
      </c>
      <c r="NP104" s="29">
        <v>312.65100000000001</v>
      </c>
      <c r="NQ104" s="29">
        <v>315.24799999999999</v>
      </c>
      <c r="NR104" s="29">
        <v>287.36900000000003</v>
      </c>
      <c r="NS104" s="29">
        <v>268.16300000000001</v>
      </c>
      <c r="NT104" s="29">
        <v>258.14499999999998</v>
      </c>
      <c r="NU104" s="29">
        <v>253.70099999999999</v>
      </c>
      <c r="NV104" s="29">
        <v>250.28399999999999</v>
      </c>
      <c r="NW104" s="29">
        <v>262.68099999999998</v>
      </c>
      <c r="NX104" s="29">
        <v>272.52499999999998</v>
      </c>
      <c r="NY104" s="29">
        <v>277.30599999999998</v>
      </c>
      <c r="NZ104" s="29">
        <v>261.464</v>
      </c>
      <c r="OA104" s="29">
        <v>275.96499999999997</v>
      </c>
      <c r="OB104" s="29">
        <v>263.98200000000003</v>
      </c>
      <c r="OC104" s="29">
        <v>247.09700000000001</v>
      </c>
      <c r="OD104" s="29">
        <v>224.988</v>
      </c>
      <c r="OE104" s="29">
        <v>220.36500000000001</v>
      </c>
      <c r="OF104" s="29">
        <v>217.56899999999999</v>
      </c>
      <c r="OG104" s="29">
        <v>231.27699999999999</v>
      </c>
      <c r="OH104" s="29">
        <v>232.65299999999999</v>
      </c>
      <c r="OI104" s="29">
        <v>235.547</v>
      </c>
      <c r="OJ104" s="29">
        <v>239.03800000000001</v>
      </c>
      <c r="OK104" s="29">
        <v>231.804</v>
      </c>
      <c r="OL104" s="29">
        <v>223.91499999999999</v>
      </c>
      <c r="OM104" s="29">
        <v>224.922</v>
      </c>
      <c r="ON104" s="29">
        <v>229.578</v>
      </c>
      <c r="OO104" s="29">
        <v>226.779</v>
      </c>
      <c r="OP104" s="29">
        <v>216.82599999999999</v>
      </c>
      <c r="OQ104" s="29">
        <v>221.32499999999999</v>
      </c>
      <c r="OR104" s="29">
        <v>231.482</v>
      </c>
      <c r="OS104" s="29">
        <v>251.16399999999999</v>
      </c>
      <c r="OT104" s="29">
        <v>263.952</v>
      </c>
      <c r="OU104" s="29">
        <v>268.61</v>
      </c>
      <c r="OV104" s="29">
        <v>269.93299999999999</v>
      </c>
      <c r="OW104" s="29">
        <v>253.98699999999999</v>
      </c>
      <c r="OX104" s="29">
        <v>249.203</v>
      </c>
      <c r="OY104" s="29">
        <v>243.905</v>
      </c>
      <c r="OZ104" s="29">
        <v>245.958</v>
      </c>
      <c r="PA104" s="29">
        <v>243.42500000000001</v>
      </c>
      <c r="PB104" s="29">
        <v>264.66399999999999</v>
      </c>
      <c r="PC104" s="29">
        <v>272.92599999999999</v>
      </c>
      <c r="PD104" s="29">
        <v>277.32499999999999</v>
      </c>
      <c r="PE104" s="29">
        <v>287.84500000000003</v>
      </c>
      <c r="PF104" s="29">
        <v>298.44600000000003</v>
      </c>
      <c r="PG104" s="29">
        <v>285.286</v>
      </c>
      <c r="PH104" s="29">
        <v>285.74299999999999</v>
      </c>
      <c r="PI104" s="29">
        <v>270.18</v>
      </c>
      <c r="PJ104" s="29">
        <v>244.37299999999999</v>
      </c>
      <c r="PK104" s="29">
        <v>253.136</v>
      </c>
      <c r="PL104" s="29">
        <v>262.11900000000003</v>
      </c>
      <c r="PM104" s="29">
        <v>251.196</v>
      </c>
      <c r="PN104" s="29">
        <v>267.08</v>
      </c>
      <c r="PO104" s="29">
        <v>280.13400000000001</v>
      </c>
      <c r="PP104" s="29">
        <v>298.64699999999999</v>
      </c>
      <c r="PQ104" s="29">
        <v>305.16899999999998</v>
      </c>
      <c r="PR104" s="29">
        <v>302.702</v>
      </c>
      <c r="PS104" s="29">
        <v>297.45499999999998</v>
      </c>
      <c r="PT104" s="29">
        <v>290.95499999999998</v>
      </c>
      <c r="PU104" s="29">
        <v>291.66699999999997</v>
      </c>
      <c r="PV104" s="29">
        <v>294.54899999999998</v>
      </c>
      <c r="PW104" s="29">
        <v>289.67399999999998</v>
      </c>
      <c r="PX104" s="29">
        <v>294.13900000000001</v>
      </c>
      <c r="PY104" s="29">
        <v>310.79000000000002</v>
      </c>
      <c r="PZ104" s="29">
        <v>327.637</v>
      </c>
      <c r="QA104" s="29">
        <v>352.35399999999998</v>
      </c>
      <c r="QB104" s="29">
        <v>347.37200000000001</v>
      </c>
      <c r="QC104" s="29">
        <v>336.19400000000002</v>
      </c>
      <c r="QD104" s="29">
        <v>333.35199999999998</v>
      </c>
      <c r="QE104" s="29">
        <v>336.48</v>
      </c>
      <c r="QF104" s="29">
        <v>344.488</v>
      </c>
      <c r="QG104" s="29">
        <v>326.68799999999999</v>
      </c>
      <c r="QH104" s="29">
        <v>322.50599999999997</v>
      </c>
      <c r="QI104" s="29">
        <v>328.82799999999997</v>
      </c>
      <c r="QJ104" s="29">
        <v>352.79199999999997</v>
      </c>
      <c r="QK104" s="29">
        <v>350.74099999999999</v>
      </c>
      <c r="QL104" s="29">
        <v>328.839</v>
      </c>
      <c r="QM104" s="29">
        <v>302.59500000000003</v>
      </c>
      <c r="QN104" s="29">
        <v>303.54500000000002</v>
      </c>
      <c r="QO104" s="29">
        <v>311.55500000000001</v>
      </c>
      <c r="QP104" s="29">
        <v>308.19600000000003</v>
      </c>
      <c r="QQ104" s="29">
        <v>304.46699999999998</v>
      </c>
      <c r="QR104" s="29">
        <v>324.358</v>
      </c>
      <c r="QS104" s="29">
        <v>323.13600000000002</v>
      </c>
      <c r="QT104" s="29">
        <v>317.39699999999999</v>
      </c>
      <c r="QU104" s="29">
        <v>311.87299999999999</v>
      </c>
      <c r="QV104" s="29">
        <v>317.27100000000002</v>
      </c>
      <c r="QW104" s="29">
        <v>315.96100000000001</v>
      </c>
      <c r="QX104" s="29">
        <v>309.97800000000001</v>
      </c>
      <c r="QY104" s="29">
        <v>300.49400000000003</v>
      </c>
      <c r="QZ104" s="29">
        <v>308.27100000000002</v>
      </c>
      <c r="RA104" s="29">
        <v>328.87200000000001</v>
      </c>
      <c r="RB104" s="29">
        <v>328.53899999999999</v>
      </c>
      <c r="RC104" s="29">
        <v>344.94600000000003</v>
      </c>
      <c r="RD104" s="29">
        <v>342.95800000000003</v>
      </c>
      <c r="RE104" s="29">
        <v>321.18700000000001</v>
      </c>
      <c r="RF104" s="29">
        <v>331.654</v>
      </c>
      <c r="RG104" s="29">
        <v>330.58300000000003</v>
      </c>
      <c r="RH104" s="29">
        <v>385.02600000000001</v>
      </c>
      <c r="RI104" s="29">
        <v>406.404</v>
      </c>
      <c r="RJ104" s="29">
        <v>415.34899999999999</v>
      </c>
      <c r="RK104" s="29">
        <v>414.78300000000002</v>
      </c>
      <c r="RL104" s="29">
        <v>396.37799999999999</v>
      </c>
      <c r="RM104" s="29">
        <v>383.03100000000001</v>
      </c>
      <c r="RN104" s="29">
        <v>375.77100000000002</v>
      </c>
      <c r="RO104" s="29">
        <v>377.11200000000002</v>
      </c>
      <c r="RP104" s="29">
        <v>365.23099999999999</v>
      </c>
      <c r="RQ104" s="29">
        <v>369.32900000000001</v>
      </c>
      <c r="RR104" s="29">
        <v>372.28100000000001</v>
      </c>
      <c r="RS104" s="29">
        <v>366.77699999999999</v>
      </c>
      <c r="RT104" s="29">
        <v>362.34899999999999</v>
      </c>
      <c r="RU104" s="29">
        <v>361.04700000000003</v>
      </c>
      <c r="RV104" s="29">
        <v>352.714</v>
      </c>
      <c r="RW104" s="29">
        <v>351.28300000000002</v>
      </c>
      <c r="RX104" s="29">
        <v>352.767</v>
      </c>
      <c r="RY104" s="29">
        <v>376.51400000000001</v>
      </c>
      <c r="RZ104" s="29">
        <v>406.88799999999998</v>
      </c>
      <c r="SA104" s="29">
        <v>412.85500000000002</v>
      </c>
      <c r="SB104" s="29">
        <v>407.00700000000001</v>
      </c>
      <c r="SC104" s="29">
        <v>410.90499999999997</v>
      </c>
      <c r="SD104" s="29">
        <v>400.31900000000002</v>
      </c>
      <c r="SE104" s="29">
        <v>388.233</v>
      </c>
      <c r="SF104" s="29">
        <v>368.49400000000003</v>
      </c>
      <c r="SG104" s="29">
        <v>391.94499999999999</v>
      </c>
      <c r="SH104" s="29">
        <v>378.89400000000001</v>
      </c>
      <c r="SI104" s="29">
        <v>368.88099999999997</v>
      </c>
      <c r="SJ104" s="29">
        <v>357.33499999999998</v>
      </c>
      <c r="SK104" s="29">
        <v>353.33699999999999</v>
      </c>
      <c r="SL104" s="29">
        <v>360.25900000000001</v>
      </c>
      <c r="SM104" s="29">
        <v>359.596</v>
      </c>
      <c r="SN104" s="29">
        <v>359.76400000000001</v>
      </c>
      <c r="SO104" s="29">
        <v>376.98099999999999</v>
      </c>
      <c r="SP104" s="29">
        <v>351.39699999999999</v>
      </c>
      <c r="SQ104" s="29">
        <v>340.72699999999998</v>
      </c>
      <c r="SR104" s="29">
        <v>337.99700000000001</v>
      </c>
      <c r="SS104" s="29">
        <v>324.34199999999998</v>
      </c>
      <c r="ST104" s="29">
        <v>318.63200000000001</v>
      </c>
      <c r="SU104" s="29">
        <v>317.21800000000002</v>
      </c>
      <c r="SV104" s="29">
        <v>291.32799999999997</v>
      </c>
      <c r="SW104" s="29">
        <v>275.27800000000002</v>
      </c>
      <c r="SX104" s="29">
        <v>277.48899999999998</v>
      </c>
      <c r="SY104" s="29">
        <v>283.57400000000001</v>
      </c>
      <c r="SZ104" s="29">
        <v>282.73</v>
      </c>
      <c r="TA104" s="29">
        <v>281.32799999999997</v>
      </c>
      <c r="TB104" s="29">
        <v>285.39400000000001</v>
      </c>
      <c r="TC104" s="29">
        <v>297.50200000000001</v>
      </c>
      <c r="TD104" s="29">
        <v>299.01100000000002</v>
      </c>
      <c r="TE104" s="29">
        <v>306.52800000000002</v>
      </c>
      <c r="TF104" s="29">
        <v>339.065</v>
      </c>
      <c r="TG104" s="29">
        <v>321.61500000000001</v>
      </c>
      <c r="TH104" s="29">
        <v>316.29899999999998</v>
      </c>
      <c r="TI104" s="29">
        <v>298.08199999999999</v>
      </c>
      <c r="TJ104" s="29">
        <v>291.76</v>
      </c>
    </row>
    <row r="105" spans="2:532" x14ac:dyDescent="0.25">
      <c r="B105" s="29" t="s">
        <v>720</v>
      </c>
      <c r="C105" s="29" t="s">
        <v>927</v>
      </c>
      <c r="D105" s="29">
        <f t="shared" si="13"/>
        <v>513</v>
      </c>
      <c r="E105" s="29" t="str" cm="1">
        <f t="array" ref="E105">_xll.BDP($B105&amp;" corp",E$11)</f>
        <v>VW 2.7 PERP</v>
      </c>
      <c r="F105" s="29" t="str" cm="1">
        <f t="array" ref="F105">_xll.BDP($B105&amp;" corp",F$11)</f>
        <v>VW</v>
      </c>
      <c r="G105" s="29" cm="1">
        <f t="array" ref="G105">_xll.BDP($B105&amp;" corp",G$11)</f>
        <v>2.7</v>
      </c>
      <c r="H105" s="31" cm="1">
        <f t="array" ref="H105">_xll.BDP($B105&amp;" corp",H$11)*1</f>
        <v>44909</v>
      </c>
      <c r="I105" s="31" t="str">
        <f t="shared" si="14"/>
        <v>VW 2.7 22</v>
      </c>
      <c r="J105" s="29" t="str" cm="1">
        <f t="array" ref="J105">_xll.BDP($B105&amp;" corp",J$11)</f>
        <v>EUR</v>
      </c>
      <c r="K105" s="31" cm="1">
        <f t="array" ref="K105">_xll.BDP($B105&amp;" corp",K$11)*1</f>
        <v>42893</v>
      </c>
      <c r="L105" s="29">
        <f t="shared" ca="1" si="15"/>
        <v>1233</v>
      </c>
      <c r="N105" s="29">
        <v>1</v>
      </c>
      <c r="O105" s="29" t="s">
        <v>1174</v>
      </c>
      <c r="P105" s="29">
        <f>_xll.BDH(B105&amp;"@"&amp;C105&amp;" Corp","blp_i_sprd_mid","-2AY",,"Dates=h","Fill=C","Sort=R","Dir=H","factor=1","pcs="&amp;TV106,"cols=513;rows=1")</f>
        <v>292.673</v>
      </c>
      <c r="Q105" s="29">
        <v>295.51100000000002</v>
      </c>
      <c r="R105" s="29">
        <v>297.56799999999998</v>
      </c>
      <c r="S105" s="29">
        <v>309.565</v>
      </c>
      <c r="T105" s="29">
        <v>319.48899999999998</v>
      </c>
      <c r="U105" s="29">
        <v>296.928</v>
      </c>
      <c r="V105" s="29">
        <v>290.79000000000002</v>
      </c>
      <c r="W105" s="29">
        <v>290.50599999999997</v>
      </c>
      <c r="X105" s="29">
        <v>291.041</v>
      </c>
      <c r="Y105" s="29">
        <v>283.90100000000001</v>
      </c>
      <c r="Z105" s="29">
        <v>271.05900000000003</v>
      </c>
      <c r="AA105" s="29">
        <v>271.27100000000002</v>
      </c>
      <c r="AB105" s="29">
        <v>285.435</v>
      </c>
      <c r="AC105" s="29">
        <v>298.51100000000002</v>
      </c>
      <c r="AD105" s="29">
        <v>298.67899999999997</v>
      </c>
      <c r="AE105" s="29">
        <v>314.46899999999999</v>
      </c>
      <c r="AF105" s="29">
        <v>329.69499999999999</v>
      </c>
      <c r="AG105" s="29">
        <v>345.15100000000001</v>
      </c>
      <c r="AH105" s="29">
        <v>363.70800000000003</v>
      </c>
      <c r="AI105" s="29">
        <v>343.76299999999998</v>
      </c>
      <c r="AJ105" s="29">
        <v>323.18599999999998</v>
      </c>
      <c r="AK105" s="29">
        <v>327.10000000000002</v>
      </c>
      <c r="AL105" s="29">
        <v>316.8</v>
      </c>
      <c r="AM105" s="29">
        <v>295.06700000000001</v>
      </c>
      <c r="AN105" s="29">
        <v>296.58</v>
      </c>
      <c r="AO105" s="29">
        <v>296.49599999999998</v>
      </c>
      <c r="AP105" s="29">
        <v>304.33</v>
      </c>
      <c r="AQ105" s="29">
        <v>308.48899999999998</v>
      </c>
      <c r="AR105" s="29">
        <v>305.73099999999999</v>
      </c>
      <c r="AS105" s="29">
        <v>300.63</v>
      </c>
      <c r="AT105" s="29">
        <v>305.84199999999998</v>
      </c>
      <c r="AU105" s="29">
        <v>301.267</v>
      </c>
      <c r="AV105" s="29">
        <v>299.26</v>
      </c>
      <c r="AW105" s="29">
        <v>298.20400000000001</v>
      </c>
      <c r="AX105" s="29">
        <v>293.786</v>
      </c>
      <c r="AY105" s="29">
        <v>285.48899999999998</v>
      </c>
      <c r="AZ105" s="29">
        <v>296.87400000000002</v>
      </c>
      <c r="BA105" s="29">
        <v>302.47699999999998</v>
      </c>
      <c r="BB105" s="29">
        <v>297.85599999999999</v>
      </c>
      <c r="BC105" s="29">
        <v>293.91000000000003</v>
      </c>
      <c r="BD105" s="29">
        <v>281.983</v>
      </c>
      <c r="BE105" s="29">
        <v>270.89800000000002</v>
      </c>
      <c r="BF105" s="29">
        <v>278.02499999999998</v>
      </c>
      <c r="BG105" s="29">
        <v>292.92500000000001</v>
      </c>
      <c r="BH105" s="29">
        <v>298.47000000000003</v>
      </c>
      <c r="BI105" s="29">
        <v>296.25299999999999</v>
      </c>
      <c r="BJ105" s="29">
        <v>293.43400000000003</v>
      </c>
      <c r="BK105" s="29">
        <v>290.77800000000002</v>
      </c>
      <c r="BL105" s="29">
        <v>270.678</v>
      </c>
      <c r="BM105" s="29">
        <v>266.21699999999998</v>
      </c>
      <c r="BN105" s="29">
        <v>266.73</v>
      </c>
      <c r="BO105" s="29">
        <v>270.71899999999999</v>
      </c>
      <c r="BP105" s="29">
        <v>292.548</v>
      </c>
      <c r="BQ105" s="29">
        <v>308.47699999999998</v>
      </c>
      <c r="BR105" s="29">
        <v>319.428</v>
      </c>
      <c r="BS105" s="29">
        <v>326.69299999999998</v>
      </c>
      <c r="BT105" s="29">
        <v>341.767</v>
      </c>
      <c r="BU105" s="29">
        <v>353.88299999999998</v>
      </c>
      <c r="BV105" s="29">
        <v>346.67099999999999</v>
      </c>
      <c r="BW105" s="29">
        <v>335.75799999999998</v>
      </c>
      <c r="BX105" s="29">
        <v>311.84199999999998</v>
      </c>
      <c r="BY105" s="29">
        <v>305.786</v>
      </c>
      <c r="BZ105" s="29">
        <v>295.94200000000001</v>
      </c>
      <c r="CA105" s="29">
        <v>292.56200000000001</v>
      </c>
      <c r="CB105" s="29">
        <v>294.58100000000002</v>
      </c>
      <c r="CC105" s="29">
        <v>296.435</v>
      </c>
      <c r="CD105" s="29">
        <v>290.49099999999999</v>
      </c>
      <c r="CE105" s="29">
        <v>331.42500000000001</v>
      </c>
      <c r="CF105" s="29">
        <v>352.11</v>
      </c>
      <c r="CG105" s="29">
        <v>361.42200000000003</v>
      </c>
      <c r="CH105" s="29">
        <v>364.05700000000002</v>
      </c>
      <c r="CI105" s="29">
        <v>371.64100000000002</v>
      </c>
      <c r="CJ105" s="29">
        <v>370.95400000000001</v>
      </c>
      <c r="CK105" s="29">
        <v>374.80500000000001</v>
      </c>
      <c r="CL105" s="29">
        <v>369.58</v>
      </c>
      <c r="CM105" s="29">
        <v>368.81200000000001</v>
      </c>
      <c r="CN105" s="29">
        <v>365.21800000000002</v>
      </c>
      <c r="CO105" s="29">
        <v>367.84199999999998</v>
      </c>
      <c r="CP105" s="29">
        <v>382.65199999999999</v>
      </c>
      <c r="CQ105" s="29">
        <v>381.94499999999999</v>
      </c>
      <c r="CR105" s="29">
        <v>384.37700000000001</v>
      </c>
      <c r="CS105" s="29">
        <v>389.82400000000001</v>
      </c>
      <c r="CT105" s="29">
        <v>394.976</v>
      </c>
      <c r="CU105" s="29">
        <v>394.291</v>
      </c>
      <c r="CV105" s="29">
        <v>393.209</v>
      </c>
      <c r="CW105" s="29">
        <v>387.64499999999998</v>
      </c>
      <c r="CX105" s="29">
        <v>380.48200000000003</v>
      </c>
      <c r="CY105" s="29">
        <v>391.96800000000002</v>
      </c>
      <c r="CZ105" s="29">
        <v>376.66199999999998</v>
      </c>
      <c r="DA105" s="29">
        <v>374.80599999999998</v>
      </c>
      <c r="DB105" s="29">
        <v>343.69600000000003</v>
      </c>
      <c r="DC105" s="29">
        <v>322.16800000000001</v>
      </c>
      <c r="DD105" s="29">
        <v>344.53800000000001</v>
      </c>
      <c r="DE105" s="29">
        <v>335.46100000000001</v>
      </c>
      <c r="DF105" s="29">
        <v>347.017</v>
      </c>
      <c r="DG105" s="29">
        <v>319.05700000000002</v>
      </c>
      <c r="DH105" s="29">
        <v>273.017</v>
      </c>
      <c r="DI105" s="29">
        <v>223.93700000000001</v>
      </c>
      <c r="DJ105" s="29">
        <v>236.19800000000001</v>
      </c>
      <c r="DK105" s="29">
        <v>304.71300000000002</v>
      </c>
      <c r="DL105" s="29">
        <v>326.69299999999998</v>
      </c>
      <c r="DM105" s="29">
        <v>362.22</v>
      </c>
      <c r="DN105" s="29">
        <v>370.666</v>
      </c>
      <c r="DO105" s="29">
        <v>366.70400000000001</v>
      </c>
      <c r="DP105" s="29">
        <v>346.78300000000002</v>
      </c>
      <c r="DQ105" s="29">
        <v>351.48099999999999</v>
      </c>
      <c r="DR105" s="29">
        <v>378.791</v>
      </c>
      <c r="DS105" s="29">
        <v>408.65100000000001</v>
      </c>
      <c r="DT105" s="29">
        <v>408.81299999999999</v>
      </c>
      <c r="DU105" s="29">
        <v>405.58100000000002</v>
      </c>
      <c r="DV105" s="29">
        <v>416.19799999999998</v>
      </c>
      <c r="DW105" s="29">
        <v>430.983</v>
      </c>
      <c r="DX105" s="29">
        <v>471.96499999999997</v>
      </c>
      <c r="DY105" s="29">
        <v>489.51499999999999</v>
      </c>
      <c r="DZ105" s="29">
        <v>489.33699999999999</v>
      </c>
      <c r="EA105" s="29">
        <v>469.32499999999999</v>
      </c>
      <c r="EB105" s="29">
        <v>463.11200000000002</v>
      </c>
      <c r="EC105" s="29">
        <v>467.86500000000001</v>
      </c>
      <c r="ED105" s="29">
        <v>477.52699999999999</v>
      </c>
      <c r="EE105" s="29">
        <v>489.22</v>
      </c>
      <c r="EF105" s="29">
        <v>501.44299999999998</v>
      </c>
      <c r="EG105" s="29">
        <v>512.30999999999995</v>
      </c>
      <c r="EH105" s="29">
        <v>517.76800000000003</v>
      </c>
      <c r="EI105" s="29">
        <v>478.59</v>
      </c>
      <c r="EJ105" s="29">
        <v>483.702</v>
      </c>
      <c r="EK105" s="29">
        <v>446.84699999999998</v>
      </c>
      <c r="EL105" s="29">
        <v>427.07600000000002</v>
      </c>
      <c r="EM105" s="29">
        <v>408.12200000000001</v>
      </c>
      <c r="EN105" s="29">
        <v>440.52699999999999</v>
      </c>
      <c r="EO105" s="29">
        <v>457.30200000000002</v>
      </c>
      <c r="EP105" s="29">
        <v>511.22399999999999</v>
      </c>
      <c r="EQ105" s="29">
        <v>518.23199999999997</v>
      </c>
      <c r="ER105" s="29">
        <v>494.29500000000002</v>
      </c>
      <c r="ES105" s="29">
        <v>467.65</v>
      </c>
      <c r="ET105" s="29">
        <v>451.00400000000002</v>
      </c>
      <c r="EU105" s="29">
        <v>402.52499999999998</v>
      </c>
      <c r="EV105" s="29">
        <v>375.029</v>
      </c>
      <c r="EW105" s="29">
        <v>456.99299999999999</v>
      </c>
      <c r="EX105" s="29">
        <v>542.101</v>
      </c>
      <c r="EY105" s="29">
        <v>573.78800000000001</v>
      </c>
      <c r="EZ105" s="29">
        <v>623.39</v>
      </c>
      <c r="FA105" s="29">
        <v>615.14700000000005</v>
      </c>
      <c r="FB105" s="29">
        <v>603.96100000000001</v>
      </c>
      <c r="FC105" s="29">
        <v>588.90099999999995</v>
      </c>
      <c r="FD105" s="29">
        <v>579.93100000000004</v>
      </c>
      <c r="FE105" s="29">
        <v>575.91399999999999</v>
      </c>
      <c r="FF105" s="29">
        <v>536.05700000000002</v>
      </c>
      <c r="FG105" s="29">
        <v>500.92599999999999</v>
      </c>
      <c r="FH105" s="29">
        <v>495.13099999999997</v>
      </c>
      <c r="FI105" s="29">
        <v>643.21900000000005</v>
      </c>
      <c r="FJ105" s="29">
        <v>697.65</v>
      </c>
      <c r="FK105" s="29">
        <v>656.88</v>
      </c>
      <c r="FL105" s="29">
        <v>779.03700000000003</v>
      </c>
      <c r="FM105" s="29">
        <v>798.27099999999996</v>
      </c>
      <c r="FN105" s="29">
        <v>685.2</v>
      </c>
      <c r="FO105" s="29">
        <v>575.62900000000002</v>
      </c>
      <c r="FP105" s="29">
        <v>473.78300000000002</v>
      </c>
      <c r="FQ105" s="29">
        <v>437.47300000000001</v>
      </c>
      <c r="FR105" s="29">
        <v>334.30200000000002</v>
      </c>
      <c r="FS105" s="29">
        <v>312.47300000000001</v>
      </c>
      <c r="FT105" s="29">
        <v>337.505</v>
      </c>
      <c r="FU105" s="29">
        <v>267.15100000000001</v>
      </c>
      <c r="FV105" s="29">
        <v>230.62799999999999</v>
      </c>
      <c r="FW105" s="29">
        <v>207.04</v>
      </c>
      <c r="FX105" s="29">
        <v>216.23699999999999</v>
      </c>
      <c r="FY105" s="29">
        <v>256.99599999999998</v>
      </c>
      <c r="FZ105" s="29">
        <v>256.83199999999999</v>
      </c>
      <c r="GA105" s="29">
        <v>214.898</v>
      </c>
      <c r="GB105" s="29">
        <v>188.797</v>
      </c>
      <c r="GC105" s="29">
        <v>180.04900000000001</v>
      </c>
      <c r="GD105" s="29">
        <v>171.607</v>
      </c>
      <c r="GE105" s="29">
        <v>147.762</v>
      </c>
      <c r="GF105" s="29">
        <v>148.86500000000001</v>
      </c>
      <c r="GG105" s="29">
        <v>151.346</v>
      </c>
      <c r="GH105" s="29">
        <v>152.29400000000001</v>
      </c>
      <c r="GI105" s="29">
        <v>150.58799999999999</v>
      </c>
      <c r="GJ105" s="29">
        <v>150.374</v>
      </c>
      <c r="GK105" s="29">
        <v>150.59200000000001</v>
      </c>
      <c r="GL105" s="29">
        <v>149.994</v>
      </c>
      <c r="GM105" s="29">
        <v>151.67599999999999</v>
      </c>
      <c r="GN105" s="29">
        <v>152.65899999999999</v>
      </c>
      <c r="GO105" s="29">
        <v>148.863</v>
      </c>
      <c r="GP105" s="29">
        <v>145.708</v>
      </c>
      <c r="GQ105" s="29">
        <v>150.47999999999999</v>
      </c>
      <c r="GR105" s="29">
        <v>157.62299999999999</v>
      </c>
      <c r="GS105" s="29">
        <v>170.14599999999999</v>
      </c>
      <c r="GT105" s="29">
        <v>167.23</v>
      </c>
      <c r="GU105" s="29">
        <v>165.49799999999999</v>
      </c>
      <c r="GV105" s="29">
        <v>161.29300000000001</v>
      </c>
      <c r="GW105" s="29">
        <v>162.28399999999999</v>
      </c>
      <c r="GX105" s="29">
        <v>165.471</v>
      </c>
      <c r="GY105" s="29">
        <v>151.68100000000001</v>
      </c>
      <c r="GZ105" s="29">
        <v>148.905</v>
      </c>
      <c r="HA105" s="29">
        <v>144.95400000000001</v>
      </c>
      <c r="HB105" s="29">
        <v>144.136</v>
      </c>
      <c r="HC105" s="29">
        <v>142.804</v>
      </c>
      <c r="HD105" s="29">
        <v>146.119</v>
      </c>
      <c r="HE105" s="29">
        <v>154.14699999999999</v>
      </c>
      <c r="HF105" s="29">
        <v>161.81299999999999</v>
      </c>
      <c r="HG105" s="29">
        <v>160.922</v>
      </c>
      <c r="HH105" s="29">
        <v>160.68600000000001</v>
      </c>
      <c r="HI105" s="29">
        <v>163.29</v>
      </c>
      <c r="HJ105" s="29">
        <v>165.572</v>
      </c>
      <c r="HK105" s="29">
        <v>173.24799999999999</v>
      </c>
      <c r="HL105" s="29">
        <v>169.2</v>
      </c>
      <c r="HM105" s="29">
        <v>166.53800000000001</v>
      </c>
      <c r="HN105" s="29">
        <v>162.822</v>
      </c>
      <c r="HO105" s="29">
        <v>156.761</v>
      </c>
      <c r="HP105" s="29">
        <v>154.179</v>
      </c>
      <c r="HQ105" s="29">
        <v>154.59399999999999</v>
      </c>
      <c r="HR105" s="29">
        <v>157.20699999999999</v>
      </c>
      <c r="HS105" s="29">
        <v>154.648</v>
      </c>
      <c r="HT105" s="29">
        <v>157.364</v>
      </c>
      <c r="HU105" s="29">
        <v>159.51300000000001</v>
      </c>
      <c r="HV105" s="29">
        <v>159.93799999999999</v>
      </c>
      <c r="HW105" s="29">
        <v>162.93199999999999</v>
      </c>
      <c r="HX105" s="29">
        <v>164.64400000000001</v>
      </c>
      <c r="HY105" s="29">
        <v>164.721</v>
      </c>
      <c r="HZ105" s="29">
        <v>163.435</v>
      </c>
      <c r="IA105" s="29">
        <v>168.803</v>
      </c>
      <c r="IB105" s="29">
        <v>168.42400000000001</v>
      </c>
      <c r="IC105" s="29">
        <v>165.72300000000001</v>
      </c>
      <c r="ID105" s="29">
        <v>167.78800000000001</v>
      </c>
      <c r="IE105" s="29">
        <v>178.05500000000001</v>
      </c>
      <c r="IF105" s="29">
        <v>183.108</v>
      </c>
      <c r="IG105" s="29">
        <v>191.77500000000001</v>
      </c>
      <c r="IH105" s="29">
        <v>193.375</v>
      </c>
      <c r="II105" s="29">
        <v>185.66</v>
      </c>
      <c r="IJ105" s="29">
        <v>186.90299999999999</v>
      </c>
      <c r="IK105" s="29">
        <v>186.93799999999999</v>
      </c>
      <c r="IL105" s="29">
        <v>184.52799999999999</v>
      </c>
      <c r="IM105" s="29">
        <v>181.84800000000001</v>
      </c>
      <c r="IN105" s="29">
        <v>187.26300000000001</v>
      </c>
      <c r="IO105" s="29">
        <v>199.36600000000001</v>
      </c>
      <c r="IP105" s="29">
        <v>203.16300000000001</v>
      </c>
      <c r="IQ105" s="29">
        <v>202.703</v>
      </c>
      <c r="IR105" s="29">
        <v>195.65199999999999</v>
      </c>
      <c r="IS105" s="29">
        <v>193.87100000000001</v>
      </c>
      <c r="IT105" s="29">
        <v>195.46899999999999</v>
      </c>
      <c r="IU105" s="29">
        <v>196.17400000000001</v>
      </c>
      <c r="IV105" s="29">
        <v>194.23699999999999</v>
      </c>
      <c r="IW105" s="29">
        <v>187.44399999999999</v>
      </c>
      <c r="IX105" s="29">
        <v>190.114</v>
      </c>
      <c r="IY105" s="29">
        <v>184.31100000000001</v>
      </c>
      <c r="IZ105" s="29">
        <v>176.761</v>
      </c>
      <c r="JA105" s="29">
        <v>171.005</v>
      </c>
      <c r="JB105" s="29">
        <v>166.596</v>
      </c>
      <c r="JC105" s="29">
        <v>177.221</v>
      </c>
      <c r="JD105" s="29">
        <v>191.02799999999999</v>
      </c>
      <c r="JE105" s="29">
        <v>197.04499999999999</v>
      </c>
      <c r="JF105" s="29">
        <v>194.19499999999999</v>
      </c>
      <c r="JG105" s="29">
        <v>180.62100000000001</v>
      </c>
      <c r="JH105" s="29">
        <v>175.11799999999999</v>
      </c>
      <c r="JI105" s="29">
        <v>175.91900000000001</v>
      </c>
      <c r="JJ105" s="29">
        <v>178.685</v>
      </c>
      <c r="JK105" s="29">
        <v>181.08199999999999</v>
      </c>
      <c r="JL105" s="29">
        <v>181.17</v>
      </c>
      <c r="JM105" s="29">
        <v>186.87799999999999</v>
      </c>
      <c r="JN105" s="29">
        <v>193.44</v>
      </c>
      <c r="JO105" s="29">
        <v>194.32599999999999</v>
      </c>
      <c r="JP105" s="29">
        <v>201.18799999999999</v>
      </c>
      <c r="JQ105" s="29">
        <v>206.8</v>
      </c>
      <c r="JR105" s="29">
        <v>210.982</v>
      </c>
      <c r="JS105" s="29">
        <v>211.816</v>
      </c>
      <c r="JT105" s="29">
        <v>220.137</v>
      </c>
      <c r="JU105" s="29">
        <v>223.52699999999999</v>
      </c>
      <c r="JV105" s="29">
        <v>224.43600000000001</v>
      </c>
      <c r="JW105" s="29">
        <v>217.46100000000001</v>
      </c>
      <c r="JX105" s="29">
        <v>216.00299999999999</v>
      </c>
      <c r="JY105" s="29">
        <v>217.922</v>
      </c>
      <c r="JZ105" s="29">
        <v>213.01</v>
      </c>
      <c r="KA105" s="29">
        <v>200.65799999999999</v>
      </c>
      <c r="KB105" s="29">
        <v>204.84299999999999</v>
      </c>
      <c r="KC105" s="29">
        <v>206.321</v>
      </c>
      <c r="KD105" s="29">
        <v>209.535</v>
      </c>
      <c r="KE105" s="29">
        <v>216.04400000000001</v>
      </c>
      <c r="KF105" s="29">
        <v>211.499</v>
      </c>
      <c r="KG105" s="29">
        <v>213.09899999999999</v>
      </c>
      <c r="KH105" s="29">
        <v>210.191</v>
      </c>
      <c r="KI105" s="29">
        <v>222.07599999999999</v>
      </c>
      <c r="KJ105" s="29">
        <v>221.167</v>
      </c>
      <c r="KK105" s="29">
        <v>210.762</v>
      </c>
      <c r="KL105" s="29">
        <v>203.27500000000001</v>
      </c>
      <c r="KM105" s="29">
        <v>199.22499999999999</v>
      </c>
      <c r="KN105" s="29">
        <v>195.99100000000001</v>
      </c>
      <c r="KO105" s="29">
        <v>239.303</v>
      </c>
      <c r="KP105" s="29">
        <v>232.37200000000001</v>
      </c>
      <c r="KQ105" s="29">
        <v>223.78899999999999</v>
      </c>
      <c r="KR105" s="29">
        <v>220.43600000000001</v>
      </c>
      <c r="KS105" s="29">
        <v>216.833</v>
      </c>
      <c r="KT105" s="29">
        <v>223.71600000000001</v>
      </c>
      <c r="KU105" s="29">
        <v>225.77600000000001</v>
      </c>
      <c r="KV105" s="29">
        <v>221.911</v>
      </c>
      <c r="KW105" s="29">
        <v>220.708</v>
      </c>
      <c r="KX105" s="29">
        <v>221.88300000000001</v>
      </c>
      <c r="KY105" s="29">
        <v>223.60400000000001</v>
      </c>
      <c r="KZ105" s="29">
        <v>218.33799999999999</v>
      </c>
      <c r="LA105" s="29">
        <v>219.74700000000001</v>
      </c>
      <c r="LB105" s="29">
        <v>216.24700000000001</v>
      </c>
      <c r="LC105" s="29">
        <v>214.72900000000001</v>
      </c>
      <c r="LD105" s="29">
        <v>227.19200000000001</v>
      </c>
      <c r="LE105" s="29">
        <v>239.75</v>
      </c>
      <c r="LF105" s="29">
        <v>249.62700000000001</v>
      </c>
      <c r="LG105" s="29">
        <v>267.53500000000003</v>
      </c>
      <c r="LH105" s="29">
        <v>275.45499999999998</v>
      </c>
      <c r="LI105" s="29">
        <v>250.999</v>
      </c>
      <c r="LJ105" s="29">
        <v>243.798</v>
      </c>
      <c r="LK105" s="29">
        <v>237.858</v>
      </c>
      <c r="LL105" s="29">
        <v>242.00299999999999</v>
      </c>
      <c r="LM105" s="29">
        <v>242.55799999999999</v>
      </c>
      <c r="LN105" s="29">
        <v>252.45099999999999</v>
      </c>
      <c r="LO105" s="29">
        <v>260.33100000000002</v>
      </c>
      <c r="LP105" s="29">
        <v>277.96600000000001</v>
      </c>
      <c r="LQ105" s="29">
        <v>264.93299999999999</v>
      </c>
      <c r="LR105" s="29">
        <v>239.11099999999999</v>
      </c>
      <c r="LS105" s="29">
        <v>237.93799999999999</v>
      </c>
      <c r="LT105" s="29">
        <v>238.51</v>
      </c>
      <c r="LU105" s="29">
        <v>209.96100000000001</v>
      </c>
      <c r="LV105" s="29">
        <v>209.72</v>
      </c>
      <c r="LW105" s="29">
        <v>206.39099999999999</v>
      </c>
      <c r="LX105" s="29">
        <v>224.947</v>
      </c>
      <c r="LY105" s="29">
        <v>241.221</v>
      </c>
      <c r="LZ105" s="29">
        <v>251.31899999999999</v>
      </c>
      <c r="MA105" s="29">
        <v>251.464</v>
      </c>
      <c r="MB105" s="29">
        <v>255.327</v>
      </c>
      <c r="MC105" s="29">
        <v>235.536</v>
      </c>
      <c r="MD105" s="29">
        <v>219.607</v>
      </c>
      <c r="ME105" s="29">
        <v>220.59</v>
      </c>
      <c r="MF105" s="29">
        <v>222.06399999999999</v>
      </c>
      <c r="MG105" s="29">
        <v>221.595</v>
      </c>
      <c r="MH105" s="29">
        <v>234.983</v>
      </c>
      <c r="MI105" s="29">
        <v>245.35900000000001</v>
      </c>
      <c r="MJ105" s="29">
        <v>239.876</v>
      </c>
      <c r="MK105" s="29">
        <v>227.66300000000001</v>
      </c>
      <c r="ML105" s="29">
        <v>224.31299999999999</v>
      </c>
      <c r="MM105" s="29">
        <v>230.84100000000001</v>
      </c>
      <c r="MN105" s="29">
        <v>237.38800000000001</v>
      </c>
      <c r="MO105" s="29">
        <v>236.72300000000001</v>
      </c>
      <c r="MP105" s="29">
        <v>249.93700000000001</v>
      </c>
      <c r="MQ105" s="29">
        <v>261.57</v>
      </c>
      <c r="MR105" s="29">
        <v>264.37200000000001</v>
      </c>
      <c r="MS105" s="29">
        <v>261.74099999999999</v>
      </c>
      <c r="MT105" s="29">
        <v>254.14699999999999</v>
      </c>
      <c r="MU105" s="29">
        <v>245.584</v>
      </c>
      <c r="MV105" s="29">
        <v>236.14</v>
      </c>
      <c r="MW105" s="29">
        <v>241.351</v>
      </c>
      <c r="MX105" s="29">
        <v>263.49</v>
      </c>
      <c r="MY105" s="29">
        <v>284.12</v>
      </c>
      <c r="MZ105" s="29">
        <v>283.64100000000002</v>
      </c>
      <c r="NA105" s="29">
        <v>282.35399999999998</v>
      </c>
      <c r="NB105" s="29">
        <v>284.06200000000001</v>
      </c>
      <c r="NC105" s="29">
        <v>268.45</v>
      </c>
      <c r="ND105" s="29">
        <v>279.53399999999999</v>
      </c>
      <c r="NE105" s="29">
        <v>288.58499999999998</v>
      </c>
      <c r="NF105" s="29">
        <v>288.88</v>
      </c>
      <c r="NG105" s="29">
        <v>296.82900000000001</v>
      </c>
      <c r="NH105" s="29">
        <v>308.78800000000001</v>
      </c>
      <c r="NI105" s="29">
        <v>326.66399999999999</v>
      </c>
      <c r="NJ105" s="29">
        <v>322.68700000000001</v>
      </c>
      <c r="NK105" s="29">
        <v>314.55399999999997</v>
      </c>
      <c r="NL105" s="29">
        <v>318.185</v>
      </c>
      <c r="NM105" s="29">
        <v>310.41800000000001</v>
      </c>
      <c r="NN105" s="29">
        <v>324.18400000000003</v>
      </c>
      <c r="NO105" s="29">
        <v>318.53500000000003</v>
      </c>
      <c r="NP105" s="29">
        <v>321.44299999999998</v>
      </c>
      <c r="NQ105" s="29">
        <v>300.12400000000002</v>
      </c>
      <c r="NR105" s="29">
        <v>284.39</v>
      </c>
      <c r="NS105" s="29">
        <v>277.36099999999999</v>
      </c>
      <c r="NT105" s="29">
        <v>276.81400000000002</v>
      </c>
      <c r="NU105" s="29">
        <v>271.87299999999999</v>
      </c>
      <c r="NV105" s="29">
        <v>283.35000000000002</v>
      </c>
      <c r="NW105" s="29">
        <v>291.84699999999998</v>
      </c>
      <c r="NX105" s="29">
        <v>297.15100000000001</v>
      </c>
      <c r="NY105" s="29">
        <v>287.26299999999998</v>
      </c>
      <c r="NZ105" s="29">
        <v>300.596</v>
      </c>
      <c r="OA105" s="29">
        <v>291.17200000000003</v>
      </c>
      <c r="OB105" s="29">
        <v>278.47500000000002</v>
      </c>
      <c r="OC105" s="29">
        <v>261.57</v>
      </c>
      <c r="OD105" s="29">
        <v>259.89299999999997</v>
      </c>
      <c r="OE105" s="29">
        <v>259.74700000000001</v>
      </c>
      <c r="OF105" s="29">
        <v>271.88600000000002</v>
      </c>
      <c r="OG105" s="29">
        <v>274.83800000000002</v>
      </c>
      <c r="OH105" s="29">
        <v>276.714</v>
      </c>
      <c r="OI105" s="29">
        <v>280.964</v>
      </c>
      <c r="OJ105" s="29">
        <v>275.38799999999998</v>
      </c>
      <c r="OK105" s="29">
        <v>267.49700000000001</v>
      </c>
      <c r="OL105" s="29">
        <v>271.02100000000002</v>
      </c>
      <c r="OM105" s="29">
        <v>272.05200000000002</v>
      </c>
      <c r="ON105" s="29">
        <v>269.108</v>
      </c>
      <c r="OO105" s="29">
        <v>261.96100000000001</v>
      </c>
      <c r="OP105" s="29">
        <v>262.95699999999999</v>
      </c>
      <c r="OQ105" s="29">
        <v>271.61399999999998</v>
      </c>
      <c r="OR105" s="29">
        <v>289.90699999999998</v>
      </c>
      <c r="OS105" s="29">
        <v>302.31799999999998</v>
      </c>
      <c r="OT105" s="29">
        <v>301.971</v>
      </c>
      <c r="OU105" s="29">
        <v>302.47399999999999</v>
      </c>
      <c r="OV105" s="29">
        <v>288.30799999999999</v>
      </c>
      <c r="OW105" s="29">
        <v>285.87200000000001</v>
      </c>
      <c r="OX105" s="29">
        <v>277.59199999999998</v>
      </c>
      <c r="OY105" s="29">
        <v>282.245</v>
      </c>
      <c r="OZ105" s="29">
        <v>276.85199999999998</v>
      </c>
      <c r="PA105" s="29">
        <v>292.26400000000001</v>
      </c>
      <c r="PB105" s="29">
        <v>296.291</v>
      </c>
      <c r="PC105" s="29">
        <v>297.73700000000002</v>
      </c>
      <c r="PD105" s="29">
        <v>303.61</v>
      </c>
      <c r="PE105" s="29">
        <v>314.50400000000002</v>
      </c>
      <c r="PF105" s="29">
        <v>302.95400000000001</v>
      </c>
      <c r="PG105" s="29">
        <v>301.76</v>
      </c>
      <c r="PH105" s="29">
        <v>294.01499999999999</v>
      </c>
      <c r="PI105" s="29">
        <v>271.05200000000002</v>
      </c>
      <c r="PJ105" s="29">
        <v>275.84899999999999</v>
      </c>
      <c r="PK105" s="29">
        <v>282.43599999999998</v>
      </c>
      <c r="PL105" s="29">
        <v>271.55700000000002</v>
      </c>
      <c r="PM105" s="29">
        <v>287.55599999999998</v>
      </c>
      <c r="PN105" s="29">
        <v>310.38499999999999</v>
      </c>
      <c r="PO105" s="29">
        <v>328.51900000000001</v>
      </c>
      <c r="PP105" s="29">
        <v>335.17500000000001</v>
      </c>
      <c r="PQ105" s="29">
        <v>331.95100000000002</v>
      </c>
      <c r="PR105" s="29">
        <v>322.75900000000001</v>
      </c>
      <c r="PS105" s="29">
        <v>315.54300000000001</v>
      </c>
      <c r="PT105" s="29">
        <v>315.66199999999998</v>
      </c>
      <c r="PU105" s="29">
        <v>317.83</v>
      </c>
      <c r="PV105" s="29">
        <v>312.59300000000002</v>
      </c>
      <c r="PW105" s="29">
        <v>317.34399999999999</v>
      </c>
      <c r="PX105" s="29">
        <v>330.24799999999999</v>
      </c>
      <c r="PY105" s="29">
        <v>344.66399999999999</v>
      </c>
      <c r="PZ105" s="29">
        <v>363.18700000000001</v>
      </c>
      <c r="QA105" s="29">
        <v>359.96899999999999</v>
      </c>
      <c r="QB105" s="29">
        <v>349.51400000000001</v>
      </c>
      <c r="QC105" s="29">
        <v>347.42700000000002</v>
      </c>
      <c r="QD105" s="29">
        <v>347.25599999999997</v>
      </c>
      <c r="QE105" s="29">
        <v>355.726</v>
      </c>
      <c r="QF105" s="29">
        <v>334.34300000000002</v>
      </c>
      <c r="QG105" s="29">
        <v>332.584</v>
      </c>
      <c r="QH105" s="29">
        <v>341.03399999999999</v>
      </c>
      <c r="QI105" s="29">
        <v>365.75099999999998</v>
      </c>
      <c r="QJ105" s="29">
        <v>372.17399999999998</v>
      </c>
      <c r="QK105" s="29">
        <v>352.25799999999998</v>
      </c>
      <c r="QL105" s="29">
        <v>324.54000000000002</v>
      </c>
      <c r="QM105" s="29">
        <v>326.55200000000002</v>
      </c>
      <c r="QN105" s="29">
        <v>336.65699999999998</v>
      </c>
      <c r="QO105" s="29">
        <v>336.10300000000001</v>
      </c>
      <c r="QP105" s="29">
        <v>341.40699999999998</v>
      </c>
      <c r="QQ105" s="29">
        <v>356.88200000000001</v>
      </c>
      <c r="QR105" s="29">
        <v>358.947</v>
      </c>
      <c r="QS105" s="29">
        <v>356.44200000000001</v>
      </c>
      <c r="QT105" s="29">
        <v>354.94</v>
      </c>
      <c r="QU105" s="29">
        <v>362.84899999999999</v>
      </c>
      <c r="QV105" s="29">
        <v>362.30700000000002</v>
      </c>
      <c r="QW105" s="29">
        <v>358.35399999999998</v>
      </c>
      <c r="QX105" s="29">
        <v>350.10599999999999</v>
      </c>
      <c r="QY105" s="29">
        <v>354.36399999999998</v>
      </c>
      <c r="QZ105" s="29">
        <v>370.75700000000001</v>
      </c>
      <c r="RA105" s="29">
        <v>366.423</v>
      </c>
      <c r="RB105" s="29">
        <v>385.42399999999998</v>
      </c>
      <c r="RC105" s="29">
        <v>386.733</v>
      </c>
      <c r="RD105" s="29">
        <v>373.608</v>
      </c>
      <c r="RE105" s="29">
        <v>386.65499999999997</v>
      </c>
      <c r="RF105" s="29">
        <v>380.79399999999998</v>
      </c>
      <c r="RG105" s="29">
        <v>425.142</v>
      </c>
      <c r="RH105" s="29">
        <v>441.83800000000002</v>
      </c>
      <c r="RI105" s="29">
        <v>450.19900000000001</v>
      </c>
      <c r="RJ105" s="29">
        <v>453.36399999999998</v>
      </c>
      <c r="RK105" s="29">
        <v>431.11700000000002</v>
      </c>
      <c r="RL105" s="29">
        <v>415.01900000000001</v>
      </c>
      <c r="RM105" s="29">
        <v>411.19400000000002</v>
      </c>
      <c r="RN105" s="29">
        <v>409.60500000000002</v>
      </c>
      <c r="RO105" s="29">
        <v>403.20400000000001</v>
      </c>
      <c r="RP105" s="29">
        <v>405.82900000000001</v>
      </c>
      <c r="RQ105" s="29">
        <v>399.89699999999999</v>
      </c>
      <c r="RR105" s="29">
        <v>392.05599999999998</v>
      </c>
      <c r="RS105" s="29">
        <v>390.82900000000001</v>
      </c>
      <c r="RT105" s="29">
        <v>384.99099999999999</v>
      </c>
      <c r="RU105" s="29">
        <v>383.375</v>
      </c>
      <c r="RV105" s="29">
        <v>384.15</v>
      </c>
      <c r="RW105" s="29">
        <v>402.53500000000003</v>
      </c>
      <c r="RX105" s="29">
        <v>424.12400000000002</v>
      </c>
      <c r="RY105" s="29">
        <v>428.601</v>
      </c>
      <c r="RZ105" s="29">
        <v>422.22800000000001</v>
      </c>
      <c r="SA105" s="29">
        <v>422.68799999999999</v>
      </c>
      <c r="SB105" s="29">
        <v>411.40199999999999</v>
      </c>
      <c r="SC105" s="29">
        <v>402.46300000000002</v>
      </c>
      <c r="SD105" s="29">
        <v>379.84500000000003</v>
      </c>
      <c r="SE105" s="29">
        <v>395.46199999999999</v>
      </c>
      <c r="SF105" s="29">
        <v>385.15300000000002</v>
      </c>
      <c r="SG105" s="29">
        <v>375.38</v>
      </c>
      <c r="SH105" s="29">
        <v>366.13400000000001</v>
      </c>
      <c r="SI105" s="29">
        <v>359.31900000000002</v>
      </c>
      <c r="SJ105" s="29">
        <v>364</v>
      </c>
      <c r="SK105" s="29">
        <v>361.35700000000003</v>
      </c>
      <c r="SL105" s="29">
        <v>358.24200000000002</v>
      </c>
      <c r="SM105" s="29">
        <v>369.82400000000001</v>
      </c>
      <c r="SN105" s="29">
        <v>348.471</v>
      </c>
      <c r="SO105" s="29">
        <v>338.851</v>
      </c>
      <c r="SP105" s="29">
        <v>336.60199999999998</v>
      </c>
      <c r="SQ105" s="29">
        <v>324.209</v>
      </c>
      <c r="SR105" s="29">
        <v>320.02100000000002</v>
      </c>
      <c r="SS105" s="29">
        <v>317.92500000000001</v>
      </c>
      <c r="ST105" s="29">
        <v>297.75200000000001</v>
      </c>
      <c r="SU105" s="29">
        <v>281.82600000000002</v>
      </c>
      <c r="SV105" s="29">
        <v>281.38099999999997</v>
      </c>
      <c r="SW105" s="29">
        <v>285.93599999999998</v>
      </c>
      <c r="SX105" s="29">
        <v>283.74200000000002</v>
      </c>
      <c r="SY105" s="29">
        <v>281.73599999999999</v>
      </c>
      <c r="SZ105" s="29">
        <v>284.77100000000002</v>
      </c>
      <c r="TA105" s="29">
        <v>297.33100000000002</v>
      </c>
      <c r="TB105" s="29">
        <v>301.21800000000002</v>
      </c>
      <c r="TC105" s="29">
        <v>315</v>
      </c>
      <c r="TD105" s="29">
        <v>343.46199999999999</v>
      </c>
      <c r="TE105" s="29">
        <v>327.58100000000002</v>
      </c>
      <c r="TF105" s="29">
        <v>321.87799999999999</v>
      </c>
      <c r="TG105" s="29">
        <v>306.92399999999998</v>
      </c>
      <c r="TH105" s="29">
        <v>299.00900000000001</v>
      </c>
    </row>
    <row r="106" spans="2:532" x14ac:dyDescent="0.25">
      <c r="B106" s="29" t="s">
        <v>21</v>
      </c>
      <c r="C106" s="29" t="s">
        <v>927</v>
      </c>
      <c r="D106" s="29">
        <f t="shared" si="13"/>
        <v>513</v>
      </c>
      <c r="E106" s="29" t="str" cm="1">
        <f t="array" ref="E106">_xll.BDP($B106&amp;" corp",E$11)</f>
        <v>VW 5 1/8 PERP</v>
      </c>
      <c r="F106" s="29" t="str" cm="1">
        <f t="array" ref="F106">_xll.BDP($B106&amp;" corp",F$11)</f>
        <v>VW</v>
      </c>
      <c r="G106" s="29" cm="1">
        <f t="array" ref="G106">_xll.BDP($B106&amp;" corp",G$11)</f>
        <v>5.125</v>
      </c>
      <c r="H106" s="31" cm="1">
        <f t="array" ref="H106">_xll.BDP($B106&amp;" corp",H$11)*1</f>
        <v>45173</v>
      </c>
      <c r="I106" s="31" t="str">
        <f t="shared" si="14"/>
        <v>VW 5.125 23</v>
      </c>
      <c r="J106" s="29" t="str" cm="1">
        <f t="array" ref="J106">_xll.BDP($B106&amp;" corp",J$11)</f>
        <v>EUR</v>
      </c>
      <c r="K106" s="31" cm="1">
        <f t="array" ref="K106">_xll.BDP($B106&amp;" corp",K$11)*1</f>
        <v>41515</v>
      </c>
      <c r="L106" s="29">
        <f t="shared" ca="1" si="15"/>
        <v>2611</v>
      </c>
      <c r="N106" s="29">
        <v>1</v>
      </c>
      <c r="O106" s="29" t="s">
        <v>1174</v>
      </c>
      <c r="P106" s="29">
        <f>_xll.BDH(B106&amp;"@"&amp;C106&amp;" Corp","blp_i_sprd_mid","-2AY",,"Dates=h","Fill=C","Sort=R","Dir=H","factor=1","pcs="&amp;TV107,"cols=513;rows=1")</f>
        <v>308.83</v>
      </c>
      <c r="Q106" s="29">
        <v>312.387</v>
      </c>
      <c r="R106" s="29">
        <v>317.274</v>
      </c>
      <c r="S106" s="29">
        <v>328.47300000000001</v>
      </c>
      <c r="T106" s="29">
        <v>337.98899999999998</v>
      </c>
      <c r="U106" s="29">
        <v>318.69600000000003</v>
      </c>
      <c r="V106" s="29">
        <v>314.50799999999998</v>
      </c>
      <c r="W106" s="29">
        <v>314.26799999999997</v>
      </c>
      <c r="X106" s="29">
        <v>317.63600000000002</v>
      </c>
      <c r="Y106" s="29">
        <v>310.13</v>
      </c>
      <c r="Z106" s="29">
        <v>295.99700000000001</v>
      </c>
      <c r="AA106" s="29">
        <v>295.52100000000002</v>
      </c>
      <c r="AB106" s="29">
        <v>308.988</v>
      </c>
      <c r="AC106" s="29">
        <v>321.13</v>
      </c>
      <c r="AD106" s="29">
        <v>321.87700000000001</v>
      </c>
      <c r="AE106" s="29">
        <v>334.65699999999998</v>
      </c>
      <c r="AF106" s="29">
        <v>353.42899999999997</v>
      </c>
      <c r="AG106" s="29">
        <v>362.65899999999999</v>
      </c>
      <c r="AH106" s="29">
        <v>378.28199999999998</v>
      </c>
      <c r="AI106" s="29">
        <v>359.62</v>
      </c>
      <c r="AJ106" s="29">
        <v>337.51900000000001</v>
      </c>
      <c r="AK106" s="29">
        <v>340.428</v>
      </c>
      <c r="AL106" s="29">
        <v>324.18200000000002</v>
      </c>
      <c r="AM106" s="29">
        <v>303.88200000000001</v>
      </c>
      <c r="AN106" s="29">
        <v>305.77</v>
      </c>
      <c r="AO106" s="29">
        <v>304.32</v>
      </c>
      <c r="AP106" s="29">
        <v>315.98200000000003</v>
      </c>
      <c r="AQ106" s="29">
        <v>320.53100000000001</v>
      </c>
      <c r="AR106" s="29">
        <v>321.80700000000002</v>
      </c>
      <c r="AS106" s="29">
        <v>316.95100000000002</v>
      </c>
      <c r="AT106" s="29">
        <v>320.83600000000001</v>
      </c>
      <c r="AU106" s="29">
        <v>317.75299999999999</v>
      </c>
      <c r="AV106" s="29">
        <v>315.63600000000002</v>
      </c>
      <c r="AW106" s="29">
        <v>315.03800000000001</v>
      </c>
      <c r="AX106" s="29">
        <v>309.80200000000002</v>
      </c>
      <c r="AY106" s="29">
        <v>305.97199999999998</v>
      </c>
      <c r="AZ106" s="29">
        <v>318.25900000000001</v>
      </c>
      <c r="BA106" s="29">
        <v>321.608</v>
      </c>
      <c r="BB106" s="29">
        <v>317.91199999999998</v>
      </c>
      <c r="BC106" s="29">
        <v>316.04000000000002</v>
      </c>
      <c r="BD106" s="29">
        <v>304.976</v>
      </c>
      <c r="BE106" s="29">
        <v>297.09199999999998</v>
      </c>
      <c r="BF106" s="29">
        <v>302.21300000000002</v>
      </c>
      <c r="BG106" s="29">
        <v>320.52100000000002</v>
      </c>
      <c r="BH106" s="29">
        <v>324.214</v>
      </c>
      <c r="BI106" s="29">
        <v>324.49299999999999</v>
      </c>
      <c r="BJ106" s="29">
        <v>318.14600000000002</v>
      </c>
      <c r="BK106" s="29">
        <v>310.55200000000002</v>
      </c>
      <c r="BL106" s="29">
        <v>300.79700000000003</v>
      </c>
      <c r="BM106" s="29">
        <v>293.411</v>
      </c>
      <c r="BN106" s="29">
        <v>294.84399999999999</v>
      </c>
      <c r="BO106" s="29">
        <v>301.238</v>
      </c>
      <c r="BP106" s="29">
        <v>317.024</v>
      </c>
      <c r="BQ106" s="29">
        <v>330.50299999999999</v>
      </c>
      <c r="BR106" s="29">
        <v>339.38299999999998</v>
      </c>
      <c r="BS106" s="29">
        <v>348.536</v>
      </c>
      <c r="BT106" s="29">
        <v>363.81700000000001</v>
      </c>
      <c r="BU106" s="29">
        <v>372.43299999999999</v>
      </c>
      <c r="BV106" s="29">
        <v>364.25099999999998</v>
      </c>
      <c r="BW106" s="29">
        <v>349.98200000000003</v>
      </c>
      <c r="BX106" s="29">
        <v>328.74799999999999</v>
      </c>
      <c r="BY106" s="29">
        <v>322.26</v>
      </c>
      <c r="BZ106" s="29">
        <v>312.96699999999998</v>
      </c>
      <c r="CA106" s="29">
        <v>310.565</v>
      </c>
      <c r="CB106" s="29">
        <v>311.62299999999999</v>
      </c>
      <c r="CC106" s="29">
        <v>311.27800000000002</v>
      </c>
      <c r="CD106" s="29">
        <v>307.67500000000001</v>
      </c>
      <c r="CE106" s="29">
        <v>334.19499999999999</v>
      </c>
      <c r="CF106" s="29">
        <v>348.80799999999999</v>
      </c>
      <c r="CG106" s="29">
        <v>352.51799999999997</v>
      </c>
      <c r="CH106" s="29">
        <v>354.06799999999998</v>
      </c>
      <c r="CI106" s="29">
        <v>356.90499999999997</v>
      </c>
      <c r="CJ106" s="29">
        <v>355.00700000000001</v>
      </c>
      <c r="CK106" s="29">
        <v>358.71499999999997</v>
      </c>
      <c r="CL106" s="29">
        <v>353.68099999999998</v>
      </c>
      <c r="CM106" s="29">
        <v>352.13400000000001</v>
      </c>
      <c r="CN106" s="29">
        <v>348.28699999999998</v>
      </c>
      <c r="CO106" s="29">
        <v>349.61200000000002</v>
      </c>
      <c r="CP106" s="29">
        <v>354.86700000000002</v>
      </c>
      <c r="CQ106" s="29">
        <v>353.25900000000001</v>
      </c>
      <c r="CR106" s="29">
        <v>352.81400000000002</v>
      </c>
      <c r="CS106" s="29">
        <v>355.80599999999998</v>
      </c>
      <c r="CT106" s="29">
        <v>358.59300000000002</v>
      </c>
      <c r="CU106" s="29">
        <v>357.83</v>
      </c>
      <c r="CV106" s="29">
        <v>357.44799999999998</v>
      </c>
      <c r="CW106" s="29">
        <v>352.26299999999998</v>
      </c>
      <c r="CX106" s="29">
        <v>347.40600000000001</v>
      </c>
      <c r="CY106" s="29">
        <v>353.49900000000002</v>
      </c>
      <c r="CZ106" s="29">
        <v>341.92099999999999</v>
      </c>
      <c r="DA106" s="29">
        <v>341.52100000000002</v>
      </c>
      <c r="DB106" s="29">
        <v>326.77300000000002</v>
      </c>
      <c r="DC106" s="29">
        <v>309.96100000000001</v>
      </c>
      <c r="DD106" s="29">
        <v>332.47300000000001</v>
      </c>
      <c r="DE106" s="29">
        <v>326.34699999999998</v>
      </c>
      <c r="DF106" s="29">
        <v>333.64600000000002</v>
      </c>
      <c r="DG106" s="29">
        <v>309.32299999999998</v>
      </c>
      <c r="DH106" s="29">
        <v>277.56</v>
      </c>
      <c r="DI106" s="29">
        <v>247.029</v>
      </c>
      <c r="DJ106" s="29">
        <v>264.31700000000001</v>
      </c>
      <c r="DK106" s="29">
        <v>324.22199999999998</v>
      </c>
      <c r="DL106" s="29">
        <v>336.44499999999999</v>
      </c>
      <c r="DM106" s="29">
        <v>365.41699999999997</v>
      </c>
      <c r="DN106" s="29">
        <v>369.62200000000001</v>
      </c>
      <c r="DO106" s="29">
        <v>365.22699999999998</v>
      </c>
      <c r="DP106" s="29">
        <v>352.11599999999999</v>
      </c>
      <c r="DQ106" s="29">
        <v>353.25200000000001</v>
      </c>
      <c r="DR106" s="29">
        <v>371.22399999999999</v>
      </c>
      <c r="DS106" s="29">
        <v>386.64</v>
      </c>
      <c r="DT106" s="29">
        <v>388.44</v>
      </c>
      <c r="DU106" s="29">
        <v>391.572</v>
      </c>
      <c r="DV106" s="29">
        <v>401.21300000000002</v>
      </c>
      <c r="DW106" s="29">
        <v>411.80200000000002</v>
      </c>
      <c r="DX106" s="29">
        <v>444.61099999999999</v>
      </c>
      <c r="DY106" s="29">
        <v>460.79</v>
      </c>
      <c r="DZ106" s="29">
        <v>458.98700000000002</v>
      </c>
      <c r="EA106" s="29">
        <v>446.96600000000001</v>
      </c>
      <c r="EB106" s="29">
        <v>448.91500000000002</v>
      </c>
      <c r="EC106" s="29">
        <v>450.81</v>
      </c>
      <c r="ED106" s="29">
        <v>441.01400000000001</v>
      </c>
      <c r="EE106" s="29">
        <v>466.88900000000001</v>
      </c>
      <c r="EF106" s="29">
        <v>480.12299999999999</v>
      </c>
      <c r="EG106" s="29">
        <v>490.82100000000003</v>
      </c>
      <c r="EH106" s="29">
        <v>496.411</v>
      </c>
      <c r="EI106" s="29">
        <v>459.67599999999999</v>
      </c>
      <c r="EJ106" s="29">
        <v>451.98399999999998</v>
      </c>
      <c r="EK106" s="29">
        <v>438.66399999999999</v>
      </c>
      <c r="EL106" s="29">
        <v>417.91699999999997</v>
      </c>
      <c r="EM106" s="29">
        <v>400.76100000000002</v>
      </c>
      <c r="EN106" s="29">
        <v>426.82400000000001</v>
      </c>
      <c r="EO106" s="29">
        <v>441.37400000000002</v>
      </c>
      <c r="EP106" s="29">
        <v>496.822</v>
      </c>
      <c r="EQ106" s="29">
        <v>507.72399999999999</v>
      </c>
      <c r="ER106" s="29">
        <v>491.95</v>
      </c>
      <c r="ES106" s="29">
        <v>475.84500000000003</v>
      </c>
      <c r="ET106" s="29">
        <v>457.27499999999998</v>
      </c>
      <c r="EU106" s="29">
        <v>411.93</v>
      </c>
      <c r="EV106" s="29">
        <v>387.899</v>
      </c>
      <c r="EW106" s="29">
        <v>449.64</v>
      </c>
      <c r="EX106" s="29">
        <v>514.928</v>
      </c>
      <c r="EY106" s="29">
        <v>533.70299999999997</v>
      </c>
      <c r="EZ106" s="29">
        <v>583.77700000000004</v>
      </c>
      <c r="FA106" s="29">
        <v>594.58199999999999</v>
      </c>
      <c r="FB106" s="29">
        <v>583.79600000000005</v>
      </c>
      <c r="FC106" s="29">
        <v>572.47699999999998</v>
      </c>
      <c r="FD106" s="29">
        <v>567.06500000000005</v>
      </c>
      <c r="FE106" s="29">
        <v>571.94600000000003</v>
      </c>
      <c r="FF106" s="29">
        <v>521.68499999999995</v>
      </c>
      <c r="FG106" s="29">
        <v>489.52</v>
      </c>
      <c r="FH106" s="29">
        <v>489.36500000000001</v>
      </c>
      <c r="FI106" s="29">
        <v>619.64400000000001</v>
      </c>
      <c r="FJ106" s="29">
        <v>672.46400000000006</v>
      </c>
      <c r="FK106" s="29">
        <v>644.35799999999995</v>
      </c>
      <c r="FL106" s="29">
        <v>743.68600000000004</v>
      </c>
      <c r="FM106" s="29">
        <v>758.63699999999994</v>
      </c>
      <c r="FN106" s="29">
        <v>642.09299999999996</v>
      </c>
      <c r="FO106" s="29">
        <v>529.19899999999996</v>
      </c>
      <c r="FP106" s="29">
        <v>437.61900000000003</v>
      </c>
      <c r="FQ106" s="29">
        <v>417.51499999999999</v>
      </c>
      <c r="FR106" s="29">
        <v>323.21699999999998</v>
      </c>
      <c r="FS106" s="29">
        <v>312.202</v>
      </c>
      <c r="FT106" s="29">
        <v>326.81900000000002</v>
      </c>
      <c r="FU106" s="29">
        <v>273.73</v>
      </c>
      <c r="FV106" s="29">
        <v>242.947</v>
      </c>
      <c r="FW106" s="29">
        <v>227.90199999999999</v>
      </c>
      <c r="FX106" s="29">
        <v>237.434</v>
      </c>
      <c r="FY106" s="29">
        <v>272.75599999999997</v>
      </c>
      <c r="FZ106" s="29">
        <v>269.70299999999997</v>
      </c>
      <c r="GA106" s="29">
        <v>234.536</v>
      </c>
      <c r="GB106" s="29">
        <v>213.63200000000001</v>
      </c>
      <c r="GC106" s="29">
        <v>206.738</v>
      </c>
      <c r="GD106" s="29">
        <v>196.386</v>
      </c>
      <c r="GE106" s="29">
        <v>172.28399999999999</v>
      </c>
      <c r="GF106" s="29">
        <v>172.965</v>
      </c>
      <c r="GG106" s="29">
        <v>174.76499999999999</v>
      </c>
      <c r="GH106" s="29">
        <v>178.005</v>
      </c>
      <c r="GI106" s="29">
        <v>177.37899999999999</v>
      </c>
      <c r="GJ106" s="29">
        <v>179.91399999999999</v>
      </c>
      <c r="GK106" s="29">
        <v>179.886</v>
      </c>
      <c r="GL106" s="29">
        <v>179.56</v>
      </c>
      <c r="GM106" s="29">
        <v>181.589</v>
      </c>
      <c r="GN106" s="29">
        <v>181.721</v>
      </c>
      <c r="GO106" s="29">
        <v>177.39</v>
      </c>
      <c r="GP106" s="29">
        <v>176.047</v>
      </c>
      <c r="GQ106" s="29">
        <v>180.49199999999999</v>
      </c>
      <c r="GR106" s="29">
        <v>186.857</v>
      </c>
      <c r="GS106" s="29">
        <v>196.161</v>
      </c>
      <c r="GT106" s="29">
        <v>195.36699999999999</v>
      </c>
      <c r="GU106" s="29">
        <v>194.036</v>
      </c>
      <c r="GV106" s="29">
        <v>186.33799999999999</v>
      </c>
      <c r="GW106" s="29">
        <v>186.69900000000001</v>
      </c>
      <c r="GX106" s="29">
        <v>190.965</v>
      </c>
      <c r="GY106" s="29">
        <v>176.958</v>
      </c>
      <c r="GZ106" s="29">
        <v>173.619</v>
      </c>
      <c r="HA106" s="29">
        <v>169.21899999999999</v>
      </c>
      <c r="HB106" s="29">
        <v>167.869</v>
      </c>
      <c r="HC106" s="29">
        <v>165.43</v>
      </c>
      <c r="HD106" s="29">
        <v>166.73699999999999</v>
      </c>
      <c r="HE106" s="29">
        <v>171.67699999999999</v>
      </c>
      <c r="HF106" s="29">
        <v>175.68799999999999</v>
      </c>
      <c r="HG106" s="29">
        <v>172.71299999999999</v>
      </c>
      <c r="HH106" s="29">
        <v>171.59299999999999</v>
      </c>
      <c r="HI106" s="29">
        <v>171.26599999999999</v>
      </c>
      <c r="HJ106" s="29">
        <v>172.393</v>
      </c>
      <c r="HK106" s="29">
        <v>178.464</v>
      </c>
      <c r="HL106" s="29">
        <v>167.512</v>
      </c>
      <c r="HM106" s="29">
        <v>161.636</v>
      </c>
      <c r="HN106" s="29">
        <v>155.65100000000001</v>
      </c>
      <c r="HO106" s="29">
        <v>146.74</v>
      </c>
      <c r="HP106" s="29">
        <v>143.22499999999999</v>
      </c>
      <c r="HQ106" s="29">
        <v>143.75899999999999</v>
      </c>
      <c r="HR106" s="29">
        <v>147.256</v>
      </c>
      <c r="HS106" s="29">
        <v>146.31399999999999</v>
      </c>
      <c r="HT106" s="29">
        <v>147.571</v>
      </c>
      <c r="HU106" s="29">
        <v>148.642</v>
      </c>
      <c r="HV106" s="29">
        <v>150.41800000000001</v>
      </c>
      <c r="HW106" s="29">
        <v>151.99700000000001</v>
      </c>
      <c r="HX106" s="29">
        <v>154.39099999999999</v>
      </c>
      <c r="HY106" s="29">
        <v>154.261</v>
      </c>
      <c r="HZ106" s="29">
        <v>154.60300000000001</v>
      </c>
      <c r="IA106" s="29">
        <v>159.709</v>
      </c>
      <c r="IB106" s="29">
        <v>159.62899999999999</v>
      </c>
      <c r="IC106" s="29">
        <v>157.06800000000001</v>
      </c>
      <c r="ID106" s="29">
        <v>158.256</v>
      </c>
      <c r="IE106" s="29">
        <v>168.38399999999999</v>
      </c>
      <c r="IF106" s="29">
        <v>173.91399999999999</v>
      </c>
      <c r="IG106" s="29">
        <v>182.04499999999999</v>
      </c>
      <c r="IH106" s="29">
        <v>184.71100000000001</v>
      </c>
      <c r="II106" s="29">
        <v>175.398</v>
      </c>
      <c r="IJ106" s="29">
        <v>177.761</v>
      </c>
      <c r="IK106" s="29">
        <v>178.99600000000001</v>
      </c>
      <c r="IL106" s="29">
        <v>177.488</v>
      </c>
      <c r="IM106" s="29">
        <v>177.39400000000001</v>
      </c>
      <c r="IN106" s="29">
        <v>184.983</v>
      </c>
      <c r="IO106" s="29">
        <v>198.83199999999999</v>
      </c>
      <c r="IP106" s="29">
        <v>202.86199999999999</v>
      </c>
      <c r="IQ106" s="29">
        <v>204.22200000000001</v>
      </c>
      <c r="IR106" s="29">
        <v>200.23599999999999</v>
      </c>
      <c r="IS106" s="29">
        <v>199.625</v>
      </c>
      <c r="IT106" s="29">
        <v>199.751</v>
      </c>
      <c r="IU106" s="29">
        <v>202.45400000000001</v>
      </c>
      <c r="IV106" s="29">
        <v>201.655</v>
      </c>
      <c r="IW106" s="29">
        <v>198.33099999999999</v>
      </c>
      <c r="IX106" s="29">
        <v>199.297</v>
      </c>
      <c r="IY106" s="29">
        <v>192.22800000000001</v>
      </c>
      <c r="IZ106" s="29">
        <v>189.703</v>
      </c>
      <c r="JA106" s="29">
        <v>187.548</v>
      </c>
      <c r="JB106" s="29">
        <v>185.95400000000001</v>
      </c>
      <c r="JC106" s="29">
        <v>194.357</v>
      </c>
      <c r="JD106" s="29">
        <v>205.37899999999999</v>
      </c>
      <c r="JE106" s="29">
        <v>206.74600000000001</v>
      </c>
      <c r="JF106" s="29">
        <v>204.23500000000001</v>
      </c>
      <c r="JG106" s="29">
        <v>196.636</v>
      </c>
      <c r="JH106" s="29">
        <v>191.196</v>
      </c>
      <c r="JI106" s="29">
        <v>193.679</v>
      </c>
      <c r="JJ106" s="29">
        <v>197.405</v>
      </c>
      <c r="JK106" s="29">
        <v>200.803</v>
      </c>
      <c r="JL106" s="29">
        <v>201.59700000000001</v>
      </c>
      <c r="JM106" s="29">
        <v>204.79</v>
      </c>
      <c r="JN106" s="29">
        <v>212.21600000000001</v>
      </c>
      <c r="JO106" s="29">
        <v>213.20699999999999</v>
      </c>
      <c r="JP106" s="29">
        <v>218.3</v>
      </c>
      <c r="JQ106" s="29">
        <v>222.624</v>
      </c>
      <c r="JR106" s="29">
        <v>225.86500000000001</v>
      </c>
      <c r="JS106" s="29">
        <v>227.10499999999999</v>
      </c>
      <c r="JT106" s="29">
        <v>234.715</v>
      </c>
      <c r="JU106" s="29">
        <v>239.14599999999999</v>
      </c>
      <c r="JV106" s="29">
        <v>238.64599999999999</v>
      </c>
      <c r="JW106" s="29">
        <v>229.27199999999999</v>
      </c>
      <c r="JX106" s="29">
        <v>229.46100000000001</v>
      </c>
      <c r="JY106" s="29">
        <v>229.06</v>
      </c>
      <c r="JZ106" s="29">
        <v>223.29499999999999</v>
      </c>
      <c r="KA106" s="29">
        <v>214.976</v>
      </c>
      <c r="KB106" s="29">
        <v>217.80099999999999</v>
      </c>
      <c r="KC106" s="29">
        <v>218.542</v>
      </c>
      <c r="KD106" s="29">
        <v>222.16300000000001</v>
      </c>
      <c r="KE106" s="29">
        <v>225.50700000000001</v>
      </c>
      <c r="KF106" s="29">
        <v>221.834</v>
      </c>
      <c r="KG106" s="29">
        <v>222.589</v>
      </c>
      <c r="KH106" s="29">
        <v>217.17699999999999</v>
      </c>
      <c r="KI106" s="29">
        <v>226.34200000000001</v>
      </c>
      <c r="KJ106" s="29">
        <v>224.43199999999999</v>
      </c>
      <c r="KK106" s="29">
        <v>215.64699999999999</v>
      </c>
      <c r="KL106" s="29">
        <v>208.995</v>
      </c>
      <c r="KM106" s="29">
        <v>203.51599999999999</v>
      </c>
      <c r="KN106" s="29">
        <v>203.25</v>
      </c>
      <c r="KO106" s="29">
        <v>237.96600000000001</v>
      </c>
      <c r="KP106" s="29">
        <v>235.267</v>
      </c>
      <c r="KQ106" s="29">
        <v>227.94300000000001</v>
      </c>
      <c r="KR106" s="29">
        <v>225.392</v>
      </c>
      <c r="KS106" s="29">
        <v>219.89699999999999</v>
      </c>
      <c r="KT106" s="29">
        <v>229.99199999999999</v>
      </c>
      <c r="KU106" s="29">
        <v>233.40100000000001</v>
      </c>
      <c r="KV106" s="29">
        <v>228.85499999999999</v>
      </c>
      <c r="KW106" s="29">
        <v>228.691</v>
      </c>
      <c r="KX106" s="29">
        <v>231.566</v>
      </c>
      <c r="KY106" s="29">
        <v>235.53800000000001</v>
      </c>
      <c r="KZ106" s="29">
        <v>230.47900000000001</v>
      </c>
      <c r="LA106" s="29">
        <v>230.63</v>
      </c>
      <c r="LB106" s="29">
        <v>229.84299999999999</v>
      </c>
      <c r="LC106" s="29">
        <v>226.08</v>
      </c>
      <c r="LD106" s="29">
        <v>237.88</v>
      </c>
      <c r="LE106" s="29">
        <v>248.53</v>
      </c>
      <c r="LF106" s="29">
        <v>254.27099999999999</v>
      </c>
      <c r="LG106" s="29">
        <v>272.15600000000001</v>
      </c>
      <c r="LH106" s="29">
        <v>280.20299999999997</v>
      </c>
      <c r="LI106" s="29">
        <v>260.41800000000001</v>
      </c>
      <c r="LJ106" s="29">
        <v>248.49799999999999</v>
      </c>
      <c r="LK106" s="29">
        <v>241.405</v>
      </c>
      <c r="LL106" s="29">
        <v>247.38900000000001</v>
      </c>
      <c r="LM106" s="29">
        <v>248.87200000000001</v>
      </c>
      <c r="LN106" s="29">
        <v>258.25700000000001</v>
      </c>
      <c r="LO106" s="29">
        <v>263.22199999999998</v>
      </c>
      <c r="LP106" s="29">
        <v>278.565</v>
      </c>
      <c r="LQ106" s="29">
        <v>263.34800000000001</v>
      </c>
      <c r="LR106" s="29">
        <v>248.55799999999999</v>
      </c>
      <c r="LS106" s="29">
        <v>248.15899999999999</v>
      </c>
      <c r="LT106" s="29">
        <v>247.18199999999999</v>
      </c>
      <c r="LU106" s="29">
        <v>227.46899999999999</v>
      </c>
      <c r="LV106" s="29">
        <v>224.75200000000001</v>
      </c>
      <c r="LW106" s="29">
        <v>222.87700000000001</v>
      </c>
      <c r="LX106" s="29">
        <v>233.7</v>
      </c>
      <c r="LY106" s="29">
        <v>244.88300000000001</v>
      </c>
      <c r="LZ106" s="29">
        <v>251.69300000000001</v>
      </c>
      <c r="MA106" s="29">
        <v>252.15799999999999</v>
      </c>
      <c r="MB106" s="29">
        <v>252.92</v>
      </c>
      <c r="MC106" s="29">
        <v>238.27199999999999</v>
      </c>
      <c r="MD106" s="29">
        <v>223.179</v>
      </c>
      <c r="ME106" s="29">
        <v>223.88399999999999</v>
      </c>
      <c r="MF106" s="29">
        <v>223.518</v>
      </c>
      <c r="MG106" s="29">
        <v>223.678</v>
      </c>
      <c r="MH106" s="29">
        <v>234.815</v>
      </c>
      <c r="MI106" s="29">
        <v>241.345</v>
      </c>
      <c r="MJ106" s="29">
        <v>233.02799999999999</v>
      </c>
      <c r="MK106" s="29">
        <v>215.73500000000001</v>
      </c>
      <c r="ML106" s="29">
        <v>213.15799999999999</v>
      </c>
      <c r="MM106" s="29">
        <v>218.20099999999999</v>
      </c>
      <c r="MN106" s="29">
        <v>221.04</v>
      </c>
      <c r="MO106" s="29">
        <v>221.02199999999999</v>
      </c>
      <c r="MP106" s="29">
        <v>233.476</v>
      </c>
      <c r="MQ106" s="29">
        <v>239.59200000000001</v>
      </c>
      <c r="MR106" s="29">
        <v>241.619</v>
      </c>
      <c r="MS106" s="29">
        <v>241.09200000000001</v>
      </c>
      <c r="MT106" s="29">
        <v>233.84</v>
      </c>
      <c r="MU106" s="29">
        <v>229.40100000000001</v>
      </c>
      <c r="MV106" s="29">
        <v>222.39500000000001</v>
      </c>
      <c r="MW106" s="29">
        <v>226.67500000000001</v>
      </c>
      <c r="MX106" s="29">
        <v>243.16900000000001</v>
      </c>
      <c r="MY106" s="29">
        <v>262.22699999999998</v>
      </c>
      <c r="MZ106" s="29">
        <v>264.45400000000001</v>
      </c>
      <c r="NA106" s="29">
        <v>264.25099999999998</v>
      </c>
      <c r="NB106" s="29">
        <v>264.18700000000001</v>
      </c>
      <c r="NC106" s="29">
        <v>249.42699999999999</v>
      </c>
      <c r="ND106" s="29">
        <v>256.68599999999998</v>
      </c>
      <c r="NE106" s="29">
        <v>264.18099999999998</v>
      </c>
      <c r="NF106" s="29">
        <v>263.84399999999999</v>
      </c>
      <c r="NG106" s="29">
        <v>271.81200000000001</v>
      </c>
      <c r="NH106" s="29">
        <v>278.51499999999999</v>
      </c>
      <c r="NI106" s="29">
        <v>296.10599999999999</v>
      </c>
      <c r="NJ106" s="29">
        <v>293.68799999999999</v>
      </c>
      <c r="NK106" s="29">
        <v>284.25400000000002</v>
      </c>
      <c r="NL106" s="29">
        <v>288.33</v>
      </c>
      <c r="NM106" s="29">
        <v>284.35700000000003</v>
      </c>
      <c r="NN106" s="29">
        <v>291.19400000000002</v>
      </c>
      <c r="NO106" s="29">
        <v>285.79500000000002</v>
      </c>
      <c r="NP106" s="29">
        <v>288.67099999999999</v>
      </c>
      <c r="NQ106" s="29">
        <v>271.14800000000002</v>
      </c>
      <c r="NR106" s="29">
        <v>262.791</v>
      </c>
      <c r="NS106" s="29">
        <v>255.547</v>
      </c>
      <c r="NT106" s="29">
        <v>254.809</v>
      </c>
      <c r="NU106" s="29">
        <v>251.16399999999999</v>
      </c>
      <c r="NV106" s="29">
        <v>261.69900000000001</v>
      </c>
      <c r="NW106" s="29">
        <v>265.27600000000001</v>
      </c>
      <c r="NX106" s="29">
        <v>267.56599999999997</v>
      </c>
      <c r="NY106" s="29">
        <v>259.72300000000001</v>
      </c>
      <c r="NZ106" s="29">
        <v>267.25400000000002</v>
      </c>
      <c r="OA106" s="29">
        <v>260.34399999999999</v>
      </c>
      <c r="OB106" s="29">
        <v>248.251</v>
      </c>
      <c r="OC106" s="29">
        <v>232.75899999999999</v>
      </c>
      <c r="OD106" s="29">
        <v>230.73599999999999</v>
      </c>
      <c r="OE106" s="29">
        <v>229.91800000000001</v>
      </c>
      <c r="OF106" s="29">
        <v>237.79599999999999</v>
      </c>
      <c r="OG106" s="29">
        <v>239.31200000000001</v>
      </c>
      <c r="OH106" s="29">
        <v>239.82400000000001</v>
      </c>
      <c r="OI106" s="29">
        <v>243.619</v>
      </c>
      <c r="OJ106" s="29">
        <v>240.59200000000001</v>
      </c>
      <c r="OK106" s="29">
        <v>235.34800000000001</v>
      </c>
      <c r="OL106" s="29">
        <v>235.53100000000001</v>
      </c>
      <c r="OM106" s="29">
        <v>237.29599999999999</v>
      </c>
      <c r="ON106" s="29">
        <v>235.67</v>
      </c>
      <c r="OO106" s="29">
        <v>234.947</v>
      </c>
      <c r="OP106" s="29">
        <v>236.142</v>
      </c>
      <c r="OQ106" s="29">
        <v>241.57499999999999</v>
      </c>
      <c r="OR106" s="29">
        <v>254.12200000000001</v>
      </c>
      <c r="OS106" s="29">
        <v>262.928</v>
      </c>
      <c r="OT106" s="29">
        <v>262.44600000000003</v>
      </c>
      <c r="OU106" s="29">
        <v>265.82299999999998</v>
      </c>
      <c r="OV106" s="29">
        <v>254.286</v>
      </c>
      <c r="OW106" s="29">
        <v>251.142</v>
      </c>
      <c r="OX106" s="29">
        <v>247.899</v>
      </c>
      <c r="OY106" s="29">
        <v>253.965</v>
      </c>
      <c r="OZ106" s="29">
        <v>258.089</v>
      </c>
      <c r="PA106" s="29">
        <v>274.072</v>
      </c>
      <c r="PB106" s="29">
        <v>279.14699999999999</v>
      </c>
      <c r="PC106" s="29">
        <v>283.185</v>
      </c>
      <c r="PD106" s="29">
        <v>285.86</v>
      </c>
      <c r="PE106" s="29">
        <v>297.44299999999998</v>
      </c>
      <c r="PF106" s="29">
        <v>289.90600000000001</v>
      </c>
      <c r="PG106" s="29">
        <v>287.61799999999999</v>
      </c>
      <c r="PH106" s="29">
        <v>281.36599999999999</v>
      </c>
      <c r="PI106" s="29">
        <v>271.392</v>
      </c>
      <c r="PJ106" s="29">
        <v>280.12700000000001</v>
      </c>
      <c r="PK106" s="29">
        <v>282.52</v>
      </c>
      <c r="PL106" s="29">
        <v>275.00599999999997</v>
      </c>
      <c r="PM106" s="29">
        <v>287.54300000000001</v>
      </c>
      <c r="PN106" s="29">
        <v>297.05099999999999</v>
      </c>
      <c r="PO106" s="29">
        <v>310.96199999999999</v>
      </c>
      <c r="PP106" s="29">
        <v>314.59300000000002</v>
      </c>
      <c r="PQ106" s="29">
        <v>310.99200000000002</v>
      </c>
      <c r="PR106" s="29">
        <v>299.99200000000002</v>
      </c>
      <c r="PS106" s="29">
        <v>293.51499999999999</v>
      </c>
      <c r="PT106" s="29">
        <v>298.93400000000003</v>
      </c>
      <c r="PU106" s="29">
        <v>299.30200000000002</v>
      </c>
      <c r="PV106" s="29">
        <v>295.75400000000002</v>
      </c>
      <c r="PW106" s="29">
        <v>299.47899999999998</v>
      </c>
      <c r="PX106" s="29">
        <v>307.58</v>
      </c>
      <c r="PY106" s="29">
        <v>317.64600000000002</v>
      </c>
      <c r="PZ106" s="29">
        <v>331.69400000000002</v>
      </c>
      <c r="QA106" s="29">
        <v>329.05500000000001</v>
      </c>
      <c r="QB106" s="29">
        <v>323.48700000000002</v>
      </c>
      <c r="QC106" s="29">
        <v>321.56200000000001</v>
      </c>
      <c r="QD106" s="29">
        <v>326.90699999999998</v>
      </c>
      <c r="QE106" s="29">
        <v>330.43599999999998</v>
      </c>
      <c r="QF106" s="29">
        <v>320.82100000000003</v>
      </c>
      <c r="QG106" s="29">
        <v>317.20600000000002</v>
      </c>
      <c r="QH106" s="29">
        <v>327.75099999999998</v>
      </c>
      <c r="QI106" s="29">
        <v>345.25200000000001</v>
      </c>
      <c r="QJ106" s="29">
        <v>348.02699999999999</v>
      </c>
      <c r="QK106" s="29">
        <v>330.47300000000001</v>
      </c>
      <c r="QL106" s="29">
        <v>309.209</v>
      </c>
      <c r="QM106" s="29">
        <v>311.00599999999997</v>
      </c>
      <c r="QN106" s="29">
        <v>319.64600000000002</v>
      </c>
      <c r="QO106" s="29">
        <v>319.56</v>
      </c>
      <c r="QP106" s="29">
        <v>321.86399999999998</v>
      </c>
      <c r="QQ106" s="29">
        <v>336.45800000000003</v>
      </c>
      <c r="QR106" s="29">
        <v>336.18099999999998</v>
      </c>
      <c r="QS106" s="29">
        <v>332.995</v>
      </c>
      <c r="QT106" s="29">
        <v>332.80500000000001</v>
      </c>
      <c r="QU106" s="29">
        <v>337.71</v>
      </c>
      <c r="QV106" s="29">
        <v>336.74700000000001</v>
      </c>
      <c r="QW106" s="29">
        <v>334.20600000000002</v>
      </c>
      <c r="QX106" s="29">
        <v>327.238</v>
      </c>
      <c r="QY106" s="29">
        <v>335.70600000000002</v>
      </c>
      <c r="QZ106" s="29">
        <v>364.548</v>
      </c>
      <c r="RA106" s="29">
        <v>364.19299999999998</v>
      </c>
      <c r="RB106" s="29">
        <v>394.20699999999999</v>
      </c>
      <c r="RC106" s="29">
        <v>396.87700000000001</v>
      </c>
      <c r="RD106" s="29">
        <v>384.46800000000002</v>
      </c>
      <c r="RE106" s="29">
        <v>392.60300000000001</v>
      </c>
      <c r="RF106" s="29">
        <v>387.92899999999997</v>
      </c>
      <c r="RG106" s="29">
        <v>420.74</v>
      </c>
      <c r="RH106" s="29">
        <v>434.72</v>
      </c>
      <c r="RI106" s="29">
        <v>438.48899999999998</v>
      </c>
      <c r="RJ106" s="29">
        <v>442.07100000000003</v>
      </c>
      <c r="RK106" s="29">
        <v>425.55399999999997</v>
      </c>
      <c r="RL106" s="29">
        <v>411.709</v>
      </c>
      <c r="RM106" s="29">
        <v>407.197</v>
      </c>
      <c r="RN106" s="29">
        <v>406.286</v>
      </c>
      <c r="RO106" s="29">
        <v>402.30599999999998</v>
      </c>
      <c r="RP106" s="29">
        <v>403.84399999999999</v>
      </c>
      <c r="RQ106" s="29">
        <v>400.46699999999998</v>
      </c>
      <c r="RR106" s="29">
        <v>397.56900000000002</v>
      </c>
      <c r="RS106" s="29">
        <v>397.245</v>
      </c>
      <c r="RT106" s="29">
        <v>391.06700000000001</v>
      </c>
      <c r="RU106" s="29">
        <v>388.90899999999999</v>
      </c>
      <c r="RV106" s="29">
        <v>387.73500000000001</v>
      </c>
      <c r="RW106" s="29">
        <v>406.137</v>
      </c>
      <c r="RX106" s="29">
        <v>426.80700000000002</v>
      </c>
      <c r="RY106" s="29">
        <v>431.12099999999998</v>
      </c>
      <c r="RZ106" s="29">
        <v>426.34399999999999</v>
      </c>
      <c r="SA106" s="29">
        <v>423.24099999999999</v>
      </c>
      <c r="SB106" s="29">
        <v>411.24700000000001</v>
      </c>
      <c r="SC106" s="29">
        <v>403.98500000000001</v>
      </c>
      <c r="SD106" s="29">
        <v>387.78</v>
      </c>
      <c r="SE106" s="29">
        <v>403.935</v>
      </c>
      <c r="SF106" s="29">
        <v>396.10899999999998</v>
      </c>
      <c r="SG106" s="29">
        <v>385.27699999999999</v>
      </c>
      <c r="SH106" s="29">
        <v>371.44600000000003</v>
      </c>
      <c r="SI106" s="29">
        <v>364.20800000000003</v>
      </c>
      <c r="SJ106" s="29">
        <v>370.66899999999998</v>
      </c>
      <c r="SK106" s="29">
        <v>366.334</v>
      </c>
      <c r="SL106" s="29">
        <v>365.536</v>
      </c>
      <c r="SM106" s="29">
        <v>375.92099999999999</v>
      </c>
      <c r="SN106" s="29">
        <v>355.04300000000001</v>
      </c>
      <c r="SO106" s="29">
        <v>346.14</v>
      </c>
      <c r="SP106" s="29">
        <v>340.51799999999997</v>
      </c>
      <c r="SQ106" s="29">
        <v>324.608</v>
      </c>
      <c r="SR106" s="29">
        <v>317.28899999999999</v>
      </c>
      <c r="SS106" s="29">
        <v>311.50400000000002</v>
      </c>
      <c r="ST106" s="29">
        <v>293.94200000000001</v>
      </c>
      <c r="SU106" s="29">
        <v>281.14100000000002</v>
      </c>
      <c r="SV106" s="29">
        <v>281.78100000000001</v>
      </c>
      <c r="SW106" s="29">
        <v>284.476</v>
      </c>
      <c r="SX106" s="29">
        <v>284.40800000000002</v>
      </c>
      <c r="SY106" s="29">
        <v>279.76299999999998</v>
      </c>
      <c r="SZ106" s="29">
        <v>283.51900000000001</v>
      </c>
      <c r="TA106" s="29">
        <v>293.3</v>
      </c>
      <c r="TB106" s="29">
        <v>290.93900000000002</v>
      </c>
      <c r="TC106" s="29">
        <v>303.37700000000001</v>
      </c>
      <c r="TD106" s="29">
        <v>329.45299999999997</v>
      </c>
      <c r="TE106" s="29">
        <v>310.98500000000001</v>
      </c>
      <c r="TF106" s="29">
        <v>307.84100000000001</v>
      </c>
      <c r="TG106" s="29">
        <v>293.28800000000001</v>
      </c>
      <c r="TH106" s="29">
        <v>286.42099999999999</v>
      </c>
    </row>
    <row r="107" spans="2:532" x14ac:dyDescent="0.25">
      <c r="B107" s="29" t="s">
        <v>23</v>
      </c>
      <c r="C107" s="29" t="s">
        <v>927</v>
      </c>
      <c r="D107" s="29">
        <f t="shared" si="13"/>
        <v>515</v>
      </c>
      <c r="E107" s="29" t="str" cm="1">
        <f t="array" ref="E107">_xll.BDP($B107&amp;" corp",E$11)</f>
        <v>VW 3 3/8 PERP</v>
      </c>
      <c r="F107" s="29" t="str" cm="1">
        <f t="array" ref="F107">_xll.BDP($B107&amp;" corp",F$11)</f>
        <v>VW</v>
      </c>
      <c r="G107" s="29" cm="1">
        <f t="array" ref="G107">_xll.BDP($B107&amp;" corp",G$11)</f>
        <v>3.375</v>
      </c>
      <c r="H107" s="31" cm="1">
        <f t="array" ref="H107">_xll.BDP($B107&amp;" corp",H$11)*1</f>
        <v>45470</v>
      </c>
      <c r="I107" s="31" t="str">
        <f t="shared" si="14"/>
        <v>VW 3.375 24</v>
      </c>
      <c r="J107" s="29" t="str" cm="1">
        <f t="array" ref="J107">_xll.BDP($B107&amp;" corp",J$11)</f>
        <v>EUR</v>
      </c>
      <c r="K107" s="31" cm="1">
        <f t="array" ref="K107">_xll.BDP($B107&amp;" corp",K$11)*1</f>
        <v>43271</v>
      </c>
      <c r="L107" s="29">
        <f t="shared" ca="1" si="15"/>
        <v>855</v>
      </c>
      <c r="N107" s="29">
        <v>1</v>
      </c>
      <c r="O107" s="29" t="s">
        <v>1174</v>
      </c>
      <c r="P107" s="29">
        <f>_xll.BDH(B107&amp;"@"&amp;C107&amp;" Corp","blp_i_sprd_mid","-2AY",,"Dates=h","Fill=C","Sort=R","Dir=H","factor=1","pcs="&amp;TV108,"cols=515;rows=1")</f>
        <v>340.84699999999998</v>
      </c>
      <c r="Q107" s="29">
        <v>342.89299999999997</v>
      </c>
      <c r="R107" s="29">
        <v>346.07900000000001</v>
      </c>
      <c r="S107" s="29">
        <v>357.61900000000003</v>
      </c>
      <c r="T107" s="29">
        <v>366.96100000000001</v>
      </c>
      <c r="U107" s="29">
        <v>348.91699999999997</v>
      </c>
      <c r="V107" s="29">
        <v>344.67599999999999</v>
      </c>
      <c r="W107" s="29">
        <v>342.60199999999998</v>
      </c>
      <c r="X107" s="29">
        <v>343.69400000000002</v>
      </c>
      <c r="Y107" s="29">
        <v>335.673</v>
      </c>
      <c r="Z107" s="29">
        <v>321.54199999999997</v>
      </c>
      <c r="AA107" s="29">
        <v>321.21800000000002</v>
      </c>
      <c r="AB107" s="29">
        <v>332.43400000000003</v>
      </c>
      <c r="AC107" s="29">
        <v>343.59300000000002</v>
      </c>
      <c r="AD107" s="29">
        <v>342.63299999999998</v>
      </c>
      <c r="AE107" s="29">
        <v>353.36099999999999</v>
      </c>
      <c r="AF107" s="29">
        <v>372.101</v>
      </c>
      <c r="AG107" s="29">
        <v>379.262</v>
      </c>
      <c r="AH107" s="29">
        <v>395.59800000000001</v>
      </c>
      <c r="AI107" s="29">
        <v>382.18900000000002</v>
      </c>
      <c r="AJ107" s="29">
        <v>361.16800000000001</v>
      </c>
      <c r="AK107" s="29">
        <v>364.26</v>
      </c>
      <c r="AL107" s="29">
        <v>356.21499999999997</v>
      </c>
      <c r="AM107" s="29">
        <v>330.21899999999999</v>
      </c>
      <c r="AN107" s="29">
        <v>330.97300000000001</v>
      </c>
      <c r="AO107" s="29">
        <v>329.733</v>
      </c>
      <c r="AP107" s="29">
        <v>339.08699999999999</v>
      </c>
      <c r="AQ107" s="29">
        <v>346.87299999999999</v>
      </c>
      <c r="AR107" s="29">
        <v>348.97899999999998</v>
      </c>
      <c r="AS107" s="29">
        <v>343.714</v>
      </c>
      <c r="AT107" s="29">
        <v>349.81</v>
      </c>
      <c r="AU107" s="29">
        <v>345.31299999999999</v>
      </c>
      <c r="AV107" s="29">
        <v>344.17599999999999</v>
      </c>
      <c r="AW107" s="29">
        <v>343.49099999999999</v>
      </c>
      <c r="AX107" s="29">
        <v>334.76100000000002</v>
      </c>
      <c r="AY107" s="29">
        <v>333.87900000000002</v>
      </c>
      <c r="AZ107" s="29">
        <v>343.93299999999999</v>
      </c>
      <c r="BA107" s="29">
        <v>342.40300000000002</v>
      </c>
      <c r="BB107" s="29">
        <v>344.07100000000003</v>
      </c>
      <c r="BC107" s="29">
        <v>343.54300000000001</v>
      </c>
      <c r="BD107" s="29">
        <v>334.56</v>
      </c>
      <c r="BE107" s="29">
        <v>322.25400000000002</v>
      </c>
      <c r="BF107" s="29">
        <v>328.16699999999997</v>
      </c>
      <c r="BG107" s="29">
        <v>349.79500000000002</v>
      </c>
      <c r="BH107" s="29">
        <v>356.678</v>
      </c>
      <c r="BI107" s="29">
        <v>356.82100000000003</v>
      </c>
      <c r="BJ107" s="29">
        <v>355.185</v>
      </c>
      <c r="BK107" s="29">
        <v>348.89299999999997</v>
      </c>
      <c r="BL107" s="29">
        <v>330.36399999999998</v>
      </c>
      <c r="BM107" s="29">
        <v>321.71499999999997</v>
      </c>
      <c r="BN107" s="29">
        <v>322.262</v>
      </c>
      <c r="BO107" s="29">
        <v>325.77199999999999</v>
      </c>
      <c r="BP107" s="29">
        <v>345.86900000000003</v>
      </c>
      <c r="BQ107" s="29">
        <v>356.80500000000001</v>
      </c>
      <c r="BR107" s="29">
        <v>365.87200000000001</v>
      </c>
      <c r="BS107" s="29">
        <v>370.48599999999999</v>
      </c>
      <c r="BT107" s="29">
        <v>388.38299999999998</v>
      </c>
      <c r="BU107" s="29">
        <v>397.339</v>
      </c>
      <c r="BV107" s="29">
        <v>394.00900000000001</v>
      </c>
      <c r="BW107" s="29">
        <v>381.78699999999998</v>
      </c>
      <c r="BX107" s="29">
        <v>363.73500000000001</v>
      </c>
      <c r="BY107" s="29">
        <v>359.67</v>
      </c>
      <c r="BZ107" s="29">
        <v>351.49900000000002</v>
      </c>
      <c r="CA107" s="29">
        <v>346.161</v>
      </c>
      <c r="CB107" s="29">
        <v>346.14499999999998</v>
      </c>
      <c r="CC107" s="29">
        <v>347.33699999999999</v>
      </c>
      <c r="CD107" s="29">
        <v>344.327</v>
      </c>
      <c r="CE107" s="29">
        <v>372.928</v>
      </c>
      <c r="CF107" s="29">
        <v>384.09</v>
      </c>
      <c r="CG107" s="29">
        <v>390.25299999999999</v>
      </c>
      <c r="CH107" s="29">
        <v>389.98</v>
      </c>
      <c r="CI107" s="29">
        <v>393.54599999999999</v>
      </c>
      <c r="CJ107" s="29">
        <v>393.93599999999998</v>
      </c>
      <c r="CK107" s="29">
        <v>397.63099999999997</v>
      </c>
      <c r="CL107" s="29">
        <v>390.32299999999998</v>
      </c>
      <c r="CM107" s="29">
        <v>387.96</v>
      </c>
      <c r="CN107" s="29">
        <v>384.67500000000001</v>
      </c>
      <c r="CO107" s="29">
        <v>384.87299999999999</v>
      </c>
      <c r="CP107" s="29">
        <v>392.50099999999998</v>
      </c>
      <c r="CQ107" s="29">
        <v>390.67500000000001</v>
      </c>
      <c r="CR107" s="29">
        <v>388.69200000000001</v>
      </c>
      <c r="CS107" s="29">
        <v>394.18799999999999</v>
      </c>
      <c r="CT107" s="29">
        <v>398.29500000000002</v>
      </c>
      <c r="CU107" s="29">
        <v>401.80799999999999</v>
      </c>
      <c r="CV107" s="29">
        <v>402.125</v>
      </c>
      <c r="CW107" s="29">
        <v>396.524</v>
      </c>
      <c r="CX107" s="29">
        <v>391.16500000000002</v>
      </c>
      <c r="CY107" s="29">
        <v>399.25599999999997</v>
      </c>
      <c r="CZ107" s="29">
        <v>388.29300000000001</v>
      </c>
      <c r="DA107" s="29">
        <v>387.84199999999998</v>
      </c>
      <c r="DB107" s="29">
        <v>369.27</v>
      </c>
      <c r="DC107" s="29">
        <v>351.11900000000003</v>
      </c>
      <c r="DD107" s="29">
        <v>369.04599999999999</v>
      </c>
      <c r="DE107" s="29">
        <v>362.99700000000001</v>
      </c>
      <c r="DF107" s="29">
        <v>376.19900000000001</v>
      </c>
      <c r="DG107" s="29">
        <v>343.27600000000001</v>
      </c>
      <c r="DH107" s="29">
        <v>313.12</v>
      </c>
      <c r="DI107" s="29">
        <v>283.22399999999999</v>
      </c>
      <c r="DJ107" s="29">
        <v>300.81400000000002</v>
      </c>
      <c r="DK107" s="29">
        <v>359.54700000000003</v>
      </c>
      <c r="DL107" s="29">
        <v>378.06200000000001</v>
      </c>
      <c r="DM107" s="29">
        <v>405.59</v>
      </c>
      <c r="DN107" s="29">
        <v>415.81299999999999</v>
      </c>
      <c r="DO107" s="29">
        <v>411.53</v>
      </c>
      <c r="DP107" s="29">
        <v>396.53699999999998</v>
      </c>
      <c r="DQ107" s="29">
        <v>393.49200000000002</v>
      </c>
      <c r="DR107" s="29">
        <v>410.09199999999998</v>
      </c>
      <c r="DS107" s="29">
        <v>435.53899999999999</v>
      </c>
      <c r="DT107" s="29">
        <v>430.608</v>
      </c>
      <c r="DU107" s="29">
        <v>427.02600000000001</v>
      </c>
      <c r="DV107" s="29">
        <v>432.86599999999999</v>
      </c>
      <c r="DW107" s="29">
        <v>441.95800000000003</v>
      </c>
      <c r="DX107" s="29">
        <v>469.23</v>
      </c>
      <c r="DY107" s="29">
        <v>484.39</v>
      </c>
      <c r="DZ107" s="29">
        <v>485.06</v>
      </c>
      <c r="EA107" s="29">
        <v>467.05900000000003</v>
      </c>
      <c r="EB107" s="29">
        <v>464.226</v>
      </c>
      <c r="EC107" s="29">
        <v>468.5</v>
      </c>
      <c r="ED107" s="29">
        <v>472.83300000000003</v>
      </c>
      <c r="EE107" s="29">
        <v>479.93900000000002</v>
      </c>
      <c r="EF107" s="29">
        <v>480.75200000000001</v>
      </c>
      <c r="EG107" s="29">
        <v>489.94</v>
      </c>
      <c r="EH107" s="29">
        <v>496.49900000000002</v>
      </c>
      <c r="EI107" s="29">
        <v>464.13400000000001</v>
      </c>
      <c r="EJ107" s="29">
        <v>453.387</v>
      </c>
      <c r="EK107" s="29">
        <v>440.80700000000002</v>
      </c>
      <c r="EL107" s="29">
        <v>422.61</v>
      </c>
      <c r="EM107" s="29">
        <v>406.31299999999999</v>
      </c>
      <c r="EN107" s="29">
        <v>429.67500000000001</v>
      </c>
      <c r="EO107" s="29">
        <v>443.286</v>
      </c>
      <c r="EP107" s="29">
        <v>506.34899999999999</v>
      </c>
      <c r="EQ107" s="29">
        <v>519.64</v>
      </c>
      <c r="ER107" s="29">
        <v>501.72</v>
      </c>
      <c r="ES107" s="29">
        <v>481.09500000000003</v>
      </c>
      <c r="ET107" s="29">
        <v>460.697</v>
      </c>
      <c r="EU107" s="29">
        <v>426.66500000000002</v>
      </c>
      <c r="EV107" s="29">
        <v>394.37</v>
      </c>
      <c r="EW107" s="29">
        <v>449.072</v>
      </c>
      <c r="EX107" s="29">
        <v>464.43299999999999</v>
      </c>
      <c r="EY107" s="29">
        <v>547.01</v>
      </c>
      <c r="EZ107" s="29">
        <v>578.43200000000002</v>
      </c>
      <c r="FA107" s="29">
        <v>647.61300000000006</v>
      </c>
      <c r="FB107" s="29">
        <v>650.56299999999999</v>
      </c>
      <c r="FC107" s="29">
        <v>632.16</v>
      </c>
      <c r="FD107" s="29">
        <v>606.48099999999999</v>
      </c>
      <c r="FE107" s="29">
        <v>592.35699999999997</v>
      </c>
      <c r="FF107" s="29">
        <v>584.19200000000001</v>
      </c>
      <c r="FG107" s="29">
        <v>529.803</v>
      </c>
      <c r="FH107" s="29">
        <v>476.09199999999998</v>
      </c>
      <c r="FI107" s="29">
        <v>463.98700000000002</v>
      </c>
      <c r="FJ107" s="29">
        <v>615.18499999999995</v>
      </c>
      <c r="FK107" s="29">
        <v>661.35599999999999</v>
      </c>
      <c r="FL107" s="29">
        <v>641.85900000000004</v>
      </c>
      <c r="FM107" s="29">
        <v>755.15499999999997</v>
      </c>
      <c r="FN107" s="29">
        <v>770.66200000000003</v>
      </c>
      <c r="FO107" s="29">
        <v>656.60299999999995</v>
      </c>
      <c r="FP107" s="29">
        <v>555.25599999999997</v>
      </c>
      <c r="FQ107" s="29">
        <v>456.33</v>
      </c>
      <c r="FR107" s="29">
        <v>449.041</v>
      </c>
      <c r="FS107" s="29">
        <v>360.899</v>
      </c>
      <c r="FT107" s="29">
        <v>350.02699999999999</v>
      </c>
      <c r="FU107" s="29">
        <v>368.70699999999999</v>
      </c>
      <c r="FV107" s="29">
        <v>305.04399999999998</v>
      </c>
      <c r="FW107" s="29">
        <v>266.71100000000001</v>
      </c>
      <c r="FX107" s="29">
        <v>250.97200000000001</v>
      </c>
      <c r="FY107" s="29">
        <v>259.70600000000002</v>
      </c>
      <c r="FZ107" s="29">
        <v>296.07499999999999</v>
      </c>
      <c r="GA107" s="29">
        <v>297.697</v>
      </c>
      <c r="GB107" s="29">
        <v>267.14299999999997</v>
      </c>
      <c r="GC107" s="29">
        <v>242.131</v>
      </c>
      <c r="GD107" s="29">
        <v>236.68899999999999</v>
      </c>
      <c r="GE107" s="29">
        <v>227.35300000000001</v>
      </c>
      <c r="GF107" s="29">
        <v>200.76599999999999</v>
      </c>
      <c r="GG107" s="29">
        <v>201.70400000000001</v>
      </c>
      <c r="GH107" s="29">
        <v>203.965</v>
      </c>
      <c r="GI107" s="29">
        <v>204.89599999999999</v>
      </c>
      <c r="GJ107" s="29">
        <v>203.197</v>
      </c>
      <c r="GK107" s="29">
        <v>203.416</v>
      </c>
      <c r="GL107" s="29">
        <v>203.44200000000001</v>
      </c>
      <c r="GM107" s="29">
        <v>201.209</v>
      </c>
      <c r="GN107" s="29">
        <v>203.16900000000001</v>
      </c>
      <c r="GO107" s="29">
        <v>202.691</v>
      </c>
      <c r="GP107" s="29">
        <v>198.005</v>
      </c>
      <c r="GQ107" s="29">
        <v>193.869</v>
      </c>
      <c r="GR107" s="29">
        <v>199.864</v>
      </c>
      <c r="GS107" s="29">
        <v>207.96899999999999</v>
      </c>
      <c r="GT107" s="29">
        <v>218.51400000000001</v>
      </c>
      <c r="GU107" s="29">
        <v>216.58699999999999</v>
      </c>
      <c r="GV107" s="29">
        <v>213.191</v>
      </c>
      <c r="GW107" s="29">
        <v>206.73699999999999</v>
      </c>
      <c r="GX107" s="29">
        <v>209</v>
      </c>
      <c r="GY107" s="29">
        <v>213.72800000000001</v>
      </c>
      <c r="GZ107" s="29">
        <v>199.73099999999999</v>
      </c>
      <c r="HA107" s="29">
        <v>194.05099999999999</v>
      </c>
      <c r="HB107" s="29">
        <v>188.00800000000001</v>
      </c>
      <c r="HC107" s="29">
        <v>187.18</v>
      </c>
      <c r="HD107" s="29">
        <v>185.54499999999999</v>
      </c>
      <c r="HE107" s="29">
        <v>188.17400000000001</v>
      </c>
      <c r="HF107" s="29">
        <v>195.751</v>
      </c>
      <c r="HG107" s="29">
        <v>202.01400000000001</v>
      </c>
      <c r="HH107" s="29">
        <v>200.06399999999999</v>
      </c>
      <c r="HI107" s="29">
        <v>199.999</v>
      </c>
      <c r="HJ107" s="29">
        <v>202.012</v>
      </c>
      <c r="HK107" s="29">
        <v>204.66300000000001</v>
      </c>
      <c r="HL107" s="29">
        <v>214.238</v>
      </c>
      <c r="HM107" s="29">
        <v>210.702</v>
      </c>
      <c r="HN107" s="29">
        <v>207.67099999999999</v>
      </c>
      <c r="HO107" s="29">
        <v>199.77799999999999</v>
      </c>
      <c r="HP107" s="29">
        <v>191.989</v>
      </c>
      <c r="HQ107" s="29">
        <v>188.923</v>
      </c>
      <c r="HR107" s="29">
        <v>187.67699999999999</v>
      </c>
      <c r="HS107" s="29">
        <v>189.76900000000001</v>
      </c>
      <c r="HT107" s="29">
        <v>190.84800000000001</v>
      </c>
      <c r="HU107" s="29">
        <v>190.61799999999999</v>
      </c>
      <c r="HV107" s="29">
        <v>192.82599999999999</v>
      </c>
      <c r="HW107" s="29">
        <v>193.215</v>
      </c>
      <c r="HX107" s="29">
        <v>194.982</v>
      </c>
      <c r="HY107" s="29">
        <v>197.08099999999999</v>
      </c>
      <c r="HZ107" s="29">
        <v>196.65600000000001</v>
      </c>
      <c r="IA107" s="29">
        <v>198.62899999999999</v>
      </c>
      <c r="IB107" s="29">
        <v>200.458</v>
      </c>
      <c r="IC107" s="29">
        <v>201.142</v>
      </c>
      <c r="ID107" s="29">
        <v>196.947</v>
      </c>
      <c r="IE107" s="29">
        <v>195.78899999999999</v>
      </c>
      <c r="IF107" s="29">
        <v>205.935</v>
      </c>
      <c r="IG107" s="29">
        <v>214.709</v>
      </c>
      <c r="IH107" s="29">
        <v>227.60300000000001</v>
      </c>
      <c r="II107" s="29">
        <v>229.87700000000001</v>
      </c>
      <c r="IJ107" s="29">
        <v>222.12200000000001</v>
      </c>
      <c r="IK107" s="29">
        <v>226.642</v>
      </c>
      <c r="IL107" s="29">
        <v>225.81299999999999</v>
      </c>
      <c r="IM107" s="29">
        <v>222.59399999999999</v>
      </c>
      <c r="IN107" s="29">
        <v>220.899</v>
      </c>
      <c r="IO107" s="29">
        <v>225.661</v>
      </c>
      <c r="IP107" s="29">
        <v>239.65600000000001</v>
      </c>
      <c r="IQ107" s="29">
        <v>242.947</v>
      </c>
      <c r="IR107" s="29">
        <v>243.91399999999999</v>
      </c>
      <c r="IS107" s="29">
        <v>236.93899999999999</v>
      </c>
      <c r="IT107" s="29">
        <v>234.96700000000001</v>
      </c>
      <c r="IU107" s="29">
        <v>235.233</v>
      </c>
      <c r="IV107" s="29">
        <v>238.37700000000001</v>
      </c>
      <c r="IW107" s="29">
        <v>238.792</v>
      </c>
      <c r="IX107" s="29">
        <v>235.726</v>
      </c>
      <c r="IY107" s="29">
        <v>235.78700000000001</v>
      </c>
      <c r="IZ107" s="29">
        <v>231.69900000000001</v>
      </c>
      <c r="JA107" s="29">
        <v>227.41800000000001</v>
      </c>
      <c r="JB107" s="29">
        <v>225.864</v>
      </c>
      <c r="JC107" s="29">
        <v>223.357</v>
      </c>
      <c r="JD107" s="29">
        <v>235.79300000000001</v>
      </c>
      <c r="JE107" s="29">
        <v>250.21199999999999</v>
      </c>
      <c r="JF107" s="29">
        <v>252.33099999999999</v>
      </c>
      <c r="JG107" s="29">
        <v>248.68799999999999</v>
      </c>
      <c r="JH107" s="29">
        <v>234.86600000000001</v>
      </c>
      <c r="JI107" s="29">
        <v>225.56</v>
      </c>
      <c r="JJ107" s="29">
        <v>226.68199999999999</v>
      </c>
      <c r="JK107" s="29">
        <v>231.56200000000001</v>
      </c>
      <c r="JL107" s="29">
        <v>233.97800000000001</v>
      </c>
      <c r="JM107" s="29">
        <v>234.14699999999999</v>
      </c>
      <c r="JN107" s="29">
        <v>236.41200000000001</v>
      </c>
      <c r="JO107" s="29">
        <v>242.874</v>
      </c>
      <c r="JP107" s="29">
        <v>244.56</v>
      </c>
      <c r="JQ107" s="29">
        <v>249.64</v>
      </c>
      <c r="JR107" s="29">
        <v>256.245</v>
      </c>
      <c r="JS107" s="29">
        <v>261.72399999999999</v>
      </c>
      <c r="JT107" s="29">
        <v>264.74</v>
      </c>
      <c r="JU107" s="29">
        <v>272.23200000000003</v>
      </c>
      <c r="JV107" s="29">
        <v>278.46600000000001</v>
      </c>
      <c r="JW107" s="29">
        <v>280.58199999999999</v>
      </c>
      <c r="JX107" s="29">
        <v>271.76900000000001</v>
      </c>
      <c r="JY107" s="29">
        <v>270.81299999999999</v>
      </c>
      <c r="JZ107" s="29">
        <v>273.07900000000001</v>
      </c>
      <c r="KA107" s="29">
        <v>266.69099999999997</v>
      </c>
      <c r="KB107" s="29">
        <v>257.95299999999997</v>
      </c>
      <c r="KC107" s="29">
        <v>262.005</v>
      </c>
      <c r="KD107" s="29">
        <v>263.803</v>
      </c>
      <c r="KE107" s="29">
        <v>268.024</v>
      </c>
      <c r="KF107" s="29">
        <v>271.40499999999997</v>
      </c>
      <c r="KG107" s="29">
        <v>270.34399999999999</v>
      </c>
      <c r="KH107" s="29">
        <v>271.18400000000003</v>
      </c>
      <c r="KI107" s="29">
        <v>268.27499999999998</v>
      </c>
      <c r="KJ107" s="29">
        <v>276.64600000000002</v>
      </c>
      <c r="KK107" s="29">
        <v>272.61799999999999</v>
      </c>
      <c r="KL107" s="29">
        <v>259.63799999999998</v>
      </c>
      <c r="KM107" s="29">
        <v>251.41499999999999</v>
      </c>
      <c r="KN107" s="29">
        <v>244.90600000000001</v>
      </c>
      <c r="KO107" s="29">
        <v>244.12899999999999</v>
      </c>
      <c r="KP107" s="29">
        <v>280.49</v>
      </c>
      <c r="KQ107" s="29">
        <v>277.20999999999998</v>
      </c>
      <c r="KR107" s="29">
        <v>271.089</v>
      </c>
      <c r="KS107" s="29">
        <v>269.03399999999999</v>
      </c>
      <c r="KT107" s="29">
        <v>266.20800000000003</v>
      </c>
      <c r="KU107" s="29">
        <v>275.16199999999998</v>
      </c>
      <c r="KV107" s="29">
        <v>278.11799999999999</v>
      </c>
      <c r="KW107" s="29">
        <v>273.488</v>
      </c>
      <c r="KX107" s="29">
        <v>273.22000000000003</v>
      </c>
      <c r="KY107" s="29">
        <v>280.14499999999998</v>
      </c>
      <c r="KZ107" s="29">
        <v>283.47199999999998</v>
      </c>
      <c r="LA107" s="29">
        <v>278.351</v>
      </c>
      <c r="LB107" s="29">
        <v>273.18900000000002</v>
      </c>
      <c r="LC107" s="29">
        <v>275.56900000000002</v>
      </c>
      <c r="LD107" s="29">
        <v>270.42700000000002</v>
      </c>
      <c r="LE107" s="29">
        <v>279.077</v>
      </c>
      <c r="LF107" s="29">
        <v>290.072</v>
      </c>
      <c r="LG107" s="29">
        <v>294.00599999999997</v>
      </c>
      <c r="LH107" s="29">
        <v>307.87700000000001</v>
      </c>
      <c r="LI107" s="29">
        <v>313.31</v>
      </c>
      <c r="LJ107" s="29">
        <v>294.78899999999999</v>
      </c>
      <c r="LK107" s="29">
        <v>285.39299999999997</v>
      </c>
      <c r="LL107" s="29">
        <v>275.88900000000001</v>
      </c>
      <c r="LM107" s="29">
        <v>280.286</v>
      </c>
      <c r="LN107" s="29">
        <v>281.30099999999999</v>
      </c>
      <c r="LO107" s="29">
        <v>287.90699999999998</v>
      </c>
      <c r="LP107" s="29">
        <v>291.22300000000001</v>
      </c>
      <c r="LQ107" s="29">
        <v>306.613</v>
      </c>
      <c r="LR107" s="29">
        <v>295.48099999999999</v>
      </c>
      <c r="LS107" s="29">
        <v>278.96199999999999</v>
      </c>
      <c r="LT107" s="29">
        <v>277.64600000000002</v>
      </c>
      <c r="LU107" s="29">
        <v>277.53399999999999</v>
      </c>
      <c r="LV107" s="29">
        <v>262.66699999999997</v>
      </c>
      <c r="LW107" s="29">
        <v>259.19799999999998</v>
      </c>
      <c r="LX107" s="29">
        <v>254.845</v>
      </c>
      <c r="LY107" s="29">
        <v>274.26</v>
      </c>
      <c r="LZ107" s="29">
        <v>282.55</v>
      </c>
      <c r="MA107" s="29">
        <v>286.02300000000002</v>
      </c>
      <c r="MB107" s="29">
        <v>288.233</v>
      </c>
      <c r="MC107" s="29">
        <v>290.57799999999997</v>
      </c>
      <c r="MD107" s="29">
        <v>278.75200000000001</v>
      </c>
      <c r="ME107" s="29">
        <v>265.45499999999998</v>
      </c>
      <c r="MF107" s="29">
        <v>266.42399999999998</v>
      </c>
      <c r="MG107" s="29">
        <v>265.59199999999998</v>
      </c>
      <c r="MH107" s="29">
        <v>266.28500000000003</v>
      </c>
      <c r="MI107" s="29">
        <v>278.33800000000002</v>
      </c>
      <c r="MJ107" s="29">
        <v>287.00299999999999</v>
      </c>
      <c r="MK107" s="29">
        <v>278.94499999999999</v>
      </c>
      <c r="ML107" s="29">
        <v>264.596</v>
      </c>
      <c r="MM107" s="29">
        <v>261.15499999999997</v>
      </c>
      <c r="MN107" s="29">
        <v>271.15800000000002</v>
      </c>
      <c r="MO107" s="29">
        <v>276.26600000000002</v>
      </c>
      <c r="MP107" s="29">
        <v>276.12400000000002</v>
      </c>
      <c r="MQ107" s="29">
        <v>290.71899999999999</v>
      </c>
      <c r="MR107" s="29">
        <v>297.46300000000002</v>
      </c>
      <c r="MS107" s="29">
        <v>301.57299999999998</v>
      </c>
      <c r="MT107" s="29">
        <v>298.86900000000003</v>
      </c>
      <c r="MU107" s="29">
        <v>291.89499999999998</v>
      </c>
      <c r="MV107" s="29">
        <v>284.99900000000002</v>
      </c>
      <c r="MW107" s="29">
        <v>280.77699999999999</v>
      </c>
      <c r="MX107" s="29">
        <v>287.02800000000002</v>
      </c>
      <c r="MY107" s="29">
        <v>309.43400000000003</v>
      </c>
      <c r="MZ107" s="29">
        <v>333.41699999999997</v>
      </c>
      <c r="NA107" s="29">
        <v>336.37799999999999</v>
      </c>
      <c r="NB107" s="29">
        <v>337.94400000000002</v>
      </c>
      <c r="NC107" s="29">
        <v>342.27300000000002</v>
      </c>
      <c r="ND107" s="29">
        <v>325.13799999999998</v>
      </c>
      <c r="NE107" s="29">
        <v>337.3</v>
      </c>
      <c r="NF107" s="29">
        <v>344.92500000000001</v>
      </c>
      <c r="NG107" s="29">
        <v>344.45600000000002</v>
      </c>
      <c r="NH107" s="29">
        <v>350.97800000000001</v>
      </c>
      <c r="NI107" s="29">
        <v>360.017</v>
      </c>
      <c r="NJ107" s="29">
        <v>376.72</v>
      </c>
      <c r="NK107" s="29">
        <v>372.36399999999998</v>
      </c>
      <c r="NL107" s="29">
        <v>365.089</v>
      </c>
      <c r="NM107" s="29">
        <v>369.09500000000003</v>
      </c>
      <c r="NN107" s="29">
        <v>362.01299999999998</v>
      </c>
      <c r="NO107" s="29">
        <v>370.93700000000001</v>
      </c>
      <c r="NP107" s="29">
        <v>368.46</v>
      </c>
      <c r="NQ107" s="29">
        <v>371.12</v>
      </c>
      <c r="NR107" s="29">
        <v>348.762</v>
      </c>
      <c r="NS107" s="29">
        <v>339.714</v>
      </c>
      <c r="NT107" s="29">
        <v>330.75799999999998</v>
      </c>
      <c r="NU107" s="29">
        <v>329.5</v>
      </c>
      <c r="NV107" s="29">
        <v>328.15</v>
      </c>
      <c r="NW107" s="29">
        <v>342.84</v>
      </c>
      <c r="NX107" s="29">
        <v>346.13600000000002</v>
      </c>
      <c r="NY107" s="29">
        <v>349.07799999999997</v>
      </c>
      <c r="NZ107" s="29">
        <v>340.71899999999999</v>
      </c>
      <c r="OA107" s="29">
        <v>352.43400000000003</v>
      </c>
      <c r="OB107" s="29">
        <v>346.24599999999998</v>
      </c>
      <c r="OC107" s="29">
        <v>337.096</v>
      </c>
      <c r="OD107" s="29">
        <v>319.14</v>
      </c>
      <c r="OE107" s="29">
        <v>316.36799999999999</v>
      </c>
      <c r="OF107" s="29">
        <v>316.06700000000001</v>
      </c>
      <c r="OG107" s="29">
        <v>328.61900000000003</v>
      </c>
      <c r="OH107" s="29">
        <v>330.99799999999999</v>
      </c>
      <c r="OI107" s="29">
        <v>331.92399999999998</v>
      </c>
      <c r="OJ107" s="29">
        <v>336.91199999999998</v>
      </c>
      <c r="OK107" s="29">
        <v>329.01600000000002</v>
      </c>
      <c r="OL107" s="29">
        <v>324.56</v>
      </c>
      <c r="OM107" s="29">
        <v>324.51499999999999</v>
      </c>
      <c r="ON107" s="29">
        <v>325.00700000000001</v>
      </c>
      <c r="OO107" s="29">
        <v>322.52300000000002</v>
      </c>
      <c r="OP107" s="29">
        <v>319.59899999999999</v>
      </c>
      <c r="OQ107" s="29">
        <v>322.18799999999999</v>
      </c>
      <c r="OR107" s="29">
        <v>326.32</v>
      </c>
      <c r="OS107" s="29">
        <v>339.74400000000003</v>
      </c>
      <c r="OT107" s="29">
        <v>349.875</v>
      </c>
      <c r="OU107" s="29">
        <v>349.709</v>
      </c>
      <c r="OV107" s="29">
        <v>355.44299999999998</v>
      </c>
      <c r="OW107" s="29">
        <v>344.67099999999999</v>
      </c>
      <c r="OX107" s="29">
        <v>343.69099999999997</v>
      </c>
      <c r="OY107" s="29">
        <v>339.07600000000002</v>
      </c>
      <c r="OZ107" s="29">
        <v>346.10700000000003</v>
      </c>
      <c r="PA107" s="29">
        <v>344.49299999999999</v>
      </c>
      <c r="PB107" s="29">
        <v>360.09699999999998</v>
      </c>
      <c r="PC107" s="29">
        <v>364.91</v>
      </c>
      <c r="PD107" s="29">
        <v>371.28</v>
      </c>
      <c r="PE107" s="29">
        <v>369.596</v>
      </c>
      <c r="PF107" s="29">
        <v>384.05700000000002</v>
      </c>
      <c r="PG107" s="29">
        <v>375.92099999999999</v>
      </c>
      <c r="PH107" s="29">
        <v>374.39100000000002</v>
      </c>
      <c r="PI107" s="29">
        <v>369.56400000000002</v>
      </c>
      <c r="PJ107" s="29">
        <v>356.70800000000003</v>
      </c>
      <c r="PK107" s="29">
        <v>361.27699999999999</v>
      </c>
      <c r="PL107" s="29">
        <v>364.11399999999998</v>
      </c>
      <c r="PM107" s="29">
        <v>353.99400000000003</v>
      </c>
      <c r="PN107" s="29">
        <v>382.75700000000001</v>
      </c>
      <c r="PO107" s="29">
        <v>375.92200000000003</v>
      </c>
      <c r="PP107" s="29">
        <v>387.43200000000002</v>
      </c>
      <c r="PQ107" s="29">
        <v>392.423</v>
      </c>
      <c r="PR107" s="29">
        <v>386.26400000000001</v>
      </c>
      <c r="PS107" s="29">
        <v>374.75299999999999</v>
      </c>
      <c r="PT107" s="29">
        <v>366.09399999999999</v>
      </c>
      <c r="PU107" s="29">
        <v>367.04500000000002</v>
      </c>
      <c r="PV107" s="29">
        <v>368.74099999999999</v>
      </c>
      <c r="PW107" s="29">
        <v>363.28500000000003</v>
      </c>
      <c r="PX107" s="29">
        <v>371.09399999999999</v>
      </c>
      <c r="PY107" s="29">
        <v>384.45499999999998</v>
      </c>
      <c r="PZ107" s="29">
        <v>394.613</v>
      </c>
      <c r="QA107" s="29">
        <v>409.66399999999999</v>
      </c>
      <c r="QB107" s="29">
        <v>405.375</v>
      </c>
      <c r="QC107" s="29">
        <v>399.40800000000002</v>
      </c>
      <c r="QD107" s="29">
        <v>394.995</v>
      </c>
      <c r="QE107" s="29">
        <v>398.53300000000002</v>
      </c>
      <c r="QF107" s="29">
        <v>399.93200000000002</v>
      </c>
      <c r="QG107" s="29">
        <v>391.55</v>
      </c>
      <c r="QH107" s="29">
        <v>386.91300000000001</v>
      </c>
      <c r="QI107" s="29">
        <v>394.65800000000002</v>
      </c>
      <c r="QJ107" s="29">
        <v>416.9</v>
      </c>
      <c r="QK107" s="29">
        <v>420.529</v>
      </c>
      <c r="QL107" s="29">
        <v>403.27300000000002</v>
      </c>
      <c r="QM107" s="29">
        <v>380.709</v>
      </c>
      <c r="QN107" s="29">
        <v>382.6</v>
      </c>
      <c r="QO107" s="29">
        <v>392.52499999999998</v>
      </c>
      <c r="QP107" s="29">
        <v>390.87299999999999</v>
      </c>
      <c r="QQ107" s="29">
        <v>394.01400000000001</v>
      </c>
      <c r="QR107" s="29">
        <v>408.31299999999999</v>
      </c>
      <c r="QS107" s="29">
        <v>408.399</v>
      </c>
      <c r="QT107" s="29">
        <v>405.21300000000002</v>
      </c>
      <c r="QU107" s="29">
        <v>403.899</v>
      </c>
      <c r="QV107" s="29">
        <v>409.11900000000003</v>
      </c>
      <c r="QW107" s="29">
        <v>406.95100000000002</v>
      </c>
      <c r="QX107" s="29">
        <v>403.49799999999999</v>
      </c>
      <c r="QY107" s="29">
        <v>395.58600000000001</v>
      </c>
      <c r="QZ107" s="29">
        <v>403.06299999999999</v>
      </c>
      <c r="RA107" s="29">
        <v>423.43599999999998</v>
      </c>
      <c r="RB107" s="29">
        <v>415.30900000000003</v>
      </c>
      <c r="RC107" s="29">
        <v>432.44200000000001</v>
      </c>
      <c r="RD107" s="29">
        <v>431.96300000000002</v>
      </c>
      <c r="RE107" s="29">
        <v>419.113</v>
      </c>
      <c r="RF107" s="29">
        <v>429.82600000000002</v>
      </c>
      <c r="RG107" s="29">
        <v>422.495</v>
      </c>
      <c r="RH107" s="29">
        <v>452.98099999999999</v>
      </c>
      <c r="RI107" s="29">
        <v>467.51100000000002</v>
      </c>
      <c r="RJ107" s="29">
        <v>472.84199999999998</v>
      </c>
      <c r="RK107" s="29">
        <v>476.66899999999998</v>
      </c>
      <c r="RL107" s="29">
        <v>457.53899999999999</v>
      </c>
      <c r="RM107" s="29">
        <v>442.54</v>
      </c>
      <c r="RN107" s="29">
        <v>440.03699999999998</v>
      </c>
      <c r="RO107" s="29">
        <v>437.43900000000002</v>
      </c>
      <c r="RP107" s="29">
        <v>431.09500000000003</v>
      </c>
      <c r="RQ107" s="29">
        <v>431.01299999999998</v>
      </c>
      <c r="RR107" s="29">
        <v>433.084</v>
      </c>
      <c r="RS107" s="29">
        <v>432.392</v>
      </c>
      <c r="RT107" s="29">
        <v>426.15100000000001</v>
      </c>
      <c r="RU107" s="29">
        <v>425.99900000000002</v>
      </c>
      <c r="RV107" s="29">
        <v>421.04399999999998</v>
      </c>
      <c r="RW107" s="29">
        <v>422.71300000000002</v>
      </c>
      <c r="RX107" s="29">
        <v>423.76600000000002</v>
      </c>
      <c r="RY107" s="29">
        <v>440.96899999999999</v>
      </c>
      <c r="RZ107" s="29">
        <v>465.09500000000003</v>
      </c>
      <c r="SA107" s="29">
        <v>471.60199999999998</v>
      </c>
      <c r="SB107" s="29">
        <v>468.66699999999997</v>
      </c>
      <c r="SC107" s="29">
        <v>472.86700000000002</v>
      </c>
      <c r="SD107" s="29">
        <v>465.11900000000003</v>
      </c>
      <c r="SE107" s="29">
        <v>453.35199999999998</v>
      </c>
      <c r="SF107" s="29">
        <v>437.02199999999999</v>
      </c>
      <c r="SG107" s="29">
        <v>452.86399999999998</v>
      </c>
      <c r="SH107" s="29">
        <v>445.58</v>
      </c>
      <c r="SI107" s="29">
        <v>436.81700000000001</v>
      </c>
      <c r="SJ107" s="29">
        <v>429.58499999999998</v>
      </c>
      <c r="SK107" s="29">
        <v>423.05</v>
      </c>
      <c r="SL107" s="29">
        <v>428.15499999999997</v>
      </c>
      <c r="SM107" s="29">
        <v>425.50799999999998</v>
      </c>
      <c r="SN107" s="29">
        <v>424.56299999999999</v>
      </c>
      <c r="SO107" s="29">
        <v>435.959</v>
      </c>
      <c r="SP107" s="29">
        <v>410.79199999999997</v>
      </c>
      <c r="SQ107" s="29">
        <v>405.28899999999999</v>
      </c>
      <c r="SR107" s="29">
        <v>401.42599999999999</v>
      </c>
      <c r="SS107" s="29">
        <v>390.625</v>
      </c>
      <c r="ST107" s="29">
        <v>383.18900000000002</v>
      </c>
      <c r="SU107" s="29">
        <v>372.40600000000001</v>
      </c>
      <c r="SV107" s="29">
        <v>343.97399999999999</v>
      </c>
      <c r="SW107" s="29">
        <v>329.33</v>
      </c>
      <c r="SX107" s="29">
        <v>331.815</v>
      </c>
      <c r="SY107" s="29">
        <v>336.69099999999997</v>
      </c>
      <c r="SZ107" s="29">
        <v>332.58</v>
      </c>
      <c r="TA107" s="29">
        <v>330.69400000000002</v>
      </c>
      <c r="TB107" s="29">
        <v>333.654</v>
      </c>
      <c r="TC107" s="29">
        <v>348.11</v>
      </c>
      <c r="TD107" s="29">
        <v>349.3</v>
      </c>
      <c r="TE107" s="29">
        <v>362.46600000000001</v>
      </c>
      <c r="TF107" s="29">
        <v>389.82400000000001</v>
      </c>
      <c r="TG107" s="29">
        <v>377.08</v>
      </c>
      <c r="TH107" s="29">
        <v>371.74299999999999</v>
      </c>
      <c r="TI107" s="29">
        <v>359.69099999999997</v>
      </c>
      <c r="TJ107" s="29">
        <v>353.07600000000002</v>
      </c>
    </row>
    <row r="108" spans="2:532" x14ac:dyDescent="0.25">
      <c r="B108" s="29" t="s">
        <v>730</v>
      </c>
      <c r="C108" s="29" t="s">
        <v>927</v>
      </c>
      <c r="D108" s="29">
        <f t="shared" ref="D108:D139" si="16">COUNTA(P108:XFD108)</f>
        <v>94</v>
      </c>
      <c r="E108" s="29" t="str" cm="1">
        <f t="array" ref="E108">_xll.BDP($B108&amp;" corp",E$11)</f>
        <v>VW 3 1/2 PERP</v>
      </c>
      <c r="F108" s="29" t="str" cm="1">
        <f t="array" ref="F108">_xll.BDP($B108&amp;" corp",F$11)</f>
        <v>VW</v>
      </c>
      <c r="G108" s="29" cm="1">
        <f t="array" ref="G108">_xll.BDP($B108&amp;" corp",G$11)</f>
        <v>3.5</v>
      </c>
      <c r="H108" s="31" cm="1">
        <f t="array" ref="H108">_xll.BDP($B108&amp;" corp",H$11)*1</f>
        <v>45825</v>
      </c>
      <c r="I108" s="31" t="str">
        <f t="shared" si="14"/>
        <v>VW 3.5 25</v>
      </c>
      <c r="J108" s="29" t="str" cm="1">
        <f t="array" ref="J108">_xll.BDP($B108&amp;" corp",J$11)</f>
        <v>EUR</v>
      </c>
      <c r="K108" s="31" cm="1">
        <f t="array" ref="K108">_xll.BDP($B108&amp;" corp",K$11)*1</f>
        <v>43992</v>
      </c>
      <c r="L108" s="29">
        <f t="shared" ca="1" si="15"/>
        <v>134</v>
      </c>
      <c r="N108" s="29">
        <v>1</v>
      </c>
      <c r="O108" s="29" t="s">
        <v>1174</v>
      </c>
      <c r="P108" s="29">
        <f>_xll.BDH(B108&amp;"@"&amp;C108&amp;" Corp","blp_i_sprd_mid","-2AY",,"Dates=h","Fill=C","Sort=R","Dir=H","factor=1","pcs="&amp;TV109,"cols=94;rows=1")</f>
        <v>348.25099999999998</v>
      </c>
      <c r="Q108" s="29">
        <v>350.21699999999998</v>
      </c>
      <c r="R108" s="29">
        <v>354.39699999999999</v>
      </c>
      <c r="S108" s="29">
        <v>363.75700000000001</v>
      </c>
      <c r="T108" s="29">
        <v>370.678</v>
      </c>
      <c r="U108" s="29">
        <v>354.27199999999999</v>
      </c>
      <c r="V108" s="29">
        <v>349.904</v>
      </c>
      <c r="W108" s="29">
        <v>348.471</v>
      </c>
      <c r="X108" s="29">
        <v>348.733</v>
      </c>
      <c r="Y108" s="29">
        <v>341.35399999999998</v>
      </c>
      <c r="Z108" s="29">
        <v>326.25200000000001</v>
      </c>
      <c r="AA108" s="29">
        <v>326.31599999999997</v>
      </c>
      <c r="AB108" s="29">
        <v>336.19799999999998</v>
      </c>
      <c r="AC108" s="29">
        <v>346.22899999999998</v>
      </c>
      <c r="AD108" s="29">
        <v>347.84800000000001</v>
      </c>
      <c r="AE108" s="29">
        <v>358.44400000000002</v>
      </c>
      <c r="AF108" s="29">
        <v>374.34699999999998</v>
      </c>
      <c r="AG108" s="29">
        <v>381.23700000000002</v>
      </c>
      <c r="AH108" s="29">
        <v>393.39400000000001</v>
      </c>
      <c r="AI108" s="29">
        <v>381.36700000000002</v>
      </c>
      <c r="AJ108" s="29">
        <v>363.517</v>
      </c>
      <c r="AK108" s="29">
        <v>366.387</v>
      </c>
      <c r="AL108" s="29">
        <v>361.86500000000001</v>
      </c>
      <c r="AM108" s="29">
        <v>338.74799999999999</v>
      </c>
      <c r="AN108" s="29">
        <v>339.92500000000001</v>
      </c>
      <c r="AO108" s="29">
        <v>339.58499999999998</v>
      </c>
      <c r="AP108" s="29">
        <v>348.29399999999998</v>
      </c>
      <c r="AQ108" s="29">
        <v>354.93900000000002</v>
      </c>
      <c r="AR108" s="29">
        <v>355.642</v>
      </c>
      <c r="AS108" s="29">
        <v>349.62900000000002</v>
      </c>
      <c r="AT108" s="29">
        <v>355.59</v>
      </c>
      <c r="AU108" s="29">
        <v>354.39100000000002</v>
      </c>
      <c r="AV108" s="29">
        <v>350.601</v>
      </c>
      <c r="AW108" s="29">
        <v>349.72899999999998</v>
      </c>
      <c r="AX108" s="29">
        <v>343.82900000000001</v>
      </c>
      <c r="AY108" s="29">
        <v>343.255</v>
      </c>
      <c r="AZ108" s="29">
        <v>350.65899999999999</v>
      </c>
      <c r="BA108" s="29">
        <v>350.11200000000002</v>
      </c>
      <c r="BB108" s="29">
        <v>351.399</v>
      </c>
      <c r="BC108" s="29">
        <v>349.82</v>
      </c>
      <c r="BD108" s="29">
        <v>341</v>
      </c>
      <c r="BE108" s="29">
        <v>332.50200000000001</v>
      </c>
      <c r="BF108" s="29">
        <v>341.56400000000002</v>
      </c>
      <c r="BG108" s="29">
        <v>360.23500000000001</v>
      </c>
      <c r="BH108" s="29">
        <v>366.577</v>
      </c>
      <c r="BI108" s="29">
        <v>367.827</v>
      </c>
      <c r="BJ108" s="29">
        <v>366.327</v>
      </c>
      <c r="BK108" s="29">
        <v>364.226</v>
      </c>
      <c r="BL108" s="29">
        <v>348.166</v>
      </c>
      <c r="BM108" s="29">
        <v>339.78100000000001</v>
      </c>
      <c r="BN108" s="29">
        <v>339.96899999999999</v>
      </c>
      <c r="BO108" s="29">
        <v>345.137</v>
      </c>
      <c r="BP108" s="29">
        <v>358.61700000000002</v>
      </c>
      <c r="BQ108" s="29">
        <v>367.24599999999998</v>
      </c>
      <c r="BR108" s="29">
        <v>382.08</v>
      </c>
      <c r="BS108" s="29">
        <v>388.334</v>
      </c>
      <c r="BT108" s="29">
        <v>406.52699999999999</v>
      </c>
      <c r="BU108" s="29">
        <v>418.54199999999997</v>
      </c>
      <c r="BV108" s="29">
        <v>414.11099999999999</v>
      </c>
      <c r="BW108" s="29">
        <v>406.68799999999999</v>
      </c>
      <c r="BX108" s="29">
        <v>387.01900000000001</v>
      </c>
      <c r="BY108" s="29">
        <v>382.50299999999999</v>
      </c>
      <c r="BZ108" s="29">
        <v>372.66699999999997</v>
      </c>
      <c r="CA108" s="29">
        <v>367.67599999999999</v>
      </c>
      <c r="CB108" s="29">
        <v>367.26400000000001</v>
      </c>
      <c r="CC108" s="29">
        <v>367.03800000000001</v>
      </c>
      <c r="CD108" s="29">
        <v>360.56700000000001</v>
      </c>
      <c r="CE108" s="29">
        <v>378.65</v>
      </c>
      <c r="CF108" s="29">
        <v>391.66899999999998</v>
      </c>
      <c r="CG108" s="29">
        <v>397.71499999999997</v>
      </c>
      <c r="CH108" s="29">
        <v>397.37200000000001</v>
      </c>
      <c r="CI108" s="29">
        <v>402.56799999999998</v>
      </c>
      <c r="CJ108" s="29">
        <v>401.44099999999997</v>
      </c>
      <c r="CK108" s="29">
        <v>405.27300000000002</v>
      </c>
      <c r="CL108" s="29">
        <v>401.60899999999998</v>
      </c>
      <c r="CM108" s="29">
        <v>400.24</v>
      </c>
      <c r="CN108" s="29">
        <v>397.08300000000003</v>
      </c>
      <c r="CO108" s="29">
        <v>396.41300000000001</v>
      </c>
      <c r="CP108" s="29">
        <v>401.23899999999998</v>
      </c>
      <c r="CQ108" s="29">
        <v>399.93200000000002</v>
      </c>
      <c r="CR108" s="29">
        <v>398.86799999999999</v>
      </c>
      <c r="CS108" s="29">
        <v>404.81599999999997</v>
      </c>
      <c r="CT108" s="29">
        <v>414.16800000000001</v>
      </c>
      <c r="CU108" s="29">
        <v>416.38400000000001</v>
      </c>
      <c r="CV108" s="29">
        <v>416.94299999999998</v>
      </c>
      <c r="CW108" s="29">
        <v>414.22399999999999</v>
      </c>
      <c r="CX108" s="29">
        <v>403.28199999999998</v>
      </c>
      <c r="CY108" s="29">
        <v>419.74299999999999</v>
      </c>
      <c r="CZ108" s="29">
        <v>407.39499999999998</v>
      </c>
      <c r="DA108" s="29">
        <v>408.29199999999997</v>
      </c>
      <c r="DB108" s="29">
        <v>390.27600000000001</v>
      </c>
      <c r="DC108" s="29">
        <v>373.81599999999997</v>
      </c>
      <c r="DD108" s="29">
        <v>383.35700000000003</v>
      </c>
      <c r="DE108" s="29">
        <v>378.916</v>
      </c>
    </row>
    <row r="109" spans="2:532" x14ac:dyDescent="0.25">
      <c r="B109" s="29" t="s">
        <v>9</v>
      </c>
      <c r="C109" s="29" t="s">
        <v>927</v>
      </c>
      <c r="D109" s="29">
        <f t="shared" si="16"/>
        <v>513</v>
      </c>
      <c r="E109" s="29" t="str" cm="1">
        <f t="array" ref="E109">_xll.BDP($B109&amp;" corp",E$11)</f>
        <v>VW 4 5/8 PERP</v>
      </c>
      <c r="F109" s="29" t="str" cm="1">
        <f t="array" ref="F109">_xll.BDP($B109&amp;" corp",F$11)</f>
        <v>VW</v>
      </c>
      <c r="G109" s="29" cm="1">
        <f t="array" ref="G109">_xll.BDP($B109&amp;" corp",G$11)</f>
        <v>4.625</v>
      </c>
      <c r="H109" s="31" cm="1">
        <f t="array" ref="H109">_xll.BDP($B109&amp;" corp",H$11)*1</f>
        <v>46105</v>
      </c>
      <c r="I109" s="31" t="str">
        <f t="shared" si="14"/>
        <v>VW 4.625 26</v>
      </c>
      <c r="J109" s="29" t="str" cm="1">
        <f t="array" ref="J109">_xll.BDP($B109&amp;" corp",J$11)</f>
        <v>EUR</v>
      </c>
      <c r="K109" s="31" cm="1">
        <f t="array" ref="K109">_xll.BDP($B109&amp;" corp",K$11)*1</f>
        <v>41715</v>
      </c>
      <c r="L109" s="29">
        <f t="shared" ca="1" si="15"/>
        <v>2411</v>
      </c>
      <c r="N109" s="29">
        <v>1</v>
      </c>
      <c r="O109" s="29" t="s">
        <v>1174</v>
      </c>
      <c r="P109" s="29">
        <f>_xll.BDH(B109&amp;"@"&amp;C109&amp;" Corp","blp_i_sprd_mid","-2AY",,"Dates=h","Fill=C","Sort=R","Dir=H","factor=1","pcs="&amp;TV110,"cols=513;rows=1")</f>
        <v>362.642</v>
      </c>
      <c r="Q109" s="29">
        <v>363.95800000000003</v>
      </c>
      <c r="R109" s="29">
        <v>366.96499999999997</v>
      </c>
      <c r="S109" s="29">
        <v>374.26499999999999</v>
      </c>
      <c r="T109" s="29">
        <v>379.45100000000002</v>
      </c>
      <c r="U109" s="29">
        <v>364.82499999999999</v>
      </c>
      <c r="V109" s="29">
        <v>359.61200000000002</v>
      </c>
      <c r="W109" s="29">
        <v>356.59100000000001</v>
      </c>
      <c r="X109" s="29">
        <v>355.91500000000002</v>
      </c>
      <c r="Y109" s="29">
        <v>350.904</v>
      </c>
      <c r="Z109" s="29">
        <v>340.34699999999998</v>
      </c>
      <c r="AA109" s="29">
        <v>339.54700000000003</v>
      </c>
      <c r="AB109" s="29">
        <v>348.40300000000002</v>
      </c>
      <c r="AC109" s="29">
        <v>356.99700000000001</v>
      </c>
      <c r="AD109" s="29">
        <v>358.262</v>
      </c>
      <c r="AE109" s="29">
        <v>367.52199999999999</v>
      </c>
      <c r="AF109" s="29">
        <v>379.86900000000003</v>
      </c>
      <c r="AG109" s="29">
        <v>387.154</v>
      </c>
      <c r="AH109" s="29">
        <v>394.35199999999998</v>
      </c>
      <c r="AI109" s="29">
        <v>380.19600000000003</v>
      </c>
      <c r="AJ109" s="29">
        <v>362.762</v>
      </c>
      <c r="AK109" s="29">
        <v>362.4</v>
      </c>
      <c r="AL109" s="29">
        <v>358.24</v>
      </c>
      <c r="AM109" s="29">
        <v>336.935</v>
      </c>
      <c r="AN109" s="29">
        <v>336.94400000000002</v>
      </c>
      <c r="AO109" s="29">
        <v>337.44499999999999</v>
      </c>
      <c r="AP109" s="29">
        <v>344.09100000000001</v>
      </c>
      <c r="AQ109" s="29">
        <v>347.86799999999999</v>
      </c>
      <c r="AR109" s="29">
        <v>347.38900000000001</v>
      </c>
      <c r="AS109" s="29">
        <v>343.67200000000003</v>
      </c>
      <c r="AT109" s="29">
        <v>348.84699999999998</v>
      </c>
      <c r="AU109" s="29">
        <v>349.44400000000002</v>
      </c>
      <c r="AV109" s="29">
        <v>346.67899999999997</v>
      </c>
      <c r="AW109" s="29">
        <v>347.45</v>
      </c>
      <c r="AX109" s="29">
        <v>344.05900000000003</v>
      </c>
      <c r="AY109" s="29">
        <v>342.85500000000002</v>
      </c>
      <c r="AZ109" s="29">
        <v>350.459</v>
      </c>
      <c r="BA109" s="29">
        <v>351.262</v>
      </c>
      <c r="BB109" s="29">
        <v>351.75200000000001</v>
      </c>
      <c r="BC109" s="29">
        <v>350.97300000000001</v>
      </c>
      <c r="BD109" s="29">
        <v>343.95499999999998</v>
      </c>
      <c r="BE109" s="29">
        <v>336.12299999999999</v>
      </c>
      <c r="BF109" s="29">
        <v>344.62799999999999</v>
      </c>
      <c r="BG109" s="29">
        <v>360.97300000000001</v>
      </c>
      <c r="BH109" s="29">
        <v>365.72500000000002</v>
      </c>
      <c r="BI109" s="29">
        <v>365.97899999999998</v>
      </c>
      <c r="BJ109" s="29">
        <v>363.37</v>
      </c>
      <c r="BK109" s="29">
        <v>360.57400000000001</v>
      </c>
      <c r="BL109" s="29">
        <v>349.97699999999998</v>
      </c>
      <c r="BM109" s="29">
        <v>342.02800000000002</v>
      </c>
      <c r="BN109" s="29">
        <v>342.68700000000001</v>
      </c>
      <c r="BO109" s="29">
        <v>344.68299999999999</v>
      </c>
      <c r="BP109" s="29">
        <v>360.34300000000002</v>
      </c>
      <c r="BQ109" s="29">
        <v>368.15</v>
      </c>
      <c r="BR109" s="29">
        <v>376.529</v>
      </c>
      <c r="BS109" s="29">
        <v>379.78699999999998</v>
      </c>
      <c r="BT109" s="29">
        <v>389.61099999999999</v>
      </c>
      <c r="BU109" s="29">
        <v>393.226</v>
      </c>
      <c r="BV109" s="29">
        <v>389.899</v>
      </c>
      <c r="BW109" s="29">
        <v>384.529</v>
      </c>
      <c r="BX109" s="29">
        <v>367.16</v>
      </c>
      <c r="BY109" s="29">
        <v>362.81299999999999</v>
      </c>
      <c r="BZ109" s="29">
        <v>356.17</v>
      </c>
      <c r="CA109" s="29">
        <v>352.28699999999998</v>
      </c>
      <c r="CB109" s="29">
        <v>354.07799999999997</v>
      </c>
      <c r="CC109" s="29">
        <v>356.03</v>
      </c>
      <c r="CD109" s="29">
        <v>353.65100000000001</v>
      </c>
      <c r="CE109" s="29">
        <v>377.69900000000001</v>
      </c>
      <c r="CF109" s="29">
        <v>388.40199999999999</v>
      </c>
      <c r="CG109" s="29">
        <v>394.72199999999998</v>
      </c>
      <c r="CH109" s="29">
        <v>394.62</v>
      </c>
      <c r="CI109" s="29">
        <v>398.13499999999999</v>
      </c>
      <c r="CJ109" s="29">
        <v>396.85899999999998</v>
      </c>
      <c r="CK109" s="29">
        <v>401.07600000000002</v>
      </c>
      <c r="CL109" s="29">
        <v>396.78699999999998</v>
      </c>
      <c r="CM109" s="29">
        <v>396.86099999999999</v>
      </c>
      <c r="CN109" s="29">
        <v>394.23399999999998</v>
      </c>
      <c r="CO109" s="29">
        <v>393.93</v>
      </c>
      <c r="CP109" s="29">
        <v>399.90499999999997</v>
      </c>
      <c r="CQ109" s="29">
        <v>400.26100000000002</v>
      </c>
      <c r="CR109" s="29">
        <v>399.62</v>
      </c>
      <c r="CS109" s="29">
        <v>405.79</v>
      </c>
      <c r="CT109" s="29">
        <v>410.37</v>
      </c>
      <c r="CU109" s="29">
        <v>412.24599999999998</v>
      </c>
      <c r="CV109" s="29">
        <v>410.23500000000001</v>
      </c>
      <c r="CW109" s="29">
        <v>406.34699999999998</v>
      </c>
      <c r="CX109" s="29">
        <v>400.71</v>
      </c>
      <c r="CY109" s="29">
        <v>409.12799999999999</v>
      </c>
      <c r="CZ109" s="29">
        <v>398.303</v>
      </c>
      <c r="DA109" s="29">
        <v>396.517</v>
      </c>
      <c r="DB109" s="29">
        <v>380.875</v>
      </c>
      <c r="DC109" s="29">
        <v>366.88499999999999</v>
      </c>
      <c r="DD109" s="29">
        <v>383.46899999999999</v>
      </c>
      <c r="DE109" s="29">
        <v>377.36399999999998</v>
      </c>
      <c r="DF109" s="29">
        <v>387.32499999999999</v>
      </c>
      <c r="DG109" s="29">
        <v>353.52600000000001</v>
      </c>
      <c r="DH109" s="29">
        <v>348.69200000000001</v>
      </c>
      <c r="DI109" s="29">
        <v>307.30700000000002</v>
      </c>
      <c r="DJ109" s="29">
        <v>323.238</v>
      </c>
      <c r="DK109" s="29">
        <v>361.66500000000002</v>
      </c>
      <c r="DL109" s="29">
        <v>375.88</v>
      </c>
      <c r="DM109" s="29">
        <v>400.161</v>
      </c>
      <c r="DN109" s="29">
        <v>407.072</v>
      </c>
      <c r="DO109" s="29">
        <v>405.53899999999999</v>
      </c>
      <c r="DP109" s="29">
        <v>397.07</v>
      </c>
      <c r="DQ109" s="29">
        <v>396.68799999999999</v>
      </c>
      <c r="DR109" s="29">
        <v>409.28399999999999</v>
      </c>
      <c r="DS109" s="29">
        <v>430.61500000000001</v>
      </c>
      <c r="DT109" s="29">
        <v>426.40199999999999</v>
      </c>
      <c r="DU109" s="29">
        <v>426.05799999999999</v>
      </c>
      <c r="DV109" s="29">
        <v>429.81099999999998</v>
      </c>
      <c r="DW109" s="29">
        <v>439.786</v>
      </c>
      <c r="DX109" s="29">
        <v>461.23899999999998</v>
      </c>
      <c r="DY109" s="29">
        <v>472.98200000000003</v>
      </c>
      <c r="DZ109" s="29">
        <v>475.99</v>
      </c>
      <c r="EA109" s="29">
        <v>468.42099999999999</v>
      </c>
      <c r="EB109" s="29">
        <v>466.125</v>
      </c>
      <c r="EC109" s="29">
        <v>468.82600000000002</v>
      </c>
      <c r="ED109" s="29">
        <v>473.072</v>
      </c>
      <c r="EE109" s="29">
        <v>480.298</v>
      </c>
      <c r="EF109" s="29">
        <v>480.93200000000002</v>
      </c>
      <c r="EG109" s="29">
        <v>487.18200000000002</v>
      </c>
      <c r="EH109" s="29">
        <v>492.28300000000002</v>
      </c>
      <c r="EI109" s="29">
        <v>463.62700000000001</v>
      </c>
      <c r="EJ109" s="29">
        <v>461.31700000000001</v>
      </c>
      <c r="EK109" s="29">
        <v>447.99799999999999</v>
      </c>
      <c r="EL109" s="29">
        <v>433.76900000000001</v>
      </c>
      <c r="EM109" s="29">
        <v>422.10199999999998</v>
      </c>
      <c r="EN109" s="29">
        <v>447.17</v>
      </c>
      <c r="EO109" s="29">
        <v>456.93099999999998</v>
      </c>
      <c r="EP109" s="29">
        <v>500.13200000000001</v>
      </c>
      <c r="EQ109" s="29">
        <v>511.34199999999998</v>
      </c>
      <c r="ER109" s="29">
        <v>493.61700000000002</v>
      </c>
      <c r="ES109" s="29">
        <v>483.64400000000001</v>
      </c>
      <c r="ET109" s="29">
        <v>474.78699999999998</v>
      </c>
      <c r="EU109" s="29">
        <v>443.387</v>
      </c>
      <c r="EV109" s="29">
        <v>423.214</v>
      </c>
      <c r="EW109" s="29">
        <v>476.81599999999997</v>
      </c>
      <c r="EX109" s="29">
        <v>529.73099999999999</v>
      </c>
      <c r="EY109" s="29">
        <v>556.31500000000005</v>
      </c>
      <c r="EZ109" s="29">
        <v>617.36800000000005</v>
      </c>
      <c r="FA109" s="29">
        <v>623.64400000000001</v>
      </c>
      <c r="FB109" s="29">
        <v>617.39400000000001</v>
      </c>
      <c r="FC109" s="29">
        <v>597.34500000000003</v>
      </c>
      <c r="FD109" s="29">
        <v>588.63300000000004</v>
      </c>
      <c r="FE109" s="29">
        <v>586.70699999999999</v>
      </c>
      <c r="FF109" s="29">
        <v>541.57000000000005</v>
      </c>
      <c r="FG109" s="29">
        <v>495.947</v>
      </c>
      <c r="FH109" s="29">
        <v>489.452</v>
      </c>
      <c r="FI109" s="29">
        <v>620.20299999999997</v>
      </c>
      <c r="FJ109" s="29">
        <v>662.12800000000004</v>
      </c>
      <c r="FK109" s="29">
        <v>647.02200000000005</v>
      </c>
      <c r="FL109" s="29">
        <v>740.28700000000003</v>
      </c>
      <c r="FM109" s="29">
        <v>746.24099999999999</v>
      </c>
      <c r="FN109" s="29">
        <v>663.82399999999996</v>
      </c>
      <c r="FO109" s="29">
        <v>565.11</v>
      </c>
      <c r="FP109" s="29">
        <v>476.40800000000002</v>
      </c>
      <c r="FQ109" s="29">
        <v>464.83800000000002</v>
      </c>
      <c r="FR109" s="29">
        <v>380.06700000000001</v>
      </c>
      <c r="FS109" s="29">
        <v>370.00599999999997</v>
      </c>
      <c r="FT109" s="29">
        <v>387.43200000000002</v>
      </c>
      <c r="FU109" s="29">
        <v>331.51499999999999</v>
      </c>
      <c r="FV109" s="29">
        <v>297.90600000000001</v>
      </c>
      <c r="FW109" s="29">
        <v>283.04000000000002</v>
      </c>
      <c r="FX109" s="29">
        <v>289.98500000000001</v>
      </c>
      <c r="FY109" s="29">
        <v>317.99299999999999</v>
      </c>
      <c r="FZ109" s="29">
        <v>320.33</v>
      </c>
      <c r="GA109" s="29">
        <v>291.154</v>
      </c>
      <c r="GB109" s="29">
        <v>270.988</v>
      </c>
      <c r="GC109" s="29">
        <v>266.91899999999998</v>
      </c>
      <c r="GD109" s="29">
        <v>262.55700000000002</v>
      </c>
      <c r="GE109" s="29">
        <v>240.90600000000001</v>
      </c>
      <c r="GF109" s="29">
        <v>242.59899999999999</v>
      </c>
      <c r="GG109" s="29">
        <v>243.19900000000001</v>
      </c>
      <c r="GH109" s="29">
        <v>245.34200000000001</v>
      </c>
      <c r="GI109" s="29">
        <v>243.53899999999999</v>
      </c>
      <c r="GJ109" s="29">
        <v>244.85599999999999</v>
      </c>
      <c r="GK109" s="29">
        <v>244.74799999999999</v>
      </c>
      <c r="GL109" s="29">
        <v>244.488</v>
      </c>
      <c r="GM109" s="29">
        <v>247.20699999999999</v>
      </c>
      <c r="GN109" s="29">
        <v>248.60900000000001</v>
      </c>
      <c r="GO109" s="29">
        <v>243.91900000000001</v>
      </c>
      <c r="GP109" s="29">
        <v>240.20599999999999</v>
      </c>
      <c r="GQ109" s="29">
        <v>242.17</v>
      </c>
      <c r="GR109" s="29">
        <v>252.48099999999999</v>
      </c>
      <c r="GS109" s="29">
        <v>260.71499999999997</v>
      </c>
      <c r="GT109" s="29">
        <v>258.29599999999999</v>
      </c>
      <c r="GU109" s="29">
        <v>254.869</v>
      </c>
      <c r="GV109" s="29">
        <v>248.78299999999999</v>
      </c>
      <c r="GW109" s="29">
        <v>250.404</v>
      </c>
      <c r="GX109" s="29">
        <v>253.619</v>
      </c>
      <c r="GY109" s="29">
        <v>242.191</v>
      </c>
      <c r="GZ109" s="29">
        <v>238.15199999999999</v>
      </c>
      <c r="HA109" s="29">
        <v>230.809</v>
      </c>
      <c r="HB109" s="29">
        <v>230.44399999999999</v>
      </c>
      <c r="HC109" s="29">
        <v>227.48699999999999</v>
      </c>
      <c r="HD109" s="29">
        <v>229.02799999999999</v>
      </c>
      <c r="HE109" s="29">
        <v>234.15899999999999</v>
      </c>
      <c r="HF109" s="29">
        <v>237.19499999999999</v>
      </c>
      <c r="HG109" s="29">
        <v>235.096</v>
      </c>
      <c r="HH109" s="29">
        <v>233.11699999999999</v>
      </c>
      <c r="HI109" s="29">
        <v>235.28200000000001</v>
      </c>
      <c r="HJ109" s="29">
        <v>234.59200000000001</v>
      </c>
      <c r="HK109" s="29">
        <v>241.738</v>
      </c>
      <c r="HL109" s="29">
        <v>238.17599999999999</v>
      </c>
      <c r="HM109" s="29">
        <v>233.55699999999999</v>
      </c>
      <c r="HN109" s="29">
        <v>229.89699999999999</v>
      </c>
      <c r="HO109" s="29">
        <v>221.791</v>
      </c>
      <c r="HP109" s="29">
        <v>221.23599999999999</v>
      </c>
      <c r="HQ109" s="29">
        <v>218.477</v>
      </c>
      <c r="HR109" s="29">
        <v>222.83199999999999</v>
      </c>
      <c r="HS109" s="29">
        <v>223.02500000000001</v>
      </c>
      <c r="HT109" s="29">
        <v>222.58199999999999</v>
      </c>
      <c r="HU109" s="29">
        <v>224.50700000000001</v>
      </c>
      <c r="HV109" s="29">
        <v>224.15600000000001</v>
      </c>
      <c r="HW109" s="29">
        <v>226.21299999999999</v>
      </c>
      <c r="HX109" s="29">
        <v>228.72300000000001</v>
      </c>
      <c r="HY109" s="29">
        <v>230.32499999999999</v>
      </c>
      <c r="HZ109" s="29">
        <v>230.755</v>
      </c>
      <c r="IA109" s="29">
        <v>233.625</v>
      </c>
      <c r="IB109" s="29">
        <v>235.28</v>
      </c>
      <c r="IC109" s="29">
        <v>232.167</v>
      </c>
      <c r="ID109" s="29">
        <v>234.75399999999999</v>
      </c>
      <c r="IE109" s="29">
        <v>240.934</v>
      </c>
      <c r="IF109" s="29">
        <v>246.63800000000001</v>
      </c>
      <c r="IG109" s="29">
        <v>255.643</v>
      </c>
      <c r="IH109" s="29">
        <v>258.279</v>
      </c>
      <c r="II109" s="29">
        <v>250.583</v>
      </c>
      <c r="IJ109" s="29">
        <v>256.68900000000002</v>
      </c>
      <c r="IK109" s="29">
        <v>256.85000000000002</v>
      </c>
      <c r="IL109" s="29">
        <v>254.92699999999999</v>
      </c>
      <c r="IM109" s="29">
        <v>254.946</v>
      </c>
      <c r="IN109" s="29">
        <v>259.15100000000001</v>
      </c>
      <c r="IO109" s="29">
        <v>271.00299999999999</v>
      </c>
      <c r="IP109" s="29">
        <v>274.22399999999999</v>
      </c>
      <c r="IQ109" s="29">
        <v>275.75700000000001</v>
      </c>
      <c r="IR109" s="29">
        <v>270.81</v>
      </c>
      <c r="IS109" s="29">
        <v>270.14999999999998</v>
      </c>
      <c r="IT109" s="29">
        <v>270.15199999999999</v>
      </c>
      <c r="IU109" s="29">
        <v>272.38299999999998</v>
      </c>
      <c r="IV109" s="29">
        <v>270.553</v>
      </c>
      <c r="IW109" s="29">
        <v>266.30900000000003</v>
      </c>
      <c r="IX109" s="29">
        <v>266.95999999999998</v>
      </c>
      <c r="IY109" s="29">
        <v>262.67500000000001</v>
      </c>
      <c r="IZ109" s="29">
        <v>258.22000000000003</v>
      </c>
      <c r="JA109" s="29">
        <v>257.935</v>
      </c>
      <c r="JB109" s="29">
        <v>253.958</v>
      </c>
      <c r="JC109" s="29">
        <v>262.88799999999998</v>
      </c>
      <c r="JD109" s="29">
        <v>276.38299999999998</v>
      </c>
      <c r="JE109" s="29">
        <v>277.83300000000003</v>
      </c>
      <c r="JF109" s="29">
        <v>274.428</v>
      </c>
      <c r="JG109" s="29">
        <v>269.95499999999998</v>
      </c>
      <c r="JH109" s="29">
        <v>265.02999999999997</v>
      </c>
      <c r="JI109" s="29">
        <v>268.14</v>
      </c>
      <c r="JJ109" s="29">
        <v>272.50200000000001</v>
      </c>
      <c r="JK109" s="29">
        <v>275.78199999999998</v>
      </c>
      <c r="JL109" s="29">
        <v>276.327</v>
      </c>
      <c r="JM109" s="29">
        <v>277.26</v>
      </c>
      <c r="JN109" s="29">
        <v>284.69099999999997</v>
      </c>
      <c r="JO109" s="29">
        <v>287.27300000000002</v>
      </c>
      <c r="JP109" s="29">
        <v>290.10199999999998</v>
      </c>
      <c r="JQ109" s="29">
        <v>294.91899999999998</v>
      </c>
      <c r="JR109" s="29">
        <v>299.82400000000001</v>
      </c>
      <c r="JS109" s="29">
        <v>300.81400000000002</v>
      </c>
      <c r="JT109" s="29">
        <v>310.226</v>
      </c>
      <c r="JU109" s="29">
        <v>314.69499999999999</v>
      </c>
      <c r="JV109" s="29">
        <v>317.57600000000002</v>
      </c>
      <c r="JW109" s="29">
        <v>306.678</v>
      </c>
      <c r="JX109" s="29">
        <v>305.83499999999998</v>
      </c>
      <c r="JY109" s="29">
        <v>312.60199999999998</v>
      </c>
      <c r="JZ109" s="29">
        <v>309.26900000000001</v>
      </c>
      <c r="KA109" s="29">
        <v>302.66699999999997</v>
      </c>
      <c r="KB109" s="29">
        <v>306.52300000000002</v>
      </c>
      <c r="KC109" s="29">
        <v>307.95</v>
      </c>
      <c r="KD109" s="29">
        <v>311.31599999999997</v>
      </c>
      <c r="KE109" s="29">
        <v>313.24200000000002</v>
      </c>
      <c r="KF109" s="29">
        <v>313.7</v>
      </c>
      <c r="KG109" s="29">
        <v>313.16000000000003</v>
      </c>
      <c r="KH109" s="29">
        <v>310.09899999999999</v>
      </c>
      <c r="KI109" s="29">
        <v>316.93799999999999</v>
      </c>
      <c r="KJ109" s="29">
        <v>314.702</v>
      </c>
      <c r="KK109" s="29">
        <v>307.06</v>
      </c>
      <c r="KL109" s="29">
        <v>300.88200000000001</v>
      </c>
      <c r="KM109" s="29">
        <v>295.38099999999997</v>
      </c>
      <c r="KN109" s="29">
        <v>299.78899999999999</v>
      </c>
      <c r="KO109" s="29">
        <v>333.334</v>
      </c>
      <c r="KP109" s="29">
        <v>331.78399999999999</v>
      </c>
      <c r="KQ109" s="29">
        <v>325.99900000000002</v>
      </c>
      <c r="KR109" s="29">
        <v>324.00099999999998</v>
      </c>
      <c r="KS109" s="29">
        <v>316.87799999999999</v>
      </c>
      <c r="KT109" s="29">
        <v>328.27100000000002</v>
      </c>
      <c r="KU109" s="29">
        <v>331.62799999999999</v>
      </c>
      <c r="KV109" s="29">
        <v>328.93299999999999</v>
      </c>
      <c r="KW109" s="29">
        <v>329.209</v>
      </c>
      <c r="KX109" s="29">
        <v>331.95100000000002</v>
      </c>
      <c r="KY109" s="29">
        <v>336.30200000000002</v>
      </c>
      <c r="KZ109" s="29">
        <v>331.798</v>
      </c>
      <c r="LA109" s="29">
        <v>327.68799999999999</v>
      </c>
      <c r="LB109" s="29">
        <v>328.99599999999998</v>
      </c>
      <c r="LC109" s="29">
        <v>324.41000000000003</v>
      </c>
      <c r="LD109" s="29">
        <v>332.62299999999999</v>
      </c>
      <c r="LE109" s="29">
        <v>344.14600000000002</v>
      </c>
      <c r="LF109" s="29">
        <v>348.334</v>
      </c>
      <c r="LG109" s="29">
        <v>362.32299999999998</v>
      </c>
      <c r="LH109" s="29">
        <v>366.178</v>
      </c>
      <c r="LI109" s="29">
        <v>347.09500000000003</v>
      </c>
      <c r="LJ109" s="29">
        <v>334.06700000000001</v>
      </c>
      <c r="LK109" s="29">
        <v>325.53899999999999</v>
      </c>
      <c r="LL109" s="29">
        <v>327.99599999999998</v>
      </c>
      <c r="LM109" s="29">
        <v>328.36700000000002</v>
      </c>
      <c r="LN109" s="29">
        <v>338.39699999999999</v>
      </c>
      <c r="LO109" s="29">
        <v>341.34800000000001</v>
      </c>
      <c r="LP109" s="29">
        <v>354.53300000000002</v>
      </c>
      <c r="LQ109" s="29">
        <v>339.42399999999998</v>
      </c>
      <c r="LR109" s="29">
        <v>322.83499999999998</v>
      </c>
      <c r="LS109" s="29">
        <v>318.81400000000002</v>
      </c>
      <c r="LT109" s="29">
        <v>315.91000000000003</v>
      </c>
      <c r="LU109" s="29">
        <v>300.61599999999999</v>
      </c>
      <c r="LV109" s="29">
        <v>295.68200000000002</v>
      </c>
      <c r="LW109" s="29">
        <v>290.31</v>
      </c>
      <c r="LX109" s="29">
        <v>307.90800000000002</v>
      </c>
      <c r="LY109" s="29">
        <v>317.64</v>
      </c>
      <c r="LZ109" s="29">
        <v>322.61</v>
      </c>
      <c r="MA109" s="29">
        <v>321.56799999999998</v>
      </c>
      <c r="MB109" s="29">
        <v>321.74900000000002</v>
      </c>
      <c r="MC109" s="29">
        <v>310.72300000000001</v>
      </c>
      <c r="MD109" s="29">
        <v>299.01499999999999</v>
      </c>
      <c r="ME109" s="29">
        <v>300.38</v>
      </c>
      <c r="MF109" s="29">
        <v>299.16399999999999</v>
      </c>
      <c r="MG109" s="29">
        <v>299.18599999999998</v>
      </c>
      <c r="MH109" s="29">
        <v>310.59399999999999</v>
      </c>
      <c r="MI109" s="29">
        <v>315.79399999999998</v>
      </c>
      <c r="MJ109" s="29">
        <v>308.488</v>
      </c>
      <c r="MK109" s="29">
        <v>289.971</v>
      </c>
      <c r="ML109" s="29">
        <v>284.483</v>
      </c>
      <c r="MM109" s="29">
        <v>290.25900000000001</v>
      </c>
      <c r="MN109" s="29">
        <v>294.31299999999999</v>
      </c>
      <c r="MO109" s="29">
        <v>294.60199999999998</v>
      </c>
      <c r="MP109" s="29">
        <v>307.20400000000001</v>
      </c>
      <c r="MQ109" s="29">
        <v>313.91199999999998</v>
      </c>
      <c r="MR109" s="29">
        <v>314.11200000000002</v>
      </c>
      <c r="MS109" s="29">
        <v>314.16300000000001</v>
      </c>
      <c r="MT109" s="29">
        <v>308.21600000000001</v>
      </c>
      <c r="MU109" s="29">
        <v>301.017</v>
      </c>
      <c r="MV109" s="29">
        <v>293.84899999999999</v>
      </c>
      <c r="MW109" s="29">
        <v>296.56099999999998</v>
      </c>
      <c r="MX109" s="29">
        <v>312.21199999999999</v>
      </c>
      <c r="MY109" s="29">
        <v>331.27199999999999</v>
      </c>
      <c r="MZ109" s="29">
        <v>334.483</v>
      </c>
      <c r="NA109" s="29">
        <v>333.83100000000002</v>
      </c>
      <c r="NB109" s="29">
        <v>335.31099999999998</v>
      </c>
      <c r="NC109" s="29">
        <v>325.07400000000001</v>
      </c>
      <c r="ND109" s="29">
        <v>332.65199999999999</v>
      </c>
      <c r="NE109" s="29">
        <v>341.75099999999998</v>
      </c>
      <c r="NF109" s="29">
        <v>340.44299999999998</v>
      </c>
      <c r="NG109" s="29">
        <v>345.96699999999998</v>
      </c>
      <c r="NH109" s="29">
        <v>352.19299999999998</v>
      </c>
      <c r="NI109" s="29">
        <v>365.22300000000001</v>
      </c>
      <c r="NJ109" s="29">
        <v>363.43099999999998</v>
      </c>
      <c r="NK109" s="29">
        <v>357.12599999999998</v>
      </c>
      <c r="NL109" s="29">
        <v>360.26900000000001</v>
      </c>
      <c r="NM109" s="29">
        <v>356.32</v>
      </c>
      <c r="NN109" s="29">
        <v>359.529</v>
      </c>
      <c r="NO109" s="29">
        <v>357.149</v>
      </c>
      <c r="NP109" s="29">
        <v>358.916</v>
      </c>
      <c r="NQ109" s="29">
        <v>345.596</v>
      </c>
      <c r="NR109" s="29">
        <v>334.10599999999999</v>
      </c>
      <c r="NS109" s="29">
        <v>329.06700000000001</v>
      </c>
      <c r="NT109" s="29">
        <v>328.66399999999999</v>
      </c>
      <c r="NU109" s="29">
        <v>325.51799999999997</v>
      </c>
      <c r="NV109" s="29">
        <v>335.46</v>
      </c>
      <c r="NW109" s="29">
        <v>339.59399999999999</v>
      </c>
      <c r="NX109" s="29">
        <v>341.279</v>
      </c>
      <c r="NY109" s="29">
        <v>333.67399999999998</v>
      </c>
      <c r="NZ109" s="29">
        <v>341.7</v>
      </c>
      <c r="OA109" s="29">
        <v>334.19299999999998</v>
      </c>
      <c r="OB109" s="29">
        <v>322.56799999999998</v>
      </c>
      <c r="OC109" s="29">
        <v>306.43599999999998</v>
      </c>
      <c r="OD109" s="29">
        <v>304.24700000000001</v>
      </c>
      <c r="OE109" s="29">
        <v>305.137</v>
      </c>
      <c r="OF109" s="29">
        <v>313.60000000000002</v>
      </c>
      <c r="OG109" s="29">
        <v>316.56599999999997</v>
      </c>
      <c r="OH109" s="29">
        <v>318.8</v>
      </c>
      <c r="OI109" s="29">
        <v>321.02199999999999</v>
      </c>
      <c r="OJ109" s="29">
        <v>316.94</v>
      </c>
      <c r="OK109" s="29">
        <v>312.72699999999998</v>
      </c>
      <c r="OL109" s="29">
        <v>312.137</v>
      </c>
      <c r="OM109" s="29">
        <v>314.77999999999997</v>
      </c>
      <c r="ON109" s="29">
        <v>309.32400000000001</v>
      </c>
      <c r="OO109" s="29">
        <v>309.56099999999998</v>
      </c>
      <c r="OP109" s="29">
        <v>313.541</v>
      </c>
      <c r="OQ109" s="29">
        <v>319.74700000000001</v>
      </c>
      <c r="OR109" s="29">
        <v>334.64699999999999</v>
      </c>
      <c r="OS109" s="29">
        <v>347.452</v>
      </c>
      <c r="OT109" s="29">
        <v>349.31700000000001</v>
      </c>
      <c r="OU109" s="29">
        <v>349.96800000000002</v>
      </c>
      <c r="OV109" s="29">
        <v>341.79899999999998</v>
      </c>
      <c r="OW109" s="29">
        <v>340.83600000000001</v>
      </c>
      <c r="OX109" s="29">
        <v>338.726</v>
      </c>
      <c r="OY109" s="29">
        <v>345.625</v>
      </c>
      <c r="OZ109" s="29">
        <v>345.46199999999999</v>
      </c>
      <c r="PA109" s="29">
        <v>362.95</v>
      </c>
      <c r="PB109" s="29">
        <v>370.61900000000003</v>
      </c>
      <c r="PC109" s="29">
        <v>375.02800000000002</v>
      </c>
      <c r="PD109" s="29">
        <v>375.55700000000002</v>
      </c>
      <c r="PE109" s="29">
        <v>387.96</v>
      </c>
      <c r="PF109" s="29">
        <v>380.48599999999999</v>
      </c>
      <c r="PG109" s="29">
        <v>378.59899999999999</v>
      </c>
      <c r="PH109" s="29">
        <v>368.17</v>
      </c>
      <c r="PI109" s="29">
        <v>356.09100000000001</v>
      </c>
      <c r="PJ109" s="29">
        <v>361.35</v>
      </c>
      <c r="PK109" s="29">
        <v>363.03199999999998</v>
      </c>
      <c r="PL109" s="29">
        <v>356.89600000000002</v>
      </c>
      <c r="PM109" s="29">
        <v>367.58800000000002</v>
      </c>
      <c r="PN109" s="29">
        <v>378.32299999999998</v>
      </c>
      <c r="PO109" s="29">
        <v>393.24200000000002</v>
      </c>
      <c r="PP109" s="29">
        <v>399.983</v>
      </c>
      <c r="PQ109" s="29">
        <v>394.46499999999997</v>
      </c>
      <c r="PR109" s="29">
        <v>382.13799999999998</v>
      </c>
      <c r="PS109" s="29">
        <v>374.31400000000002</v>
      </c>
      <c r="PT109" s="29">
        <v>375.48599999999999</v>
      </c>
      <c r="PU109" s="29">
        <v>375.21699999999998</v>
      </c>
      <c r="PV109" s="29">
        <v>369.39800000000002</v>
      </c>
      <c r="PW109" s="29">
        <v>372.13299999999998</v>
      </c>
      <c r="PX109" s="29">
        <v>381.07799999999997</v>
      </c>
      <c r="PY109" s="29">
        <v>391.08499999999998</v>
      </c>
      <c r="PZ109" s="29">
        <v>404.16699999999997</v>
      </c>
      <c r="QA109" s="29">
        <v>400.82</v>
      </c>
      <c r="QB109" s="29">
        <v>395.25200000000001</v>
      </c>
      <c r="QC109" s="29">
        <v>391.06599999999997</v>
      </c>
      <c r="QD109" s="29">
        <v>392.851</v>
      </c>
      <c r="QE109" s="29">
        <v>395.19299999999998</v>
      </c>
      <c r="QF109" s="29">
        <v>387.57799999999997</v>
      </c>
      <c r="QG109" s="29">
        <v>385.95499999999998</v>
      </c>
      <c r="QH109" s="29">
        <v>393.44600000000003</v>
      </c>
      <c r="QI109" s="29">
        <v>409.81099999999998</v>
      </c>
      <c r="QJ109" s="29">
        <v>414.81400000000002</v>
      </c>
      <c r="QK109" s="29">
        <v>398.82100000000003</v>
      </c>
      <c r="QL109" s="29">
        <v>380.17099999999999</v>
      </c>
      <c r="QM109" s="29">
        <v>380.42200000000003</v>
      </c>
      <c r="QN109" s="29">
        <v>389.339</v>
      </c>
      <c r="QO109" s="29">
        <v>386.84399999999999</v>
      </c>
      <c r="QP109" s="29">
        <v>388.935</v>
      </c>
      <c r="QQ109" s="29">
        <v>401.13099999999997</v>
      </c>
      <c r="QR109" s="29">
        <v>401.62900000000002</v>
      </c>
      <c r="QS109" s="29">
        <v>392.08600000000001</v>
      </c>
      <c r="QT109" s="29">
        <v>389.95100000000002</v>
      </c>
      <c r="QU109" s="29">
        <v>396.98500000000001</v>
      </c>
      <c r="QV109" s="29">
        <v>393.43700000000001</v>
      </c>
      <c r="QW109" s="29">
        <v>388.536</v>
      </c>
      <c r="QX109" s="29">
        <v>381.35199999999998</v>
      </c>
      <c r="QY109" s="29">
        <v>387.358</v>
      </c>
      <c r="QZ109" s="29">
        <v>405.22199999999998</v>
      </c>
      <c r="RA109" s="29">
        <v>401.04899999999998</v>
      </c>
      <c r="RB109" s="29">
        <v>418.51799999999997</v>
      </c>
      <c r="RC109" s="29">
        <v>420.38200000000001</v>
      </c>
      <c r="RD109" s="29">
        <v>408.88400000000001</v>
      </c>
      <c r="RE109" s="29">
        <v>416.11099999999999</v>
      </c>
      <c r="RF109" s="29">
        <v>412.53399999999999</v>
      </c>
      <c r="RG109" s="29">
        <v>437.43599999999998</v>
      </c>
      <c r="RH109" s="29">
        <v>453.56299999999999</v>
      </c>
      <c r="RI109" s="29">
        <v>457.44900000000001</v>
      </c>
      <c r="RJ109" s="29">
        <v>461.58</v>
      </c>
      <c r="RK109" s="29">
        <v>445.55200000000002</v>
      </c>
      <c r="RL109" s="29">
        <v>432.87700000000001</v>
      </c>
      <c r="RM109" s="29">
        <v>428.995</v>
      </c>
      <c r="RN109" s="29">
        <v>427.68099999999998</v>
      </c>
      <c r="RO109" s="29">
        <v>423.20400000000001</v>
      </c>
      <c r="RP109" s="29">
        <v>424.87299999999999</v>
      </c>
      <c r="RQ109" s="29">
        <v>422.32</v>
      </c>
      <c r="RR109" s="29">
        <v>418.80700000000002</v>
      </c>
      <c r="RS109" s="29">
        <v>417.09</v>
      </c>
      <c r="RT109" s="29">
        <v>411.43799999999999</v>
      </c>
      <c r="RU109" s="29">
        <v>410.267</v>
      </c>
      <c r="RV109" s="29">
        <v>411.80700000000002</v>
      </c>
      <c r="RW109" s="29">
        <v>422.565</v>
      </c>
      <c r="RX109" s="29">
        <v>445.81700000000001</v>
      </c>
      <c r="RY109" s="29">
        <v>451.27100000000002</v>
      </c>
      <c r="RZ109" s="29">
        <v>448.92399999999998</v>
      </c>
      <c r="SA109" s="29">
        <v>451.56900000000002</v>
      </c>
      <c r="SB109" s="29">
        <v>442.47800000000001</v>
      </c>
      <c r="SC109" s="29">
        <v>435.43400000000003</v>
      </c>
      <c r="SD109" s="29">
        <v>417.81900000000002</v>
      </c>
      <c r="SE109" s="29">
        <v>428.55700000000002</v>
      </c>
      <c r="SF109" s="29">
        <v>422.39499999999998</v>
      </c>
      <c r="SG109" s="29">
        <v>415.51400000000001</v>
      </c>
      <c r="SH109" s="29">
        <v>409.565</v>
      </c>
      <c r="SI109" s="29">
        <v>406.62099999999998</v>
      </c>
      <c r="SJ109" s="29">
        <v>413.28800000000001</v>
      </c>
      <c r="SK109" s="29">
        <v>411.476</v>
      </c>
      <c r="SL109" s="29">
        <v>412.14400000000001</v>
      </c>
      <c r="SM109" s="29">
        <v>430.346</v>
      </c>
      <c r="SN109" s="29">
        <v>411.529</v>
      </c>
      <c r="SO109" s="29">
        <v>404.30500000000001</v>
      </c>
      <c r="SP109" s="29">
        <v>399.96800000000002</v>
      </c>
      <c r="SQ109" s="29">
        <v>390.03199999999998</v>
      </c>
      <c r="SR109" s="29">
        <v>385.214</v>
      </c>
      <c r="SS109" s="29">
        <v>378.82400000000001</v>
      </c>
      <c r="ST109" s="29">
        <v>359.33699999999999</v>
      </c>
      <c r="SU109" s="29">
        <v>347.33199999999999</v>
      </c>
      <c r="SV109" s="29">
        <v>351.459</v>
      </c>
      <c r="SW109" s="29">
        <v>356.774</v>
      </c>
      <c r="SX109" s="29">
        <v>356.613</v>
      </c>
      <c r="SY109" s="29">
        <v>356.95299999999997</v>
      </c>
      <c r="SZ109" s="29">
        <v>361.13299999999998</v>
      </c>
      <c r="TA109" s="29">
        <v>371.988</v>
      </c>
      <c r="TB109" s="29">
        <v>376.05900000000003</v>
      </c>
      <c r="TC109" s="29">
        <v>380.94400000000002</v>
      </c>
      <c r="TD109" s="29">
        <v>401.89</v>
      </c>
      <c r="TE109" s="29">
        <v>387.745</v>
      </c>
      <c r="TF109" s="29">
        <v>383.197</v>
      </c>
      <c r="TG109" s="29">
        <v>371.27300000000002</v>
      </c>
      <c r="TH109" s="29">
        <v>364.98899999999998</v>
      </c>
    </row>
    <row r="110" spans="2:532" x14ac:dyDescent="0.25">
      <c r="B110" s="29" t="s">
        <v>737</v>
      </c>
      <c r="C110" s="29" t="s">
        <v>927</v>
      </c>
      <c r="D110" s="29">
        <f t="shared" si="16"/>
        <v>513</v>
      </c>
      <c r="E110" s="29" t="str" cm="1">
        <f t="array" ref="E110">_xll.BDP($B110&amp;" corp",E$11)</f>
        <v>VW 3 7/8 PERP</v>
      </c>
      <c r="F110" s="29" t="str" cm="1">
        <f t="array" ref="F110">_xll.BDP($B110&amp;" corp",F$11)</f>
        <v>VW</v>
      </c>
      <c r="G110" s="29" cm="1">
        <f t="array" ref="G110">_xll.BDP($B110&amp;" corp",G$11)</f>
        <v>3.875</v>
      </c>
      <c r="H110" s="31" cm="1">
        <f t="array" ref="H110">_xll.BDP($B110&amp;" corp",H$11)*1</f>
        <v>46552</v>
      </c>
      <c r="I110" s="31" t="str">
        <f t="shared" si="14"/>
        <v>VW 3.875 27</v>
      </c>
      <c r="J110" s="29" t="str" cm="1">
        <f t="array" ref="J110">_xll.BDP($B110&amp;" corp",J$11)</f>
        <v>EUR</v>
      </c>
      <c r="K110" s="31" cm="1">
        <f t="array" ref="K110">_xll.BDP($B110&amp;" corp",K$11)*1</f>
        <v>42893</v>
      </c>
      <c r="L110" s="29">
        <f t="shared" ca="1" si="15"/>
        <v>1233</v>
      </c>
      <c r="N110" s="29">
        <v>1</v>
      </c>
      <c r="O110" s="29" t="s">
        <v>1174</v>
      </c>
      <c r="P110" s="29">
        <f>_xll.BDH(B110&amp;"@"&amp;C110&amp;" Corp","blp_i_sprd_mid","-2AY",,"Dates=h","Fill=C","Sort=R","Dir=H","factor=1","pcs="&amp;TV111,"cols=513;rows=1")</f>
        <v>384.62799999999999</v>
      </c>
      <c r="Q110" s="29">
        <v>386.15300000000002</v>
      </c>
      <c r="R110" s="29">
        <v>389.98200000000003</v>
      </c>
      <c r="S110" s="29">
        <v>399.05</v>
      </c>
      <c r="T110" s="29">
        <v>406.01</v>
      </c>
      <c r="U110" s="29">
        <v>393.137</v>
      </c>
      <c r="V110" s="29">
        <v>388.85599999999999</v>
      </c>
      <c r="W110" s="29">
        <v>387.36</v>
      </c>
      <c r="X110" s="29">
        <v>387.63400000000001</v>
      </c>
      <c r="Y110" s="29">
        <v>383.18599999999998</v>
      </c>
      <c r="Z110" s="29">
        <v>371.36700000000002</v>
      </c>
      <c r="AA110" s="29">
        <v>373.00799999999998</v>
      </c>
      <c r="AB110" s="29">
        <v>381.17500000000001</v>
      </c>
      <c r="AC110" s="29">
        <v>390.01499999999999</v>
      </c>
      <c r="AD110" s="29">
        <v>391.69299999999998</v>
      </c>
      <c r="AE110" s="29">
        <v>400.666</v>
      </c>
      <c r="AF110" s="29">
        <v>411.65300000000002</v>
      </c>
      <c r="AG110" s="29">
        <v>417.34300000000002</v>
      </c>
      <c r="AH110" s="29">
        <v>428.39100000000002</v>
      </c>
      <c r="AI110" s="29">
        <v>415.72699999999998</v>
      </c>
      <c r="AJ110" s="29">
        <v>397.61200000000002</v>
      </c>
      <c r="AK110" s="29">
        <v>397.5</v>
      </c>
      <c r="AL110" s="29">
        <v>392.173</v>
      </c>
      <c r="AM110" s="29">
        <v>373.46899999999999</v>
      </c>
      <c r="AN110" s="29">
        <v>373.99200000000002</v>
      </c>
      <c r="AO110" s="29">
        <v>373.87700000000001</v>
      </c>
      <c r="AP110" s="29">
        <v>380.15600000000001</v>
      </c>
      <c r="AQ110" s="29">
        <v>382.99099999999999</v>
      </c>
      <c r="AR110" s="29">
        <v>382.52300000000002</v>
      </c>
      <c r="AS110" s="29">
        <v>377.62900000000002</v>
      </c>
      <c r="AT110" s="29">
        <v>382.56599999999997</v>
      </c>
      <c r="AU110" s="29">
        <v>384.09800000000001</v>
      </c>
      <c r="AV110" s="29">
        <v>379.625</v>
      </c>
      <c r="AW110" s="29">
        <v>379.8</v>
      </c>
      <c r="AX110" s="29">
        <v>375.96199999999999</v>
      </c>
      <c r="AY110" s="29">
        <v>374.29199999999997</v>
      </c>
      <c r="AZ110" s="29">
        <v>379.51299999999998</v>
      </c>
      <c r="BA110" s="29">
        <v>378.779</v>
      </c>
      <c r="BB110" s="29">
        <v>380.21899999999999</v>
      </c>
      <c r="BC110" s="29">
        <v>378.834</v>
      </c>
      <c r="BD110" s="29">
        <v>373.82100000000003</v>
      </c>
      <c r="BE110" s="29">
        <v>364.51100000000002</v>
      </c>
      <c r="BF110" s="29">
        <v>370.21100000000001</v>
      </c>
      <c r="BG110" s="29">
        <v>383.96899999999999</v>
      </c>
      <c r="BH110" s="29">
        <v>389.17500000000001</v>
      </c>
      <c r="BI110" s="29">
        <v>387.50900000000001</v>
      </c>
      <c r="BJ110" s="29">
        <v>385.62599999999998</v>
      </c>
      <c r="BK110" s="29">
        <v>383.19499999999999</v>
      </c>
      <c r="BL110" s="29">
        <v>368.32</v>
      </c>
      <c r="BM110" s="29">
        <v>361.47</v>
      </c>
      <c r="BN110" s="29">
        <v>363.34800000000001</v>
      </c>
      <c r="BO110" s="29">
        <v>366.34199999999998</v>
      </c>
      <c r="BP110" s="29">
        <v>377.57100000000003</v>
      </c>
      <c r="BQ110" s="29">
        <v>383.85399999999998</v>
      </c>
      <c r="BR110" s="29">
        <v>393.26799999999997</v>
      </c>
      <c r="BS110" s="29">
        <v>396.09399999999999</v>
      </c>
      <c r="BT110" s="29">
        <v>405.83199999999999</v>
      </c>
      <c r="BU110" s="29">
        <v>408.34500000000003</v>
      </c>
      <c r="BV110" s="29">
        <v>403.64299999999997</v>
      </c>
      <c r="BW110" s="29">
        <v>398.59300000000002</v>
      </c>
      <c r="BX110" s="29">
        <v>384.59399999999999</v>
      </c>
      <c r="BY110" s="29">
        <v>381.37799999999999</v>
      </c>
      <c r="BZ110" s="29">
        <v>376.75599999999997</v>
      </c>
      <c r="CA110" s="29">
        <v>372.435</v>
      </c>
      <c r="CB110" s="29">
        <v>372.88200000000001</v>
      </c>
      <c r="CC110" s="29">
        <v>374.03899999999999</v>
      </c>
      <c r="CD110" s="29">
        <v>370.32299999999998</v>
      </c>
      <c r="CE110" s="29">
        <v>390.37299999999999</v>
      </c>
      <c r="CF110" s="29">
        <v>398.94</v>
      </c>
      <c r="CG110" s="29">
        <v>405.61799999999999</v>
      </c>
      <c r="CH110" s="29">
        <v>404.57100000000003</v>
      </c>
      <c r="CI110" s="29">
        <v>409.87700000000001</v>
      </c>
      <c r="CJ110" s="29">
        <v>408.54</v>
      </c>
      <c r="CK110" s="29">
        <v>412.05399999999997</v>
      </c>
      <c r="CL110" s="29">
        <v>408.62599999999998</v>
      </c>
      <c r="CM110" s="29">
        <v>408.04700000000003</v>
      </c>
      <c r="CN110" s="29">
        <v>403.33600000000001</v>
      </c>
      <c r="CO110" s="29">
        <v>403.59800000000001</v>
      </c>
      <c r="CP110" s="29">
        <v>408.05799999999999</v>
      </c>
      <c r="CQ110" s="29">
        <v>409.51400000000001</v>
      </c>
      <c r="CR110" s="29">
        <v>410.39600000000002</v>
      </c>
      <c r="CS110" s="29">
        <v>418.16699999999997</v>
      </c>
      <c r="CT110" s="29">
        <v>423.28</v>
      </c>
      <c r="CU110" s="29">
        <v>423.27800000000002</v>
      </c>
      <c r="CV110" s="29">
        <v>422.34199999999998</v>
      </c>
      <c r="CW110" s="29">
        <v>418.142</v>
      </c>
      <c r="CX110" s="29">
        <v>412.70499999999998</v>
      </c>
      <c r="CY110" s="29">
        <v>421.30099999999999</v>
      </c>
      <c r="CZ110" s="29">
        <v>411.096</v>
      </c>
      <c r="DA110" s="29">
        <v>408.80099999999999</v>
      </c>
      <c r="DB110" s="29">
        <v>395.77</v>
      </c>
      <c r="DC110" s="29">
        <v>384.70600000000002</v>
      </c>
      <c r="DD110" s="29">
        <v>401.54500000000002</v>
      </c>
      <c r="DE110" s="29">
        <v>397.15199999999999</v>
      </c>
      <c r="DF110" s="29">
        <v>405.43799999999999</v>
      </c>
      <c r="DG110" s="29">
        <v>375.91399999999999</v>
      </c>
      <c r="DH110" s="29">
        <v>351.25</v>
      </c>
      <c r="DI110" s="29">
        <v>332.495</v>
      </c>
      <c r="DJ110" s="29">
        <v>347.33</v>
      </c>
      <c r="DK110" s="29">
        <v>386.27199999999999</v>
      </c>
      <c r="DL110" s="29">
        <v>403.88099999999997</v>
      </c>
      <c r="DM110" s="29">
        <v>426.46699999999998</v>
      </c>
      <c r="DN110" s="29">
        <v>433.32600000000002</v>
      </c>
      <c r="DO110" s="29">
        <v>435.59699999999998</v>
      </c>
      <c r="DP110" s="29">
        <v>425.31200000000001</v>
      </c>
      <c r="DQ110" s="29">
        <v>424.13099999999997</v>
      </c>
      <c r="DR110" s="29">
        <v>438.68099999999998</v>
      </c>
      <c r="DS110" s="29">
        <v>450.13099999999997</v>
      </c>
      <c r="DT110" s="29">
        <v>453.06400000000002</v>
      </c>
      <c r="DU110" s="29">
        <v>452.26100000000002</v>
      </c>
      <c r="DV110" s="29">
        <v>457.84699999999998</v>
      </c>
      <c r="DW110" s="29">
        <v>469.08600000000001</v>
      </c>
      <c r="DX110" s="29">
        <v>491.596</v>
      </c>
      <c r="DY110" s="29">
        <v>503.464</v>
      </c>
      <c r="DZ110" s="29">
        <v>504.279</v>
      </c>
      <c r="EA110" s="29">
        <v>496.71199999999999</v>
      </c>
      <c r="EB110" s="29">
        <v>493.71899999999999</v>
      </c>
      <c r="EC110" s="29">
        <v>495.803</v>
      </c>
      <c r="ED110" s="29">
        <v>498.54599999999999</v>
      </c>
      <c r="EE110" s="29">
        <v>507.27100000000002</v>
      </c>
      <c r="EF110" s="29">
        <v>509.541</v>
      </c>
      <c r="EG110" s="29">
        <v>517.64499999999998</v>
      </c>
      <c r="EH110" s="29">
        <v>521.84100000000001</v>
      </c>
      <c r="EI110" s="29">
        <v>502.11799999999999</v>
      </c>
      <c r="EJ110" s="29">
        <v>494.86700000000002</v>
      </c>
      <c r="EK110" s="29">
        <v>480.42599999999999</v>
      </c>
      <c r="EL110" s="29">
        <v>466.173</v>
      </c>
      <c r="EM110" s="29">
        <v>456.05</v>
      </c>
      <c r="EN110" s="29">
        <v>477.399</v>
      </c>
      <c r="EO110" s="29">
        <v>485.64600000000002</v>
      </c>
      <c r="EP110" s="29">
        <v>523.452</v>
      </c>
      <c r="EQ110" s="29">
        <v>532.43600000000004</v>
      </c>
      <c r="ER110" s="29">
        <v>516.68600000000004</v>
      </c>
      <c r="ES110" s="29">
        <v>506.36599999999999</v>
      </c>
      <c r="ET110" s="29">
        <v>500.50599999999997</v>
      </c>
      <c r="EU110" s="29">
        <v>476.25400000000002</v>
      </c>
      <c r="EV110" s="29">
        <v>462.779</v>
      </c>
      <c r="EW110" s="29">
        <v>516.75599999999997</v>
      </c>
      <c r="EX110" s="29">
        <v>580.36900000000003</v>
      </c>
      <c r="EY110" s="29">
        <v>608.41499999999996</v>
      </c>
      <c r="EZ110" s="29">
        <v>669.17399999999998</v>
      </c>
      <c r="FA110" s="29">
        <v>676.74400000000003</v>
      </c>
      <c r="FB110" s="29">
        <v>656.38599999999997</v>
      </c>
      <c r="FC110" s="29">
        <v>641.62800000000004</v>
      </c>
      <c r="FD110" s="29">
        <v>631.99199999999996</v>
      </c>
      <c r="FE110" s="29">
        <v>620.16099999999994</v>
      </c>
      <c r="FF110" s="29">
        <v>574.06600000000003</v>
      </c>
      <c r="FG110" s="29">
        <v>535.86400000000003</v>
      </c>
      <c r="FH110" s="29">
        <v>531.9</v>
      </c>
      <c r="FI110" s="29">
        <v>636.846</v>
      </c>
      <c r="FJ110" s="29">
        <v>689.79899999999998</v>
      </c>
      <c r="FK110" s="29">
        <v>650.33799999999997</v>
      </c>
      <c r="FL110" s="29">
        <v>733.79200000000003</v>
      </c>
      <c r="FM110" s="29">
        <v>749.67600000000004</v>
      </c>
      <c r="FN110" s="29">
        <v>673.072</v>
      </c>
      <c r="FO110" s="29">
        <v>578.96600000000001</v>
      </c>
      <c r="FP110" s="29">
        <v>487.47699999999998</v>
      </c>
      <c r="FQ110" s="29">
        <v>479.84800000000001</v>
      </c>
      <c r="FR110" s="29">
        <v>402.47500000000002</v>
      </c>
      <c r="FS110" s="29">
        <v>395.49299999999999</v>
      </c>
      <c r="FT110" s="29">
        <v>412.44299999999998</v>
      </c>
      <c r="FU110" s="29">
        <v>357.267</v>
      </c>
      <c r="FV110" s="29">
        <v>321.81299999999999</v>
      </c>
      <c r="FW110" s="29">
        <v>302.96800000000002</v>
      </c>
      <c r="FX110" s="29">
        <v>312.404</v>
      </c>
      <c r="FY110" s="29">
        <v>342.46100000000001</v>
      </c>
      <c r="FZ110" s="29">
        <v>347.31</v>
      </c>
      <c r="GA110" s="29">
        <v>322.20699999999999</v>
      </c>
      <c r="GB110" s="29">
        <v>300.70400000000001</v>
      </c>
      <c r="GC110" s="29">
        <v>297.35399999999998</v>
      </c>
      <c r="GD110" s="29">
        <v>289.45699999999999</v>
      </c>
      <c r="GE110" s="29">
        <v>266.952</v>
      </c>
      <c r="GF110" s="29">
        <v>267.41699999999997</v>
      </c>
      <c r="GG110" s="29">
        <v>267.404</v>
      </c>
      <c r="GH110" s="29">
        <v>268.50200000000001</v>
      </c>
      <c r="GI110" s="29">
        <v>266.68299999999999</v>
      </c>
      <c r="GJ110" s="29">
        <v>267.02100000000002</v>
      </c>
      <c r="GK110" s="29">
        <v>266.91000000000003</v>
      </c>
      <c r="GL110" s="29">
        <v>265.11</v>
      </c>
      <c r="GM110" s="29">
        <v>270.91800000000001</v>
      </c>
      <c r="GN110" s="29">
        <v>272.952</v>
      </c>
      <c r="GO110" s="29">
        <v>267.95</v>
      </c>
      <c r="GP110" s="29">
        <v>262.88799999999998</v>
      </c>
      <c r="GQ110" s="29">
        <v>265.69600000000003</v>
      </c>
      <c r="GR110" s="29">
        <v>274.27800000000002</v>
      </c>
      <c r="GS110" s="29">
        <v>283.17399999999998</v>
      </c>
      <c r="GT110" s="29">
        <v>282.625</v>
      </c>
      <c r="GU110" s="29">
        <v>279.88600000000002</v>
      </c>
      <c r="GV110" s="29">
        <v>273.92</v>
      </c>
      <c r="GW110" s="29">
        <v>276.02100000000002</v>
      </c>
      <c r="GX110" s="29">
        <v>282.23500000000001</v>
      </c>
      <c r="GY110" s="29">
        <v>269.988</v>
      </c>
      <c r="GZ110" s="29">
        <v>265.80900000000003</v>
      </c>
      <c r="HA110" s="29">
        <v>258.19200000000001</v>
      </c>
      <c r="HB110" s="29">
        <v>259.05500000000001</v>
      </c>
      <c r="HC110" s="29">
        <v>255.52099999999999</v>
      </c>
      <c r="HD110" s="29">
        <v>258.79599999999999</v>
      </c>
      <c r="HE110" s="29">
        <v>264.54399999999998</v>
      </c>
      <c r="HF110" s="29">
        <v>269.11500000000001</v>
      </c>
      <c r="HG110" s="29">
        <v>266.42700000000002</v>
      </c>
      <c r="HH110" s="29">
        <v>265.16800000000001</v>
      </c>
      <c r="HI110" s="29">
        <v>268.67099999999999</v>
      </c>
      <c r="HJ110" s="29">
        <v>269.49</v>
      </c>
      <c r="HK110" s="29">
        <v>276.31200000000001</v>
      </c>
      <c r="HL110" s="29">
        <v>276.16500000000002</v>
      </c>
      <c r="HM110" s="29">
        <v>272.524</v>
      </c>
      <c r="HN110" s="29">
        <v>267.48599999999999</v>
      </c>
      <c r="HO110" s="29">
        <v>258.21800000000002</v>
      </c>
      <c r="HP110" s="29">
        <v>256.59699999999998</v>
      </c>
      <c r="HQ110" s="29">
        <v>254.89500000000001</v>
      </c>
      <c r="HR110" s="29">
        <v>258.83800000000002</v>
      </c>
      <c r="HS110" s="29">
        <v>260.65100000000001</v>
      </c>
      <c r="HT110" s="29">
        <v>259.08</v>
      </c>
      <c r="HU110" s="29">
        <v>259.50299999999999</v>
      </c>
      <c r="HV110" s="29">
        <v>258.935</v>
      </c>
      <c r="HW110" s="29">
        <v>260.08199999999999</v>
      </c>
      <c r="HX110" s="29">
        <v>263.05799999999999</v>
      </c>
      <c r="HY110" s="29">
        <v>261.875</v>
      </c>
      <c r="HZ110" s="29">
        <v>262.93400000000003</v>
      </c>
      <c r="IA110" s="29">
        <v>263.488</v>
      </c>
      <c r="IB110" s="29">
        <v>266.13799999999998</v>
      </c>
      <c r="IC110" s="29">
        <v>261.30099999999999</v>
      </c>
      <c r="ID110" s="29">
        <v>263.40899999999999</v>
      </c>
      <c r="IE110" s="29">
        <v>269.80099999999999</v>
      </c>
      <c r="IF110" s="29">
        <v>275.68</v>
      </c>
      <c r="IG110" s="29">
        <v>283.697</v>
      </c>
      <c r="IH110" s="29">
        <v>287.62599999999998</v>
      </c>
      <c r="II110" s="29">
        <v>275.44499999999999</v>
      </c>
      <c r="IJ110" s="29">
        <v>280.30599999999998</v>
      </c>
      <c r="IK110" s="29">
        <v>279.64299999999997</v>
      </c>
      <c r="IL110" s="29">
        <v>276.858</v>
      </c>
      <c r="IM110" s="29">
        <v>277.13200000000001</v>
      </c>
      <c r="IN110" s="29">
        <v>279.50099999999998</v>
      </c>
      <c r="IO110" s="29">
        <v>293.08600000000001</v>
      </c>
      <c r="IP110" s="29">
        <v>297.12</v>
      </c>
      <c r="IQ110" s="29">
        <v>298.23099999999999</v>
      </c>
      <c r="IR110" s="29">
        <v>292.834</v>
      </c>
      <c r="IS110" s="29">
        <v>292.26600000000002</v>
      </c>
      <c r="IT110" s="29">
        <v>292.09699999999998</v>
      </c>
      <c r="IU110" s="29">
        <v>295.11099999999999</v>
      </c>
      <c r="IV110" s="29">
        <v>292.15199999999999</v>
      </c>
      <c r="IW110" s="29">
        <v>287.38299999999998</v>
      </c>
      <c r="IX110" s="29">
        <v>287.92200000000003</v>
      </c>
      <c r="IY110" s="29">
        <v>286.06099999999998</v>
      </c>
      <c r="IZ110" s="29">
        <v>277.31</v>
      </c>
      <c r="JA110" s="29">
        <v>278.005</v>
      </c>
      <c r="JB110" s="29">
        <v>271.88</v>
      </c>
      <c r="JC110" s="29">
        <v>286.01100000000002</v>
      </c>
      <c r="JD110" s="29">
        <v>300.31</v>
      </c>
      <c r="JE110" s="29">
        <v>302.04500000000002</v>
      </c>
      <c r="JF110" s="29">
        <v>298.72399999999999</v>
      </c>
      <c r="JG110" s="29">
        <v>294.45800000000003</v>
      </c>
      <c r="JH110" s="29">
        <v>289.09100000000001</v>
      </c>
      <c r="JI110" s="29">
        <v>293.18700000000001</v>
      </c>
      <c r="JJ110" s="29">
        <v>299.363</v>
      </c>
      <c r="JK110" s="29">
        <v>301.36599999999999</v>
      </c>
      <c r="JL110" s="29">
        <v>300.44400000000002</v>
      </c>
      <c r="JM110" s="29">
        <v>302.036</v>
      </c>
      <c r="JN110" s="29">
        <v>309.95400000000001</v>
      </c>
      <c r="JO110" s="29">
        <v>310.35899999999998</v>
      </c>
      <c r="JP110" s="29">
        <v>314.07100000000003</v>
      </c>
      <c r="JQ110" s="29">
        <v>320.834</v>
      </c>
      <c r="JR110" s="29">
        <v>324.959</v>
      </c>
      <c r="JS110" s="29">
        <v>325.553</v>
      </c>
      <c r="JT110" s="29">
        <v>334.274</v>
      </c>
      <c r="JU110" s="29">
        <v>338.62599999999998</v>
      </c>
      <c r="JV110" s="29">
        <v>341.30200000000002</v>
      </c>
      <c r="JW110" s="29">
        <v>332.178</v>
      </c>
      <c r="JX110" s="29">
        <v>330.911</v>
      </c>
      <c r="JY110" s="29">
        <v>334.13600000000002</v>
      </c>
      <c r="JZ110" s="29">
        <v>325.601</v>
      </c>
      <c r="KA110" s="29">
        <v>317.79899999999998</v>
      </c>
      <c r="KB110" s="29">
        <v>320.625</v>
      </c>
      <c r="KC110" s="29">
        <v>320.75599999999997</v>
      </c>
      <c r="KD110" s="29">
        <v>323.70400000000001</v>
      </c>
      <c r="KE110" s="29">
        <v>326.02600000000001</v>
      </c>
      <c r="KF110" s="29">
        <v>326.62799999999999</v>
      </c>
      <c r="KG110" s="29">
        <v>326.49099999999999</v>
      </c>
      <c r="KH110" s="29">
        <v>322.91199999999998</v>
      </c>
      <c r="KI110" s="29">
        <v>331.5</v>
      </c>
      <c r="KJ110" s="29">
        <v>330.06400000000002</v>
      </c>
      <c r="KK110" s="29">
        <v>321.92599999999999</v>
      </c>
      <c r="KL110" s="29">
        <v>317.68099999999998</v>
      </c>
      <c r="KM110" s="29">
        <v>310.87</v>
      </c>
      <c r="KN110" s="29">
        <v>315.94</v>
      </c>
      <c r="KO110" s="29">
        <v>346.55</v>
      </c>
      <c r="KP110" s="29">
        <v>344.11</v>
      </c>
      <c r="KQ110" s="29">
        <v>341.31200000000001</v>
      </c>
      <c r="KR110" s="29">
        <v>338.56599999999997</v>
      </c>
      <c r="KS110" s="29">
        <v>331.71499999999997</v>
      </c>
      <c r="KT110" s="29">
        <v>343.61399999999998</v>
      </c>
      <c r="KU110" s="29">
        <v>348.74299999999999</v>
      </c>
      <c r="KV110" s="29">
        <v>345.23399999999998</v>
      </c>
      <c r="KW110" s="29">
        <v>344.46800000000002</v>
      </c>
      <c r="KX110" s="29">
        <v>346.94600000000003</v>
      </c>
      <c r="KY110" s="29">
        <v>352.43400000000003</v>
      </c>
      <c r="KZ110" s="29">
        <v>346.26499999999999</v>
      </c>
      <c r="LA110" s="29">
        <v>341.96300000000002</v>
      </c>
      <c r="LB110" s="29">
        <v>341.55799999999999</v>
      </c>
      <c r="LC110" s="29">
        <v>336.72399999999999</v>
      </c>
      <c r="LD110" s="29">
        <v>343.774</v>
      </c>
      <c r="LE110" s="29">
        <v>356.80599999999998</v>
      </c>
      <c r="LF110" s="29">
        <v>360.18799999999999</v>
      </c>
      <c r="LG110" s="29">
        <v>375.15300000000002</v>
      </c>
      <c r="LH110" s="29">
        <v>379.13799999999998</v>
      </c>
      <c r="LI110" s="29">
        <v>359.28399999999999</v>
      </c>
      <c r="LJ110" s="29">
        <v>347.137</v>
      </c>
      <c r="LK110" s="29">
        <v>338.13</v>
      </c>
      <c r="LL110" s="29">
        <v>341.02800000000002</v>
      </c>
      <c r="LM110" s="29">
        <v>340.95600000000002</v>
      </c>
      <c r="LN110" s="29">
        <v>350.529</v>
      </c>
      <c r="LO110" s="29">
        <v>354.404</v>
      </c>
      <c r="LP110" s="29">
        <v>369.08600000000001</v>
      </c>
      <c r="LQ110" s="29">
        <v>355.238</v>
      </c>
      <c r="LR110" s="29">
        <v>337.11</v>
      </c>
      <c r="LS110" s="29">
        <v>334.142</v>
      </c>
      <c r="LT110" s="29">
        <v>333.99700000000001</v>
      </c>
      <c r="LU110" s="29">
        <v>319.952</v>
      </c>
      <c r="LV110" s="29">
        <v>318.02100000000002</v>
      </c>
      <c r="LW110" s="29">
        <v>314.31700000000001</v>
      </c>
      <c r="LX110" s="29">
        <v>332.37299999999999</v>
      </c>
      <c r="LY110" s="29">
        <v>339.892</v>
      </c>
      <c r="LZ110" s="29">
        <v>345.37799999999999</v>
      </c>
      <c r="MA110" s="29">
        <v>343.88400000000001</v>
      </c>
      <c r="MB110" s="29">
        <v>347.38</v>
      </c>
      <c r="MC110" s="29">
        <v>335.78500000000003</v>
      </c>
      <c r="MD110" s="29">
        <v>323.858</v>
      </c>
      <c r="ME110" s="29">
        <v>326.04899999999998</v>
      </c>
      <c r="MF110" s="29">
        <v>325.30900000000003</v>
      </c>
      <c r="MG110" s="29">
        <v>328.221</v>
      </c>
      <c r="MH110" s="29">
        <v>341.16199999999998</v>
      </c>
      <c r="MI110" s="29">
        <v>347.56900000000002</v>
      </c>
      <c r="MJ110" s="29">
        <v>341.88600000000002</v>
      </c>
      <c r="MK110" s="29">
        <v>333.97699999999998</v>
      </c>
      <c r="ML110" s="29">
        <v>332.303</v>
      </c>
      <c r="MM110" s="29">
        <v>341.11</v>
      </c>
      <c r="MN110" s="29">
        <v>340.82299999999998</v>
      </c>
      <c r="MO110" s="29">
        <v>339.68799999999999</v>
      </c>
      <c r="MP110" s="29">
        <v>355.11500000000001</v>
      </c>
      <c r="MQ110" s="29">
        <v>362.9</v>
      </c>
      <c r="MR110" s="29">
        <v>366.08199999999999</v>
      </c>
      <c r="MS110" s="29">
        <v>364.47300000000001</v>
      </c>
      <c r="MT110" s="29">
        <v>357.63400000000001</v>
      </c>
      <c r="MU110" s="29">
        <v>349.697</v>
      </c>
      <c r="MV110" s="29">
        <v>338.58</v>
      </c>
      <c r="MW110" s="29">
        <v>338.76799999999997</v>
      </c>
      <c r="MX110" s="29">
        <v>357.63499999999999</v>
      </c>
      <c r="MY110" s="29">
        <v>382.19600000000003</v>
      </c>
      <c r="MZ110" s="29">
        <v>384.79199999999997</v>
      </c>
      <c r="NA110" s="29">
        <v>385.46699999999998</v>
      </c>
      <c r="NB110" s="29">
        <v>390.78399999999999</v>
      </c>
      <c r="NC110" s="29">
        <v>378.27600000000001</v>
      </c>
      <c r="ND110" s="29">
        <v>383.78899999999999</v>
      </c>
      <c r="NE110" s="29">
        <v>392.60700000000003</v>
      </c>
      <c r="NF110" s="29">
        <v>392.06299999999999</v>
      </c>
      <c r="NG110" s="29">
        <v>399.74299999999999</v>
      </c>
      <c r="NH110" s="29">
        <v>405.03100000000001</v>
      </c>
      <c r="NI110" s="29">
        <v>420.39400000000001</v>
      </c>
      <c r="NJ110" s="29">
        <v>418.87099999999998</v>
      </c>
      <c r="NK110" s="29">
        <v>412.54899999999998</v>
      </c>
      <c r="NL110" s="29">
        <v>415.61</v>
      </c>
      <c r="NM110" s="29">
        <v>412.12400000000002</v>
      </c>
      <c r="NN110" s="29">
        <v>416.26900000000001</v>
      </c>
      <c r="NO110" s="29">
        <v>413.71899999999999</v>
      </c>
      <c r="NP110" s="29">
        <v>416.56299999999999</v>
      </c>
      <c r="NQ110" s="29">
        <v>401.584</v>
      </c>
      <c r="NR110" s="29">
        <v>391.10300000000001</v>
      </c>
      <c r="NS110" s="29">
        <v>382.45100000000002</v>
      </c>
      <c r="NT110" s="29">
        <v>382.24799999999999</v>
      </c>
      <c r="NU110" s="29">
        <v>380.20699999999999</v>
      </c>
      <c r="NV110" s="29">
        <v>390.596</v>
      </c>
      <c r="NW110" s="29">
        <v>393.42</v>
      </c>
      <c r="NX110" s="29">
        <v>396.54599999999999</v>
      </c>
      <c r="NY110" s="29">
        <v>390.47399999999999</v>
      </c>
      <c r="NZ110" s="29">
        <v>398.26100000000002</v>
      </c>
      <c r="OA110" s="29">
        <v>393.98399999999998</v>
      </c>
      <c r="OB110" s="29">
        <v>383.27699999999999</v>
      </c>
      <c r="OC110" s="29">
        <v>367.76100000000002</v>
      </c>
      <c r="OD110" s="29">
        <v>366.30200000000002</v>
      </c>
      <c r="OE110" s="29">
        <v>368.30799999999999</v>
      </c>
      <c r="OF110" s="29">
        <v>379.50299999999999</v>
      </c>
      <c r="OG110" s="29">
        <v>381.404</v>
      </c>
      <c r="OH110" s="29">
        <v>383.05599999999998</v>
      </c>
      <c r="OI110" s="29">
        <v>387.01299999999998</v>
      </c>
      <c r="OJ110" s="29">
        <v>383.37599999999998</v>
      </c>
      <c r="OK110" s="29">
        <v>378.72300000000001</v>
      </c>
      <c r="OL110" s="29">
        <v>381.17200000000003</v>
      </c>
      <c r="OM110" s="29">
        <v>382.95400000000001</v>
      </c>
      <c r="ON110" s="29">
        <v>378.63499999999999</v>
      </c>
      <c r="OO110" s="29">
        <v>376.42399999999998</v>
      </c>
      <c r="OP110" s="29">
        <v>381.09399999999999</v>
      </c>
      <c r="OQ110" s="29">
        <v>387.27100000000002</v>
      </c>
      <c r="OR110" s="29">
        <v>403.07900000000001</v>
      </c>
      <c r="OS110" s="29">
        <v>412.39</v>
      </c>
      <c r="OT110" s="29">
        <v>416.041</v>
      </c>
      <c r="OU110" s="29">
        <v>417.29</v>
      </c>
      <c r="OV110" s="29">
        <v>405.35899999999998</v>
      </c>
      <c r="OW110" s="29">
        <v>403.76100000000002</v>
      </c>
      <c r="OX110" s="29">
        <v>398.5</v>
      </c>
      <c r="OY110" s="29">
        <v>403.49</v>
      </c>
      <c r="OZ110" s="29">
        <v>401.90499999999997</v>
      </c>
      <c r="PA110" s="29">
        <v>416.44299999999998</v>
      </c>
      <c r="PB110" s="29">
        <v>423.00599999999997</v>
      </c>
      <c r="PC110" s="29">
        <v>426.10300000000001</v>
      </c>
      <c r="PD110" s="29">
        <v>421.31900000000002</v>
      </c>
      <c r="PE110" s="29">
        <v>431.32600000000002</v>
      </c>
      <c r="PF110" s="29">
        <v>423.286</v>
      </c>
      <c r="PG110" s="29">
        <v>420.029</v>
      </c>
      <c r="PH110" s="29">
        <v>409.75099999999998</v>
      </c>
      <c r="PI110" s="29">
        <v>393.72899999999998</v>
      </c>
      <c r="PJ110" s="29">
        <v>400.221</v>
      </c>
      <c r="PK110" s="29">
        <v>403.815</v>
      </c>
      <c r="PL110" s="29">
        <v>396.07299999999998</v>
      </c>
      <c r="PM110" s="29">
        <v>409.07400000000001</v>
      </c>
      <c r="PN110" s="29">
        <v>419.12599999999998</v>
      </c>
      <c r="PO110" s="29">
        <v>433.22300000000001</v>
      </c>
      <c r="PP110" s="29">
        <v>438.88099999999997</v>
      </c>
      <c r="PQ110" s="29">
        <v>432.54399999999998</v>
      </c>
      <c r="PR110" s="29">
        <v>420.48</v>
      </c>
      <c r="PS110" s="29">
        <v>410.96800000000002</v>
      </c>
      <c r="PT110" s="29">
        <v>414.108</v>
      </c>
      <c r="PU110" s="29">
        <v>414.125</v>
      </c>
      <c r="PV110" s="29">
        <v>409.846</v>
      </c>
      <c r="PW110" s="29">
        <v>412.476</v>
      </c>
      <c r="PX110" s="29">
        <v>426.33</v>
      </c>
      <c r="PY110" s="29">
        <v>437.85199999999998</v>
      </c>
      <c r="PZ110" s="29">
        <v>450.00299999999999</v>
      </c>
      <c r="QA110" s="29">
        <v>446.30500000000001</v>
      </c>
      <c r="QB110" s="29">
        <v>440.13200000000001</v>
      </c>
      <c r="QC110" s="29">
        <v>433.54700000000003</v>
      </c>
      <c r="QD110" s="29">
        <v>437.57900000000001</v>
      </c>
      <c r="QE110" s="29">
        <v>442.53399999999999</v>
      </c>
      <c r="QF110" s="29">
        <v>434.286</v>
      </c>
      <c r="QG110" s="29">
        <v>429.01600000000002</v>
      </c>
      <c r="QH110" s="29">
        <v>437.42700000000002</v>
      </c>
      <c r="QI110" s="29">
        <v>460.56599999999997</v>
      </c>
      <c r="QJ110" s="29">
        <v>470.27800000000002</v>
      </c>
      <c r="QK110" s="29">
        <v>453.36399999999998</v>
      </c>
      <c r="QL110" s="29">
        <v>431.10599999999999</v>
      </c>
      <c r="QM110" s="29">
        <v>428.839</v>
      </c>
      <c r="QN110" s="29">
        <v>435.89100000000002</v>
      </c>
      <c r="QO110" s="29">
        <v>434.03899999999999</v>
      </c>
      <c r="QP110" s="29">
        <v>433.61399999999998</v>
      </c>
      <c r="QQ110" s="29">
        <v>445.726</v>
      </c>
      <c r="QR110" s="29">
        <v>443.71699999999998</v>
      </c>
      <c r="QS110" s="29">
        <v>437.02699999999999</v>
      </c>
      <c r="QT110" s="29">
        <v>433.84399999999999</v>
      </c>
      <c r="QU110" s="29">
        <v>440.22899999999998</v>
      </c>
      <c r="QV110" s="29">
        <v>437.34800000000001</v>
      </c>
      <c r="QW110" s="29">
        <v>433.18200000000002</v>
      </c>
      <c r="QX110" s="29">
        <v>421.43299999999999</v>
      </c>
      <c r="QY110" s="29">
        <v>428.11900000000003</v>
      </c>
      <c r="QZ110" s="29">
        <v>449.11500000000001</v>
      </c>
      <c r="RA110" s="29">
        <v>443.08600000000001</v>
      </c>
      <c r="RB110" s="29">
        <v>460.87799999999999</v>
      </c>
      <c r="RC110" s="29">
        <v>463.024</v>
      </c>
      <c r="RD110" s="29">
        <v>451.94</v>
      </c>
      <c r="RE110" s="29">
        <v>457.92</v>
      </c>
      <c r="RF110" s="29">
        <v>454.79199999999997</v>
      </c>
      <c r="RG110" s="29">
        <v>478.91500000000002</v>
      </c>
      <c r="RH110" s="29">
        <v>492.45600000000002</v>
      </c>
      <c r="RI110" s="29">
        <v>497.00700000000001</v>
      </c>
      <c r="RJ110" s="29">
        <v>501.16500000000002</v>
      </c>
      <c r="RK110" s="29">
        <v>485.63499999999999</v>
      </c>
      <c r="RL110" s="29">
        <v>470.03300000000002</v>
      </c>
      <c r="RM110" s="29">
        <v>469.62700000000001</v>
      </c>
      <c r="RN110" s="29">
        <v>468.483</v>
      </c>
      <c r="RO110" s="29">
        <v>466.17700000000002</v>
      </c>
      <c r="RP110" s="29">
        <v>466.52600000000001</v>
      </c>
      <c r="RQ110" s="29">
        <v>460.86799999999999</v>
      </c>
      <c r="RR110" s="29">
        <v>454.3</v>
      </c>
      <c r="RS110" s="29">
        <v>452.76400000000001</v>
      </c>
      <c r="RT110" s="29">
        <v>446.95299999999997</v>
      </c>
      <c r="RU110" s="29">
        <v>445.13099999999997</v>
      </c>
      <c r="RV110" s="29">
        <v>442.81900000000002</v>
      </c>
      <c r="RW110" s="29">
        <v>454.58100000000002</v>
      </c>
      <c r="RX110" s="29">
        <v>471.90699999999998</v>
      </c>
      <c r="RY110" s="29">
        <v>476.91</v>
      </c>
      <c r="RZ110" s="29">
        <v>473.45400000000001</v>
      </c>
      <c r="SA110" s="29">
        <v>474.36599999999999</v>
      </c>
      <c r="SB110" s="29">
        <v>465.577</v>
      </c>
      <c r="SC110" s="29">
        <v>460.89100000000002</v>
      </c>
      <c r="SD110" s="29">
        <v>445.15499999999997</v>
      </c>
      <c r="SE110" s="29">
        <v>458.77699999999999</v>
      </c>
      <c r="SF110" s="29">
        <v>448.29899999999998</v>
      </c>
      <c r="SG110" s="29">
        <v>441.26900000000001</v>
      </c>
      <c r="SH110" s="29">
        <v>432.90699999999998</v>
      </c>
      <c r="SI110" s="29">
        <v>426.78300000000002</v>
      </c>
      <c r="SJ110" s="29">
        <v>431.976</v>
      </c>
      <c r="SK110" s="29">
        <v>430.827</v>
      </c>
      <c r="SL110" s="29">
        <v>428.964</v>
      </c>
      <c r="SM110" s="29">
        <v>441.03</v>
      </c>
      <c r="SN110" s="29">
        <v>422.75200000000001</v>
      </c>
      <c r="SO110" s="29">
        <v>415.11</v>
      </c>
      <c r="SP110" s="29">
        <v>412.327</v>
      </c>
      <c r="SQ110" s="29">
        <v>400.21</v>
      </c>
      <c r="SR110" s="29">
        <v>394.80599999999998</v>
      </c>
      <c r="SS110" s="29">
        <v>393.19499999999999</v>
      </c>
      <c r="ST110" s="29">
        <v>373.5</v>
      </c>
      <c r="SU110" s="29">
        <v>358.92700000000002</v>
      </c>
      <c r="SV110" s="29">
        <v>362.387</v>
      </c>
      <c r="SW110" s="29">
        <v>368.88400000000001</v>
      </c>
      <c r="SX110" s="29">
        <v>370.13400000000001</v>
      </c>
      <c r="SY110" s="29">
        <v>368.62299999999999</v>
      </c>
      <c r="SZ110" s="29">
        <v>371.89299999999997</v>
      </c>
      <c r="TA110" s="29">
        <v>383.38200000000001</v>
      </c>
      <c r="TB110" s="29">
        <v>383.63200000000001</v>
      </c>
      <c r="TC110" s="29">
        <v>394.76</v>
      </c>
      <c r="TD110" s="29">
        <v>419.291</v>
      </c>
      <c r="TE110" s="29">
        <v>406.52300000000002</v>
      </c>
      <c r="TF110" s="29">
        <v>404.4</v>
      </c>
      <c r="TG110" s="29">
        <v>395.87700000000001</v>
      </c>
      <c r="TH110" s="29">
        <v>391.291</v>
      </c>
    </row>
    <row r="111" spans="2:532" x14ac:dyDescent="0.25">
      <c r="B111" s="29" t="s">
        <v>25</v>
      </c>
      <c r="C111" s="29" t="s">
        <v>927</v>
      </c>
      <c r="D111" s="29">
        <f t="shared" si="16"/>
        <v>514</v>
      </c>
      <c r="E111" s="29" t="str" cm="1">
        <f t="array" ref="E111">_xll.BDP($B111&amp;" corp",E$11)</f>
        <v>VW 4 5/8 PERP</v>
      </c>
      <c r="F111" s="29" t="str" cm="1">
        <f t="array" ref="F111">_xll.BDP($B111&amp;" corp",F$11)</f>
        <v>VW</v>
      </c>
      <c r="G111" s="29" cm="1">
        <f t="array" ref="G111">_xll.BDP($B111&amp;" corp",G$11)</f>
        <v>4.625</v>
      </c>
      <c r="H111" s="31" cm="1">
        <f t="array" ref="H111">_xll.BDP($B111&amp;" corp",H$11)*1</f>
        <v>46931</v>
      </c>
      <c r="I111" s="31" t="str">
        <f t="shared" si="14"/>
        <v>VW 4.625 28</v>
      </c>
      <c r="J111" s="29" t="str" cm="1">
        <f t="array" ref="J111">_xll.BDP($B111&amp;" corp",J$11)</f>
        <v>EUR</v>
      </c>
      <c r="K111" s="31" cm="1">
        <f t="array" ref="K111">_xll.BDP($B111&amp;" corp",K$11)*1</f>
        <v>43271</v>
      </c>
      <c r="L111" s="29">
        <f t="shared" ca="1" si="15"/>
        <v>855</v>
      </c>
      <c r="N111" s="29">
        <v>1</v>
      </c>
      <c r="O111" s="29" t="s">
        <v>1174</v>
      </c>
      <c r="P111" s="29">
        <f>_xll.BDH(B111&amp;"@"&amp;C111&amp;" Corp","blp_i_sprd_mid","-2AY",,"Dates=h","Fill=C","Sort=R","Dir=H","factor=1","pcs="&amp;TV112,"cols=514;rows=1")</f>
        <v>394.565</v>
      </c>
      <c r="Q111" s="29">
        <v>395.44200000000001</v>
      </c>
      <c r="R111" s="29">
        <v>400.13900000000001</v>
      </c>
      <c r="S111" s="29">
        <v>408.98099999999999</v>
      </c>
      <c r="T111" s="29">
        <v>416.42399999999998</v>
      </c>
      <c r="U111" s="29">
        <v>404.315</v>
      </c>
      <c r="V111" s="29">
        <v>399.42899999999997</v>
      </c>
      <c r="W111" s="29">
        <v>396.84199999999998</v>
      </c>
      <c r="X111" s="29">
        <v>395.59899999999999</v>
      </c>
      <c r="Y111" s="29">
        <v>392.07400000000001</v>
      </c>
      <c r="Z111" s="29">
        <v>382.06099999999998</v>
      </c>
      <c r="AA111" s="29">
        <v>382.69799999999998</v>
      </c>
      <c r="AB111" s="29">
        <v>390.471</v>
      </c>
      <c r="AC111" s="29">
        <v>399.63799999999998</v>
      </c>
      <c r="AD111" s="29">
        <v>400.80700000000002</v>
      </c>
      <c r="AE111" s="29">
        <v>408.44900000000001</v>
      </c>
      <c r="AF111" s="29">
        <v>418.34699999999998</v>
      </c>
      <c r="AG111" s="29">
        <v>422.94799999999998</v>
      </c>
      <c r="AH111" s="29">
        <v>429.911</v>
      </c>
      <c r="AI111" s="29">
        <v>419.96600000000001</v>
      </c>
      <c r="AJ111" s="29">
        <v>409.49299999999999</v>
      </c>
      <c r="AK111" s="29">
        <v>409.64100000000002</v>
      </c>
      <c r="AL111" s="29">
        <v>404.161</v>
      </c>
      <c r="AM111" s="29">
        <v>387.73500000000001</v>
      </c>
      <c r="AN111" s="29">
        <v>387.77100000000002</v>
      </c>
      <c r="AO111" s="29">
        <v>388.20800000000003</v>
      </c>
      <c r="AP111" s="29">
        <v>392.166</v>
      </c>
      <c r="AQ111" s="29">
        <v>393.61700000000002</v>
      </c>
      <c r="AR111" s="29">
        <v>393.91399999999999</v>
      </c>
      <c r="AS111" s="29">
        <v>389.714</v>
      </c>
      <c r="AT111" s="29">
        <v>393.66500000000002</v>
      </c>
      <c r="AU111" s="29">
        <v>394.79399999999998</v>
      </c>
      <c r="AV111" s="29">
        <v>390.29599999999999</v>
      </c>
      <c r="AW111" s="29">
        <v>388.98700000000002</v>
      </c>
      <c r="AX111" s="29">
        <v>386.83199999999999</v>
      </c>
      <c r="AY111" s="29">
        <v>385.26799999999997</v>
      </c>
      <c r="AZ111" s="29">
        <v>390.30700000000002</v>
      </c>
      <c r="BA111" s="29">
        <v>388.62599999999998</v>
      </c>
      <c r="BB111" s="29">
        <v>389.65</v>
      </c>
      <c r="BC111" s="29">
        <v>389.68599999999998</v>
      </c>
      <c r="BD111" s="29">
        <v>382.524</v>
      </c>
      <c r="BE111" s="29">
        <v>377.33300000000003</v>
      </c>
      <c r="BF111" s="29">
        <v>386.94499999999999</v>
      </c>
      <c r="BG111" s="29">
        <v>400.495</v>
      </c>
      <c r="BH111" s="29">
        <v>404.82400000000001</v>
      </c>
      <c r="BI111" s="29">
        <v>403.86099999999999</v>
      </c>
      <c r="BJ111" s="29">
        <v>403.80900000000003</v>
      </c>
      <c r="BK111" s="29">
        <v>399.49400000000003</v>
      </c>
      <c r="BL111" s="29">
        <v>386.19</v>
      </c>
      <c r="BM111" s="29">
        <v>379.47899999999998</v>
      </c>
      <c r="BN111" s="29">
        <v>378.74700000000001</v>
      </c>
      <c r="BO111" s="29">
        <v>381.23200000000003</v>
      </c>
      <c r="BP111" s="29">
        <v>394.29399999999998</v>
      </c>
      <c r="BQ111" s="29">
        <v>399.19200000000001</v>
      </c>
      <c r="BR111" s="29">
        <v>407.38799999999998</v>
      </c>
      <c r="BS111" s="29">
        <v>409.89800000000002</v>
      </c>
      <c r="BT111" s="29">
        <v>420.50400000000002</v>
      </c>
      <c r="BU111" s="29">
        <v>422.2</v>
      </c>
      <c r="BV111" s="29">
        <v>418.65100000000001</v>
      </c>
      <c r="BW111" s="29">
        <v>417.13299999999998</v>
      </c>
      <c r="BX111" s="29">
        <v>401.67899999999997</v>
      </c>
      <c r="BY111" s="29">
        <v>398.75299999999999</v>
      </c>
      <c r="BZ111" s="29">
        <v>393.15100000000001</v>
      </c>
      <c r="CA111" s="29">
        <v>387.65499999999997</v>
      </c>
      <c r="CB111" s="29">
        <v>386.60199999999998</v>
      </c>
      <c r="CC111" s="29">
        <v>388.18299999999999</v>
      </c>
      <c r="CD111" s="29">
        <v>383.959</v>
      </c>
      <c r="CE111" s="29">
        <v>403.65699999999998</v>
      </c>
      <c r="CF111" s="29">
        <v>412.00700000000001</v>
      </c>
      <c r="CG111" s="29">
        <v>418.50799999999998</v>
      </c>
      <c r="CH111" s="29">
        <v>417.40800000000002</v>
      </c>
      <c r="CI111" s="29">
        <v>420.81400000000002</v>
      </c>
      <c r="CJ111" s="29">
        <v>418.69600000000003</v>
      </c>
      <c r="CK111" s="29">
        <v>422.99099999999999</v>
      </c>
      <c r="CL111" s="29">
        <v>419.06700000000001</v>
      </c>
      <c r="CM111" s="29">
        <v>417.04</v>
      </c>
      <c r="CN111" s="29">
        <v>415.07799999999997</v>
      </c>
      <c r="CO111" s="29">
        <v>415.79300000000001</v>
      </c>
      <c r="CP111" s="29">
        <v>419.39</v>
      </c>
      <c r="CQ111" s="29">
        <v>421.24</v>
      </c>
      <c r="CR111" s="29">
        <v>421.21100000000001</v>
      </c>
      <c r="CS111" s="29">
        <v>426.07499999999999</v>
      </c>
      <c r="CT111" s="29">
        <v>430.23</v>
      </c>
      <c r="CU111" s="29">
        <v>428.54599999999999</v>
      </c>
      <c r="CV111" s="29">
        <v>425.57400000000001</v>
      </c>
      <c r="CW111" s="29">
        <v>420.84800000000001</v>
      </c>
      <c r="CX111" s="29">
        <v>412.80500000000001</v>
      </c>
      <c r="CY111" s="29">
        <v>420.238</v>
      </c>
      <c r="CZ111" s="29">
        <v>410.58800000000002</v>
      </c>
      <c r="DA111" s="29">
        <v>408.50200000000001</v>
      </c>
      <c r="DB111" s="29">
        <v>395.67099999999999</v>
      </c>
      <c r="DC111" s="29">
        <v>388.29399999999998</v>
      </c>
      <c r="DD111" s="29">
        <v>402.73399999999998</v>
      </c>
      <c r="DE111" s="29">
        <v>400.10899999999998</v>
      </c>
      <c r="DF111" s="29">
        <v>410.36500000000001</v>
      </c>
      <c r="DG111" s="29">
        <v>384.416</v>
      </c>
      <c r="DH111" s="29">
        <v>365.13400000000001</v>
      </c>
      <c r="DI111" s="29">
        <v>348.875</v>
      </c>
      <c r="DJ111" s="29">
        <v>361.24700000000001</v>
      </c>
      <c r="DK111" s="29">
        <v>399.08199999999999</v>
      </c>
      <c r="DL111" s="29">
        <v>410.41199999999998</v>
      </c>
      <c r="DM111" s="29">
        <v>431.89</v>
      </c>
      <c r="DN111" s="29">
        <v>438.6</v>
      </c>
      <c r="DO111" s="29">
        <v>439.28399999999999</v>
      </c>
      <c r="DP111" s="29">
        <v>428.733</v>
      </c>
      <c r="DQ111" s="29">
        <v>428.017</v>
      </c>
      <c r="DR111" s="29">
        <v>438.84199999999998</v>
      </c>
      <c r="DS111" s="29">
        <v>442.55900000000003</v>
      </c>
      <c r="DT111" s="29">
        <v>452.53899999999999</v>
      </c>
      <c r="DU111" s="29">
        <v>452.18799999999999</v>
      </c>
      <c r="DV111" s="29">
        <v>457.24</v>
      </c>
      <c r="DW111" s="29">
        <v>466.19499999999999</v>
      </c>
      <c r="DX111" s="29">
        <v>485.245</v>
      </c>
      <c r="DY111" s="29">
        <v>497.04199999999997</v>
      </c>
      <c r="DZ111" s="29">
        <v>499.05099999999999</v>
      </c>
      <c r="EA111" s="29">
        <v>491.50299999999999</v>
      </c>
      <c r="EB111" s="29">
        <v>487.65899999999999</v>
      </c>
      <c r="EC111" s="29">
        <v>488.44499999999999</v>
      </c>
      <c r="ED111" s="29">
        <v>489.40699999999998</v>
      </c>
      <c r="EE111" s="29">
        <v>498.19499999999999</v>
      </c>
      <c r="EF111" s="29">
        <v>499.267</v>
      </c>
      <c r="EG111" s="29">
        <v>505.21899999999999</v>
      </c>
      <c r="EH111" s="29">
        <v>510.40499999999997</v>
      </c>
      <c r="EI111" s="29">
        <v>491.00900000000001</v>
      </c>
      <c r="EJ111" s="29">
        <v>482.70800000000003</v>
      </c>
      <c r="EK111" s="29">
        <v>471.495</v>
      </c>
      <c r="EL111" s="29">
        <v>459.69400000000002</v>
      </c>
      <c r="EM111" s="29">
        <v>448.90800000000002</v>
      </c>
      <c r="EN111" s="29">
        <v>466.28800000000001</v>
      </c>
      <c r="EO111" s="29">
        <v>467.69299999999998</v>
      </c>
      <c r="EP111" s="29">
        <v>507.67700000000002</v>
      </c>
      <c r="EQ111" s="29">
        <v>519.16600000000005</v>
      </c>
      <c r="ER111" s="29">
        <v>501.46</v>
      </c>
      <c r="ES111" s="29">
        <v>491.32799999999997</v>
      </c>
      <c r="ET111" s="29">
        <v>482.19600000000003</v>
      </c>
      <c r="EU111" s="29">
        <v>459.255</v>
      </c>
      <c r="EV111" s="29">
        <v>445.60899999999998</v>
      </c>
      <c r="EW111" s="29">
        <v>492.375</v>
      </c>
      <c r="EX111" s="29">
        <v>544.66700000000003</v>
      </c>
      <c r="EY111" s="29">
        <v>569.32100000000003</v>
      </c>
      <c r="EZ111" s="29">
        <v>624.41800000000001</v>
      </c>
      <c r="FA111" s="29">
        <v>636.68299999999999</v>
      </c>
      <c r="FB111" s="29">
        <v>624.54399999999998</v>
      </c>
      <c r="FC111" s="29">
        <v>601.721</v>
      </c>
      <c r="FD111" s="29">
        <v>589.22900000000004</v>
      </c>
      <c r="FE111" s="29">
        <v>569.16700000000003</v>
      </c>
      <c r="FF111" s="29">
        <v>540.19200000000001</v>
      </c>
      <c r="FG111" s="29">
        <v>502.822</v>
      </c>
      <c r="FH111" s="29">
        <v>496.46100000000001</v>
      </c>
      <c r="FI111" s="29">
        <v>607.86400000000003</v>
      </c>
      <c r="FJ111" s="29">
        <v>656.39800000000002</v>
      </c>
      <c r="FK111" s="29">
        <v>641.27700000000004</v>
      </c>
      <c r="FL111" s="29">
        <v>718.14</v>
      </c>
      <c r="FM111" s="29">
        <v>704.66800000000001</v>
      </c>
      <c r="FN111" s="29">
        <v>657.10699999999997</v>
      </c>
      <c r="FO111" s="29">
        <v>565.75400000000002</v>
      </c>
      <c r="FP111" s="29">
        <v>484.63799999999998</v>
      </c>
      <c r="FQ111" s="29">
        <v>482.65699999999998</v>
      </c>
      <c r="FR111" s="29">
        <v>401.053</v>
      </c>
      <c r="FS111" s="29">
        <v>395.59500000000003</v>
      </c>
      <c r="FT111" s="29">
        <v>411.33800000000002</v>
      </c>
      <c r="FU111" s="29">
        <v>359.49599999999998</v>
      </c>
      <c r="FV111" s="29">
        <v>328.35300000000001</v>
      </c>
      <c r="FW111" s="29">
        <v>310.95699999999999</v>
      </c>
      <c r="FX111" s="29">
        <v>317.83499999999998</v>
      </c>
      <c r="FY111" s="29">
        <v>344.84899999999999</v>
      </c>
      <c r="FZ111" s="29">
        <v>347.12200000000001</v>
      </c>
      <c r="GA111" s="29">
        <v>324.589</v>
      </c>
      <c r="GB111" s="29">
        <v>304.53699999999998</v>
      </c>
      <c r="GC111" s="29">
        <v>301.70299999999997</v>
      </c>
      <c r="GD111" s="29">
        <v>295.85899999999998</v>
      </c>
      <c r="GE111" s="29">
        <v>277.78300000000002</v>
      </c>
      <c r="GF111" s="29">
        <v>278.66800000000001</v>
      </c>
      <c r="GG111" s="29">
        <v>277.98899999999998</v>
      </c>
      <c r="GH111" s="29">
        <v>279.245</v>
      </c>
      <c r="GI111" s="29">
        <v>276.37400000000002</v>
      </c>
      <c r="GJ111" s="29">
        <v>276.21300000000002</v>
      </c>
      <c r="GK111" s="29">
        <v>275.39100000000002</v>
      </c>
      <c r="GL111" s="29">
        <v>272.53100000000001</v>
      </c>
      <c r="GM111" s="29">
        <v>276.166</v>
      </c>
      <c r="GN111" s="29">
        <v>278.74400000000003</v>
      </c>
      <c r="GO111" s="29">
        <v>273.15699999999998</v>
      </c>
      <c r="GP111" s="29">
        <v>268.94</v>
      </c>
      <c r="GQ111" s="29">
        <v>271.22199999999998</v>
      </c>
      <c r="GR111" s="29">
        <v>280.69799999999998</v>
      </c>
      <c r="GS111" s="29">
        <v>289.23399999999998</v>
      </c>
      <c r="GT111" s="29">
        <v>288.41399999999999</v>
      </c>
      <c r="GU111" s="29">
        <v>285.92099999999999</v>
      </c>
      <c r="GV111" s="29">
        <v>280.38400000000001</v>
      </c>
      <c r="GW111" s="29">
        <v>283.30200000000002</v>
      </c>
      <c r="GX111" s="29">
        <v>290.5</v>
      </c>
      <c r="GY111" s="29">
        <v>278.68099999999998</v>
      </c>
      <c r="GZ111" s="29">
        <v>275.892</v>
      </c>
      <c r="HA111" s="29">
        <v>269.21499999999997</v>
      </c>
      <c r="HB111" s="29">
        <v>270.29399999999998</v>
      </c>
      <c r="HC111" s="29">
        <v>268.86</v>
      </c>
      <c r="HD111" s="29">
        <v>272.22500000000002</v>
      </c>
      <c r="HE111" s="29">
        <v>278.40699999999998</v>
      </c>
      <c r="HF111" s="29">
        <v>281.25599999999997</v>
      </c>
      <c r="HG111" s="29">
        <v>279.416</v>
      </c>
      <c r="HH111" s="29">
        <v>279.19</v>
      </c>
      <c r="HI111" s="29">
        <v>283.17599999999999</v>
      </c>
      <c r="HJ111" s="29">
        <v>283.71600000000001</v>
      </c>
      <c r="HK111" s="29">
        <v>290.154</v>
      </c>
      <c r="HL111" s="29">
        <v>290.13</v>
      </c>
      <c r="HM111" s="29">
        <v>287.363</v>
      </c>
      <c r="HN111" s="29">
        <v>283.59800000000001</v>
      </c>
      <c r="HO111" s="29">
        <v>275.57499999999999</v>
      </c>
      <c r="HP111" s="29">
        <v>271.24</v>
      </c>
      <c r="HQ111" s="29">
        <v>271.80799999999999</v>
      </c>
      <c r="HR111" s="29">
        <v>276.61799999999999</v>
      </c>
      <c r="HS111" s="29">
        <v>275.96300000000002</v>
      </c>
      <c r="HT111" s="29">
        <v>276.065</v>
      </c>
      <c r="HU111" s="29">
        <v>278.55599999999998</v>
      </c>
      <c r="HV111" s="29">
        <v>277.42099999999999</v>
      </c>
      <c r="HW111" s="29">
        <v>279.666</v>
      </c>
      <c r="HX111" s="29">
        <v>284.32</v>
      </c>
      <c r="HY111" s="29">
        <v>284.11799999999999</v>
      </c>
      <c r="HZ111" s="29">
        <v>285.27199999999999</v>
      </c>
      <c r="IA111" s="29">
        <v>285.70699999999999</v>
      </c>
      <c r="IB111" s="29">
        <v>287.41800000000001</v>
      </c>
      <c r="IC111" s="29">
        <v>283.09899999999999</v>
      </c>
      <c r="ID111" s="29">
        <v>284.798</v>
      </c>
      <c r="IE111" s="29">
        <v>292.12700000000001</v>
      </c>
      <c r="IF111" s="29">
        <v>296.77300000000002</v>
      </c>
      <c r="IG111" s="29">
        <v>305.387</v>
      </c>
      <c r="IH111" s="29">
        <v>309.435</v>
      </c>
      <c r="II111" s="29">
        <v>299.84199999999998</v>
      </c>
      <c r="IJ111" s="29">
        <v>304.69600000000003</v>
      </c>
      <c r="IK111" s="29">
        <v>305.17500000000001</v>
      </c>
      <c r="IL111" s="29">
        <v>304.245</v>
      </c>
      <c r="IM111" s="29">
        <v>303.70800000000003</v>
      </c>
      <c r="IN111" s="29">
        <v>306.25400000000002</v>
      </c>
      <c r="IO111" s="29">
        <v>316.46800000000002</v>
      </c>
      <c r="IP111" s="29">
        <v>319.22300000000001</v>
      </c>
      <c r="IQ111" s="29">
        <v>320.89600000000002</v>
      </c>
      <c r="IR111" s="29">
        <v>316.42099999999999</v>
      </c>
      <c r="IS111" s="29">
        <v>315.923</v>
      </c>
      <c r="IT111" s="29">
        <v>316.20100000000002</v>
      </c>
      <c r="IU111" s="29">
        <v>319.29199999999997</v>
      </c>
      <c r="IV111" s="29">
        <v>316.82400000000001</v>
      </c>
      <c r="IW111" s="29">
        <v>311.73099999999999</v>
      </c>
      <c r="IX111" s="29">
        <v>312.25599999999997</v>
      </c>
      <c r="IY111" s="29">
        <v>311.04899999999998</v>
      </c>
      <c r="IZ111" s="29">
        <v>303.30700000000002</v>
      </c>
      <c r="JA111" s="29">
        <v>302.06200000000001</v>
      </c>
      <c r="JB111" s="29">
        <v>296.279</v>
      </c>
      <c r="JC111" s="29">
        <v>307.791</v>
      </c>
      <c r="JD111" s="29">
        <v>323.09699999999998</v>
      </c>
      <c r="JE111" s="29">
        <v>326.72899999999998</v>
      </c>
      <c r="JF111" s="29">
        <v>322.62299999999999</v>
      </c>
      <c r="JG111" s="29">
        <v>317.15699999999998</v>
      </c>
      <c r="JH111" s="29">
        <v>311.06</v>
      </c>
      <c r="JI111" s="29">
        <v>314.315</v>
      </c>
      <c r="JJ111" s="29">
        <v>320.00400000000002</v>
      </c>
      <c r="JK111" s="29">
        <v>322.46100000000001</v>
      </c>
      <c r="JL111" s="29">
        <v>320.70299999999997</v>
      </c>
      <c r="JM111" s="29">
        <v>320.58600000000001</v>
      </c>
      <c r="JN111" s="29">
        <v>327.452</v>
      </c>
      <c r="JO111" s="29">
        <v>329.73399999999998</v>
      </c>
      <c r="JP111" s="29">
        <v>331.66300000000001</v>
      </c>
      <c r="JQ111" s="29">
        <v>337.11599999999999</v>
      </c>
      <c r="JR111" s="29">
        <v>341.28199999999998</v>
      </c>
      <c r="JS111" s="29">
        <v>340.39400000000001</v>
      </c>
      <c r="JT111" s="29">
        <v>349.19299999999998</v>
      </c>
      <c r="JU111" s="29">
        <v>353.69600000000003</v>
      </c>
      <c r="JV111" s="29">
        <v>356.298</v>
      </c>
      <c r="JW111" s="29">
        <v>345.89800000000002</v>
      </c>
      <c r="JX111" s="29">
        <v>344.41800000000001</v>
      </c>
      <c r="JY111" s="29">
        <v>347.73399999999998</v>
      </c>
      <c r="JZ111" s="29">
        <v>340.774</v>
      </c>
      <c r="KA111" s="29">
        <v>333.93900000000002</v>
      </c>
      <c r="KB111" s="29">
        <v>337.84399999999999</v>
      </c>
      <c r="KC111" s="29">
        <v>338.40699999999998</v>
      </c>
      <c r="KD111" s="29">
        <v>341.42099999999999</v>
      </c>
      <c r="KE111" s="29">
        <v>342.46800000000002</v>
      </c>
      <c r="KF111" s="29">
        <v>343.58</v>
      </c>
      <c r="KG111" s="29">
        <v>342.72699999999998</v>
      </c>
      <c r="KH111" s="29">
        <v>338.42899999999997</v>
      </c>
      <c r="KI111" s="29">
        <v>345.46199999999999</v>
      </c>
      <c r="KJ111" s="29">
        <v>343.18799999999999</v>
      </c>
      <c r="KK111" s="29">
        <v>334.24200000000002</v>
      </c>
      <c r="KL111" s="29">
        <v>328.93</v>
      </c>
      <c r="KM111" s="29">
        <v>323.625</v>
      </c>
      <c r="KN111" s="29">
        <v>328.851</v>
      </c>
      <c r="KO111" s="29">
        <v>357.18099999999998</v>
      </c>
      <c r="KP111" s="29">
        <v>355.14699999999999</v>
      </c>
      <c r="KQ111" s="29">
        <v>353.11700000000002</v>
      </c>
      <c r="KR111" s="29">
        <v>353.67200000000003</v>
      </c>
      <c r="KS111" s="29">
        <v>347.26900000000001</v>
      </c>
      <c r="KT111" s="29">
        <v>359.61200000000002</v>
      </c>
      <c r="KU111" s="29">
        <v>364.447</v>
      </c>
      <c r="KV111" s="29">
        <v>361.43299999999999</v>
      </c>
      <c r="KW111" s="29">
        <v>361.41899999999998</v>
      </c>
      <c r="KX111" s="29">
        <v>363.38799999999998</v>
      </c>
      <c r="KY111" s="29">
        <v>369.34500000000003</v>
      </c>
      <c r="KZ111" s="29">
        <v>363.55200000000002</v>
      </c>
      <c r="LA111" s="29">
        <v>358.95499999999998</v>
      </c>
      <c r="LB111" s="29">
        <v>358.98500000000001</v>
      </c>
      <c r="LC111" s="29">
        <v>355.66699999999997</v>
      </c>
      <c r="LD111" s="29">
        <v>362.56599999999997</v>
      </c>
      <c r="LE111" s="29">
        <v>374.73700000000002</v>
      </c>
      <c r="LF111" s="29">
        <v>378.113</v>
      </c>
      <c r="LG111" s="29">
        <v>393.673</v>
      </c>
      <c r="LH111" s="29">
        <v>398.18700000000001</v>
      </c>
      <c r="LI111" s="29">
        <v>382.15199999999999</v>
      </c>
      <c r="LJ111" s="29">
        <v>367.26900000000001</v>
      </c>
      <c r="LK111" s="29">
        <v>358.26499999999999</v>
      </c>
      <c r="LL111" s="29">
        <v>359.495</v>
      </c>
      <c r="LM111" s="29">
        <v>360.05</v>
      </c>
      <c r="LN111" s="29">
        <v>369.81099999999998</v>
      </c>
      <c r="LO111" s="29">
        <v>372.94499999999999</v>
      </c>
      <c r="LP111" s="29">
        <v>388.83300000000003</v>
      </c>
      <c r="LQ111" s="29">
        <v>375.38200000000001</v>
      </c>
      <c r="LR111" s="29">
        <v>355.745</v>
      </c>
      <c r="LS111" s="29">
        <v>353.22899999999998</v>
      </c>
      <c r="LT111" s="29">
        <v>350.44499999999999</v>
      </c>
      <c r="LU111" s="29">
        <v>337.90800000000002</v>
      </c>
      <c r="LV111" s="29">
        <v>334.95800000000003</v>
      </c>
      <c r="LW111" s="29">
        <v>331.49799999999999</v>
      </c>
      <c r="LX111" s="29">
        <v>348.43</v>
      </c>
      <c r="LY111" s="29">
        <v>354.03100000000001</v>
      </c>
      <c r="LZ111" s="29">
        <v>358.91800000000001</v>
      </c>
      <c r="MA111" s="29">
        <v>356.79500000000002</v>
      </c>
      <c r="MB111" s="29">
        <v>358.11599999999999</v>
      </c>
      <c r="MC111" s="29">
        <v>346.34699999999998</v>
      </c>
      <c r="MD111" s="29">
        <v>333.79899999999998</v>
      </c>
      <c r="ME111" s="29">
        <v>334.70499999999998</v>
      </c>
      <c r="MF111" s="29">
        <v>333.06799999999998</v>
      </c>
      <c r="MG111" s="29">
        <v>335.68599999999998</v>
      </c>
      <c r="MH111" s="29">
        <v>349.71199999999999</v>
      </c>
      <c r="MI111" s="29">
        <v>357.48399999999998</v>
      </c>
      <c r="MJ111" s="29">
        <v>352.59100000000001</v>
      </c>
      <c r="MK111" s="29">
        <v>344.99900000000002</v>
      </c>
      <c r="ML111" s="29">
        <v>344.65300000000002</v>
      </c>
      <c r="MM111" s="29">
        <v>348.8</v>
      </c>
      <c r="MN111" s="29">
        <v>348.14499999999998</v>
      </c>
      <c r="MO111" s="29">
        <v>347.28</v>
      </c>
      <c r="MP111" s="29">
        <v>359.26100000000002</v>
      </c>
      <c r="MQ111" s="29">
        <v>365.01100000000002</v>
      </c>
      <c r="MR111" s="29">
        <v>364.90499999999997</v>
      </c>
      <c r="MS111" s="29">
        <v>368.77800000000002</v>
      </c>
      <c r="MT111" s="29">
        <v>363.53199999999998</v>
      </c>
      <c r="MU111" s="29">
        <v>358.50200000000001</v>
      </c>
      <c r="MV111" s="29">
        <v>347.17</v>
      </c>
      <c r="MW111" s="29">
        <v>345.26900000000001</v>
      </c>
      <c r="MX111" s="29">
        <v>363.19600000000003</v>
      </c>
      <c r="MY111" s="29">
        <v>386.745</v>
      </c>
      <c r="MZ111" s="29">
        <v>389.37599999999998</v>
      </c>
      <c r="NA111" s="29">
        <v>391.49599999999998</v>
      </c>
      <c r="NB111" s="29">
        <v>393.95499999999998</v>
      </c>
      <c r="NC111" s="29">
        <v>385.86500000000001</v>
      </c>
      <c r="ND111" s="29">
        <v>395.86500000000001</v>
      </c>
      <c r="NE111" s="29">
        <v>405.30599999999998</v>
      </c>
      <c r="NF111" s="29">
        <v>404.43200000000002</v>
      </c>
      <c r="NG111" s="29">
        <v>410.04599999999999</v>
      </c>
      <c r="NH111" s="29">
        <v>416.52499999999998</v>
      </c>
      <c r="NI111" s="29">
        <v>425.82400000000001</v>
      </c>
      <c r="NJ111" s="29">
        <v>424.75</v>
      </c>
      <c r="NK111" s="29">
        <v>419.06099999999998</v>
      </c>
      <c r="NL111" s="29">
        <v>421.94600000000003</v>
      </c>
      <c r="NM111" s="29">
        <v>418.36599999999999</v>
      </c>
      <c r="NN111" s="29">
        <v>423.50900000000001</v>
      </c>
      <c r="NO111" s="29">
        <v>420.012</v>
      </c>
      <c r="NP111" s="29">
        <v>422.57</v>
      </c>
      <c r="NQ111" s="29">
        <v>408.70699999999999</v>
      </c>
      <c r="NR111" s="29">
        <v>399.83199999999999</v>
      </c>
      <c r="NS111" s="29">
        <v>392.75599999999997</v>
      </c>
      <c r="NT111" s="29">
        <v>390.57600000000002</v>
      </c>
      <c r="NU111" s="29">
        <v>386.76400000000001</v>
      </c>
      <c r="NV111" s="29">
        <v>395.97199999999998</v>
      </c>
      <c r="NW111" s="29">
        <v>398.07</v>
      </c>
      <c r="NX111" s="29">
        <v>399.85399999999998</v>
      </c>
      <c r="NY111" s="29">
        <v>393.67399999999998</v>
      </c>
      <c r="NZ111" s="29">
        <v>401.53699999999998</v>
      </c>
      <c r="OA111" s="29">
        <v>397.99900000000002</v>
      </c>
      <c r="OB111" s="29">
        <v>390.58699999999999</v>
      </c>
      <c r="OC111" s="29">
        <v>373.77699999999999</v>
      </c>
      <c r="OD111" s="29">
        <v>371.87400000000002</v>
      </c>
      <c r="OE111" s="29">
        <v>372.75099999999998</v>
      </c>
      <c r="OF111" s="29">
        <v>383.358</v>
      </c>
      <c r="OG111" s="29">
        <v>385.39400000000001</v>
      </c>
      <c r="OH111" s="29">
        <v>386.16699999999997</v>
      </c>
      <c r="OI111" s="29">
        <v>390.27300000000002</v>
      </c>
      <c r="OJ111" s="29">
        <v>386.858</v>
      </c>
      <c r="OK111" s="29">
        <v>380.84300000000002</v>
      </c>
      <c r="OL111" s="29">
        <v>380.06</v>
      </c>
      <c r="OM111" s="29">
        <v>381.113</v>
      </c>
      <c r="ON111" s="29">
        <v>377.28199999999998</v>
      </c>
      <c r="OO111" s="29">
        <v>377.40699999999998</v>
      </c>
      <c r="OP111" s="29">
        <v>382.23500000000001</v>
      </c>
      <c r="OQ111" s="29">
        <v>386.56</v>
      </c>
      <c r="OR111" s="29">
        <v>398.46199999999999</v>
      </c>
      <c r="OS111" s="29">
        <v>408.56299999999999</v>
      </c>
      <c r="OT111" s="29">
        <v>413.35</v>
      </c>
      <c r="OU111" s="29">
        <v>414.476</v>
      </c>
      <c r="OV111" s="29">
        <v>399.19600000000003</v>
      </c>
      <c r="OW111" s="29">
        <v>398.71600000000001</v>
      </c>
      <c r="OX111" s="29">
        <v>395.23599999999999</v>
      </c>
      <c r="OY111" s="29">
        <v>401.66</v>
      </c>
      <c r="OZ111" s="29">
        <v>400.82400000000001</v>
      </c>
      <c r="PA111" s="29">
        <v>418.76400000000001</v>
      </c>
      <c r="PB111" s="29">
        <v>424.86099999999999</v>
      </c>
      <c r="PC111" s="29">
        <v>430.51</v>
      </c>
      <c r="PD111" s="29">
        <v>428.61799999999999</v>
      </c>
      <c r="PE111" s="29">
        <v>437.07</v>
      </c>
      <c r="PF111" s="29">
        <v>427.29700000000003</v>
      </c>
      <c r="PG111" s="29">
        <v>421.82</v>
      </c>
      <c r="PH111" s="29">
        <v>414.61399999999998</v>
      </c>
      <c r="PI111" s="29">
        <v>403.62900000000002</v>
      </c>
      <c r="PJ111" s="29">
        <v>408.63400000000001</v>
      </c>
      <c r="PK111" s="29">
        <v>411.15499999999997</v>
      </c>
      <c r="PL111" s="29">
        <v>403.42599999999999</v>
      </c>
      <c r="PM111" s="29">
        <v>413.911</v>
      </c>
      <c r="PN111" s="29">
        <v>424.14699999999999</v>
      </c>
      <c r="PO111" s="29">
        <v>437.95499999999998</v>
      </c>
      <c r="PP111" s="29">
        <v>444.74900000000002</v>
      </c>
      <c r="PQ111" s="29">
        <v>435.678</v>
      </c>
      <c r="PR111" s="29">
        <v>424.81799999999998</v>
      </c>
      <c r="PS111" s="29">
        <v>414.71199999999999</v>
      </c>
      <c r="PT111" s="29">
        <v>415.61500000000001</v>
      </c>
      <c r="PU111" s="29">
        <v>415.39699999999999</v>
      </c>
      <c r="PV111" s="29">
        <v>409.202</v>
      </c>
      <c r="PW111" s="29">
        <v>412.024</v>
      </c>
      <c r="PX111" s="29">
        <v>422.49700000000001</v>
      </c>
      <c r="PY111" s="29">
        <v>437.46300000000002</v>
      </c>
      <c r="PZ111" s="29">
        <v>448.37</v>
      </c>
      <c r="QA111" s="29">
        <v>445.14299999999997</v>
      </c>
      <c r="QB111" s="29">
        <v>438.685</v>
      </c>
      <c r="QC111" s="29">
        <v>432.34</v>
      </c>
      <c r="QD111" s="29">
        <v>437.25900000000001</v>
      </c>
      <c r="QE111" s="29">
        <v>440.06400000000002</v>
      </c>
      <c r="QF111" s="29">
        <v>433.31700000000001</v>
      </c>
      <c r="QG111" s="29">
        <v>431.27300000000002</v>
      </c>
      <c r="QH111" s="29">
        <v>440.58800000000002</v>
      </c>
      <c r="QI111" s="29">
        <v>460.23700000000002</v>
      </c>
      <c r="QJ111" s="29">
        <v>468.27</v>
      </c>
      <c r="QK111" s="29">
        <v>449.07799999999997</v>
      </c>
      <c r="QL111" s="29">
        <v>432.46899999999999</v>
      </c>
      <c r="QM111" s="29">
        <v>431.59399999999999</v>
      </c>
      <c r="QN111" s="29">
        <v>437.22399999999999</v>
      </c>
      <c r="QO111" s="29">
        <v>434.238</v>
      </c>
      <c r="QP111" s="29">
        <v>436.476</v>
      </c>
      <c r="QQ111" s="29">
        <v>448.11099999999999</v>
      </c>
      <c r="QR111" s="29">
        <v>448.52100000000002</v>
      </c>
      <c r="QS111" s="29">
        <v>441.97199999999998</v>
      </c>
      <c r="QT111" s="29">
        <v>438.62</v>
      </c>
      <c r="QU111" s="29">
        <v>444.06400000000002</v>
      </c>
      <c r="QV111" s="29">
        <v>440.45400000000001</v>
      </c>
      <c r="QW111" s="29">
        <v>435.65800000000002</v>
      </c>
      <c r="QX111" s="29">
        <v>426.697</v>
      </c>
      <c r="QY111" s="29">
        <v>431.06799999999998</v>
      </c>
      <c r="QZ111" s="29">
        <v>450.14</v>
      </c>
      <c r="RA111" s="29">
        <v>444.72899999999998</v>
      </c>
      <c r="RB111" s="29">
        <v>469.00400000000002</v>
      </c>
      <c r="RC111" s="29">
        <v>467.92399999999998</v>
      </c>
      <c r="RD111" s="29">
        <v>456.97399999999999</v>
      </c>
      <c r="RE111" s="29">
        <v>462.45299999999997</v>
      </c>
      <c r="RF111" s="29">
        <v>456.56700000000001</v>
      </c>
      <c r="RG111" s="29">
        <v>479.16699999999997</v>
      </c>
      <c r="RH111" s="29">
        <v>494.30200000000002</v>
      </c>
      <c r="RI111" s="29">
        <v>498.86099999999999</v>
      </c>
      <c r="RJ111" s="29">
        <v>502.63900000000001</v>
      </c>
      <c r="RK111" s="29">
        <v>485.02300000000002</v>
      </c>
      <c r="RL111" s="29">
        <v>471.387</v>
      </c>
      <c r="RM111" s="29">
        <v>470.68200000000002</v>
      </c>
      <c r="RN111" s="29">
        <v>468.86700000000002</v>
      </c>
      <c r="RO111" s="29">
        <v>466.863</v>
      </c>
      <c r="RP111" s="29">
        <v>467.05599999999998</v>
      </c>
      <c r="RQ111" s="29">
        <v>467.113</v>
      </c>
      <c r="RR111" s="29">
        <v>462.33300000000003</v>
      </c>
      <c r="RS111" s="29">
        <v>459.291</v>
      </c>
      <c r="RT111" s="29">
        <v>456.98200000000003</v>
      </c>
      <c r="RU111" s="29">
        <v>452.392</v>
      </c>
      <c r="RV111" s="29">
        <v>451.529</v>
      </c>
      <c r="RW111" s="29">
        <v>449.74900000000002</v>
      </c>
      <c r="RX111" s="29">
        <v>463.1</v>
      </c>
      <c r="RY111" s="29">
        <v>482.54899999999998</v>
      </c>
      <c r="RZ111" s="29">
        <v>490.709</v>
      </c>
      <c r="SA111" s="29">
        <v>488.12</v>
      </c>
      <c r="SB111" s="29">
        <v>493.40300000000002</v>
      </c>
      <c r="SC111" s="29">
        <v>485.798</v>
      </c>
      <c r="SD111" s="29">
        <v>478.21100000000001</v>
      </c>
      <c r="SE111" s="29">
        <v>459.34100000000001</v>
      </c>
      <c r="SF111" s="29">
        <v>470.32499999999999</v>
      </c>
      <c r="SG111" s="29">
        <v>462.69499999999999</v>
      </c>
      <c r="SH111" s="29">
        <v>453.35700000000003</v>
      </c>
      <c r="SI111" s="29">
        <v>446.18700000000001</v>
      </c>
      <c r="SJ111" s="29">
        <v>442.19600000000003</v>
      </c>
      <c r="SK111" s="29">
        <v>445.91800000000001</v>
      </c>
      <c r="SL111" s="29">
        <v>443.53100000000001</v>
      </c>
      <c r="SM111" s="29">
        <v>441.95600000000002</v>
      </c>
      <c r="SN111" s="29">
        <v>455.08100000000002</v>
      </c>
      <c r="SO111" s="29">
        <v>442.59300000000002</v>
      </c>
      <c r="SP111" s="29">
        <v>437.40899999999999</v>
      </c>
      <c r="SQ111" s="29">
        <v>432.887</v>
      </c>
      <c r="SR111" s="29">
        <v>419.69299999999998</v>
      </c>
      <c r="SS111" s="29">
        <v>416.38799999999998</v>
      </c>
      <c r="ST111" s="29">
        <v>414.887</v>
      </c>
      <c r="SU111" s="29">
        <v>393.221</v>
      </c>
      <c r="SV111" s="29">
        <v>379.61599999999999</v>
      </c>
      <c r="SW111" s="29">
        <v>382.48599999999999</v>
      </c>
      <c r="SX111" s="29">
        <v>387.37700000000001</v>
      </c>
      <c r="SY111" s="29">
        <v>386.27600000000001</v>
      </c>
      <c r="SZ111" s="29">
        <v>383.98099999999999</v>
      </c>
      <c r="TA111" s="29">
        <v>388.536</v>
      </c>
      <c r="TB111" s="29">
        <v>404.03</v>
      </c>
      <c r="TC111" s="29">
        <v>407.29500000000002</v>
      </c>
      <c r="TD111" s="29">
        <v>412.90199999999999</v>
      </c>
      <c r="TE111" s="29">
        <v>439.10399999999998</v>
      </c>
      <c r="TF111" s="29">
        <v>423.464</v>
      </c>
      <c r="TG111" s="29">
        <v>419.959</v>
      </c>
      <c r="TH111" s="29">
        <v>410.51400000000001</v>
      </c>
      <c r="TI111" s="29">
        <v>403.48899999999998</v>
      </c>
    </row>
    <row r="112" spans="2:532" x14ac:dyDescent="0.25">
      <c r="B112" s="29" t="s">
        <v>12</v>
      </c>
      <c r="C112" s="29" t="s">
        <v>927</v>
      </c>
      <c r="D112" s="29">
        <f t="shared" si="16"/>
        <v>94</v>
      </c>
      <c r="E112" s="29" t="str" cm="1">
        <f t="array" ref="E112">_xll.BDP($B112&amp;" corp",E$11)</f>
        <v>VW 3 7/8 PERP</v>
      </c>
      <c r="F112" s="29" t="str" cm="1">
        <f t="array" ref="F112">_xll.BDP($B112&amp;" corp",F$11)</f>
        <v>VW</v>
      </c>
      <c r="G112" s="29" cm="1">
        <f t="array" ref="G112">_xll.BDP($B112&amp;" corp",G$11)</f>
        <v>3.875</v>
      </c>
      <c r="H112" s="31" cm="1">
        <f t="array" ref="H112">_xll.BDP($B112&amp;" corp",H$11)*1</f>
        <v>47286</v>
      </c>
      <c r="I112" s="31" t="str">
        <f t="shared" si="14"/>
        <v>VW 3.875 29</v>
      </c>
      <c r="J112" s="29" t="str" cm="1">
        <f t="array" ref="J112">_xll.BDP($B112&amp;" corp",J$11)</f>
        <v>EUR</v>
      </c>
      <c r="K112" s="31" cm="1">
        <f t="array" ref="K112">_xll.BDP($B112&amp;" corp",K$11)*1</f>
        <v>43992</v>
      </c>
      <c r="L112" s="29">
        <f t="shared" ca="1" si="15"/>
        <v>134</v>
      </c>
      <c r="N112" s="29">
        <v>1</v>
      </c>
      <c r="O112" s="29" t="s">
        <v>1174</v>
      </c>
      <c r="P112" s="29">
        <f>_xll.BDH(B112&amp;"@"&amp;C112&amp;" Corp","blp_i_sprd_mid","-2AY",,"Dates=h","Fill=C","Sort=R","Dir=H","factor=1","pcs="&amp;TV113,"cols=94;rows=1")</f>
        <v>393.74599999999998</v>
      </c>
      <c r="Q112" s="29">
        <v>394.7</v>
      </c>
      <c r="R112" s="29">
        <v>399.33199999999999</v>
      </c>
      <c r="S112" s="29">
        <v>407.39400000000001</v>
      </c>
      <c r="T112" s="29">
        <v>413.97899999999998</v>
      </c>
      <c r="U112" s="29">
        <v>402.613</v>
      </c>
      <c r="V112" s="29">
        <v>397.60500000000002</v>
      </c>
      <c r="W112" s="29">
        <v>394.995</v>
      </c>
      <c r="X112" s="29">
        <v>394.01799999999997</v>
      </c>
      <c r="Y112" s="29">
        <v>390.34800000000001</v>
      </c>
      <c r="Z112" s="29">
        <v>379.61799999999999</v>
      </c>
      <c r="AA112" s="29">
        <v>379.69299999999998</v>
      </c>
      <c r="AB112" s="29">
        <v>387.71199999999999</v>
      </c>
      <c r="AC112" s="29">
        <v>396.24200000000002</v>
      </c>
      <c r="AD112" s="29">
        <v>397.83699999999999</v>
      </c>
      <c r="AE112" s="29">
        <v>405.49099999999999</v>
      </c>
      <c r="AF112" s="29">
        <v>414.78699999999998</v>
      </c>
      <c r="AG112" s="29">
        <v>420.09899999999999</v>
      </c>
      <c r="AH112" s="29">
        <v>428.608</v>
      </c>
      <c r="AI112" s="29">
        <v>415.20800000000003</v>
      </c>
      <c r="AJ112" s="29">
        <v>401.79399999999998</v>
      </c>
      <c r="AK112" s="29">
        <v>402.40600000000001</v>
      </c>
      <c r="AL112" s="29">
        <v>402.19</v>
      </c>
      <c r="AM112" s="29">
        <v>382.83199999999999</v>
      </c>
      <c r="AN112" s="29">
        <v>383.81599999999997</v>
      </c>
      <c r="AO112" s="29">
        <v>383.21499999999997</v>
      </c>
      <c r="AP112" s="29">
        <v>389.36799999999999</v>
      </c>
      <c r="AQ112" s="29">
        <v>392.70800000000003</v>
      </c>
      <c r="AR112" s="29">
        <v>393.47399999999999</v>
      </c>
      <c r="AS112" s="29">
        <v>387.77600000000001</v>
      </c>
      <c r="AT112" s="29">
        <v>391.60599999999999</v>
      </c>
      <c r="AU112" s="29">
        <v>392.41</v>
      </c>
      <c r="AV112" s="29">
        <v>386.41300000000001</v>
      </c>
      <c r="AW112" s="29">
        <v>385.87799999999999</v>
      </c>
      <c r="AX112" s="29">
        <v>383.19900000000001</v>
      </c>
      <c r="AY112" s="29">
        <v>380.53399999999999</v>
      </c>
      <c r="AZ112" s="29">
        <v>385.78899999999999</v>
      </c>
      <c r="BA112" s="29">
        <v>388.25200000000001</v>
      </c>
      <c r="BB112" s="29">
        <v>387.24799999999999</v>
      </c>
      <c r="BC112" s="29">
        <v>386.565</v>
      </c>
      <c r="BD112" s="29">
        <v>382.274</v>
      </c>
      <c r="BE112" s="29">
        <v>373.30200000000002</v>
      </c>
      <c r="BF112" s="29">
        <v>382.81299999999999</v>
      </c>
      <c r="BG112" s="29">
        <v>395.637</v>
      </c>
      <c r="BH112" s="29">
        <v>402.09</v>
      </c>
      <c r="BI112" s="29">
        <v>400.03699999999998</v>
      </c>
      <c r="BJ112" s="29">
        <v>401.93099999999998</v>
      </c>
      <c r="BK112" s="29">
        <v>400.892</v>
      </c>
      <c r="BL112" s="29">
        <v>389.46100000000001</v>
      </c>
      <c r="BM112" s="29">
        <v>381.09899999999999</v>
      </c>
      <c r="BN112" s="29">
        <v>378.90699999999998</v>
      </c>
      <c r="BO112" s="29">
        <v>381.41199999999998</v>
      </c>
      <c r="BP112" s="29">
        <v>393.94099999999997</v>
      </c>
      <c r="BQ112" s="29">
        <v>399.16199999999998</v>
      </c>
      <c r="BR112" s="29">
        <v>408.714</v>
      </c>
      <c r="BS112" s="29">
        <v>411.09100000000001</v>
      </c>
      <c r="BT112" s="29">
        <v>422.84899999999999</v>
      </c>
      <c r="BU112" s="29">
        <v>429.59199999999998</v>
      </c>
      <c r="BV112" s="29">
        <v>427.94799999999998</v>
      </c>
      <c r="BW112" s="29">
        <v>425.9</v>
      </c>
      <c r="BX112" s="29">
        <v>410.93599999999998</v>
      </c>
      <c r="BY112" s="29">
        <v>406.75599999999997</v>
      </c>
      <c r="BZ112" s="29">
        <v>399.28800000000001</v>
      </c>
      <c r="CA112" s="29">
        <v>395.22899999999998</v>
      </c>
      <c r="CB112" s="29">
        <v>393.85899999999998</v>
      </c>
      <c r="CC112" s="29">
        <v>396.29700000000003</v>
      </c>
      <c r="CD112" s="29">
        <v>390.34500000000003</v>
      </c>
      <c r="CE112" s="29">
        <v>406.46499999999997</v>
      </c>
      <c r="CF112" s="29">
        <v>414.46899999999999</v>
      </c>
      <c r="CG112" s="29">
        <v>420.8</v>
      </c>
      <c r="CH112" s="29">
        <v>420.55</v>
      </c>
      <c r="CI112" s="29">
        <v>424.45</v>
      </c>
      <c r="CJ112" s="29">
        <v>422.423</v>
      </c>
      <c r="CK112" s="29">
        <v>427.43599999999998</v>
      </c>
      <c r="CL112" s="29">
        <v>423.02199999999999</v>
      </c>
      <c r="CM112" s="29">
        <v>422.339</v>
      </c>
      <c r="CN112" s="29">
        <v>420.83499999999998</v>
      </c>
      <c r="CO112" s="29">
        <v>421.21199999999999</v>
      </c>
      <c r="CP112" s="29">
        <v>424.55099999999999</v>
      </c>
      <c r="CQ112" s="29">
        <v>424.31900000000002</v>
      </c>
      <c r="CR112" s="29">
        <v>423.04599999999999</v>
      </c>
      <c r="CS112" s="29">
        <v>428.91399999999999</v>
      </c>
      <c r="CT112" s="29">
        <v>437.43</v>
      </c>
      <c r="CU112" s="29">
        <v>440.23</v>
      </c>
      <c r="CV112" s="29">
        <v>439.00799999999998</v>
      </c>
      <c r="CW112" s="29">
        <v>436.577</v>
      </c>
      <c r="CX112" s="29">
        <v>430.80700000000002</v>
      </c>
      <c r="CY112" s="29">
        <v>442.88400000000001</v>
      </c>
      <c r="CZ112" s="29">
        <v>429.81</v>
      </c>
      <c r="DA112" s="29">
        <v>431.53199999999998</v>
      </c>
      <c r="DB112" s="29">
        <v>414.85700000000003</v>
      </c>
      <c r="DC112" s="29">
        <v>406.62400000000002</v>
      </c>
      <c r="DD112" s="29">
        <v>411.26499999999999</v>
      </c>
      <c r="DE112" s="29">
        <v>405.976</v>
      </c>
    </row>
    <row r="113" spans="2:529" x14ac:dyDescent="0.25">
      <c r="B113" s="29" t="s">
        <v>745</v>
      </c>
      <c r="C113" s="29" t="s">
        <v>927</v>
      </c>
      <c r="D113" s="29">
        <f t="shared" si="16"/>
        <v>513</v>
      </c>
      <c r="E113" s="29" t="str" cm="1">
        <f t="array" ref="E113">_xll.BDP($B113&amp;" corp",E$11)</f>
        <v>VW 3 1/2 PERP</v>
      </c>
      <c r="F113" s="29" t="str" cm="1">
        <f t="array" ref="F113">_xll.BDP($B113&amp;" corp",F$11)</f>
        <v>VW</v>
      </c>
      <c r="G113" s="29" cm="1">
        <f t="array" ref="G113">_xll.BDP($B113&amp;" corp",G$11)</f>
        <v>3.5</v>
      </c>
      <c r="H113" s="31" cm="1">
        <f t="array" ref="H113">_xll.BDP($B113&amp;" corp",H$11)*1</f>
        <v>47562</v>
      </c>
      <c r="I113" s="31" t="str">
        <f t="shared" si="14"/>
        <v>VW 3.5 30</v>
      </c>
      <c r="J113" s="29" t="str" cm="1">
        <f t="array" ref="J113">_xll.BDP($B113&amp;" corp",J$11)</f>
        <v>EUR</v>
      </c>
      <c r="K113" s="31" cm="1">
        <f t="array" ref="K113">_xll.BDP($B113&amp;" corp",K$11)*1</f>
        <v>42080</v>
      </c>
      <c r="L113" s="29">
        <f t="shared" ca="1" si="15"/>
        <v>2046</v>
      </c>
      <c r="N113" s="29">
        <v>1</v>
      </c>
      <c r="O113" s="29" t="s">
        <v>1174</v>
      </c>
      <c r="P113" s="29">
        <f>_xll.BDH(B113&amp;"@"&amp;C113&amp;" Corp","blp_i_sprd_mid","-2AY",,"Dates=h","Fill=C","Sort=R","Dir=H","factor=1","pcs="&amp;TV114,"cols=513;rows=1")</f>
        <v>375</v>
      </c>
      <c r="Q113" s="29">
        <v>376.00700000000001</v>
      </c>
      <c r="R113" s="29">
        <v>379.97699999999998</v>
      </c>
      <c r="S113" s="29">
        <v>387.39</v>
      </c>
      <c r="T113" s="29">
        <v>392.57499999999999</v>
      </c>
      <c r="U113" s="29">
        <v>380.88</v>
      </c>
      <c r="V113" s="29">
        <v>376.03500000000003</v>
      </c>
      <c r="W113" s="29">
        <v>372.291</v>
      </c>
      <c r="X113" s="29">
        <v>372.05099999999999</v>
      </c>
      <c r="Y113" s="29">
        <v>366.22</v>
      </c>
      <c r="Z113" s="29">
        <v>356.71199999999999</v>
      </c>
      <c r="AA113" s="29">
        <v>357.548</v>
      </c>
      <c r="AB113" s="29">
        <v>362.91</v>
      </c>
      <c r="AC113" s="29">
        <v>369.512</v>
      </c>
      <c r="AD113" s="29">
        <v>370.005</v>
      </c>
      <c r="AE113" s="29">
        <v>377.42500000000001</v>
      </c>
      <c r="AF113" s="29">
        <v>386.49599999999998</v>
      </c>
      <c r="AG113" s="29">
        <v>392.27699999999999</v>
      </c>
      <c r="AH113" s="29">
        <v>400.95</v>
      </c>
      <c r="AI113" s="29">
        <v>389.29199999999997</v>
      </c>
      <c r="AJ113" s="29">
        <v>378.25</v>
      </c>
      <c r="AK113" s="29">
        <v>380.01299999999998</v>
      </c>
      <c r="AL113" s="29">
        <v>378.56</v>
      </c>
      <c r="AM113" s="29">
        <v>363.92700000000002</v>
      </c>
      <c r="AN113" s="29">
        <v>366.97800000000001</v>
      </c>
      <c r="AO113" s="29">
        <v>367.322</v>
      </c>
      <c r="AP113" s="29">
        <v>375.44400000000002</v>
      </c>
      <c r="AQ113" s="29">
        <v>380.81900000000002</v>
      </c>
      <c r="AR113" s="29">
        <v>382.29899999999998</v>
      </c>
      <c r="AS113" s="29">
        <v>377.33499999999998</v>
      </c>
      <c r="AT113" s="29">
        <v>380.54399999999998</v>
      </c>
      <c r="AU113" s="29">
        <v>381.45</v>
      </c>
      <c r="AV113" s="29">
        <v>377.83800000000002</v>
      </c>
      <c r="AW113" s="29">
        <v>378.86599999999999</v>
      </c>
      <c r="AX113" s="29">
        <v>378.303</v>
      </c>
      <c r="AY113" s="29">
        <v>376.81200000000001</v>
      </c>
      <c r="AZ113" s="29">
        <v>382.69400000000002</v>
      </c>
      <c r="BA113" s="29">
        <v>380.44299999999998</v>
      </c>
      <c r="BB113" s="29">
        <v>382.04399999999998</v>
      </c>
      <c r="BC113" s="29">
        <v>381.846</v>
      </c>
      <c r="BD113" s="29">
        <v>379.03100000000001</v>
      </c>
      <c r="BE113" s="29">
        <v>374.69</v>
      </c>
      <c r="BF113" s="29">
        <v>384.911</v>
      </c>
      <c r="BG113" s="29">
        <v>395.411</v>
      </c>
      <c r="BH113" s="29">
        <v>398.73899999999998</v>
      </c>
      <c r="BI113" s="29">
        <v>396.38499999999999</v>
      </c>
      <c r="BJ113" s="29">
        <v>395.89299999999997</v>
      </c>
      <c r="BK113" s="29">
        <v>392.98599999999999</v>
      </c>
      <c r="BL113" s="29">
        <v>382.66699999999997</v>
      </c>
      <c r="BM113" s="29">
        <v>375.27</v>
      </c>
      <c r="BN113" s="29">
        <v>374.97300000000001</v>
      </c>
      <c r="BO113" s="29">
        <v>378.96</v>
      </c>
      <c r="BP113" s="29">
        <v>389.86799999999999</v>
      </c>
      <c r="BQ113" s="29">
        <v>394.779</v>
      </c>
      <c r="BR113" s="29">
        <v>404.30599999999998</v>
      </c>
      <c r="BS113" s="29">
        <v>404.63099999999997</v>
      </c>
      <c r="BT113" s="29">
        <v>413.09199999999998</v>
      </c>
      <c r="BU113" s="29">
        <v>412.51</v>
      </c>
      <c r="BV113" s="29">
        <v>408.34</v>
      </c>
      <c r="BW113" s="29">
        <v>406.512</v>
      </c>
      <c r="BX113" s="29">
        <v>392.74299999999999</v>
      </c>
      <c r="BY113" s="29">
        <v>390.75</v>
      </c>
      <c r="BZ113" s="29">
        <v>386.75599999999997</v>
      </c>
      <c r="CA113" s="29">
        <v>382.33600000000001</v>
      </c>
      <c r="CB113" s="29">
        <v>383.00599999999997</v>
      </c>
      <c r="CC113" s="29">
        <v>385.43799999999999</v>
      </c>
      <c r="CD113" s="29">
        <v>382.40800000000002</v>
      </c>
      <c r="CE113" s="29">
        <v>395.471</v>
      </c>
      <c r="CF113" s="29">
        <v>399.81200000000001</v>
      </c>
      <c r="CG113" s="29">
        <v>405.15199999999999</v>
      </c>
      <c r="CH113" s="29">
        <v>404.291</v>
      </c>
      <c r="CI113" s="29">
        <v>406.68400000000003</v>
      </c>
      <c r="CJ113" s="29">
        <v>403.55500000000001</v>
      </c>
      <c r="CK113" s="29">
        <v>408.166</v>
      </c>
      <c r="CL113" s="29">
        <v>405.13499999999999</v>
      </c>
      <c r="CM113" s="29">
        <v>401.72899999999998</v>
      </c>
      <c r="CN113" s="29">
        <v>398.17200000000003</v>
      </c>
      <c r="CO113" s="29">
        <v>396.923</v>
      </c>
      <c r="CP113" s="29">
        <v>398.24</v>
      </c>
      <c r="CQ113" s="29">
        <v>398.16500000000002</v>
      </c>
      <c r="CR113" s="29">
        <v>395.916</v>
      </c>
      <c r="CS113" s="29">
        <v>400.19900000000001</v>
      </c>
      <c r="CT113" s="29">
        <v>399.88400000000001</v>
      </c>
      <c r="CU113" s="29">
        <v>397.97399999999999</v>
      </c>
      <c r="CV113" s="29">
        <v>394.005</v>
      </c>
      <c r="CW113" s="29">
        <v>384.964</v>
      </c>
      <c r="CX113" s="29">
        <v>377.67899999999997</v>
      </c>
      <c r="CY113" s="29">
        <v>383.81599999999997</v>
      </c>
      <c r="CZ113" s="29">
        <v>376.94799999999998</v>
      </c>
      <c r="DA113" s="29">
        <v>378.77300000000002</v>
      </c>
      <c r="DB113" s="29">
        <v>368.87599999999998</v>
      </c>
      <c r="DC113" s="29">
        <v>362.80099999999999</v>
      </c>
      <c r="DD113" s="29">
        <v>378.291</v>
      </c>
      <c r="DE113" s="29">
        <v>374.59100000000001</v>
      </c>
      <c r="DF113" s="29">
        <v>381.46899999999999</v>
      </c>
      <c r="DG113" s="29">
        <v>361.17599999999999</v>
      </c>
      <c r="DH113" s="29">
        <v>339.37700000000001</v>
      </c>
      <c r="DI113" s="29">
        <v>320.70299999999997</v>
      </c>
      <c r="DJ113" s="29">
        <v>330.08300000000003</v>
      </c>
      <c r="DK113" s="29">
        <v>361.822</v>
      </c>
      <c r="DL113" s="29">
        <v>371.96800000000002</v>
      </c>
      <c r="DM113" s="29">
        <v>390.185</v>
      </c>
      <c r="DN113" s="29">
        <v>395.28899999999999</v>
      </c>
      <c r="DO113" s="29">
        <v>395.47</v>
      </c>
      <c r="DP113" s="29">
        <v>387.82299999999998</v>
      </c>
      <c r="DQ113" s="29">
        <v>383.78100000000001</v>
      </c>
      <c r="DR113" s="29">
        <v>392.553</v>
      </c>
      <c r="DS113" s="29">
        <v>397.88400000000001</v>
      </c>
      <c r="DT113" s="29">
        <v>402.56400000000002</v>
      </c>
      <c r="DU113" s="29">
        <v>403.149</v>
      </c>
      <c r="DV113" s="29">
        <v>406.37</v>
      </c>
      <c r="DW113" s="29">
        <v>414.279</v>
      </c>
      <c r="DX113" s="29">
        <v>428.73700000000002</v>
      </c>
      <c r="DY113" s="29">
        <v>437.32900000000001</v>
      </c>
      <c r="DZ113" s="29">
        <v>440.08699999999999</v>
      </c>
      <c r="EA113" s="29">
        <v>432.81</v>
      </c>
      <c r="EB113" s="29">
        <v>430.25099999999998</v>
      </c>
      <c r="EC113" s="29">
        <v>430.31599999999997</v>
      </c>
      <c r="ED113" s="29">
        <v>423.96199999999999</v>
      </c>
      <c r="EE113" s="29">
        <v>440.90300000000002</v>
      </c>
      <c r="EF113" s="29">
        <v>440.803</v>
      </c>
      <c r="EG113" s="29">
        <v>446.09500000000003</v>
      </c>
      <c r="EH113" s="29">
        <v>448.87799999999999</v>
      </c>
      <c r="EI113" s="29">
        <v>434.673</v>
      </c>
      <c r="EJ113" s="29">
        <v>428.62200000000001</v>
      </c>
      <c r="EK113" s="29">
        <v>419.75</v>
      </c>
      <c r="EL113" s="29">
        <v>412.43900000000002</v>
      </c>
      <c r="EM113" s="29">
        <v>406.84899999999999</v>
      </c>
      <c r="EN113" s="29">
        <v>428.29300000000001</v>
      </c>
      <c r="EO113" s="29">
        <v>429.93</v>
      </c>
      <c r="EP113" s="29">
        <v>460.06900000000002</v>
      </c>
      <c r="EQ113" s="29">
        <v>471.81900000000002</v>
      </c>
      <c r="ER113" s="29">
        <v>463.19499999999999</v>
      </c>
      <c r="ES113" s="29">
        <v>464.149</v>
      </c>
      <c r="ET113" s="29">
        <v>465.54399999999998</v>
      </c>
      <c r="EU113" s="29">
        <v>444.42399999999998</v>
      </c>
      <c r="EV113" s="29">
        <v>432.03699999999998</v>
      </c>
      <c r="EW113" s="29">
        <v>461.58800000000002</v>
      </c>
      <c r="EX113" s="29">
        <v>518.22799999999995</v>
      </c>
      <c r="EY113" s="29">
        <v>536.51700000000005</v>
      </c>
      <c r="EZ113" s="29">
        <v>573.85299999999995</v>
      </c>
      <c r="FA113" s="29">
        <v>578.08500000000004</v>
      </c>
      <c r="FB113" s="29">
        <v>572.52499999999998</v>
      </c>
      <c r="FC113" s="29">
        <v>562.44799999999998</v>
      </c>
      <c r="FD113" s="29">
        <v>562.24199999999996</v>
      </c>
      <c r="FE113" s="29">
        <v>563.60699999999997</v>
      </c>
      <c r="FF113" s="29">
        <v>529.28300000000002</v>
      </c>
      <c r="FG113" s="29">
        <v>488.71899999999999</v>
      </c>
      <c r="FH113" s="29">
        <v>499.113</v>
      </c>
      <c r="FI113" s="29">
        <v>606.13199999999995</v>
      </c>
      <c r="FJ113" s="29">
        <v>664.99199999999996</v>
      </c>
      <c r="FK113" s="29">
        <v>651.49400000000003</v>
      </c>
      <c r="FL113" s="29">
        <v>722.78800000000001</v>
      </c>
      <c r="FM113" s="29">
        <v>734.17100000000005</v>
      </c>
      <c r="FN113" s="29">
        <v>671.14400000000001</v>
      </c>
      <c r="FO113" s="29">
        <v>555.69299999999998</v>
      </c>
      <c r="FP113" s="29">
        <v>472.51</v>
      </c>
      <c r="FQ113" s="29">
        <v>469.428</v>
      </c>
      <c r="FR113" s="29">
        <v>396.06</v>
      </c>
      <c r="FS113" s="29">
        <v>395.08</v>
      </c>
      <c r="FT113" s="29">
        <v>407.78500000000003</v>
      </c>
      <c r="FU113" s="29">
        <v>360.32299999999998</v>
      </c>
      <c r="FV113" s="29">
        <v>332.11099999999999</v>
      </c>
      <c r="FW113" s="29">
        <v>317.52499999999998</v>
      </c>
      <c r="FX113" s="29">
        <v>324.28899999999999</v>
      </c>
      <c r="FY113" s="29">
        <v>345.76400000000001</v>
      </c>
      <c r="FZ113" s="29">
        <v>349.63</v>
      </c>
      <c r="GA113" s="29">
        <v>322.91000000000003</v>
      </c>
      <c r="GB113" s="29">
        <v>304.06799999999998</v>
      </c>
      <c r="GC113" s="29">
        <v>302.30200000000002</v>
      </c>
      <c r="GD113" s="29">
        <v>297.04000000000002</v>
      </c>
      <c r="GE113" s="29">
        <v>278.351</v>
      </c>
      <c r="GF113" s="29">
        <v>279.221</v>
      </c>
      <c r="GG113" s="29">
        <v>278.19200000000001</v>
      </c>
      <c r="GH113" s="29">
        <v>279.96199999999999</v>
      </c>
      <c r="GI113" s="29">
        <v>278.04399999999998</v>
      </c>
      <c r="GJ113" s="29">
        <v>278.565</v>
      </c>
      <c r="GK113" s="29">
        <v>278.23399999999998</v>
      </c>
      <c r="GL113" s="29">
        <v>276.20499999999998</v>
      </c>
      <c r="GM113" s="29">
        <v>278.82499999999999</v>
      </c>
      <c r="GN113" s="29">
        <v>280.90199999999999</v>
      </c>
      <c r="GO113" s="29">
        <v>275.79399999999998</v>
      </c>
      <c r="GP113" s="29">
        <v>271.50099999999998</v>
      </c>
      <c r="GQ113" s="29">
        <v>272.38</v>
      </c>
      <c r="GR113" s="29">
        <v>279.86599999999999</v>
      </c>
      <c r="GS113" s="29">
        <v>287.85000000000002</v>
      </c>
      <c r="GT113" s="29">
        <v>286.88299999999998</v>
      </c>
      <c r="GU113" s="29">
        <v>284.07499999999999</v>
      </c>
      <c r="GV113" s="29">
        <v>278.10899999999998</v>
      </c>
      <c r="GW113" s="29">
        <v>278.60000000000002</v>
      </c>
      <c r="GX113" s="29">
        <v>283.86599999999999</v>
      </c>
      <c r="GY113" s="29">
        <v>273.80700000000002</v>
      </c>
      <c r="GZ113" s="29">
        <v>270.572</v>
      </c>
      <c r="HA113" s="29">
        <v>264.77999999999997</v>
      </c>
      <c r="HB113" s="29">
        <v>265.726</v>
      </c>
      <c r="HC113" s="29">
        <v>263.197</v>
      </c>
      <c r="HD113" s="29">
        <v>263.89299999999997</v>
      </c>
      <c r="HE113" s="29">
        <v>268.36399999999998</v>
      </c>
      <c r="HF113" s="29">
        <v>269.75</v>
      </c>
      <c r="HG113" s="29">
        <v>267.39800000000002</v>
      </c>
      <c r="HH113" s="29">
        <v>266.38799999999998</v>
      </c>
      <c r="HI113" s="29">
        <v>270.79899999999998</v>
      </c>
      <c r="HJ113" s="29">
        <v>269.87</v>
      </c>
      <c r="HK113" s="29">
        <v>274.88900000000001</v>
      </c>
      <c r="HL113" s="29">
        <v>276.43700000000001</v>
      </c>
      <c r="HM113" s="29">
        <v>274.02999999999997</v>
      </c>
      <c r="HN113" s="29">
        <v>270.52499999999998</v>
      </c>
      <c r="HO113" s="29">
        <v>263.48200000000003</v>
      </c>
      <c r="HP113" s="29">
        <v>258.25400000000002</v>
      </c>
      <c r="HQ113" s="29">
        <v>259.14699999999999</v>
      </c>
      <c r="HR113" s="29">
        <v>263.327</v>
      </c>
      <c r="HS113" s="29">
        <v>261.846</v>
      </c>
      <c r="HT113" s="29">
        <v>262.03899999999999</v>
      </c>
      <c r="HU113" s="29">
        <v>264.428</v>
      </c>
      <c r="HV113" s="29">
        <v>264.00299999999999</v>
      </c>
      <c r="HW113" s="29">
        <v>265.26900000000001</v>
      </c>
      <c r="HX113" s="29">
        <v>268.99200000000002</v>
      </c>
      <c r="HY113" s="29">
        <v>268.00599999999997</v>
      </c>
      <c r="HZ113" s="29">
        <v>270.017</v>
      </c>
      <c r="IA113" s="29">
        <v>269.20600000000002</v>
      </c>
      <c r="IB113" s="29">
        <v>272.40600000000001</v>
      </c>
      <c r="IC113" s="29">
        <v>268.89299999999997</v>
      </c>
      <c r="ID113" s="29">
        <v>271.03100000000001</v>
      </c>
      <c r="IE113" s="29">
        <v>276.01499999999999</v>
      </c>
      <c r="IF113" s="29">
        <v>280.91899999999998</v>
      </c>
      <c r="IG113" s="29">
        <v>289.12400000000002</v>
      </c>
      <c r="IH113" s="29">
        <v>294.29599999999999</v>
      </c>
      <c r="II113" s="29">
        <v>285.84300000000002</v>
      </c>
      <c r="IJ113" s="29">
        <v>291.05799999999999</v>
      </c>
      <c r="IK113" s="29">
        <v>291.51799999999997</v>
      </c>
      <c r="IL113" s="29">
        <v>291.22399999999999</v>
      </c>
      <c r="IM113" s="29">
        <v>291.392</v>
      </c>
      <c r="IN113" s="29">
        <v>294.47699999999998</v>
      </c>
      <c r="IO113" s="29">
        <v>304.75400000000002</v>
      </c>
      <c r="IP113" s="29">
        <v>306.45699999999999</v>
      </c>
      <c r="IQ113" s="29">
        <v>307.959</v>
      </c>
      <c r="IR113" s="29">
        <v>304.65699999999998</v>
      </c>
      <c r="IS113" s="29">
        <v>304.49299999999999</v>
      </c>
      <c r="IT113" s="29">
        <v>304.58600000000001</v>
      </c>
      <c r="IU113" s="29">
        <v>306.983</v>
      </c>
      <c r="IV113" s="29">
        <v>303.53399999999999</v>
      </c>
      <c r="IW113" s="29">
        <v>299.05900000000003</v>
      </c>
      <c r="IX113" s="29">
        <v>300.53399999999999</v>
      </c>
      <c r="IY113" s="29">
        <v>300.65899999999999</v>
      </c>
      <c r="IZ113" s="29">
        <v>294.911</v>
      </c>
      <c r="JA113" s="29">
        <v>292.97800000000001</v>
      </c>
      <c r="JB113" s="29">
        <v>288.71199999999999</v>
      </c>
      <c r="JC113" s="29">
        <v>301.27600000000001</v>
      </c>
      <c r="JD113" s="29">
        <v>313.05900000000003</v>
      </c>
      <c r="JE113" s="29">
        <v>314.88</v>
      </c>
      <c r="JF113" s="29">
        <v>311.17599999999999</v>
      </c>
      <c r="JG113" s="29">
        <v>308.25299999999999</v>
      </c>
      <c r="JH113" s="29">
        <v>302.935</v>
      </c>
      <c r="JI113" s="29">
        <v>306.77</v>
      </c>
      <c r="JJ113" s="29">
        <v>312.79199999999997</v>
      </c>
      <c r="JK113" s="29">
        <v>314.58699999999999</v>
      </c>
      <c r="JL113" s="29">
        <v>312.67700000000002</v>
      </c>
      <c r="JM113" s="29">
        <v>311.971</v>
      </c>
      <c r="JN113" s="29">
        <v>318.68099999999998</v>
      </c>
      <c r="JO113" s="29">
        <v>320.88499999999999</v>
      </c>
      <c r="JP113" s="29">
        <v>320.63900000000001</v>
      </c>
      <c r="JQ113" s="29">
        <v>325.447</v>
      </c>
      <c r="JR113" s="29">
        <v>330.26</v>
      </c>
      <c r="JS113" s="29">
        <v>328.80099999999999</v>
      </c>
      <c r="JT113" s="29">
        <v>338.03300000000002</v>
      </c>
      <c r="JU113" s="29">
        <v>342.70400000000001</v>
      </c>
      <c r="JV113" s="29">
        <v>345.94099999999997</v>
      </c>
      <c r="JW113" s="29">
        <v>338.34500000000003</v>
      </c>
      <c r="JX113" s="29">
        <v>337.04199999999997</v>
      </c>
      <c r="JY113" s="29">
        <v>340.81099999999998</v>
      </c>
      <c r="JZ113" s="29">
        <v>334.565</v>
      </c>
      <c r="KA113" s="29">
        <v>328.53199999999998</v>
      </c>
      <c r="KB113" s="29">
        <v>330.62599999999998</v>
      </c>
      <c r="KC113" s="29">
        <v>330.846</v>
      </c>
      <c r="KD113" s="29">
        <v>333.98399999999998</v>
      </c>
      <c r="KE113" s="29">
        <v>335.13499999999999</v>
      </c>
      <c r="KF113" s="29">
        <v>334.755</v>
      </c>
      <c r="KG113" s="29">
        <v>332.12</v>
      </c>
      <c r="KH113" s="29">
        <v>325.94299999999998</v>
      </c>
      <c r="KI113" s="29">
        <v>330.13400000000001</v>
      </c>
      <c r="KJ113" s="29">
        <v>326.95100000000002</v>
      </c>
      <c r="KK113" s="29">
        <v>317.46800000000002</v>
      </c>
      <c r="KL113" s="29">
        <v>311.113</v>
      </c>
      <c r="KM113" s="29">
        <v>304.33199999999999</v>
      </c>
      <c r="KN113" s="29">
        <v>309.11599999999999</v>
      </c>
      <c r="KO113" s="29">
        <v>331.45400000000001</v>
      </c>
      <c r="KP113" s="29">
        <v>328.536</v>
      </c>
      <c r="KQ113" s="29">
        <v>326.45400000000001</v>
      </c>
      <c r="KR113" s="29">
        <v>326.01499999999999</v>
      </c>
      <c r="KS113" s="29">
        <v>317.44299999999998</v>
      </c>
      <c r="KT113" s="29">
        <v>329.13799999999998</v>
      </c>
      <c r="KU113" s="29">
        <v>333.57499999999999</v>
      </c>
      <c r="KV113" s="29">
        <v>327.95699999999999</v>
      </c>
      <c r="KW113" s="29">
        <v>328.363</v>
      </c>
      <c r="KX113" s="29">
        <v>330.637</v>
      </c>
      <c r="KY113" s="29">
        <v>336.71</v>
      </c>
      <c r="KZ113" s="29">
        <v>330.84800000000001</v>
      </c>
      <c r="LA113" s="29">
        <v>325.98500000000001</v>
      </c>
      <c r="LB113" s="29">
        <v>326.55799999999999</v>
      </c>
      <c r="LC113" s="29">
        <v>323.988</v>
      </c>
      <c r="LD113" s="29">
        <v>336.04399999999998</v>
      </c>
      <c r="LE113" s="29">
        <v>346.803</v>
      </c>
      <c r="LF113" s="29">
        <v>349.44400000000002</v>
      </c>
      <c r="LG113" s="29">
        <v>366.22899999999998</v>
      </c>
      <c r="LH113" s="29">
        <v>369.10500000000002</v>
      </c>
      <c r="LI113" s="29">
        <v>352.19400000000002</v>
      </c>
      <c r="LJ113" s="29">
        <v>338.13200000000001</v>
      </c>
      <c r="LK113" s="29">
        <v>333.63099999999997</v>
      </c>
      <c r="LL113" s="29">
        <v>340.697</v>
      </c>
      <c r="LM113" s="29">
        <v>343.30099999999999</v>
      </c>
      <c r="LN113" s="29">
        <v>355.50900000000001</v>
      </c>
      <c r="LO113" s="29">
        <v>360.48599999999999</v>
      </c>
      <c r="LP113" s="29">
        <v>374.601</v>
      </c>
      <c r="LQ113" s="29">
        <v>361.25200000000001</v>
      </c>
      <c r="LR113" s="29">
        <v>345.91399999999999</v>
      </c>
      <c r="LS113" s="29">
        <v>341.63900000000001</v>
      </c>
      <c r="LT113" s="29">
        <v>341.44400000000002</v>
      </c>
      <c r="LU113" s="29">
        <v>329.69</v>
      </c>
      <c r="LV113" s="29">
        <v>326.98599999999999</v>
      </c>
      <c r="LW113" s="29">
        <v>322.70499999999998</v>
      </c>
      <c r="LX113" s="29">
        <v>334.05</v>
      </c>
      <c r="LY113" s="29">
        <v>341.21699999999998</v>
      </c>
      <c r="LZ113" s="29">
        <v>346.685</v>
      </c>
      <c r="MA113" s="29">
        <v>345.17599999999999</v>
      </c>
      <c r="MB113" s="29">
        <v>348.28500000000003</v>
      </c>
      <c r="MC113" s="29">
        <v>338.70299999999997</v>
      </c>
      <c r="MD113" s="29">
        <v>328.315</v>
      </c>
      <c r="ME113" s="29">
        <v>328.13900000000001</v>
      </c>
      <c r="MF113" s="29">
        <v>325.33</v>
      </c>
      <c r="MG113" s="29">
        <v>328.73599999999999</v>
      </c>
      <c r="MH113" s="29">
        <v>340.65499999999997</v>
      </c>
      <c r="MI113" s="29">
        <v>347.93200000000002</v>
      </c>
      <c r="MJ113" s="29">
        <v>346.18599999999998</v>
      </c>
      <c r="MK113" s="29">
        <v>336</v>
      </c>
      <c r="ML113" s="29">
        <v>334.923</v>
      </c>
      <c r="MM113" s="29">
        <v>335.983</v>
      </c>
      <c r="MN113" s="29">
        <v>335.61799999999999</v>
      </c>
      <c r="MO113" s="29">
        <v>333.49299999999999</v>
      </c>
      <c r="MP113" s="29">
        <v>344.83800000000002</v>
      </c>
      <c r="MQ113" s="29">
        <v>353.80500000000001</v>
      </c>
      <c r="MR113" s="29">
        <v>355.97399999999999</v>
      </c>
      <c r="MS113" s="29">
        <v>357.66800000000001</v>
      </c>
      <c r="MT113" s="29">
        <v>350.14400000000001</v>
      </c>
      <c r="MU113" s="29">
        <v>340.12</v>
      </c>
      <c r="MV113" s="29">
        <v>330.46</v>
      </c>
      <c r="MW113" s="29">
        <v>329.13099999999997</v>
      </c>
      <c r="MX113" s="29">
        <v>342.77300000000002</v>
      </c>
      <c r="MY113" s="29">
        <v>360.81799999999998</v>
      </c>
      <c r="MZ113" s="29">
        <v>365.029</v>
      </c>
      <c r="NA113" s="29">
        <v>365.75200000000001</v>
      </c>
      <c r="NB113" s="29">
        <v>366.88400000000001</v>
      </c>
      <c r="NC113" s="29">
        <v>357.17599999999999</v>
      </c>
      <c r="ND113" s="29">
        <v>362.67700000000002</v>
      </c>
      <c r="NE113" s="29">
        <v>371.97300000000001</v>
      </c>
      <c r="NF113" s="29">
        <v>371.26100000000002</v>
      </c>
      <c r="NG113" s="29">
        <v>375.39299999999997</v>
      </c>
      <c r="NH113" s="29">
        <v>382.2</v>
      </c>
      <c r="NI113" s="29">
        <v>391.71699999999998</v>
      </c>
      <c r="NJ113" s="29">
        <v>388.99200000000002</v>
      </c>
      <c r="NK113" s="29">
        <v>383.71899999999999</v>
      </c>
      <c r="NL113" s="29">
        <v>385.73599999999999</v>
      </c>
      <c r="NM113" s="29">
        <v>381.91699999999997</v>
      </c>
      <c r="NN113" s="29">
        <v>383.25</v>
      </c>
      <c r="NO113" s="29">
        <v>379.35700000000003</v>
      </c>
      <c r="NP113" s="29">
        <v>380.875</v>
      </c>
      <c r="NQ113" s="29">
        <v>368.97</v>
      </c>
      <c r="NR113" s="29">
        <v>359.67599999999999</v>
      </c>
      <c r="NS113" s="29">
        <v>352.60899999999998</v>
      </c>
      <c r="NT113" s="29">
        <v>351.33800000000002</v>
      </c>
      <c r="NU113" s="29">
        <v>348.50200000000001</v>
      </c>
      <c r="NV113" s="29">
        <v>355.65499999999997</v>
      </c>
      <c r="NW113" s="29">
        <v>354.96199999999999</v>
      </c>
      <c r="NX113" s="29">
        <v>355.87200000000001</v>
      </c>
      <c r="NY113" s="29">
        <v>346.625</v>
      </c>
      <c r="NZ113" s="29">
        <v>351.63799999999998</v>
      </c>
      <c r="OA113" s="29">
        <v>342.04</v>
      </c>
      <c r="OB113" s="29">
        <v>334.02699999999999</v>
      </c>
      <c r="OC113" s="29">
        <v>319.04399999999998</v>
      </c>
      <c r="OD113" s="29">
        <v>315.43700000000001</v>
      </c>
      <c r="OE113" s="29">
        <v>316.11700000000002</v>
      </c>
      <c r="OF113" s="29">
        <v>324.34300000000002</v>
      </c>
      <c r="OG113" s="29">
        <v>325.416</v>
      </c>
      <c r="OH113" s="29">
        <v>326.93</v>
      </c>
      <c r="OI113" s="29">
        <v>329.00799999999998</v>
      </c>
      <c r="OJ113" s="29">
        <v>324.33100000000002</v>
      </c>
      <c r="OK113" s="29">
        <v>317.98399999999998</v>
      </c>
      <c r="OL113" s="29">
        <v>315.77</v>
      </c>
      <c r="OM113" s="29">
        <v>318.26600000000002</v>
      </c>
      <c r="ON113" s="29">
        <v>312.97399999999999</v>
      </c>
      <c r="OO113" s="29">
        <v>311.11900000000003</v>
      </c>
      <c r="OP113" s="29">
        <v>314.875</v>
      </c>
      <c r="OQ113" s="29">
        <v>319.35199999999998</v>
      </c>
      <c r="OR113" s="29">
        <v>334.38400000000001</v>
      </c>
      <c r="OS113" s="29">
        <v>343.80500000000001</v>
      </c>
      <c r="OT113" s="29">
        <v>345.68599999999998</v>
      </c>
      <c r="OU113" s="29">
        <v>344.63200000000001</v>
      </c>
      <c r="OV113" s="29">
        <v>335.52</v>
      </c>
      <c r="OW113" s="29">
        <v>333.77699999999999</v>
      </c>
      <c r="OX113" s="29">
        <v>330.21300000000002</v>
      </c>
      <c r="OY113" s="29">
        <v>334.80900000000003</v>
      </c>
      <c r="OZ113" s="29">
        <v>334.57299999999998</v>
      </c>
      <c r="PA113" s="29">
        <v>354.25200000000001</v>
      </c>
      <c r="PB113" s="29">
        <v>362.31799999999998</v>
      </c>
      <c r="PC113" s="29">
        <v>369.07900000000001</v>
      </c>
      <c r="PD113" s="29">
        <v>366.65100000000001</v>
      </c>
      <c r="PE113" s="29">
        <v>374.20699999999999</v>
      </c>
      <c r="PF113" s="29">
        <v>367.00200000000001</v>
      </c>
      <c r="PG113" s="29">
        <v>361.6</v>
      </c>
      <c r="PH113" s="29">
        <v>355.8</v>
      </c>
      <c r="PI113" s="29">
        <v>344.733</v>
      </c>
      <c r="PJ113" s="29">
        <v>352.32299999999998</v>
      </c>
      <c r="PK113" s="29">
        <v>351.46800000000002</v>
      </c>
      <c r="PL113" s="29">
        <v>346.50099999999998</v>
      </c>
      <c r="PM113" s="29">
        <v>354.916</v>
      </c>
      <c r="PN113" s="29">
        <v>359.459</v>
      </c>
      <c r="PO113" s="29">
        <v>371.31599999999997</v>
      </c>
      <c r="PP113" s="29">
        <v>375.92500000000001</v>
      </c>
      <c r="PQ113" s="29">
        <v>369.83800000000002</v>
      </c>
      <c r="PR113" s="29">
        <v>359.29599999999999</v>
      </c>
      <c r="PS113" s="29">
        <v>352.38</v>
      </c>
      <c r="PT113" s="29">
        <v>353.50400000000002</v>
      </c>
      <c r="PU113" s="29">
        <v>352.38400000000001</v>
      </c>
      <c r="PV113" s="29">
        <v>350.50400000000002</v>
      </c>
      <c r="PW113" s="29">
        <v>357.02100000000002</v>
      </c>
      <c r="PX113" s="29">
        <v>363.18</v>
      </c>
      <c r="PY113" s="29">
        <v>371.31700000000001</v>
      </c>
      <c r="PZ113" s="29">
        <v>381.23200000000003</v>
      </c>
      <c r="QA113" s="29">
        <v>375.91399999999999</v>
      </c>
      <c r="QB113" s="29">
        <v>369.44099999999997</v>
      </c>
      <c r="QC113" s="29">
        <v>365.96</v>
      </c>
      <c r="QD113" s="29">
        <v>366.01499999999999</v>
      </c>
      <c r="QE113" s="29">
        <v>369.483</v>
      </c>
      <c r="QF113" s="29">
        <v>362.75299999999999</v>
      </c>
      <c r="QG113" s="29">
        <v>358.73899999999998</v>
      </c>
      <c r="QH113" s="29">
        <v>363.959</v>
      </c>
      <c r="QI113" s="29">
        <v>379.45499999999998</v>
      </c>
      <c r="QJ113" s="29">
        <v>383.36200000000002</v>
      </c>
      <c r="QK113" s="29">
        <v>371.94200000000001</v>
      </c>
      <c r="QL113" s="29">
        <v>357.20400000000001</v>
      </c>
      <c r="QM113" s="29">
        <v>357.13600000000002</v>
      </c>
      <c r="QN113" s="29">
        <v>363.34399999999999</v>
      </c>
      <c r="QO113" s="29">
        <v>360.02600000000001</v>
      </c>
      <c r="QP113" s="29">
        <v>361.62299999999999</v>
      </c>
      <c r="QQ113" s="29">
        <v>371.78399999999999</v>
      </c>
      <c r="QR113" s="29">
        <v>373.75299999999999</v>
      </c>
      <c r="QS113" s="29">
        <v>369.64800000000002</v>
      </c>
      <c r="QT113" s="29">
        <v>369.315</v>
      </c>
      <c r="QU113" s="29">
        <v>373.2</v>
      </c>
      <c r="QV113" s="29">
        <v>370.34300000000002</v>
      </c>
      <c r="QW113" s="29">
        <v>365.78699999999998</v>
      </c>
      <c r="QX113" s="29">
        <v>358.78399999999999</v>
      </c>
      <c r="QY113" s="29">
        <v>363.41300000000001</v>
      </c>
      <c r="QZ113" s="29">
        <v>378.36399999999998</v>
      </c>
      <c r="RA113" s="29">
        <v>374.37</v>
      </c>
      <c r="RB113" s="29">
        <v>388.80599999999998</v>
      </c>
      <c r="RC113" s="29">
        <v>390.59399999999999</v>
      </c>
      <c r="RD113" s="29">
        <v>380.36900000000003</v>
      </c>
      <c r="RE113" s="29">
        <v>387.08199999999999</v>
      </c>
      <c r="RF113" s="29">
        <v>384.94</v>
      </c>
      <c r="RG113" s="29">
        <v>406.40100000000001</v>
      </c>
      <c r="RH113" s="29">
        <v>421.8</v>
      </c>
      <c r="RI113" s="29">
        <v>425.05200000000002</v>
      </c>
      <c r="RJ113" s="29">
        <v>428.04599999999999</v>
      </c>
      <c r="RK113" s="29">
        <v>415.36599999999999</v>
      </c>
      <c r="RL113" s="29">
        <v>402.46800000000002</v>
      </c>
      <c r="RM113" s="29">
        <v>402.20699999999999</v>
      </c>
      <c r="RN113" s="29">
        <v>399.46300000000002</v>
      </c>
      <c r="RO113" s="29">
        <v>395.238</v>
      </c>
      <c r="RP113" s="29">
        <v>397.09899999999999</v>
      </c>
      <c r="RQ113" s="29">
        <v>395.40499999999997</v>
      </c>
      <c r="RR113" s="29">
        <v>390.32400000000001</v>
      </c>
      <c r="RS113" s="29">
        <v>387.786</v>
      </c>
      <c r="RT113" s="29">
        <v>382.13</v>
      </c>
      <c r="RU113" s="29">
        <v>382.05099999999999</v>
      </c>
      <c r="RV113" s="29">
        <v>381.50599999999997</v>
      </c>
      <c r="RW113" s="29">
        <v>391.483</v>
      </c>
      <c r="RX113" s="29">
        <v>408.03800000000001</v>
      </c>
      <c r="RY113" s="29">
        <v>412.685</v>
      </c>
      <c r="RZ113" s="29">
        <v>410.58699999999999</v>
      </c>
      <c r="SA113" s="29">
        <v>412.80700000000002</v>
      </c>
      <c r="SB113" s="29">
        <v>406.46</v>
      </c>
      <c r="SC113" s="29">
        <v>400.85399999999998</v>
      </c>
      <c r="SD113" s="29">
        <v>389.22800000000001</v>
      </c>
      <c r="SE113" s="29">
        <v>399.52199999999999</v>
      </c>
      <c r="SF113" s="29">
        <v>392.75900000000001</v>
      </c>
      <c r="SG113" s="29">
        <v>385.64299999999997</v>
      </c>
      <c r="SH113" s="29">
        <v>378.65100000000001</v>
      </c>
      <c r="SI113" s="29">
        <v>374.27600000000001</v>
      </c>
      <c r="SJ113" s="29">
        <v>378.33800000000002</v>
      </c>
      <c r="SK113" s="29">
        <v>375.18400000000003</v>
      </c>
      <c r="SL113" s="29">
        <v>373.41800000000001</v>
      </c>
      <c r="SM113" s="29">
        <v>385.76400000000001</v>
      </c>
      <c r="SN113" s="29">
        <v>372.101</v>
      </c>
      <c r="SO113" s="29">
        <v>364.51299999999998</v>
      </c>
      <c r="SP113" s="29">
        <v>361.47500000000002</v>
      </c>
      <c r="SQ113" s="29">
        <v>352.09899999999999</v>
      </c>
      <c r="SR113" s="29">
        <v>348.59199999999998</v>
      </c>
      <c r="SS113" s="29">
        <v>348.08800000000002</v>
      </c>
      <c r="ST113" s="29">
        <v>333.61700000000002</v>
      </c>
      <c r="SU113" s="29">
        <v>322.65199999999999</v>
      </c>
      <c r="SV113" s="29">
        <v>324.76299999999998</v>
      </c>
      <c r="SW113" s="29">
        <v>327.7</v>
      </c>
      <c r="SX113" s="29">
        <v>328.21699999999998</v>
      </c>
      <c r="SY113" s="29">
        <v>328.76299999999998</v>
      </c>
      <c r="SZ113" s="29">
        <v>332.95</v>
      </c>
      <c r="TA113" s="29">
        <v>342.33300000000003</v>
      </c>
      <c r="TB113" s="29">
        <v>342.59399999999999</v>
      </c>
      <c r="TC113" s="29">
        <v>351.54599999999999</v>
      </c>
      <c r="TD113" s="29">
        <v>377.90600000000001</v>
      </c>
      <c r="TE113" s="29">
        <v>362.38200000000001</v>
      </c>
      <c r="TF113" s="29">
        <v>358.46699999999998</v>
      </c>
      <c r="TG113" s="29">
        <v>350.45400000000001</v>
      </c>
      <c r="TH113" s="29">
        <v>345.58600000000001</v>
      </c>
    </row>
    <row r="114" spans="2:529" x14ac:dyDescent="0.25">
      <c r="B114" s="29" t="s">
        <v>22</v>
      </c>
      <c r="C114" s="29" t="s">
        <v>927</v>
      </c>
      <c r="D114" s="29">
        <f t="shared" si="16"/>
        <v>512</v>
      </c>
      <c r="E114" s="29" t="str" cm="1">
        <f t="array" ref="E114">_xll.BDP($B114&amp;" corp",E$11)</f>
        <v>ALLRNV 1 5/8 PERP</v>
      </c>
      <c r="F114" s="29" t="str" cm="1">
        <f t="array" ref="F114">_xll.BDP($B114&amp;" corp",F$11)</f>
        <v>ALLRNV</v>
      </c>
      <c r="G114" s="29" cm="1">
        <f t="array" ref="G114">_xll.BDP($B114&amp;" corp",G$11)</f>
        <v>1.625</v>
      </c>
      <c r="H114" s="31" cm="1">
        <f t="array" ref="H114">_xll.BDP($B114&amp;" corp",H$11)*1</f>
        <v>45746</v>
      </c>
      <c r="I114" s="31" t="str">
        <f t="shared" si="14"/>
        <v>ALLRNV 1.625 25</v>
      </c>
      <c r="J114" s="29" t="str" cm="1">
        <f t="array" ref="J114">_xll.BDP($B114&amp;" corp",J$11)</f>
        <v>EUR</v>
      </c>
      <c r="K114" s="31" cm="1">
        <f t="array" ref="K114">_xll.BDP($B114&amp;" corp",K$11)*1</f>
        <v>43130</v>
      </c>
      <c r="L114" s="29">
        <f t="shared" ca="1" si="15"/>
        <v>996</v>
      </c>
      <c r="N114" s="29">
        <v>1</v>
      </c>
      <c r="O114" s="29" t="s">
        <v>1174</v>
      </c>
      <c r="P114" s="29">
        <f>_xll.BDH(B114&amp;"@"&amp;C114&amp;" Corp","blp_i_sprd_mid","-2AY",,"Dates=h","Fill=C","Sort=R","Dir=H","factor=1","pcs="&amp;TV115,"cols=512;rows=1")</f>
        <v>110.70099999999999</v>
      </c>
      <c r="Q114" s="29">
        <v>111.89400000000001</v>
      </c>
      <c r="R114" s="29">
        <v>113.098</v>
      </c>
      <c r="S114" s="29">
        <v>112.495</v>
      </c>
      <c r="T114" s="29">
        <v>112.83</v>
      </c>
      <c r="U114" s="29">
        <v>109.717</v>
      </c>
      <c r="V114" s="29">
        <v>108.46599999999999</v>
      </c>
      <c r="W114" s="29">
        <v>107.78400000000001</v>
      </c>
      <c r="X114" s="29">
        <v>106.604</v>
      </c>
      <c r="Y114" s="29">
        <v>106.46599999999999</v>
      </c>
      <c r="Z114" s="29">
        <v>104.557</v>
      </c>
      <c r="AA114" s="29">
        <v>104.74299999999999</v>
      </c>
      <c r="AB114" s="29">
        <v>107.458</v>
      </c>
      <c r="AC114" s="29">
        <v>110.116</v>
      </c>
      <c r="AD114" s="29">
        <v>109.809</v>
      </c>
      <c r="AE114" s="29">
        <v>113.33</v>
      </c>
      <c r="AF114" s="29">
        <v>116.17100000000001</v>
      </c>
      <c r="AG114" s="29">
        <v>116.863</v>
      </c>
      <c r="AH114" s="29">
        <v>120.08499999999999</v>
      </c>
      <c r="AI114" s="29">
        <v>117.18</v>
      </c>
      <c r="AJ114" s="29">
        <v>114.017</v>
      </c>
      <c r="AK114" s="29">
        <v>115.699</v>
      </c>
      <c r="AL114" s="29">
        <v>114.651</v>
      </c>
      <c r="AM114" s="29">
        <v>109.63</v>
      </c>
      <c r="AN114" s="29">
        <v>110.393</v>
      </c>
      <c r="AO114" s="29">
        <v>111.355</v>
      </c>
      <c r="AP114" s="29">
        <v>113.22499999999999</v>
      </c>
      <c r="AQ114" s="29">
        <v>114.08</v>
      </c>
      <c r="AR114" s="29">
        <v>114.56699999999999</v>
      </c>
      <c r="AS114" s="29">
        <v>111.529</v>
      </c>
      <c r="AT114" s="29">
        <v>114.839</v>
      </c>
      <c r="AU114" s="29">
        <v>116.95699999999999</v>
      </c>
      <c r="AV114" s="29">
        <v>115.358</v>
      </c>
      <c r="AW114" s="29">
        <v>115.30800000000001</v>
      </c>
      <c r="AX114" s="29">
        <v>115.33499999999999</v>
      </c>
      <c r="AY114" s="29">
        <v>114.614</v>
      </c>
      <c r="AZ114" s="29">
        <v>112.819</v>
      </c>
      <c r="BA114" s="29">
        <v>111.072</v>
      </c>
      <c r="BB114" s="29">
        <v>112.218</v>
      </c>
      <c r="BC114" s="29">
        <v>110.75</v>
      </c>
      <c r="BD114" s="29">
        <v>109.474</v>
      </c>
      <c r="BE114" s="29">
        <v>110.786</v>
      </c>
      <c r="BF114" s="29">
        <v>113.985</v>
      </c>
      <c r="BG114" s="29">
        <v>115.866</v>
      </c>
      <c r="BH114" s="29">
        <v>115.072</v>
      </c>
      <c r="BI114" s="29">
        <v>114.77500000000001</v>
      </c>
      <c r="BJ114" s="29">
        <v>114.30800000000001</v>
      </c>
      <c r="BK114" s="29">
        <v>114.489</v>
      </c>
      <c r="BL114" s="29">
        <v>112.69199999999999</v>
      </c>
      <c r="BM114" s="29">
        <v>111.396</v>
      </c>
      <c r="BN114" s="29">
        <v>114.16500000000001</v>
      </c>
      <c r="BO114" s="29">
        <v>116.663</v>
      </c>
      <c r="BP114" s="29">
        <v>122.369</v>
      </c>
      <c r="BQ114" s="29">
        <v>121.60599999999999</v>
      </c>
      <c r="BR114" s="29">
        <v>124.29600000000001</v>
      </c>
      <c r="BS114" s="29">
        <v>124.42700000000001</v>
      </c>
      <c r="BT114" s="29">
        <v>128.20699999999999</v>
      </c>
      <c r="BU114" s="29">
        <v>128.733</v>
      </c>
      <c r="BV114" s="29">
        <v>129.249</v>
      </c>
      <c r="BW114" s="29">
        <v>129.41800000000001</v>
      </c>
      <c r="BX114" s="29">
        <v>126.059</v>
      </c>
      <c r="BY114" s="29">
        <v>126.60599999999999</v>
      </c>
      <c r="BZ114" s="29">
        <v>126.59399999999999</v>
      </c>
      <c r="CA114" s="29">
        <v>124.895</v>
      </c>
      <c r="CB114" s="29">
        <v>127.81100000000001</v>
      </c>
      <c r="CC114" s="29">
        <v>129.637</v>
      </c>
      <c r="CD114" s="29">
        <v>128.65100000000001</v>
      </c>
      <c r="CE114" s="29">
        <v>134.976</v>
      </c>
      <c r="CF114" s="29">
        <v>136.119</v>
      </c>
      <c r="CG114" s="29">
        <v>139.56</v>
      </c>
      <c r="CH114" s="29">
        <v>138.77099999999999</v>
      </c>
      <c r="CI114" s="29">
        <v>139.828</v>
      </c>
      <c r="CJ114" s="29">
        <v>140.60300000000001</v>
      </c>
      <c r="CK114" s="29">
        <v>143.352</v>
      </c>
      <c r="CL114" s="29">
        <v>140.756</v>
      </c>
      <c r="CM114" s="29">
        <v>139.49700000000001</v>
      </c>
      <c r="CN114" s="29">
        <v>140.089</v>
      </c>
      <c r="CO114" s="29">
        <v>141.137</v>
      </c>
      <c r="CP114" s="29">
        <v>144.648</v>
      </c>
      <c r="CQ114" s="29">
        <v>144.29300000000001</v>
      </c>
      <c r="CR114" s="29">
        <v>143.56299999999999</v>
      </c>
      <c r="CS114" s="29">
        <v>146.75800000000001</v>
      </c>
      <c r="CT114" s="29">
        <v>146.92699999999999</v>
      </c>
      <c r="CU114" s="29">
        <v>145.208</v>
      </c>
      <c r="CV114" s="29">
        <v>144.274</v>
      </c>
      <c r="CW114" s="29">
        <v>143.137</v>
      </c>
      <c r="CX114" s="29">
        <v>141.273</v>
      </c>
      <c r="CY114" s="29">
        <v>144.505</v>
      </c>
      <c r="CZ114" s="29">
        <v>142.678</v>
      </c>
      <c r="DA114" s="29">
        <v>142.6</v>
      </c>
      <c r="DB114" s="29">
        <v>137.786</v>
      </c>
      <c r="DC114" s="29">
        <v>133.54900000000001</v>
      </c>
      <c r="DD114" s="29">
        <v>147.76300000000001</v>
      </c>
      <c r="DE114" s="29">
        <v>142.90799999999999</v>
      </c>
      <c r="DF114" s="29">
        <v>147.53899999999999</v>
      </c>
      <c r="DG114" s="29">
        <v>138.601</v>
      </c>
      <c r="DH114" s="29">
        <v>135.65700000000001</v>
      </c>
      <c r="DI114" s="29">
        <v>135.44900000000001</v>
      </c>
      <c r="DJ114" s="29">
        <v>138.59800000000001</v>
      </c>
      <c r="DK114" s="29">
        <v>147.86199999999999</v>
      </c>
      <c r="DL114" s="29">
        <v>154.59800000000001</v>
      </c>
      <c r="DM114" s="29">
        <v>161.994</v>
      </c>
      <c r="DN114" s="29">
        <v>162.70599999999999</v>
      </c>
      <c r="DO114" s="29">
        <v>163.34200000000001</v>
      </c>
      <c r="DP114" s="29">
        <v>162.215</v>
      </c>
      <c r="DQ114" s="29">
        <v>161.53899999999999</v>
      </c>
      <c r="DR114" s="29">
        <v>165.69300000000001</v>
      </c>
      <c r="DS114" s="29">
        <v>160.40600000000001</v>
      </c>
      <c r="DT114" s="29">
        <v>174.60900000000001</v>
      </c>
      <c r="DU114" s="29">
        <v>176.86600000000001</v>
      </c>
      <c r="DV114" s="29">
        <v>176.268</v>
      </c>
      <c r="DW114" s="29">
        <v>180.28</v>
      </c>
      <c r="DX114" s="29">
        <v>188.495</v>
      </c>
      <c r="DY114" s="29">
        <v>192.87200000000001</v>
      </c>
      <c r="DZ114" s="29">
        <v>194.41399999999999</v>
      </c>
      <c r="EA114" s="29">
        <v>193.57400000000001</v>
      </c>
      <c r="EB114" s="29">
        <v>192.48400000000001</v>
      </c>
      <c r="EC114" s="29">
        <v>191.03800000000001</v>
      </c>
      <c r="ED114" s="29">
        <v>182.79300000000001</v>
      </c>
      <c r="EE114" s="29">
        <v>192.81899999999999</v>
      </c>
      <c r="EF114" s="29">
        <v>193.01900000000001</v>
      </c>
      <c r="EG114" s="29">
        <v>196.43</v>
      </c>
      <c r="EH114" s="29">
        <v>196.471</v>
      </c>
      <c r="EI114" s="29">
        <v>190.184</v>
      </c>
      <c r="EJ114" s="29">
        <v>192.70699999999999</v>
      </c>
      <c r="EK114" s="29">
        <v>207.036</v>
      </c>
      <c r="EL114" s="29">
        <v>184.20099999999999</v>
      </c>
      <c r="EM114" s="29">
        <v>181.29300000000001</v>
      </c>
      <c r="EN114" s="29">
        <v>186.351</v>
      </c>
      <c r="EO114" s="29">
        <v>187.447</v>
      </c>
      <c r="EP114" s="29">
        <v>194.31</v>
      </c>
      <c r="EQ114" s="29">
        <v>207.15700000000001</v>
      </c>
      <c r="ER114" s="29">
        <v>207.577</v>
      </c>
      <c r="ES114" s="29">
        <v>209.994</v>
      </c>
      <c r="ET114" s="29">
        <v>212.381</v>
      </c>
      <c r="EU114" s="29">
        <v>210.04</v>
      </c>
      <c r="EV114" s="29">
        <v>213.54499999999999</v>
      </c>
      <c r="EW114" s="29">
        <v>229.989</v>
      </c>
      <c r="EX114" s="29">
        <v>235.071</v>
      </c>
      <c r="EY114" s="29">
        <v>243.35499999999999</v>
      </c>
      <c r="EZ114" s="29">
        <v>254.67699999999999</v>
      </c>
      <c r="FA114" s="29">
        <v>260.63</v>
      </c>
      <c r="FB114" s="29">
        <v>259.93400000000003</v>
      </c>
      <c r="FC114" s="29">
        <v>261.803</v>
      </c>
      <c r="FD114" s="29">
        <v>262.73200000000003</v>
      </c>
      <c r="FE114" s="29">
        <v>264.84300000000002</v>
      </c>
      <c r="FF114" s="29">
        <v>264.82600000000002</v>
      </c>
      <c r="FG114" s="29">
        <v>265.45400000000001</v>
      </c>
      <c r="FH114" s="29">
        <v>260.64400000000001</v>
      </c>
      <c r="FI114" s="29">
        <v>273.09300000000002</v>
      </c>
      <c r="FJ114" s="29">
        <v>280.084</v>
      </c>
      <c r="FK114" s="29">
        <v>263.404</v>
      </c>
      <c r="FL114" s="29">
        <v>268.93700000000001</v>
      </c>
      <c r="FM114" s="29">
        <v>269.69499999999999</v>
      </c>
      <c r="FN114" s="29">
        <v>254.405</v>
      </c>
      <c r="FO114" s="29">
        <v>232.49</v>
      </c>
      <c r="FP114" s="29">
        <v>183.48</v>
      </c>
      <c r="FQ114" s="29">
        <v>183.44200000000001</v>
      </c>
      <c r="FR114" s="29">
        <v>157.315</v>
      </c>
      <c r="FS114" s="29">
        <v>154.29400000000001</v>
      </c>
      <c r="FT114" s="29">
        <v>162.23500000000001</v>
      </c>
      <c r="FU114" s="29">
        <v>130.12100000000001</v>
      </c>
      <c r="FV114" s="29">
        <v>118.12</v>
      </c>
      <c r="FW114" s="29">
        <v>114.43300000000001</v>
      </c>
      <c r="FX114" s="29">
        <v>115.354</v>
      </c>
      <c r="FY114" s="29">
        <v>124.871</v>
      </c>
      <c r="FZ114" s="29">
        <v>121.163</v>
      </c>
      <c r="GA114" s="29">
        <v>106.501</v>
      </c>
      <c r="GB114" s="29">
        <v>97.707999999999998</v>
      </c>
      <c r="GC114" s="29">
        <v>93.537000000000006</v>
      </c>
      <c r="GD114" s="29">
        <v>91.373999999999995</v>
      </c>
      <c r="GE114" s="29">
        <v>85.447000000000003</v>
      </c>
      <c r="GF114" s="29">
        <v>87.775999999999996</v>
      </c>
      <c r="GG114" s="29">
        <v>87.504000000000005</v>
      </c>
      <c r="GH114" s="29">
        <v>89.061000000000007</v>
      </c>
      <c r="GI114" s="29">
        <v>88.046000000000006</v>
      </c>
      <c r="GJ114" s="29">
        <v>89.143000000000001</v>
      </c>
      <c r="GK114" s="29">
        <v>88.56</v>
      </c>
      <c r="GL114" s="29">
        <v>88.117999999999995</v>
      </c>
      <c r="GM114" s="29">
        <v>88.462000000000003</v>
      </c>
      <c r="GN114" s="29">
        <v>89.957999999999998</v>
      </c>
      <c r="GO114" s="29">
        <v>87.605000000000004</v>
      </c>
      <c r="GP114" s="29">
        <v>86.364000000000004</v>
      </c>
      <c r="GQ114" s="29">
        <v>87.337999999999994</v>
      </c>
      <c r="GR114" s="29">
        <v>90.902000000000001</v>
      </c>
      <c r="GS114" s="29">
        <v>94.534999999999997</v>
      </c>
      <c r="GT114" s="29">
        <v>94.253</v>
      </c>
      <c r="GU114" s="29">
        <v>92.75</v>
      </c>
      <c r="GV114" s="29">
        <v>89.858999999999995</v>
      </c>
      <c r="GW114" s="29">
        <v>88.126999999999995</v>
      </c>
      <c r="GX114" s="29">
        <v>90.725999999999999</v>
      </c>
      <c r="GY114" s="29">
        <v>82.75</v>
      </c>
      <c r="GZ114" s="29">
        <v>81.323999999999998</v>
      </c>
      <c r="HA114" s="29">
        <v>76.679000000000002</v>
      </c>
      <c r="HB114" s="29">
        <v>76.016999999999996</v>
      </c>
      <c r="HC114" s="29">
        <v>73.587000000000003</v>
      </c>
      <c r="HD114" s="29">
        <v>73.144000000000005</v>
      </c>
      <c r="HE114" s="29">
        <v>74.566000000000003</v>
      </c>
      <c r="HF114" s="29">
        <v>74.063999999999993</v>
      </c>
      <c r="HG114" s="29">
        <v>71.534000000000006</v>
      </c>
      <c r="HH114" s="29">
        <v>71.947000000000003</v>
      </c>
      <c r="HI114" s="29">
        <v>73.784999999999997</v>
      </c>
      <c r="HJ114" s="29">
        <v>72.837000000000003</v>
      </c>
      <c r="HK114" s="29">
        <v>76.158000000000001</v>
      </c>
      <c r="HL114" s="29">
        <v>77.436000000000007</v>
      </c>
      <c r="HM114" s="29">
        <v>75.024000000000001</v>
      </c>
      <c r="HN114" s="29">
        <v>74.341999999999999</v>
      </c>
      <c r="HO114" s="29">
        <v>70.391999999999996</v>
      </c>
      <c r="HP114" s="29">
        <v>68.260000000000005</v>
      </c>
      <c r="HQ114" s="29">
        <v>66.823999999999998</v>
      </c>
      <c r="HR114" s="29">
        <v>71.194999999999993</v>
      </c>
      <c r="HS114" s="29">
        <v>71.775999999999996</v>
      </c>
      <c r="HT114" s="29">
        <v>70.834000000000003</v>
      </c>
      <c r="HU114" s="29">
        <v>72.569999999999993</v>
      </c>
      <c r="HV114" s="29">
        <v>71.555000000000007</v>
      </c>
      <c r="HW114" s="29">
        <v>72.741</v>
      </c>
      <c r="HX114" s="29">
        <v>75.69</v>
      </c>
      <c r="HY114" s="29">
        <v>75.81</v>
      </c>
      <c r="HZ114" s="29">
        <v>76.616</v>
      </c>
      <c r="IA114" s="29">
        <v>79.186000000000007</v>
      </c>
      <c r="IB114" s="29">
        <v>82.441999999999993</v>
      </c>
      <c r="IC114" s="29">
        <v>80.923000000000002</v>
      </c>
      <c r="ID114" s="29">
        <v>81.06</v>
      </c>
      <c r="IE114" s="29">
        <v>81.216999999999999</v>
      </c>
      <c r="IF114" s="29">
        <v>82.454999999999998</v>
      </c>
      <c r="IG114" s="29">
        <v>85.667000000000002</v>
      </c>
      <c r="IH114" s="29">
        <v>87.94</v>
      </c>
      <c r="II114" s="29">
        <v>82.415000000000006</v>
      </c>
      <c r="IJ114" s="29">
        <v>86.319000000000003</v>
      </c>
      <c r="IK114" s="29">
        <v>87.314999999999998</v>
      </c>
      <c r="IL114" s="29">
        <v>87.506</v>
      </c>
      <c r="IM114" s="29">
        <v>86.320999999999998</v>
      </c>
      <c r="IN114" s="29">
        <v>86.385000000000005</v>
      </c>
      <c r="IO114" s="29">
        <v>90.766999999999996</v>
      </c>
      <c r="IP114" s="29">
        <v>90.103999999999999</v>
      </c>
      <c r="IQ114" s="29">
        <v>91.057000000000002</v>
      </c>
      <c r="IR114" s="29">
        <v>87.295000000000002</v>
      </c>
      <c r="IS114" s="29">
        <v>85.611999999999995</v>
      </c>
      <c r="IT114" s="29">
        <v>84.417000000000002</v>
      </c>
      <c r="IU114" s="29">
        <v>85.753</v>
      </c>
      <c r="IV114" s="29">
        <v>82.647999999999996</v>
      </c>
      <c r="IW114" s="29">
        <v>77.602999999999994</v>
      </c>
      <c r="IX114" s="29">
        <v>77.117000000000004</v>
      </c>
      <c r="IY114" s="29">
        <v>76.712000000000003</v>
      </c>
      <c r="IZ114" s="29">
        <v>73.114999999999995</v>
      </c>
      <c r="JA114" s="29">
        <v>77.872</v>
      </c>
      <c r="JB114" s="29">
        <v>75.843999999999994</v>
      </c>
      <c r="JC114" s="29">
        <v>78.978999999999999</v>
      </c>
      <c r="JD114" s="29">
        <v>81.033000000000001</v>
      </c>
      <c r="JE114" s="29">
        <v>82.126999999999995</v>
      </c>
      <c r="JF114" s="29">
        <v>77.875</v>
      </c>
      <c r="JG114" s="29">
        <v>77.492999999999995</v>
      </c>
      <c r="JH114" s="29">
        <v>76.245000000000005</v>
      </c>
      <c r="JI114" s="29">
        <v>77.745000000000005</v>
      </c>
      <c r="JJ114" s="29">
        <v>81.533000000000001</v>
      </c>
      <c r="JK114" s="29">
        <v>82.02</v>
      </c>
      <c r="JL114" s="29">
        <v>79.367999999999995</v>
      </c>
      <c r="JM114" s="29">
        <v>78.768000000000001</v>
      </c>
      <c r="JN114" s="29">
        <v>80.875</v>
      </c>
      <c r="JO114" s="29">
        <v>82.33</v>
      </c>
      <c r="JP114" s="29">
        <v>81.7</v>
      </c>
      <c r="JQ114" s="29">
        <v>84.951999999999998</v>
      </c>
      <c r="JR114" s="29">
        <v>88.15</v>
      </c>
      <c r="JS114" s="29">
        <v>86.879000000000005</v>
      </c>
      <c r="JT114" s="29">
        <v>90.424000000000007</v>
      </c>
      <c r="JU114" s="29">
        <v>94.602999999999994</v>
      </c>
      <c r="JV114" s="29">
        <v>98.471000000000004</v>
      </c>
      <c r="JW114" s="29">
        <v>94.516999999999996</v>
      </c>
      <c r="JX114" s="29">
        <v>94.906000000000006</v>
      </c>
      <c r="JY114" s="29">
        <v>94.054000000000002</v>
      </c>
      <c r="JZ114" s="29">
        <v>91.343000000000004</v>
      </c>
      <c r="KA114" s="29">
        <v>91.027000000000001</v>
      </c>
      <c r="KB114" s="29">
        <v>91.33</v>
      </c>
      <c r="KC114" s="29">
        <v>91.173000000000002</v>
      </c>
      <c r="KD114" s="29">
        <v>90.266000000000005</v>
      </c>
      <c r="KE114" s="29">
        <v>91.658000000000001</v>
      </c>
      <c r="KF114" s="29">
        <v>91.721000000000004</v>
      </c>
      <c r="KG114" s="29">
        <v>90.570999999999998</v>
      </c>
      <c r="KH114" s="29">
        <v>86.162999999999997</v>
      </c>
      <c r="KI114" s="29">
        <v>86.991</v>
      </c>
      <c r="KJ114" s="29">
        <v>86.872</v>
      </c>
      <c r="KK114" s="29">
        <v>82.908000000000001</v>
      </c>
      <c r="KL114" s="29">
        <v>80.472999999999999</v>
      </c>
      <c r="KM114" s="29">
        <v>76.744</v>
      </c>
      <c r="KN114" s="29">
        <v>79.179000000000002</v>
      </c>
      <c r="KO114" s="29">
        <v>93.85</v>
      </c>
      <c r="KP114" s="29">
        <v>93.638000000000005</v>
      </c>
      <c r="KQ114" s="29">
        <v>92.915999999999997</v>
      </c>
      <c r="KR114" s="29">
        <v>94.608999999999995</v>
      </c>
      <c r="KS114" s="29">
        <v>91.692999999999998</v>
      </c>
      <c r="KT114" s="29">
        <v>98.918000000000006</v>
      </c>
      <c r="KU114" s="29">
        <v>99.938999999999993</v>
      </c>
      <c r="KV114" s="29">
        <v>100.807</v>
      </c>
      <c r="KW114" s="29">
        <v>99.635999999999996</v>
      </c>
      <c r="KX114" s="29">
        <v>99.403999999999996</v>
      </c>
      <c r="KY114" s="29">
        <v>100.607</v>
      </c>
      <c r="KZ114" s="29">
        <v>98.564999999999998</v>
      </c>
      <c r="LA114" s="29">
        <v>92.682000000000002</v>
      </c>
      <c r="LB114" s="29">
        <v>94.816999999999993</v>
      </c>
      <c r="LC114" s="29">
        <v>94.727000000000004</v>
      </c>
      <c r="LD114" s="29">
        <v>104.17700000000001</v>
      </c>
      <c r="LE114" s="29">
        <v>112.134</v>
      </c>
      <c r="LF114" s="29">
        <v>113.07599999999999</v>
      </c>
      <c r="LG114" s="29">
        <v>121.97199999999999</v>
      </c>
      <c r="LH114" s="29">
        <v>123.764</v>
      </c>
      <c r="LI114" s="29">
        <v>113.93300000000001</v>
      </c>
      <c r="LJ114" s="29">
        <v>110.749</v>
      </c>
      <c r="LK114" s="29">
        <v>108.889</v>
      </c>
      <c r="LL114" s="29">
        <v>110.67700000000001</v>
      </c>
      <c r="LM114" s="29">
        <v>112.735</v>
      </c>
      <c r="LN114" s="29">
        <v>118.863</v>
      </c>
      <c r="LO114" s="29">
        <v>119.012</v>
      </c>
      <c r="LP114" s="29">
        <v>123.621</v>
      </c>
      <c r="LQ114" s="29">
        <v>115.807</v>
      </c>
      <c r="LR114" s="29">
        <v>109.092</v>
      </c>
      <c r="LS114" s="29">
        <v>105.694</v>
      </c>
      <c r="LT114" s="29">
        <v>103.045</v>
      </c>
      <c r="LU114" s="29">
        <v>100.05500000000001</v>
      </c>
      <c r="LV114" s="29">
        <v>97.42</v>
      </c>
      <c r="LW114" s="29">
        <v>98.448999999999998</v>
      </c>
      <c r="LX114" s="29">
        <v>103.462</v>
      </c>
      <c r="LY114" s="29">
        <v>104.85599999999999</v>
      </c>
      <c r="LZ114" s="29">
        <v>107.247</v>
      </c>
      <c r="MA114" s="29">
        <v>106.858</v>
      </c>
      <c r="MB114" s="29">
        <v>108.71299999999999</v>
      </c>
      <c r="MC114" s="29">
        <v>103.084</v>
      </c>
      <c r="MD114" s="29">
        <v>101.306</v>
      </c>
      <c r="ME114" s="29">
        <v>102.316</v>
      </c>
      <c r="MF114" s="29">
        <v>99.796999999999997</v>
      </c>
      <c r="MG114" s="29">
        <v>101.38500000000001</v>
      </c>
      <c r="MH114" s="29">
        <v>107.68300000000001</v>
      </c>
      <c r="MI114" s="29">
        <v>111.262</v>
      </c>
      <c r="MJ114" s="29">
        <v>109.42</v>
      </c>
      <c r="MK114" s="29">
        <v>106.7</v>
      </c>
      <c r="ML114" s="29">
        <v>109.095</v>
      </c>
      <c r="MM114" s="29">
        <v>108.705</v>
      </c>
      <c r="MN114" s="29">
        <v>109.10299999999999</v>
      </c>
      <c r="MO114" s="29">
        <v>109.84399999999999</v>
      </c>
      <c r="MP114" s="29">
        <v>114.81</v>
      </c>
      <c r="MQ114" s="29">
        <v>118.726</v>
      </c>
      <c r="MR114" s="29">
        <v>117.86</v>
      </c>
      <c r="MS114" s="29">
        <v>121.367</v>
      </c>
      <c r="MT114" s="29">
        <v>120.676</v>
      </c>
      <c r="MU114" s="29">
        <v>119.32899999999999</v>
      </c>
      <c r="MV114" s="29">
        <v>121.039</v>
      </c>
      <c r="MW114" s="29">
        <v>122.04300000000001</v>
      </c>
      <c r="MX114" s="29">
        <v>130.27000000000001</v>
      </c>
      <c r="MY114" s="29">
        <v>128.17599999999999</v>
      </c>
      <c r="MZ114" s="29">
        <v>130.13300000000001</v>
      </c>
      <c r="NA114" s="29">
        <v>130.827</v>
      </c>
      <c r="NB114" s="29">
        <v>132.30600000000001</v>
      </c>
      <c r="NC114" s="29">
        <v>127.277</v>
      </c>
      <c r="ND114" s="29">
        <v>135.86799999999999</v>
      </c>
      <c r="NE114" s="29">
        <v>140.98500000000001</v>
      </c>
      <c r="NF114" s="29">
        <v>140.88499999999999</v>
      </c>
      <c r="NG114" s="29">
        <v>144.63300000000001</v>
      </c>
      <c r="NH114" s="29">
        <v>143.524</v>
      </c>
      <c r="NI114" s="29">
        <v>147.29900000000001</v>
      </c>
      <c r="NJ114" s="29">
        <v>146.81899999999999</v>
      </c>
      <c r="NK114" s="29">
        <v>142.75</v>
      </c>
      <c r="NL114" s="29">
        <v>145.19900000000001</v>
      </c>
      <c r="NM114" s="29">
        <v>142.54900000000001</v>
      </c>
      <c r="NN114" s="29">
        <v>141.69999999999999</v>
      </c>
      <c r="NO114" s="29">
        <v>141.44</v>
      </c>
      <c r="NP114" s="29">
        <v>142.428</v>
      </c>
      <c r="NQ114" s="29">
        <v>135.86099999999999</v>
      </c>
      <c r="NR114" s="29">
        <v>133.87100000000001</v>
      </c>
      <c r="NS114" s="29">
        <v>135.703</v>
      </c>
      <c r="NT114" s="29">
        <v>136.03899999999999</v>
      </c>
      <c r="NU114" s="29">
        <v>134.94499999999999</v>
      </c>
      <c r="NV114" s="29">
        <v>137.13</v>
      </c>
      <c r="NW114" s="29">
        <v>137.71700000000001</v>
      </c>
      <c r="NX114" s="29">
        <v>140.12200000000001</v>
      </c>
      <c r="NY114" s="29">
        <v>138.69800000000001</v>
      </c>
      <c r="NZ114" s="29">
        <v>139.435</v>
      </c>
      <c r="OA114" s="29">
        <v>139.07</v>
      </c>
      <c r="OB114" s="29">
        <v>134.208</v>
      </c>
      <c r="OC114" s="29">
        <v>130.04300000000001</v>
      </c>
      <c r="OD114" s="29">
        <v>126.42</v>
      </c>
      <c r="OE114" s="29">
        <v>129.084</v>
      </c>
      <c r="OF114" s="29">
        <v>131.47</v>
      </c>
      <c r="OG114" s="29">
        <v>130.80799999999999</v>
      </c>
      <c r="OH114" s="29">
        <v>134.262</v>
      </c>
      <c r="OI114" s="29">
        <v>135.67099999999999</v>
      </c>
      <c r="OJ114" s="29">
        <v>134.62799999999999</v>
      </c>
      <c r="OK114" s="29">
        <v>134.95599999999999</v>
      </c>
      <c r="OL114" s="29">
        <v>132.547</v>
      </c>
      <c r="OM114" s="29">
        <v>133.49299999999999</v>
      </c>
      <c r="ON114" s="29">
        <v>130.71899999999999</v>
      </c>
      <c r="OO114" s="29">
        <v>132.49</v>
      </c>
      <c r="OP114" s="29">
        <v>133.91499999999999</v>
      </c>
      <c r="OQ114" s="29">
        <v>134.08199999999999</v>
      </c>
      <c r="OR114" s="29">
        <v>140.489</v>
      </c>
      <c r="OS114" s="29">
        <v>142.691</v>
      </c>
      <c r="OT114" s="29">
        <v>141.334</v>
      </c>
      <c r="OU114" s="29">
        <v>140.21700000000001</v>
      </c>
      <c r="OV114" s="29">
        <v>140.494</v>
      </c>
      <c r="OW114" s="29">
        <v>140.11799999999999</v>
      </c>
      <c r="OX114" s="29">
        <v>140.19499999999999</v>
      </c>
      <c r="OY114" s="29">
        <v>145.60300000000001</v>
      </c>
      <c r="OZ114" s="29">
        <v>146.05600000000001</v>
      </c>
      <c r="PA114" s="29">
        <v>149.465</v>
      </c>
      <c r="PB114" s="29">
        <v>154.494</v>
      </c>
      <c r="PC114" s="29">
        <v>158.376</v>
      </c>
      <c r="PD114" s="29">
        <v>153.886</v>
      </c>
      <c r="PE114" s="29">
        <v>155.483</v>
      </c>
      <c r="PF114" s="29">
        <v>152.74199999999999</v>
      </c>
      <c r="PG114" s="29">
        <v>149.90100000000001</v>
      </c>
      <c r="PH114" s="29">
        <v>144.529</v>
      </c>
      <c r="PI114" s="29">
        <v>141.50700000000001</v>
      </c>
      <c r="PJ114" s="29">
        <v>142.09</v>
      </c>
      <c r="PK114" s="29">
        <v>142.96600000000001</v>
      </c>
      <c r="PL114" s="29">
        <v>142.54300000000001</v>
      </c>
      <c r="PM114" s="29">
        <v>147.44200000000001</v>
      </c>
      <c r="PN114" s="29">
        <v>149.49199999999999</v>
      </c>
      <c r="PO114" s="29">
        <v>154.126</v>
      </c>
      <c r="PP114" s="29">
        <v>157.6</v>
      </c>
      <c r="PQ114" s="29">
        <v>157.28299999999999</v>
      </c>
      <c r="PR114" s="29">
        <v>150.33799999999999</v>
      </c>
      <c r="PS114" s="29">
        <v>145.976</v>
      </c>
      <c r="PT114" s="29">
        <v>146.04900000000001</v>
      </c>
      <c r="PU114" s="29">
        <v>144.32499999999999</v>
      </c>
      <c r="PV114" s="29">
        <v>141.709</v>
      </c>
      <c r="PW114" s="29">
        <v>143.505</v>
      </c>
      <c r="PX114" s="29">
        <v>147.881</v>
      </c>
      <c r="PY114" s="29">
        <v>150.46</v>
      </c>
      <c r="PZ114" s="29">
        <v>154.81299999999999</v>
      </c>
      <c r="QA114" s="29">
        <v>150.05000000000001</v>
      </c>
      <c r="QB114" s="29">
        <v>151.149</v>
      </c>
      <c r="QC114" s="29">
        <v>149.00299999999999</v>
      </c>
      <c r="QD114" s="29">
        <v>148.773</v>
      </c>
      <c r="QE114" s="29">
        <v>148.89400000000001</v>
      </c>
      <c r="QF114" s="29">
        <v>148.07599999999999</v>
      </c>
      <c r="QG114" s="29">
        <v>147.667</v>
      </c>
      <c r="QH114" s="29">
        <v>150.702</v>
      </c>
      <c r="QI114" s="29">
        <v>154.755</v>
      </c>
      <c r="QJ114" s="29">
        <v>159.49600000000001</v>
      </c>
      <c r="QK114" s="29">
        <v>152.84</v>
      </c>
      <c r="QL114" s="29">
        <v>146.851</v>
      </c>
      <c r="QM114" s="29">
        <v>145.756</v>
      </c>
      <c r="QN114" s="29">
        <v>149.452</v>
      </c>
      <c r="QO114" s="29">
        <v>149.56</v>
      </c>
      <c r="QP114" s="29">
        <v>153.202</v>
      </c>
      <c r="QQ114" s="29">
        <v>159.65199999999999</v>
      </c>
      <c r="QR114" s="29">
        <v>160.44399999999999</v>
      </c>
      <c r="QS114" s="29">
        <v>158.31200000000001</v>
      </c>
      <c r="QT114" s="29">
        <v>157.60900000000001</v>
      </c>
      <c r="QU114" s="29">
        <v>159.22</v>
      </c>
      <c r="QV114" s="29">
        <v>155.79900000000001</v>
      </c>
      <c r="QW114" s="29">
        <v>152.608</v>
      </c>
      <c r="QX114" s="29">
        <v>150.55099999999999</v>
      </c>
      <c r="QY114" s="29">
        <v>152.797</v>
      </c>
      <c r="QZ114" s="29">
        <v>157.309</v>
      </c>
      <c r="RA114" s="29">
        <v>159.666</v>
      </c>
      <c r="RB114" s="29">
        <v>165.55699999999999</v>
      </c>
      <c r="RC114" s="29">
        <v>165.41</v>
      </c>
      <c r="RD114" s="29">
        <v>161.24</v>
      </c>
      <c r="RE114" s="29">
        <v>163.279</v>
      </c>
      <c r="RF114" s="29">
        <v>163.613</v>
      </c>
      <c r="RG114" s="29">
        <v>168.70599999999999</v>
      </c>
      <c r="RH114" s="29">
        <v>177.053</v>
      </c>
      <c r="RI114" s="29">
        <v>182.63</v>
      </c>
      <c r="RJ114" s="29">
        <v>187.928</v>
      </c>
      <c r="RK114" s="29">
        <v>182.14500000000001</v>
      </c>
      <c r="RL114" s="29">
        <v>170.197</v>
      </c>
      <c r="RM114" s="29">
        <v>170.215</v>
      </c>
      <c r="RN114" s="29">
        <v>169.85900000000001</v>
      </c>
      <c r="RO114" s="29">
        <v>165.32900000000001</v>
      </c>
      <c r="RP114" s="29">
        <v>167.82400000000001</v>
      </c>
      <c r="RQ114" s="29">
        <v>166.9</v>
      </c>
      <c r="RR114" s="29">
        <v>166.61199999999999</v>
      </c>
      <c r="RS114" s="29">
        <v>166.38300000000001</v>
      </c>
      <c r="RT114" s="29">
        <v>161.929</v>
      </c>
      <c r="RU114" s="29">
        <v>161.358</v>
      </c>
      <c r="RV114" s="29">
        <v>161.58799999999999</v>
      </c>
      <c r="RW114" s="29">
        <v>166.74199999999999</v>
      </c>
      <c r="RX114" s="29">
        <v>174.56100000000001</v>
      </c>
      <c r="RY114" s="29">
        <v>177.203</v>
      </c>
      <c r="RZ114" s="29">
        <v>176.12299999999999</v>
      </c>
      <c r="SA114" s="29">
        <v>176.64500000000001</v>
      </c>
      <c r="SB114" s="29">
        <v>171.601</v>
      </c>
      <c r="SC114" s="29">
        <v>160.84800000000001</v>
      </c>
      <c r="SD114" s="29">
        <v>155.83000000000001</v>
      </c>
      <c r="SE114" s="29">
        <v>154.744</v>
      </c>
      <c r="SF114" s="29">
        <v>150.58000000000001</v>
      </c>
      <c r="SG114" s="29">
        <v>143.97900000000001</v>
      </c>
      <c r="SH114" s="29">
        <v>140.547</v>
      </c>
      <c r="SI114" s="29">
        <v>137.11500000000001</v>
      </c>
      <c r="SJ114" s="29">
        <v>140.02699999999999</v>
      </c>
      <c r="SK114" s="29">
        <v>139.131</v>
      </c>
      <c r="SL114" s="29">
        <v>140.09800000000001</v>
      </c>
      <c r="SM114" s="29">
        <v>143.50200000000001</v>
      </c>
      <c r="SN114" s="29">
        <v>135.673</v>
      </c>
      <c r="SO114" s="29">
        <v>132.23099999999999</v>
      </c>
      <c r="SP114" s="29">
        <v>128.072</v>
      </c>
      <c r="SQ114" s="29">
        <v>120.633</v>
      </c>
      <c r="SR114" s="29">
        <v>118.07</v>
      </c>
      <c r="SS114" s="29">
        <v>117.60599999999999</v>
      </c>
      <c r="ST114" s="29">
        <v>115.917</v>
      </c>
      <c r="SU114" s="29">
        <v>112.58199999999999</v>
      </c>
      <c r="SV114" s="29">
        <v>113.871</v>
      </c>
      <c r="SW114" s="29">
        <v>115.136</v>
      </c>
      <c r="SX114" s="29">
        <v>115.711</v>
      </c>
      <c r="SY114" s="29">
        <v>117.31699999999999</v>
      </c>
      <c r="SZ114" s="29">
        <v>118.79300000000001</v>
      </c>
      <c r="TA114" s="29">
        <v>121.80500000000001</v>
      </c>
      <c r="TB114" s="29">
        <v>123.279</v>
      </c>
      <c r="TC114" s="29">
        <v>124.46899999999999</v>
      </c>
      <c r="TD114" s="29">
        <v>118.875</v>
      </c>
      <c r="TE114" s="29">
        <v>118.699</v>
      </c>
      <c r="TF114" s="29">
        <v>116.77</v>
      </c>
      <c r="TG114" s="29">
        <v>111.75700000000001</v>
      </c>
    </row>
    <row r="115" spans="2:529" x14ac:dyDescent="0.25">
      <c r="B115" s="29" t="s">
        <v>499</v>
      </c>
      <c r="C115" s="29" t="s">
        <v>927</v>
      </c>
      <c r="D115" s="29">
        <f t="shared" si="16"/>
        <v>513</v>
      </c>
      <c r="E115" s="29" t="str" cm="1">
        <f t="array" ref="E115">_xll.BDP($B115&amp;" corp",E$11)</f>
        <v>EDF 4 1/8 PERP</v>
      </c>
      <c r="F115" s="29" t="str" cm="1">
        <f t="array" ref="F115">_xll.BDP($B115&amp;" corp",F$11)</f>
        <v>EDF</v>
      </c>
      <c r="G115" s="29" cm="1">
        <f t="array" ref="G115">_xll.BDP($B115&amp;" corp",G$11)</f>
        <v>4.125</v>
      </c>
      <c r="H115" s="31" cm="1">
        <f t="array" ref="H115">_xll.BDP($B115&amp;" corp",H$11)*1</f>
        <v>44583</v>
      </c>
      <c r="I115" s="31" t="str">
        <f t="shared" si="14"/>
        <v>EDF 4.125 22</v>
      </c>
      <c r="J115" s="29" t="str" cm="1">
        <f t="array" ref="J115">_xll.BDP($B115&amp;" corp",J$11)</f>
        <v>EUR</v>
      </c>
      <c r="K115" s="31" cm="1">
        <f t="array" ref="K115">_xll.BDP($B115&amp;" corp",K$11)*1</f>
        <v>41654</v>
      </c>
      <c r="L115" s="29">
        <f t="shared" ca="1" si="15"/>
        <v>2472</v>
      </c>
      <c r="N115" s="29">
        <v>1</v>
      </c>
      <c r="O115" s="29" t="s">
        <v>1174</v>
      </c>
      <c r="P115" s="29">
        <f>_xll.BDH(B115&amp;"@"&amp;C115&amp;" Corp","blp_i_sprd_mid","-2AY",,"Dates=h","Fill=C","Sort=R","Dir=H","factor=1","pcs="&amp;TV116,"cols=513;rows=1")</f>
        <v>138.727</v>
      </c>
      <c r="Q115" s="29">
        <v>142.208</v>
      </c>
      <c r="R115" s="29">
        <v>142.78200000000001</v>
      </c>
      <c r="S115" s="29">
        <v>148.61099999999999</v>
      </c>
      <c r="T115" s="29">
        <v>148.17099999999999</v>
      </c>
      <c r="U115" s="29">
        <v>145.297</v>
      </c>
      <c r="V115" s="29">
        <v>142.422</v>
      </c>
      <c r="W115" s="29">
        <v>143.655</v>
      </c>
      <c r="X115" s="29">
        <v>139.81700000000001</v>
      </c>
      <c r="Y115" s="29">
        <v>138.346</v>
      </c>
      <c r="Z115" s="29">
        <v>143.69999999999999</v>
      </c>
      <c r="AA115" s="29">
        <v>144.505</v>
      </c>
      <c r="AB115" s="29">
        <v>146.892</v>
      </c>
      <c r="AC115" s="29">
        <v>149.03200000000001</v>
      </c>
      <c r="AD115" s="29">
        <v>149.88800000000001</v>
      </c>
      <c r="AE115" s="29">
        <v>155.35900000000001</v>
      </c>
      <c r="AF115" s="29">
        <v>160.25299999999999</v>
      </c>
      <c r="AG115" s="29">
        <v>165.61600000000001</v>
      </c>
      <c r="AH115" s="29">
        <v>168.09100000000001</v>
      </c>
      <c r="AI115" s="29">
        <v>166.14099999999999</v>
      </c>
      <c r="AJ115" s="29">
        <v>156.441</v>
      </c>
      <c r="AK115" s="29">
        <v>160.82599999999999</v>
      </c>
      <c r="AL115" s="29">
        <v>156.577</v>
      </c>
      <c r="AM115" s="29">
        <v>146.33199999999999</v>
      </c>
      <c r="AN115" s="29">
        <v>148.43600000000001</v>
      </c>
      <c r="AO115" s="29">
        <v>146.76</v>
      </c>
      <c r="AP115" s="29">
        <v>155.53200000000001</v>
      </c>
      <c r="AQ115" s="29">
        <v>155.387</v>
      </c>
      <c r="AR115" s="29">
        <v>156.428</v>
      </c>
      <c r="AS115" s="29">
        <v>153.98400000000001</v>
      </c>
      <c r="AT115" s="29">
        <v>157.762</v>
      </c>
      <c r="AU115" s="29">
        <v>152.16300000000001</v>
      </c>
      <c r="AV115" s="29">
        <v>150.96</v>
      </c>
      <c r="AW115" s="29">
        <v>148.434</v>
      </c>
      <c r="AX115" s="29">
        <v>149.191</v>
      </c>
      <c r="AY115" s="29">
        <v>150.25399999999999</v>
      </c>
      <c r="AZ115" s="29">
        <v>152.816</v>
      </c>
      <c r="BA115" s="29">
        <v>143.01900000000001</v>
      </c>
      <c r="BB115" s="29">
        <v>149.876</v>
      </c>
      <c r="BC115" s="29">
        <v>150.26599999999999</v>
      </c>
      <c r="BD115" s="29">
        <v>146.095</v>
      </c>
      <c r="BE115" s="29">
        <v>145.434</v>
      </c>
      <c r="BF115" s="29">
        <v>147.58799999999999</v>
      </c>
      <c r="BG115" s="29">
        <v>149.125</v>
      </c>
      <c r="BH115" s="29">
        <v>150.226</v>
      </c>
      <c r="BI115" s="29">
        <v>150.762</v>
      </c>
      <c r="BJ115" s="29">
        <v>150.90799999999999</v>
      </c>
      <c r="BK115" s="29">
        <v>150.43700000000001</v>
      </c>
      <c r="BL115" s="29">
        <v>149.846</v>
      </c>
      <c r="BM115" s="29">
        <v>148.16999999999999</v>
      </c>
      <c r="BN115" s="29">
        <v>152.727</v>
      </c>
      <c r="BO115" s="29">
        <v>155.00299999999999</v>
      </c>
      <c r="BP115" s="29">
        <v>158.994</v>
      </c>
      <c r="BQ115" s="29">
        <v>160.512</v>
      </c>
      <c r="BR115" s="29">
        <v>158.464</v>
      </c>
      <c r="BS115" s="29">
        <v>164.46100000000001</v>
      </c>
      <c r="BT115" s="29">
        <v>167.28700000000001</v>
      </c>
      <c r="BU115" s="29">
        <v>167.33</v>
      </c>
      <c r="BV115" s="29">
        <v>169.86</v>
      </c>
      <c r="BW115" s="29">
        <v>166.667</v>
      </c>
      <c r="BX115" s="29">
        <v>166.65899999999999</v>
      </c>
      <c r="BY115" s="29">
        <v>161.542</v>
      </c>
      <c r="BZ115" s="29">
        <v>157.63900000000001</v>
      </c>
      <c r="CA115" s="29">
        <v>162.38200000000001</v>
      </c>
      <c r="CB115" s="29">
        <v>162.494</v>
      </c>
      <c r="CC115" s="29">
        <v>167.565</v>
      </c>
      <c r="CD115" s="29">
        <v>162.97</v>
      </c>
      <c r="CE115" s="29">
        <v>188.417</v>
      </c>
      <c r="CF115" s="29">
        <v>213.73500000000001</v>
      </c>
      <c r="CG115" s="29">
        <v>215.785</v>
      </c>
      <c r="CH115" s="29">
        <v>219.62200000000001</v>
      </c>
      <c r="CI115" s="29">
        <v>224.67599999999999</v>
      </c>
      <c r="CJ115" s="29">
        <v>226.29</v>
      </c>
      <c r="CK115" s="29">
        <v>228.21899999999999</v>
      </c>
      <c r="CL115" s="29">
        <v>217.02600000000001</v>
      </c>
      <c r="CM115" s="29">
        <v>223.292</v>
      </c>
      <c r="CN115" s="29">
        <v>211.452</v>
      </c>
      <c r="CO115" s="29">
        <v>210.89500000000001</v>
      </c>
      <c r="CP115" s="29">
        <v>212.81100000000001</v>
      </c>
      <c r="CQ115" s="29">
        <v>233.03299999999999</v>
      </c>
      <c r="CR115" s="29">
        <v>259.97500000000002</v>
      </c>
      <c r="CS115" s="29">
        <v>288.76900000000001</v>
      </c>
      <c r="CT115" s="29">
        <v>299.66899999999998</v>
      </c>
      <c r="CU115" s="29">
        <v>320.726</v>
      </c>
      <c r="CV115" s="29">
        <v>322.24700000000001</v>
      </c>
      <c r="CW115" s="29">
        <v>325.32</v>
      </c>
      <c r="CX115" s="29">
        <v>328.524</v>
      </c>
      <c r="CY115" s="29">
        <v>348.245</v>
      </c>
      <c r="CZ115" s="29">
        <v>322.154</v>
      </c>
      <c r="DA115" s="29">
        <v>320.90800000000002</v>
      </c>
      <c r="DB115" s="29">
        <v>313.97300000000001</v>
      </c>
      <c r="DC115" s="29">
        <v>311.15699999999998</v>
      </c>
      <c r="DD115" s="29">
        <v>327.51499999999999</v>
      </c>
      <c r="DE115" s="29">
        <v>322.52100000000002</v>
      </c>
      <c r="DF115" s="29">
        <v>324.03500000000003</v>
      </c>
      <c r="DG115" s="29">
        <v>290.613</v>
      </c>
      <c r="DH115" s="29">
        <v>276.12799999999999</v>
      </c>
      <c r="DI115" s="29">
        <v>255.49600000000001</v>
      </c>
      <c r="DJ115" s="29">
        <v>268.36599999999999</v>
      </c>
      <c r="DK115" s="29">
        <v>289.995</v>
      </c>
      <c r="DL115" s="29">
        <v>310.476</v>
      </c>
      <c r="DM115" s="29">
        <v>320.72000000000003</v>
      </c>
      <c r="DN115" s="29">
        <v>320.065</v>
      </c>
      <c r="DO115" s="29">
        <v>319.99299999999999</v>
      </c>
      <c r="DP115" s="29">
        <v>318.49599999999998</v>
      </c>
      <c r="DQ115" s="29">
        <v>318.00599999999997</v>
      </c>
      <c r="DR115" s="29">
        <v>347.76</v>
      </c>
      <c r="DS115" s="29">
        <v>339.02199999999999</v>
      </c>
      <c r="DT115" s="29">
        <v>359.69499999999999</v>
      </c>
      <c r="DU115" s="29">
        <v>363.13</v>
      </c>
      <c r="DV115" s="29">
        <v>374.56799999999998</v>
      </c>
      <c r="DW115" s="29">
        <v>384.084</v>
      </c>
      <c r="DX115" s="29">
        <v>392.654</v>
      </c>
      <c r="DY115" s="29">
        <v>407.74700000000001</v>
      </c>
      <c r="DZ115" s="29">
        <v>414.78100000000001</v>
      </c>
      <c r="EA115" s="29">
        <v>409.22300000000001</v>
      </c>
      <c r="EB115" s="29">
        <v>408.69499999999999</v>
      </c>
      <c r="EC115" s="29">
        <v>413.95800000000003</v>
      </c>
      <c r="ED115" s="29">
        <v>436.68299999999999</v>
      </c>
      <c r="EE115" s="29">
        <v>412.733</v>
      </c>
      <c r="EF115" s="29">
        <v>413.94499999999999</v>
      </c>
      <c r="EG115" s="29">
        <v>418.28399999999999</v>
      </c>
      <c r="EH115" s="29">
        <v>420.15800000000002</v>
      </c>
      <c r="EI115" s="29">
        <v>424.18900000000002</v>
      </c>
      <c r="EJ115" s="29">
        <v>387.25099999999998</v>
      </c>
      <c r="EK115" s="29">
        <v>380.12</v>
      </c>
      <c r="EL115" s="29">
        <v>372.726</v>
      </c>
      <c r="EM115" s="29">
        <v>371.18</v>
      </c>
      <c r="EN115" s="29">
        <v>373.65199999999999</v>
      </c>
      <c r="EO115" s="29">
        <v>371.31799999999998</v>
      </c>
      <c r="EP115" s="29">
        <v>377.46</v>
      </c>
      <c r="EQ115" s="29">
        <v>376.01900000000001</v>
      </c>
      <c r="ER115" s="29">
        <v>369.916</v>
      </c>
      <c r="ES115" s="29">
        <v>371.17099999999999</v>
      </c>
      <c r="ET115" s="29">
        <v>381.30799999999999</v>
      </c>
      <c r="EU115" s="29">
        <v>366.274</v>
      </c>
      <c r="EV115" s="29">
        <v>367.33100000000002</v>
      </c>
      <c r="EW115" s="29">
        <v>404.32799999999997</v>
      </c>
      <c r="EX115" s="29">
        <v>426.76</v>
      </c>
      <c r="EY115" s="29">
        <v>438.60899999999998</v>
      </c>
      <c r="EZ115" s="29">
        <v>447.83</v>
      </c>
      <c r="FA115" s="29">
        <v>449.738</v>
      </c>
      <c r="FB115" s="29">
        <v>449.37799999999999</v>
      </c>
      <c r="FC115" s="29">
        <v>446.42</v>
      </c>
      <c r="FD115" s="29">
        <v>450.06900000000002</v>
      </c>
      <c r="FE115" s="29">
        <v>442.99900000000002</v>
      </c>
      <c r="FF115" s="29">
        <v>445.29199999999997</v>
      </c>
      <c r="FG115" s="29">
        <v>448.47699999999998</v>
      </c>
      <c r="FH115" s="29">
        <v>454.71</v>
      </c>
      <c r="FI115" s="29">
        <v>497.10500000000002</v>
      </c>
      <c r="FJ115" s="29">
        <v>461.80200000000002</v>
      </c>
      <c r="FK115" s="29">
        <v>441.92899999999997</v>
      </c>
      <c r="FL115" s="29">
        <v>439.053</v>
      </c>
      <c r="FM115" s="29">
        <v>420.584</v>
      </c>
      <c r="FN115" s="29">
        <v>385.33499999999998</v>
      </c>
      <c r="FO115" s="29">
        <v>312.322</v>
      </c>
      <c r="FP115" s="29">
        <v>236.16</v>
      </c>
      <c r="FQ115" s="29">
        <v>228.84100000000001</v>
      </c>
      <c r="FR115" s="29">
        <v>179.893</v>
      </c>
      <c r="FS115" s="29">
        <v>171.95400000000001</v>
      </c>
      <c r="FT115" s="29">
        <v>184.87</v>
      </c>
      <c r="FU115" s="29">
        <v>124.539</v>
      </c>
      <c r="FV115" s="29">
        <v>109.872</v>
      </c>
      <c r="FW115" s="29">
        <v>104.905</v>
      </c>
      <c r="FX115" s="29">
        <v>103.369</v>
      </c>
      <c r="FY115" s="29">
        <v>111.307</v>
      </c>
      <c r="FZ115" s="29">
        <v>110.26</v>
      </c>
      <c r="GA115" s="29">
        <v>89.373000000000005</v>
      </c>
      <c r="GB115" s="29">
        <v>81.484999999999999</v>
      </c>
      <c r="GC115" s="29">
        <v>75.018000000000001</v>
      </c>
      <c r="GD115" s="29">
        <v>70.698999999999998</v>
      </c>
      <c r="GE115" s="29">
        <v>61.243000000000002</v>
      </c>
      <c r="GF115" s="29">
        <v>62.920999999999999</v>
      </c>
      <c r="GG115" s="29">
        <v>62.749000000000002</v>
      </c>
      <c r="GH115" s="29">
        <v>65.262</v>
      </c>
      <c r="GI115" s="29">
        <v>61.887</v>
      </c>
      <c r="GJ115" s="29">
        <v>65.513999999999996</v>
      </c>
      <c r="GK115" s="29">
        <v>65.055999999999997</v>
      </c>
      <c r="GL115" s="29">
        <v>65.447000000000003</v>
      </c>
      <c r="GM115" s="29">
        <v>66.430000000000007</v>
      </c>
      <c r="GN115" s="29">
        <v>67.088999999999999</v>
      </c>
      <c r="GO115" s="29">
        <v>68.563999999999993</v>
      </c>
      <c r="GP115" s="29">
        <v>69.144999999999996</v>
      </c>
      <c r="GQ115" s="29">
        <v>70.555999999999997</v>
      </c>
      <c r="GR115" s="29">
        <v>71.846000000000004</v>
      </c>
      <c r="GS115" s="29">
        <v>74.113</v>
      </c>
      <c r="GT115" s="29">
        <v>73.994</v>
      </c>
      <c r="GU115" s="29">
        <v>73.936000000000007</v>
      </c>
      <c r="GV115" s="29">
        <v>71.739999999999995</v>
      </c>
      <c r="GW115" s="29">
        <v>72.73</v>
      </c>
      <c r="GX115" s="29">
        <v>73.069000000000003</v>
      </c>
      <c r="GY115" s="29">
        <v>68.704999999999998</v>
      </c>
      <c r="GZ115" s="29">
        <v>68.763999999999996</v>
      </c>
      <c r="HA115" s="29">
        <v>68.945999999999998</v>
      </c>
      <c r="HB115" s="29">
        <v>69.641999999999996</v>
      </c>
      <c r="HC115" s="29">
        <v>69.045000000000002</v>
      </c>
      <c r="HD115" s="29">
        <v>69.700999999999993</v>
      </c>
      <c r="HE115" s="29">
        <v>73.322999999999993</v>
      </c>
      <c r="HF115" s="29">
        <v>74.581999999999994</v>
      </c>
      <c r="HG115" s="29">
        <v>75.632999999999996</v>
      </c>
      <c r="HH115" s="29">
        <v>76.361000000000004</v>
      </c>
      <c r="HI115" s="29">
        <v>77.459999999999994</v>
      </c>
      <c r="HJ115" s="29">
        <v>77.998000000000005</v>
      </c>
      <c r="HK115" s="29">
        <v>81.736999999999995</v>
      </c>
      <c r="HL115" s="29">
        <v>80.778999999999996</v>
      </c>
      <c r="HM115" s="29">
        <v>79.353999999999999</v>
      </c>
      <c r="HN115" s="29">
        <v>78.564999999999998</v>
      </c>
      <c r="HO115" s="29">
        <v>76.757999999999996</v>
      </c>
      <c r="HP115" s="29">
        <v>81.302000000000007</v>
      </c>
      <c r="HQ115" s="29">
        <v>76.831999999999994</v>
      </c>
      <c r="HR115" s="29">
        <v>78.37</v>
      </c>
      <c r="HS115" s="29">
        <v>81.597999999999999</v>
      </c>
      <c r="HT115" s="29">
        <v>81.036000000000001</v>
      </c>
      <c r="HU115" s="29">
        <v>84.891000000000005</v>
      </c>
      <c r="HV115" s="29">
        <v>83.99</v>
      </c>
      <c r="HW115" s="29">
        <v>87.738</v>
      </c>
      <c r="HX115" s="29">
        <v>88.097999999999999</v>
      </c>
      <c r="HY115" s="29">
        <v>88.3</v>
      </c>
      <c r="HZ115" s="29">
        <v>91.817999999999998</v>
      </c>
      <c r="IA115" s="29">
        <v>95.379000000000005</v>
      </c>
      <c r="IB115" s="29">
        <v>95.539000000000001</v>
      </c>
      <c r="IC115" s="29">
        <v>94.816999999999993</v>
      </c>
      <c r="ID115" s="29">
        <v>96.272000000000006</v>
      </c>
      <c r="IE115" s="29">
        <v>96.600999999999999</v>
      </c>
      <c r="IF115" s="29">
        <v>98.344999999999999</v>
      </c>
      <c r="IG115" s="29">
        <v>99.909000000000006</v>
      </c>
      <c r="IH115" s="29">
        <v>99.466999999999999</v>
      </c>
      <c r="II115" s="29">
        <v>97.831000000000003</v>
      </c>
      <c r="IJ115" s="29">
        <v>99.903999999999996</v>
      </c>
      <c r="IK115" s="29">
        <v>100.91200000000001</v>
      </c>
      <c r="IL115" s="29">
        <v>101.371</v>
      </c>
      <c r="IM115" s="29">
        <v>97.850999999999999</v>
      </c>
      <c r="IN115" s="29">
        <v>131.26900000000001</v>
      </c>
      <c r="IO115" s="29">
        <v>136.351</v>
      </c>
      <c r="IP115" s="29">
        <v>138.63999999999999</v>
      </c>
      <c r="IQ115" s="29">
        <v>139.578</v>
      </c>
      <c r="IR115" s="29">
        <v>136.07300000000001</v>
      </c>
      <c r="IS115" s="29">
        <v>135.06899999999999</v>
      </c>
      <c r="IT115" s="29">
        <v>134.35400000000001</v>
      </c>
      <c r="IU115" s="29">
        <v>133.089</v>
      </c>
      <c r="IV115" s="29">
        <v>132.66800000000001</v>
      </c>
      <c r="IW115" s="29">
        <v>131.23099999999999</v>
      </c>
      <c r="IX115" s="29">
        <v>131.50700000000001</v>
      </c>
      <c r="IY115" s="29">
        <v>128.14699999999999</v>
      </c>
      <c r="IZ115" s="29">
        <v>125.83199999999999</v>
      </c>
      <c r="JA115" s="29">
        <v>129.38300000000001</v>
      </c>
      <c r="JB115" s="29">
        <v>129.054</v>
      </c>
      <c r="JC115" s="29">
        <v>133.73599999999999</v>
      </c>
      <c r="JD115" s="29">
        <v>138.73599999999999</v>
      </c>
      <c r="JE115" s="29">
        <v>139.04400000000001</v>
      </c>
      <c r="JF115" s="29">
        <v>137.333</v>
      </c>
      <c r="JG115" s="29">
        <v>135.83600000000001</v>
      </c>
      <c r="JH115" s="29">
        <v>133.72900000000001</v>
      </c>
      <c r="JI115" s="29">
        <v>136.953</v>
      </c>
      <c r="JJ115" s="29">
        <v>137.84399999999999</v>
      </c>
      <c r="JK115" s="29">
        <v>138.952</v>
      </c>
      <c r="JL115" s="29">
        <v>139.90600000000001</v>
      </c>
      <c r="JM115" s="29">
        <v>142.048</v>
      </c>
      <c r="JN115" s="29">
        <v>144.124</v>
      </c>
      <c r="JO115" s="29">
        <v>145.76400000000001</v>
      </c>
      <c r="JP115" s="29">
        <v>147.881</v>
      </c>
      <c r="JQ115" s="29">
        <v>152.69900000000001</v>
      </c>
      <c r="JR115" s="29">
        <v>155.81700000000001</v>
      </c>
      <c r="JS115" s="29">
        <v>156.83799999999999</v>
      </c>
      <c r="JT115" s="29">
        <v>161.434</v>
      </c>
      <c r="JU115" s="29">
        <v>159.19300000000001</v>
      </c>
      <c r="JV115" s="29">
        <v>159.53</v>
      </c>
      <c r="JW115" s="29">
        <v>155.233</v>
      </c>
      <c r="JX115" s="29">
        <v>157.071</v>
      </c>
      <c r="JY115" s="29">
        <v>156.84899999999999</v>
      </c>
      <c r="JZ115" s="29">
        <v>151.94900000000001</v>
      </c>
      <c r="KA115" s="29">
        <v>150.208</v>
      </c>
      <c r="KB115" s="29">
        <v>152.66499999999999</v>
      </c>
      <c r="KC115" s="29">
        <v>155.34899999999999</v>
      </c>
      <c r="KD115" s="29">
        <v>156.19</v>
      </c>
      <c r="KE115" s="29">
        <v>156.584</v>
      </c>
      <c r="KF115" s="29">
        <v>138.17500000000001</v>
      </c>
      <c r="KG115" s="29">
        <v>137.70699999999999</v>
      </c>
      <c r="KH115" s="29">
        <v>134.47800000000001</v>
      </c>
      <c r="KI115" s="29">
        <v>138.58099999999999</v>
      </c>
      <c r="KJ115" s="29">
        <v>135.779</v>
      </c>
      <c r="KK115" s="29">
        <v>130.066</v>
      </c>
      <c r="KL115" s="29">
        <v>127.83</v>
      </c>
      <c r="KM115" s="29">
        <v>125.919</v>
      </c>
      <c r="KN115" s="29">
        <v>128.58099999999999</v>
      </c>
      <c r="KO115" s="29">
        <v>164.99</v>
      </c>
      <c r="KP115" s="29">
        <v>166.07</v>
      </c>
      <c r="KQ115" s="29">
        <v>128.875</v>
      </c>
      <c r="KR115" s="29">
        <v>129.745</v>
      </c>
      <c r="KS115" s="29">
        <v>128.755</v>
      </c>
      <c r="KT115" s="29">
        <v>132.73599999999999</v>
      </c>
      <c r="KU115" s="29">
        <v>133.333</v>
      </c>
      <c r="KV115" s="29">
        <v>132.95400000000001</v>
      </c>
      <c r="KW115" s="29">
        <v>131.48500000000001</v>
      </c>
      <c r="KX115" s="29">
        <v>130.78200000000001</v>
      </c>
      <c r="KY115" s="29">
        <v>132.726</v>
      </c>
      <c r="KZ115" s="29">
        <v>133.01499999999999</v>
      </c>
      <c r="LA115" s="29">
        <v>128.62299999999999</v>
      </c>
      <c r="LB115" s="29">
        <v>133.80500000000001</v>
      </c>
      <c r="LC115" s="29">
        <v>132.62700000000001</v>
      </c>
      <c r="LD115" s="29">
        <v>140.45400000000001</v>
      </c>
      <c r="LE115" s="29">
        <v>144.44399999999999</v>
      </c>
      <c r="LF115" s="29">
        <v>147.66399999999999</v>
      </c>
      <c r="LG115" s="29">
        <v>156.55199999999999</v>
      </c>
      <c r="LH115" s="29">
        <v>161.07300000000001</v>
      </c>
      <c r="LI115" s="29">
        <v>149.209</v>
      </c>
      <c r="LJ115" s="29">
        <v>146.94499999999999</v>
      </c>
      <c r="LK115" s="29">
        <v>144.959</v>
      </c>
      <c r="LL115" s="29">
        <v>148.26599999999999</v>
      </c>
      <c r="LM115" s="29">
        <v>150.12100000000001</v>
      </c>
      <c r="LN115" s="29">
        <v>160.13900000000001</v>
      </c>
      <c r="LO115" s="29">
        <v>162.37200000000001</v>
      </c>
      <c r="LP115" s="29">
        <v>166.26900000000001</v>
      </c>
      <c r="LQ115" s="29">
        <v>156.28800000000001</v>
      </c>
      <c r="LR115" s="29">
        <v>142.81800000000001</v>
      </c>
      <c r="LS115" s="29">
        <v>140.40700000000001</v>
      </c>
      <c r="LT115" s="29">
        <v>146.196</v>
      </c>
      <c r="LU115" s="29">
        <v>140.65899999999999</v>
      </c>
      <c r="LV115" s="29">
        <v>136.791</v>
      </c>
      <c r="LW115" s="29">
        <v>138.77799999999999</v>
      </c>
      <c r="LX115" s="29">
        <v>146.512</v>
      </c>
      <c r="LY115" s="29">
        <v>159.102</v>
      </c>
      <c r="LZ115" s="29">
        <v>162.536</v>
      </c>
      <c r="MA115" s="29">
        <v>163.78100000000001</v>
      </c>
      <c r="MB115" s="29">
        <v>162.76599999999999</v>
      </c>
      <c r="MC115" s="29">
        <v>154.202</v>
      </c>
      <c r="MD115" s="29">
        <v>151.684</v>
      </c>
      <c r="ME115" s="29">
        <v>154.22999999999999</v>
      </c>
      <c r="MF115" s="29">
        <v>151.381</v>
      </c>
      <c r="MG115" s="29">
        <v>152.63300000000001</v>
      </c>
      <c r="MH115" s="29">
        <v>156.68199999999999</v>
      </c>
      <c r="MI115" s="29">
        <v>159.00299999999999</v>
      </c>
      <c r="MJ115" s="29">
        <v>152.40899999999999</v>
      </c>
      <c r="MK115" s="29">
        <v>144.17500000000001</v>
      </c>
      <c r="ML115" s="29">
        <v>146.93100000000001</v>
      </c>
      <c r="MM115" s="29">
        <v>151.44800000000001</v>
      </c>
      <c r="MN115" s="29">
        <v>151.70599999999999</v>
      </c>
      <c r="MO115" s="29">
        <v>149.17500000000001</v>
      </c>
      <c r="MP115" s="29">
        <v>157.17599999999999</v>
      </c>
      <c r="MQ115" s="29">
        <v>160.83600000000001</v>
      </c>
      <c r="MR115" s="29">
        <v>166.477</v>
      </c>
      <c r="MS115" s="29">
        <v>147.23699999999999</v>
      </c>
      <c r="MT115" s="29">
        <v>144.59200000000001</v>
      </c>
      <c r="MU115" s="29">
        <v>144.208</v>
      </c>
      <c r="MV115" s="29">
        <v>143.79499999999999</v>
      </c>
      <c r="MW115" s="29">
        <v>150.399</v>
      </c>
      <c r="MX115" s="29">
        <v>160.65</v>
      </c>
      <c r="MY115" s="29">
        <v>170.17400000000001</v>
      </c>
      <c r="MZ115" s="29">
        <v>175.38399999999999</v>
      </c>
      <c r="NA115" s="29">
        <v>175.14</v>
      </c>
      <c r="NB115" s="29">
        <v>176.303</v>
      </c>
      <c r="NC115" s="29">
        <v>165.435</v>
      </c>
      <c r="ND115" s="29">
        <v>179.19499999999999</v>
      </c>
      <c r="NE115" s="29">
        <v>191.65899999999999</v>
      </c>
      <c r="NF115" s="29">
        <v>195.92400000000001</v>
      </c>
      <c r="NG115" s="29">
        <v>204.792</v>
      </c>
      <c r="NH115" s="29">
        <v>219.56899999999999</v>
      </c>
      <c r="NI115" s="29">
        <v>227.02699999999999</v>
      </c>
      <c r="NJ115" s="29">
        <v>223.625</v>
      </c>
      <c r="NK115" s="29">
        <v>219.37700000000001</v>
      </c>
      <c r="NL115" s="29">
        <v>222.96600000000001</v>
      </c>
      <c r="NM115" s="29">
        <v>221.142</v>
      </c>
      <c r="NN115" s="29">
        <v>220.994</v>
      </c>
      <c r="NO115" s="29">
        <v>223.87899999999999</v>
      </c>
      <c r="NP115" s="29">
        <v>225.98599999999999</v>
      </c>
      <c r="NQ115" s="29">
        <v>209.822</v>
      </c>
      <c r="NR115" s="29">
        <v>205.2</v>
      </c>
      <c r="NS115" s="29">
        <v>205.22399999999999</v>
      </c>
      <c r="NT115" s="29">
        <v>204.28200000000001</v>
      </c>
      <c r="NU115" s="29">
        <v>206.62299999999999</v>
      </c>
      <c r="NV115" s="29">
        <v>212.976</v>
      </c>
      <c r="NW115" s="29">
        <v>213.32900000000001</v>
      </c>
      <c r="NX115" s="29">
        <v>215.685</v>
      </c>
      <c r="NY115" s="29">
        <v>211.11199999999999</v>
      </c>
      <c r="NZ115" s="29">
        <v>213.309</v>
      </c>
      <c r="OA115" s="29">
        <v>209.08199999999999</v>
      </c>
      <c r="OB115" s="29">
        <v>198.71100000000001</v>
      </c>
      <c r="OC115" s="29">
        <v>183.72200000000001</v>
      </c>
      <c r="OD115" s="29">
        <v>184.93100000000001</v>
      </c>
      <c r="OE115" s="29">
        <v>186.05199999999999</v>
      </c>
      <c r="OF115" s="29">
        <v>189.05600000000001</v>
      </c>
      <c r="OG115" s="29">
        <v>188.346</v>
      </c>
      <c r="OH115" s="29">
        <v>192.114</v>
      </c>
      <c r="OI115" s="29">
        <v>193.221</v>
      </c>
      <c r="OJ115" s="29">
        <v>188.46899999999999</v>
      </c>
      <c r="OK115" s="29">
        <v>188.578</v>
      </c>
      <c r="OL115" s="29">
        <v>189.38399999999999</v>
      </c>
      <c r="OM115" s="29">
        <v>191.79599999999999</v>
      </c>
      <c r="ON115" s="29">
        <v>188.92</v>
      </c>
      <c r="OO115" s="29">
        <v>190.26499999999999</v>
      </c>
      <c r="OP115" s="29">
        <v>190.36600000000001</v>
      </c>
      <c r="OQ115" s="29">
        <v>199.804</v>
      </c>
      <c r="OR115" s="29">
        <v>209.04300000000001</v>
      </c>
      <c r="OS115" s="29">
        <v>214.10900000000001</v>
      </c>
      <c r="OT115" s="29">
        <v>211.631</v>
      </c>
      <c r="OU115" s="29">
        <v>211.25399999999999</v>
      </c>
      <c r="OV115" s="29">
        <v>210.066</v>
      </c>
      <c r="OW115" s="29">
        <v>212.45500000000001</v>
      </c>
      <c r="OX115" s="29">
        <v>209.93899999999999</v>
      </c>
      <c r="OY115" s="29">
        <v>212.321</v>
      </c>
      <c r="OZ115" s="29">
        <v>212.09899999999999</v>
      </c>
      <c r="PA115" s="29">
        <v>219.94800000000001</v>
      </c>
      <c r="PB115" s="29">
        <v>228.52</v>
      </c>
      <c r="PC115" s="29">
        <v>230.56</v>
      </c>
      <c r="PD115" s="29">
        <v>234.07</v>
      </c>
      <c r="PE115" s="29">
        <v>243.48400000000001</v>
      </c>
      <c r="PF115" s="29">
        <v>233.804</v>
      </c>
      <c r="PG115" s="29">
        <v>230.631</v>
      </c>
      <c r="PH115" s="29">
        <v>225.07300000000001</v>
      </c>
      <c r="PI115" s="29">
        <v>214.72399999999999</v>
      </c>
      <c r="PJ115" s="29">
        <v>214.45099999999999</v>
      </c>
      <c r="PK115" s="29">
        <v>217.381</v>
      </c>
      <c r="PL115" s="29">
        <v>215.048</v>
      </c>
      <c r="PM115" s="29">
        <v>218.697</v>
      </c>
      <c r="PN115" s="29">
        <v>228.22300000000001</v>
      </c>
      <c r="PO115" s="29">
        <v>244.245</v>
      </c>
      <c r="PP115" s="29">
        <v>251.184</v>
      </c>
      <c r="PQ115" s="29">
        <v>248.15700000000001</v>
      </c>
      <c r="PR115" s="29">
        <v>237.161</v>
      </c>
      <c r="PS115" s="29">
        <v>229.67400000000001</v>
      </c>
      <c r="PT115" s="29">
        <v>227.31800000000001</v>
      </c>
      <c r="PU115" s="29">
        <v>221.38</v>
      </c>
      <c r="PV115" s="29">
        <v>204.785</v>
      </c>
      <c r="PW115" s="29">
        <v>200.59800000000001</v>
      </c>
      <c r="PX115" s="29">
        <v>205.30600000000001</v>
      </c>
      <c r="PY115" s="29">
        <v>222.53</v>
      </c>
      <c r="PZ115" s="29">
        <v>228.089</v>
      </c>
      <c r="QA115" s="29">
        <v>226.399</v>
      </c>
      <c r="QB115" s="29">
        <v>220.94499999999999</v>
      </c>
      <c r="QC115" s="29">
        <v>210.60900000000001</v>
      </c>
      <c r="QD115" s="29">
        <v>217.11500000000001</v>
      </c>
      <c r="QE115" s="29">
        <v>224.059</v>
      </c>
      <c r="QF115" s="29">
        <v>234.62200000000001</v>
      </c>
      <c r="QG115" s="29">
        <v>219.916</v>
      </c>
      <c r="QH115" s="29">
        <v>257.97199999999998</v>
      </c>
      <c r="QI115" s="29">
        <v>276.54199999999997</v>
      </c>
      <c r="QJ115" s="29">
        <v>277.30500000000001</v>
      </c>
      <c r="QK115" s="29">
        <v>267.20999999999998</v>
      </c>
      <c r="QL115" s="29">
        <v>252.46899999999999</v>
      </c>
      <c r="QM115" s="29">
        <v>263.137</v>
      </c>
      <c r="QN115" s="29">
        <v>274.52100000000002</v>
      </c>
      <c r="QO115" s="29">
        <v>276.798</v>
      </c>
      <c r="QP115" s="29">
        <v>279.42899999999997</v>
      </c>
      <c r="QQ115" s="29">
        <v>298.52499999999998</v>
      </c>
      <c r="QR115" s="29">
        <v>303.44299999999998</v>
      </c>
      <c r="QS115" s="29">
        <v>299.45299999999997</v>
      </c>
      <c r="QT115" s="29">
        <v>299.74599999999998</v>
      </c>
      <c r="QU115" s="29">
        <v>307.12200000000001</v>
      </c>
      <c r="QV115" s="29">
        <v>305.387</v>
      </c>
      <c r="QW115" s="29">
        <v>301.27499999999998</v>
      </c>
      <c r="QX115" s="29">
        <v>290.18799999999999</v>
      </c>
      <c r="QY115" s="29">
        <v>293.27600000000001</v>
      </c>
      <c r="QZ115" s="29">
        <v>305.423</v>
      </c>
      <c r="RA115" s="29">
        <v>303.50299999999999</v>
      </c>
      <c r="RB115" s="29">
        <v>310.21899999999999</v>
      </c>
      <c r="RC115" s="29">
        <v>302.77499999999998</v>
      </c>
      <c r="RD115" s="29">
        <v>296.91399999999999</v>
      </c>
      <c r="RE115" s="29">
        <v>306.86599999999999</v>
      </c>
      <c r="RF115" s="29">
        <v>304.92200000000003</v>
      </c>
      <c r="RG115" s="29">
        <v>349.94299999999998</v>
      </c>
      <c r="RH115" s="29">
        <v>357.33600000000001</v>
      </c>
      <c r="RI115" s="29">
        <v>367.78100000000001</v>
      </c>
      <c r="RJ115" s="29">
        <v>371.29500000000002</v>
      </c>
      <c r="RK115" s="29">
        <v>353.387</v>
      </c>
      <c r="RL115" s="29">
        <v>343.27</v>
      </c>
      <c r="RM115" s="29">
        <v>344.29</v>
      </c>
      <c r="RN115" s="29">
        <v>342.416</v>
      </c>
      <c r="RO115" s="29">
        <v>333.19200000000001</v>
      </c>
      <c r="RP115" s="29">
        <v>339.505</v>
      </c>
      <c r="RQ115" s="29">
        <v>336.82600000000002</v>
      </c>
      <c r="RR115" s="29">
        <v>332.88200000000001</v>
      </c>
      <c r="RS115" s="29">
        <v>332.161</v>
      </c>
      <c r="RT115" s="29">
        <v>326.20699999999999</v>
      </c>
      <c r="RU115" s="29">
        <v>328.637</v>
      </c>
      <c r="RV115" s="29">
        <v>327.24099999999999</v>
      </c>
      <c r="RW115" s="29">
        <v>335.96699999999998</v>
      </c>
      <c r="RX115" s="29">
        <v>352.233</v>
      </c>
      <c r="RY115" s="29">
        <v>352.28899999999999</v>
      </c>
      <c r="RZ115" s="29">
        <v>345.50799999999998</v>
      </c>
      <c r="SA115" s="29">
        <v>342.07100000000003</v>
      </c>
      <c r="SB115" s="29">
        <v>333.16899999999998</v>
      </c>
      <c r="SC115" s="29">
        <v>311.20299999999997</v>
      </c>
      <c r="SD115" s="29">
        <v>292.38900000000001</v>
      </c>
      <c r="SE115" s="29">
        <v>291.95</v>
      </c>
      <c r="SF115" s="29">
        <v>282.327</v>
      </c>
      <c r="SG115" s="29">
        <v>271.27100000000002</v>
      </c>
      <c r="SH115" s="29">
        <v>266.61799999999999</v>
      </c>
      <c r="SI115" s="29">
        <v>262.07</v>
      </c>
      <c r="SJ115" s="29">
        <v>264.13099999999997</v>
      </c>
      <c r="SK115" s="29">
        <v>261.63200000000001</v>
      </c>
      <c r="SL115" s="29">
        <v>261.822</v>
      </c>
      <c r="SM115" s="29">
        <v>270.83699999999999</v>
      </c>
      <c r="SN115" s="29">
        <v>254.624</v>
      </c>
      <c r="SO115" s="29">
        <v>244.20500000000001</v>
      </c>
      <c r="SP115" s="29">
        <v>239.24199999999999</v>
      </c>
      <c r="SQ115" s="29">
        <v>233.071</v>
      </c>
      <c r="SR115" s="29">
        <v>227.95699999999999</v>
      </c>
      <c r="SS115" s="29">
        <v>225.922</v>
      </c>
      <c r="ST115" s="29">
        <v>220.24299999999999</v>
      </c>
      <c r="SU115" s="29">
        <v>213.881</v>
      </c>
      <c r="SV115" s="29">
        <v>215.39699999999999</v>
      </c>
      <c r="SW115" s="29">
        <v>218.3</v>
      </c>
      <c r="SX115" s="29">
        <v>218.05199999999999</v>
      </c>
      <c r="SY115" s="29">
        <v>218.339</v>
      </c>
      <c r="SZ115" s="29">
        <v>223.04</v>
      </c>
      <c r="TA115" s="29">
        <v>231.053</v>
      </c>
      <c r="TB115" s="29">
        <v>234.38399999999999</v>
      </c>
      <c r="TC115" s="29">
        <v>235.56899999999999</v>
      </c>
      <c r="TD115" s="29">
        <v>235.44</v>
      </c>
      <c r="TE115" s="29">
        <v>226.34</v>
      </c>
      <c r="TF115" s="29">
        <v>227.49799999999999</v>
      </c>
      <c r="TG115" s="29">
        <v>226.13</v>
      </c>
      <c r="TH115" s="29">
        <v>218.88399999999999</v>
      </c>
    </row>
    <row r="116" spans="2:529" x14ac:dyDescent="0.25">
      <c r="B116" s="29" t="s">
        <v>505</v>
      </c>
      <c r="C116" s="29" t="s">
        <v>927</v>
      </c>
      <c r="D116" s="29">
        <f t="shared" si="16"/>
        <v>513</v>
      </c>
      <c r="E116" s="29" t="str" cm="1">
        <f t="array" ref="E116">_xll.BDP($B116&amp;" corp",E$11)</f>
        <v>EDF 4 PERP</v>
      </c>
      <c r="F116" s="29" t="str" cm="1">
        <f t="array" ref="F116">_xll.BDP($B116&amp;" corp",F$11)</f>
        <v>EDF</v>
      </c>
      <c r="G116" s="29" cm="1">
        <f t="array" ref="G116">_xll.BDP($B116&amp;" corp",G$11)</f>
        <v>4</v>
      </c>
      <c r="H116" s="31" cm="1">
        <f t="array" ref="H116">_xll.BDP($B116&amp;" corp",H$11)*1</f>
        <v>45477</v>
      </c>
      <c r="I116" s="31" t="str">
        <f t="shared" si="14"/>
        <v>EDF 4 24</v>
      </c>
      <c r="J116" s="29" t="str" cm="1">
        <f t="array" ref="J116">_xll.BDP($B116&amp;" corp",J$11)</f>
        <v>EUR</v>
      </c>
      <c r="K116" s="31" cm="1">
        <f t="array" ref="K116">_xll.BDP($B116&amp;" corp",K$11)*1</f>
        <v>43368</v>
      </c>
      <c r="L116" s="29">
        <f t="shared" ca="1" si="15"/>
        <v>758</v>
      </c>
      <c r="N116" s="29">
        <v>1</v>
      </c>
      <c r="O116" s="29" t="s">
        <v>1174</v>
      </c>
      <c r="P116" s="29">
        <f>_xll.BDH(B116&amp;"@"&amp;C116&amp;" Corp","blp_i_sprd_mid","-2AY",,"Dates=h","Fill=C","Sort=R","Dir=H","factor=1","pcs="&amp;TV117,"cols=513;rows=1")</f>
        <v>306.71600000000001</v>
      </c>
      <c r="Q116" s="29">
        <v>309.93</v>
      </c>
      <c r="R116" s="29">
        <v>310.70299999999997</v>
      </c>
      <c r="S116" s="29">
        <v>317.27100000000002</v>
      </c>
      <c r="T116" s="29">
        <v>319.654</v>
      </c>
      <c r="U116" s="29">
        <v>305.19200000000001</v>
      </c>
      <c r="V116" s="29">
        <v>303.12900000000002</v>
      </c>
      <c r="W116" s="29">
        <v>303.20800000000003</v>
      </c>
      <c r="X116" s="29">
        <v>302.83499999999998</v>
      </c>
      <c r="Y116" s="29">
        <v>300.43200000000002</v>
      </c>
      <c r="Z116" s="29">
        <v>294.04500000000002</v>
      </c>
      <c r="AA116" s="29">
        <v>293.351</v>
      </c>
      <c r="AB116" s="29">
        <v>297.58699999999999</v>
      </c>
      <c r="AC116" s="29">
        <v>301.42399999999998</v>
      </c>
      <c r="AD116" s="29">
        <v>301.91199999999998</v>
      </c>
      <c r="AE116" s="29">
        <v>313.68599999999998</v>
      </c>
      <c r="AF116" s="29">
        <v>325.44299999999998</v>
      </c>
      <c r="AG116" s="29">
        <v>343.23700000000002</v>
      </c>
      <c r="AH116" s="29">
        <v>348.7</v>
      </c>
      <c r="AI116" s="29">
        <v>341.07799999999997</v>
      </c>
      <c r="AJ116" s="29">
        <v>326.72500000000002</v>
      </c>
      <c r="AK116" s="29">
        <v>327.82299999999998</v>
      </c>
      <c r="AL116" s="29">
        <v>322.39400000000001</v>
      </c>
      <c r="AM116" s="29">
        <v>303.59100000000001</v>
      </c>
      <c r="AN116" s="29">
        <v>307.77600000000001</v>
      </c>
      <c r="AO116" s="29">
        <v>318.57</v>
      </c>
      <c r="AP116" s="29">
        <v>333.37299999999999</v>
      </c>
      <c r="AQ116" s="29">
        <v>330.66500000000002</v>
      </c>
      <c r="AR116" s="29">
        <v>312.08600000000001</v>
      </c>
      <c r="AS116" s="29">
        <v>305.30099999999999</v>
      </c>
      <c r="AT116" s="29">
        <v>307.21800000000002</v>
      </c>
      <c r="AU116" s="29">
        <v>292.541</v>
      </c>
      <c r="AV116" s="29">
        <v>278.19099999999997</v>
      </c>
      <c r="AW116" s="29">
        <v>279.29399999999998</v>
      </c>
      <c r="AX116" s="29">
        <v>277.21600000000001</v>
      </c>
      <c r="AY116" s="29">
        <v>279.29899999999998</v>
      </c>
      <c r="AZ116" s="29">
        <v>281.47199999999998</v>
      </c>
      <c r="BA116" s="29">
        <v>281.13200000000001</v>
      </c>
      <c r="BB116" s="29">
        <v>281.01400000000001</v>
      </c>
      <c r="BC116" s="29">
        <v>280.39800000000002</v>
      </c>
      <c r="BD116" s="29">
        <v>277.73899999999998</v>
      </c>
      <c r="BE116" s="29">
        <v>277.57600000000002</v>
      </c>
      <c r="BF116" s="29">
        <v>279.78399999999999</v>
      </c>
      <c r="BG116" s="29">
        <v>282.2</v>
      </c>
      <c r="BH116" s="29">
        <v>282.74900000000002</v>
      </c>
      <c r="BI116" s="29">
        <v>279.846</v>
      </c>
      <c r="BJ116" s="29">
        <v>277.52600000000001</v>
      </c>
      <c r="BK116" s="29">
        <v>274.49299999999999</v>
      </c>
      <c r="BL116" s="29">
        <v>268.517</v>
      </c>
      <c r="BM116" s="29">
        <v>265.77600000000001</v>
      </c>
      <c r="BN116" s="29">
        <v>268.90199999999999</v>
      </c>
      <c r="BO116" s="29">
        <v>272.58600000000001</v>
      </c>
      <c r="BP116" s="29">
        <v>281.55399999999997</v>
      </c>
      <c r="BQ116" s="29">
        <v>284.41399999999999</v>
      </c>
      <c r="BR116" s="29">
        <v>287.13799999999998</v>
      </c>
      <c r="BS116" s="29">
        <v>291.74900000000002</v>
      </c>
      <c r="BT116" s="29">
        <v>303.57799999999997</v>
      </c>
      <c r="BU116" s="29">
        <v>307.428</v>
      </c>
      <c r="BV116" s="29">
        <v>307.34899999999999</v>
      </c>
      <c r="BW116" s="29">
        <v>308.03399999999999</v>
      </c>
      <c r="BX116" s="29">
        <v>295.67700000000002</v>
      </c>
      <c r="BY116" s="29">
        <v>292.87299999999999</v>
      </c>
      <c r="BZ116" s="29">
        <v>289.46199999999999</v>
      </c>
      <c r="CA116" s="29">
        <v>290.54300000000001</v>
      </c>
      <c r="CB116" s="29">
        <v>291.74299999999999</v>
      </c>
      <c r="CC116" s="29">
        <v>292.358</v>
      </c>
      <c r="CD116" s="29">
        <v>293.565</v>
      </c>
      <c r="CE116" s="29">
        <v>310.86099999999999</v>
      </c>
      <c r="CF116" s="29">
        <v>332.58199999999999</v>
      </c>
      <c r="CG116" s="29">
        <v>340.45</v>
      </c>
      <c r="CH116" s="29">
        <v>341.971</v>
      </c>
      <c r="CI116" s="29">
        <v>348.24700000000001</v>
      </c>
      <c r="CJ116" s="29">
        <v>351.96800000000002</v>
      </c>
      <c r="CK116" s="29">
        <v>355.63</v>
      </c>
      <c r="CL116" s="29">
        <v>342.73700000000002</v>
      </c>
      <c r="CM116" s="29">
        <v>338.315</v>
      </c>
      <c r="CN116" s="29">
        <v>314.14100000000002</v>
      </c>
      <c r="CO116" s="29">
        <v>314.34899999999999</v>
      </c>
      <c r="CP116" s="29">
        <v>320.267</v>
      </c>
      <c r="CQ116" s="29">
        <v>323.32</v>
      </c>
      <c r="CR116" s="29">
        <v>333.06700000000001</v>
      </c>
      <c r="CS116" s="29">
        <v>352.27</v>
      </c>
      <c r="CT116" s="29">
        <v>377.76499999999999</v>
      </c>
      <c r="CU116" s="29">
        <v>392.82</v>
      </c>
      <c r="CV116" s="29">
        <v>398.25599999999997</v>
      </c>
      <c r="CW116" s="29">
        <v>397.31</v>
      </c>
      <c r="CX116" s="29">
        <v>396.74200000000002</v>
      </c>
      <c r="CY116" s="29">
        <v>411.95400000000001</v>
      </c>
      <c r="CZ116" s="29">
        <v>390.22699999999998</v>
      </c>
      <c r="DA116" s="29">
        <v>389.45699999999999</v>
      </c>
      <c r="DB116" s="29">
        <v>378.221</v>
      </c>
      <c r="DC116" s="29">
        <v>364.58100000000002</v>
      </c>
      <c r="DD116" s="29">
        <v>391.88200000000001</v>
      </c>
      <c r="DE116" s="29">
        <v>391.185</v>
      </c>
      <c r="DF116" s="29">
        <v>395.017</v>
      </c>
      <c r="DG116" s="29">
        <v>360.74700000000001</v>
      </c>
      <c r="DH116" s="29">
        <v>330.887</v>
      </c>
      <c r="DI116" s="29">
        <v>305.40899999999999</v>
      </c>
      <c r="DJ116" s="29">
        <v>314.28199999999998</v>
      </c>
      <c r="DK116" s="29">
        <v>342.90800000000002</v>
      </c>
      <c r="DL116" s="29">
        <v>355.29899999999998</v>
      </c>
      <c r="DM116" s="29">
        <v>377.65199999999999</v>
      </c>
      <c r="DN116" s="29">
        <v>376.05099999999999</v>
      </c>
      <c r="DO116" s="29">
        <v>375.173</v>
      </c>
      <c r="DP116" s="29">
        <v>365.18</v>
      </c>
      <c r="DQ116" s="29">
        <v>360.678</v>
      </c>
      <c r="DR116" s="29">
        <v>398.88799999999998</v>
      </c>
      <c r="DS116" s="29">
        <v>440.73</v>
      </c>
      <c r="DT116" s="29">
        <v>440.452</v>
      </c>
      <c r="DU116" s="29">
        <v>441.81700000000001</v>
      </c>
      <c r="DV116" s="29">
        <v>455.44600000000003</v>
      </c>
      <c r="DW116" s="29">
        <v>469.22300000000001</v>
      </c>
      <c r="DX116" s="29">
        <v>492.23399999999998</v>
      </c>
      <c r="DY116" s="29">
        <v>522.73500000000001</v>
      </c>
      <c r="DZ116" s="29">
        <v>530.34400000000005</v>
      </c>
      <c r="EA116" s="29">
        <v>508.49400000000003</v>
      </c>
      <c r="EB116" s="29">
        <v>476.90199999999999</v>
      </c>
      <c r="EC116" s="29">
        <v>456.44799999999998</v>
      </c>
      <c r="ED116" s="29">
        <v>452.42899999999997</v>
      </c>
      <c r="EE116" s="29">
        <v>457.89600000000002</v>
      </c>
      <c r="EF116" s="29">
        <v>461.399</v>
      </c>
      <c r="EG116" s="29">
        <v>469.66699999999997</v>
      </c>
      <c r="EH116" s="29">
        <v>472.11700000000002</v>
      </c>
      <c r="EI116" s="29">
        <v>449.80799999999999</v>
      </c>
      <c r="EJ116" s="29">
        <v>429.577</v>
      </c>
      <c r="EK116" s="29">
        <v>409.762</v>
      </c>
      <c r="EL116" s="29">
        <v>391.95499999999998</v>
      </c>
      <c r="EM116" s="29">
        <v>372.97199999999998</v>
      </c>
      <c r="EN116" s="29">
        <v>388.39299999999997</v>
      </c>
      <c r="EO116" s="29">
        <v>396.762</v>
      </c>
      <c r="EP116" s="29">
        <v>407.71899999999999</v>
      </c>
      <c r="EQ116" s="29">
        <v>409.17099999999999</v>
      </c>
      <c r="ER116" s="29">
        <v>396.90300000000002</v>
      </c>
      <c r="ES116" s="29">
        <v>379.327</v>
      </c>
      <c r="ET116" s="29">
        <v>380.11500000000001</v>
      </c>
      <c r="EU116" s="29">
        <v>345.83600000000001</v>
      </c>
      <c r="EV116" s="29">
        <v>340.685</v>
      </c>
      <c r="EW116" s="29">
        <v>370.97500000000002</v>
      </c>
      <c r="EX116" s="29">
        <v>396.03800000000001</v>
      </c>
      <c r="EY116" s="29">
        <v>415.61799999999999</v>
      </c>
      <c r="EZ116" s="29">
        <v>454.971</v>
      </c>
      <c r="FA116" s="29">
        <v>461.07400000000001</v>
      </c>
      <c r="FB116" s="29">
        <v>462.209</v>
      </c>
      <c r="FC116" s="29">
        <v>468.94200000000001</v>
      </c>
      <c r="FD116" s="29">
        <v>484.642</v>
      </c>
      <c r="FE116" s="29">
        <v>505.40199999999999</v>
      </c>
      <c r="FF116" s="29">
        <v>515.45399999999995</v>
      </c>
      <c r="FG116" s="29">
        <v>541.97500000000002</v>
      </c>
      <c r="FH116" s="29">
        <v>572.80100000000004</v>
      </c>
      <c r="FI116" s="29">
        <v>663.13199999999995</v>
      </c>
      <c r="FJ116" s="29">
        <v>681.45899999999995</v>
      </c>
      <c r="FK116" s="29">
        <v>639.92200000000003</v>
      </c>
      <c r="FL116" s="29">
        <v>685.59500000000003</v>
      </c>
      <c r="FM116" s="29">
        <v>681.63499999999999</v>
      </c>
      <c r="FN116" s="29">
        <v>554.74099999999999</v>
      </c>
      <c r="FO116" s="29">
        <v>495.988</v>
      </c>
      <c r="FP116" s="29">
        <v>403.98700000000002</v>
      </c>
      <c r="FQ116" s="29">
        <v>395.16199999999998</v>
      </c>
      <c r="FR116" s="29">
        <v>329.31900000000002</v>
      </c>
      <c r="FS116" s="29">
        <v>325.11500000000001</v>
      </c>
      <c r="FT116" s="29">
        <v>337.90600000000001</v>
      </c>
      <c r="FU116" s="29">
        <v>270.72699999999998</v>
      </c>
      <c r="FV116" s="29">
        <v>237.54300000000001</v>
      </c>
      <c r="FW116" s="29">
        <v>225.60400000000001</v>
      </c>
      <c r="FX116" s="29">
        <v>236.422</v>
      </c>
      <c r="FY116" s="29">
        <v>252.119</v>
      </c>
      <c r="FZ116" s="29">
        <v>250.69300000000001</v>
      </c>
      <c r="GA116" s="29">
        <v>222.84800000000001</v>
      </c>
      <c r="GB116" s="29">
        <v>197.77199999999999</v>
      </c>
      <c r="GC116" s="29">
        <v>187.49799999999999</v>
      </c>
      <c r="GD116" s="29">
        <v>178.136</v>
      </c>
      <c r="GE116" s="29">
        <v>161.21899999999999</v>
      </c>
      <c r="GF116" s="29">
        <v>162.59200000000001</v>
      </c>
      <c r="GG116" s="29">
        <v>165.1</v>
      </c>
      <c r="GH116" s="29">
        <v>168.05</v>
      </c>
      <c r="GI116" s="29">
        <v>167.55199999999999</v>
      </c>
      <c r="GJ116" s="29">
        <v>171.898</v>
      </c>
      <c r="GK116" s="29">
        <v>177.935</v>
      </c>
      <c r="GL116" s="29">
        <v>177.399</v>
      </c>
      <c r="GM116" s="29">
        <v>179.15</v>
      </c>
      <c r="GN116" s="29">
        <v>179.85400000000001</v>
      </c>
      <c r="GO116" s="29">
        <v>178.28299999999999</v>
      </c>
      <c r="GP116" s="29">
        <v>176.977</v>
      </c>
      <c r="GQ116" s="29">
        <v>181.52500000000001</v>
      </c>
      <c r="GR116" s="29">
        <v>186.21799999999999</v>
      </c>
      <c r="GS116" s="29">
        <v>201.75399999999999</v>
      </c>
      <c r="GT116" s="29">
        <v>202.68700000000001</v>
      </c>
      <c r="GU116" s="29">
        <v>202.92500000000001</v>
      </c>
      <c r="GV116" s="29">
        <v>198.273</v>
      </c>
      <c r="GW116" s="29">
        <v>203.363</v>
      </c>
      <c r="GX116" s="29">
        <v>208.25299999999999</v>
      </c>
      <c r="GY116" s="29">
        <v>192.82900000000001</v>
      </c>
      <c r="GZ116" s="29">
        <v>187.81399999999999</v>
      </c>
      <c r="HA116" s="29">
        <v>183.49299999999999</v>
      </c>
      <c r="HB116" s="29">
        <v>183.708</v>
      </c>
      <c r="HC116" s="29">
        <v>182.55500000000001</v>
      </c>
      <c r="HD116" s="29">
        <v>186.143</v>
      </c>
      <c r="HE116" s="29">
        <v>200.91800000000001</v>
      </c>
      <c r="HF116" s="29">
        <v>208.13300000000001</v>
      </c>
      <c r="HG116" s="29">
        <v>207.03700000000001</v>
      </c>
      <c r="HH116" s="29">
        <v>207.291</v>
      </c>
      <c r="HI116" s="29">
        <v>209.52699999999999</v>
      </c>
      <c r="HJ116" s="29">
        <v>208.84700000000001</v>
      </c>
      <c r="HK116" s="29">
        <v>214.80600000000001</v>
      </c>
      <c r="HL116" s="29">
        <v>214.077</v>
      </c>
      <c r="HM116" s="29">
        <v>207.874</v>
      </c>
      <c r="HN116" s="29">
        <v>201.321</v>
      </c>
      <c r="HO116" s="29">
        <v>196.768</v>
      </c>
      <c r="HP116" s="29">
        <v>196.363</v>
      </c>
      <c r="HQ116" s="29">
        <v>193.31800000000001</v>
      </c>
      <c r="HR116" s="29">
        <v>196.15600000000001</v>
      </c>
      <c r="HS116" s="29">
        <v>201.02199999999999</v>
      </c>
      <c r="HT116" s="29">
        <v>198.69300000000001</v>
      </c>
      <c r="HU116" s="29">
        <v>202.39699999999999</v>
      </c>
      <c r="HV116" s="29">
        <v>201.114</v>
      </c>
      <c r="HW116" s="29">
        <v>202.34899999999999</v>
      </c>
      <c r="HX116" s="29">
        <v>205.58699999999999</v>
      </c>
      <c r="HY116" s="29">
        <v>204.715</v>
      </c>
      <c r="HZ116" s="29">
        <v>204.828</v>
      </c>
      <c r="IA116" s="29">
        <v>208.27099999999999</v>
      </c>
      <c r="IB116" s="29">
        <v>211.35499999999999</v>
      </c>
      <c r="IC116" s="29">
        <v>209.34299999999999</v>
      </c>
      <c r="ID116" s="29">
        <v>210.02699999999999</v>
      </c>
      <c r="IE116" s="29">
        <v>213.82400000000001</v>
      </c>
      <c r="IF116" s="29">
        <v>219.167</v>
      </c>
      <c r="IG116" s="29">
        <v>224.59800000000001</v>
      </c>
      <c r="IH116" s="29">
        <v>226.66800000000001</v>
      </c>
      <c r="II116" s="29">
        <v>218.26</v>
      </c>
      <c r="IJ116" s="29">
        <v>223.572</v>
      </c>
      <c r="IK116" s="29">
        <v>226.98500000000001</v>
      </c>
      <c r="IL116" s="29">
        <v>225.19499999999999</v>
      </c>
      <c r="IM116" s="29">
        <v>220.21700000000001</v>
      </c>
      <c r="IN116" s="29">
        <v>237.703</v>
      </c>
      <c r="IO116" s="29">
        <v>248.08099999999999</v>
      </c>
      <c r="IP116" s="29">
        <v>247.792</v>
      </c>
      <c r="IQ116" s="29">
        <v>248.26900000000001</v>
      </c>
      <c r="IR116" s="29">
        <v>245.64699999999999</v>
      </c>
      <c r="IS116" s="29">
        <v>243.922</v>
      </c>
      <c r="IT116" s="29">
        <v>243.489</v>
      </c>
      <c r="IU116" s="29">
        <v>240.93199999999999</v>
      </c>
      <c r="IV116" s="29">
        <v>237.05</v>
      </c>
      <c r="IW116" s="29">
        <v>231.40199999999999</v>
      </c>
      <c r="IX116" s="29">
        <v>231.43199999999999</v>
      </c>
      <c r="IY116" s="29">
        <v>226.73</v>
      </c>
      <c r="IZ116" s="29">
        <v>221.673</v>
      </c>
      <c r="JA116" s="29">
        <v>224.52199999999999</v>
      </c>
      <c r="JB116" s="29">
        <v>222.69900000000001</v>
      </c>
      <c r="JC116" s="29">
        <v>229.542</v>
      </c>
      <c r="JD116" s="29">
        <v>235.22300000000001</v>
      </c>
      <c r="JE116" s="29">
        <v>237.78</v>
      </c>
      <c r="JF116" s="29">
        <v>233.66499999999999</v>
      </c>
      <c r="JG116" s="29">
        <v>230.197</v>
      </c>
      <c r="JH116" s="29">
        <v>223.99199999999999</v>
      </c>
      <c r="JI116" s="29">
        <v>227.05699999999999</v>
      </c>
      <c r="JJ116" s="29">
        <v>231.624</v>
      </c>
      <c r="JK116" s="29">
        <v>233.65700000000001</v>
      </c>
      <c r="JL116" s="29">
        <v>238.566</v>
      </c>
      <c r="JM116" s="29">
        <v>241.499</v>
      </c>
      <c r="JN116" s="29">
        <v>245.03299999999999</v>
      </c>
      <c r="JO116" s="29">
        <v>247.47200000000001</v>
      </c>
      <c r="JP116" s="29">
        <v>249.804</v>
      </c>
      <c r="JQ116" s="29">
        <v>255.25899999999999</v>
      </c>
      <c r="JR116" s="29">
        <v>259.72199999999998</v>
      </c>
      <c r="JS116" s="29">
        <v>259.29300000000001</v>
      </c>
      <c r="JT116" s="29">
        <v>260.05799999999999</v>
      </c>
      <c r="JU116" s="29">
        <v>265.92500000000001</v>
      </c>
      <c r="JV116" s="29">
        <v>266.22500000000002</v>
      </c>
      <c r="JW116" s="29">
        <v>262.12</v>
      </c>
      <c r="JX116" s="29">
        <v>263.77</v>
      </c>
      <c r="JY116" s="29">
        <v>266.82400000000001</v>
      </c>
      <c r="JZ116" s="29">
        <v>259.48700000000002</v>
      </c>
      <c r="KA116" s="29">
        <v>252.3</v>
      </c>
      <c r="KB116" s="29">
        <v>262.13400000000001</v>
      </c>
      <c r="KC116" s="29">
        <v>264.05200000000002</v>
      </c>
      <c r="KD116" s="29">
        <v>266.35500000000002</v>
      </c>
      <c r="KE116" s="29">
        <v>266.42099999999999</v>
      </c>
      <c r="KF116" s="29">
        <v>248.59700000000001</v>
      </c>
      <c r="KG116" s="29">
        <v>247.012</v>
      </c>
      <c r="KH116" s="29">
        <v>243.298</v>
      </c>
      <c r="KI116" s="29">
        <v>251.30600000000001</v>
      </c>
      <c r="KJ116" s="29">
        <v>245.00700000000001</v>
      </c>
      <c r="KK116" s="29">
        <v>236.08600000000001</v>
      </c>
      <c r="KL116" s="29">
        <v>232.559</v>
      </c>
      <c r="KM116" s="29">
        <v>228.137</v>
      </c>
      <c r="KN116" s="29">
        <v>236.429</v>
      </c>
      <c r="KO116" s="29">
        <v>265.452</v>
      </c>
      <c r="KP116" s="29">
        <v>263.70299999999997</v>
      </c>
      <c r="KQ116" s="29">
        <v>233.102</v>
      </c>
      <c r="KR116" s="29">
        <v>232.23099999999999</v>
      </c>
      <c r="KS116" s="29">
        <v>229.798</v>
      </c>
      <c r="KT116" s="29">
        <v>237.15799999999999</v>
      </c>
      <c r="KU116" s="29">
        <v>240.136</v>
      </c>
      <c r="KV116" s="29">
        <v>236.17500000000001</v>
      </c>
      <c r="KW116" s="29">
        <v>235.268</v>
      </c>
      <c r="KX116" s="29">
        <v>236.392</v>
      </c>
      <c r="KY116" s="29">
        <v>238.82599999999999</v>
      </c>
      <c r="KZ116" s="29">
        <v>238.75800000000001</v>
      </c>
      <c r="LA116" s="29">
        <v>231.56</v>
      </c>
      <c r="LB116" s="29">
        <v>236.97200000000001</v>
      </c>
      <c r="LC116" s="29">
        <v>233.93899999999999</v>
      </c>
      <c r="LD116" s="29">
        <v>241.71700000000001</v>
      </c>
      <c r="LE116" s="29">
        <v>251.26400000000001</v>
      </c>
      <c r="LF116" s="29">
        <v>251.76</v>
      </c>
      <c r="LG116" s="29">
        <v>262.77499999999998</v>
      </c>
      <c r="LH116" s="29">
        <v>266.495</v>
      </c>
      <c r="LI116" s="29">
        <v>254.78</v>
      </c>
      <c r="LJ116" s="29">
        <v>250.30500000000001</v>
      </c>
      <c r="LK116" s="29">
        <v>248.881</v>
      </c>
      <c r="LL116" s="29">
        <v>249.126</v>
      </c>
      <c r="LM116" s="29">
        <v>251.023</v>
      </c>
      <c r="LN116" s="29">
        <v>258.91000000000003</v>
      </c>
      <c r="LO116" s="29">
        <v>265.03100000000001</v>
      </c>
      <c r="LP116" s="29">
        <v>267.71199999999999</v>
      </c>
      <c r="LQ116" s="29">
        <v>257.87099999999998</v>
      </c>
      <c r="LR116" s="29">
        <v>244.86600000000001</v>
      </c>
      <c r="LS116" s="29">
        <v>240.50800000000001</v>
      </c>
      <c r="LT116" s="29">
        <v>241.98500000000001</v>
      </c>
      <c r="LU116" s="29">
        <v>227.09800000000001</v>
      </c>
      <c r="LV116" s="29">
        <v>222.03</v>
      </c>
      <c r="LW116" s="29">
        <v>220.19</v>
      </c>
      <c r="LX116" s="29">
        <v>230.08</v>
      </c>
      <c r="LY116" s="29">
        <v>240.36099999999999</v>
      </c>
      <c r="LZ116" s="29">
        <v>248.084</v>
      </c>
      <c r="MA116" s="29">
        <v>248.19800000000001</v>
      </c>
      <c r="MB116" s="29">
        <v>248.41499999999999</v>
      </c>
      <c r="MC116" s="29">
        <v>236.536</v>
      </c>
      <c r="MD116" s="29">
        <v>224.72200000000001</v>
      </c>
      <c r="ME116" s="29">
        <v>222.78899999999999</v>
      </c>
      <c r="MF116" s="29">
        <v>218.90100000000001</v>
      </c>
      <c r="MG116" s="29">
        <v>218.131</v>
      </c>
      <c r="MH116" s="29">
        <v>231.721</v>
      </c>
      <c r="MI116" s="29">
        <v>242.29</v>
      </c>
      <c r="MJ116" s="29">
        <v>230.03100000000001</v>
      </c>
      <c r="MK116" s="29">
        <v>221.15899999999999</v>
      </c>
      <c r="ML116" s="29">
        <v>213.822</v>
      </c>
      <c r="MM116" s="29">
        <v>220.01400000000001</v>
      </c>
      <c r="MN116" s="29">
        <v>226.85400000000001</v>
      </c>
      <c r="MO116" s="29">
        <v>233.45400000000001</v>
      </c>
      <c r="MP116" s="29">
        <v>246.89400000000001</v>
      </c>
      <c r="MQ116" s="29">
        <v>254.85499999999999</v>
      </c>
      <c r="MR116" s="29">
        <v>262.30500000000001</v>
      </c>
      <c r="MS116" s="29">
        <v>256.98700000000002</v>
      </c>
      <c r="MT116" s="29">
        <v>247.59800000000001</v>
      </c>
      <c r="MU116" s="29">
        <v>243.321</v>
      </c>
      <c r="MV116" s="29">
        <v>230.846</v>
      </c>
      <c r="MW116" s="29">
        <v>236.42500000000001</v>
      </c>
      <c r="MX116" s="29">
        <v>250.57900000000001</v>
      </c>
      <c r="MY116" s="29">
        <v>270.21199999999999</v>
      </c>
      <c r="MZ116" s="29">
        <v>276.25200000000001</v>
      </c>
      <c r="NA116" s="29">
        <v>278.49099999999999</v>
      </c>
      <c r="NB116" s="29">
        <v>284.81799999999998</v>
      </c>
      <c r="NC116" s="29">
        <v>273.40600000000001</v>
      </c>
      <c r="ND116" s="29">
        <v>282.71600000000001</v>
      </c>
      <c r="NE116" s="29">
        <v>293.57100000000003</v>
      </c>
      <c r="NF116" s="29">
        <v>298.28300000000002</v>
      </c>
      <c r="NG116" s="29">
        <v>304.053</v>
      </c>
      <c r="NH116" s="29">
        <v>313.83600000000001</v>
      </c>
      <c r="NI116" s="29">
        <v>324.98500000000001</v>
      </c>
      <c r="NJ116" s="29">
        <v>322.137</v>
      </c>
      <c r="NK116" s="29">
        <v>316.41000000000003</v>
      </c>
      <c r="NL116" s="29">
        <v>321.71699999999998</v>
      </c>
      <c r="NM116" s="29">
        <v>320.03100000000001</v>
      </c>
      <c r="NN116" s="29">
        <v>320.01600000000002</v>
      </c>
      <c r="NO116" s="29">
        <v>320.07299999999998</v>
      </c>
      <c r="NP116" s="29">
        <v>324.904</v>
      </c>
      <c r="NQ116" s="29">
        <v>308.63900000000001</v>
      </c>
      <c r="NR116" s="29">
        <v>302.18400000000003</v>
      </c>
      <c r="NS116" s="29">
        <v>301.54899999999998</v>
      </c>
      <c r="NT116" s="29">
        <v>302.47300000000001</v>
      </c>
      <c r="NU116" s="29">
        <v>301.54199999999997</v>
      </c>
      <c r="NV116" s="29">
        <v>309.262</v>
      </c>
      <c r="NW116" s="29">
        <v>310.01900000000001</v>
      </c>
      <c r="NX116" s="29">
        <v>314.03199999999998</v>
      </c>
      <c r="NY116" s="29">
        <v>307.72800000000001</v>
      </c>
      <c r="NZ116" s="29">
        <v>311.12599999999998</v>
      </c>
      <c r="OA116" s="29">
        <v>305.87900000000002</v>
      </c>
      <c r="OB116" s="29">
        <v>291.29300000000001</v>
      </c>
      <c r="OC116" s="29">
        <v>275.66500000000002</v>
      </c>
      <c r="OD116" s="29">
        <v>274.51900000000001</v>
      </c>
      <c r="OE116" s="29">
        <v>276.10899999999998</v>
      </c>
      <c r="OF116" s="29">
        <v>278.67599999999999</v>
      </c>
      <c r="OG116" s="29">
        <v>280.52699999999999</v>
      </c>
      <c r="OH116" s="29">
        <v>282.43200000000002</v>
      </c>
      <c r="OI116" s="29">
        <v>285.09199999999998</v>
      </c>
      <c r="OJ116" s="29">
        <v>283.64299999999997</v>
      </c>
      <c r="OK116" s="29">
        <v>283.815</v>
      </c>
      <c r="OL116" s="29">
        <v>282.565</v>
      </c>
      <c r="OM116" s="29">
        <v>284.24</v>
      </c>
      <c r="ON116" s="29">
        <v>279.678</v>
      </c>
      <c r="OO116" s="29">
        <v>276.48200000000003</v>
      </c>
      <c r="OP116" s="29">
        <v>272.76299999999998</v>
      </c>
      <c r="OQ116" s="29">
        <v>293.32900000000001</v>
      </c>
      <c r="OR116" s="29">
        <v>299.61399999999998</v>
      </c>
      <c r="OS116" s="29">
        <v>308.12400000000002</v>
      </c>
      <c r="OT116" s="29">
        <v>306.42599999999999</v>
      </c>
      <c r="OU116" s="29">
        <v>306.00599999999997</v>
      </c>
      <c r="OV116" s="29">
        <v>305.01600000000002</v>
      </c>
      <c r="OW116" s="29">
        <v>304.77999999999997</v>
      </c>
      <c r="OX116" s="29">
        <v>300.79700000000003</v>
      </c>
      <c r="OY116" s="29">
        <v>306.64699999999999</v>
      </c>
      <c r="OZ116" s="29">
        <v>305.02499999999998</v>
      </c>
      <c r="PA116" s="29">
        <v>317.29700000000003</v>
      </c>
      <c r="PB116" s="29">
        <v>324.31</v>
      </c>
      <c r="PC116" s="29">
        <v>333.02300000000002</v>
      </c>
      <c r="PD116" s="29">
        <v>331.53300000000002</v>
      </c>
      <c r="PE116" s="29">
        <v>350.07900000000001</v>
      </c>
      <c r="PF116" s="29">
        <v>343.60199999999998</v>
      </c>
      <c r="PG116" s="29">
        <v>338.29399999999998</v>
      </c>
      <c r="PH116" s="29">
        <v>335.78500000000003</v>
      </c>
      <c r="PI116" s="29">
        <v>324.346</v>
      </c>
      <c r="PJ116" s="29">
        <v>323.08600000000001</v>
      </c>
      <c r="PK116" s="29">
        <v>326.75599999999997</v>
      </c>
      <c r="PL116" s="29">
        <v>329.173</v>
      </c>
      <c r="PM116" s="29">
        <v>344.56900000000002</v>
      </c>
      <c r="PN116" s="29">
        <v>355.97</v>
      </c>
      <c r="PO116" s="29">
        <v>365.13099999999997</v>
      </c>
      <c r="PP116" s="29">
        <v>374.72699999999998</v>
      </c>
      <c r="PQ116" s="29">
        <v>369.81400000000002</v>
      </c>
      <c r="PR116" s="29">
        <v>366.24400000000003</v>
      </c>
      <c r="PS116" s="29">
        <v>357.68400000000003</v>
      </c>
      <c r="PT116" s="29">
        <v>355.58199999999999</v>
      </c>
      <c r="PU116" s="29">
        <v>352.84899999999999</v>
      </c>
      <c r="PV116" s="29">
        <v>341.21499999999997</v>
      </c>
      <c r="PW116" s="29">
        <v>341.24799999999999</v>
      </c>
      <c r="PX116" s="29">
        <v>347.47500000000002</v>
      </c>
      <c r="PY116" s="29">
        <v>361.74200000000002</v>
      </c>
      <c r="PZ116" s="29">
        <v>373.73899999999998</v>
      </c>
      <c r="QA116" s="29">
        <v>371.09899999999999</v>
      </c>
      <c r="QB116" s="29">
        <v>366.11799999999999</v>
      </c>
      <c r="QC116" s="29">
        <v>359.96699999999998</v>
      </c>
      <c r="QD116" s="29">
        <v>367.09500000000003</v>
      </c>
      <c r="QE116" s="29">
        <v>370.68200000000002</v>
      </c>
      <c r="QF116" s="29">
        <v>392.66399999999999</v>
      </c>
      <c r="QG116" s="29">
        <v>362.286</v>
      </c>
      <c r="QH116" s="29">
        <v>383.47399999999999</v>
      </c>
      <c r="QI116" s="29">
        <v>400.65</v>
      </c>
      <c r="QJ116" s="29">
        <v>407.99299999999999</v>
      </c>
      <c r="QK116" s="29">
        <v>394.62099999999998</v>
      </c>
      <c r="QL116" s="29">
        <v>369.67500000000001</v>
      </c>
      <c r="QM116" s="29">
        <v>372.62900000000002</v>
      </c>
      <c r="QN116" s="29">
        <v>381.56799999999998</v>
      </c>
      <c r="QO116" s="29">
        <v>381.11099999999999</v>
      </c>
      <c r="QP116" s="29">
        <v>383.57400000000001</v>
      </c>
      <c r="QQ116" s="29">
        <v>402.28500000000003</v>
      </c>
      <c r="QR116" s="29">
        <v>408.34300000000002</v>
      </c>
      <c r="QS116" s="29">
        <v>403.02300000000002</v>
      </c>
      <c r="QT116" s="29">
        <v>404.87599999999998</v>
      </c>
      <c r="QU116" s="29">
        <v>424.71100000000001</v>
      </c>
      <c r="QV116" s="29">
        <v>423.19499999999999</v>
      </c>
      <c r="QW116" s="29">
        <v>423.79700000000003</v>
      </c>
      <c r="QX116" s="29">
        <v>400.00799999999998</v>
      </c>
      <c r="QY116" s="29">
        <v>400.23399999999998</v>
      </c>
      <c r="QZ116" s="29">
        <v>414.21199999999999</v>
      </c>
      <c r="RA116" s="29">
        <v>411.464</v>
      </c>
      <c r="RB116" s="29">
        <v>420.90199999999999</v>
      </c>
      <c r="RC116" s="29">
        <v>414.49799999999999</v>
      </c>
      <c r="RD116" s="29">
        <v>403.14800000000002</v>
      </c>
      <c r="RE116" s="29">
        <v>412.72</v>
      </c>
      <c r="RF116" s="29">
        <v>409.22699999999998</v>
      </c>
      <c r="RG116" s="29">
        <v>433.911</v>
      </c>
      <c r="RH116" s="29">
        <v>444.11099999999999</v>
      </c>
      <c r="RI116" s="29">
        <v>449.95600000000002</v>
      </c>
      <c r="RJ116" s="29">
        <v>449.73599999999999</v>
      </c>
      <c r="RK116" s="29">
        <v>436.07100000000003</v>
      </c>
      <c r="RL116" s="29">
        <v>426.00900000000001</v>
      </c>
      <c r="RM116" s="29">
        <v>426.63600000000002</v>
      </c>
      <c r="RN116" s="29">
        <v>425.99</v>
      </c>
      <c r="RO116" s="29">
        <v>422.24299999999999</v>
      </c>
      <c r="RP116" s="29">
        <v>421.58499999999998</v>
      </c>
      <c r="RQ116" s="29">
        <v>419.80799999999999</v>
      </c>
      <c r="RR116" s="29">
        <v>416.42</v>
      </c>
      <c r="RS116" s="29">
        <v>412.86500000000001</v>
      </c>
      <c r="RT116" s="29">
        <v>407.15600000000001</v>
      </c>
      <c r="RU116" s="29">
        <v>406.51400000000001</v>
      </c>
      <c r="RV116" s="29">
        <v>402.38400000000001</v>
      </c>
      <c r="RW116" s="29">
        <v>412.02800000000002</v>
      </c>
      <c r="RX116" s="29">
        <v>433.54899999999998</v>
      </c>
      <c r="RY116" s="29">
        <v>438.29300000000001</v>
      </c>
      <c r="RZ116" s="29">
        <v>434.10899999999998</v>
      </c>
      <c r="SA116" s="29">
        <v>434.45800000000003</v>
      </c>
      <c r="SB116" s="29">
        <v>423.08199999999999</v>
      </c>
      <c r="SC116" s="29">
        <v>402.2</v>
      </c>
      <c r="SD116" s="29">
        <v>390.30399999999997</v>
      </c>
      <c r="SE116" s="29">
        <v>390.99400000000003</v>
      </c>
      <c r="SF116" s="29">
        <v>379.13099999999997</v>
      </c>
      <c r="SG116" s="29">
        <v>367.89299999999997</v>
      </c>
      <c r="SH116" s="29">
        <v>366.51499999999999</v>
      </c>
      <c r="SI116" s="29">
        <v>360.089</v>
      </c>
      <c r="SJ116" s="29">
        <v>364.45299999999997</v>
      </c>
      <c r="SK116" s="29">
        <v>364.97899999999998</v>
      </c>
      <c r="SL116" s="29">
        <v>370.04500000000002</v>
      </c>
      <c r="SM116" s="29">
        <v>386.71499999999997</v>
      </c>
      <c r="SN116" s="29">
        <v>374.904</v>
      </c>
      <c r="SO116" s="29">
        <v>371.22500000000002</v>
      </c>
      <c r="SP116" s="29">
        <v>369.57299999999998</v>
      </c>
      <c r="SQ116" s="29">
        <v>355.22399999999999</v>
      </c>
      <c r="SR116" s="29">
        <v>349.78100000000001</v>
      </c>
      <c r="SS116" s="29">
        <v>347.89100000000002</v>
      </c>
      <c r="ST116" s="29">
        <v>344.00099999999998</v>
      </c>
      <c r="SU116" s="29">
        <v>330.57499999999999</v>
      </c>
      <c r="SV116" s="29">
        <v>330.39299999999997</v>
      </c>
      <c r="SW116" s="29">
        <v>333.63200000000001</v>
      </c>
      <c r="SX116" s="29">
        <v>330.82799999999997</v>
      </c>
      <c r="SY116" s="29">
        <v>327.87599999999998</v>
      </c>
      <c r="SZ116" s="29">
        <v>328.62200000000001</v>
      </c>
      <c r="TA116" s="29">
        <v>340.38099999999997</v>
      </c>
      <c r="TB116" s="29">
        <v>350.37200000000001</v>
      </c>
      <c r="TC116" s="29">
        <v>351.48</v>
      </c>
      <c r="TD116" s="29">
        <v>354.2</v>
      </c>
      <c r="TE116" s="29">
        <v>346.36500000000001</v>
      </c>
      <c r="TF116" s="29">
        <v>347.08499999999998</v>
      </c>
      <c r="TG116" s="29">
        <v>345.91699999999997</v>
      </c>
      <c r="TH116" s="29">
        <v>338.87299999999999</v>
      </c>
    </row>
    <row r="117" spans="2:529" x14ac:dyDescent="0.25">
      <c r="B117" s="29" t="s">
        <v>509</v>
      </c>
      <c r="C117" s="29" t="s">
        <v>927</v>
      </c>
      <c r="D117" s="29">
        <f t="shared" si="16"/>
        <v>513</v>
      </c>
      <c r="E117" s="29" t="str" cm="1">
        <f t="array" ref="E117">_xll.BDP($B117&amp;" corp",E$11)</f>
        <v>EDF 5 3/8 PERP</v>
      </c>
      <c r="F117" s="29" t="str" cm="1">
        <f t="array" ref="F117">_xll.BDP($B117&amp;" corp",F$11)</f>
        <v>EDF</v>
      </c>
      <c r="G117" s="29" cm="1">
        <f t="array" ref="G117">_xll.BDP($B117&amp;" corp",G$11)</f>
        <v>5.375</v>
      </c>
      <c r="H117" s="31" cm="1">
        <f t="array" ref="H117">_xll.BDP($B117&amp;" corp",H$11)*1</f>
        <v>45686</v>
      </c>
      <c r="I117" s="31" t="str">
        <f t="shared" si="14"/>
        <v>EDF 5.375 25</v>
      </c>
      <c r="J117" s="29" t="str" cm="1">
        <f t="array" ref="J117">_xll.BDP($B117&amp;" corp",J$11)</f>
        <v>EUR</v>
      </c>
      <c r="K117" s="31" cm="1">
        <f t="array" ref="K117">_xll.BDP($B117&amp;" corp",K$11)*1</f>
        <v>41296</v>
      </c>
      <c r="L117" s="29">
        <f t="shared" ca="1" si="15"/>
        <v>2830</v>
      </c>
      <c r="N117" s="29">
        <v>1</v>
      </c>
      <c r="O117" s="29" t="s">
        <v>1174</v>
      </c>
      <c r="P117" s="29">
        <f>_xll.BDH(B117&amp;"@"&amp;C117&amp;" Corp","blp_i_sprd_mid","-2AY",,"Dates=h","Fill=C","Sort=R","Dir=H","factor=1","pcs="&amp;TV118,"cols=513;rows=1")</f>
        <v>316.947</v>
      </c>
      <c r="Q117" s="29">
        <v>319.24400000000003</v>
      </c>
      <c r="R117" s="29">
        <v>320.423</v>
      </c>
      <c r="S117" s="29">
        <v>325.30900000000003</v>
      </c>
      <c r="T117" s="29">
        <v>328.27600000000001</v>
      </c>
      <c r="U117" s="29">
        <v>313.83</v>
      </c>
      <c r="V117" s="29">
        <v>310.14499999999998</v>
      </c>
      <c r="W117" s="29">
        <v>308.58100000000002</v>
      </c>
      <c r="X117" s="29">
        <v>307.87400000000002</v>
      </c>
      <c r="Y117" s="29">
        <v>305.601</v>
      </c>
      <c r="Z117" s="29">
        <v>301.03800000000001</v>
      </c>
      <c r="AA117" s="29">
        <v>302.02499999999998</v>
      </c>
      <c r="AB117" s="29">
        <v>309.16899999999998</v>
      </c>
      <c r="AC117" s="29">
        <v>314.488</v>
      </c>
      <c r="AD117" s="29">
        <v>315.911</v>
      </c>
      <c r="AE117" s="29">
        <v>327.73200000000003</v>
      </c>
      <c r="AF117" s="29">
        <v>344.93900000000002</v>
      </c>
      <c r="AG117" s="29">
        <v>356.827</v>
      </c>
      <c r="AH117" s="29">
        <v>361.28500000000003</v>
      </c>
      <c r="AI117" s="29">
        <v>351.12200000000001</v>
      </c>
      <c r="AJ117" s="29">
        <v>337.93299999999999</v>
      </c>
      <c r="AK117" s="29">
        <v>339.19799999999998</v>
      </c>
      <c r="AL117" s="29">
        <v>331.77800000000002</v>
      </c>
      <c r="AM117" s="29">
        <v>315.70800000000003</v>
      </c>
      <c r="AN117" s="29">
        <v>322.08199999999999</v>
      </c>
      <c r="AO117" s="29">
        <v>327.245</v>
      </c>
      <c r="AP117" s="29">
        <v>334.88</v>
      </c>
      <c r="AQ117" s="29">
        <v>337.42899999999997</v>
      </c>
      <c r="AR117" s="29">
        <v>326.73</v>
      </c>
      <c r="AS117" s="29">
        <v>321.38600000000002</v>
      </c>
      <c r="AT117" s="29">
        <v>324.572</v>
      </c>
      <c r="AU117" s="29">
        <v>312.03899999999999</v>
      </c>
      <c r="AV117" s="29">
        <v>302.858</v>
      </c>
      <c r="AW117" s="29">
        <v>303.05900000000003</v>
      </c>
      <c r="AX117" s="29">
        <v>301.93900000000002</v>
      </c>
      <c r="AY117" s="29">
        <v>301.69900000000001</v>
      </c>
      <c r="AZ117" s="29">
        <v>302.79899999999998</v>
      </c>
      <c r="BA117" s="29">
        <v>302.39600000000002</v>
      </c>
      <c r="BB117" s="29">
        <v>302.97300000000001</v>
      </c>
      <c r="BC117" s="29">
        <v>301.07299999999998</v>
      </c>
      <c r="BD117" s="29">
        <v>298.423</v>
      </c>
      <c r="BE117" s="29">
        <v>297.52199999999999</v>
      </c>
      <c r="BF117" s="29">
        <v>301.51100000000002</v>
      </c>
      <c r="BG117" s="29">
        <v>303.964</v>
      </c>
      <c r="BH117" s="29">
        <v>303.65699999999998</v>
      </c>
      <c r="BI117" s="29">
        <v>300.50599999999997</v>
      </c>
      <c r="BJ117" s="29">
        <v>299.214</v>
      </c>
      <c r="BK117" s="29">
        <v>298.113</v>
      </c>
      <c r="BL117" s="29">
        <v>292.56700000000001</v>
      </c>
      <c r="BM117" s="29">
        <v>289.68700000000001</v>
      </c>
      <c r="BN117" s="29">
        <v>292.81200000000001</v>
      </c>
      <c r="BO117" s="29">
        <v>296.78100000000001</v>
      </c>
      <c r="BP117" s="29">
        <v>305.678</v>
      </c>
      <c r="BQ117" s="29">
        <v>308.92500000000001</v>
      </c>
      <c r="BR117" s="29">
        <v>311.67</v>
      </c>
      <c r="BS117" s="29">
        <v>315.51100000000002</v>
      </c>
      <c r="BT117" s="29">
        <v>323.15899999999999</v>
      </c>
      <c r="BU117" s="29">
        <v>326.87</v>
      </c>
      <c r="BV117" s="29">
        <v>325.63900000000001</v>
      </c>
      <c r="BW117" s="29">
        <v>325.45699999999999</v>
      </c>
      <c r="BX117" s="29">
        <v>317.48500000000001</v>
      </c>
      <c r="BY117" s="29">
        <v>314.21300000000002</v>
      </c>
      <c r="BZ117" s="29">
        <v>311.947</v>
      </c>
      <c r="CA117" s="29">
        <v>311.02499999999998</v>
      </c>
      <c r="CB117" s="29">
        <v>311.14400000000001</v>
      </c>
      <c r="CC117" s="29">
        <v>314.39800000000002</v>
      </c>
      <c r="CD117" s="29">
        <v>315.46800000000002</v>
      </c>
      <c r="CE117" s="29">
        <v>326.387</v>
      </c>
      <c r="CF117" s="29">
        <v>345.637</v>
      </c>
      <c r="CG117" s="29">
        <v>348.32299999999998</v>
      </c>
      <c r="CH117" s="29">
        <v>349.54300000000001</v>
      </c>
      <c r="CI117" s="29">
        <v>355.65300000000002</v>
      </c>
      <c r="CJ117" s="29">
        <v>355.53399999999999</v>
      </c>
      <c r="CK117" s="29">
        <v>360.03699999999998</v>
      </c>
      <c r="CL117" s="29">
        <v>351.14800000000002</v>
      </c>
      <c r="CM117" s="29">
        <v>347.69</v>
      </c>
      <c r="CN117" s="29">
        <v>336.005</v>
      </c>
      <c r="CO117" s="29">
        <v>335.87200000000001</v>
      </c>
      <c r="CP117" s="29">
        <v>347.16899999999998</v>
      </c>
      <c r="CQ117" s="29">
        <v>347.89600000000002</v>
      </c>
      <c r="CR117" s="29">
        <v>359.81299999999999</v>
      </c>
      <c r="CS117" s="29">
        <v>377.14499999999998</v>
      </c>
      <c r="CT117" s="29">
        <v>397.77499999999998</v>
      </c>
      <c r="CU117" s="29">
        <v>408.38400000000001</v>
      </c>
      <c r="CV117" s="29">
        <v>413.39800000000002</v>
      </c>
      <c r="CW117" s="29">
        <v>413.29399999999998</v>
      </c>
      <c r="CX117" s="29">
        <v>412.572</v>
      </c>
      <c r="CY117" s="29">
        <v>428.721</v>
      </c>
      <c r="CZ117" s="29">
        <v>403.34899999999999</v>
      </c>
      <c r="DA117" s="29">
        <v>403.495</v>
      </c>
      <c r="DB117" s="29">
        <v>393.20299999999997</v>
      </c>
      <c r="DC117" s="29">
        <v>379.18299999999999</v>
      </c>
      <c r="DD117" s="29">
        <v>404.04</v>
      </c>
      <c r="DE117" s="29">
        <v>395.96100000000001</v>
      </c>
      <c r="DF117" s="29">
        <v>392.75200000000001</v>
      </c>
      <c r="DG117" s="29">
        <v>365.66300000000001</v>
      </c>
      <c r="DH117" s="29">
        <v>342.31700000000001</v>
      </c>
      <c r="DI117" s="29">
        <v>319.56099999999998</v>
      </c>
      <c r="DJ117" s="29">
        <v>330.36500000000001</v>
      </c>
      <c r="DK117" s="29">
        <v>357.76499999999999</v>
      </c>
      <c r="DL117" s="29">
        <v>370.75099999999998</v>
      </c>
      <c r="DM117" s="29">
        <v>392.84699999999998</v>
      </c>
      <c r="DN117" s="29">
        <v>393.69900000000001</v>
      </c>
      <c r="DO117" s="29">
        <v>397.08199999999999</v>
      </c>
      <c r="DP117" s="29">
        <v>389.54700000000003</v>
      </c>
      <c r="DQ117" s="29">
        <v>384.07900000000001</v>
      </c>
      <c r="DR117" s="29">
        <v>425.85</v>
      </c>
      <c r="DS117" s="29">
        <v>452.8</v>
      </c>
      <c r="DT117" s="29">
        <v>458.125</v>
      </c>
      <c r="DU117" s="29">
        <v>462.20699999999999</v>
      </c>
      <c r="DV117" s="29">
        <v>478.68</v>
      </c>
      <c r="DW117" s="29">
        <v>498.91300000000001</v>
      </c>
      <c r="DX117" s="29">
        <v>521.16700000000003</v>
      </c>
      <c r="DY117" s="29">
        <v>546.29999999999995</v>
      </c>
      <c r="DZ117" s="29">
        <v>553.678</v>
      </c>
      <c r="EA117" s="29">
        <v>532.06500000000005</v>
      </c>
      <c r="EB117" s="29">
        <v>503.33600000000001</v>
      </c>
      <c r="EC117" s="29">
        <v>487.697</v>
      </c>
      <c r="ED117" s="29">
        <v>480.29300000000001</v>
      </c>
      <c r="EE117" s="29">
        <v>494.726</v>
      </c>
      <c r="EF117" s="29">
        <v>500.76</v>
      </c>
      <c r="EG117" s="29">
        <v>510.57</v>
      </c>
      <c r="EH117" s="29">
        <v>514.55100000000004</v>
      </c>
      <c r="EI117" s="29">
        <v>489.88799999999998</v>
      </c>
      <c r="EJ117" s="29">
        <v>468.36700000000002</v>
      </c>
      <c r="EK117" s="29">
        <v>446.31400000000002</v>
      </c>
      <c r="EL117" s="29">
        <v>427.42399999999998</v>
      </c>
      <c r="EM117" s="29">
        <v>403.9</v>
      </c>
      <c r="EN117" s="29">
        <v>420.80399999999997</v>
      </c>
      <c r="EO117" s="29">
        <v>423.20800000000003</v>
      </c>
      <c r="EP117" s="29">
        <v>430.596</v>
      </c>
      <c r="EQ117" s="29">
        <v>428.911</v>
      </c>
      <c r="ER117" s="29">
        <v>413.77499999999998</v>
      </c>
      <c r="ES117" s="29">
        <v>394.60199999999998</v>
      </c>
      <c r="ET117" s="29">
        <v>395.03800000000001</v>
      </c>
      <c r="EU117" s="29">
        <v>354.43799999999999</v>
      </c>
      <c r="EV117" s="29">
        <v>357.524</v>
      </c>
      <c r="EW117" s="29">
        <v>402.77699999999999</v>
      </c>
      <c r="EX117" s="29">
        <v>431.21699999999998</v>
      </c>
      <c r="EY117" s="29">
        <v>445.92500000000001</v>
      </c>
      <c r="EZ117" s="29">
        <v>480.10500000000002</v>
      </c>
      <c r="FA117" s="29">
        <v>486.12</v>
      </c>
      <c r="FB117" s="29">
        <v>485.87799999999999</v>
      </c>
      <c r="FC117" s="29">
        <v>487.38900000000001</v>
      </c>
      <c r="FD117" s="29">
        <v>500.13299999999998</v>
      </c>
      <c r="FE117" s="29">
        <v>520.51900000000001</v>
      </c>
      <c r="FF117" s="29">
        <v>525.54300000000001</v>
      </c>
      <c r="FG117" s="29">
        <v>542.274</v>
      </c>
      <c r="FH117" s="29">
        <v>578.01199999999994</v>
      </c>
      <c r="FI117" s="29">
        <v>660.745</v>
      </c>
      <c r="FJ117" s="29">
        <v>670.86300000000006</v>
      </c>
      <c r="FK117" s="29">
        <v>649.11</v>
      </c>
      <c r="FL117" s="29">
        <v>693.86599999999999</v>
      </c>
      <c r="FM117" s="29">
        <v>676.21699999999998</v>
      </c>
      <c r="FN117" s="29">
        <v>552.89200000000005</v>
      </c>
      <c r="FO117" s="29">
        <v>505.33100000000002</v>
      </c>
      <c r="FP117" s="29">
        <v>405.80500000000001</v>
      </c>
      <c r="FQ117" s="29">
        <v>400.41800000000001</v>
      </c>
      <c r="FR117" s="29">
        <v>345.21699999999998</v>
      </c>
      <c r="FS117" s="29">
        <v>339.81099999999998</v>
      </c>
      <c r="FT117" s="29">
        <v>352.483</v>
      </c>
      <c r="FU117" s="29">
        <v>283.85300000000001</v>
      </c>
      <c r="FV117" s="29">
        <v>254.476</v>
      </c>
      <c r="FW117" s="29">
        <v>244.32300000000001</v>
      </c>
      <c r="FX117" s="29">
        <v>252.386</v>
      </c>
      <c r="FY117" s="29">
        <v>268.13499999999999</v>
      </c>
      <c r="FZ117" s="29">
        <v>262.90800000000002</v>
      </c>
      <c r="GA117" s="29">
        <v>239.53700000000001</v>
      </c>
      <c r="GB117" s="29">
        <v>214.66900000000001</v>
      </c>
      <c r="GC117" s="29">
        <v>206.33</v>
      </c>
      <c r="GD117" s="29">
        <v>196.577</v>
      </c>
      <c r="GE117" s="29">
        <v>180.48599999999999</v>
      </c>
      <c r="GF117" s="29">
        <v>183.40600000000001</v>
      </c>
      <c r="GG117" s="29">
        <v>186.81299999999999</v>
      </c>
      <c r="GH117" s="29">
        <v>191.55799999999999</v>
      </c>
      <c r="GI117" s="29">
        <v>190.851</v>
      </c>
      <c r="GJ117" s="29">
        <v>195.559</v>
      </c>
      <c r="GK117" s="29">
        <v>200.56700000000001</v>
      </c>
      <c r="GL117" s="29">
        <v>199.881</v>
      </c>
      <c r="GM117" s="29">
        <v>203.28</v>
      </c>
      <c r="GN117" s="29">
        <v>204.119</v>
      </c>
      <c r="GO117" s="29">
        <v>202.22800000000001</v>
      </c>
      <c r="GP117" s="29">
        <v>199.56</v>
      </c>
      <c r="GQ117" s="29">
        <v>204.23599999999999</v>
      </c>
      <c r="GR117" s="29">
        <v>207.71100000000001</v>
      </c>
      <c r="GS117" s="29">
        <v>218.68</v>
      </c>
      <c r="GT117" s="29">
        <v>218.98400000000001</v>
      </c>
      <c r="GU117" s="29">
        <v>217.14400000000001</v>
      </c>
      <c r="GV117" s="29">
        <v>211.74799999999999</v>
      </c>
      <c r="GW117" s="29">
        <v>216.75899999999999</v>
      </c>
      <c r="GX117" s="29">
        <v>222.65899999999999</v>
      </c>
      <c r="GY117" s="29">
        <v>208.57300000000001</v>
      </c>
      <c r="GZ117" s="29">
        <v>203.95500000000001</v>
      </c>
      <c r="HA117" s="29">
        <v>198.22499999999999</v>
      </c>
      <c r="HB117" s="29">
        <v>198.881</v>
      </c>
      <c r="HC117" s="29">
        <v>196.86199999999999</v>
      </c>
      <c r="HD117" s="29">
        <v>202.733</v>
      </c>
      <c r="HE117" s="29">
        <v>216.86500000000001</v>
      </c>
      <c r="HF117" s="29">
        <v>222.261</v>
      </c>
      <c r="HG117" s="29">
        <v>220.745</v>
      </c>
      <c r="HH117" s="29">
        <v>219.72399999999999</v>
      </c>
      <c r="HI117" s="29">
        <v>222.53800000000001</v>
      </c>
      <c r="HJ117" s="29">
        <v>222.404</v>
      </c>
      <c r="HK117" s="29">
        <v>229.065</v>
      </c>
      <c r="HL117" s="29">
        <v>227.94300000000001</v>
      </c>
      <c r="HM117" s="29">
        <v>225.83699999999999</v>
      </c>
      <c r="HN117" s="29">
        <v>223.93199999999999</v>
      </c>
      <c r="HO117" s="29">
        <v>218.58099999999999</v>
      </c>
      <c r="HP117" s="29">
        <v>218.66800000000001</v>
      </c>
      <c r="HQ117" s="29">
        <v>215.54599999999999</v>
      </c>
      <c r="HR117" s="29">
        <v>220.005</v>
      </c>
      <c r="HS117" s="29">
        <v>220.23400000000001</v>
      </c>
      <c r="HT117" s="29">
        <v>219.45699999999999</v>
      </c>
      <c r="HU117" s="29">
        <v>223.07300000000001</v>
      </c>
      <c r="HV117" s="29">
        <v>222.607</v>
      </c>
      <c r="HW117" s="29">
        <v>223.91900000000001</v>
      </c>
      <c r="HX117" s="29">
        <v>226.65600000000001</v>
      </c>
      <c r="HY117" s="29">
        <v>227.209</v>
      </c>
      <c r="HZ117" s="29">
        <v>229.608</v>
      </c>
      <c r="IA117" s="29">
        <v>234.48500000000001</v>
      </c>
      <c r="IB117" s="29">
        <v>236.40299999999999</v>
      </c>
      <c r="IC117" s="29">
        <v>234.714</v>
      </c>
      <c r="ID117" s="29">
        <v>235.571</v>
      </c>
      <c r="IE117" s="29">
        <v>238.09800000000001</v>
      </c>
      <c r="IF117" s="29">
        <v>241.679</v>
      </c>
      <c r="IG117" s="29">
        <v>247.04900000000001</v>
      </c>
      <c r="IH117" s="29">
        <v>249.95</v>
      </c>
      <c r="II117" s="29">
        <v>241.67500000000001</v>
      </c>
      <c r="IJ117" s="29">
        <v>246.98</v>
      </c>
      <c r="IK117" s="29">
        <v>249.93</v>
      </c>
      <c r="IL117" s="29">
        <v>249.47800000000001</v>
      </c>
      <c r="IM117" s="29">
        <v>248.029</v>
      </c>
      <c r="IN117" s="29">
        <v>264.89</v>
      </c>
      <c r="IO117" s="29">
        <v>275.08199999999999</v>
      </c>
      <c r="IP117" s="29">
        <v>273.73500000000001</v>
      </c>
      <c r="IQ117" s="29">
        <v>275.56200000000001</v>
      </c>
      <c r="IR117" s="29">
        <v>269.39</v>
      </c>
      <c r="IS117" s="29">
        <v>267.15600000000001</v>
      </c>
      <c r="IT117" s="29">
        <v>266.50299999999999</v>
      </c>
      <c r="IU117" s="29">
        <v>264.59899999999999</v>
      </c>
      <c r="IV117" s="29">
        <v>260.86399999999998</v>
      </c>
      <c r="IW117" s="29">
        <v>254.697</v>
      </c>
      <c r="IX117" s="29">
        <v>254.459</v>
      </c>
      <c r="IY117" s="29">
        <v>250.11699999999999</v>
      </c>
      <c r="IZ117" s="29">
        <v>243.49100000000001</v>
      </c>
      <c r="JA117" s="29">
        <v>246.01400000000001</v>
      </c>
      <c r="JB117" s="29">
        <v>242.57599999999999</v>
      </c>
      <c r="JC117" s="29">
        <v>248.37700000000001</v>
      </c>
      <c r="JD117" s="29">
        <v>254.71299999999999</v>
      </c>
      <c r="JE117" s="29">
        <v>255.56</v>
      </c>
      <c r="JF117" s="29">
        <v>252.541</v>
      </c>
      <c r="JG117" s="29">
        <v>249.05199999999999</v>
      </c>
      <c r="JH117" s="29">
        <v>242.786</v>
      </c>
      <c r="JI117" s="29">
        <v>247.83500000000001</v>
      </c>
      <c r="JJ117" s="29">
        <v>252.797</v>
      </c>
      <c r="JK117" s="29">
        <v>255.15600000000001</v>
      </c>
      <c r="JL117" s="29">
        <v>260.56299999999999</v>
      </c>
      <c r="JM117" s="29">
        <v>263.28199999999998</v>
      </c>
      <c r="JN117" s="29">
        <v>267.93299999999999</v>
      </c>
      <c r="JO117" s="29">
        <v>270.55399999999997</v>
      </c>
      <c r="JP117" s="29">
        <v>271.60500000000002</v>
      </c>
      <c r="JQ117" s="29">
        <v>275.56</v>
      </c>
      <c r="JR117" s="29">
        <v>279.48200000000003</v>
      </c>
      <c r="JS117" s="29">
        <v>279.16300000000001</v>
      </c>
      <c r="JT117" s="29">
        <v>280.41399999999999</v>
      </c>
      <c r="JU117" s="29">
        <v>285.75299999999999</v>
      </c>
      <c r="JV117" s="29">
        <v>285.875</v>
      </c>
      <c r="JW117" s="29">
        <v>280.93599999999998</v>
      </c>
      <c r="JX117" s="29">
        <v>281.53199999999998</v>
      </c>
      <c r="JY117" s="29">
        <v>286.24700000000001</v>
      </c>
      <c r="JZ117" s="29">
        <v>279.048</v>
      </c>
      <c r="KA117" s="29">
        <v>274.96300000000002</v>
      </c>
      <c r="KB117" s="29">
        <v>280.84199999999998</v>
      </c>
      <c r="KC117" s="29">
        <v>282.51499999999999</v>
      </c>
      <c r="KD117" s="29">
        <v>284.779</v>
      </c>
      <c r="KE117" s="29">
        <v>287.07900000000001</v>
      </c>
      <c r="KF117" s="29">
        <v>274.58100000000002</v>
      </c>
      <c r="KG117" s="29">
        <v>272.78399999999999</v>
      </c>
      <c r="KH117" s="29">
        <v>268.82100000000003</v>
      </c>
      <c r="KI117" s="29">
        <v>275.24299999999999</v>
      </c>
      <c r="KJ117" s="29">
        <v>270.89800000000002</v>
      </c>
      <c r="KK117" s="29">
        <v>263.98399999999998</v>
      </c>
      <c r="KL117" s="29">
        <v>258.983</v>
      </c>
      <c r="KM117" s="29">
        <v>253.63499999999999</v>
      </c>
      <c r="KN117" s="29">
        <v>259.93099999999998</v>
      </c>
      <c r="KO117" s="29">
        <v>284.56599999999997</v>
      </c>
      <c r="KP117" s="29">
        <v>284.30099999999999</v>
      </c>
      <c r="KQ117" s="29">
        <v>257.68</v>
      </c>
      <c r="KR117" s="29">
        <v>257.59399999999999</v>
      </c>
      <c r="KS117" s="29">
        <v>254.042</v>
      </c>
      <c r="KT117" s="29">
        <v>264.75200000000001</v>
      </c>
      <c r="KU117" s="29">
        <v>269.54399999999998</v>
      </c>
      <c r="KV117" s="29">
        <v>266.78699999999998</v>
      </c>
      <c r="KW117" s="29">
        <v>266.24200000000002</v>
      </c>
      <c r="KX117" s="29">
        <v>267.43</v>
      </c>
      <c r="KY117" s="29">
        <v>270.322</v>
      </c>
      <c r="KZ117" s="29">
        <v>268.48700000000002</v>
      </c>
      <c r="LA117" s="29">
        <v>266.786</v>
      </c>
      <c r="LB117" s="29">
        <v>267.16699999999997</v>
      </c>
      <c r="LC117" s="29">
        <v>264.46300000000002</v>
      </c>
      <c r="LD117" s="29">
        <v>273.14800000000002</v>
      </c>
      <c r="LE117" s="29">
        <v>283.41399999999999</v>
      </c>
      <c r="LF117" s="29">
        <v>286.29700000000003</v>
      </c>
      <c r="LG117" s="29">
        <v>296.02100000000002</v>
      </c>
      <c r="LH117" s="29">
        <v>299.58300000000003</v>
      </c>
      <c r="LI117" s="29">
        <v>287.14</v>
      </c>
      <c r="LJ117" s="29">
        <v>282.23200000000003</v>
      </c>
      <c r="LK117" s="29">
        <v>279.53199999999998</v>
      </c>
      <c r="LL117" s="29">
        <v>280.452</v>
      </c>
      <c r="LM117" s="29">
        <v>281.44099999999997</v>
      </c>
      <c r="LN117" s="29">
        <v>290.29000000000002</v>
      </c>
      <c r="LO117" s="29">
        <v>294.13299999999998</v>
      </c>
      <c r="LP117" s="29">
        <v>300.01600000000002</v>
      </c>
      <c r="LQ117" s="29">
        <v>288.65899999999999</v>
      </c>
      <c r="LR117" s="29">
        <v>275.34399999999999</v>
      </c>
      <c r="LS117" s="29">
        <v>269.11799999999999</v>
      </c>
      <c r="LT117" s="29">
        <v>268.58699999999999</v>
      </c>
      <c r="LU117" s="29">
        <v>249.65700000000001</v>
      </c>
      <c r="LV117" s="29">
        <v>244.15799999999999</v>
      </c>
      <c r="LW117" s="29">
        <v>244.232</v>
      </c>
      <c r="LX117" s="29">
        <v>257.084</v>
      </c>
      <c r="LY117" s="29">
        <v>268.79500000000002</v>
      </c>
      <c r="LZ117" s="29">
        <v>274.85199999999998</v>
      </c>
      <c r="MA117" s="29">
        <v>274.74200000000002</v>
      </c>
      <c r="MB117" s="29">
        <v>277.27699999999999</v>
      </c>
      <c r="MC117" s="29">
        <v>265.81700000000001</v>
      </c>
      <c r="MD117" s="29">
        <v>259.59199999999998</v>
      </c>
      <c r="ME117" s="29">
        <v>260.16399999999999</v>
      </c>
      <c r="MF117" s="29">
        <v>257.83600000000001</v>
      </c>
      <c r="MG117" s="29">
        <v>256.87400000000002</v>
      </c>
      <c r="MH117" s="29">
        <v>272.279</v>
      </c>
      <c r="MI117" s="29">
        <v>278.13200000000001</v>
      </c>
      <c r="MJ117" s="29">
        <v>271.36599999999999</v>
      </c>
      <c r="MK117" s="29">
        <v>263.67</v>
      </c>
      <c r="ML117" s="29">
        <v>259.44299999999998</v>
      </c>
      <c r="MM117" s="29">
        <v>262.55</v>
      </c>
      <c r="MN117" s="29">
        <v>266.17599999999999</v>
      </c>
      <c r="MO117" s="29">
        <v>268.76499999999999</v>
      </c>
      <c r="MP117" s="29">
        <v>279.89299999999997</v>
      </c>
      <c r="MQ117" s="29">
        <v>285.26</v>
      </c>
      <c r="MR117" s="29">
        <v>288.68099999999998</v>
      </c>
      <c r="MS117" s="29">
        <v>281.959</v>
      </c>
      <c r="MT117" s="29">
        <v>273.7</v>
      </c>
      <c r="MU117" s="29">
        <v>268.54700000000003</v>
      </c>
      <c r="MV117" s="29">
        <v>264.92099999999999</v>
      </c>
      <c r="MW117" s="29">
        <v>268.18799999999999</v>
      </c>
      <c r="MX117" s="29">
        <v>282.47199999999998</v>
      </c>
      <c r="MY117" s="29">
        <v>303.05</v>
      </c>
      <c r="MZ117" s="29">
        <v>310.11799999999999</v>
      </c>
      <c r="NA117" s="29">
        <v>313.161</v>
      </c>
      <c r="NB117" s="29">
        <v>317.81</v>
      </c>
      <c r="NC117" s="29">
        <v>309.12299999999999</v>
      </c>
      <c r="ND117" s="29">
        <v>321.57799999999997</v>
      </c>
      <c r="NE117" s="29">
        <v>333.28699999999998</v>
      </c>
      <c r="NF117" s="29">
        <v>336.82799999999997</v>
      </c>
      <c r="NG117" s="29">
        <v>340.5</v>
      </c>
      <c r="NH117" s="29">
        <v>348.98700000000002</v>
      </c>
      <c r="NI117" s="29">
        <v>352.62</v>
      </c>
      <c r="NJ117" s="29">
        <v>347.726</v>
      </c>
      <c r="NK117" s="29">
        <v>342.459</v>
      </c>
      <c r="NL117" s="29">
        <v>344.166</v>
      </c>
      <c r="NM117" s="29">
        <v>341.39499999999998</v>
      </c>
      <c r="NN117" s="29">
        <v>339.23500000000001</v>
      </c>
      <c r="NO117" s="29">
        <v>339.29500000000002</v>
      </c>
      <c r="NP117" s="29">
        <v>342.387</v>
      </c>
      <c r="NQ117" s="29">
        <v>329.36799999999999</v>
      </c>
      <c r="NR117" s="29">
        <v>323.67</v>
      </c>
      <c r="NS117" s="29">
        <v>324.51100000000002</v>
      </c>
      <c r="NT117" s="29">
        <v>325.70400000000001</v>
      </c>
      <c r="NU117" s="29">
        <v>324.19200000000001</v>
      </c>
      <c r="NV117" s="29">
        <v>327.32499999999999</v>
      </c>
      <c r="NW117" s="29">
        <v>329.51100000000002</v>
      </c>
      <c r="NX117" s="29">
        <v>330.077</v>
      </c>
      <c r="NY117" s="29">
        <v>325.01</v>
      </c>
      <c r="NZ117" s="29">
        <v>328.64600000000002</v>
      </c>
      <c r="OA117" s="29">
        <v>320.88799999999998</v>
      </c>
      <c r="OB117" s="29">
        <v>309.61700000000002</v>
      </c>
      <c r="OC117" s="29">
        <v>297.399</v>
      </c>
      <c r="OD117" s="29">
        <v>294.23200000000003</v>
      </c>
      <c r="OE117" s="29">
        <v>294.75900000000001</v>
      </c>
      <c r="OF117" s="29">
        <v>297.08999999999997</v>
      </c>
      <c r="OG117" s="29">
        <v>299.11200000000002</v>
      </c>
      <c r="OH117" s="29">
        <v>302.33600000000001</v>
      </c>
      <c r="OI117" s="29">
        <v>303.91000000000003</v>
      </c>
      <c r="OJ117" s="29">
        <v>302.90699999999998</v>
      </c>
      <c r="OK117" s="29">
        <v>302.78300000000002</v>
      </c>
      <c r="OL117" s="29">
        <v>301.60399999999998</v>
      </c>
      <c r="OM117" s="29">
        <v>301.78199999999998</v>
      </c>
      <c r="ON117" s="29">
        <v>297.84199999999998</v>
      </c>
      <c r="OO117" s="29">
        <v>296.245</v>
      </c>
      <c r="OP117" s="29">
        <v>295.29000000000002</v>
      </c>
      <c r="OQ117" s="29">
        <v>316.03800000000001</v>
      </c>
      <c r="OR117" s="29">
        <v>325.18700000000001</v>
      </c>
      <c r="OS117" s="29">
        <v>338.26799999999997</v>
      </c>
      <c r="OT117" s="29">
        <v>336.71499999999997</v>
      </c>
      <c r="OU117" s="29">
        <v>335.38600000000002</v>
      </c>
      <c r="OV117" s="29">
        <v>334.34500000000003</v>
      </c>
      <c r="OW117" s="29">
        <v>337.541</v>
      </c>
      <c r="OX117" s="29">
        <v>334.38</v>
      </c>
      <c r="OY117" s="29">
        <v>338.28800000000001</v>
      </c>
      <c r="OZ117" s="29">
        <v>338.09199999999998</v>
      </c>
      <c r="PA117" s="29">
        <v>351.64800000000002</v>
      </c>
      <c r="PB117" s="29">
        <v>358.51</v>
      </c>
      <c r="PC117" s="29">
        <v>363.142</v>
      </c>
      <c r="PD117" s="29">
        <v>363.017</v>
      </c>
      <c r="PE117" s="29">
        <v>374.90699999999998</v>
      </c>
      <c r="PF117" s="29">
        <v>371.14</v>
      </c>
      <c r="PG117" s="29">
        <v>367.57400000000001</v>
      </c>
      <c r="PH117" s="29">
        <v>363.214</v>
      </c>
      <c r="PI117" s="29">
        <v>353.762</v>
      </c>
      <c r="PJ117" s="29">
        <v>352.37400000000002</v>
      </c>
      <c r="PK117" s="29">
        <v>356.76100000000002</v>
      </c>
      <c r="PL117" s="29">
        <v>356.84800000000001</v>
      </c>
      <c r="PM117" s="29">
        <v>367.39400000000001</v>
      </c>
      <c r="PN117" s="29">
        <v>377.47899999999998</v>
      </c>
      <c r="PO117" s="29">
        <v>386.07</v>
      </c>
      <c r="PP117" s="29">
        <v>392.404</v>
      </c>
      <c r="PQ117" s="29">
        <v>389.649</v>
      </c>
      <c r="PR117" s="29">
        <v>383.48</v>
      </c>
      <c r="PS117" s="29">
        <v>370.50099999999998</v>
      </c>
      <c r="PT117" s="29">
        <v>365.96800000000002</v>
      </c>
      <c r="PU117" s="29">
        <v>362.14400000000001</v>
      </c>
      <c r="PV117" s="29">
        <v>350.952</v>
      </c>
      <c r="PW117" s="29">
        <v>350.08499999999998</v>
      </c>
      <c r="PX117" s="29">
        <v>353.49299999999999</v>
      </c>
      <c r="PY117" s="29">
        <v>371.66500000000002</v>
      </c>
      <c r="PZ117" s="29">
        <v>377.21100000000001</v>
      </c>
      <c r="QA117" s="29">
        <v>374.81200000000001</v>
      </c>
      <c r="QB117" s="29">
        <v>372.334</v>
      </c>
      <c r="QC117" s="29">
        <v>366.94400000000002</v>
      </c>
      <c r="QD117" s="29">
        <v>372.45699999999999</v>
      </c>
      <c r="QE117" s="29">
        <v>379.46699999999998</v>
      </c>
      <c r="QF117" s="29">
        <v>388.38900000000001</v>
      </c>
      <c r="QG117" s="29">
        <v>359.99299999999999</v>
      </c>
      <c r="QH117" s="29">
        <v>391.39100000000002</v>
      </c>
      <c r="QI117" s="29">
        <v>413.63299999999998</v>
      </c>
      <c r="QJ117" s="29">
        <v>417.98899999999998</v>
      </c>
      <c r="QK117" s="29">
        <v>403.31200000000001</v>
      </c>
      <c r="QL117" s="29">
        <v>382.47199999999998</v>
      </c>
      <c r="QM117" s="29">
        <v>386.23500000000001</v>
      </c>
      <c r="QN117" s="29">
        <v>390.55099999999999</v>
      </c>
      <c r="QO117" s="29">
        <v>392.05500000000001</v>
      </c>
      <c r="QP117" s="29">
        <v>394.48899999999998</v>
      </c>
      <c r="QQ117" s="29">
        <v>416.375</v>
      </c>
      <c r="QR117" s="29">
        <v>420.39100000000002</v>
      </c>
      <c r="QS117" s="29">
        <v>415.82900000000001</v>
      </c>
      <c r="QT117" s="29">
        <v>419.005</v>
      </c>
      <c r="QU117" s="29">
        <v>426.53100000000001</v>
      </c>
      <c r="QV117" s="29">
        <v>422.18799999999999</v>
      </c>
      <c r="QW117" s="29">
        <v>417.62</v>
      </c>
      <c r="QX117" s="29">
        <v>405.68200000000002</v>
      </c>
      <c r="QY117" s="29">
        <v>409.01100000000002</v>
      </c>
      <c r="QZ117" s="29">
        <v>422.10300000000001</v>
      </c>
      <c r="RA117" s="29">
        <v>421.86900000000003</v>
      </c>
      <c r="RB117" s="29">
        <v>431.48</v>
      </c>
      <c r="RC117" s="29">
        <v>428.85300000000001</v>
      </c>
      <c r="RD117" s="29">
        <v>422.572</v>
      </c>
      <c r="RE117" s="29">
        <v>432.82</v>
      </c>
      <c r="RF117" s="29">
        <v>432.28399999999999</v>
      </c>
      <c r="RG117" s="29">
        <v>462.24799999999999</v>
      </c>
      <c r="RH117" s="29">
        <v>470.63400000000001</v>
      </c>
      <c r="RI117" s="29">
        <v>478.19900000000001</v>
      </c>
      <c r="RJ117" s="29">
        <v>478.649</v>
      </c>
      <c r="RK117" s="29">
        <v>462.30799999999999</v>
      </c>
      <c r="RL117" s="29">
        <v>452.19299999999998</v>
      </c>
      <c r="RM117" s="29">
        <v>454.99599999999998</v>
      </c>
      <c r="RN117" s="29">
        <v>452.07299999999998</v>
      </c>
      <c r="RO117" s="29">
        <v>449.41899999999998</v>
      </c>
      <c r="RP117" s="29">
        <v>464.35199999999998</v>
      </c>
      <c r="RQ117" s="29">
        <v>447.96</v>
      </c>
      <c r="RR117" s="29">
        <v>445.67</v>
      </c>
      <c r="RS117" s="29">
        <v>444.73700000000002</v>
      </c>
      <c r="RT117" s="29">
        <v>440.91300000000001</v>
      </c>
      <c r="RU117" s="29">
        <v>442.72300000000001</v>
      </c>
      <c r="RV117" s="29">
        <v>440.50299999999999</v>
      </c>
      <c r="RW117" s="29">
        <v>450.755</v>
      </c>
      <c r="RX117" s="29">
        <v>462.26799999999997</v>
      </c>
      <c r="RY117" s="29">
        <v>465.39100000000002</v>
      </c>
      <c r="RZ117" s="29">
        <v>461.036</v>
      </c>
      <c r="SA117" s="29">
        <v>456.178</v>
      </c>
      <c r="SB117" s="29">
        <v>443.065</v>
      </c>
      <c r="SC117" s="29">
        <v>423.65800000000002</v>
      </c>
      <c r="SD117" s="29">
        <v>408.06900000000002</v>
      </c>
      <c r="SE117" s="29">
        <v>408.089</v>
      </c>
      <c r="SF117" s="29">
        <v>399.89600000000002</v>
      </c>
      <c r="SG117" s="29">
        <v>391.58800000000002</v>
      </c>
      <c r="SH117" s="29">
        <v>387.774</v>
      </c>
      <c r="SI117" s="29">
        <v>383.09699999999998</v>
      </c>
      <c r="SJ117" s="29">
        <v>386.95800000000003</v>
      </c>
      <c r="SK117" s="29">
        <v>385.70499999999998</v>
      </c>
      <c r="SL117" s="29">
        <v>386.94099999999997</v>
      </c>
      <c r="SM117" s="29">
        <v>396.46499999999997</v>
      </c>
      <c r="SN117" s="29">
        <v>381.14100000000002</v>
      </c>
      <c r="SO117" s="29">
        <v>372.16199999999998</v>
      </c>
      <c r="SP117" s="29">
        <v>367.40800000000002</v>
      </c>
      <c r="SQ117" s="29">
        <v>360.80099999999999</v>
      </c>
      <c r="SR117" s="29">
        <v>355.47300000000001</v>
      </c>
      <c r="SS117" s="29">
        <v>353.64400000000001</v>
      </c>
      <c r="ST117" s="29">
        <v>348.92</v>
      </c>
      <c r="SU117" s="29">
        <v>341.04199999999997</v>
      </c>
      <c r="SV117" s="29">
        <v>342.851</v>
      </c>
      <c r="SW117" s="29">
        <v>345.99700000000001</v>
      </c>
      <c r="SX117" s="29">
        <v>345.726</v>
      </c>
      <c r="SY117" s="29">
        <v>347.50099999999998</v>
      </c>
      <c r="SZ117" s="29">
        <v>353.35300000000001</v>
      </c>
      <c r="TA117" s="29">
        <v>365.11799999999999</v>
      </c>
      <c r="TB117" s="29">
        <v>366.36200000000002</v>
      </c>
      <c r="TC117" s="29">
        <v>366.798</v>
      </c>
      <c r="TD117" s="29">
        <v>365.98200000000003</v>
      </c>
      <c r="TE117" s="29">
        <v>355.21300000000002</v>
      </c>
      <c r="TF117" s="29">
        <v>353.57499999999999</v>
      </c>
      <c r="TG117" s="29">
        <v>350.93</v>
      </c>
      <c r="TH117" s="29">
        <v>345.49299999999999</v>
      </c>
    </row>
    <row r="118" spans="2:529" x14ac:dyDescent="0.25">
      <c r="B118" s="29" t="s">
        <v>513</v>
      </c>
      <c r="C118" s="29" t="s">
        <v>927</v>
      </c>
      <c r="D118" s="29">
        <f t="shared" si="16"/>
        <v>514</v>
      </c>
      <c r="E118" s="29" t="str" cm="1">
        <f t="array" ref="E118">_xll.BDP($B118&amp;" corp",E$11)</f>
        <v>EDF 5 PERP</v>
      </c>
      <c r="F118" s="29" t="str" cm="1">
        <f t="array" ref="F118">_xll.BDP($B118&amp;" corp",F$11)</f>
        <v>EDF</v>
      </c>
      <c r="G118" s="29" cm="1">
        <f t="array" ref="G118">_xll.BDP($B118&amp;" corp",G$11)</f>
        <v>5</v>
      </c>
      <c r="H118" s="31" cm="1">
        <f t="array" ref="H118">_xll.BDP($B118&amp;" corp",H$11)*1</f>
        <v>46044</v>
      </c>
      <c r="I118" s="31" t="str">
        <f t="shared" si="14"/>
        <v>EDF 5 26</v>
      </c>
      <c r="J118" s="29" t="str" cm="1">
        <f t="array" ref="J118">_xll.BDP($B118&amp;" corp",J$11)</f>
        <v>EUR</v>
      </c>
      <c r="K118" s="31" cm="1">
        <f t="array" ref="K118">_xll.BDP($B118&amp;" corp",K$11)*1</f>
        <v>41654</v>
      </c>
      <c r="L118" s="29">
        <f t="shared" ca="1" si="15"/>
        <v>2472</v>
      </c>
      <c r="N118" s="29">
        <v>1</v>
      </c>
      <c r="O118" s="29" t="s">
        <v>1174</v>
      </c>
      <c r="P118" s="29">
        <f>_xll.BDH(B118&amp;"@"&amp;C118&amp;" Corp","blp_i_sprd_mid","-2AY",,"Dates=h","Fill=C","Sort=R","Dir=H","factor=1","pcs="&amp;TV119,"cols=514;rows=1")</f>
        <v>337.61700000000002</v>
      </c>
      <c r="Q118" s="29">
        <v>339.84899999999999</v>
      </c>
      <c r="R118" s="29">
        <v>342.09399999999999</v>
      </c>
      <c r="S118" s="29">
        <v>345.976</v>
      </c>
      <c r="T118" s="29">
        <v>348.03</v>
      </c>
      <c r="U118" s="29">
        <v>337.05799999999999</v>
      </c>
      <c r="V118" s="29">
        <v>332.07600000000002</v>
      </c>
      <c r="W118" s="29">
        <v>330.512</v>
      </c>
      <c r="X118" s="29">
        <v>329.32100000000003</v>
      </c>
      <c r="Y118" s="29">
        <v>325.90600000000001</v>
      </c>
      <c r="Z118" s="29">
        <v>321.08499999999998</v>
      </c>
      <c r="AA118" s="29">
        <v>320.89299999999997</v>
      </c>
      <c r="AB118" s="29">
        <v>325.67599999999999</v>
      </c>
      <c r="AC118" s="29">
        <v>332.18700000000001</v>
      </c>
      <c r="AD118" s="29">
        <v>334.81099999999998</v>
      </c>
      <c r="AE118" s="29">
        <v>347.84300000000002</v>
      </c>
      <c r="AF118" s="29">
        <v>359.62299999999999</v>
      </c>
      <c r="AG118" s="29">
        <v>367.49299999999999</v>
      </c>
      <c r="AH118" s="29">
        <v>369.78199999999998</v>
      </c>
      <c r="AI118" s="29">
        <v>361.86599999999999</v>
      </c>
      <c r="AJ118" s="29">
        <v>345.78300000000002</v>
      </c>
      <c r="AK118" s="29">
        <v>346.13900000000001</v>
      </c>
      <c r="AL118" s="29">
        <v>341.60399999999998</v>
      </c>
      <c r="AM118" s="29">
        <v>327.75099999999998</v>
      </c>
      <c r="AN118" s="29">
        <v>333.90800000000002</v>
      </c>
      <c r="AO118" s="29">
        <v>335.30500000000001</v>
      </c>
      <c r="AP118" s="29">
        <v>340.75799999999998</v>
      </c>
      <c r="AQ118" s="29">
        <v>341.94600000000003</v>
      </c>
      <c r="AR118" s="29">
        <v>333.46600000000001</v>
      </c>
      <c r="AS118" s="29">
        <v>327.29599999999999</v>
      </c>
      <c r="AT118" s="29">
        <v>330.77699999999999</v>
      </c>
      <c r="AU118" s="29">
        <v>318.90100000000001</v>
      </c>
      <c r="AV118" s="29">
        <v>308.53699999999998</v>
      </c>
      <c r="AW118" s="29">
        <v>307.52199999999999</v>
      </c>
      <c r="AX118" s="29">
        <v>307.125</v>
      </c>
      <c r="AY118" s="29">
        <v>308.173</v>
      </c>
      <c r="AZ118" s="29">
        <v>308.43700000000001</v>
      </c>
      <c r="BA118" s="29">
        <v>306.76900000000001</v>
      </c>
      <c r="BB118" s="29">
        <v>307.50099999999998</v>
      </c>
      <c r="BC118" s="29">
        <v>306.69900000000001</v>
      </c>
      <c r="BD118" s="29">
        <v>303.52199999999999</v>
      </c>
      <c r="BE118" s="29">
        <v>303.23700000000002</v>
      </c>
      <c r="BF118" s="29">
        <v>307.40199999999999</v>
      </c>
      <c r="BG118" s="29">
        <v>309.99200000000002</v>
      </c>
      <c r="BH118" s="29">
        <v>309.27800000000002</v>
      </c>
      <c r="BI118" s="29">
        <v>306.38099999999997</v>
      </c>
      <c r="BJ118" s="29">
        <v>303.18700000000001</v>
      </c>
      <c r="BK118" s="29">
        <v>302.77</v>
      </c>
      <c r="BL118" s="29">
        <v>299.62099999999998</v>
      </c>
      <c r="BM118" s="29">
        <v>295.334</v>
      </c>
      <c r="BN118" s="29">
        <v>297.72699999999998</v>
      </c>
      <c r="BO118" s="29">
        <v>301.488</v>
      </c>
      <c r="BP118" s="29">
        <v>311.64499999999998</v>
      </c>
      <c r="BQ118" s="29">
        <v>313.76299999999998</v>
      </c>
      <c r="BR118" s="29">
        <v>317.68400000000003</v>
      </c>
      <c r="BS118" s="29">
        <v>320.68700000000001</v>
      </c>
      <c r="BT118" s="29">
        <v>329.19299999999998</v>
      </c>
      <c r="BU118" s="29">
        <v>333.09</v>
      </c>
      <c r="BV118" s="29">
        <v>333.69400000000002</v>
      </c>
      <c r="BW118" s="29">
        <v>333.52600000000001</v>
      </c>
      <c r="BX118" s="29">
        <v>323.39</v>
      </c>
      <c r="BY118" s="29">
        <v>321.34199999999998</v>
      </c>
      <c r="BZ118" s="29">
        <v>319.49799999999999</v>
      </c>
      <c r="CA118" s="29">
        <v>318.15199999999999</v>
      </c>
      <c r="CB118" s="29">
        <v>318.947</v>
      </c>
      <c r="CC118" s="29">
        <v>323.62799999999999</v>
      </c>
      <c r="CD118" s="29">
        <v>321.32499999999999</v>
      </c>
      <c r="CE118" s="29">
        <v>337.51299999999998</v>
      </c>
      <c r="CF118" s="29">
        <v>354.97899999999998</v>
      </c>
      <c r="CG118" s="29">
        <v>360.87799999999999</v>
      </c>
      <c r="CH118" s="29">
        <v>361.82799999999997</v>
      </c>
      <c r="CI118" s="29">
        <v>368.59399999999999</v>
      </c>
      <c r="CJ118" s="29">
        <v>369.49099999999999</v>
      </c>
      <c r="CK118" s="29">
        <v>374.68599999999998</v>
      </c>
      <c r="CL118" s="29">
        <v>367.49</v>
      </c>
      <c r="CM118" s="29">
        <v>361.49099999999999</v>
      </c>
      <c r="CN118" s="29">
        <v>345.154</v>
      </c>
      <c r="CO118" s="29">
        <v>344.90600000000001</v>
      </c>
      <c r="CP118" s="29">
        <v>355.709</v>
      </c>
      <c r="CQ118" s="29">
        <v>360.13400000000001</v>
      </c>
      <c r="CR118" s="29">
        <v>373.99700000000001</v>
      </c>
      <c r="CS118" s="29">
        <v>390.24099999999999</v>
      </c>
      <c r="CT118" s="29">
        <v>408.16899999999998</v>
      </c>
      <c r="CU118" s="29">
        <v>417.03500000000003</v>
      </c>
      <c r="CV118" s="29">
        <v>419.983</v>
      </c>
      <c r="CW118" s="29">
        <v>418.74400000000003</v>
      </c>
      <c r="CX118" s="29">
        <v>416.375</v>
      </c>
      <c r="CY118" s="29">
        <v>433.41</v>
      </c>
      <c r="CZ118" s="29">
        <v>409.19099999999997</v>
      </c>
      <c r="DA118" s="29">
        <v>408.5</v>
      </c>
      <c r="DB118" s="29">
        <v>396.315</v>
      </c>
      <c r="DC118" s="29">
        <v>384.92599999999999</v>
      </c>
      <c r="DD118" s="29">
        <v>405.28399999999999</v>
      </c>
      <c r="DE118" s="29">
        <v>399.24299999999999</v>
      </c>
      <c r="DF118" s="29">
        <v>396.04300000000001</v>
      </c>
      <c r="DG118" s="29">
        <v>370.65</v>
      </c>
      <c r="DH118" s="29">
        <v>352.57100000000003</v>
      </c>
      <c r="DI118" s="29">
        <v>333.79199999999997</v>
      </c>
      <c r="DJ118" s="29">
        <v>342.875</v>
      </c>
      <c r="DK118" s="29">
        <v>366.62299999999999</v>
      </c>
      <c r="DL118" s="29">
        <v>377.28399999999999</v>
      </c>
      <c r="DM118" s="29">
        <v>396.77499999999998</v>
      </c>
      <c r="DN118" s="29">
        <v>399.04300000000001</v>
      </c>
      <c r="DO118" s="29">
        <v>401.887</v>
      </c>
      <c r="DP118" s="29">
        <v>392.31900000000002</v>
      </c>
      <c r="DQ118" s="29">
        <v>391.56299999999999</v>
      </c>
      <c r="DR118" s="29">
        <v>427.67500000000001</v>
      </c>
      <c r="DS118" s="29">
        <v>459.40499999999997</v>
      </c>
      <c r="DT118" s="29">
        <v>461.20600000000002</v>
      </c>
      <c r="DU118" s="29">
        <v>465.30099999999999</v>
      </c>
      <c r="DV118" s="29">
        <v>478.31900000000002</v>
      </c>
      <c r="DW118" s="29">
        <v>496.077</v>
      </c>
      <c r="DX118" s="29">
        <v>516.64099999999996</v>
      </c>
      <c r="DY118" s="29">
        <v>539.01700000000005</v>
      </c>
      <c r="DZ118" s="29">
        <v>545.99</v>
      </c>
      <c r="EA118" s="29">
        <v>523.44399999999996</v>
      </c>
      <c r="EB118" s="29">
        <v>501.221</v>
      </c>
      <c r="EC118" s="29">
        <v>487.73399999999998</v>
      </c>
      <c r="ED118" s="29">
        <v>483.69900000000001</v>
      </c>
      <c r="EE118" s="29">
        <v>491.56</v>
      </c>
      <c r="EF118" s="29">
        <v>493.928</v>
      </c>
      <c r="EG118" s="29">
        <v>508.83199999999999</v>
      </c>
      <c r="EH118" s="29">
        <v>509.72300000000001</v>
      </c>
      <c r="EI118" s="29">
        <v>485.42500000000001</v>
      </c>
      <c r="EJ118" s="29">
        <v>466.79199999999997</v>
      </c>
      <c r="EK118" s="29">
        <v>449.774</v>
      </c>
      <c r="EL118" s="29">
        <v>430.70499999999998</v>
      </c>
      <c r="EM118" s="29">
        <v>408.37</v>
      </c>
      <c r="EN118" s="29">
        <v>421.97399999999999</v>
      </c>
      <c r="EO118" s="29">
        <v>424.34199999999998</v>
      </c>
      <c r="EP118" s="29">
        <v>427.97500000000002</v>
      </c>
      <c r="EQ118" s="29">
        <v>429.57799999999997</v>
      </c>
      <c r="ER118" s="29">
        <v>416.892</v>
      </c>
      <c r="ES118" s="29">
        <v>397.161</v>
      </c>
      <c r="ET118" s="29">
        <v>396.90199999999999</v>
      </c>
      <c r="EU118" s="29">
        <v>363.64699999999999</v>
      </c>
      <c r="EV118" s="29">
        <v>361.38299999999998</v>
      </c>
      <c r="EW118" s="29">
        <v>394.42500000000001</v>
      </c>
      <c r="EX118" s="29">
        <v>415.315</v>
      </c>
      <c r="EY118" s="29">
        <v>433.65100000000001</v>
      </c>
      <c r="EZ118" s="29">
        <v>465.24099999999999</v>
      </c>
      <c r="FA118" s="29">
        <v>470.80099999999999</v>
      </c>
      <c r="FB118" s="29">
        <v>470.09500000000003</v>
      </c>
      <c r="FC118" s="29">
        <v>471.87099999999998</v>
      </c>
      <c r="FD118" s="29">
        <v>479.334</v>
      </c>
      <c r="FE118" s="29">
        <v>494.15199999999999</v>
      </c>
      <c r="FF118" s="29">
        <v>495.53500000000003</v>
      </c>
      <c r="FG118" s="29">
        <v>505.03699999999998</v>
      </c>
      <c r="FH118" s="29">
        <v>536.04499999999996</v>
      </c>
      <c r="FI118" s="29">
        <v>599.46600000000001</v>
      </c>
      <c r="FJ118" s="29">
        <v>608.91200000000003</v>
      </c>
      <c r="FK118" s="29">
        <v>588.81100000000004</v>
      </c>
      <c r="FL118" s="29">
        <v>606.22199999999998</v>
      </c>
      <c r="FM118" s="29">
        <v>603.31600000000003</v>
      </c>
      <c r="FN118" s="29">
        <v>529.30700000000002</v>
      </c>
      <c r="FO118" s="29">
        <v>487.678</v>
      </c>
      <c r="FP118" s="29">
        <v>404.34899999999999</v>
      </c>
      <c r="FQ118" s="29">
        <v>398.10300000000001</v>
      </c>
      <c r="FR118" s="29">
        <v>350.96800000000002</v>
      </c>
      <c r="FS118" s="29">
        <v>349.69200000000001</v>
      </c>
      <c r="FT118" s="29">
        <v>360.959</v>
      </c>
      <c r="FU118" s="29">
        <v>290.17500000000001</v>
      </c>
      <c r="FV118" s="29">
        <v>265.50700000000001</v>
      </c>
      <c r="FW118" s="29">
        <v>252.648</v>
      </c>
      <c r="FX118" s="29">
        <v>260.16199999999998</v>
      </c>
      <c r="FY118" s="29">
        <v>273.81799999999998</v>
      </c>
      <c r="FZ118" s="29">
        <v>269.62799999999999</v>
      </c>
      <c r="GA118" s="29">
        <v>244.30500000000001</v>
      </c>
      <c r="GB118" s="29">
        <v>220.52600000000001</v>
      </c>
      <c r="GC118" s="29">
        <v>214.69399999999999</v>
      </c>
      <c r="GD118" s="29">
        <v>205.185</v>
      </c>
      <c r="GE118" s="29">
        <v>191.203</v>
      </c>
      <c r="GF118" s="29">
        <v>194.68</v>
      </c>
      <c r="GG118" s="29">
        <v>198.65700000000001</v>
      </c>
      <c r="GH118" s="29">
        <v>202.05600000000001</v>
      </c>
      <c r="GI118" s="29">
        <v>202.054</v>
      </c>
      <c r="GJ118" s="29">
        <v>207.77600000000001</v>
      </c>
      <c r="GK118" s="29">
        <v>211.636</v>
      </c>
      <c r="GL118" s="29">
        <v>210.999</v>
      </c>
      <c r="GM118" s="29">
        <v>215.33</v>
      </c>
      <c r="GN118" s="29">
        <v>216.392</v>
      </c>
      <c r="GO118" s="29">
        <v>214.221</v>
      </c>
      <c r="GP118" s="29">
        <v>212.34700000000001</v>
      </c>
      <c r="GQ118" s="29">
        <v>214.816</v>
      </c>
      <c r="GR118" s="29">
        <v>220.77600000000001</v>
      </c>
      <c r="GS118" s="29">
        <v>234.649</v>
      </c>
      <c r="GT118" s="29">
        <v>234.99600000000001</v>
      </c>
      <c r="GU118" s="29">
        <v>234.50700000000001</v>
      </c>
      <c r="GV118" s="29">
        <v>231.245</v>
      </c>
      <c r="GW118" s="29">
        <v>238.232</v>
      </c>
      <c r="GX118" s="29">
        <v>244.22499999999999</v>
      </c>
      <c r="GY118" s="29">
        <v>231.69800000000001</v>
      </c>
      <c r="GZ118" s="29">
        <v>227.298</v>
      </c>
      <c r="HA118" s="29">
        <v>221.798</v>
      </c>
      <c r="HB118" s="29">
        <v>222.00899999999999</v>
      </c>
      <c r="HC118" s="29">
        <v>220.97800000000001</v>
      </c>
      <c r="HD118" s="29">
        <v>226.96299999999999</v>
      </c>
      <c r="HE118" s="29">
        <v>242.624</v>
      </c>
      <c r="HF118" s="29">
        <v>248.79499999999999</v>
      </c>
      <c r="HG118" s="29">
        <v>246.79400000000001</v>
      </c>
      <c r="HH118" s="29">
        <v>246.70599999999999</v>
      </c>
      <c r="HI118" s="29">
        <v>249.786</v>
      </c>
      <c r="HJ118" s="29">
        <v>249.45599999999999</v>
      </c>
      <c r="HK118" s="29">
        <v>255.68700000000001</v>
      </c>
      <c r="HL118" s="29">
        <v>255.357</v>
      </c>
      <c r="HM118" s="29">
        <v>252.47900000000001</v>
      </c>
      <c r="HN118" s="29">
        <v>249.839</v>
      </c>
      <c r="HO118" s="29">
        <v>244.084</v>
      </c>
      <c r="HP118" s="29">
        <v>241.624</v>
      </c>
      <c r="HQ118" s="29">
        <v>240.94</v>
      </c>
      <c r="HR118" s="29">
        <v>246.45699999999999</v>
      </c>
      <c r="HS118" s="29">
        <v>245.274</v>
      </c>
      <c r="HT118" s="29">
        <v>246.07400000000001</v>
      </c>
      <c r="HU118" s="29">
        <v>248.25299999999999</v>
      </c>
      <c r="HV118" s="29">
        <v>248.41900000000001</v>
      </c>
      <c r="HW118" s="29">
        <v>267.44400000000002</v>
      </c>
      <c r="HX118" s="29">
        <v>253.654</v>
      </c>
      <c r="HY118" s="29">
        <v>253.66</v>
      </c>
      <c r="HZ118" s="29">
        <v>256.05900000000003</v>
      </c>
      <c r="IA118" s="29">
        <v>259.904</v>
      </c>
      <c r="IB118" s="29">
        <v>262.59899999999999</v>
      </c>
      <c r="IC118" s="29">
        <v>260.51900000000001</v>
      </c>
      <c r="ID118" s="29">
        <v>260.78300000000002</v>
      </c>
      <c r="IE118" s="29">
        <v>263.47800000000001</v>
      </c>
      <c r="IF118" s="29">
        <v>267.286</v>
      </c>
      <c r="IG118" s="29">
        <v>271.375</v>
      </c>
      <c r="IH118" s="29">
        <v>272.00700000000001</v>
      </c>
      <c r="II118" s="29">
        <v>263.82600000000002</v>
      </c>
      <c r="IJ118" s="29">
        <v>270.77300000000002</v>
      </c>
      <c r="IK118" s="29">
        <v>272.62099999999998</v>
      </c>
      <c r="IL118" s="29">
        <v>272.54700000000003</v>
      </c>
      <c r="IM118" s="29">
        <v>273.54899999999998</v>
      </c>
      <c r="IN118" s="29">
        <v>288.964</v>
      </c>
      <c r="IO118" s="29">
        <v>297.553</v>
      </c>
      <c r="IP118" s="29">
        <v>295.755</v>
      </c>
      <c r="IQ118" s="29">
        <v>296.745</v>
      </c>
      <c r="IR118" s="29">
        <v>292.14999999999998</v>
      </c>
      <c r="IS118" s="29">
        <v>289.16199999999998</v>
      </c>
      <c r="IT118" s="29">
        <v>288.00799999999998</v>
      </c>
      <c r="IU118" s="29">
        <v>287.29300000000001</v>
      </c>
      <c r="IV118" s="29">
        <v>283.02600000000001</v>
      </c>
      <c r="IW118" s="29">
        <v>276.49099999999999</v>
      </c>
      <c r="IX118" s="29">
        <v>276.18099999999998</v>
      </c>
      <c r="IY118" s="29">
        <v>274.93299999999999</v>
      </c>
      <c r="IZ118" s="29">
        <v>267.99400000000003</v>
      </c>
      <c r="JA118" s="29">
        <v>270.202</v>
      </c>
      <c r="JB118" s="29">
        <v>266.69099999999997</v>
      </c>
      <c r="JC118" s="29">
        <v>272.95499999999998</v>
      </c>
      <c r="JD118" s="29">
        <v>278.37200000000001</v>
      </c>
      <c r="JE118" s="29">
        <v>280.02699999999999</v>
      </c>
      <c r="JF118" s="29">
        <v>275.36099999999999</v>
      </c>
      <c r="JG118" s="29">
        <v>272.33100000000002</v>
      </c>
      <c r="JH118" s="29">
        <v>266.81099999999998</v>
      </c>
      <c r="JI118" s="29">
        <v>271.37700000000001</v>
      </c>
      <c r="JJ118" s="29">
        <v>277.65800000000002</v>
      </c>
      <c r="JK118" s="29">
        <v>280.05900000000003</v>
      </c>
      <c r="JL118" s="29">
        <v>283.70699999999999</v>
      </c>
      <c r="JM118" s="29">
        <v>285.976</v>
      </c>
      <c r="JN118" s="29">
        <v>290.87799999999999</v>
      </c>
      <c r="JO118" s="29">
        <v>294.17099999999999</v>
      </c>
      <c r="JP118" s="29">
        <v>294.245</v>
      </c>
      <c r="JQ118" s="29">
        <v>298.05099999999999</v>
      </c>
      <c r="JR118" s="29">
        <v>301.96899999999999</v>
      </c>
      <c r="JS118" s="29">
        <v>300.91800000000001</v>
      </c>
      <c r="JT118" s="29">
        <v>302.28899999999999</v>
      </c>
      <c r="JU118" s="29">
        <v>308.24400000000003</v>
      </c>
      <c r="JV118" s="29">
        <v>309.541</v>
      </c>
      <c r="JW118" s="29">
        <v>304.97000000000003</v>
      </c>
      <c r="JX118" s="29">
        <v>305.52699999999999</v>
      </c>
      <c r="JY118" s="29">
        <v>309.96100000000001</v>
      </c>
      <c r="JZ118" s="29">
        <v>302.63200000000001</v>
      </c>
      <c r="KA118" s="29">
        <v>299.12</v>
      </c>
      <c r="KB118" s="29">
        <v>304.81200000000001</v>
      </c>
      <c r="KC118" s="29">
        <v>306.25599999999997</v>
      </c>
      <c r="KD118" s="29">
        <v>308.916</v>
      </c>
      <c r="KE118" s="29">
        <v>310.76400000000001</v>
      </c>
      <c r="KF118" s="29">
        <v>299.04500000000002</v>
      </c>
      <c r="KG118" s="29">
        <v>297.36599999999999</v>
      </c>
      <c r="KH118" s="29">
        <v>292.839</v>
      </c>
      <c r="KI118" s="29">
        <v>300.72199999999998</v>
      </c>
      <c r="KJ118" s="29">
        <v>297.21100000000001</v>
      </c>
      <c r="KK118" s="29">
        <v>287.93700000000001</v>
      </c>
      <c r="KL118" s="29">
        <v>284.423</v>
      </c>
      <c r="KM118" s="29">
        <v>279.10899999999998</v>
      </c>
      <c r="KN118" s="29">
        <v>286.14699999999999</v>
      </c>
      <c r="KO118" s="29">
        <v>312.29500000000002</v>
      </c>
      <c r="KP118" s="29">
        <v>312.60000000000002</v>
      </c>
      <c r="KQ118" s="29">
        <v>287.42899999999997</v>
      </c>
      <c r="KR118" s="29">
        <v>288.70299999999997</v>
      </c>
      <c r="KS118" s="29">
        <v>285.26</v>
      </c>
      <c r="KT118" s="29">
        <v>297.69200000000001</v>
      </c>
      <c r="KU118" s="29">
        <v>302.28199999999998</v>
      </c>
      <c r="KV118" s="29">
        <v>300.68</v>
      </c>
      <c r="KW118" s="29">
        <v>300.83100000000002</v>
      </c>
      <c r="KX118" s="29">
        <v>301.83</v>
      </c>
      <c r="KY118" s="29">
        <v>306.36900000000003</v>
      </c>
      <c r="KZ118" s="29">
        <v>305.14299999999997</v>
      </c>
      <c r="LA118" s="29">
        <v>299.12799999999999</v>
      </c>
      <c r="LB118" s="29">
        <v>302.726</v>
      </c>
      <c r="LC118" s="29">
        <v>300.31599999999997</v>
      </c>
      <c r="LD118" s="29">
        <v>308.21499999999997</v>
      </c>
      <c r="LE118" s="29">
        <v>317.42099999999999</v>
      </c>
      <c r="LF118" s="29">
        <v>318.07400000000001</v>
      </c>
      <c r="LG118" s="29">
        <v>329.30500000000001</v>
      </c>
      <c r="LH118" s="29">
        <v>331.71699999999998</v>
      </c>
      <c r="LI118" s="29">
        <v>319.38900000000001</v>
      </c>
      <c r="LJ118" s="29">
        <v>312.92099999999999</v>
      </c>
      <c r="LK118" s="29">
        <v>310.86099999999999</v>
      </c>
      <c r="LL118" s="29">
        <v>311.59500000000003</v>
      </c>
      <c r="LM118" s="29">
        <v>312.28199999999998</v>
      </c>
      <c r="LN118" s="29">
        <v>319.63</v>
      </c>
      <c r="LO118" s="29">
        <v>324.64600000000002</v>
      </c>
      <c r="LP118" s="29">
        <v>326.71499999999997</v>
      </c>
      <c r="LQ118" s="29">
        <v>318.57400000000001</v>
      </c>
      <c r="LR118" s="29">
        <v>305.31700000000001</v>
      </c>
      <c r="LS118" s="29">
        <v>300.42599999999999</v>
      </c>
      <c r="LT118" s="29">
        <v>299.41699999999997</v>
      </c>
      <c r="LU118" s="29">
        <v>285.61099999999999</v>
      </c>
      <c r="LV118" s="29">
        <v>278.22800000000001</v>
      </c>
      <c r="LW118" s="29">
        <v>277.55399999999997</v>
      </c>
      <c r="LX118" s="29">
        <v>286.61200000000002</v>
      </c>
      <c r="LY118" s="29">
        <v>294.63600000000002</v>
      </c>
      <c r="LZ118" s="29">
        <v>296.846</v>
      </c>
      <c r="MA118" s="29">
        <v>295.48399999999998</v>
      </c>
      <c r="MB118" s="29">
        <v>293.471</v>
      </c>
      <c r="MC118" s="29">
        <v>284.923</v>
      </c>
      <c r="MD118" s="29">
        <v>278.15899999999999</v>
      </c>
      <c r="ME118" s="29">
        <v>278.113</v>
      </c>
      <c r="MF118" s="29">
        <v>275.49700000000001</v>
      </c>
      <c r="MG118" s="29">
        <v>276.404</v>
      </c>
      <c r="MH118" s="29">
        <v>290.142</v>
      </c>
      <c r="MI118" s="29">
        <v>296.85500000000002</v>
      </c>
      <c r="MJ118" s="29">
        <v>290.10000000000002</v>
      </c>
      <c r="MK118" s="29">
        <v>280.351</v>
      </c>
      <c r="ML118" s="29">
        <v>277.334</v>
      </c>
      <c r="MM118" s="29">
        <v>280.35700000000003</v>
      </c>
      <c r="MN118" s="29">
        <v>285.19200000000001</v>
      </c>
      <c r="MO118" s="29">
        <v>286.22000000000003</v>
      </c>
      <c r="MP118" s="29">
        <v>301.67500000000001</v>
      </c>
      <c r="MQ118" s="29">
        <v>309.31099999999998</v>
      </c>
      <c r="MR118" s="29">
        <v>314.25900000000001</v>
      </c>
      <c r="MS118" s="29">
        <v>309.69099999999997</v>
      </c>
      <c r="MT118" s="29">
        <v>303.18</v>
      </c>
      <c r="MU118" s="29">
        <v>299.31400000000002</v>
      </c>
      <c r="MV118" s="29">
        <v>296.41500000000002</v>
      </c>
      <c r="MW118" s="29">
        <v>299.38499999999999</v>
      </c>
      <c r="MX118" s="29">
        <v>317.19900000000001</v>
      </c>
      <c r="MY118" s="29">
        <v>338.392</v>
      </c>
      <c r="MZ118" s="29">
        <v>345.09</v>
      </c>
      <c r="NA118" s="29">
        <v>347.19900000000001</v>
      </c>
      <c r="NB118" s="29">
        <v>350.01299999999998</v>
      </c>
      <c r="NC118" s="29">
        <v>342.73200000000003</v>
      </c>
      <c r="ND118" s="29">
        <v>356.48599999999999</v>
      </c>
      <c r="NE118" s="29">
        <v>368.36200000000002</v>
      </c>
      <c r="NF118" s="29">
        <v>371.44299999999998</v>
      </c>
      <c r="NG118" s="29">
        <v>378.60399999999998</v>
      </c>
      <c r="NH118" s="29">
        <v>386.74</v>
      </c>
      <c r="NI118" s="29">
        <v>392.59800000000001</v>
      </c>
      <c r="NJ118" s="29">
        <v>388.57600000000002</v>
      </c>
      <c r="NK118" s="29">
        <v>383.98</v>
      </c>
      <c r="NL118" s="29">
        <v>388.12099999999998</v>
      </c>
      <c r="NM118" s="29">
        <v>385.029</v>
      </c>
      <c r="NN118" s="29">
        <v>385.40800000000002</v>
      </c>
      <c r="NO118" s="29">
        <v>383.08600000000001</v>
      </c>
      <c r="NP118" s="29">
        <v>385.42500000000001</v>
      </c>
      <c r="NQ118" s="29">
        <v>373.89600000000002</v>
      </c>
      <c r="NR118" s="29">
        <v>367.42</v>
      </c>
      <c r="NS118" s="29">
        <v>367.34199999999998</v>
      </c>
      <c r="NT118" s="29">
        <v>369.24700000000001</v>
      </c>
      <c r="NU118" s="29">
        <v>367.64400000000001</v>
      </c>
      <c r="NV118" s="29">
        <v>371.66</v>
      </c>
      <c r="NW118" s="29">
        <v>372.16500000000002</v>
      </c>
      <c r="NX118" s="29">
        <v>371.42</v>
      </c>
      <c r="NY118" s="29">
        <v>366.21800000000002</v>
      </c>
      <c r="NZ118" s="29">
        <v>371.334</v>
      </c>
      <c r="OA118" s="29">
        <v>359.39499999999998</v>
      </c>
      <c r="OB118" s="29">
        <v>350.10399999999998</v>
      </c>
      <c r="OC118" s="29">
        <v>338.23500000000001</v>
      </c>
      <c r="OD118" s="29">
        <v>336.01100000000002</v>
      </c>
      <c r="OE118" s="29">
        <v>334.226</v>
      </c>
      <c r="OF118" s="29">
        <v>336.01499999999999</v>
      </c>
      <c r="OG118" s="29">
        <v>336.97300000000001</v>
      </c>
      <c r="OH118" s="29">
        <v>340.85899999999998</v>
      </c>
      <c r="OI118" s="29">
        <v>341.43</v>
      </c>
      <c r="OJ118" s="29">
        <v>340.685</v>
      </c>
      <c r="OK118" s="29">
        <v>339.94900000000001</v>
      </c>
      <c r="OL118" s="29">
        <v>337.14400000000001</v>
      </c>
      <c r="OM118" s="29">
        <v>337.71199999999999</v>
      </c>
      <c r="ON118" s="29">
        <v>334.47899999999998</v>
      </c>
      <c r="OO118" s="29">
        <v>332.09100000000001</v>
      </c>
      <c r="OP118" s="29">
        <v>331.40899999999999</v>
      </c>
      <c r="OQ118" s="29">
        <v>345.53800000000001</v>
      </c>
      <c r="OR118" s="29">
        <v>354.98399999999998</v>
      </c>
      <c r="OS118" s="29">
        <v>365.38</v>
      </c>
      <c r="OT118" s="29">
        <v>363.29500000000002</v>
      </c>
      <c r="OU118" s="29">
        <v>362.54899999999998</v>
      </c>
      <c r="OV118" s="29">
        <v>361.16</v>
      </c>
      <c r="OW118" s="29">
        <v>362.46600000000001</v>
      </c>
      <c r="OX118" s="29">
        <v>358.27699999999999</v>
      </c>
      <c r="OY118" s="29">
        <v>363.24299999999999</v>
      </c>
      <c r="OZ118" s="29">
        <v>363.791</v>
      </c>
      <c r="PA118" s="29">
        <v>381.983</v>
      </c>
      <c r="PB118" s="29">
        <v>390.42599999999999</v>
      </c>
      <c r="PC118" s="29">
        <v>396.62200000000001</v>
      </c>
      <c r="PD118" s="29">
        <v>395.59800000000001</v>
      </c>
      <c r="PE118" s="29">
        <v>410.23099999999999</v>
      </c>
      <c r="PF118" s="29">
        <v>405.98500000000001</v>
      </c>
      <c r="PG118" s="29">
        <v>402.745</v>
      </c>
      <c r="PH118" s="29">
        <v>397.416</v>
      </c>
      <c r="PI118" s="29">
        <v>386.59500000000003</v>
      </c>
      <c r="PJ118" s="29">
        <v>387.19600000000003</v>
      </c>
      <c r="PK118" s="29">
        <v>393.00200000000001</v>
      </c>
      <c r="PL118" s="29">
        <v>393.54500000000002</v>
      </c>
      <c r="PM118" s="29">
        <v>405.27199999999999</v>
      </c>
      <c r="PN118" s="29">
        <v>411.53399999999999</v>
      </c>
      <c r="PO118" s="29">
        <v>422.35500000000002</v>
      </c>
      <c r="PP118" s="29">
        <v>429.90100000000001</v>
      </c>
      <c r="PQ118" s="29">
        <v>424.45699999999999</v>
      </c>
      <c r="PR118" s="29">
        <v>418.68299999999999</v>
      </c>
      <c r="PS118" s="29">
        <v>406.863</v>
      </c>
      <c r="PT118" s="29">
        <v>401.42599999999999</v>
      </c>
      <c r="PU118" s="29">
        <v>397.25099999999998</v>
      </c>
      <c r="PV118" s="29">
        <v>384.82100000000003</v>
      </c>
      <c r="PW118" s="29">
        <v>385.3</v>
      </c>
      <c r="PX118" s="29">
        <v>389.52199999999999</v>
      </c>
      <c r="PY118" s="29">
        <v>404.31200000000001</v>
      </c>
      <c r="PZ118" s="29">
        <v>413.86500000000001</v>
      </c>
      <c r="QA118" s="29">
        <v>411.23200000000003</v>
      </c>
      <c r="QB118" s="29">
        <v>410.61399999999998</v>
      </c>
      <c r="QC118" s="29">
        <v>407.43099999999998</v>
      </c>
      <c r="QD118" s="29">
        <v>411.988</v>
      </c>
      <c r="QE118" s="29">
        <v>418.05700000000002</v>
      </c>
      <c r="QF118" s="29">
        <v>426.82</v>
      </c>
      <c r="QG118" s="29">
        <v>396.339</v>
      </c>
      <c r="QH118" s="29">
        <v>424.45499999999998</v>
      </c>
      <c r="QI118" s="29">
        <v>444.27499999999998</v>
      </c>
      <c r="QJ118" s="29">
        <v>445.32499999999999</v>
      </c>
      <c r="QK118" s="29">
        <v>430.39</v>
      </c>
      <c r="QL118" s="29">
        <v>405.18599999999998</v>
      </c>
      <c r="QM118" s="29">
        <v>407.75900000000001</v>
      </c>
      <c r="QN118" s="29">
        <v>414.58699999999999</v>
      </c>
      <c r="QO118" s="29">
        <v>416.51100000000002</v>
      </c>
      <c r="QP118" s="29">
        <v>419.21</v>
      </c>
      <c r="QQ118" s="29">
        <v>437.15600000000001</v>
      </c>
      <c r="QR118" s="29">
        <v>444.14400000000001</v>
      </c>
      <c r="QS118" s="29">
        <v>441.62099999999998</v>
      </c>
      <c r="QT118" s="29">
        <v>445.10700000000003</v>
      </c>
      <c r="QU118" s="29">
        <v>454.58</v>
      </c>
      <c r="QV118" s="29">
        <v>456.37099999999998</v>
      </c>
      <c r="QW118" s="29">
        <v>451.16399999999999</v>
      </c>
      <c r="QX118" s="29">
        <v>441.35399999999998</v>
      </c>
      <c r="QY118" s="29">
        <v>443.298</v>
      </c>
      <c r="QZ118" s="29">
        <v>454.678</v>
      </c>
      <c r="RA118" s="29">
        <v>453.10599999999999</v>
      </c>
      <c r="RB118" s="29">
        <v>462.142</v>
      </c>
      <c r="RC118" s="29">
        <v>459.97199999999998</v>
      </c>
      <c r="RD118" s="29">
        <v>449.30200000000002</v>
      </c>
      <c r="RE118" s="29">
        <v>470.94099999999997</v>
      </c>
      <c r="RF118" s="29">
        <v>472.99299999999999</v>
      </c>
      <c r="RG118" s="29">
        <v>508.69499999999999</v>
      </c>
      <c r="RH118" s="29">
        <v>519.23400000000004</v>
      </c>
      <c r="RI118" s="29">
        <v>522.59400000000005</v>
      </c>
      <c r="RJ118" s="29">
        <v>524.38800000000003</v>
      </c>
      <c r="RK118" s="29">
        <v>505.80700000000002</v>
      </c>
      <c r="RL118" s="29">
        <v>493.00400000000002</v>
      </c>
      <c r="RM118" s="29">
        <v>493.85</v>
      </c>
      <c r="RN118" s="29">
        <v>492.50599999999997</v>
      </c>
      <c r="RO118" s="29">
        <v>486.524</v>
      </c>
      <c r="RP118" s="29">
        <v>488.81299999999999</v>
      </c>
      <c r="RQ118" s="29">
        <v>490.50200000000001</v>
      </c>
      <c r="RR118" s="29">
        <v>488.93900000000002</v>
      </c>
      <c r="RS118" s="29">
        <v>486.98500000000001</v>
      </c>
      <c r="RT118" s="29">
        <v>485.21300000000002</v>
      </c>
      <c r="RU118" s="29">
        <v>480.33600000000001</v>
      </c>
      <c r="RV118" s="29">
        <v>482.39400000000001</v>
      </c>
      <c r="RW118" s="29">
        <v>478.899</v>
      </c>
      <c r="RX118" s="29">
        <v>486.959</v>
      </c>
      <c r="RY118" s="29">
        <v>504.12200000000001</v>
      </c>
      <c r="RZ118" s="29">
        <v>508.88</v>
      </c>
      <c r="SA118" s="29">
        <v>503.452</v>
      </c>
      <c r="SB118" s="29">
        <v>500.10199999999998</v>
      </c>
      <c r="SC118" s="29">
        <v>487.08</v>
      </c>
      <c r="SD118" s="29">
        <v>462.41500000000002</v>
      </c>
      <c r="SE118" s="29">
        <v>441.63900000000001</v>
      </c>
      <c r="SF118" s="29">
        <v>440.786</v>
      </c>
      <c r="SG118" s="29">
        <v>431.09899999999999</v>
      </c>
      <c r="SH118" s="29">
        <v>421.74700000000001</v>
      </c>
      <c r="SI118" s="29">
        <v>418.92599999999999</v>
      </c>
      <c r="SJ118" s="29">
        <v>415.08499999999998</v>
      </c>
      <c r="SK118" s="29">
        <v>418.83499999999998</v>
      </c>
      <c r="SL118" s="29">
        <v>416.67599999999999</v>
      </c>
      <c r="SM118" s="29">
        <v>417.387</v>
      </c>
      <c r="SN118" s="29">
        <v>426.15100000000001</v>
      </c>
      <c r="SO118" s="29">
        <v>411.89400000000001</v>
      </c>
      <c r="SP118" s="29">
        <v>402.46699999999998</v>
      </c>
      <c r="SQ118" s="29">
        <v>395.697</v>
      </c>
      <c r="SR118" s="29">
        <v>389.346</v>
      </c>
      <c r="SS118" s="29">
        <v>383.94799999999998</v>
      </c>
      <c r="ST118" s="29">
        <v>382.28899999999999</v>
      </c>
      <c r="SU118" s="29">
        <v>376.70800000000003</v>
      </c>
      <c r="SV118" s="29">
        <v>369.06799999999998</v>
      </c>
      <c r="SW118" s="29">
        <v>371.065</v>
      </c>
      <c r="SX118" s="29">
        <v>373.60399999999998</v>
      </c>
      <c r="SY118" s="29">
        <v>373.298</v>
      </c>
      <c r="SZ118" s="29">
        <v>373.59399999999999</v>
      </c>
      <c r="TA118" s="29">
        <v>379.197</v>
      </c>
      <c r="TB118" s="29">
        <v>393.505</v>
      </c>
      <c r="TC118" s="29">
        <v>396.22699999999998</v>
      </c>
      <c r="TD118" s="29">
        <v>395.53100000000001</v>
      </c>
      <c r="TE118" s="29">
        <v>393.16899999999998</v>
      </c>
      <c r="TF118" s="29">
        <v>384.50700000000001</v>
      </c>
      <c r="TG118" s="29">
        <v>383.71300000000002</v>
      </c>
      <c r="TH118" s="29">
        <v>379.91899999999998</v>
      </c>
      <c r="TI118" s="29">
        <v>373.37700000000001</v>
      </c>
    </row>
    <row r="119" spans="2:529" x14ac:dyDescent="0.25">
      <c r="B119" s="29" t="s">
        <v>517</v>
      </c>
      <c r="C119" s="29" t="s">
        <v>927</v>
      </c>
      <c r="D119" s="29">
        <f t="shared" si="16"/>
        <v>230</v>
      </c>
      <c r="E119" s="29" t="str" cm="1">
        <f t="array" ref="E119">_xll.BDP($B119&amp;" corp",E$11)</f>
        <v>EDF 3 PERP</v>
      </c>
      <c r="F119" s="29" t="str" cm="1">
        <f t="array" ref="F119">_xll.BDP($B119&amp;" corp",F$11)</f>
        <v>EDF</v>
      </c>
      <c r="G119" s="29" cm="1">
        <f t="array" ref="G119">_xll.BDP($B119&amp;" corp",G$11)</f>
        <v>3</v>
      </c>
      <c r="H119" s="31" cm="1">
        <f t="array" ref="H119">_xll.BDP($B119&amp;" corp",H$11)*1</f>
        <v>46633</v>
      </c>
      <c r="I119" s="31" t="str">
        <f t="shared" si="14"/>
        <v>EDF 3 27</v>
      </c>
      <c r="J119" s="29" t="str" cm="1">
        <f t="array" ref="J119">_xll.BDP($B119&amp;" corp",J$11)</f>
        <v>EUR</v>
      </c>
      <c r="K119" s="31" cm="1">
        <f t="array" ref="K119">_xll.BDP($B119&amp;" corp",K$11)*1</f>
        <v>43795</v>
      </c>
      <c r="L119" s="29">
        <f t="shared" ca="1" si="15"/>
        <v>331</v>
      </c>
      <c r="N119" s="29">
        <v>1</v>
      </c>
      <c r="O119" s="29" t="s">
        <v>1174</v>
      </c>
      <c r="P119" s="29">
        <f>_xll.BDH(B119&amp;"@"&amp;C119&amp;" Corp","blp_i_sprd_mid","-2AY",,"Dates=h","Fill=C","Sort=R","Dir=H","factor=1","pcs="&amp;TV120,"cols=230;rows=1")</f>
        <v>351.49099999999999</v>
      </c>
      <c r="Q119" s="29">
        <v>353.04899999999998</v>
      </c>
      <c r="R119" s="29">
        <v>355.84399999999999</v>
      </c>
      <c r="S119" s="29">
        <v>360.303</v>
      </c>
      <c r="T119" s="29">
        <v>363.18700000000001</v>
      </c>
      <c r="U119" s="29">
        <v>354.60599999999999</v>
      </c>
      <c r="V119" s="29">
        <v>351.976</v>
      </c>
      <c r="W119" s="29">
        <v>351.262</v>
      </c>
      <c r="X119" s="29">
        <v>350.78199999999998</v>
      </c>
      <c r="Y119" s="29">
        <v>347.40600000000001</v>
      </c>
      <c r="Z119" s="29">
        <v>344.64600000000002</v>
      </c>
      <c r="AA119" s="29">
        <v>345.52199999999999</v>
      </c>
      <c r="AB119" s="29">
        <v>351.91399999999999</v>
      </c>
      <c r="AC119" s="29">
        <v>357.35300000000001</v>
      </c>
      <c r="AD119" s="29">
        <v>358.73099999999999</v>
      </c>
      <c r="AE119" s="29">
        <v>369.4</v>
      </c>
      <c r="AF119" s="29">
        <v>378.80099999999999</v>
      </c>
      <c r="AG119" s="29">
        <v>384.221</v>
      </c>
      <c r="AH119" s="29">
        <v>387.73500000000001</v>
      </c>
      <c r="AI119" s="29">
        <v>378.58699999999999</v>
      </c>
      <c r="AJ119" s="29">
        <v>362.68099999999998</v>
      </c>
      <c r="AK119" s="29">
        <v>362.57299999999998</v>
      </c>
      <c r="AL119" s="29">
        <v>359.99099999999999</v>
      </c>
      <c r="AM119" s="29">
        <v>343.93700000000001</v>
      </c>
      <c r="AN119" s="29">
        <v>346.69099999999997</v>
      </c>
      <c r="AO119" s="29">
        <v>347.637</v>
      </c>
      <c r="AP119" s="29">
        <v>352.375</v>
      </c>
      <c r="AQ119" s="29">
        <v>352.28100000000001</v>
      </c>
      <c r="AR119" s="29">
        <v>345.50299999999999</v>
      </c>
      <c r="AS119" s="29">
        <v>339.78399999999999</v>
      </c>
      <c r="AT119" s="29">
        <v>342.62</v>
      </c>
      <c r="AU119" s="29">
        <v>333.57499999999999</v>
      </c>
      <c r="AV119" s="29">
        <v>323.55799999999999</v>
      </c>
      <c r="AW119" s="29">
        <v>323.49</v>
      </c>
      <c r="AX119" s="29">
        <v>321.73599999999999</v>
      </c>
      <c r="AY119" s="29">
        <v>322.81</v>
      </c>
      <c r="AZ119" s="29">
        <v>322.221</v>
      </c>
      <c r="BA119" s="29">
        <v>319.483</v>
      </c>
      <c r="BB119" s="29">
        <v>321.95699999999999</v>
      </c>
      <c r="BC119" s="29">
        <v>321.03199999999998</v>
      </c>
      <c r="BD119" s="29">
        <v>320.45299999999997</v>
      </c>
      <c r="BE119" s="29">
        <v>320.70499999999998</v>
      </c>
      <c r="BF119" s="29">
        <v>324.85599999999999</v>
      </c>
      <c r="BG119" s="29">
        <v>327.59100000000001</v>
      </c>
      <c r="BH119" s="29">
        <v>327.04500000000002</v>
      </c>
      <c r="BI119" s="29">
        <v>323.78399999999999</v>
      </c>
      <c r="BJ119" s="29">
        <v>322.14100000000002</v>
      </c>
      <c r="BK119" s="29">
        <v>319.66899999999998</v>
      </c>
      <c r="BL119" s="29">
        <v>313.68799999999999</v>
      </c>
      <c r="BM119" s="29">
        <v>310.31200000000001</v>
      </c>
      <c r="BN119" s="29">
        <v>313.49</v>
      </c>
      <c r="BO119" s="29">
        <v>317.60399999999998</v>
      </c>
      <c r="BP119" s="29">
        <v>328.58</v>
      </c>
      <c r="BQ119" s="29">
        <v>332.40499999999997</v>
      </c>
      <c r="BR119" s="29">
        <v>338.02499999999998</v>
      </c>
      <c r="BS119" s="29">
        <v>339.07400000000001</v>
      </c>
      <c r="BT119" s="29">
        <v>346.00599999999997</v>
      </c>
      <c r="BU119" s="29">
        <v>348.327</v>
      </c>
      <c r="BV119" s="29">
        <v>347.95299999999997</v>
      </c>
      <c r="BW119" s="29">
        <v>347.673</v>
      </c>
      <c r="BX119" s="29">
        <v>341.63400000000001</v>
      </c>
      <c r="BY119" s="29">
        <v>340.53800000000001</v>
      </c>
      <c r="BZ119" s="29">
        <v>338.90199999999999</v>
      </c>
      <c r="CA119" s="29">
        <v>337.56400000000002</v>
      </c>
      <c r="CB119" s="29">
        <v>339.81</v>
      </c>
      <c r="CC119" s="29">
        <v>340.25900000000001</v>
      </c>
      <c r="CD119" s="29">
        <v>338.09399999999999</v>
      </c>
      <c r="CE119" s="29">
        <v>358.81799999999998</v>
      </c>
      <c r="CF119" s="29">
        <v>373.815</v>
      </c>
      <c r="CG119" s="29">
        <v>379.71899999999999</v>
      </c>
      <c r="CH119" s="29">
        <v>380.68299999999999</v>
      </c>
      <c r="CI119" s="29">
        <v>385.98700000000002</v>
      </c>
      <c r="CJ119" s="29">
        <v>384.87200000000001</v>
      </c>
      <c r="CK119" s="29">
        <v>388.94</v>
      </c>
      <c r="CL119" s="29">
        <v>380.24099999999999</v>
      </c>
      <c r="CM119" s="29">
        <v>374.56</v>
      </c>
      <c r="CN119" s="29">
        <v>362.226</v>
      </c>
      <c r="CO119" s="29">
        <v>361.137</v>
      </c>
      <c r="CP119" s="29">
        <v>368.15499999999997</v>
      </c>
      <c r="CQ119" s="29">
        <v>375.50900000000001</v>
      </c>
      <c r="CR119" s="29">
        <v>388.952</v>
      </c>
      <c r="CS119" s="29">
        <v>396.61799999999999</v>
      </c>
      <c r="CT119" s="29">
        <v>408.75099999999998</v>
      </c>
      <c r="CU119" s="29">
        <v>413.21100000000001</v>
      </c>
      <c r="CV119" s="29">
        <v>415.39600000000002</v>
      </c>
      <c r="CW119" s="29">
        <v>413.42099999999999</v>
      </c>
      <c r="CX119" s="29">
        <v>411.04500000000002</v>
      </c>
      <c r="CY119" s="29">
        <v>422.88900000000001</v>
      </c>
      <c r="CZ119" s="29">
        <v>395.53199999999998</v>
      </c>
      <c r="DA119" s="29">
        <v>390.12299999999999</v>
      </c>
      <c r="DB119" s="29">
        <v>381.54599999999999</v>
      </c>
      <c r="DC119" s="29">
        <v>374.75200000000001</v>
      </c>
      <c r="DD119" s="29">
        <v>389.88600000000002</v>
      </c>
      <c r="DE119" s="29">
        <v>384.99099999999999</v>
      </c>
      <c r="DF119" s="29">
        <v>381.65100000000001</v>
      </c>
      <c r="DG119" s="29">
        <v>355.06599999999997</v>
      </c>
      <c r="DH119" s="29">
        <v>341.77199999999999</v>
      </c>
      <c r="DI119" s="29">
        <v>331.39400000000001</v>
      </c>
      <c r="DJ119" s="29">
        <v>336.459</v>
      </c>
      <c r="DK119" s="29">
        <v>353.916</v>
      </c>
      <c r="DL119" s="29">
        <v>362.233</v>
      </c>
      <c r="DM119" s="29">
        <v>377.89499999999998</v>
      </c>
      <c r="DN119" s="29">
        <v>377.69299999999998</v>
      </c>
      <c r="DO119" s="29">
        <v>379.38499999999999</v>
      </c>
      <c r="DP119" s="29">
        <v>372.88</v>
      </c>
      <c r="DQ119" s="29">
        <v>372.21300000000002</v>
      </c>
      <c r="DR119" s="29">
        <v>412.38099999999997</v>
      </c>
      <c r="DS119" s="29">
        <v>438.17500000000001</v>
      </c>
      <c r="DT119" s="29">
        <v>436.43299999999999</v>
      </c>
      <c r="DU119" s="29">
        <v>438.16</v>
      </c>
      <c r="DV119" s="29">
        <v>449.32</v>
      </c>
      <c r="DW119" s="29">
        <v>465.60399999999998</v>
      </c>
      <c r="DX119" s="29">
        <v>483.13</v>
      </c>
      <c r="DY119" s="29">
        <v>500.77</v>
      </c>
      <c r="DZ119" s="29">
        <v>505.59899999999999</v>
      </c>
      <c r="EA119" s="29">
        <v>489.38299999999998</v>
      </c>
      <c r="EB119" s="29">
        <v>468.12599999999998</v>
      </c>
      <c r="EC119" s="29">
        <v>457.09300000000002</v>
      </c>
      <c r="ED119" s="29">
        <v>471.233</v>
      </c>
      <c r="EE119" s="29">
        <v>461.572</v>
      </c>
      <c r="EF119" s="29">
        <v>457.43900000000002</v>
      </c>
      <c r="EG119" s="29">
        <v>461.31</v>
      </c>
      <c r="EH119" s="29">
        <v>459.56400000000002</v>
      </c>
      <c r="EI119" s="29">
        <v>442.38600000000002</v>
      </c>
      <c r="EJ119" s="29">
        <v>420.29399999999998</v>
      </c>
      <c r="EK119" s="29">
        <v>405.10399999999998</v>
      </c>
      <c r="EL119" s="29">
        <v>391.488</v>
      </c>
      <c r="EM119" s="29">
        <v>375.69499999999999</v>
      </c>
      <c r="EN119" s="29">
        <v>385.32900000000001</v>
      </c>
      <c r="EO119" s="29">
        <v>383.27800000000002</v>
      </c>
      <c r="EP119" s="29">
        <v>382.21300000000002</v>
      </c>
      <c r="EQ119" s="29">
        <v>378.06299999999999</v>
      </c>
      <c r="ER119" s="29">
        <v>365.04399999999998</v>
      </c>
      <c r="ES119" s="29">
        <v>349.32400000000001</v>
      </c>
      <c r="ET119" s="29">
        <v>345.09199999999998</v>
      </c>
      <c r="EU119" s="29">
        <v>316.27800000000002</v>
      </c>
      <c r="EV119" s="29">
        <v>316.96899999999999</v>
      </c>
      <c r="EW119" s="29">
        <v>335</v>
      </c>
      <c r="EX119" s="29">
        <v>357.48</v>
      </c>
      <c r="EY119" s="29">
        <v>375.07799999999997</v>
      </c>
      <c r="EZ119" s="29">
        <v>401.76100000000002</v>
      </c>
      <c r="FA119" s="29">
        <v>407.28199999999998</v>
      </c>
      <c r="FB119" s="29">
        <v>408.22399999999999</v>
      </c>
      <c r="FC119" s="29">
        <v>408.82</v>
      </c>
      <c r="FD119" s="29">
        <v>415.51400000000001</v>
      </c>
      <c r="FE119" s="29">
        <v>433.15800000000002</v>
      </c>
      <c r="FF119" s="29">
        <v>431.07600000000002</v>
      </c>
      <c r="FG119" s="29">
        <v>435.18900000000002</v>
      </c>
      <c r="FH119" s="29">
        <v>450.77800000000002</v>
      </c>
      <c r="FI119" s="29">
        <v>488.447</v>
      </c>
      <c r="FJ119" s="29">
        <v>498.553</v>
      </c>
      <c r="FK119" s="29">
        <v>483.74400000000003</v>
      </c>
      <c r="FL119" s="29">
        <v>499.26799999999997</v>
      </c>
      <c r="FM119" s="29">
        <v>505.54899999999998</v>
      </c>
      <c r="FN119" s="29">
        <v>473.85500000000002</v>
      </c>
      <c r="FO119" s="29">
        <v>437.04500000000002</v>
      </c>
      <c r="FP119" s="29">
        <v>372.95100000000002</v>
      </c>
      <c r="FQ119" s="29">
        <v>374.03199999999998</v>
      </c>
      <c r="FR119" s="29">
        <v>335.99900000000002</v>
      </c>
      <c r="FS119" s="29">
        <v>336.29899999999998</v>
      </c>
      <c r="FT119" s="29">
        <v>348.40499999999997</v>
      </c>
      <c r="FU119" s="29">
        <v>293.911</v>
      </c>
      <c r="FV119" s="29">
        <v>271.58800000000002</v>
      </c>
      <c r="FW119" s="29">
        <v>263.39600000000002</v>
      </c>
      <c r="FX119" s="29">
        <v>270.31599999999997</v>
      </c>
      <c r="FY119" s="29">
        <v>285.22300000000001</v>
      </c>
      <c r="FZ119" s="29">
        <v>281.52100000000002</v>
      </c>
      <c r="GA119" s="29">
        <v>263.55099999999999</v>
      </c>
      <c r="GB119" s="29">
        <v>239.85499999999999</v>
      </c>
      <c r="GC119" s="29">
        <v>236.98099999999999</v>
      </c>
      <c r="GD119" s="29">
        <v>228.07</v>
      </c>
      <c r="GE119" s="29">
        <v>216.917</v>
      </c>
      <c r="GF119" s="29">
        <v>219.70400000000001</v>
      </c>
      <c r="GG119" s="29">
        <v>221.27099999999999</v>
      </c>
      <c r="GH119" s="29">
        <v>222.565</v>
      </c>
      <c r="GI119" s="29">
        <v>222.321</v>
      </c>
      <c r="GJ119" s="29">
        <v>225.99799999999999</v>
      </c>
      <c r="GK119" s="29">
        <v>228.90700000000001</v>
      </c>
      <c r="GL119" s="29">
        <v>227.55600000000001</v>
      </c>
      <c r="GM119" s="29">
        <v>231.333</v>
      </c>
      <c r="GN119" s="29">
        <v>232.381</v>
      </c>
      <c r="GO119" s="29">
        <v>229.673</v>
      </c>
      <c r="GP119" s="29">
        <v>227.36600000000001</v>
      </c>
      <c r="GQ119" s="29">
        <v>228.24799999999999</v>
      </c>
      <c r="GR119" s="29">
        <v>233.869</v>
      </c>
      <c r="GS119" s="29">
        <v>248.786</v>
      </c>
      <c r="GT119" s="29">
        <v>249.47399999999999</v>
      </c>
      <c r="GU119" s="29">
        <v>248.34200000000001</v>
      </c>
      <c r="GV119" s="29">
        <v>245.429</v>
      </c>
      <c r="GW119" s="29">
        <v>247.40600000000001</v>
      </c>
      <c r="GX119" s="29">
        <v>253.89</v>
      </c>
      <c r="GY119" s="29">
        <v>243.417</v>
      </c>
      <c r="GZ119" s="29">
        <v>240.55500000000001</v>
      </c>
      <c r="HA119" s="29">
        <v>234.82</v>
      </c>
      <c r="HB119" s="29">
        <v>235.535</v>
      </c>
      <c r="HC119" s="29">
        <v>234.56399999999999</v>
      </c>
      <c r="HD119" s="29">
        <v>237.85499999999999</v>
      </c>
      <c r="HE119" s="29">
        <v>249.233</v>
      </c>
      <c r="HF119" s="29">
        <v>253.655</v>
      </c>
      <c r="HG119" s="29">
        <v>252.191</v>
      </c>
      <c r="HH119" s="29">
        <v>251.80799999999999</v>
      </c>
      <c r="HI119" s="29">
        <v>254.886</v>
      </c>
      <c r="HJ119" s="29">
        <v>253.63800000000001</v>
      </c>
      <c r="HK119" s="29">
        <v>259.41300000000001</v>
      </c>
      <c r="HL119" s="29">
        <v>259.339</v>
      </c>
      <c r="HM119" s="29">
        <v>256.435</v>
      </c>
      <c r="HN119" s="29">
        <v>254.375</v>
      </c>
      <c r="HO119" s="29">
        <v>249.02600000000001</v>
      </c>
      <c r="HP119" s="29">
        <v>245.233</v>
      </c>
      <c r="HQ119" s="29">
        <v>245.94300000000001</v>
      </c>
      <c r="HR119" s="29">
        <v>251.56200000000001</v>
      </c>
      <c r="HS119" s="29">
        <v>248.85300000000001</v>
      </c>
      <c r="HT119" s="29">
        <v>250.54900000000001</v>
      </c>
      <c r="HU119" s="29">
        <v>254.155</v>
      </c>
      <c r="HV119" s="29">
        <v>254.04499999999999</v>
      </c>
      <c r="HW119" s="29">
        <v>255.655</v>
      </c>
      <c r="HX119" s="29">
        <v>260.88900000000001</v>
      </c>
      <c r="HY119" s="29">
        <v>263.56</v>
      </c>
      <c r="HZ119" s="29">
        <v>268.19600000000003</v>
      </c>
      <c r="IA119" s="29">
        <v>272.286</v>
      </c>
      <c r="IB119" s="29">
        <v>275.51900000000001</v>
      </c>
      <c r="IC119" s="29">
        <v>274.31400000000002</v>
      </c>
      <c r="ID119" s="29">
        <v>276.40499999999997</v>
      </c>
      <c r="IE119" s="29">
        <v>279.23</v>
      </c>
      <c r="IF119" s="29">
        <v>281.17500000000001</v>
      </c>
      <c r="IG119" s="29">
        <v>286.96199999999999</v>
      </c>
      <c r="IH119" s="29">
        <v>291.202</v>
      </c>
      <c r="II119" s="29">
        <v>281.06900000000002</v>
      </c>
      <c r="IJ119" s="29">
        <v>290.28899999999999</v>
      </c>
      <c r="IK119" s="29">
        <v>296.89400000000001</v>
      </c>
    </row>
    <row r="120" spans="2:529" x14ac:dyDescent="0.25">
      <c r="B120" s="29" t="s">
        <v>11</v>
      </c>
      <c r="C120" s="29" t="s">
        <v>927</v>
      </c>
      <c r="D120" s="29">
        <f t="shared" si="16"/>
        <v>447</v>
      </c>
      <c r="E120" s="29" t="str" cm="1">
        <f t="array" ref="E120">_xll.BDP($B120&amp;" corp",E$11)</f>
        <v>EDPPL 4.496 04/30/79</v>
      </c>
      <c r="F120" s="29" t="str" cm="1">
        <f t="array" ref="F120">_xll.BDP($B120&amp;" corp",F$11)</f>
        <v>EDPPL</v>
      </c>
      <c r="G120" s="29" cm="1">
        <f t="array" ref="G120">_xll.BDP($B120&amp;" corp",G$11)</f>
        <v>4.4960000000000004</v>
      </c>
      <c r="H120" s="31" cm="1">
        <f t="array" ref="H120">_xll.BDP($B120&amp;" corp",H$11)*1</f>
        <v>45321</v>
      </c>
      <c r="I120" s="31" t="str">
        <f t="shared" si="14"/>
        <v>EDPPL 4.496 24</v>
      </c>
      <c r="J120" s="29" t="str" cm="1">
        <f t="array" ref="J120">_xll.BDP($B120&amp;" corp",J$11)</f>
        <v>EUR</v>
      </c>
      <c r="K120" s="31" cm="1">
        <f t="array" ref="K120">_xll.BDP($B120&amp;" corp",K$11)*1</f>
        <v>43488</v>
      </c>
      <c r="L120" s="29">
        <f t="shared" ca="1" si="15"/>
        <v>638</v>
      </c>
      <c r="N120" s="29">
        <v>1</v>
      </c>
      <c r="O120" s="29" t="s">
        <v>1174</v>
      </c>
      <c r="P120" s="29">
        <f>_xll.BDH(B120&amp;"@"&amp;C120&amp;" Corp","blp_i_sprd_mid","-2AY",,"Dates=h","Fill=C","Sort=R","Dir=H","factor=1","pcs="&amp;TV121,"cols=447;rows=1")</f>
        <v>215.59200000000001</v>
      </c>
      <c r="Q120" s="29">
        <v>217.589</v>
      </c>
      <c r="R120" s="29">
        <v>219.19300000000001</v>
      </c>
      <c r="S120" s="29">
        <v>229.83600000000001</v>
      </c>
      <c r="T120" s="29">
        <v>233.554</v>
      </c>
      <c r="U120" s="29">
        <v>220.46100000000001</v>
      </c>
      <c r="V120" s="29">
        <v>215.66200000000001</v>
      </c>
      <c r="W120" s="29">
        <v>214.715</v>
      </c>
      <c r="X120" s="29">
        <v>213.91900000000001</v>
      </c>
      <c r="Y120" s="29">
        <v>215.708</v>
      </c>
      <c r="Z120" s="29">
        <v>213.11699999999999</v>
      </c>
      <c r="AA120" s="29">
        <v>212.91900000000001</v>
      </c>
      <c r="AB120" s="29">
        <v>218.95099999999999</v>
      </c>
      <c r="AC120" s="29">
        <v>229.83199999999999</v>
      </c>
      <c r="AD120" s="29">
        <v>229.52600000000001</v>
      </c>
      <c r="AE120" s="29">
        <v>238.304</v>
      </c>
      <c r="AF120" s="29">
        <v>244.72800000000001</v>
      </c>
      <c r="AG120" s="29">
        <v>250.679</v>
      </c>
      <c r="AH120" s="29">
        <v>255.33799999999999</v>
      </c>
      <c r="AI120" s="29">
        <v>243.792</v>
      </c>
      <c r="AJ120" s="29">
        <v>233.71199999999999</v>
      </c>
      <c r="AK120" s="29">
        <v>238.98099999999999</v>
      </c>
      <c r="AL120" s="29">
        <v>237.95699999999999</v>
      </c>
      <c r="AM120" s="29">
        <v>213.78200000000001</v>
      </c>
      <c r="AN120" s="29">
        <v>218.61099999999999</v>
      </c>
      <c r="AO120" s="29">
        <v>223.87700000000001</v>
      </c>
      <c r="AP120" s="29">
        <v>233.798</v>
      </c>
      <c r="AQ120" s="29">
        <v>242.16399999999999</v>
      </c>
      <c r="AR120" s="29">
        <v>239.988</v>
      </c>
      <c r="AS120" s="29">
        <v>233.887</v>
      </c>
      <c r="AT120" s="29">
        <v>237.46799999999999</v>
      </c>
      <c r="AU120" s="29">
        <v>236.012</v>
      </c>
      <c r="AV120" s="29">
        <v>234.50299999999999</v>
      </c>
      <c r="AW120" s="29">
        <v>235.68199999999999</v>
      </c>
      <c r="AX120" s="29">
        <v>236.643</v>
      </c>
      <c r="AY120" s="29">
        <v>239.57499999999999</v>
      </c>
      <c r="AZ120" s="29">
        <v>240.13800000000001</v>
      </c>
      <c r="BA120" s="29">
        <v>238.57499999999999</v>
      </c>
      <c r="BB120" s="29">
        <v>239.154</v>
      </c>
      <c r="BC120" s="29">
        <v>236.636</v>
      </c>
      <c r="BD120" s="29">
        <v>230.93299999999999</v>
      </c>
      <c r="BE120" s="29">
        <v>227.899</v>
      </c>
      <c r="BF120" s="29">
        <v>231.56399999999999</v>
      </c>
      <c r="BG120" s="29">
        <v>232.69399999999999</v>
      </c>
      <c r="BH120" s="29">
        <v>233.16200000000001</v>
      </c>
      <c r="BI120" s="29">
        <v>229.78399999999999</v>
      </c>
      <c r="BJ120" s="29">
        <v>225.3</v>
      </c>
      <c r="BK120" s="29">
        <v>225.29499999999999</v>
      </c>
      <c r="BL120" s="29">
        <v>219.78200000000001</v>
      </c>
      <c r="BM120" s="29">
        <v>216.98099999999999</v>
      </c>
      <c r="BN120" s="29">
        <v>218.35</v>
      </c>
      <c r="BO120" s="29">
        <v>221.84700000000001</v>
      </c>
      <c r="BP120" s="29">
        <v>232.35900000000001</v>
      </c>
      <c r="BQ120" s="29">
        <v>237.56700000000001</v>
      </c>
      <c r="BR120" s="29">
        <v>241.99299999999999</v>
      </c>
      <c r="BS120" s="29">
        <v>243.50399999999999</v>
      </c>
      <c r="BT120" s="29">
        <v>251.517</v>
      </c>
      <c r="BU120" s="29">
        <v>252.48599999999999</v>
      </c>
      <c r="BV120" s="29">
        <v>253.28700000000001</v>
      </c>
      <c r="BW120" s="29">
        <v>248.43100000000001</v>
      </c>
      <c r="BX120" s="29">
        <v>242.107</v>
      </c>
      <c r="BY120" s="29">
        <v>238.83</v>
      </c>
      <c r="BZ120" s="29">
        <v>233.45099999999999</v>
      </c>
      <c r="CA120" s="29">
        <v>232.232</v>
      </c>
      <c r="CB120" s="29">
        <v>234.233</v>
      </c>
      <c r="CC120" s="29">
        <v>241.267</v>
      </c>
      <c r="CD120" s="29">
        <v>239.298</v>
      </c>
      <c r="CE120" s="29">
        <v>260.72199999999998</v>
      </c>
      <c r="CF120" s="29">
        <v>292.05900000000003</v>
      </c>
      <c r="CG120" s="29">
        <v>293.79700000000003</v>
      </c>
      <c r="CH120" s="29">
        <v>297.38</v>
      </c>
      <c r="CI120" s="29">
        <v>302.863</v>
      </c>
      <c r="CJ120" s="29">
        <v>301.81400000000002</v>
      </c>
      <c r="CK120" s="29">
        <v>307.12799999999999</v>
      </c>
      <c r="CL120" s="29">
        <v>303.99</v>
      </c>
      <c r="CM120" s="29">
        <v>300.37400000000002</v>
      </c>
      <c r="CN120" s="29">
        <v>295.99</v>
      </c>
      <c r="CO120" s="29">
        <v>278.37799999999999</v>
      </c>
      <c r="CP120" s="29">
        <v>277.24299999999999</v>
      </c>
      <c r="CQ120" s="29">
        <v>281.14</v>
      </c>
      <c r="CR120" s="29">
        <v>286.65699999999998</v>
      </c>
      <c r="CS120" s="29">
        <v>293.721</v>
      </c>
      <c r="CT120" s="29">
        <v>295.54599999999999</v>
      </c>
      <c r="CU120" s="29">
        <v>295.16899999999998</v>
      </c>
      <c r="CV120" s="29">
        <v>292.45800000000003</v>
      </c>
      <c r="CW120" s="29">
        <v>282.04300000000001</v>
      </c>
      <c r="CX120" s="29">
        <v>273.89600000000002</v>
      </c>
      <c r="CY120" s="29">
        <v>275.69400000000002</v>
      </c>
      <c r="CZ120" s="29">
        <v>262.99700000000001</v>
      </c>
      <c r="DA120" s="29">
        <v>264.32799999999997</v>
      </c>
      <c r="DB120" s="29">
        <v>254.08500000000001</v>
      </c>
      <c r="DC120" s="29">
        <v>251.08199999999999</v>
      </c>
      <c r="DD120" s="29">
        <v>286.63200000000001</v>
      </c>
      <c r="DE120" s="29">
        <v>276.65300000000002</v>
      </c>
      <c r="DF120" s="29">
        <v>280.07499999999999</v>
      </c>
      <c r="DG120" s="29">
        <v>265.108</v>
      </c>
      <c r="DH120" s="29">
        <v>248.59299999999999</v>
      </c>
      <c r="DI120" s="29">
        <v>234.126</v>
      </c>
      <c r="DJ120" s="29">
        <v>257.83499999999998</v>
      </c>
      <c r="DK120" s="29">
        <v>283.05200000000002</v>
      </c>
      <c r="DL120" s="29">
        <v>298.09300000000002</v>
      </c>
      <c r="DM120" s="29">
        <v>316.65699999999998</v>
      </c>
      <c r="DN120" s="29">
        <v>322.65600000000001</v>
      </c>
      <c r="DO120" s="29">
        <v>324.798</v>
      </c>
      <c r="DP120" s="29">
        <v>321.33600000000001</v>
      </c>
      <c r="DQ120" s="29">
        <v>322.07100000000003</v>
      </c>
      <c r="DR120" s="29">
        <v>333.44400000000002</v>
      </c>
      <c r="DS120" s="29">
        <v>351.25</v>
      </c>
      <c r="DT120" s="29">
        <v>366.48700000000002</v>
      </c>
      <c r="DU120" s="29">
        <v>372.14400000000001</v>
      </c>
      <c r="DV120" s="29">
        <v>381.81</v>
      </c>
      <c r="DW120" s="29">
        <v>389.78199999999998</v>
      </c>
      <c r="DX120" s="29">
        <v>398.68099999999998</v>
      </c>
      <c r="DY120" s="29">
        <v>405.33800000000002</v>
      </c>
      <c r="DZ120" s="29">
        <v>411.03199999999998</v>
      </c>
      <c r="EA120" s="29">
        <v>401.23899999999998</v>
      </c>
      <c r="EB120" s="29">
        <v>396.27100000000002</v>
      </c>
      <c r="EC120" s="29">
        <v>397.31299999999999</v>
      </c>
      <c r="ED120" s="29">
        <v>404.23500000000001</v>
      </c>
      <c r="EE120" s="29">
        <v>394.767</v>
      </c>
      <c r="EF120" s="29">
        <v>394.28</v>
      </c>
      <c r="EG120" s="29">
        <v>393.47</v>
      </c>
      <c r="EH120" s="29">
        <v>387.12299999999999</v>
      </c>
      <c r="EI120" s="29">
        <v>366.29700000000003</v>
      </c>
      <c r="EJ120" s="29">
        <v>362.536</v>
      </c>
      <c r="EK120" s="29">
        <v>355.66800000000001</v>
      </c>
      <c r="EL120" s="29">
        <v>346.06799999999998</v>
      </c>
      <c r="EM120" s="29">
        <v>340.387</v>
      </c>
      <c r="EN120" s="29">
        <v>351.34199999999998</v>
      </c>
      <c r="EO120" s="29">
        <v>346.887</v>
      </c>
      <c r="EP120" s="29">
        <v>346.45</v>
      </c>
      <c r="EQ120" s="29">
        <v>339.47699999999998</v>
      </c>
      <c r="ER120" s="29">
        <v>321.89299999999997</v>
      </c>
      <c r="ES120" s="29">
        <v>304.565</v>
      </c>
      <c r="ET120" s="29">
        <v>306.37299999999999</v>
      </c>
      <c r="EU120" s="29">
        <v>280.82</v>
      </c>
      <c r="EV120" s="29">
        <v>274.52699999999999</v>
      </c>
      <c r="EW120" s="29">
        <v>317.96600000000001</v>
      </c>
      <c r="EX120" s="29">
        <v>349.80599999999998</v>
      </c>
      <c r="EY120" s="29">
        <v>373.108</v>
      </c>
      <c r="EZ120" s="29">
        <v>392.65100000000001</v>
      </c>
      <c r="FA120" s="29">
        <v>393</v>
      </c>
      <c r="FB120" s="29">
        <v>387.57799999999997</v>
      </c>
      <c r="FC120" s="29">
        <v>382.52800000000002</v>
      </c>
      <c r="FD120" s="29">
        <v>377.97300000000001</v>
      </c>
      <c r="FE120" s="29">
        <v>380.52499999999998</v>
      </c>
      <c r="FF120" s="29">
        <v>378.87700000000001</v>
      </c>
      <c r="FG120" s="29">
        <v>379.99400000000003</v>
      </c>
      <c r="FH120" s="29">
        <v>384.19200000000001</v>
      </c>
      <c r="FI120" s="29">
        <v>474.971</v>
      </c>
      <c r="FJ120" s="29">
        <v>495.47899999999998</v>
      </c>
      <c r="FK120" s="29">
        <v>486.87599999999998</v>
      </c>
      <c r="FL120" s="29">
        <v>490.72399999999999</v>
      </c>
      <c r="FM120" s="29">
        <v>494.81799999999998</v>
      </c>
      <c r="FN120" s="29">
        <v>466.09800000000001</v>
      </c>
      <c r="FO120" s="29">
        <v>431.06200000000001</v>
      </c>
      <c r="FP120" s="29">
        <v>363.99299999999999</v>
      </c>
      <c r="FQ120" s="29">
        <v>348.05599999999998</v>
      </c>
      <c r="FR120" s="29">
        <v>291.59800000000001</v>
      </c>
      <c r="FS120" s="29">
        <v>286.42099999999999</v>
      </c>
      <c r="FT120" s="29">
        <v>294.25599999999997</v>
      </c>
      <c r="FU120" s="29">
        <v>227.67599999999999</v>
      </c>
      <c r="FV120" s="29">
        <v>203.024</v>
      </c>
      <c r="FW120" s="29">
        <v>194.995</v>
      </c>
      <c r="FX120" s="29">
        <v>198.65100000000001</v>
      </c>
      <c r="FY120" s="29">
        <v>217.398</v>
      </c>
      <c r="FZ120" s="29">
        <v>216.023</v>
      </c>
      <c r="GA120" s="29">
        <v>195.24100000000001</v>
      </c>
      <c r="GB120" s="29">
        <v>182.619</v>
      </c>
      <c r="GC120" s="29">
        <v>177.58500000000001</v>
      </c>
      <c r="GD120" s="29">
        <v>168.255</v>
      </c>
      <c r="GE120" s="29">
        <v>149.33500000000001</v>
      </c>
      <c r="GF120" s="29">
        <v>148.55699999999999</v>
      </c>
      <c r="GG120" s="29">
        <v>153.37</v>
      </c>
      <c r="GH120" s="29">
        <v>157.874</v>
      </c>
      <c r="GI120" s="29">
        <v>157.511</v>
      </c>
      <c r="GJ120" s="29">
        <v>158.30099999999999</v>
      </c>
      <c r="GK120" s="29">
        <v>158.29300000000001</v>
      </c>
      <c r="GL120" s="29">
        <v>157.261</v>
      </c>
      <c r="GM120" s="29">
        <v>160.822</v>
      </c>
      <c r="GN120" s="29">
        <v>161.613</v>
      </c>
      <c r="GO120" s="29">
        <v>158.69900000000001</v>
      </c>
      <c r="GP120" s="29">
        <v>155.93199999999999</v>
      </c>
      <c r="GQ120" s="29">
        <v>158.85599999999999</v>
      </c>
      <c r="GR120" s="29">
        <v>164.751</v>
      </c>
      <c r="GS120" s="29">
        <v>175.03299999999999</v>
      </c>
      <c r="GT120" s="29">
        <v>174.892</v>
      </c>
      <c r="GU120" s="29">
        <v>173.113</v>
      </c>
      <c r="GV120" s="29">
        <v>169.286</v>
      </c>
      <c r="GW120" s="29">
        <v>175.381</v>
      </c>
      <c r="GX120" s="29">
        <v>180.018</v>
      </c>
      <c r="GY120" s="29">
        <v>165.315</v>
      </c>
      <c r="GZ120" s="29">
        <v>153.81299999999999</v>
      </c>
      <c r="HA120" s="29">
        <v>147.57400000000001</v>
      </c>
      <c r="HB120" s="29">
        <v>147.03899999999999</v>
      </c>
      <c r="HC120" s="29">
        <v>144.58699999999999</v>
      </c>
      <c r="HD120" s="29">
        <v>147.36799999999999</v>
      </c>
      <c r="HE120" s="29">
        <v>152.71</v>
      </c>
      <c r="HF120" s="29">
        <v>155.881</v>
      </c>
      <c r="HG120" s="29">
        <v>154.54599999999999</v>
      </c>
      <c r="HH120" s="29">
        <v>155.29300000000001</v>
      </c>
      <c r="HI120" s="29">
        <v>163.47399999999999</v>
      </c>
      <c r="HJ120" s="29">
        <v>163.35</v>
      </c>
      <c r="HK120" s="29">
        <v>168.39699999999999</v>
      </c>
      <c r="HL120" s="29">
        <v>167.804</v>
      </c>
      <c r="HM120" s="29">
        <v>166.32900000000001</v>
      </c>
      <c r="HN120" s="29">
        <v>164.11799999999999</v>
      </c>
      <c r="HO120" s="29">
        <v>160.524</v>
      </c>
      <c r="HP120" s="29">
        <v>160.22999999999999</v>
      </c>
      <c r="HQ120" s="29">
        <v>157.77600000000001</v>
      </c>
      <c r="HR120" s="29">
        <v>161.22399999999999</v>
      </c>
      <c r="HS120" s="29">
        <v>162.27199999999999</v>
      </c>
      <c r="HT120" s="29">
        <v>162.34399999999999</v>
      </c>
      <c r="HU120" s="29">
        <v>165.07599999999999</v>
      </c>
      <c r="HV120" s="29">
        <v>165.31399999999999</v>
      </c>
      <c r="HW120" s="29">
        <v>167.32400000000001</v>
      </c>
      <c r="HX120" s="29">
        <v>170.10599999999999</v>
      </c>
      <c r="HY120" s="29">
        <v>170.16900000000001</v>
      </c>
      <c r="HZ120" s="29">
        <v>171.24299999999999</v>
      </c>
      <c r="IA120" s="29">
        <v>177.648</v>
      </c>
      <c r="IB120" s="29">
        <v>180.815</v>
      </c>
      <c r="IC120" s="29">
        <v>179.31899999999999</v>
      </c>
      <c r="ID120" s="29">
        <v>183.244</v>
      </c>
      <c r="IE120" s="29">
        <v>186.19</v>
      </c>
      <c r="IF120" s="29">
        <v>189.32400000000001</v>
      </c>
      <c r="IG120" s="29">
        <v>194.434</v>
      </c>
      <c r="IH120" s="29">
        <v>195.29499999999999</v>
      </c>
      <c r="II120" s="29">
        <v>189.55199999999999</v>
      </c>
      <c r="IJ120" s="29">
        <v>193.01300000000001</v>
      </c>
      <c r="IK120" s="29">
        <v>193.28700000000001</v>
      </c>
      <c r="IL120" s="29">
        <v>193.80099999999999</v>
      </c>
      <c r="IM120" s="29">
        <v>193.613</v>
      </c>
      <c r="IN120" s="29">
        <v>200.72800000000001</v>
      </c>
      <c r="IO120" s="29">
        <v>213.649</v>
      </c>
      <c r="IP120" s="29">
        <v>213.35499999999999</v>
      </c>
      <c r="IQ120" s="29">
        <v>214.39</v>
      </c>
      <c r="IR120" s="29">
        <v>208.679</v>
      </c>
      <c r="IS120" s="29">
        <v>204.322</v>
      </c>
      <c r="IT120" s="29">
        <v>202.501</v>
      </c>
      <c r="IU120" s="29">
        <v>200.31399999999999</v>
      </c>
      <c r="IV120" s="29">
        <v>195.65899999999999</v>
      </c>
      <c r="IW120" s="29">
        <v>191.428</v>
      </c>
      <c r="IX120" s="29">
        <v>189.708</v>
      </c>
      <c r="IY120" s="29">
        <v>188.05699999999999</v>
      </c>
      <c r="IZ120" s="29">
        <v>183.35900000000001</v>
      </c>
      <c r="JA120" s="29">
        <v>186.083</v>
      </c>
      <c r="JB120" s="29">
        <v>183.196</v>
      </c>
      <c r="JC120" s="29">
        <v>189.285</v>
      </c>
      <c r="JD120" s="29">
        <v>198.30500000000001</v>
      </c>
      <c r="JE120" s="29">
        <v>200.768</v>
      </c>
      <c r="JF120" s="29">
        <v>194.22300000000001</v>
      </c>
      <c r="JG120" s="29">
        <v>184.773</v>
      </c>
      <c r="JH120" s="29">
        <v>174.69499999999999</v>
      </c>
      <c r="JI120" s="29">
        <v>176.94</v>
      </c>
      <c r="JJ120" s="29">
        <v>183.227</v>
      </c>
      <c r="JK120" s="29">
        <v>191.71700000000001</v>
      </c>
      <c r="JL120" s="29">
        <v>191.262</v>
      </c>
      <c r="JM120" s="29">
        <v>193.49299999999999</v>
      </c>
      <c r="JN120" s="29">
        <v>198.584</v>
      </c>
      <c r="JO120" s="29">
        <v>204.23699999999999</v>
      </c>
      <c r="JP120" s="29">
        <v>207.83799999999999</v>
      </c>
      <c r="JQ120" s="29">
        <v>213.84200000000001</v>
      </c>
      <c r="JR120" s="29">
        <v>217.14099999999999</v>
      </c>
      <c r="JS120" s="29">
        <v>218.49199999999999</v>
      </c>
      <c r="JT120" s="29">
        <v>225.83500000000001</v>
      </c>
      <c r="JU120" s="29">
        <v>231.81800000000001</v>
      </c>
      <c r="JV120" s="29">
        <v>234.25700000000001</v>
      </c>
      <c r="JW120" s="29">
        <v>228.488</v>
      </c>
      <c r="JX120" s="29">
        <v>229.21899999999999</v>
      </c>
      <c r="JY120" s="29">
        <v>230.95099999999999</v>
      </c>
      <c r="JZ120" s="29">
        <v>224.13499999999999</v>
      </c>
      <c r="KA120" s="29">
        <v>217.96199999999999</v>
      </c>
      <c r="KB120" s="29">
        <v>221.72800000000001</v>
      </c>
      <c r="KC120" s="29">
        <v>222.22200000000001</v>
      </c>
      <c r="KD120" s="29">
        <v>224.07599999999999</v>
      </c>
      <c r="KE120" s="29">
        <v>226.53399999999999</v>
      </c>
      <c r="KF120" s="29">
        <v>223.55099999999999</v>
      </c>
      <c r="KG120" s="29">
        <v>221.65600000000001</v>
      </c>
      <c r="KH120" s="29">
        <v>216.8</v>
      </c>
      <c r="KI120" s="29">
        <v>223.625</v>
      </c>
      <c r="KJ120" s="29">
        <v>224.70699999999999</v>
      </c>
      <c r="KK120" s="29">
        <v>214.58199999999999</v>
      </c>
      <c r="KL120" s="29">
        <v>210.839</v>
      </c>
      <c r="KM120" s="29">
        <v>206.53299999999999</v>
      </c>
      <c r="KN120" s="29">
        <v>211.167</v>
      </c>
      <c r="KO120" s="29">
        <v>238.839</v>
      </c>
      <c r="KP120" s="29">
        <v>235.387</v>
      </c>
      <c r="KQ120" s="29">
        <v>225.13800000000001</v>
      </c>
      <c r="KR120" s="29">
        <v>225.60599999999999</v>
      </c>
      <c r="KS120" s="29">
        <v>222.161</v>
      </c>
      <c r="KT120" s="29">
        <v>230.55799999999999</v>
      </c>
      <c r="KU120" s="29">
        <v>233.83699999999999</v>
      </c>
      <c r="KV120" s="29">
        <v>226.59899999999999</v>
      </c>
      <c r="KW120" s="29">
        <v>223.399</v>
      </c>
      <c r="KX120" s="29">
        <v>223.328</v>
      </c>
      <c r="KY120" s="29">
        <v>225.82</v>
      </c>
      <c r="KZ120" s="29">
        <v>225.11600000000001</v>
      </c>
      <c r="LA120" s="29">
        <v>221.66800000000001</v>
      </c>
      <c r="LB120" s="29">
        <v>223.845</v>
      </c>
      <c r="LC120" s="29">
        <v>220.13</v>
      </c>
      <c r="LD120" s="29">
        <v>233.33</v>
      </c>
      <c r="LE120" s="29">
        <v>246.52500000000001</v>
      </c>
      <c r="LF120" s="29">
        <v>252.11699999999999</v>
      </c>
      <c r="LG120" s="29">
        <v>266.904</v>
      </c>
      <c r="LH120" s="29">
        <v>270.01400000000001</v>
      </c>
      <c r="LI120" s="29">
        <v>259.346</v>
      </c>
      <c r="LJ120" s="29">
        <v>256.03899999999999</v>
      </c>
      <c r="LK120" s="29">
        <v>247.791</v>
      </c>
      <c r="LL120" s="29">
        <v>246.15899999999999</v>
      </c>
      <c r="LM120" s="29">
        <v>245.40799999999999</v>
      </c>
      <c r="LN120" s="29">
        <v>252.98400000000001</v>
      </c>
      <c r="LO120" s="29">
        <v>259.291</v>
      </c>
      <c r="LP120" s="29">
        <v>269.08199999999999</v>
      </c>
      <c r="LQ120" s="29">
        <v>254.434</v>
      </c>
      <c r="LR120" s="29">
        <v>239.45699999999999</v>
      </c>
      <c r="LS120" s="29">
        <v>235.31899999999999</v>
      </c>
      <c r="LT120" s="29">
        <v>234.41499999999999</v>
      </c>
      <c r="LU120" s="29">
        <v>222.97200000000001</v>
      </c>
      <c r="LV120" s="29">
        <v>219.53899999999999</v>
      </c>
      <c r="LW120" s="29">
        <v>218.077</v>
      </c>
      <c r="LX120" s="29">
        <v>223.45</v>
      </c>
      <c r="LY120" s="29">
        <v>229.828</v>
      </c>
      <c r="LZ120" s="29">
        <v>239.36799999999999</v>
      </c>
      <c r="MA120" s="29">
        <v>239.26300000000001</v>
      </c>
      <c r="MB120" s="29">
        <v>240.48699999999999</v>
      </c>
      <c r="MC120" s="29">
        <v>223.864</v>
      </c>
      <c r="MD120" s="29">
        <v>217.571</v>
      </c>
      <c r="ME120" s="29">
        <v>217.43899999999999</v>
      </c>
      <c r="MF120" s="29">
        <v>213.53899999999999</v>
      </c>
      <c r="MG120" s="29">
        <v>215.70599999999999</v>
      </c>
      <c r="MH120" s="29">
        <v>227.29599999999999</v>
      </c>
      <c r="MI120" s="29">
        <v>231.535</v>
      </c>
      <c r="MJ120" s="29">
        <v>217.92699999999999</v>
      </c>
      <c r="MK120" s="29">
        <v>211.006</v>
      </c>
      <c r="ML120" s="29">
        <v>214.30699999999999</v>
      </c>
      <c r="MM120" s="29">
        <v>220.536</v>
      </c>
      <c r="MN120" s="29">
        <v>235.06399999999999</v>
      </c>
      <c r="MO120" s="29">
        <v>238.226</v>
      </c>
      <c r="MP120" s="29">
        <v>253.00299999999999</v>
      </c>
      <c r="MQ120" s="29">
        <v>258.27300000000002</v>
      </c>
      <c r="MR120" s="29">
        <v>262.33100000000002</v>
      </c>
      <c r="MS120" s="29">
        <v>262.06099999999998</v>
      </c>
      <c r="MT120" s="29">
        <v>256.95800000000003</v>
      </c>
      <c r="MU120" s="29">
        <v>257.91399999999999</v>
      </c>
      <c r="MV120" s="29">
        <v>257.82600000000002</v>
      </c>
      <c r="MW120" s="29">
        <v>268.137</v>
      </c>
      <c r="MX120" s="29">
        <v>285.08</v>
      </c>
      <c r="MY120" s="29">
        <v>293.30599999999998</v>
      </c>
      <c r="MZ120" s="29">
        <v>299.37200000000001</v>
      </c>
      <c r="NA120" s="29">
        <v>300.74099999999999</v>
      </c>
      <c r="NB120" s="29">
        <v>301.59199999999998</v>
      </c>
      <c r="NC120" s="29">
        <v>293.47000000000003</v>
      </c>
      <c r="ND120" s="29">
        <v>302.173</v>
      </c>
      <c r="NE120" s="29">
        <v>311.37700000000001</v>
      </c>
      <c r="NF120" s="29">
        <v>311.59899999999999</v>
      </c>
      <c r="NG120" s="29">
        <v>317.50799999999998</v>
      </c>
      <c r="NH120" s="29">
        <v>328.38499999999999</v>
      </c>
      <c r="NI120" s="29">
        <v>348.82400000000001</v>
      </c>
      <c r="NJ120" s="29">
        <v>342.68200000000002</v>
      </c>
      <c r="NK120" s="29">
        <v>336.78399999999999</v>
      </c>
      <c r="NL120" s="29">
        <v>343.28699999999998</v>
      </c>
      <c r="NM120" s="29">
        <v>342.036</v>
      </c>
      <c r="NN120" s="29">
        <v>349.44</v>
      </c>
      <c r="NO120" s="29">
        <v>345.44200000000001</v>
      </c>
      <c r="NP120" s="29">
        <v>351.79</v>
      </c>
      <c r="NQ120" s="29">
        <v>325.815</v>
      </c>
      <c r="NR120" s="29">
        <v>314.89999999999998</v>
      </c>
      <c r="NS120" s="29">
        <v>313.53699999999998</v>
      </c>
      <c r="NT120" s="29">
        <v>313.35199999999998</v>
      </c>
      <c r="NU120" s="29">
        <v>311.98500000000001</v>
      </c>
      <c r="NV120" s="29">
        <v>315.43200000000002</v>
      </c>
      <c r="NW120" s="29">
        <v>314.88799999999998</v>
      </c>
      <c r="NX120" s="29">
        <v>317.24099999999999</v>
      </c>
      <c r="NY120" s="29">
        <v>301.84100000000001</v>
      </c>
      <c r="NZ120" s="29">
        <v>310.22399999999999</v>
      </c>
      <c r="OA120" s="29">
        <v>301.54000000000002</v>
      </c>
      <c r="OB120" s="29">
        <v>289.96300000000002</v>
      </c>
      <c r="OC120" s="29">
        <v>268.85700000000003</v>
      </c>
      <c r="OD120" s="29">
        <v>269.62400000000002</v>
      </c>
      <c r="OE120" s="29">
        <v>271.38</v>
      </c>
      <c r="OF120" s="29">
        <v>276.39999999999998</v>
      </c>
      <c r="OG120" s="29">
        <v>276.709</v>
      </c>
      <c r="OH120" s="29">
        <v>280.97300000000001</v>
      </c>
      <c r="OI120" s="29">
        <v>290.32</v>
      </c>
      <c r="OJ120" s="29">
        <v>287.80399999999997</v>
      </c>
      <c r="OK120" s="29">
        <v>286.37200000000001</v>
      </c>
      <c r="OL120" s="29">
        <v>285.43799999999999</v>
      </c>
      <c r="OM120" s="29">
        <v>286.75700000000001</v>
      </c>
      <c r="ON120" s="29">
        <v>285.411</v>
      </c>
      <c r="OO120" s="29">
        <v>288.14299999999997</v>
      </c>
      <c r="OP120" s="29">
        <v>290.16399999999999</v>
      </c>
      <c r="OQ120" s="29">
        <v>313.49099999999999</v>
      </c>
      <c r="OR120" s="29">
        <v>323.88499999999999</v>
      </c>
      <c r="OS120" s="29">
        <v>332.20100000000002</v>
      </c>
      <c r="OT120" s="29">
        <v>331.95</v>
      </c>
      <c r="OU120" s="29">
        <v>331.59699999999998</v>
      </c>
      <c r="OV120" s="29">
        <v>329.43400000000003</v>
      </c>
      <c r="OW120" s="29">
        <v>327.82100000000003</v>
      </c>
      <c r="OX120" s="29">
        <v>327.48700000000002</v>
      </c>
      <c r="OY120" s="29">
        <v>333.16899999999998</v>
      </c>
      <c r="OZ120" s="29">
        <v>332.14100000000002</v>
      </c>
      <c r="PA120" s="29">
        <v>344.791</v>
      </c>
      <c r="PB120" s="29">
        <v>350.21300000000002</v>
      </c>
      <c r="PC120" s="29">
        <v>356.51299999999998</v>
      </c>
      <c r="PD120" s="29">
        <v>359.33300000000003</v>
      </c>
      <c r="PE120" s="29">
        <v>369.786</v>
      </c>
      <c r="PF120" s="29">
        <v>365.13499999999999</v>
      </c>
      <c r="PG120" s="29">
        <v>361.92700000000002</v>
      </c>
      <c r="PH120" s="29">
        <v>354.49099999999999</v>
      </c>
      <c r="PI120" s="29">
        <v>341.12900000000002</v>
      </c>
      <c r="PJ120" s="29">
        <v>344.899</v>
      </c>
      <c r="PK120" s="29">
        <v>346.73200000000003</v>
      </c>
      <c r="PL120" s="29">
        <v>344.423</v>
      </c>
      <c r="PM120" s="29">
        <v>350.48200000000003</v>
      </c>
      <c r="PN120" s="29">
        <v>352.07</v>
      </c>
      <c r="PO120" s="29">
        <v>376.89699999999999</v>
      </c>
      <c r="PP120" s="29">
        <v>386.24799999999999</v>
      </c>
      <c r="PQ120" s="29">
        <v>382.47399999999999</v>
      </c>
      <c r="PR120" s="29">
        <v>375.036</v>
      </c>
      <c r="PS120" s="29">
        <v>360.786</v>
      </c>
      <c r="PT120" s="29">
        <v>359.274</v>
      </c>
      <c r="PU120" s="29">
        <v>358.91199999999998</v>
      </c>
      <c r="PV120" s="29">
        <v>346.07799999999997</v>
      </c>
      <c r="PW120" s="29">
        <v>343.59199999999998</v>
      </c>
      <c r="PX120" s="29">
        <v>358.33300000000003</v>
      </c>
      <c r="PY120" s="29">
        <v>379.82799999999997</v>
      </c>
      <c r="PZ120" s="29">
        <v>390.66800000000001</v>
      </c>
      <c r="QA120" s="29">
        <v>388.96499999999997</v>
      </c>
      <c r="QB120" s="29">
        <v>384.399</v>
      </c>
      <c r="QC120" s="29">
        <v>380.137</v>
      </c>
      <c r="QD120" s="29">
        <v>381.41699999999997</v>
      </c>
      <c r="QE120" s="29">
        <v>383.60199999999998</v>
      </c>
      <c r="QF120" s="29">
        <v>394.28100000000001</v>
      </c>
      <c r="QG120" s="29">
        <v>381.55</v>
      </c>
      <c r="QH120" s="29">
        <v>385.738</v>
      </c>
      <c r="QI120" s="29">
        <v>421.73399999999998</v>
      </c>
      <c r="QJ120" s="29">
        <v>428.05500000000001</v>
      </c>
      <c r="QK120" s="29">
        <v>416.589</v>
      </c>
      <c r="QL120" s="29">
        <v>390.92200000000003</v>
      </c>
      <c r="QM120" s="29">
        <v>395.22800000000001</v>
      </c>
      <c r="QN120" s="29">
        <v>423.78899999999999</v>
      </c>
      <c r="QO120" s="29">
        <v>420.47800000000001</v>
      </c>
      <c r="QP120" s="29">
        <v>417.654</v>
      </c>
      <c r="QQ120" s="29">
        <v>425.90499999999997</v>
      </c>
      <c r="QR120" s="29">
        <v>435.91500000000002</v>
      </c>
      <c r="QS120" s="29">
        <v>435.02100000000002</v>
      </c>
      <c r="QT120" s="29">
        <v>430.81599999999997</v>
      </c>
    </row>
    <row r="121" spans="2:529" x14ac:dyDescent="0.25">
      <c r="B121" s="29" t="s">
        <v>696</v>
      </c>
      <c r="C121" s="29" t="s">
        <v>927</v>
      </c>
      <c r="D121" s="29">
        <f t="shared" si="16"/>
        <v>199</v>
      </c>
      <c r="E121" s="29" t="str" cm="1">
        <f t="array" ref="E121">_xll.BDP($B121&amp;" corp",E$11)</f>
        <v>EDPPL 1.7 07/20/80</v>
      </c>
      <c r="F121" s="29" t="str" cm="1">
        <f t="array" ref="F121">_xll.BDP($B121&amp;" corp",F$11)</f>
        <v>EDPPL</v>
      </c>
      <c r="G121" s="29" cm="1">
        <f t="array" ref="G121">_xll.BDP($B121&amp;" corp",G$11)</f>
        <v>1.7</v>
      </c>
      <c r="H121" s="31" cm="1">
        <f t="array" ref="H121">_xll.BDP($B121&amp;" corp",H$11)*1</f>
        <v>45767</v>
      </c>
      <c r="I121" s="31" t="str">
        <f t="shared" si="14"/>
        <v>EDPPL 1.7 25</v>
      </c>
      <c r="J121" s="29" t="str" cm="1">
        <f t="array" ref="J121">_xll.BDP($B121&amp;" corp",J$11)</f>
        <v>EUR</v>
      </c>
      <c r="K121" s="31" cm="1">
        <f t="array" ref="K121">_xll.BDP($B121&amp;" corp",K$11)*1</f>
        <v>43843</v>
      </c>
      <c r="L121" s="29">
        <f t="shared" ca="1" si="15"/>
        <v>283</v>
      </c>
      <c r="N121" s="29">
        <v>1</v>
      </c>
      <c r="O121" s="29" t="s">
        <v>1174</v>
      </c>
      <c r="P121" s="29">
        <f>_xll.BDH(B121&amp;"@"&amp;C121&amp;" Corp","blp_i_sprd_mid","-2AY",,"Dates=h","Fill=C","Sort=R","Dir=H","factor=1","pcs="&amp;TV122,"cols=199;rows=1")</f>
        <v>268.245</v>
      </c>
      <c r="Q121" s="29">
        <v>271.27199999999999</v>
      </c>
      <c r="R121" s="29">
        <v>272.60399999999998</v>
      </c>
      <c r="S121" s="29">
        <v>283.8</v>
      </c>
      <c r="T121" s="29">
        <v>286.16800000000001</v>
      </c>
      <c r="U121" s="29">
        <v>272.35700000000003</v>
      </c>
      <c r="V121" s="29">
        <v>266.88600000000002</v>
      </c>
      <c r="W121" s="29">
        <v>267.11</v>
      </c>
      <c r="X121" s="29">
        <v>267.202</v>
      </c>
      <c r="Y121" s="29">
        <v>266.726</v>
      </c>
      <c r="Z121" s="29">
        <v>263.33100000000002</v>
      </c>
      <c r="AA121" s="29">
        <v>264.74200000000002</v>
      </c>
      <c r="AB121" s="29">
        <v>277.90499999999997</v>
      </c>
      <c r="AC121" s="29">
        <v>290.79199999999997</v>
      </c>
      <c r="AD121" s="29">
        <v>289.274</v>
      </c>
      <c r="AE121" s="29">
        <v>295.93200000000002</v>
      </c>
      <c r="AF121" s="29">
        <v>302.54599999999999</v>
      </c>
      <c r="AG121" s="29">
        <v>308.99700000000001</v>
      </c>
      <c r="AH121" s="29">
        <v>312.95499999999998</v>
      </c>
      <c r="AI121" s="29">
        <v>301.41800000000001</v>
      </c>
      <c r="AJ121" s="29">
        <v>287.31299999999999</v>
      </c>
      <c r="AK121" s="29">
        <v>289.79700000000003</v>
      </c>
      <c r="AL121" s="29">
        <v>288.3</v>
      </c>
      <c r="AM121" s="29">
        <v>271.03899999999999</v>
      </c>
      <c r="AN121" s="29">
        <v>274.72800000000001</v>
      </c>
      <c r="AO121" s="29">
        <v>277.27499999999998</v>
      </c>
      <c r="AP121" s="29">
        <v>287.96199999999999</v>
      </c>
      <c r="AQ121" s="29">
        <v>291.91800000000001</v>
      </c>
      <c r="AR121" s="29">
        <v>290.61200000000002</v>
      </c>
      <c r="AS121" s="29">
        <v>283.28899999999999</v>
      </c>
      <c r="AT121" s="29">
        <v>285.64699999999999</v>
      </c>
      <c r="AU121" s="29">
        <v>286.33699999999999</v>
      </c>
      <c r="AV121" s="29">
        <v>285.32600000000002</v>
      </c>
      <c r="AW121" s="29">
        <v>285.24900000000002</v>
      </c>
      <c r="AX121" s="29">
        <v>285.274</v>
      </c>
      <c r="AY121" s="29">
        <v>286.738</v>
      </c>
      <c r="AZ121" s="29">
        <v>285.435</v>
      </c>
      <c r="BA121" s="29">
        <v>282.92200000000003</v>
      </c>
      <c r="BB121" s="29">
        <v>283.60300000000001</v>
      </c>
      <c r="BC121" s="29">
        <v>280.33100000000002</v>
      </c>
      <c r="BD121" s="29">
        <v>274.21499999999997</v>
      </c>
      <c r="BE121" s="29">
        <v>273.16000000000003</v>
      </c>
      <c r="BF121" s="29">
        <v>278.57299999999998</v>
      </c>
      <c r="BG121" s="29">
        <v>280.572</v>
      </c>
      <c r="BH121" s="29">
        <v>280.423</v>
      </c>
      <c r="BI121" s="29">
        <v>276.56700000000001</v>
      </c>
      <c r="BJ121" s="29">
        <v>274.46100000000001</v>
      </c>
      <c r="BK121" s="29">
        <v>273.18400000000003</v>
      </c>
      <c r="BL121" s="29">
        <v>269.64499999999998</v>
      </c>
      <c r="BM121" s="29">
        <v>264.78800000000001</v>
      </c>
      <c r="BN121" s="29">
        <v>266.733</v>
      </c>
      <c r="BO121" s="29">
        <v>270.79599999999999</v>
      </c>
      <c r="BP121" s="29">
        <v>278.54199999999997</v>
      </c>
      <c r="BQ121" s="29">
        <v>281.315</v>
      </c>
      <c r="BR121" s="29">
        <v>287.84899999999999</v>
      </c>
      <c r="BS121" s="29">
        <v>288.57900000000001</v>
      </c>
      <c r="BT121" s="29">
        <v>297.92700000000002</v>
      </c>
      <c r="BU121" s="29">
        <v>300.762</v>
      </c>
      <c r="BV121" s="29">
        <v>299.95400000000001</v>
      </c>
      <c r="BW121" s="29">
        <v>296.529</v>
      </c>
      <c r="BX121" s="29">
        <v>286.24099999999999</v>
      </c>
      <c r="BY121" s="29">
        <v>283.41399999999999</v>
      </c>
      <c r="BZ121" s="29">
        <v>278.27699999999999</v>
      </c>
      <c r="CA121" s="29">
        <v>275.69299999999998</v>
      </c>
      <c r="CB121" s="29">
        <v>275.15199999999999</v>
      </c>
      <c r="CC121" s="29">
        <v>282.05</v>
      </c>
      <c r="CD121" s="29">
        <v>266.87099999999998</v>
      </c>
      <c r="CE121" s="29">
        <v>289.48500000000001</v>
      </c>
      <c r="CF121" s="29">
        <v>314.11599999999999</v>
      </c>
      <c r="CG121" s="29">
        <v>318.54000000000002</v>
      </c>
      <c r="CH121" s="29">
        <v>341.65300000000002</v>
      </c>
      <c r="CI121" s="29">
        <v>348.36399999999998</v>
      </c>
      <c r="CJ121" s="29">
        <v>345.47399999999999</v>
      </c>
      <c r="CK121" s="29">
        <v>350.98599999999999</v>
      </c>
      <c r="CL121" s="29">
        <v>348.17099999999999</v>
      </c>
      <c r="CM121" s="29">
        <v>344.02300000000002</v>
      </c>
      <c r="CN121" s="29">
        <v>340.80099999999999</v>
      </c>
      <c r="CO121" s="29">
        <v>331.96800000000002</v>
      </c>
      <c r="CP121" s="29">
        <v>329.45</v>
      </c>
      <c r="CQ121" s="29">
        <v>335.54300000000001</v>
      </c>
      <c r="CR121" s="29">
        <v>336.82</v>
      </c>
      <c r="CS121" s="29">
        <v>344.37099999999998</v>
      </c>
      <c r="CT121" s="29">
        <v>345.565</v>
      </c>
      <c r="CU121" s="29">
        <v>344.06599999999997</v>
      </c>
      <c r="CV121" s="29">
        <v>343.34899999999999</v>
      </c>
      <c r="CW121" s="29">
        <v>336.995</v>
      </c>
      <c r="CX121" s="29">
        <v>327.19499999999999</v>
      </c>
      <c r="CY121" s="29">
        <v>329.84899999999999</v>
      </c>
      <c r="CZ121" s="29">
        <v>320.14600000000002</v>
      </c>
      <c r="DA121" s="29">
        <v>320.85399999999998</v>
      </c>
      <c r="DB121" s="29">
        <v>312.99</v>
      </c>
      <c r="DC121" s="29">
        <v>308.48700000000002</v>
      </c>
      <c r="DD121" s="29">
        <v>340.84399999999999</v>
      </c>
      <c r="DE121" s="29">
        <v>337.05700000000002</v>
      </c>
      <c r="DF121" s="29">
        <v>336.13</v>
      </c>
      <c r="DG121" s="29">
        <v>324.262</v>
      </c>
      <c r="DH121" s="29">
        <v>311.12400000000002</v>
      </c>
      <c r="DI121" s="29">
        <v>301.84399999999999</v>
      </c>
      <c r="DJ121" s="29">
        <v>324.42500000000001</v>
      </c>
      <c r="DK121" s="29">
        <v>345.702</v>
      </c>
      <c r="DL121" s="29">
        <v>356.36</v>
      </c>
      <c r="DM121" s="29">
        <v>372.09</v>
      </c>
      <c r="DN121" s="29">
        <v>375.95400000000001</v>
      </c>
      <c r="DO121" s="29">
        <v>379.38299999999998</v>
      </c>
      <c r="DP121" s="29">
        <v>378.29500000000002</v>
      </c>
      <c r="DQ121" s="29">
        <v>376.76799999999997</v>
      </c>
      <c r="DR121" s="29">
        <v>390.27800000000002</v>
      </c>
      <c r="DS121" s="29">
        <v>414.13400000000001</v>
      </c>
      <c r="DT121" s="29">
        <v>417.13099999999997</v>
      </c>
      <c r="DU121" s="29">
        <v>417.262</v>
      </c>
      <c r="DV121" s="29">
        <v>428.23899999999998</v>
      </c>
      <c r="DW121" s="29">
        <v>443.41899999999998</v>
      </c>
      <c r="DX121" s="29">
        <v>450.363</v>
      </c>
      <c r="DY121" s="29">
        <v>459.09899999999999</v>
      </c>
      <c r="DZ121" s="29">
        <v>460.154</v>
      </c>
      <c r="EA121" s="29">
        <v>440.26400000000001</v>
      </c>
      <c r="EB121" s="29">
        <v>437.07499999999999</v>
      </c>
      <c r="EC121" s="29">
        <v>436.22300000000001</v>
      </c>
      <c r="ED121" s="29">
        <v>439.59800000000001</v>
      </c>
      <c r="EE121" s="29">
        <v>433.27300000000002</v>
      </c>
      <c r="EF121" s="29">
        <v>428.59800000000001</v>
      </c>
      <c r="EG121" s="29">
        <v>429.565</v>
      </c>
      <c r="EH121" s="29">
        <v>423.39499999999998</v>
      </c>
      <c r="EI121" s="29">
        <v>400.05399999999997</v>
      </c>
      <c r="EJ121" s="29">
        <v>397.06700000000001</v>
      </c>
      <c r="EK121" s="29">
        <v>389.27</v>
      </c>
      <c r="EL121" s="29">
        <v>382.892</v>
      </c>
      <c r="EM121" s="29">
        <v>378.50200000000001</v>
      </c>
      <c r="EN121" s="29">
        <v>390.23899999999998</v>
      </c>
      <c r="EO121" s="29">
        <v>387.21800000000002</v>
      </c>
      <c r="EP121" s="29">
        <v>383.79399999999998</v>
      </c>
      <c r="EQ121" s="29">
        <v>376.43900000000002</v>
      </c>
      <c r="ER121" s="29">
        <v>360.09199999999998</v>
      </c>
      <c r="ES121" s="29">
        <v>345.62299999999999</v>
      </c>
      <c r="ET121" s="29">
        <v>344.99200000000002</v>
      </c>
      <c r="EU121" s="29">
        <v>323.726</v>
      </c>
      <c r="EV121" s="29">
        <v>317.50900000000001</v>
      </c>
      <c r="EW121" s="29">
        <v>356.71800000000002</v>
      </c>
      <c r="EX121" s="29">
        <v>396.029</v>
      </c>
      <c r="EY121" s="29">
        <v>419.779</v>
      </c>
      <c r="EZ121" s="29">
        <v>441.02499999999998</v>
      </c>
      <c r="FA121" s="29">
        <v>444.78399999999999</v>
      </c>
      <c r="FB121" s="29">
        <v>440.46</v>
      </c>
      <c r="FC121" s="29">
        <v>434.58100000000002</v>
      </c>
      <c r="FD121" s="29">
        <v>430.839</v>
      </c>
      <c r="FE121" s="29">
        <v>455.62400000000002</v>
      </c>
      <c r="FF121" s="29">
        <v>429.37299999999999</v>
      </c>
      <c r="FG121" s="29">
        <v>432.72300000000001</v>
      </c>
      <c r="FH121" s="29">
        <v>440.94200000000001</v>
      </c>
      <c r="FI121" s="29">
        <v>504.05200000000002</v>
      </c>
      <c r="FJ121" s="29">
        <v>518.82899999999995</v>
      </c>
      <c r="FK121" s="29">
        <v>502.03</v>
      </c>
      <c r="FL121" s="29">
        <v>504.44499999999999</v>
      </c>
      <c r="FM121" s="29">
        <v>497.76</v>
      </c>
      <c r="FN121" s="29">
        <v>462.56799999999998</v>
      </c>
      <c r="FO121" s="29">
        <v>427.74200000000002</v>
      </c>
      <c r="FP121" s="29">
        <v>373.351</v>
      </c>
      <c r="FQ121" s="29">
        <v>365.17599999999999</v>
      </c>
      <c r="FR121" s="29">
        <v>316.738</v>
      </c>
      <c r="FS121" s="29">
        <v>311.13900000000001</v>
      </c>
      <c r="FT121" s="29">
        <v>318.67099999999999</v>
      </c>
      <c r="FU121" s="29">
        <v>261.31099999999998</v>
      </c>
      <c r="FV121" s="29">
        <v>236.602</v>
      </c>
      <c r="FW121" s="29">
        <v>228.661</v>
      </c>
      <c r="FX121" s="29">
        <v>233.99199999999999</v>
      </c>
      <c r="FY121" s="29">
        <v>250.898</v>
      </c>
      <c r="FZ121" s="29">
        <v>248.19900000000001</v>
      </c>
      <c r="GA121" s="29">
        <v>230.435</v>
      </c>
      <c r="GB121" s="29">
        <v>215.01900000000001</v>
      </c>
      <c r="GC121" s="29">
        <v>211.93100000000001</v>
      </c>
      <c r="GD121" s="29">
        <v>202.893</v>
      </c>
      <c r="GE121" s="29">
        <v>186.262</v>
      </c>
      <c r="GF121" s="29">
        <v>187.15199999999999</v>
      </c>
      <c r="GG121" s="29">
        <v>189.15299999999999</v>
      </c>
      <c r="GH121" s="29">
        <v>191.76599999999999</v>
      </c>
      <c r="GI121" s="29">
        <v>190.71799999999999</v>
      </c>
      <c r="GJ121" s="29">
        <v>191.816</v>
      </c>
      <c r="GK121" s="29">
        <v>193.18299999999999</v>
      </c>
      <c r="GL121" s="29">
        <v>191.66499999999999</v>
      </c>
      <c r="GM121" s="29">
        <v>197.114</v>
      </c>
      <c r="GN121" s="29">
        <v>201.804</v>
      </c>
      <c r="GO121" s="29">
        <v>195.84700000000001</v>
      </c>
      <c r="GP121" s="29">
        <v>190.27199999999999</v>
      </c>
      <c r="GQ121" s="29">
        <v>190.61500000000001</v>
      </c>
      <c r="GR121" s="29">
        <v>197.11600000000001</v>
      </c>
      <c r="GS121" s="29">
        <v>206.84399999999999</v>
      </c>
      <c r="GT121" s="29">
        <v>207</v>
      </c>
      <c r="GU121" s="29">
        <v>205.852</v>
      </c>
      <c r="GV121" s="29">
        <v>199.172</v>
      </c>
      <c r="GW121" s="29">
        <v>201.36</v>
      </c>
      <c r="GX121" s="29">
        <v>206.66499999999999</v>
      </c>
      <c r="GY121" s="29">
        <v>193.393</v>
      </c>
      <c r="GZ121" s="29">
        <v>188.22800000000001</v>
      </c>
      <c r="HA121" s="29">
        <v>180.399</v>
      </c>
      <c r="HB121" s="29">
        <v>180.37100000000001</v>
      </c>
      <c r="HC121" s="29">
        <v>175.67599999999999</v>
      </c>
      <c r="HD121" s="29">
        <v>175.68299999999999</v>
      </c>
      <c r="HE121" s="29">
        <v>181.02099999999999</v>
      </c>
      <c r="HF121" s="29">
        <v>184.86799999999999</v>
      </c>
    </row>
    <row r="122" spans="2:529" x14ac:dyDescent="0.25">
      <c r="B122" s="29" t="s">
        <v>700</v>
      </c>
      <c r="C122" s="29" t="s">
        <v>927</v>
      </c>
      <c r="D122" s="29">
        <f t="shared" si="16"/>
        <v>511</v>
      </c>
      <c r="E122" s="29" t="str" cm="1">
        <f t="array" ref="E122">_xll.BDP($B122&amp;" corp",E$11)</f>
        <v>ELIASO 2 3/4 PERP</v>
      </c>
      <c r="F122" s="29" t="str" cm="1">
        <f t="array" ref="F122">_xll.BDP($B122&amp;" corp",F$11)</f>
        <v>ELIASO</v>
      </c>
      <c r="G122" s="29" cm="1">
        <f t="array" ref="G122">_xll.BDP($B122&amp;" corp",G$11)</f>
        <v>2.75</v>
      </c>
      <c r="H122" s="31" cm="1">
        <f t="array" ref="H122">_xll.BDP($B122&amp;" corp",H$11)*1</f>
        <v>45174</v>
      </c>
      <c r="I122" s="31" t="str">
        <f t="shared" si="14"/>
        <v>ELIASO 2.75 23</v>
      </c>
      <c r="J122" s="29" t="str" cm="1">
        <f t="array" ref="J122">_xll.BDP($B122&amp;" corp",J$11)</f>
        <v>EUR</v>
      </c>
      <c r="K122" s="31" cm="1">
        <f t="array" ref="K122">_xll.BDP($B122&amp;" corp",K$11)*1</f>
        <v>43340</v>
      </c>
      <c r="L122" s="29">
        <f t="shared" ca="1" si="15"/>
        <v>786</v>
      </c>
      <c r="N122" s="29">
        <v>1</v>
      </c>
      <c r="O122" s="29" t="s">
        <v>1174</v>
      </c>
      <c r="P122" s="29">
        <f>_xll.BDH(B122&amp;"@"&amp;C122&amp;" Corp","blp_i_sprd_mid","-2AY",,"Dates=h","Fill=C","Sort=R","Dir=H","factor=1","pcs="&amp;TV123,"cols=511;rows=1")</f>
        <v>166.81800000000001</v>
      </c>
      <c r="Q122" s="29">
        <v>168.40700000000001</v>
      </c>
      <c r="R122" s="29">
        <v>169.124</v>
      </c>
      <c r="S122" s="29">
        <v>168.203</v>
      </c>
      <c r="T122" s="29">
        <v>168.31399999999999</v>
      </c>
      <c r="U122" s="29">
        <v>165.77500000000001</v>
      </c>
      <c r="V122" s="29">
        <v>164.16900000000001</v>
      </c>
      <c r="W122" s="29">
        <v>163.13800000000001</v>
      </c>
      <c r="X122" s="29">
        <v>162.24600000000001</v>
      </c>
      <c r="Y122" s="29">
        <v>162.17500000000001</v>
      </c>
      <c r="Z122" s="29">
        <v>159.61600000000001</v>
      </c>
      <c r="AA122" s="29">
        <v>158.89500000000001</v>
      </c>
      <c r="AB122" s="29">
        <v>163.64400000000001</v>
      </c>
      <c r="AC122" s="29">
        <v>166.94300000000001</v>
      </c>
      <c r="AD122" s="29">
        <v>166.126</v>
      </c>
      <c r="AE122" s="29">
        <v>170.45099999999999</v>
      </c>
      <c r="AF122" s="29">
        <v>175.31899999999999</v>
      </c>
      <c r="AG122" s="29">
        <v>175.744</v>
      </c>
      <c r="AH122" s="29">
        <v>178.208</v>
      </c>
      <c r="AI122" s="29">
        <v>174.435</v>
      </c>
      <c r="AJ122" s="29">
        <v>164.75399999999999</v>
      </c>
      <c r="AK122" s="29">
        <v>166.84200000000001</v>
      </c>
      <c r="AL122" s="29">
        <v>168.63800000000001</v>
      </c>
      <c r="AM122" s="29">
        <v>161.803</v>
      </c>
      <c r="AN122" s="29">
        <v>161.87100000000001</v>
      </c>
      <c r="AO122" s="29">
        <v>162.38900000000001</v>
      </c>
      <c r="AP122" s="29">
        <v>165.31700000000001</v>
      </c>
      <c r="AQ122" s="29">
        <v>166.6</v>
      </c>
      <c r="AR122" s="29">
        <v>167.49600000000001</v>
      </c>
      <c r="AS122" s="29">
        <v>165.274</v>
      </c>
      <c r="AT122" s="29">
        <v>167.08699999999999</v>
      </c>
      <c r="AU122" s="29">
        <v>166.352</v>
      </c>
      <c r="AV122" s="29">
        <v>166.03200000000001</v>
      </c>
      <c r="AW122" s="29">
        <v>166.78800000000001</v>
      </c>
      <c r="AX122" s="29">
        <v>167.124</v>
      </c>
      <c r="AY122" s="29">
        <v>166.42400000000001</v>
      </c>
      <c r="AZ122" s="29">
        <v>169.28700000000001</v>
      </c>
      <c r="BA122" s="29">
        <v>168.333</v>
      </c>
      <c r="BB122" s="29">
        <v>169.35499999999999</v>
      </c>
      <c r="BC122" s="29">
        <v>169.53200000000001</v>
      </c>
      <c r="BD122" s="29">
        <v>169.71</v>
      </c>
      <c r="BE122" s="29">
        <v>172.346</v>
      </c>
      <c r="BF122" s="29">
        <v>176.196</v>
      </c>
      <c r="BG122" s="29">
        <v>175.48</v>
      </c>
      <c r="BH122" s="29">
        <v>175.48400000000001</v>
      </c>
      <c r="BI122" s="29">
        <v>175.40199999999999</v>
      </c>
      <c r="BJ122" s="29">
        <v>175.44</v>
      </c>
      <c r="BK122" s="29">
        <v>173.69399999999999</v>
      </c>
      <c r="BL122" s="29">
        <v>172.768</v>
      </c>
      <c r="BM122" s="29">
        <v>175.18100000000001</v>
      </c>
      <c r="BN122" s="29">
        <v>182.25399999999999</v>
      </c>
      <c r="BO122" s="29">
        <v>191.84800000000001</v>
      </c>
      <c r="BP122" s="29">
        <v>195.495</v>
      </c>
      <c r="BQ122" s="29">
        <v>200.15299999999999</v>
      </c>
      <c r="BR122" s="29">
        <v>204.06100000000001</v>
      </c>
      <c r="BS122" s="29">
        <v>212.29900000000001</v>
      </c>
      <c r="BT122" s="29">
        <v>213.41800000000001</v>
      </c>
      <c r="BU122" s="29">
        <v>214.59800000000001</v>
      </c>
      <c r="BV122" s="29">
        <v>212.74299999999999</v>
      </c>
      <c r="BW122" s="29">
        <v>207.72499999999999</v>
      </c>
      <c r="BX122" s="29">
        <v>208.19499999999999</v>
      </c>
      <c r="BY122" s="29">
        <v>207.37</v>
      </c>
      <c r="BZ122" s="29">
        <v>207.29400000000001</v>
      </c>
      <c r="CA122" s="29">
        <v>212.55600000000001</v>
      </c>
      <c r="CB122" s="29">
        <v>213.953</v>
      </c>
      <c r="CC122" s="29">
        <v>214.29300000000001</v>
      </c>
      <c r="CD122" s="29">
        <v>225.994</v>
      </c>
      <c r="CE122" s="29">
        <v>237.39</v>
      </c>
      <c r="CF122" s="29">
        <v>240.291</v>
      </c>
      <c r="CG122" s="29">
        <v>243.03299999999999</v>
      </c>
      <c r="CH122" s="29">
        <v>243.273</v>
      </c>
      <c r="CI122" s="29">
        <v>245.226</v>
      </c>
      <c r="CJ122" s="29">
        <v>247.71799999999999</v>
      </c>
      <c r="CK122" s="29">
        <v>248.53200000000001</v>
      </c>
      <c r="CL122" s="29">
        <v>246.90199999999999</v>
      </c>
      <c r="CM122" s="29">
        <v>244.80600000000001</v>
      </c>
      <c r="CN122" s="29">
        <v>244.43</v>
      </c>
      <c r="CO122" s="29">
        <v>248.29300000000001</v>
      </c>
      <c r="CP122" s="29">
        <v>251.50700000000001</v>
      </c>
      <c r="CQ122" s="29">
        <v>253.20500000000001</v>
      </c>
      <c r="CR122" s="29">
        <v>253.92699999999999</v>
      </c>
      <c r="CS122" s="29">
        <v>255.29599999999999</v>
      </c>
      <c r="CT122" s="29">
        <v>256.16899999999998</v>
      </c>
      <c r="CU122" s="29">
        <v>250.56100000000001</v>
      </c>
      <c r="CV122" s="29">
        <v>247.05699999999999</v>
      </c>
      <c r="CW122" s="29">
        <v>240.72300000000001</v>
      </c>
      <c r="CX122" s="29">
        <v>241.584</v>
      </c>
      <c r="CY122" s="29">
        <v>234.833</v>
      </c>
      <c r="CZ122" s="29">
        <v>234.82</v>
      </c>
      <c r="DA122" s="29">
        <v>227.626</v>
      </c>
      <c r="DB122" s="29">
        <v>220.55099999999999</v>
      </c>
      <c r="DC122" s="29">
        <v>227.732</v>
      </c>
      <c r="DD122" s="29">
        <v>217.649</v>
      </c>
      <c r="DE122" s="29">
        <v>214.136</v>
      </c>
      <c r="DF122" s="29">
        <v>203.642</v>
      </c>
      <c r="DG122" s="29">
        <v>197.565</v>
      </c>
      <c r="DH122" s="29">
        <v>192.22</v>
      </c>
      <c r="DI122" s="29">
        <v>200.11199999999999</v>
      </c>
      <c r="DJ122" s="29">
        <v>210.96199999999999</v>
      </c>
      <c r="DK122" s="29">
        <v>216.904</v>
      </c>
      <c r="DL122" s="29">
        <v>226.02500000000001</v>
      </c>
      <c r="DM122" s="29">
        <v>226.541</v>
      </c>
      <c r="DN122" s="29">
        <v>226.643</v>
      </c>
      <c r="DO122" s="29">
        <v>224.24799999999999</v>
      </c>
      <c r="DP122" s="29">
        <v>223.24</v>
      </c>
      <c r="DQ122" s="29">
        <v>232.768</v>
      </c>
      <c r="DR122" s="29">
        <v>243.74</v>
      </c>
      <c r="DS122" s="29">
        <v>248.37899999999999</v>
      </c>
      <c r="DT122" s="29">
        <v>252.79599999999999</v>
      </c>
      <c r="DU122" s="29">
        <v>257.375</v>
      </c>
      <c r="DV122" s="29">
        <v>263.88299999999998</v>
      </c>
      <c r="DW122" s="29">
        <v>269.57100000000003</v>
      </c>
      <c r="DX122" s="29">
        <v>271.16699999999997</v>
      </c>
      <c r="DY122" s="29">
        <v>265.351</v>
      </c>
      <c r="DZ122" s="29">
        <v>263.185</v>
      </c>
      <c r="EA122" s="29">
        <v>262.52999999999997</v>
      </c>
      <c r="EB122" s="29">
        <v>262.01900000000001</v>
      </c>
      <c r="EC122" s="29">
        <v>262.70999999999998</v>
      </c>
      <c r="ED122" s="29">
        <v>261.23899999999998</v>
      </c>
      <c r="EE122" s="29">
        <v>263.85599999999999</v>
      </c>
      <c r="EF122" s="29">
        <v>266.74</v>
      </c>
      <c r="EG122" s="29">
        <v>262.61200000000002</v>
      </c>
      <c r="EH122" s="29">
        <v>254.73400000000001</v>
      </c>
      <c r="EI122" s="29">
        <v>247.53700000000001</v>
      </c>
      <c r="EJ122" s="29">
        <v>241.76599999999999</v>
      </c>
      <c r="EK122" s="29">
        <v>235.292</v>
      </c>
      <c r="EL122" s="29">
        <v>243.65600000000001</v>
      </c>
      <c r="EM122" s="29">
        <v>246.78</v>
      </c>
      <c r="EN122" s="29">
        <v>249.95599999999999</v>
      </c>
      <c r="EO122" s="29">
        <v>253.227</v>
      </c>
      <c r="EP122" s="29">
        <v>250.85900000000001</v>
      </c>
      <c r="EQ122" s="29">
        <v>253.815</v>
      </c>
      <c r="ER122" s="29">
        <v>253.62899999999999</v>
      </c>
      <c r="ES122" s="29">
        <v>248.55799999999999</v>
      </c>
      <c r="ET122" s="29">
        <v>254.738</v>
      </c>
      <c r="EU122" s="29">
        <v>279.99299999999999</v>
      </c>
      <c r="EV122" s="29">
        <v>311.505</v>
      </c>
      <c r="EW122" s="29">
        <v>332.63099999999997</v>
      </c>
      <c r="EX122" s="29">
        <v>352.52699999999999</v>
      </c>
      <c r="EY122" s="29">
        <v>360.67599999999999</v>
      </c>
      <c r="EZ122" s="29">
        <v>357.78399999999999</v>
      </c>
      <c r="FA122" s="29">
        <v>357.54599999999999</v>
      </c>
      <c r="FB122" s="29">
        <v>361.54500000000002</v>
      </c>
      <c r="FC122" s="29">
        <v>359.22899999999998</v>
      </c>
      <c r="FD122" s="29">
        <v>357.767</v>
      </c>
      <c r="FE122" s="29">
        <v>360.36799999999999</v>
      </c>
      <c r="FF122" s="29">
        <v>360.62799999999999</v>
      </c>
      <c r="FG122" s="29">
        <v>384.69499999999999</v>
      </c>
      <c r="FH122" s="29">
        <v>389.851</v>
      </c>
      <c r="FI122" s="29">
        <v>367.56799999999998</v>
      </c>
      <c r="FJ122" s="29">
        <v>366.29899999999998</v>
      </c>
      <c r="FK122" s="29">
        <v>363.98200000000003</v>
      </c>
      <c r="FL122" s="29">
        <v>332.125</v>
      </c>
      <c r="FM122" s="29">
        <v>315.512</v>
      </c>
      <c r="FN122" s="29">
        <v>278.16699999999997</v>
      </c>
      <c r="FO122" s="29">
        <v>280.36</v>
      </c>
      <c r="FP122" s="29">
        <v>260.39699999999999</v>
      </c>
      <c r="FQ122" s="29">
        <v>257.08499999999998</v>
      </c>
      <c r="FR122" s="29">
        <v>263.22199999999998</v>
      </c>
      <c r="FS122" s="29">
        <v>209.13200000000001</v>
      </c>
      <c r="FT122" s="29">
        <v>185.173</v>
      </c>
      <c r="FU122" s="29">
        <v>178.63399999999999</v>
      </c>
      <c r="FV122" s="29">
        <v>183.7</v>
      </c>
      <c r="FW122" s="29">
        <v>192.49799999999999</v>
      </c>
      <c r="FX122" s="29">
        <v>189.66300000000001</v>
      </c>
      <c r="FY122" s="29">
        <v>162.429</v>
      </c>
      <c r="FZ122" s="29">
        <v>148.46299999999999</v>
      </c>
      <c r="GA122" s="29">
        <v>138.16800000000001</v>
      </c>
      <c r="GB122" s="29">
        <v>132.06</v>
      </c>
      <c r="GC122" s="29">
        <v>121.836</v>
      </c>
      <c r="GD122" s="29">
        <v>124.15900000000001</v>
      </c>
      <c r="GE122" s="29">
        <v>126.456</v>
      </c>
      <c r="GF122" s="29">
        <v>131.608</v>
      </c>
      <c r="GG122" s="29">
        <v>132.90199999999999</v>
      </c>
      <c r="GH122" s="29">
        <v>134.15700000000001</v>
      </c>
      <c r="GI122" s="29">
        <v>134.94200000000001</v>
      </c>
      <c r="GJ122" s="29">
        <v>134.565</v>
      </c>
      <c r="GK122" s="29">
        <v>136.26</v>
      </c>
      <c r="GL122" s="29">
        <v>137.66999999999999</v>
      </c>
      <c r="GM122" s="29">
        <v>136.804</v>
      </c>
      <c r="GN122" s="29">
        <v>134.809</v>
      </c>
      <c r="GO122" s="29">
        <v>139.68600000000001</v>
      </c>
      <c r="GP122" s="29">
        <v>141.583</v>
      </c>
      <c r="GQ122" s="29">
        <v>148.352</v>
      </c>
      <c r="GR122" s="29">
        <v>149.22</v>
      </c>
      <c r="GS122" s="29">
        <v>148.68799999999999</v>
      </c>
      <c r="GT122" s="29">
        <v>144.679</v>
      </c>
      <c r="GU122" s="29">
        <v>144.17099999999999</v>
      </c>
      <c r="GV122" s="29">
        <v>145.976</v>
      </c>
      <c r="GW122" s="29">
        <v>135.744</v>
      </c>
      <c r="GX122" s="29">
        <v>133.709</v>
      </c>
      <c r="GY122" s="29">
        <v>128.934</v>
      </c>
      <c r="GZ122" s="29">
        <v>128.791</v>
      </c>
      <c r="HA122" s="29">
        <v>126.833</v>
      </c>
      <c r="HB122" s="29">
        <v>127.19799999999999</v>
      </c>
      <c r="HC122" s="29">
        <v>132.10499999999999</v>
      </c>
      <c r="HD122" s="29">
        <v>136.524</v>
      </c>
      <c r="HE122" s="29">
        <v>136.90700000000001</v>
      </c>
      <c r="HF122" s="29">
        <v>137.81200000000001</v>
      </c>
      <c r="HG122" s="29">
        <v>141.77199999999999</v>
      </c>
      <c r="HH122" s="29">
        <v>140.59</v>
      </c>
      <c r="HI122" s="29">
        <v>143.875</v>
      </c>
      <c r="HJ122" s="29">
        <v>143.40299999999999</v>
      </c>
      <c r="HK122" s="29">
        <v>141.321</v>
      </c>
      <c r="HL122" s="29">
        <v>139.34899999999999</v>
      </c>
      <c r="HM122" s="29">
        <v>137.08600000000001</v>
      </c>
      <c r="HN122" s="29">
        <v>140.62700000000001</v>
      </c>
      <c r="HO122" s="29">
        <v>139.304</v>
      </c>
      <c r="HP122" s="29">
        <v>140.84700000000001</v>
      </c>
      <c r="HQ122" s="29">
        <v>141.53299999999999</v>
      </c>
      <c r="HR122" s="29">
        <v>142.94900000000001</v>
      </c>
      <c r="HS122" s="29">
        <v>143.53</v>
      </c>
      <c r="HT122" s="29">
        <v>143.81100000000001</v>
      </c>
      <c r="HU122" s="29">
        <v>146.65600000000001</v>
      </c>
      <c r="HV122" s="29">
        <v>148.34800000000001</v>
      </c>
      <c r="HW122" s="29">
        <v>149.309</v>
      </c>
      <c r="HX122" s="29">
        <v>151.15600000000001</v>
      </c>
      <c r="HY122" s="29">
        <v>153.935</v>
      </c>
      <c r="HZ122" s="29">
        <v>155.97800000000001</v>
      </c>
      <c r="IA122" s="29">
        <v>154.04599999999999</v>
      </c>
      <c r="IB122" s="29">
        <v>153.16499999999999</v>
      </c>
      <c r="IC122" s="29">
        <v>155.501</v>
      </c>
      <c r="ID122" s="29">
        <v>157.93</v>
      </c>
      <c r="IE122" s="29">
        <v>162.08000000000001</v>
      </c>
      <c r="IF122" s="29">
        <v>162.40100000000001</v>
      </c>
      <c r="IG122" s="29">
        <v>157.465</v>
      </c>
      <c r="IH122" s="29">
        <v>161.37799999999999</v>
      </c>
      <c r="II122" s="29">
        <v>162.26</v>
      </c>
      <c r="IJ122" s="29">
        <v>161.61000000000001</v>
      </c>
      <c r="IK122" s="29">
        <v>158.517</v>
      </c>
      <c r="IL122" s="29">
        <v>160.815</v>
      </c>
      <c r="IM122" s="29">
        <v>164.94300000000001</v>
      </c>
      <c r="IN122" s="29">
        <v>164.62299999999999</v>
      </c>
      <c r="IO122" s="29">
        <v>164.447</v>
      </c>
      <c r="IP122" s="29">
        <v>159.233</v>
      </c>
      <c r="IQ122" s="29">
        <v>157.23500000000001</v>
      </c>
      <c r="IR122" s="29">
        <v>156.50800000000001</v>
      </c>
      <c r="IS122" s="29">
        <v>155.828</v>
      </c>
      <c r="IT122" s="29">
        <v>151.69399999999999</v>
      </c>
      <c r="IU122" s="29">
        <v>148.785</v>
      </c>
      <c r="IV122" s="29">
        <v>150.19399999999999</v>
      </c>
      <c r="IW122" s="29">
        <v>148.542</v>
      </c>
      <c r="IX122" s="29">
        <v>144.297</v>
      </c>
      <c r="IY122" s="29">
        <v>146.405</v>
      </c>
      <c r="IZ122" s="29">
        <v>145.25899999999999</v>
      </c>
      <c r="JA122" s="29">
        <v>150.72</v>
      </c>
      <c r="JB122" s="29">
        <v>155.74</v>
      </c>
      <c r="JC122" s="29">
        <v>156.30099999999999</v>
      </c>
      <c r="JD122" s="29">
        <v>154.227</v>
      </c>
      <c r="JE122" s="29">
        <v>154.84399999999999</v>
      </c>
      <c r="JF122" s="29">
        <v>154.60900000000001</v>
      </c>
      <c r="JG122" s="29">
        <v>157.352</v>
      </c>
      <c r="JH122" s="29">
        <v>162.05099999999999</v>
      </c>
      <c r="JI122" s="29">
        <v>162.83199999999999</v>
      </c>
      <c r="JJ122" s="29">
        <v>162.107</v>
      </c>
      <c r="JK122" s="29">
        <v>161.71700000000001</v>
      </c>
      <c r="JL122" s="29">
        <v>163.85</v>
      </c>
      <c r="JM122" s="29">
        <v>165.779</v>
      </c>
      <c r="JN122" s="29">
        <v>165.43299999999999</v>
      </c>
      <c r="JO122" s="29">
        <v>167.619</v>
      </c>
      <c r="JP122" s="29">
        <v>169.114</v>
      </c>
      <c r="JQ122" s="29">
        <v>168.04499999999999</v>
      </c>
      <c r="JR122" s="29">
        <v>169.62</v>
      </c>
      <c r="JS122" s="29">
        <v>174.839</v>
      </c>
      <c r="JT122" s="29">
        <v>180.18799999999999</v>
      </c>
      <c r="JU122" s="29">
        <v>160.85400000000001</v>
      </c>
      <c r="JV122" s="29">
        <v>161.27600000000001</v>
      </c>
      <c r="JW122" s="29">
        <v>161.45099999999999</v>
      </c>
      <c r="JX122" s="29">
        <v>156.345</v>
      </c>
      <c r="JY122" s="29">
        <v>152.31800000000001</v>
      </c>
      <c r="JZ122" s="29">
        <v>153.36000000000001</v>
      </c>
      <c r="KA122" s="29">
        <v>152.84100000000001</v>
      </c>
      <c r="KB122" s="29">
        <v>153.773</v>
      </c>
      <c r="KC122" s="29">
        <v>153.43199999999999</v>
      </c>
      <c r="KD122" s="29">
        <v>149.089</v>
      </c>
      <c r="KE122" s="29">
        <v>148.21799999999999</v>
      </c>
      <c r="KF122" s="29">
        <v>144.80199999999999</v>
      </c>
      <c r="KG122" s="29">
        <v>149.64400000000001</v>
      </c>
      <c r="KH122" s="29">
        <v>149.38</v>
      </c>
      <c r="KI122" s="29">
        <v>144.952</v>
      </c>
      <c r="KJ122" s="29">
        <v>141.16999999999999</v>
      </c>
      <c r="KK122" s="29">
        <v>136.197</v>
      </c>
      <c r="KL122" s="29">
        <v>138.691</v>
      </c>
      <c r="KM122" s="29">
        <v>164.815</v>
      </c>
      <c r="KN122" s="29">
        <v>161.51599999999999</v>
      </c>
      <c r="KO122" s="29">
        <v>155.48500000000001</v>
      </c>
      <c r="KP122" s="29">
        <v>155.80600000000001</v>
      </c>
      <c r="KQ122" s="29">
        <v>153.87200000000001</v>
      </c>
      <c r="KR122" s="29">
        <v>158.40600000000001</v>
      </c>
      <c r="KS122" s="29">
        <v>159.512</v>
      </c>
      <c r="KT122" s="29">
        <v>157.70699999999999</v>
      </c>
      <c r="KU122" s="29">
        <v>155.952</v>
      </c>
      <c r="KV122" s="29">
        <v>155.17099999999999</v>
      </c>
      <c r="KW122" s="29">
        <v>155.08000000000001</v>
      </c>
      <c r="KX122" s="29">
        <v>152.77500000000001</v>
      </c>
      <c r="KY122" s="29">
        <v>150.31299999999999</v>
      </c>
      <c r="KZ122" s="29">
        <v>149.624</v>
      </c>
      <c r="LA122" s="29">
        <v>148.71299999999999</v>
      </c>
      <c r="LB122" s="29">
        <v>159.40700000000001</v>
      </c>
      <c r="LC122" s="29">
        <v>166.73099999999999</v>
      </c>
      <c r="LD122" s="29">
        <v>168.828</v>
      </c>
      <c r="LE122" s="29">
        <v>177</v>
      </c>
      <c r="LF122" s="29">
        <v>180.459</v>
      </c>
      <c r="LG122" s="29">
        <v>167.19200000000001</v>
      </c>
      <c r="LH122" s="29">
        <v>162.59800000000001</v>
      </c>
      <c r="LI122" s="29">
        <v>158.98500000000001</v>
      </c>
      <c r="LJ122" s="29">
        <v>159.00299999999999</v>
      </c>
      <c r="LK122" s="29">
        <v>159.06299999999999</v>
      </c>
      <c r="LL122" s="29">
        <v>171.37799999999999</v>
      </c>
      <c r="LM122" s="29">
        <v>175.99199999999999</v>
      </c>
      <c r="LN122" s="29">
        <v>183.506</v>
      </c>
      <c r="LO122" s="29">
        <v>161.06399999999999</v>
      </c>
      <c r="LP122" s="29">
        <v>146.92099999999999</v>
      </c>
      <c r="LQ122" s="29">
        <v>144.34299999999999</v>
      </c>
      <c r="LR122" s="29">
        <v>141.797</v>
      </c>
      <c r="LS122" s="29">
        <v>129.37</v>
      </c>
      <c r="LT122" s="29">
        <v>127.669</v>
      </c>
      <c r="LU122" s="29">
        <v>128.96199999999999</v>
      </c>
      <c r="LV122" s="29">
        <v>133.125</v>
      </c>
      <c r="LW122" s="29">
        <v>139.739</v>
      </c>
      <c r="LX122" s="29">
        <v>142.583</v>
      </c>
      <c r="LY122" s="29">
        <v>143.655</v>
      </c>
      <c r="LZ122" s="29">
        <v>141.79400000000001</v>
      </c>
      <c r="MA122" s="29">
        <v>137.536</v>
      </c>
      <c r="MB122" s="29">
        <v>133.99299999999999</v>
      </c>
      <c r="MC122" s="29">
        <v>133.768</v>
      </c>
      <c r="MD122" s="29">
        <v>134.143</v>
      </c>
      <c r="ME122" s="29">
        <v>134.82400000000001</v>
      </c>
      <c r="MF122" s="29">
        <v>148.041</v>
      </c>
      <c r="MG122" s="29">
        <v>149.595</v>
      </c>
      <c r="MH122" s="29">
        <v>143.297</v>
      </c>
      <c r="MI122" s="29">
        <v>135.97399999999999</v>
      </c>
      <c r="MJ122" s="29">
        <v>138.70400000000001</v>
      </c>
      <c r="MK122" s="29">
        <v>149.46700000000001</v>
      </c>
      <c r="ML122" s="29">
        <v>154.56800000000001</v>
      </c>
      <c r="MM122" s="29">
        <v>156.197</v>
      </c>
      <c r="MN122" s="29">
        <v>164.20099999999999</v>
      </c>
      <c r="MO122" s="29">
        <v>171.82499999999999</v>
      </c>
      <c r="MP122" s="29">
        <v>171.226</v>
      </c>
      <c r="MQ122" s="29">
        <v>173.15600000000001</v>
      </c>
      <c r="MR122" s="29">
        <v>172.95099999999999</v>
      </c>
      <c r="MS122" s="29">
        <v>171.75200000000001</v>
      </c>
      <c r="MT122" s="29">
        <v>174.095</v>
      </c>
      <c r="MU122" s="29">
        <v>173.83699999999999</v>
      </c>
      <c r="MV122" s="29">
        <v>187.31399999999999</v>
      </c>
      <c r="MW122" s="29">
        <v>200.03100000000001</v>
      </c>
      <c r="MX122" s="29">
        <v>211.93199999999999</v>
      </c>
      <c r="MY122" s="29">
        <v>216.13300000000001</v>
      </c>
      <c r="MZ122" s="29">
        <v>217.42</v>
      </c>
      <c r="NA122" s="29">
        <v>211.756</v>
      </c>
      <c r="NB122" s="29">
        <v>212.285</v>
      </c>
      <c r="NC122" s="29">
        <v>222.90299999999999</v>
      </c>
      <c r="ND122" s="29">
        <v>220.542</v>
      </c>
      <c r="NE122" s="29">
        <v>222.648</v>
      </c>
      <c r="NF122" s="29">
        <v>224.393</v>
      </c>
      <c r="NG122" s="29">
        <v>227.87</v>
      </c>
      <c r="NH122" s="29">
        <v>227.40700000000001</v>
      </c>
      <c r="NI122" s="29">
        <v>223.86199999999999</v>
      </c>
      <c r="NJ122" s="29">
        <v>227.36500000000001</v>
      </c>
      <c r="NK122" s="29">
        <v>223.58600000000001</v>
      </c>
      <c r="NL122" s="29">
        <v>222.05099999999999</v>
      </c>
      <c r="NM122" s="29">
        <v>222.44300000000001</v>
      </c>
      <c r="NN122" s="29">
        <v>223.054</v>
      </c>
      <c r="NO122" s="29">
        <v>216.77600000000001</v>
      </c>
      <c r="NP122" s="29">
        <v>213.708</v>
      </c>
      <c r="NQ122" s="29">
        <v>213.87100000000001</v>
      </c>
      <c r="NR122" s="29">
        <v>211.39400000000001</v>
      </c>
      <c r="NS122" s="29">
        <v>212.328</v>
      </c>
      <c r="NT122" s="29">
        <v>217.374</v>
      </c>
      <c r="NU122" s="29">
        <v>215.71799999999999</v>
      </c>
      <c r="NV122" s="29">
        <v>217.167</v>
      </c>
      <c r="NW122" s="29">
        <v>211.33699999999999</v>
      </c>
      <c r="NX122" s="29">
        <v>215.041</v>
      </c>
      <c r="NY122" s="29">
        <v>210.75399999999999</v>
      </c>
      <c r="NZ122" s="29">
        <v>202.73099999999999</v>
      </c>
      <c r="OA122" s="29">
        <v>196.23099999999999</v>
      </c>
      <c r="OB122" s="29">
        <v>193.68199999999999</v>
      </c>
      <c r="OC122" s="29">
        <v>192.94800000000001</v>
      </c>
      <c r="OD122" s="29">
        <v>195.18100000000001</v>
      </c>
      <c r="OE122" s="29">
        <v>194.77199999999999</v>
      </c>
      <c r="OF122" s="29">
        <v>198.25700000000001</v>
      </c>
      <c r="OG122" s="29">
        <v>200.17400000000001</v>
      </c>
      <c r="OH122" s="29">
        <v>199.184</v>
      </c>
      <c r="OI122" s="29">
        <v>200.00899999999999</v>
      </c>
      <c r="OJ122" s="29">
        <v>197.19399999999999</v>
      </c>
      <c r="OK122" s="29">
        <v>198.899</v>
      </c>
      <c r="OL122" s="29">
        <v>195.62700000000001</v>
      </c>
      <c r="OM122" s="29">
        <v>198.07599999999999</v>
      </c>
      <c r="ON122" s="29">
        <v>200.393</v>
      </c>
      <c r="OO122" s="29">
        <v>203.19499999999999</v>
      </c>
      <c r="OP122" s="29">
        <v>213.535</v>
      </c>
      <c r="OQ122" s="29">
        <v>217.34700000000001</v>
      </c>
      <c r="OR122" s="29">
        <v>214.09</v>
      </c>
      <c r="OS122" s="29">
        <v>214.476</v>
      </c>
      <c r="OT122" s="29">
        <v>213.63900000000001</v>
      </c>
      <c r="OU122" s="29">
        <v>214.09100000000001</v>
      </c>
      <c r="OV122" s="29">
        <v>212.422</v>
      </c>
      <c r="OW122" s="29">
        <v>215.62100000000001</v>
      </c>
      <c r="OX122" s="29">
        <v>214.91499999999999</v>
      </c>
      <c r="OY122" s="29">
        <v>224.58</v>
      </c>
      <c r="OZ122" s="29">
        <v>230.12899999999999</v>
      </c>
      <c r="PA122" s="29">
        <v>235.09700000000001</v>
      </c>
      <c r="PB122" s="29">
        <v>230.649</v>
      </c>
      <c r="PC122" s="29">
        <v>236.273</v>
      </c>
      <c r="PD122" s="29">
        <v>232.89599999999999</v>
      </c>
      <c r="PE122" s="29">
        <v>229.14599999999999</v>
      </c>
      <c r="PF122" s="29">
        <v>225.392</v>
      </c>
      <c r="PG122" s="29">
        <v>222.214</v>
      </c>
      <c r="PH122" s="29">
        <v>230.55500000000001</v>
      </c>
      <c r="PI122" s="29">
        <v>233.82499999999999</v>
      </c>
      <c r="PJ122" s="29">
        <v>234.041</v>
      </c>
      <c r="PK122" s="29">
        <v>238.46299999999999</v>
      </c>
      <c r="PL122" s="29">
        <v>244.596</v>
      </c>
      <c r="PM122" s="29">
        <v>253.113</v>
      </c>
      <c r="PN122" s="29">
        <v>255.97800000000001</v>
      </c>
      <c r="PO122" s="29">
        <v>253.92400000000001</v>
      </c>
      <c r="PP122" s="29">
        <v>247.86799999999999</v>
      </c>
      <c r="PQ122" s="29">
        <v>242.029</v>
      </c>
      <c r="PR122" s="29">
        <v>241.37</v>
      </c>
      <c r="PS122" s="29">
        <v>235.98</v>
      </c>
      <c r="PT122" s="29">
        <v>231.333</v>
      </c>
      <c r="PU122" s="29">
        <v>233.16399999999999</v>
      </c>
      <c r="PV122" s="29">
        <v>240.22399999999999</v>
      </c>
      <c r="PW122" s="29">
        <v>244.86699999999999</v>
      </c>
      <c r="PX122" s="29">
        <v>250.63200000000001</v>
      </c>
      <c r="PY122" s="29">
        <v>244.63200000000001</v>
      </c>
      <c r="PZ122" s="29">
        <v>246.39699999999999</v>
      </c>
      <c r="QA122" s="29">
        <v>245.55500000000001</v>
      </c>
      <c r="QB122" s="29">
        <v>245.78899999999999</v>
      </c>
      <c r="QC122" s="29">
        <v>246.94399999999999</v>
      </c>
      <c r="QD122" s="29">
        <v>249.77500000000001</v>
      </c>
      <c r="QE122" s="29">
        <v>249.46799999999999</v>
      </c>
      <c r="QF122" s="29">
        <v>252.833</v>
      </c>
      <c r="QG122" s="29">
        <v>265.726</v>
      </c>
      <c r="QH122" s="29">
        <v>266.54000000000002</v>
      </c>
      <c r="QI122" s="29">
        <v>255.56700000000001</v>
      </c>
      <c r="QJ122" s="29">
        <v>241.59100000000001</v>
      </c>
      <c r="QK122" s="29">
        <v>244.11799999999999</v>
      </c>
      <c r="QL122" s="29">
        <v>250.91200000000001</v>
      </c>
      <c r="QM122" s="29">
        <v>251.072</v>
      </c>
      <c r="QN122" s="29">
        <v>259.35399999999998</v>
      </c>
      <c r="QO122" s="29">
        <v>270.52800000000002</v>
      </c>
      <c r="QP122" s="29">
        <v>273.07</v>
      </c>
      <c r="QQ122" s="29">
        <v>271.80500000000001</v>
      </c>
      <c r="QR122" s="29">
        <v>271.80399999999997</v>
      </c>
      <c r="QS122" s="29">
        <v>274.27300000000002</v>
      </c>
      <c r="QT122" s="29">
        <v>270.95299999999997</v>
      </c>
      <c r="QU122" s="29">
        <v>268.86900000000003</v>
      </c>
      <c r="QV122" s="29">
        <v>265.35599999999999</v>
      </c>
      <c r="QW122" s="29">
        <v>266.04199999999997</v>
      </c>
      <c r="QX122" s="29">
        <v>278.10399999999998</v>
      </c>
      <c r="QY122" s="29">
        <v>279.29599999999999</v>
      </c>
      <c r="QZ122" s="29">
        <v>288.91199999999998</v>
      </c>
      <c r="RA122" s="29">
        <v>287.54500000000002</v>
      </c>
      <c r="RB122" s="29">
        <v>283.87700000000001</v>
      </c>
      <c r="RC122" s="29">
        <v>290.13299999999998</v>
      </c>
      <c r="RD122" s="29">
        <v>290.14800000000002</v>
      </c>
      <c r="RE122" s="29">
        <v>306.28300000000002</v>
      </c>
      <c r="RF122" s="29">
        <v>314.87299999999999</v>
      </c>
      <c r="RG122" s="29">
        <v>320.66199999999998</v>
      </c>
      <c r="RH122" s="29">
        <v>322.851</v>
      </c>
      <c r="RI122" s="29">
        <v>311.83199999999999</v>
      </c>
      <c r="RJ122" s="29">
        <v>304.26</v>
      </c>
      <c r="RK122" s="29">
        <v>304.91000000000003</v>
      </c>
      <c r="RL122" s="29">
        <v>303.28500000000003</v>
      </c>
      <c r="RM122" s="29">
        <v>299.255</v>
      </c>
      <c r="RN122" s="29">
        <v>298.05799999999999</v>
      </c>
      <c r="RO122" s="29">
        <v>298.036</v>
      </c>
      <c r="RP122" s="29">
        <v>294.05200000000002</v>
      </c>
      <c r="RQ122" s="29">
        <v>290.22899999999998</v>
      </c>
      <c r="RR122" s="29">
        <v>286.02999999999997</v>
      </c>
      <c r="RS122" s="29">
        <v>284.86</v>
      </c>
      <c r="RT122" s="29">
        <v>282.48099999999999</v>
      </c>
      <c r="RU122" s="29">
        <v>288.90199999999999</v>
      </c>
      <c r="RV122" s="29">
        <v>297.46100000000001</v>
      </c>
      <c r="RW122" s="29">
        <v>298.875</v>
      </c>
      <c r="RX122" s="29">
        <v>295.048</v>
      </c>
      <c r="RY122" s="29">
        <v>287.85300000000001</v>
      </c>
      <c r="RZ122" s="29">
        <v>280.04500000000002</v>
      </c>
      <c r="SA122" s="29">
        <v>273.601</v>
      </c>
      <c r="SB122" s="29">
        <v>265.67500000000001</v>
      </c>
      <c r="SC122" s="29">
        <v>266.83699999999999</v>
      </c>
      <c r="SD122" s="29">
        <v>260.04300000000001</v>
      </c>
      <c r="SE122" s="29">
        <v>252.858</v>
      </c>
      <c r="SF122" s="29">
        <v>251.00200000000001</v>
      </c>
      <c r="SG122" s="29">
        <v>247.73599999999999</v>
      </c>
      <c r="SH122" s="29">
        <v>253.536</v>
      </c>
      <c r="SI122" s="29">
        <v>251.63300000000001</v>
      </c>
      <c r="SJ122" s="29">
        <v>254.55099999999999</v>
      </c>
      <c r="SK122" s="29">
        <v>260.91899999999998</v>
      </c>
      <c r="SL122" s="29">
        <v>248.37</v>
      </c>
      <c r="SM122" s="29">
        <v>244.095</v>
      </c>
      <c r="SN122" s="29">
        <v>239.14699999999999</v>
      </c>
      <c r="SO122" s="29">
        <v>233.51</v>
      </c>
      <c r="SP122" s="29">
        <v>229.94900000000001</v>
      </c>
      <c r="SQ122" s="29">
        <v>229.83099999999999</v>
      </c>
      <c r="SR122" s="29">
        <v>227.37</v>
      </c>
      <c r="SS122" s="29">
        <v>224.494</v>
      </c>
      <c r="ST122" s="29">
        <v>227.155</v>
      </c>
      <c r="SU122" s="29">
        <v>229.86</v>
      </c>
      <c r="SV122" s="29">
        <v>230.66200000000001</v>
      </c>
      <c r="SW122" s="29">
        <v>230.75899999999999</v>
      </c>
      <c r="SX122" s="29">
        <v>233.89599999999999</v>
      </c>
      <c r="SY122" s="29">
        <v>237.95599999999999</v>
      </c>
      <c r="SZ122" s="29">
        <v>239.28100000000001</v>
      </c>
      <c r="TA122" s="29">
        <v>240.48500000000001</v>
      </c>
      <c r="TB122" s="29">
        <v>240.03800000000001</v>
      </c>
      <c r="TC122" s="29">
        <v>231.97499999999999</v>
      </c>
      <c r="TD122" s="29">
        <v>231.02199999999999</v>
      </c>
      <c r="TE122" s="29">
        <v>229.119</v>
      </c>
      <c r="TF122" s="29">
        <v>224.84</v>
      </c>
    </row>
    <row r="123" spans="2:529" x14ac:dyDescent="0.25">
      <c r="B123" s="29" t="s">
        <v>536</v>
      </c>
      <c r="C123" s="29" t="s">
        <v>927</v>
      </c>
      <c r="D123" s="29">
        <f t="shared" si="16"/>
        <v>513</v>
      </c>
      <c r="E123" s="29" t="str" cm="1">
        <f t="array" ref="E123">_xll.BDP($B123&amp;" corp",E$11)</f>
        <v>ENBW 3 5/8 04/02/76</v>
      </c>
      <c r="F123" s="29" t="str" cm="1">
        <f t="array" ref="F123">_xll.BDP($B123&amp;" corp",F$11)</f>
        <v>ENBW</v>
      </c>
      <c r="G123" s="29" cm="1">
        <f t="array" ref="G123">_xll.BDP($B123&amp;" corp",G$11)</f>
        <v>3.625</v>
      </c>
      <c r="H123" s="31" cm="1">
        <f t="array" ref="H123">_xll.BDP($B123&amp;" corp",H$11)*1</f>
        <v>44288</v>
      </c>
      <c r="I123" s="31" t="str">
        <f t="shared" si="14"/>
        <v>ENBW 3.625 21</v>
      </c>
      <c r="J123" s="29" t="str" cm="1">
        <f t="array" ref="J123">_xll.BDP($B123&amp;" corp",J$11)</f>
        <v>EUR</v>
      </c>
      <c r="K123" s="31" cm="1">
        <f t="array" ref="K123">_xll.BDP($B123&amp;" corp",K$11)*1</f>
        <v>41709</v>
      </c>
      <c r="L123" s="29">
        <f t="shared" ca="1" si="15"/>
        <v>2417</v>
      </c>
      <c r="N123" s="29">
        <v>1</v>
      </c>
      <c r="O123" s="29" t="s">
        <v>1174</v>
      </c>
      <c r="P123" s="29">
        <f>_xll.BDH(B123&amp;"@"&amp;C123&amp;" Corp","blp_i_sprd_mid","-2AY",,"Dates=h","Fill=C","Sort=R","Dir=H","factor=1","pcs="&amp;TV124,"cols=513;rows=1")</f>
        <v>80.566000000000003</v>
      </c>
      <c r="Q123" s="29">
        <v>77.936999999999998</v>
      </c>
      <c r="R123" s="29">
        <v>81.728999999999999</v>
      </c>
      <c r="S123" s="29">
        <v>72.667000000000002</v>
      </c>
      <c r="T123" s="29">
        <v>72.66</v>
      </c>
      <c r="U123" s="29">
        <v>67.938999999999993</v>
      </c>
      <c r="V123" s="29">
        <v>64.284000000000006</v>
      </c>
      <c r="W123" s="29">
        <v>64.078999999999994</v>
      </c>
      <c r="X123" s="29">
        <v>65.513000000000005</v>
      </c>
      <c r="Y123" s="29">
        <v>66.956000000000003</v>
      </c>
      <c r="Z123" s="29">
        <v>71.460999999999999</v>
      </c>
      <c r="AA123" s="29">
        <v>67.674000000000007</v>
      </c>
      <c r="AB123" s="29">
        <v>74.12</v>
      </c>
      <c r="AC123" s="29">
        <v>72.989000000000004</v>
      </c>
      <c r="AD123" s="29">
        <v>77.231999999999999</v>
      </c>
      <c r="AE123" s="29">
        <v>82.123999999999995</v>
      </c>
      <c r="AF123" s="29">
        <v>83.778000000000006</v>
      </c>
      <c r="AG123" s="29">
        <v>86.849000000000004</v>
      </c>
      <c r="AH123" s="29">
        <v>94.677999999999997</v>
      </c>
      <c r="AI123" s="29">
        <v>94.192999999999998</v>
      </c>
      <c r="AJ123" s="29">
        <v>87.38</v>
      </c>
      <c r="AK123" s="29">
        <v>83.34</v>
      </c>
      <c r="AL123" s="29">
        <v>70.412999999999997</v>
      </c>
      <c r="AM123" s="29">
        <v>65.712000000000003</v>
      </c>
      <c r="AN123" s="29">
        <v>62.265000000000001</v>
      </c>
      <c r="AO123" s="29">
        <v>69.540000000000006</v>
      </c>
      <c r="AP123" s="29">
        <v>74.406999999999996</v>
      </c>
      <c r="AQ123" s="29">
        <v>75.989999999999995</v>
      </c>
      <c r="AR123" s="29">
        <v>72.117999999999995</v>
      </c>
      <c r="AS123" s="29">
        <v>59.834000000000003</v>
      </c>
      <c r="AT123" s="29">
        <v>70.472999999999999</v>
      </c>
      <c r="AU123" s="29">
        <v>69.915000000000006</v>
      </c>
      <c r="AV123" s="29">
        <v>67.728999999999999</v>
      </c>
      <c r="AW123" s="29">
        <v>68.132999999999996</v>
      </c>
      <c r="AX123" s="29">
        <v>69.816999999999993</v>
      </c>
      <c r="AY123" s="29">
        <v>78.057000000000002</v>
      </c>
      <c r="AZ123" s="29">
        <v>86.341999999999999</v>
      </c>
      <c r="BA123" s="29">
        <v>39.94</v>
      </c>
      <c r="BB123" s="29">
        <v>88.676000000000002</v>
      </c>
      <c r="BC123" s="29">
        <v>89.787000000000006</v>
      </c>
      <c r="BD123" s="29">
        <v>86.394000000000005</v>
      </c>
      <c r="BE123" s="29">
        <v>85.537000000000006</v>
      </c>
      <c r="BF123" s="29">
        <v>83.503</v>
      </c>
      <c r="BG123" s="29">
        <v>84.328999999999994</v>
      </c>
      <c r="BH123" s="29">
        <v>83.07</v>
      </c>
      <c r="BI123" s="29">
        <v>85.602999999999994</v>
      </c>
      <c r="BJ123" s="29">
        <v>90.972999999999999</v>
      </c>
      <c r="BK123" s="29">
        <v>92.346000000000004</v>
      </c>
      <c r="BL123" s="29">
        <v>94.010999999999996</v>
      </c>
      <c r="BM123" s="29">
        <v>94.254999999999995</v>
      </c>
      <c r="BN123" s="29">
        <v>95.712999999999994</v>
      </c>
      <c r="BO123" s="29">
        <v>95.825999999999993</v>
      </c>
      <c r="BP123" s="29">
        <v>97.935000000000002</v>
      </c>
      <c r="BQ123" s="29">
        <v>106.55800000000001</v>
      </c>
      <c r="BR123" s="29">
        <v>107.51900000000001</v>
      </c>
      <c r="BS123" s="29">
        <v>112.738</v>
      </c>
      <c r="BT123" s="29">
        <v>126.44799999999999</v>
      </c>
      <c r="BU123" s="29">
        <v>122.26300000000001</v>
      </c>
      <c r="BV123" s="29">
        <v>128.93600000000001</v>
      </c>
      <c r="BW123" s="29">
        <v>127.008</v>
      </c>
      <c r="BX123" s="29">
        <v>125.773</v>
      </c>
      <c r="BY123" s="29">
        <v>125.425</v>
      </c>
      <c r="BZ123" s="29">
        <v>121.218</v>
      </c>
      <c r="CA123" s="29">
        <v>126.836</v>
      </c>
      <c r="CB123" s="29">
        <v>126.206</v>
      </c>
      <c r="CC123" s="29">
        <v>138.56299999999999</v>
      </c>
      <c r="CD123" s="29">
        <v>136.197</v>
      </c>
      <c r="CE123" s="29">
        <v>167.548</v>
      </c>
      <c r="CF123" s="29">
        <v>173.57499999999999</v>
      </c>
      <c r="CG123" s="29">
        <v>172.38200000000001</v>
      </c>
      <c r="CH123" s="29">
        <v>181.20099999999999</v>
      </c>
      <c r="CI123" s="29">
        <v>187.97399999999999</v>
      </c>
      <c r="CJ123" s="29">
        <v>189.45400000000001</v>
      </c>
      <c r="CK123" s="29">
        <v>192.56700000000001</v>
      </c>
      <c r="CL123" s="29">
        <v>188.79</v>
      </c>
      <c r="CM123" s="29">
        <v>186.19</v>
      </c>
      <c r="CN123" s="29">
        <v>184.11500000000001</v>
      </c>
      <c r="CO123" s="29">
        <v>182.13399999999999</v>
      </c>
      <c r="CP123" s="29">
        <v>182.84399999999999</v>
      </c>
      <c r="CQ123" s="29">
        <v>186.505</v>
      </c>
      <c r="CR123" s="29">
        <v>187.08199999999999</v>
      </c>
      <c r="CS123" s="29">
        <v>187.881</v>
      </c>
      <c r="CT123" s="29">
        <v>186.99799999999999</v>
      </c>
      <c r="CU123" s="29">
        <v>182.00800000000001</v>
      </c>
      <c r="CV123" s="29">
        <v>175.62200000000001</v>
      </c>
      <c r="CW123" s="29">
        <v>172.79</v>
      </c>
      <c r="CX123" s="29">
        <v>174.47</v>
      </c>
      <c r="CY123" s="29">
        <v>172.18600000000001</v>
      </c>
      <c r="CZ123" s="29">
        <v>175.53399999999999</v>
      </c>
      <c r="DA123" s="29">
        <v>161.22900000000001</v>
      </c>
      <c r="DB123" s="29">
        <v>157.786</v>
      </c>
      <c r="DC123" s="29">
        <v>142.786</v>
      </c>
      <c r="DD123" s="29">
        <v>156.85900000000001</v>
      </c>
      <c r="DE123" s="29">
        <v>151.32900000000001</v>
      </c>
      <c r="DF123" s="29">
        <v>143.953</v>
      </c>
      <c r="DG123" s="29">
        <v>130.839</v>
      </c>
      <c r="DH123" s="29">
        <v>114.21599999999999</v>
      </c>
      <c r="DI123" s="29">
        <v>94.406000000000006</v>
      </c>
      <c r="DJ123" s="29">
        <v>111.979</v>
      </c>
      <c r="DK123" s="29">
        <v>121.154</v>
      </c>
      <c r="DL123" s="29">
        <v>133.26300000000001</v>
      </c>
      <c r="DM123" s="29">
        <v>142.589</v>
      </c>
      <c r="DN123" s="29">
        <v>145.57300000000001</v>
      </c>
      <c r="DO123" s="29">
        <v>132.41800000000001</v>
      </c>
      <c r="DP123" s="29">
        <v>134.03100000000001</v>
      </c>
      <c r="DQ123" s="29">
        <v>127.428</v>
      </c>
      <c r="DR123" s="29">
        <v>135.55699999999999</v>
      </c>
      <c r="DS123" s="29">
        <v>166.47399999999999</v>
      </c>
      <c r="DT123" s="29">
        <v>156.923</v>
      </c>
      <c r="DU123" s="29">
        <v>161.626</v>
      </c>
      <c r="DV123" s="29">
        <v>174.03399999999999</v>
      </c>
      <c r="DW123" s="29">
        <v>191.42599999999999</v>
      </c>
      <c r="DX123" s="29">
        <v>202.11799999999999</v>
      </c>
      <c r="DY123" s="29">
        <v>207.73</v>
      </c>
      <c r="DZ123" s="29">
        <v>208.68</v>
      </c>
      <c r="EA123" s="29">
        <v>203.601</v>
      </c>
      <c r="EB123" s="29">
        <v>196.77</v>
      </c>
      <c r="EC123" s="29">
        <v>196.196</v>
      </c>
      <c r="ED123" s="29">
        <v>180.006</v>
      </c>
      <c r="EE123" s="29">
        <v>186.024</v>
      </c>
      <c r="EF123" s="29">
        <v>192.67699999999999</v>
      </c>
      <c r="EG123" s="29">
        <v>196.21700000000001</v>
      </c>
      <c r="EH123" s="29">
        <v>196.52699999999999</v>
      </c>
      <c r="EI123" s="29">
        <v>182.066</v>
      </c>
      <c r="EJ123" s="29">
        <v>181.458</v>
      </c>
      <c r="EK123" s="29">
        <v>176.452</v>
      </c>
      <c r="EL123" s="29">
        <v>171.279</v>
      </c>
      <c r="EM123" s="29">
        <v>182.12100000000001</v>
      </c>
      <c r="EN123" s="29">
        <v>196.80600000000001</v>
      </c>
      <c r="EO123" s="29">
        <v>213.89099999999999</v>
      </c>
      <c r="EP123" s="29">
        <v>228.136</v>
      </c>
      <c r="EQ123" s="29">
        <v>222.274</v>
      </c>
      <c r="ER123" s="29">
        <v>215.589</v>
      </c>
      <c r="ES123" s="29">
        <v>211.571</v>
      </c>
      <c r="ET123" s="29">
        <v>226.05099999999999</v>
      </c>
      <c r="EU123" s="29">
        <v>215.286</v>
      </c>
      <c r="EV123" s="29">
        <v>220.32900000000001</v>
      </c>
      <c r="EW123" s="29">
        <v>317.51799999999997</v>
      </c>
      <c r="EX123" s="29">
        <v>395.48599999999999</v>
      </c>
      <c r="EY123" s="29">
        <v>459.43799999999999</v>
      </c>
      <c r="EZ123" s="29">
        <v>526.255</v>
      </c>
      <c r="FA123" s="29">
        <v>549.12300000000005</v>
      </c>
      <c r="FB123" s="29">
        <v>550.73</v>
      </c>
      <c r="FC123" s="29">
        <v>554.12900000000002</v>
      </c>
      <c r="FD123" s="29">
        <v>558.89</v>
      </c>
      <c r="FE123" s="29">
        <v>570.67700000000002</v>
      </c>
      <c r="FF123" s="29">
        <v>569.91700000000003</v>
      </c>
      <c r="FG123" s="29">
        <v>595.11500000000001</v>
      </c>
      <c r="FH123" s="29">
        <v>610.89400000000001</v>
      </c>
      <c r="FI123" s="29">
        <v>628.23400000000004</v>
      </c>
      <c r="FJ123" s="29">
        <v>630.43399999999997</v>
      </c>
      <c r="FK123" s="29">
        <v>603.33100000000002</v>
      </c>
      <c r="FL123" s="29">
        <v>632.24099999999999</v>
      </c>
      <c r="FM123" s="29">
        <v>626.86400000000003</v>
      </c>
      <c r="FN123" s="29">
        <v>461.08499999999998</v>
      </c>
      <c r="FO123" s="29">
        <v>361.41500000000002</v>
      </c>
      <c r="FP123" s="29">
        <v>254.83500000000001</v>
      </c>
      <c r="FQ123" s="29">
        <v>237.78200000000001</v>
      </c>
      <c r="FR123" s="29">
        <v>179.423</v>
      </c>
      <c r="FS123" s="29">
        <v>172.351</v>
      </c>
      <c r="FT123" s="29">
        <v>179.577</v>
      </c>
      <c r="FU123" s="29">
        <v>100.143</v>
      </c>
      <c r="FV123" s="29">
        <v>87.617000000000004</v>
      </c>
      <c r="FW123" s="29">
        <v>86.486000000000004</v>
      </c>
      <c r="FX123" s="29">
        <v>90.119</v>
      </c>
      <c r="FY123" s="29">
        <v>94.906999999999996</v>
      </c>
      <c r="FZ123" s="29">
        <v>95.287999999999997</v>
      </c>
      <c r="GA123" s="29">
        <v>65.31</v>
      </c>
      <c r="GB123" s="29">
        <v>64.126999999999995</v>
      </c>
      <c r="GC123" s="29">
        <v>54.462000000000003</v>
      </c>
      <c r="GD123" s="29">
        <v>51.953000000000003</v>
      </c>
      <c r="GE123" s="29">
        <v>48.469000000000001</v>
      </c>
      <c r="GF123" s="29">
        <v>48.942999999999998</v>
      </c>
      <c r="GG123" s="29">
        <v>50.878999999999998</v>
      </c>
      <c r="GH123" s="29">
        <v>53.22</v>
      </c>
      <c r="GI123" s="29">
        <v>51.814999999999998</v>
      </c>
      <c r="GJ123" s="29">
        <v>52.55</v>
      </c>
      <c r="GK123" s="29">
        <v>52.337000000000003</v>
      </c>
      <c r="GL123" s="29">
        <v>54.142000000000003</v>
      </c>
      <c r="GM123" s="29">
        <v>54.475000000000001</v>
      </c>
      <c r="GN123" s="29">
        <v>55.805</v>
      </c>
      <c r="GO123" s="29">
        <v>55.426000000000002</v>
      </c>
      <c r="GP123" s="29">
        <v>55.381999999999998</v>
      </c>
      <c r="GQ123" s="29">
        <v>58.247999999999998</v>
      </c>
      <c r="GR123" s="29">
        <v>61.826000000000001</v>
      </c>
      <c r="GS123" s="29">
        <v>62.396999999999998</v>
      </c>
      <c r="GT123" s="29">
        <v>62.915999999999997</v>
      </c>
      <c r="GU123" s="29">
        <v>64.248000000000005</v>
      </c>
      <c r="GV123" s="29">
        <v>63.765999999999998</v>
      </c>
      <c r="GW123" s="29">
        <v>64.063000000000002</v>
      </c>
      <c r="GX123" s="29">
        <v>62.914000000000001</v>
      </c>
      <c r="GY123" s="29">
        <v>58.427</v>
      </c>
      <c r="GZ123" s="29">
        <v>57.969000000000001</v>
      </c>
      <c r="HA123" s="29">
        <v>58.567</v>
      </c>
      <c r="HB123" s="29">
        <v>59.719000000000001</v>
      </c>
      <c r="HC123" s="29">
        <v>59.177999999999997</v>
      </c>
      <c r="HD123" s="29">
        <v>60.454999999999998</v>
      </c>
      <c r="HE123" s="29">
        <v>62.932000000000002</v>
      </c>
      <c r="HF123" s="29">
        <v>65.832999999999998</v>
      </c>
      <c r="HG123" s="29">
        <v>64.411000000000001</v>
      </c>
      <c r="HH123" s="29">
        <v>64.97</v>
      </c>
      <c r="HI123" s="29">
        <v>63.576000000000001</v>
      </c>
      <c r="HJ123" s="29">
        <v>64.034999999999997</v>
      </c>
      <c r="HK123" s="29">
        <v>65.864000000000004</v>
      </c>
      <c r="HL123" s="29">
        <v>60.487000000000002</v>
      </c>
      <c r="HM123" s="29">
        <v>60.438000000000002</v>
      </c>
      <c r="HN123" s="29">
        <v>58.151000000000003</v>
      </c>
      <c r="HO123" s="29">
        <v>56.183</v>
      </c>
      <c r="HP123" s="29">
        <v>54.953000000000003</v>
      </c>
      <c r="HQ123" s="29">
        <v>56.09</v>
      </c>
      <c r="HR123" s="29">
        <v>59.215000000000003</v>
      </c>
      <c r="HS123" s="29">
        <v>60.118000000000002</v>
      </c>
      <c r="HT123" s="29">
        <v>61.125999999999998</v>
      </c>
      <c r="HU123" s="29">
        <v>62.798000000000002</v>
      </c>
      <c r="HV123" s="29">
        <v>65.260000000000005</v>
      </c>
      <c r="HW123" s="29">
        <v>68.715999999999994</v>
      </c>
      <c r="HX123" s="29">
        <v>67.305999999999997</v>
      </c>
      <c r="HY123" s="29">
        <v>68.507999999999996</v>
      </c>
      <c r="HZ123" s="29">
        <v>69.259</v>
      </c>
      <c r="IA123" s="29">
        <v>71.78</v>
      </c>
      <c r="IB123" s="29">
        <v>75.650000000000006</v>
      </c>
      <c r="IC123" s="29">
        <v>76.817999999999998</v>
      </c>
      <c r="ID123" s="29">
        <v>78.123000000000005</v>
      </c>
      <c r="IE123" s="29">
        <v>78.313000000000002</v>
      </c>
      <c r="IF123" s="29">
        <v>79.355999999999995</v>
      </c>
      <c r="IG123" s="29">
        <v>81.031000000000006</v>
      </c>
      <c r="IH123" s="29">
        <v>79.417000000000002</v>
      </c>
      <c r="II123" s="29">
        <v>77.92</v>
      </c>
      <c r="IJ123" s="29">
        <v>79.67</v>
      </c>
      <c r="IK123" s="29">
        <v>81.771000000000001</v>
      </c>
      <c r="IL123" s="29">
        <v>81.066999999999993</v>
      </c>
      <c r="IM123" s="29">
        <v>82.45</v>
      </c>
      <c r="IN123" s="29">
        <v>80.768000000000001</v>
      </c>
      <c r="IO123" s="29">
        <v>81.778000000000006</v>
      </c>
      <c r="IP123" s="29">
        <v>82.841999999999999</v>
      </c>
      <c r="IQ123" s="29">
        <v>83.459000000000003</v>
      </c>
      <c r="IR123" s="29">
        <v>79.563000000000002</v>
      </c>
      <c r="IS123" s="29">
        <v>76.959000000000003</v>
      </c>
      <c r="IT123" s="29">
        <v>76.444000000000003</v>
      </c>
      <c r="IU123" s="29">
        <v>74.102999999999994</v>
      </c>
      <c r="IV123" s="29">
        <v>73.77</v>
      </c>
      <c r="IW123" s="29">
        <v>73.058000000000007</v>
      </c>
      <c r="IX123" s="29">
        <v>73.667000000000002</v>
      </c>
      <c r="IY123" s="29">
        <v>72.566999999999993</v>
      </c>
      <c r="IZ123" s="29">
        <v>72.248999999999995</v>
      </c>
      <c r="JA123" s="29">
        <v>74.210999999999999</v>
      </c>
      <c r="JB123" s="29">
        <v>74.608999999999995</v>
      </c>
      <c r="JC123" s="29">
        <v>77.914000000000001</v>
      </c>
      <c r="JD123" s="29">
        <v>80.855000000000004</v>
      </c>
      <c r="JE123" s="29">
        <v>79.073999999999998</v>
      </c>
      <c r="JF123" s="29">
        <v>77.762</v>
      </c>
      <c r="JG123" s="29">
        <v>74.251000000000005</v>
      </c>
      <c r="JH123" s="29">
        <v>73.772000000000006</v>
      </c>
      <c r="JI123" s="29">
        <v>73.034000000000006</v>
      </c>
      <c r="JJ123" s="29">
        <v>77.626000000000005</v>
      </c>
      <c r="JK123" s="29">
        <v>77.606999999999999</v>
      </c>
      <c r="JL123" s="29">
        <v>78.185000000000002</v>
      </c>
      <c r="JM123" s="29">
        <v>80.844999999999999</v>
      </c>
      <c r="JN123" s="29">
        <v>80.153000000000006</v>
      </c>
      <c r="JO123" s="29">
        <v>81.248000000000005</v>
      </c>
      <c r="JP123" s="29">
        <v>81.713999999999999</v>
      </c>
      <c r="JQ123" s="29">
        <v>82.590999999999994</v>
      </c>
      <c r="JR123" s="29">
        <v>85.3</v>
      </c>
      <c r="JS123" s="29">
        <v>85.734999999999999</v>
      </c>
      <c r="JT123" s="29">
        <v>88.025000000000006</v>
      </c>
      <c r="JU123" s="29">
        <v>89.887</v>
      </c>
      <c r="JV123" s="29">
        <v>89.914000000000001</v>
      </c>
      <c r="JW123" s="29">
        <v>80.673000000000002</v>
      </c>
      <c r="JX123" s="29">
        <v>80.617999999999995</v>
      </c>
      <c r="JY123" s="29">
        <v>80.161000000000001</v>
      </c>
      <c r="JZ123" s="29">
        <v>76.055000000000007</v>
      </c>
      <c r="KA123" s="29">
        <v>73.268000000000001</v>
      </c>
      <c r="KB123" s="29">
        <v>74.117999999999995</v>
      </c>
      <c r="KC123" s="29">
        <v>74.894999999999996</v>
      </c>
      <c r="KD123" s="29">
        <v>76.209999999999994</v>
      </c>
      <c r="KE123" s="29">
        <v>77.308000000000007</v>
      </c>
      <c r="KF123" s="29">
        <v>74.911000000000001</v>
      </c>
      <c r="KG123" s="29">
        <v>75.861999999999995</v>
      </c>
      <c r="KH123" s="29">
        <v>73.971999999999994</v>
      </c>
      <c r="KI123" s="29">
        <v>77.768000000000001</v>
      </c>
      <c r="KJ123" s="29">
        <v>78.778000000000006</v>
      </c>
      <c r="KK123" s="29">
        <v>73.228999999999999</v>
      </c>
      <c r="KL123" s="29">
        <v>67.61</v>
      </c>
      <c r="KM123" s="29">
        <v>68.67</v>
      </c>
      <c r="KN123" s="29">
        <v>72.501999999999995</v>
      </c>
      <c r="KO123" s="29">
        <v>88.010999999999996</v>
      </c>
      <c r="KP123" s="29">
        <v>84.364999999999995</v>
      </c>
      <c r="KQ123" s="29">
        <v>82.158000000000001</v>
      </c>
      <c r="KR123" s="29">
        <v>80.078999999999994</v>
      </c>
      <c r="KS123" s="29">
        <v>76.594999999999999</v>
      </c>
      <c r="KT123" s="29">
        <v>80.968999999999994</v>
      </c>
      <c r="KU123" s="29">
        <v>82.399000000000001</v>
      </c>
      <c r="KV123" s="29">
        <v>79.787999999999997</v>
      </c>
      <c r="KW123" s="29">
        <v>78.962000000000003</v>
      </c>
      <c r="KX123" s="29">
        <v>81.972999999999999</v>
      </c>
      <c r="KY123" s="29">
        <v>81.313999999999993</v>
      </c>
      <c r="KZ123" s="29">
        <v>82.403000000000006</v>
      </c>
      <c r="LA123" s="29">
        <v>83.174999999999997</v>
      </c>
      <c r="LB123" s="29">
        <v>80.149000000000001</v>
      </c>
      <c r="LC123" s="29">
        <v>82.234999999999999</v>
      </c>
      <c r="LD123" s="29">
        <v>88.447999999999993</v>
      </c>
      <c r="LE123" s="29">
        <v>95.372</v>
      </c>
      <c r="LF123" s="29">
        <v>99.343000000000004</v>
      </c>
      <c r="LG123" s="29">
        <v>104.566</v>
      </c>
      <c r="LH123" s="29">
        <v>105.89</v>
      </c>
      <c r="LI123" s="29">
        <v>99.537000000000006</v>
      </c>
      <c r="LJ123" s="29">
        <v>99.183000000000007</v>
      </c>
      <c r="LK123" s="29">
        <v>97.631</v>
      </c>
      <c r="LL123" s="29">
        <v>99.686999999999998</v>
      </c>
      <c r="LM123" s="29">
        <v>97.793999999999997</v>
      </c>
      <c r="LN123" s="29">
        <v>102.28400000000001</v>
      </c>
      <c r="LO123" s="29">
        <v>105.833</v>
      </c>
      <c r="LP123" s="29">
        <v>107.24299999999999</v>
      </c>
      <c r="LQ123" s="29">
        <v>93.882999999999996</v>
      </c>
      <c r="LR123" s="29">
        <v>88.194999999999993</v>
      </c>
      <c r="LS123" s="29">
        <v>89.728999999999999</v>
      </c>
      <c r="LT123" s="29">
        <v>92.397000000000006</v>
      </c>
      <c r="LU123" s="29">
        <v>82.915000000000006</v>
      </c>
      <c r="LV123" s="29">
        <v>79.415000000000006</v>
      </c>
      <c r="LW123" s="29">
        <v>81.210999999999999</v>
      </c>
      <c r="LX123" s="29">
        <v>87.061000000000007</v>
      </c>
      <c r="LY123" s="29">
        <v>92.501000000000005</v>
      </c>
      <c r="LZ123" s="29">
        <v>92.525000000000006</v>
      </c>
      <c r="MA123" s="29">
        <v>92.066000000000003</v>
      </c>
      <c r="MB123" s="29">
        <v>91.567999999999998</v>
      </c>
      <c r="MC123" s="29">
        <v>90.116</v>
      </c>
      <c r="MD123" s="29">
        <v>89.953000000000003</v>
      </c>
      <c r="ME123" s="29">
        <v>88.795000000000002</v>
      </c>
      <c r="MF123" s="29">
        <v>87.096000000000004</v>
      </c>
      <c r="MG123" s="29">
        <v>87.090999999999994</v>
      </c>
      <c r="MH123" s="29">
        <v>90.888999999999996</v>
      </c>
      <c r="MI123" s="29">
        <v>92.97</v>
      </c>
      <c r="MJ123" s="29">
        <v>87.584999999999994</v>
      </c>
      <c r="MK123" s="29">
        <v>80.572000000000003</v>
      </c>
      <c r="ML123" s="29">
        <v>81.254000000000005</v>
      </c>
      <c r="MM123" s="29">
        <v>85.236999999999995</v>
      </c>
      <c r="MN123" s="29">
        <v>89.399000000000001</v>
      </c>
      <c r="MO123" s="29">
        <v>87.248999999999995</v>
      </c>
      <c r="MP123" s="29">
        <v>91.245999999999995</v>
      </c>
      <c r="MQ123" s="29">
        <v>90.275000000000006</v>
      </c>
      <c r="MR123" s="29">
        <v>90.831000000000003</v>
      </c>
      <c r="MS123" s="29">
        <v>90.941999999999993</v>
      </c>
      <c r="MT123" s="29">
        <v>91.260999999999996</v>
      </c>
      <c r="MU123" s="29">
        <v>90.262</v>
      </c>
      <c r="MV123" s="29">
        <v>88.950999999999993</v>
      </c>
      <c r="MW123" s="29">
        <v>89.47</v>
      </c>
      <c r="MX123" s="29">
        <v>96.474000000000004</v>
      </c>
      <c r="MY123" s="29">
        <v>97.076999999999998</v>
      </c>
      <c r="MZ123" s="29">
        <v>100.77200000000001</v>
      </c>
      <c r="NA123" s="29">
        <v>102.11799999999999</v>
      </c>
      <c r="NB123" s="29">
        <v>101.024</v>
      </c>
      <c r="NC123" s="29">
        <v>95.549000000000007</v>
      </c>
      <c r="ND123" s="29">
        <v>105.372</v>
      </c>
      <c r="NE123" s="29">
        <v>115.501</v>
      </c>
      <c r="NF123" s="29">
        <v>120.251</v>
      </c>
      <c r="NG123" s="29">
        <v>122.89700000000001</v>
      </c>
      <c r="NH123" s="29">
        <v>128.143</v>
      </c>
      <c r="NI123" s="29">
        <v>129.749</v>
      </c>
      <c r="NJ123" s="29">
        <v>129.38200000000001</v>
      </c>
      <c r="NK123" s="29">
        <v>127.498</v>
      </c>
      <c r="NL123" s="29">
        <v>129.79400000000001</v>
      </c>
      <c r="NM123" s="29">
        <v>126.992</v>
      </c>
      <c r="NN123" s="29">
        <v>122.926</v>
      </c>
      <c r="NO123" s="29">
        <v>128.16399999999999</v>
      </c>
      <c r="NP123" s="29">
        <v>130.006</v>
      </c>
      <c r="NQ123" s="29">
        <v>114.87</v>
      </c>
      <c r="NR123" s="29">
        <v>112.84099999999999</v>
      </c>
      <c r="NS123" s="29">
        <v>112.548</v>
      </c>
      <c r="NT123" s="29">
        <v>114.739</v>
      </c>
      <c r="NU123" s="29">
        <v>115.06100000000001</v>
      </c>
      <c r="NV123" s="29">
        <v>115.937</v>
      </c>
      <c r="NW123" s="29">
        <v>116.61</v>
      </c>
      <c r="NX123" s="29">
        <v>116.29900000000001</v>
      </c>
      <c r="NY123" s="29">
        <v>106.76600000000001</v>
      </c>
      <c r="NZ123" s="29">
        <v>106.639</v>
      </c>
      <c r="OA123" s="29">
        <v>104.565</v>
      </c>
      <c r="OB123" s="29">
        <v>96.656000000000006</v>
      </c>
      <c r="OC123" s="29">
        <v>85.543999999999997</v>
      </c>
      <c r="OD123" s="29">
        <v>90.15</v>
      </c>
      <c r="OE123" s="29">
        <v>91.512</v>
      </c>
      <c r="OF123" s="29">
        <v>92.82</v>
      </c>
      <c r="OG123" s="29">
        <v>99.953999999999994</v>
      </c>
      <c r="OH123" s="29">
        <v>102.044</v>
      </c>
      <c r="OI123" s="29">
        <v>103.783</v>
      </c>
      <c r="OJ123" s="29">
        <v>103.873</v>
      </c>
      <c r="OK123" s="29">
        <v>105.127</v>
      </c>
      <c r="OL123" s="29">
        <v>106.70099999999999</v>
      </c>
      <c r="OM123" s="29">
        <v>107.536</v>
      </c>
      <c r="ON123" s="29">
        <v>108.291</v>
      </c>
      <c r="OO123" s="29">
        <v>107.776</v>
      </c>
      <c r="OP123" s="29">
        <v>108.399</v>
      </c>
      <c r="OQ123" s="29">
        <v>114.22499999999999</v>
      </c>
      <c r="OR123" s="29">
        <v>118.003</v>
      </c>
      <c r="OS123" s="29">
        <v>123.54</v>
      </c>
      <c r="OT123" s="29">
        <v>122.45699999999999</v>
      </c>
      <c r="OU123" s="29">
        <v>123.92100000000001</v>
      </c>
      <c r="OV123" s="29">
        <v>121.706</v>
      </c>
      <c r="OW123" s="29">
        <v>121.01300000000001</v>
      </c>
      <c r="OX123" s="29">
        <v>121.74</v>
      </c>
      <c r="OY123" s="29">
        <v>125.828</v>
      </c>
      <c r="OZ123" s="29">
        <v>128.89400000000001</v>
      </c>
      <c r="PA123" s="29">
        <v>132.977</v>
      </c>
      <c r="PB123" s="29">
        <v>135.68600000000001</v>
      </c>
      <c r="PC123" s="29">
        <v>139.67500000000001</v>
      </c>
      <c r="PD123" s="29">
        <v>142.15899999999999</v>
      </c>
      <c r="PE123" s="29">
        <v>147.25200000000001</v>
      </c>
      <c r="PF123" s="29">
        <v>139.07900000000001</v>
      </c>
      <c r="PG123" s="29">
        <v>140.28700000000001</v>
      </c>
      <c r="PH123" s="29">
        <v>137.77600000000001</v>
      </c>
      <c r="PI123" s="29">
        <v>133.92400000000001</v>
      </c>
      <c r="PJ123" s="29">
        <v>138.435</v>
      </c>
      <c r="PK123" s="29">
        <v>146.26400000000001</v>
      </c>
      <c r="PL123" s="29">
        <v>149.203</v>
      </c>
      <c r="PM123" s="29">
        <v>160.95500000000001</v>
      </c>
      <c r="PN123" s="29">
        <v>166.22</v>
      </c>
      <c r="PO123" s="29">
        <v>175.292</v>
      </c>
      <c r="PP123" s="29">
        <v>176.93100000000001</v>
      </c>
      <c r="PQ123" s="29">
        <v>176.09700000000001</v>
      </c>
      <c r="PR123" s="29">
        <v>167.88900000000001</v>
      </c>
      <c r="PS123" s="29">
        <v>163.33500000000001</v>
      </c>
      <c r="PT123" s="29">
        <v>162.68799999999999</v>
      </c>
      <c r="PU123" s="29">
        <v>162.292</v>
      </c>
      <c r="PV123" s="29">
        <v>154.73400000000001</v>
      </c>
      <c r="PW123" s="29">
        <v>154.976</v>
      </c>
      <c r="PX123" s="29">
        <v>159.59299999999999</v>
      </c>
      <c r="PY123" s="29">
        <v>163.255</v>
      </c>
      <c r="PZ123" s="29">
        <v>167.946</v>
      </c>
      <c r="QA123" s="29">
        <v>167.958</v>
      </c>
      <c r="QB123" s="29">
        <v>169.03299999999999</v>
      </c>
      <c r="QC123" s="29">
        <v>168.91</v>
      </c>
      <c r="QD123" s="29">
        <v>175.33799999999999</v>
      </c>
      <c r="QE123" s="29">
        <v>179.00299999999999</v>
      </c>
      <c r="QF123" s="29">
        <v>178.08699999999999</v>
      </c>
      <c r="QG123" s="29">
        <v>177.37</v>
      </c>
      <c r="QH123" s="29">
        <v>188.42599999999999</v>
      </c>
      <c r="QI123" s="29">
        <v>199.63499999999999</v>
      </c>
      <c r="QJ123" s="29">
        <v>202.83</v>
      </c>
      <c r="QK123" s="29">
        <v>187.59800000000001</v>
      </c>
      <c r="QL123" s="29">
        <v>177.56299999999999</v>
      </c>
      <c r="QM123" s="29">
        <v>179.48</v>
      </c>
      <c r="QN123" s="29">
        <v>182.91499999999999</v>
      </c>
      <c r="QO123" s="29">
        <v>179.84399999999999</v>
      </c>
      <c r="QP123" s="29">
        <v>181.43</v>
      </c>
      <c r="QQ123" s="29">
        <v>193.386</v>
      </c>
      <c r="QR123" s="29">
        <v>195.423</v>
      </c>
      <c r="QS123" s="29">
        <v>190.435</v>
      </c>
      <c r="QT123" s="29">
        <v>187.61500000000001</v>
      </c>
      <c r="QU123" s="29">
        <v>189.43899999999999</v>
      </c>
      <c r="QV123" s="29">
        <v>186.78399999999999</v>
      </c>
      <c r="QW123" s="29">
        <v>183.03899999999999</v>
      </c>
      <c r="QX123" s="29">
        <v>174.18899999999999</v>
      </c>
      <c r="QY123" s="29">
        <v>173.059</v>
      </c>
      <c r="QZ123" s="29">
        <v>174.20099999999999</v>
      </c>
      <c r="RA123" s="29">
        <v>173.54900000000001</v>
      </c>
      <c r="RB123" s="29">
        <v>194.846</v>
      </c>
      <c r="RC123" s="29">
        <v>193.571</v>
      </c>
      <c r="RD123" s="29">
        <v>194.416</v>
      </c>
      <c r="RE123" s="29">
        <v>208.809</v>
      </c>
      <c r="RF123" s="29">
        <v>211.876</v>
      </c>
      <c r="RG123" s="29">
        <v>230.8</v>
      </c>
      <c r="RH123" s="29">
        <v>241.87200000000001</v>
      </c>
      <c r="RI123" s="29">
        <v>250.86500000000001</v>
      </c>
      <c r="RJ123" s="29">
        <v>255.92099999999999</v>
      </c>
      <c r="RK123" s="29">
        <v>229.75399999999999</v>
      </c>
      <c r="RL123" s="29">
        <v>225.351</v>
      </c>
      <c r="RM123" s="29">
        <v>221.93</v>
      </c>
      <c r="RN123" s="29">
        <v>220.92699999999999</v>
      </c>
      <c r="RO123" s="29">
        <v>213.197</v>
      </c>
      <c r="RP123" s="29">
        <v>218.61</v>
      </c>
      <c r="RQ123" s="29">
        <v>217.745</v>
      </c>
      <c r="RR123" s="29">
        <v>218.726</v>
      </c>
      <c r="RS123" s="29">
        <v>219.92099999999999</v>
      </c>
      <c r="RT123" s="29">
        <v>215.375</v>
      </c>
      <c r="RU123" s="29">
        <v>219.16499999999999</v>
      </c>
      <c r="RV123" s="29">
        <v>222.298</v>
      </c>
      <c r="RW123" s="29">
        <v>240.613</v>
      </c>
      <c r="RX123" s="29">
        <v>256.53899999999999</v>
      </c>
      <c r="RY123" s="29">
        <v>262.12</v>
      </c>
      <c r="RZ123" s="29">
        <v>262.16199999999998</v>
      </c>
      <c r="SA123" s="29">
        <v>255.61199999999999</v>
      </c>
      <c r="SB123" s="29">
        <v>244.07400000000001</v>
      </c>
      <c r="SC123" s="29">
        <v>228.94900000000001</v>
      </c>
      <c r="SD123" s="29">
        <v>220.304</v>
      </c>
      <c r="SE123" s="29">
        <v>223.91900000000001</v>
      </c>
      <c r="SF123" s="29">
        <v>216.28800000000001</v>
      </c>
      <c r="SG123" s="29">
        <v>213.68299999999999</v>
      </c>
      <c r="SH123" s="29">
        <v>210.238</v>
      </c>
      <c r="SI123" s="29">
        <v>205.51</v>
      </c>
      <c r="SJ123" s="29">
        <v>209.08799999999999</v>
      </c>
      <c r="SK123" s="29">
        <v>209.28</v>
      </c>
      <c r="SL123" s="29">
        <v>213.56399999999999</v>
      </c>
      <c r="SM123" s="29">
        <v>221.15899999999999</v>
      </c>
      <c r="SN123" s="29">
        <v>201.137</v>
      </c>
      <c r="SO123" s="29">
        <v>192.99199999999999</v>
      </c>
      <c r="SP123" s="29">
        <v>186.07599999999999</v>
      </c>
      <c r="SQ123" s="29">
        <v>180.934</v>
      </c>
      <c r="SR123" s="29">
        <v>176.38</v>
      </c>
      <c r="SS123" s="29">
        <v>175.232</v>
      </c>
      <c r="ST123" s="29">
        <v>174.142</v>
      </c>
      <c r="SU123" s="29">
        <v>172.13499999999999</v>
      </c>
      <c r="SV123" s="29">
        <v>174.91499999999999</v>
      </c>
      <c r="SW123" s="29">
        <v>180.137</v>
      </c>
      <c r="SX123" s="29">
        <v>180.88</v>
      </c>
      <c r="SY123" s="29">
        <v>182.798</v>
      </c>
      <c r="SZ123" s="29">
        <v>184.14699999999999</v>
      </c>
      <c r="TA123" s="29">
        <v>186.327</v>
      </c>
      <c r="TB123" s="29">
        <v>186</v>
      </c>
      <c r="TC123" s="29">
        <v>184.084</v>
      </c>
      <c r="TD123" s="29">
        <v>185.50399999999999</v>
      </c>
      <c r="TE123" s="29">
        <v>178.35</v>
      </c>
      <c r="TF123" s="29">
        <v>172.196</v>
      </c>
      <c r="TG123" s="29">
        <v>170.15299999999999</v>
      </c>
      <c r="TH123" s="29">
        <v>165.62700000000001</v>
      </c>
    </row>
    <row r="124" spans="2:529" x14ac:dyDescent="0.25">
      <c r="B124" s="29" t="s">
        <v>541</v>
      </c>
      <c r="C124" s="29" t="s">
        <v>927</v>
      </c>
      <c r="D124" s="29">
        <f t="shared" si="16"/>
        <v>513</v>
      </c>
      <c r="E124" s="29" t="str" cm="1">
        <f t="array" ref="E124">_xll.BDP($B124&amp;" corp",E$11)</f>
        <v>ENBW 3 3/8 04/05/77</v>
      </c>
      <c r="F124" s="29" t="str" cm="1">
        <f t="array" ref="F124">_xll.BDP($B124&amp;" corp",F$11)</f>
        <v>ENBW</v>
      </c>
      <c r="G124" s="29" cm="1">
        <f t="array" ref="G124">_xll.BDP($B124&amp;" corp",G$11)</f>
        <v>3.375</v>
      </c>
      <c r="H124" s="31" cm="1">
        <f t="array" ref="H124">_xll.BDP($B124&amp;" corp",H$11)*1</f>
        <v>44566</v>
      </c>
      <c r="I124" s="31" t="str">
        <f t="shared" si="14"/>
        <v>ENBW 3.375 22</v>
      </c>
      <c r="J124" s="29" t="str" cm="1">
        <f t="array" ref="J124">_xll.BDP($B124&amp;" corp",J$11)</f>
        <v>EUR</v>
      </c>
      <c r="K124" s="31" cm="1">
        <f t="array" ref="K124">_xll.BDP($B124&amp;" corp",K$11)*1</f>
        <v>42641</v>
      </c>
      <c r="L124" s="29">
        <f t="shared" ca="1" si="15"/>
        <v>1485</v>
      </c>
      <c r="N124" s="29">
        <v>1</v>
      </c>
      <c r="O124" s="29" t="s">
        <v>1174</v>
      </c>
      <c r="P124" s="29">
        <f>_xll.BDH(B124&amp;"@"&amp;C124&amp;" Corp","blp_i_sprd_mid","-2AY",,"Dates=h","Fill=C","Sort=R","Dir=H","factor=1","pcs="&amp;TV125,"cols=513;rows=1")</f>
        <v>83.832999999999998</v>
      </c>
      <c r="Q124" s="29">
        <v>82.165999999999997</v>
      </c>
      <c r="R124" s="29">
        <v>81.808000000000007</v>
      </c>
      <c r="S124" s="29">
        <v>92.307000000000002</v>
      </c>
      <c r="T124" s="29">
        <v>91.525999999999996</v>
      </c>
      <c r="U124" s="29">
        <v>89.366</v>
      </c>
      <c r="V124" s="29">
        <v>89.710999999999999</v>
      </c>
      <c r="W124" s="29">
        <v>95.132000000000005</v>
      </c>
      <c r="X124" s="29">
        <v>96.337000000000003</v>
      </c>
      <c r="Y124" s="29">
        <v>98.875</v>
      </c>
      <c r="Z124" s="29">
        <v>105.14100000000001</v>
      </c>
      <c r="AA124" s="29">
        <v>103.32599999999999</v>
      </c>
      <c r="AB124" s="29">
        <v>108.52200000000001</v>
      </c>
      <c r="AC124" s="29">
        <v>110.8</v>
      </c>
      <c r="AD124" s="29">
        <v>112.501</v>
      </c>
      <c r="AE124" s="29">
        <v>127.063</v>
      </c>
      <c r="AF124" s="29">
        <v>129.03399999999999</v>
      </c>
      <c r="AG124" s="29">
        <v>133.95599999999999</v>
      </c>
      <c r="AH124" s="29">
        <v>137.46199999999999</v>
      </c>
      <c r="AI124" s="29">
        <v>138.32400000000001</v>
      </c>
      <c r="AJ124" s="29">
        <v>132.43100000000001</v>
      </c>
      <c r="AK124" s="29">
        <v>136.00299999999999</v>
      </c>
      <c r="AL124" s="29">
        <v>127.00700000000001</v>
      </c>
      <c r="AM124" s="29">
        <v>120.294</v>
      </c>
      <c r="AN124" s="29">
        <v>122.11</v>
      </c>
      <c r="AO124" s="29">
        <v>123.379</v>
      </c>
      <c r="AP124" s="29">
        <v>128.69300000000001</v>
      </c>
      <c r="AQ124" s="29">
        <v>128.26499999999999</v>
      </c>
      <c r="AR124" s="29">
        <v>128.298</v>
      </c>
      <c r="AS124" s="29">
        <v>127.239</v>
      </c>
      <c r="AT124" s="29">
        <v>128.65799999999999</v>
      </c>
      <c r="AU124" s="29">
        <v>120.122</v>
      </c>
      <c r="AV124" s="29">
        <v>119.919</v>
      </c>
      <c r="AW124" s="29">
        <v>120.184</v>
      </c>
      <c r="AX124" s="29">
        <v>118.44499999999999</v>
      </c>
      <c r="AY124" s="29">
        <v>120.249</v>
      </c>
      <c r="AZ124" s="29">
        <v>123.161</v>
      </c>
      <c r="BA124" s="29">
        <v>126.146</v>
      </c>
      <c r="BB124" s="29">
        <v>123.98</v>
      </c>
      <c r="BC124" s="29">
        <v>124.679</v>
      </c>
      <c r="BD124" s="29">
        <v>119.70399999999999</v>
      </c>
      <c r="BE124" s="29">
        <v>120.767</v>
      </c>
      <c r="BF124" s="29">
        <v>119.474</v>
      </c>
      <c r="BG124" s="29">
        <v>121.25700000000001</v>
      </c>
      <c r="BH124" s="29">
        <v>117.508</v>
      </c>
      <c r="BI124" s="29">
        <v>116.554</v>
      </c>
      <c r="BJ124" s="29">
        <v>115.54300000000001</v>
      </c>
      <c r="BK124" s="29">
        <v>113.529</v>
      </c>
      <c r="BL124" s="29">
        <v>107.363</v>
      </c>
      <c r="BM124" s="29">
        <v>104.54</v>
      </c>
      <c r="BN124" s="29">
        <v>107.16</v>
      </c>
      <c r="BO124" s="29">
        <v>107.173</v>
      </c>
      <c r="BP124" s="29">
        <v>111.764</v>
      </c>
      <c r="BQ124" s="29">
        <v>117.733</v>
      </c>
      <c r="BR124" s="29">
        <v>119.13</v>
      </c>
      <c r="BS124" s="29">
        <v>120.75700000000001</v>
      </c>
      <c r="BT124" s="29">
        <v>125.084</v>
      </c>
      <c r="BU124" s="29">
        <v>126.086</v>
      </c>
      <c r="BV124" s="29">
        <v>130.19800000000001</v>
      </c>
      <c r="BW124" s="29">
        <v>129.16900000000001</v>
      </c>
      <c r="BX124" s="29">
        <v>123.538</v>
      </c>
      <c r="BY124" s="29">
        <v>123.387</v>
      </c>
      <c r="BZ124" s="29">
        <v>118.658</v>
      </c>
      <c r="CA124" s="29">
        <v>119.303</v>
      </c>
      <c r="CB124" s="29">
        <v>121.822</v>
      </c>
      <c r="CC124" s="29">
        <v>126.26600000000001</v>
      </c>
      <c r="CD124" s="29">
        <v>124.009</v>
      </c>
      <c r="CE124" s="29">
        <v>142.42500000000001</v>
      </c>
      <c r="CF124" s="29">
        <v>144.84800000000001</v>
      </c>
      <c r="CG124" s="29">
        <v>150.476</v>
      </c>
      <c r="CH124" s="29">
        <v>148.15799999999999</v>
      </c>
      <c r="CI124" s="29">
        <v>156.108</v>
      </c>
      <c r="CJ124" s="29">
        <v>156.32900000000001</v>
      </c>
      <c r="CK124" s="29">
        <v>158.22900000000001</v>
      </c>
      <c r="CL124" s="29">
        <v>158.47499999999999</v>
      </c>
      <c r="CM124" s="29">
        <v>160.69300000000001</v>
      </c>
      <c r="CN124" s="29">
        <v>159.38900000000001</v>
      </c>
      <c r="CO124" s="29">
        <v>159.929</v>
      </c>
      <c r="CP124" s="29">
        <v>160.73400000000001</v>
      </c>
      <c r="CQ124" s="29">
        <v>163.14699999999999</v>
      </c>
      <c r="CR124" s="29">
        <v>165.452</v>
      </c>
      <c r="CS124" s="29">
        <v>167.423</v>
      </c>
      <c r="CT124" s="29">
        <v>170.108</v>
      </c>
      <c r="CU124" s="29">
        <v>169.17099999999999</v>
      </c>
      <c r="CV124" s="29">
        <v>169.65899999999999</v>
      </c>
      <c r="CW124" s="29">
        <v>167.97200000000001</v>
      </c>
      <c r="CX124" s="29">
        <v>167.32</v>
      </c>
      <c r="CY124" s="29">
        <v>167.221</v>
      </c>
      <c r="CZ124" s="29">
        <v>150.01499999999999</v>
      </c>
      <c r="DA124" s="29">
        <v>148.71299999999999</v>
      </c>
      <c r="DB124" s="29">
        <v>142.58099999999999</v>
      </c>
      <c r="DC124" s="29">
        <v>136.71799999999999</v>
      </c>
      <c r="DD124" s="29">
        <v>149.85400000000001</v>
      </c>
      <c r="DE124" s="29">
        <v>141.63</v>
      </c>
      <c r="DF124" s="29">
        <v>135.113</v>
      </c>
      <c r="DG124" s="29">
        <v>122.33199999999999</v>
      </c>
      <c r="DH124" s="29">
        <v>105.315</v>
      </c>
      <c r="DI124" s="29">
        <v>92.587000000000003</v>
      </c>
      <c r="DJ124" s="29">
        <v>109.37</v>
      </c>
      <c r="DK124" s="29">
        <v>133.179</v>
      </c>
      <c r="DL124" s="29">
        <v>149.93299999999999</v>
      </c>
      <c r="DM124" s="29">
        <v>162.64400000000001</v>
      </c>
      <c r="DN124" s="29">
        <v>164.655</v>
      </c>
      <c r="DO124" s="29">
        <v>164.67500000000001</v>
      </c>
      <c r="DP124" s="29">
        <v>166.76400000000001</v>
      </c>
      <c r="DQ124" s="29">
        <v>171.53299999999999</v>
      </c>
      <c r="DR124" s="29">
        <v>180.73099999999999</v>
      </c>
      <c r="DS124" s="29">
        <v>172.06800000000001</v>
      </c>
      <c r="DT124" s="29">
        <v>199.93600000000001</v>
      </c>
      <c r="DU124" s="29">
        <v>205.11799999999999</v>
      </c>
      <c r="DV124" s="29">
        <v>211.99100000000001</v>
      </c>
      <c r="DW124" s="29">
        <v>227.285</v>
      </c>
      <c r="DX124" s="29">
        <v>239.392</v>
      </c>
      <c r="DY124" s="29">
        <v>245.327</v>
      </c>
      <c r="DZ124" s="29">
        <v>249.685</v>
      </c>
      <c r="EA124" s="29">
        <v>246.77199999999999</v>
      </c>
      <c r="EB124" s="29">
        <v>245.90299999999999</v>
      </c>
      <c r="EC124" s="29">
        <v>244.14099999999999</v>
      </c>
      <c r="ED124" s="29">
        <v>222.39599999999999</v>
      </c>
      <c r="EE124" s="29">
        <v>244.59899999999999</v>
      </c>
      <c r="EF124" s="29">
        <v>253.67</v>
      </c>
      <c r="EG124" s="29">
        <v>260.375</v>
      </c>
      <c r="EH124" s="29">
        <v>261.80500000000001</v>
      </c>
      <c r="EI124" s="29">
        <v>253.76400000000001</v>
      </c>
      <c r="EJ124" s="29">
        <v>248.08</v>
      </c>
      <c r="EK124" s="29">
        <v>247.43899999999999</v>
      </c>
      <c r="EL124" s="29">
        <v>246.47499999999999</v>
      </c>
      <c r="EM124" s="29">
        <v>245.37200000000001</v>
      </c>
      <c r="EN124" s="29">
        <v>254.74700000000001</v>
      </c>
      <c r="EO124" s="29">
        <v>261.77</v>
      </c>
      <c r="EP124" s="29">
        <v>268.34500000000003</v>
      </c>
      <c r="EQ124" s="29">
        <v>273.97199999999998</v>
      </c>
      <c r="ER124" s="29">
        <v>277.13799999999998</v>
      </c>
      <c r="ES124" s="29">
        <v>277.02300000000002</v>
      </c>
      <c r="ET124" s="29">
        <v>283.51600000000002</v>
      </c>
      <c r="EU124" s="29">
        <v>279.26600000000002</v>
      </c>
      <c r="EV124" s="29">
        <v>284.54599999999999</v>
      </c>
      <c r="EW124" s="29">
        <v>356.72500000000002</v>
      </c>
      <c r="EX124" s="29">
        <v>389.62700000000001</v>
      </c>
      <c r="EY124" s="29">
        <v>427.52499999999998</v>
      </c>
      <c r="EZ124" s="29">
        <v>458.05700000000002</v>
      </c>
      <c r="FA124" s="29">
        <v>466.98399999999998</v>
      </c>
      <c r="FB124" s="29">
        <v>470.358</v>
      </c>
      <c r="FC124" s="29">
        <v>472.976</v>
      </c>
      <c r="FD124" s="29">
        <v>476.31200000000001</v>
      </c>
      <c r="FE124" s="29">
        <v>488.22199999999998</v>
      </c>
      <c r="FF124" s="29">
        <v>489.81799999999998</v>
      </c>
      <c r="FG124" s="29">
        <v>513.70600000000002</v>
      </c>
      <c r="FH124" s="29">
        <v>528.82299999999998</v>
      </c>
      <c r="FI124" s="29">
        <v>542.55999999999995</v>
      </c>
      <c r="FJ124" s="29">
        <v>547.70000000000005</v>
      </c>
      <c r="FK124" s="29">
        <v>531.42600000000004</v>
      </c>
      <c r="FL124" s="29">
        <v>558.06100000000004</v>
      </c>
      <c r="FM124" s="29">
        <v>543.11599999999999</v>
      </c>
      <c r="FN124" s="29">
        <v>448.529</v>
      </c>
      <c r="FO124" s="29">
        <v>379.47</v>
      </c>
      <c r="FP124" s="29">
        <v>279.33999999999997</v>
      </c>
      <c r="FQ124" s="29">
        <v>265.65800000000002</v>
      </c>
      <c r="FR124" s="29">
        <v>200.29</v>
      </c>
      <c r="FS124" s="29">
        <v>190.61799999999999</v>
      </c>
      <c r="FT124" s="29">
        <v>197</v>
      </c>
      <c r="FU124" s="29">
        <v>130.40299999999999</v>
      </c>
      <c r="FV124" s="29">
        <v>110.581</v>
      </c>
      <c r="FW124" s="29">
        <v>109.235</v>
      </c>
      <c r="FX124" s="29">
        <v>113.03100000000001</v>
      </c>
      <c r="FY124" s="29">
        <v>123.217</v>
      </c>
      <c r="FZ124" s="29">
        <v>124.83</v>
      </c>
      <c r="GA124" s="29">
        <v>101.13200000000001</v>
      </c>
      <c r="GB124" s="29">
        <v>92.900999999999996</v>
      </c>
      <c r="GC124" s="29">
        <v>86.012</v>
      </c>
      <c r="GD124" s="29">
        <v>81.275000000000006</v>
      </c>
      <c r="GE124" s="29">
        <v>74.647000000000006</v>
      </c>
      <c r="GF124" s="29">
        <v>75.179000000000002</v>
      </c>
      <c r="GG124" s="29">
        <v>77.444000000000003</v>
      </c>
      <c r="GH124" s="29">
        <v>80.323999999999998</v>
      </c>
      <c r="GI124" s="29">
        <v>78.173000000000002</v>
      </c>
      <c r="GJ124" s="29">
        <v>79.777000000000001</v>
      </c>
      <c r="GK124" s="29">
        <v>79.436999999999998</v>
      </c>
      <c r="GL124" s="29">
        <v>80.495000000000005</v>
      </c>
      <c r="GM124" s="29">
        <v>80.171999999999997</v>
      </c>
      <c r="GN124" s="29">
        <v>80.016000000000005</v>
      </c>
      <c r="GO124" s="29">
        <v>80.251000000000005</v>
      </c>
      <c r="GP124" s="29">
        <v>78.563999999999993</v>
      </c>
      <c r="GQ124" s="29">
        <v>83.155000000000001</v>
      </c>
      <c r="GR124" s="29">
        <v>85.757999999999996</v>
      </c>
      <c r="GS124" s="29">
        <v>89.944999999999993</v>
      </c>
      <c r="GT124" s="29">
        <v>90.372</v>
      </c>
      <c r="GU124" s="29">
        <v>89.468000000000004</v>
      </c>
      <c r="GV124" s="29">
        <v>86.122</v>
      </c>
      <c r="GW124" s="29">
        <v>85.55</v>
      </c>
      <c r="GX124" s="29">
        <v>86.058999999999997</v>
      </c>
      <c r="GY124" s="29">
        <v>79.179000000000002</v>
      </c>
      <c r="GZ124" s="29">
        <v>76.921999999999997</v>
      </c>
      <c r="HA124" s="29">
        <v>74.650999999999996</v>
      </c>
      <c r="HB124" s="29">
        <v>73.938000000000002</v>
      </c>
      <c r="HC124" s="29">
        <v>73.433000000000007</v>
      </c>
      <c r="HD124" s="29">
        <v>72.766000000000005</v>
      </c>
      <c r="HE124" s="29">
        <v>79</v>
      </c>
      <c r="HF124" s="29">
        <v>81.19</v>
      </c>
      <c r="HG124" s="29">
        <v>81.16</v>
      </c>
      <c r="HH124" s="29">
        <v>80.816000000000003</v>
      </c>
      <c r="HI124" s="29">
        <v>83.787999999999997</v>
      </c>
      <c r="HJ124" s="29">
        <v>83.334000000000003</v>
      </c>
      <c r="HK124" s="29">
        <v>85.905000000000001</v>
      </c>
      <c r="HL124" s="29">
        <v>82.061999999999998</v>
      </c>
      <c r="HM124" s="29">
        <v>79.435000000000002</v>
      </c>
      <c r="HN124" s="29">
        <v>80.173000000000002</v>
      </c>
      <c r="HO124" s="29">
        <v>77.546000000000006</v>
      </c>
      <c r="HP124" s="29">
        <v>79.311000000000007</v>
      </c>
      <c r="HQ124" s="29">
        <v>78.361999999999995</v>
      </c>
      <c r="HR124" s="29">
        <v>77.603999999999999</v>
      </c>
      <c r="HS124" s="29">
        <v>76.144000000000005</v>
      </c>
      <c r="HT124" s="29">
        <v>79.924999999999997</v>
      </c>
      <c r="HU124" s="29">
        <v>82.510999999999996</v>
      </c>
      <c r="HV124" s="29">
        <v>83.025999999999996</v>
      </c>
      <c r="HW124" s="29">
        <v>83.897000000000006</v>
      </c>
      <c r="HX124" s="29">
        <v>84.555999999999997</v>
      </c>
      <c r="HY124" s="29">
        <v>84.156999999999996</v>
      </c>
      <c r="HZ124" s="29">
        <v>84.251999999999995</v>
      </c>
      <c r="IA124" s="29">
        <v>87.847999999999999</v>
      </c>
      <c r="IB124" s="29">
        <v>90.078000000000003</v>
      </c>
      <c r="IC124" s="29">
        <v>89.554000000000002</v>
      </c>
      <c r="ID124" s="29">
        <v>90.396000000000001</v>
      </c>
      <c r="IE124" s="29">
        <v>96.869</v>
      </c>
      <c r="IF124" s="29">
        <v>97.363</v>
      </c>
      <c r="IG124" s="29">
        <v>101.261</v>
      </c>
      <c r="IH124" s="29">
        <v>99.59</v>
      </c>
      <c r="II124" s="29">
        <v>97.647000000000006</v>
      </c>
      <c r="IJ124" s="29">
        <v>99.509</v>
      </c>
      <c r="IK124" s="29">
        <v>102.426</v>
      </c>
      <c r="IL124" s="29">
        <v>103.46899999999999</v>
      </c>
      <c r="IM124" s="29">
        <v>104.898</v>
      </c>
      <c r="IN124" s="29">
        <v>110.288</v>
      </c>
      <c r="IO124" s="29">
        <v>113.283</v>
      </c>
      <c r="IP124" s="29">
        <v>113.58</v>
      </c>
      <c r="IQ124" s="29">
        <v>114.286</v>
      </c>
      <c r="IR124" s="29">
        <v>108.25</v>
      </c>
      <c r="IS124" s="29">
        <v>104.837</v>
      </c>
      <c r="IT124" s="29">
        <v>103.959</v>
      </c>
      <c r="IU124" s="29">
        <v>102.642</v>
      </c>
      <c r="IV124" s="29">
        <v>102.136</v>
      </c>
      <c r="IW124" s="29">
        <v>98.926000000000002</v>
      </c>
      <c r="IX124" s="29">
        <v>97.92</v>
      </c>
      <c r="IY124" s="29">
        <v>92.048000000000002</v>
      </c>
      <c r="IZ124" s="29">
        <v>89.352000000000004</v>
      </c>
      <c r="JA124" s="29">
        <v>90.885000000000005</v>
      </c>
      <c r="JB124" s="29">
        <v>89.31</v>
      </c>
      <c r="JC124" s="29">
        <v>93.296999999999997</v>
      </c>
      <c r="JD124" s="29">
        <v>93.832999999999998</v>
      </c>
      <c r="JE124" s="29">
        <v>93.712999999999994</v>
      </c>
      <c r="JF124" s="29">
        <v>91.941999999999993</v>
      </c>
      <c r="JG124" s="29">
        <v>91.308000000000007</v>
      </c>
      <c r="JH124" s="29">
        <v>86.63</v>
      </c>
      <c r="JI124" s="29">
        <v>86.86</v>
      </c>
      <c r="JJ124" s="29">
        <v>88.972999999999999</v>
      </c>
      <c r="JK124" s="29">
        <v>89.403000000000006</v>
      </c>
      <c r="JL124" s="29">
        <v>89.472999999999999</v>
      </c>
      <c r="JM124" s="29">
        <v>90.528999999999996</v>
      </c>
      <c r="JN124" s="29">
        <v>91.665000000000006</v>
      </c>
      <c r="JO124" s="29">
        <v>92.311999999999998</v>
      </c>
      <c r="JP124" s="29">
        <v>94.239000000000004</v>
      </c>
      <c r="JQ124" s="29">
        <v>96.221000000000004</v>
      </c>
      <c r="JR124" s="29">
        <v>98.992000000000004</v>
      </c>
      <c r="JS124" s="29">
        <v>100.821</v>
      </c>
      <c r="JT124" s="29">
        <v>103.60599999999999</v>
      </c>
      <c r="JU124" s="29">
        <v>107.958</v>
      </c>
      <c r="JV124" s="29">
        <v>109.226</v>
      </c>
      <c r="JW124" s="29">
        <v>104.636</v>
      </c>
      <c r="JX124" s="29">
        <v>103.741</v>
      </c>
      <c r="JY124" s="29">
        <v>105.657</v>
      </c>
      <c r="JZ124" s="29">
        <v>99.703999999999994</v>
      </c>
      <c r="KA124" s="29">
        <v>95.695999999999998</v>
      </c>
      <c r="KB124" s="29">
        <v>96.195999999999998</v>
      </c>
      <c r="KC124" s="29">
        <v>97.048000000000002</v>
      </c>
      <c r="KD124" s="29">
        <v>96.763000000000005</v>
      </c>
      <c r="KE124" s="29">
        <v>99.203999999999994</v>
      </c>
      <c r="KF124" s="29">
        <v>96.331999999999994</v>
      </c>
      <c r="KG124" s="29">
        <v>95.805999999999997</v>
      </c>
      <c r="KH124" s="29">
        <v>90.695999999999998</v>
      </c>
      <c r="KI124" s="29">
        <v>96.090999999999994</v>
      </c>
      <c r="KJ124" s="29">
        <v>96.105000000000004</v>
      </c>
      <c r="KK124" s="29">
        <v>89.209000000000003</v>
      </c>
      <c r="KL124" s="29">
        <v>86.759</v>
      </c>
      <c r="KM124" s="29">
        <v>85.302999999999997</v>
      </c>
      <c r="KN124" s="29">
        <v>83.706999999999994</v>
      </c>
      <c r="KO124" s="29">
        <v>109.863</v>
      </c>
      <c r="KP124" s="29">
        <v>110.40900000000001</v>
      </c>
      <c r="KQ124" s="29">
        <v>107.143</v>
      </c>
      <c r="KR124" s="29">
        <v>103.685</v>
      </c>
      <c r="KS124" s="29">
        <v>102.64100000000001</v>
      </c>
      <c r="KT124" s="29">
        <v>106.22799999999999</v>
      </c>
      <c r="KU124" s="29">
        <v>111.164</v>
      </c>
      <c r="KV124" s="29">
        <v>103.242</v>
      </c>
      <c r="KW124" s="29">
        <v>101.636</v>
      </c>
      <c r="KX124" s="29">
        <v>102.627</v>
      </c>
      <c r="KY124" s="29">
        <v>103.053</v>
      </c>
      <c r="KZ124" s="29">
        <v>100.06699999999999</v>
      </c>
      <c r="LA124" s="29">
        <v>100.06</v>
      </c>
      <c r="LB124" s="29">
        <v>99.212000000000003</v>
      </c>
      <c r="LC124" s="29">
        <v>95.724999999999994</v>
      </c>
      <c r="LD124" s="29">
        <v>105.131</v>
      </c>
      <c r="LE124" s="29">
        <v>117.97199999999999</v>
      </c>
      <c r="LF124" s="29">
        <v>117.61199999999999</v>
      </c>
      <c r="LG124" s="29">
        <v>124.21</v>
      </c>
      <c r="LH124" s="29">
        <v>130.548</v>
      </c>
      <c r="LI124" s="29">
        <v>122.565</v>
      </c>
      <c r="LJ124" s="29">
        <v>121.399</v>
      </c>
      <c r="LK124" s="29">
        <v>120.041</v>
      </c>
      <c r="LL124" s="29">
        <v>122.524</v>
      </c>
      <c r="LM124" s="29">
        <v>122.29900000000001</v>
      </c>
      <c r="LN124" s="29">
        <v>130.32900000000001</v>
      </c>
      <c r="LO124" s="29">
        <v>131.685</v>
      </c>
      <c r="LP124" s="29">
        <v>133.22900000000001</v>
      </c>
      <c r="LQ124" s="29">
        <v>122.625</v>
      </c>
      <c r="LR124" s="29">
        <v>117.19799999999999</v>
      </c>
      <c r="LS124" s="29">
        <v>116.88800000000001</v>
      </c>
      <c r="LT124" s="29">
        <v>117.575</v>
      </c>
      <c r="LU124" s="29">
        <v>108.77200000000001</v>
      </c>
      <c r="LV124" s="29">
        <v>105.173</v>
      </c>
      <c r="LW124" s="29">
        <v>107.285</v>
      </c>
      <c r="LX124" s="29">
        <v>112.874</v>
      </c>
      <c r="LY124" s="29">
        <v>116.842</v>
      </c>
      <c r="LZ124" s="29">
        <v>116.167</v>
      </c>
      <c r="MA124" s="29">
        <v>116.92400000000001</v>
      </c>
      <c r="MB124" s="29">
        <v>114.235</v>
      </c>
      <c r="MC124" s="29">
        <v>111.14700000000001</v>
      </c>
      <c r="MD124" s="29">
        <v>110.419</v>
      </c>
      <c r="ME124" s="29">
        <v>109.93600000000001</v>
      </c>
      <c r="MF124" s="29">
        <v>106.675</v>
      </c>
      <c r="MG124" s="29">
        <v>106.163</v>
      </c>
      <c r="MH124" s="29">
        <v>110.855</v>
      </c>
      <c r="MI124" s="29">
        <v>113.91</v>
      </c>
      <c r="MJ124" s="29">
        <v>104.965</v>
      </c>
      <c r="MK124" s="29">
        <v>95.69</v>
      </c>
      <c r="ML124" s="29">
        <v>98.165999999999997</v>
      </c>
      <c r="MM124" s="29">
        <v>98.923000000000002</v>
      </c>
      <c r="MN124" s="29">
        <v>103.4</v>
      </c>
      <c r="MO124" s="29">
        <v>104.872</v>
      </c>
      <c r="MP124" s="29">
        <v>110.824</v>
      </c>
      <c r="MQ124" s="29">
        <v>112.566</v>
      </c>
      <c r="MR124" s="29">
        <v>113.35599999999999</v>
      </c>
      <c r="MS124" s="29">
        <v>112.28100000000001</v>
      </c>
      <c r="MT124" s="29">
        <v>109.47799999999999</v>
      </c>
      <c r="MU124" s="29">
        <v>108.59399999999999</v>
      </c>
      <c r="MV124" s="29">
        <v>108.61499999999999</v>
      </c>
      <c r="MW124" s="29">
        <v>116.273</v>
      </c>
      <c r="MX124" s="29">
        <v>123.288</v>
      </c>
      <c r="MY124" s="29">
        <v>126.223</v>
      </c>
      <c r="MZ124" s="29">
        <v>129.93299999999999</v>
      </c>
      <c r="NA124" s="29">
        <v>131.601</v>
      </c>
      <c r="NB124" s="29">
        <v>129.95099999999999</v>
      </c>
      <c r="NC124" s="29">
        <v>126.05500000000001</v>
      </c>
      <c r="ND124" s="29">
        <v>132.952</v>
      </c>
      <c r="NE124" s="29">
        <v>141.328</v>
      </c>
      <c r="NF124" s="29">
        <v>144.249</v>
      </c>
      <c r="NG124" s="29">
        <v>145.81100000000001</v>
      </c>
      <c r="NH124" s="29">
        <v>150.601</v>
      </c>
      <c r="NI124" s="29">
        <v>154.77699999999999</v>
      </c>
      <c r="NJ124" s="29">
        <v>152.76900000000001</v>
      </c>
      <c r="NK124" s="29">
        <v>148.238</v>
      </c>
      <c r="NL124" s="29">
        <v>150.21799999999999</v>
      </c>
      <c r="NM124" s="29">
        <v>146.553</v>
      </c>
      <c r="NN124" s="29">
        <v>149.529</v>
      </c>
      <c r="NO124" s="29">
        <v>146.45699999999999</v>
      </c>
      <c r="NP124" s="29">
        <v>147.018</v>
      </c>
      <c r="NQ124" s="29">
        <v>133.83600000000001</v>
      </c>
      <c r="NR124" s="29">
        <v>129.23099999999999</v>
      </c>
      <c r="NS124" s="29">
        <v>129.19200000000001</v>
      </c>
      <c r="NT124" s="29">
        <v>130.97499999999999</v>
      </c>
      <c r="NU124" s="29">
        <v>129.571</v>
      </c>
      <c r="NV124" s="29">
        <v>131.20699999999999</v>
      </c>
      <c r="NW124" s="29">
        <v>131.77199999999999</v>
      </c>
      <c r="NX124" s="29">
        <v>129.977</v>
      </c>
      <c r="NY124" s="29">
        <v>119.51900000000001</v>
      </c>
      <c r="NZ124" s="29">
        <v>119.90900000000001</v>
      </c>
      <c r="OA124" s="29">
        <v>114.521</v>
      </c>
      <c r="OB124" s="29">
        <v>102.52500000000001</v>
      </c>
      <c r="OC124" s="29">
        <v>93.906000000000006</v>
      </c>
      <c r="OD124" s="29">
        <v>92.802000000000007</v>
      </c>
      <c r="OE124" s="29">
        <v>91.912000000000006</v>
      </c>
      <c r="OF124" s="29">
        <v>98.477999999999994</v>
      </c>
      <c r="OG124" s="29">
        <v>100.79</v>
      </c>
      <c r="OH124" s="29">
        <v>103.267</v>
      </c>
      <c r="OI124" s="29">
        <v>105.744</v>
      </c>
      <c r="OJ124" s="29">
        <v>106.429</v>
      </c>
      <c r="OK124" s="29">
        <v>107.003</v>
      </c>
      <c r="OL124" s="29">
        <v>107.33199999999999</v>
      </c>
      <c r="OM124" s="29">
        <v>109.03</v>
      </c>
      <c r="ON124" s="29">
        <v>107.736</v>
      </c>
      <c r="OO124" s="29">
        <v>106.53</v>
      </c>
      <c r="OP124" s="29">
        <v>127.73</v>
      </c>
      <c r="OQ124" s="29">
        <v>130.45599999999999</v>
      </c>
      <c r="OR124" s="29">
        <v>136.86099999999999</v>
      </c>
      <c r="OS124" s="29">
        <v>142.886</v>
      </c>
      <c r="OT124" s="29">
        <v>141.46600000000001</v>
      </c>
      <c r="OU124" s="29">
        <v>141.87899999999999</v>
      </c>
      <c r="OV124" s="29">
        <v>139.196</v>
      </c>
      <c r="OW124" s="29">
        <v>138.69</v>
      </c>
      <c r="OX124" s="29">
        <v>139.52099999999999</v>
      </c>
      <c r="OY124" s="29">
        <v>142.727</v>
      </c>
      <c r="OZ124" s="29">
        <v>144.58799999999999</v>
      </c>
      <c r="PA124" s="29">
        <v>149.19</v>
      </c>
      <c r="PB124" s="29">
        <v>152.489</v>
      </c>
      <c r="PC124" s="29">
        <v>157.559</v>
      </c>
      <c r="PD124" s="29">
        <v>158.386</v>
      </c>
      <c r="PE124" s="29">
        <v>163.45099999999999</v>
      </c>
      <c r="PF124" s="29">
        <v>158.38</v>
      </c>
      <c r="PG124" s="29">
        <v>157.31899999999999</v>
      </c>
      <c r="PH124" s="29">
        <v>153.94499999999999</v>
      </c>
      <c r="PI124" s="29">
        <v>151.51300000000001</v>
      </c>
      <c r="PJ124" s="29">
        <v>158.45500000000001</v>
      </c>
      <c r="PK124" s="29">
        <v>163.19499999999999</v>
      </c>
      <c r="PL124" s="29">
        <v>166.083</v>
      </c>
      <c r="PM124" s="29">
        <v>173.78800000000001</v>
      </c>
      <c r="PN124" s="29">
        <v>183.07300000000001</v>
      </c>
      <c r="PO124" s="29">
        <v>190.93700000000001</v>
      </c>
      <c r="PP124" s="29">
        <v>191.21899999999999</v>
      </c>
      <c r="PQ124" s="29">
        <v>189.91</v>
      </c>
      <c r="PR124" s="29">
        <v>183.096</v>
      </c>
      <c r="PS124" s="29">
        <v>177.81899999999999</v>
      </c>
      <c r="PT124" s="29">
        <v>176.654</v>
      </c>
      <c r="PU124" s="29">
        <v>175.64599999999999</v>
      </c>
      <c r="PV124" s="29">
        <v>168.864</v>
      </c>
      <c r="PW124" s="29">
        <v>171</v>
      </c>
      <c r="PX124" s="29">
        <v>174.44900000000001</v>
      </c>
      <c r="PY124" s="29">
        <v>179.102</v>
      </c>
      <c r="PZ124" s="29">
        <v>184.654</v>
      </c>
      <c r="QA124" s="29">
        <v>185.38399999999999</v>
      </c>
      <c r="QB124" s="29">
        <v>186.00899999999999</v>
      </c>
      <c r="QC124" s="29">
        <v>185.56399999999999</v>
      </c>
      <c r="QD124" s="29">
        <v>188.42500000000001</v>
      </c>
      <c r="QE124" s="29">
        <v>191.809</v>
      </c>
      <c r="QF124" s="29">
        <v>191.85599999999999</v>
      </c>
      <c r="QG124" s="29">
        <v>191.41399999999999</v>
      </c>
      <c r="QH124" s="29">
        <v>200.55500000000001</v>
      </c>
      <c r="QI124" s="29">
        <v>209.04499999999999</v>
      </c>
      <c r="QJ124" s="29">
        <v>212.47800000000001</v>
      </c>
      <c r="QK124" s="29">
        <v>200.51900000000001</v>
      </c>
      <c r="QL124" s="29">
        <v>194.559</v>
      </c>
      <c r="QM124" s="29">
        <v>195.40700000000001</v>
      </c>
      <c r="QN124" s="29">
        <v>198.03700000000001</v>
      </c>
      <c r="QO124" s="29">
        <v>196.09800000000001</v>
      </c>
      <c r="QP124" s="29">
        <v>200.51</v>
      </c>
      <c r="QQ124" s="29">
        <v>208.08199999999999</v>
      </c>
      <c r="QR124" s="29">
        <v>206.227</v>
      </c>
      <c r="QS124" s="29">
        <v>205.06</v>
      </c>
      <c r="QT124" s="29">
        <v>205.32900000000001</v>
      </c>
      <c r="QU124" s="29">
        <v>206.55199999999999</v>
      </c>
      <c r="QV124" s="29">
        <v>206.548</v>
      </c>
      <c r="QW124" s="29">
        <v>203.142</v>
      </c>
      <c r="QX124" s="29">
        <v>197.38499999999999</v>
      </c>
      <c r="QY124" s="29">
        <v>203.32499999999999</v>
      </c>
      <c r="QZ124" s="29">
        <v>215.16399999999999</v>
      </c>
      <c r="RA124" s="29">
        <v>222.1</v>
      </c>
      <c r="RB124" s="29">
        <v>241.34</v>
      </c>
      <c r="RC124" s="29">
        <v>241.49299999999999</v>
      </c>
      <c r="RD124" s="29">
        <v>240.815</v>
      </c>
      <c r="RE124" s="29">
        <v>248.39599999999999</v>
      </c>
      <c r="RF124" s="29">
        <v>248.547</v>
      </c>
      <c r="RG124" s="29">
        <v>263.47899999999998</v>
      </c>
      <c r="RH124" s="29">
        <v>272.18400000000003</v>
      </c>
      <c r="RI124" s="29">
        <v>274.44299999999998</v>
      </c>
      <c r="RJ124" s="29">
        <v>275.77300000000002</v>
      </c>
      <c r="RK124" s="29">
        <v>258.16300000000001</v>
      </c>
      <c r="RL124" s="29">
        <v>253.07400000000001</v>
      </c>
      <c r="RM124" s="29">
        <v>249.65199999999999</v>
      </c>
      <c r="RN124" s="29">
        <v>250.322</v>
      </c>
      <c r="RO124" s="29">
        <v>244.249</v>
      </c>
      <c r="RP124" s="29">
        <v>245.06899999999999</v>
      </c>
      <c r="RQ124" s="29">
        <v>245.81100000000001</v>
      </c>
      <c r="RR124" s="29">
        <v>247.27199999999999</v>
      </c>
      <c r="RS124" s="29">
        <v>245.51</v>
      </c>
      <c r="RT124" s="29">
        <v>241.20099999999999</v>
      </c>
      <c r="RU124" s="29">
        <v>243.59899999999999</v>
      </c>
      <c r="RV124" s="29">
        <v>243.10900000000001</v>
      </c>
      <c r="RW124" s="29">
        <v>254.142</v>
      </c>
      <c r="RX124" s="29">
        <v>264.68900000000002</v>
      </c>
      <c r="RY124" s="29">
        <v>268.69099999999997</v>
      </c>
      <c r="RZ124" s="29">
        <v>264.58</v>
      </c>
      <c r="SA124" s="29">
        <v>262.39999999999998</v>
      </c>
      <c r="SB124" s="29">
        <v>252.911</v>
      </c>
      <c r="SC124" s="29">
        <v>243.476</v>
      </c>
      <c r="SD124" s="29">
        <v>232.53700000000001</v>
      </c>
      <c r="SE124" s="29">
        <v>235.21</v>
      </c>
      <c r="SF124" s="29">
        <v>230.79</v>
      </c>
      <c r="SG124" s="29">
        <v>226.57400000000001</v>
      </c>
      <c r="SH124" s="29">
        <v>223.19399999999999</v>
      </c>
      <c r="SI124" s="29">
        <v>220.24700000000001</v>
      </c>
      <c r="SJ124" s="29">
        <v>222.19300000000001</v>
      </c>
      <c r="SK124" s="29">
        <v>222.714</v>
      </c>
      <c r="SL124" s="29">
        <v>224.44900000000001</v>
      </c>
      <c r="SM124" s="29">
        <v>228.245</v>
      </c>
      <c r="SN124" s="29">
        <v>213.339</v>
      </c>
      <c r="SO124" s="29">
        <v>205.304</v>
      </c>
      <c r="SP124" s="29">
        <v>200.482</v>
      </c>
      <c r="SQ124" s="29">
        <v>196.042</v>
      </c>
      <c r="SR124" s="29">
        <v>191.369</v>
      </c>
      <c r="SS124" s="29">
        <v>190.35900000000001</v>
      </c>
      <c r="ST124" s="29">
        <v>189.12799999999999</v>
      </c>
      <c r="SU124" s="29">
        <v>186.55</v>
      </c>
      <c r="SV124" s="29">
        <v>188.31399999999999</v>
      </c>
      <c r="SW124" s="29">
        <v>190.655</v>
      </c>
      <c r="SX124" s="29">
        <v>190.77500000000001</v>
      </c>
      <c r="SY124" s="29">
        <v>193.31800000000001</v>
      </c>
      <c r="SZ124" s="29">
        <v>193.27099999999999</v>
      </c>
      <c r="TA124" s="29">
        <v>196.77199999999999</v>
      </c>
      <c r="TB124" s="29">
        <v>196.952</v>
      </c>
      <c r="TC124" s="29">
        <v>196.524</v>
      </c>
      <c r="TD124" s="29">
        <v>198.27600000000001</v>
      </c>
      <c r="TE124" s="29">
        <v>192.05600000000001</v>
      </c>
      <c r="TF124" s="29">
        <v>188.584</v>
      </c>
      <c r="TG124" s="29">
        <v>186.85</v>
      </c>
      <c r="TH124" s="29">
        <v>180.75399999999999</v>
      </c>
    </row>
    <row r="125" spans="2:529" x14ac:dyDescent="0.25">
      <c r="B125" s="29" t="s">
        <v>545</v>
      </c>
      <c r="C125" s="29" t="s">
        <v>927</v>
      </c>
      <c r="D125" s="29">
        <f t="shared" si="16"/>
        <v>316</v>
      </c>
      <c r="E125" s="29" t="str" cm="1">
        <f t="array" ref="E125">_xll.BDP($B125&amp;" corp",E$11)</f>
        <v>ENBW 1 1/8 11/05/79</v>
      </c>
      <c r="F125" s="29" t="str" cm="1">
        <f t="array" ref="F125">_xll.BDP($B125&amp;" corp",F$11)</f>
        <v>ENBW</v>
      </c>
      <c r="G125" s="29" cm="1">
        <f t="array" ref="G125">_xll.BDP($B125&amp;" corp",G$11)</f>
        <v>1.125</v>
      </c>
      <c r="H125" s="31" cm="1">
        <f t="array" ref="H125">_xll.BDP($B125&amp;" corp",H$11)*1</f>
        <v>45509</v>
      </c>
      <c r="I125" s="31" t="str">
        <f t="shared" si="14"/>
        <v>ENBW 1.125 24</v>
      </c>
      <c r="J125" s="29" t="str" cm="1">
        <f t="array" ref="J125">_xll.BDP($B125&amp;" corp",J$11)</f>
        <v>EUR</v>
      </c>
      <c r="K125" s="31" cm="1">
        <f t="array" ref="K125">_xll.BDP($B125&amp;" corp",K$11)*1</f>
        <v>43675</v>
      </c>
      <c r="L125" s="29">
        <f t="shared" ca="1" si="15"/>
        <v>451</v>
      </c>
      <c r="N125" s="29">
        <v>1</v>
      </c>
      <c r="O125" s="29" t="s">
        <v>1174</v>
      </c>
      <c r="P125" s="29">
        <f>_xll.BDH(B125&amp;"@"&amp;C125&amp;" Corp","blp_i_sprd_mid","-2AY",,"Dates=h","Fill=C","Sort=R","Dir=H","factor=1","pcs="&amp;TV126,"cols=316;rows=1")</f>
        <v>198.94200000000001</v>
      </c>
      <c r="Q125" s="29">
        <v>201.05099999999999</v>
      </c>
      <c r="R125" s="29">
        <v>201.86500000000001</v>
      </c>
      <c r="S125" s="29">
        <v>204.21600000000001</v>
      </c>
      <c r="T125" s="29">
        <v>204.18</v>
      </c>
      <c r="U125" s="29">
        <v>198.14699999999999</v>
      </c>
      <c r="V125" s="29">
        <v>196.85</v>
      </c>
      <c r="W125" s="29">
        <v>195.697</v>
      </c>
      <c r="X125" s="29">
        <v>195.131</v>
      </c>
      <c r="Y125" s="29">
        <v>194.85400000000001</v>
      </c>
      <c r="Z125" s="29">
        <v>192.78399999999999</v>
      </c>
      <c r="AA125" s="29">
        <v>192.45500000000001</v>
      </c>
      <c r="AB125" s="29">
        <v>196.44499999999999</v>
      </c>
      <c r="AC125" s="29">
        <v>199.327</v>
      </c>
      <c r="AD125" s="29">
        <v>199.19399999999999</v>
      </c>
      <c r="AE125" s="29">
        <v>204.441</v>
      </c>
      <c r="AF125" s="29">
        <v>208.749</v>
      </c>
      <c r="AG125" s="29">
        <v>210.571</v>
      </c>
      <c r="AH125" s="29">
        <v>212.02799999999999</v>
      </c>
      <c r="AI125" s="29">
        <v>207.90899999999999</v>
      </c>
      <c r="AJ125" s="29">
        <v>203.09700000000001</v>
      </c>
      <c r="AK125" s="29">
        <v>203.58099999999999</v>
      </c>
      <c r="AL125" s="29">
        <v>200.80199999999999</v>
      </c>
      <c r="AM125" s="29">
        <v>189.92</v>
      </c>
      <c r="AN125" s="29">
        <v>190.53399999999999</v>
      </c>
      <c r="AO125" s="29">
        <v>190.18600000000001</v>
      </c>
      <c r="AP125" s="29">
        <v>189.72300000000001</v>
      </c>
      <c r="AQ125" s="29">
        <v>191.035</v>
      </c>
      <c r="AR125" s="29">
        <v>190.39400000000001</v>
      </c>
      <c r="AS125" s="29">
        <v>188.06399999999999</v>
      </c>
      <c r="AT125" s="29">
        <v>190.24199999999999</v>
      </c>
      <c r="AU125" s="29">
        <v>188.34200000000001</v>
      </c>
      <c r="AV125" s="29">
        <v>187.13300000000001</v>
      </c>
      <c r="AW125" s="29">
        <v>187.471</v>
      </c>
      <c r="AX125" s="29">
        <v>187.126</v>
      </c>
      <c r="AY125" s="29">
        <v>186.244</v>
      </c>
      <c r="AZ125" s="29">
        <v>183.63300000000001</v>
      </c>
      <c r="BA125" s="29">
        <v>184.09299999999999</v>
      </c>
      <c r="BB125" s="29">
        <v>182.52600000000001</v>
      </c>
      <c r="BC125" s="29">
        <v>181.06899999999999</v>
      </c>
      <c r="BD125" s="29">
        <v>177.68</v>
      </c>
      <c r="BE125" s="29">
        <v>176.64099999999999</v>
      </c>
      <c r="BF125" s="29">
        <v>178.149</v>
      </c>
      <c r="BG125" s="29">
        <v>179.24199999999999</v>
      </c>
      <c r="BH125" s="29">
        <v>177.363</v>
      </c>
      <c r="BI125" s="29">
        <v>173.583</v>
      </c>
      <c r="BJ125" s="29">
        <v>173.255</v>
      </c>
      <c r="BK125" s="29">
        <v>172.49600000000001</v>
      </c>
      <c r="BL125" s="29">
        <v>170.38200000000001</v>
      </c>
      <c r="BM125" s="29">
        <v>168.667</v>
      </c>
      <c r="BN125" s="29">
        <v>171.55600000000001</v>
      </c>
      <c r="BO125" s="29">
        <v>176.345</v>
      </c>
      <c r="BP125" s="29">
        <v>186.422</v>
      </c>
      <c r="BQ125" s="29">
        <v>187.56399999999999</v>
      </c>
      <c r="BR125" s="29">
        <v>189.262</v>
      </c>
      <c r="BS125" s="29">
        <v>191.72300000000001</v>
      </c>
      <c r="BT125" s="29">
        <v>196.113</v>
      </c>
      <c r="BU125" s="29">
        <v>197.36600000000001</v>
      </c>
      <c r="BV125" s="29">
        <v>198.7</v>
      </c>
      <c r="BW125" s="29">
        <v>199.00399999999999</v>
      </c>
      <c r="BX125" s="29">
        <v>193.84700000000001</v>
      </c>
      <c r="BY125" s="29">
        <v>194.26499999999999</v>
      </c>
      <c r="BZ125" s="29">
        <v>190.24799999999999</v>
      </c>
      <c r="CA125" s="29">
        <v>188.88800000000001</v>
      </c>
      <c r="CB125" s="29">
        <v>190.17500000000001</v>
      </c>
      <c r="CC125" s="29">
        <v>193.173</v>
      </c>
      <c r="CD125" s="29">
        <v>189.38399999999999</v>
      </c>
      <c r="CE125" s="29">
        <v>198.98599999999999</v>
      </c>
      <c r="CF125" s="29">
        <v>202.79400000000001</v>
      </c>
      <c r="CG125" s="29">
        <v>205.92699999999999</v>
      </c>
      <c r="CH125" s="29">
        <v>204.959</v>
      </c>
      <c r="CI125" s="29">
        <v>209.447</v>
      </c>
      <c r="CJ125" s="29">
        <v>210.09399999999999</v>
      </c>
      <c r="CK125" s="29">
        <v>213.399</v>
      </c>
      <c r="CL125" s="29">
        <v>210.172</v>
      </c>
      <c r="CM125" s="29">
        <v>208.71299999999999</v>
      </c>
      <c r="CN125" s="29">
        <v>207.94900000000001</v>
      </c>
      <c r="CO125" s="29">
        <v>208.262</v>
      </c>
      <c r="CP125" s="29">
        <v>208.95599999999999</v>
      </c>
      <c r="CQ125" s="29">
        <v>210.161</v>
      </c>
      <c r="CR125" s="29">
        <v>208.98099999999999</v>
      </c>
      <c r="CS125" s="29">
        <v>211.86199999999999</v>
      </c>
      <c r="CT125" s="29">
        <v>213.26300000000001</v>
      </c>
      <c r="CU125" s="29">
        <v>212.952</v>
      </c>
      <c r="CV125" s="29">
        <v>210.65899999999999</v>
      </c>
      <c r="CW125" s="29">
        <v>209.23400000000001</v>
      </c>
      <c r="CX125" s="29">
        <v>208.715</v>
      </c>
      <c r="CY125" s="29">
        <v>210.273</v>
      </c>
      <c r="CZ125" s="29">
        <v>196.42400000000001</v>
      </c>
      <c r="DA125" s="29">
        <v>196.22200000000001</v>
      </c>
      <c r="DB125" s="29">
        <v>190.01400000000001</v>
      </c>
      <c r="DC125" s="29">
        <v>184.13800000000001</v>
      </c>
      <c r="DD125" s="29">
        <v>198.08600000000001</v>
      </c>
      <c r="DE125" s="29">
        <v>196.71199999999999</v>
      </c>
      <c r="DF125" s="29">
        <v>197.18100000000001</v>
      </c>
      <c r="DG125" s="29">
        <v>180.904</v>
      </c>
      <c r="DH125" s="29">
        <v>173.13200000000001</v>
      </c>
      <c r="DI125" s="29">
        <v>169.55699999999999</v>
      </c>
      <c r="DJ125" s="29">
        <v>183.81299999999999</v>
      </c>
      <c r="DK125" s="29">
        <v>196.935</v>
      </c>
      <c r="DL125" s="29">
        <v>203.751</v>
      </c>
      <c r="DM125" s="29">
        <v>211.40799999999999</v>
      </c>
      <c r="DN125" s="29">
        <v>213.36799999999999</v>
      </c>
      <c r="DO125" s="29">
        <v>215.96299999999999</v>
      </c>
      <c r="DP125" s="29">
        <v>213.09299999999999</v>
      </c>
      <c r="DQ125" s="29">
        <v>210.10499999999999</v>
      </c>
      <c r="DR125" s="29">
        <v>221.30699999999999</v>
      </c>
      <c r="DS125" s="29">
        <v>229.941</v>
      </c>
      <c r="DT125" s="29">
        <v>231.733</v>
      </c>
      <c r="DU125" s="29">
        <v>235.33199999999999</v>
      </c>
      <c r="DV125" s="29">
        <v>237.499</v>
      </c>
      <c r="DW125" s="29">
        <v>245.328</v>
      </c>
      <c r="DX125" s="29">
        <v>257.55599999999998</v>
      </c>
      <c r="DY125" s="29">
        <v>260.27999999999997</v>
      </c>
      <c r="DZ125" s="29">
        <v>261.68200000000002</v>
      </c>
      <c r="EA125" s="29">
        <v>253.61699999999999</v>
      </c>
      <c r="EB125" s="29">
        <v>252.04499999999999</v>
      </c>
      <c r="EC125" s="29">
        <v>252.33199999999999</v>
      </c>
      <c r="ED125" s="29">
        <v>250.75</v>
      </c>
      <c r="EE125" s="29">
        <v>252.91399999999999</v>
      </c>
      <c r="EF125" s="29">
        <v>254.31800000000001</v>
      </c>
      <c r="EG125" s="29">
        <v>259.18099999999998</v>
      </c>
      <c r="EH125" s="29">
        <v>260.97699999999998</v>
      </c>
      <c r="EI125" s="29">
        <v>252.49199999999999</v>
      </c>
      <c r="EJ125" s="29">
        <v>251.33500000000001</v>
      </c>
      <c r="EK125" s="29">
        <v>247.62899999999999</v>
      </c>
      <c r="EL125" s="29">
        <v>244.20400000000001</v>
      </c>
      <c r="EM125" s="29">
        <v>241.49600000000001</v>
      </c>
      <c r="EN125" s="29">
        <v>252.13300000000001</v>
      </c>
      <c r="EO125" s="29">
        <v>252.797</v>
      </c>
      <c r="EP125" s="29">
        <v>256.43900000000002</v>
      </c>
      <c r="EQ125" s="29">
        <v>261.298</v>
      </c>
      <c r="ER125" s="29">
        <v>257.13200000000001</v>
      </c>
      <c r="ES125" s="29">
        <v>260.41000000000003</v>
      </c>
      <c r="ET125" s="29">
        <v>259.88900000000001</v>
      </c>
      <c r="EU125" s="29">
        <v>251.369</v>
      </c>
      <c r="EV125" s="29">
        <v>253.18199999999999</v>
      </c>
      <c r="EW125" s="29">
        <v>286.63</v>
      </c>
      <c r="EX125" s="29">
        <v>310.11700000000002</v>
      </c>
      <c r="EY125" s="29">
        <v>328.44099999999997</v>
      </c>
      <c r="EZ125" s="29">
        <v>350.11</v>
      </c>
      <c r="FA125" s="29">
        <v>359.3</v>
      </c>
      <c r="FB125" s="29">
        <v>356.05799999999999</v>
      </c>
      <c r="FC125" s="29">
        <v>356.49099999999999</v>
      </c>
      <c r="FD125" s="29">
        <v>359.18400000000003</v>
      </c>
      <c r="FE125" s="29">
        <v>363.51400000000001</v>
      </c>
      <c r="FF125" s="29">
        <v>369.56799999999998</v>
      </c>
      <c r="FG125" s="29">
        <v>381.185</v>
      </c>
      <c r="FH125" s="29">
        <v>385.34899999999999</v>
      </c>
      <c r="FI125" s="29">
        <v>429.80200000000002</v>
      </c>
      <c r="FJ125" s="29">
        <v>438.358</v>
      </c>
      <c r="FK125" s="29">
        <v>421.55799999999999</v>
      </c>
      <c r="FL125" s="29">
        <v>425.06299999999999</v>
      </c>
      <c r="FM125" s="29">
        <v>425.57799999999997</v>
      </c>
      <c r="FN125" s="29">
        <v>371.51100000000002</v>
      </c>
      <c r="FO125" s="29">
        <v>328.339</v>
      </c>
      <c r="FP125" s="29">
        <v>259.70100000000002</v>
      </c>
      <c r="FQ125" s="29">
        <v>259.77100000000002</v>
      </c>
      <c r="FR125" s="29">
        <v>227.25</v>
      </c>
      <c r="FS125" s="29">
        <v>221.30099999999999</v>
      </c>
      <c r="FT125" s="29">
        <v>231.322</v>
      </c>
      <c r="FU125" s="29">
        <v>169.56299999999999</v>
      </c>
      <c r="FV125" s="29">
        <v>152.03100000000001</v>
      </c>
      <c r="FW125" s="29">
        <v>146.26499999999999</v>
      </c>
      <c r="FX125" s="29">
        <v>149.06899999999999</v>
      </c>
      <c r="FY125" s="29">
        <v>163.68600000000001</v>
      </c>
      <c r="FZ125" s="29">
        <v>160.803</v>
      </c>
      <c r="GA125" s="29">
        <v>146.52600000000001</v>
      </c>
      <c r="GB125" s="29">
        <v>135.10499999999999</v>
      </c>
      <c r="GC125" s="29">
        <v>129.82</v>
      </c>
      <c r="GD125" s="29">
        <v>124.128</v>
      </c>
      <c r="GE125" s="29">
        <v>115.751</v>
      </c>
      <c r="GF125" s="29">
        <v>117.499</v>
      </c>
      <c r="GG125" s="29">
        <v>118.952</v>
      </c>
      <c r="GH125" s="29">
        <v>120.746</v>
      </c>
      <c r="GI125" s="29">
        <v>119.34699999999999</v>
      </c>
      <c r="GJ125" s="29">
        <v>122.045</v>
      </c>
      <c r="GK125" s="29">
        <v>121.422</v>
      </c>
      <c r="GL125" s="29">
        <v>120.64700000000001</v>
      </c>
      <c r="GM125" s="29">
        <v>122.76900000000001</v>
      </c>
      <c r="GN125" s="29">
        <v>123.084</v>
      </c>
      <c r="GO125" s="29">
        <v>121.79300000000001</v>
      </c>
      <c r="GP125" s="29">
        <v>118.407</v>
      </c>
      <c r="GQ125" s="29">
        <v>122.44799999999999</v>
      </c>
      <c r="GR125" s="29">
        <v>125.83</v>
      </c>
      <c r="GS125" s="29">
        <v>133.251</v>
      </c>
      <c r="GT125" s="29">
        <v>133.221</v>
      </c>
      <c r="GU125" s="29">
        <v>131.55199999999999</v>
      </c>
      <c r="GV125" s="29">
        <v>128.06299999999999</v>
      </c>
      <c r="GW125" s="29">
        <v>126.489</v>
      </c>
      <c r="GX125" s="29">
        <v>128.67699999999999</v>
      </c>
      <c r="GY125" s="29">
        <v>117.83499999999999</v>
      </c>
      <c r="GZ125" s="29">
        <v>115.197</v>
      </c>
      <c r="HA125" s="29">
        <v>110.10299999999999</v>
      </c>
      <c r="HB125" s="29">
        <v>109.88200000000001</v>
      </c>
      <c r="HC125" s="29">
        <v>108.574</v>
      </c>
      <c r="HD125" s="29">
        <v>108.866</v>
      </c>
      <c r="HE125" s="29">
        <v>112.14</v>
      </c>
      <c r="HF125" s="29">
        <v>112.188</v>
      </c>
      <c r="HG125" s="29">
        <v>110.783</v>
      </c>
      <c r="HH125" s="29">
        <v>110.506</v>
      </c>
      <c r="HI125" s="29">
        <v>112.61</v>
      </c>
      <c r="HJ125" s="29">
        <v>112.556</v>
      </c>
      <c r="HK125" s="29">
        <v>115.387</v>
      </c>
      <c r="HL125" s="29">
        <v>114.92400000000001</v>
      </c>
      <c r="HM125" s="29">
        <v>112.842</v>
      </c>
      <c r="HN125" s="29">
        <v>111.72199999999999</v>
      </c>
      <c r="HO125" s="29">
        <v>109.33799999999999</v>
      </c>
      <c r="HP125" s="29">
        <v>107.131</v>
      </c>
      <c r="HQ125" s="29">
        <v>104.169</v>
      </c>
      <c r="HR125" s="29">
        <v>107.673</v>
      </c>
      <c r="HS125" s="29">
        <v>107.371</v>
      </c>
      <c r="HT125" s="29">
        <v>107.83799999999999</v>
      </c>
      <c r="HU125" s="29">
        <v>112.224</v>
      </c>
      <c r="HV125" s="29">
        <v>111.76300000000001</v>
      </c>
      <c r="HW125" s="29">
        <v>112.956</v>
      </c>
      <c r="HX125" s="29">
        <v>117.477</v>
      </c>
      <c r="HY125" s="29">
        <v>119.069</v>
      </c>
      <c r="HZ125" s="29">
        <v>119.581</v>
      </c>
      <c r="IA125" s="29">
        <v>124.732</v>
      </c>
      <c r="IB125" s="29">
        <v>127.482</v>
      </c>
      <c r="IC125" s="29">
        <v>125.92400000000001</v>
      </c>
      <c r="ID125" s="29">
        <v>128.714</v>
      </c>
      <c r="IE125" s="29">
        <v>132.33199999999999</v>
      </c>
      <c r="IF125" s="29">
        <v>138.249</v>
      </c>
      <c r="IG125" s="29">
        <v>143.15700000000001</v>
      </c>
      <c r="IH125" s="29">
        <v>145.73500000000001</v>
      </c>
      <c r="II125" s="29">
        <v>140.93899999999999</v>
      </c>
      <c r="IJ125" s="29">
        <v>146.60599999999999</v>
      </c>
      <c r="IK125" s="29">
        <v>147.62899999999999</v>
      </c>
      <c r="IL125" s="29">
        <v>148.17500000000001</v>
      </c>
      <c r="IM125" s="29">
        <v>147.9</v>
      </c>
      <c r="IN125" s="29">
        <v>153.51900000000001</v>
      </c>
      <c r="IO125" s="29">
        <v>157.58099999999999</v>
      </c>
      <c r="IP125" s="29">
        <v>155.96700000000001</v>
      </c>
      <c r="IQ125" s="29">
        <v>156.12</v>
      </c>
      <c r="IR125" s="29">
        <v>152.83600000000001</v>
      </c>
      <c r="IS125" s="29">
        <v>150.85499999999999</v>
      </c>
      <c r="IT125" s="29">
        <v>151.31800000000001</v>
      </c>
      <c r="IU125" s="29">
        <v>152.33099999999999</v>
      </c>
      <c r="IV125" s="29">
        <v>150.34399999999999</v>
      </c>
      <c r="IW125" s="29">
        <v>147.68799999999999</v>
      </c>
      <c r="IX125" s="29">
        <v>146.649</v>
      </c>
      <c r="IY125" s="29">
        <v>141.99799999999999</v>
      </c>
      <c r="IZ125" s="29">
        <v>138.066</v>
      </c>
      <c r="JA125" s="29">
        <v>139.6</v>
      </c>
      <c r="JB125" s="29">
        <v>137.048</v>
      </c>
      <c r="JC125" s="29">
        <v>141.71799999999999</v>
      </c>
      <c r="JD125" s="29">
        <v>143.875</v>
      </c>
      <c r="JE125" s="29">
        <v>146.136</v>
      </c>
      <c r="JF125" s="29">
        <v>141.43799999999999</v>
      </c>
      <c r="JG125" s="29">
        <v>139.35499999999999</v>
      </c>
      <c r="JH125" s="29">
        <v>131.04400000000001</v>
      </c>
      <c r="JI125" s="29">
        <v>129.58500000000001</v>
      </c>
      <c r="JJ125" s="29">
        <v>132.36500000000001</v>
      </c>
      <c r="JK125" s="29">
        <v>138.62799999999999</v>
      </c>
      <c r="JL125" s="29">
        <v>139.75800000000001</v>
      </c>
      <c r="JM125" s="29">
        <v>142.05799999999999</v>
      </c>
      <c r="JN125" s="29">
        <v>145.334</v>
      </c>
      <c r="JO125" s="29">
        <v>148.15899999999999</v>
      </c>
      <c r="JP125" s="29">
        <v>149.63900000000001</v>
      </c>
      <c r="JQ125" s="29">
        <v>154.23400000000001</v>
      </c>
      <c r="JR125" s="29">
        <v>159.88499999999999</v>
      </c>
      <c r="JS125" s="29">
        <v>160.39400000000001</v>
      </c>
      <c r="JT125" s="29">
        <v>166.07499999999999</v>
      </c>
      <c r="JU125" s="29">
        <v>171.797</v>
      </c>
      <c r="JV125" s="29">
        <v>175.88</v>
      </c>
      <c r="JW125" s="29">
        <v>173.29300000000001</v>
      </c>
      <c r="JX125" s="29">
        <v>174.03</v>
      </c>
      <c r="JY125" s="29">
        <v>175.892</v>
      </c>
      <c r="JZ125" s="29">
        <v>169.44</v>
      </c>
      <c r="KA125" s="29">
        <v>167.751</v>
      </c>
      <c r="KB125" s="29">
        <v>167.69</v>
      </c>
      <c r="KC125" s="29">
        <v>167.21600000000001</v>
      </c>
      <c r="KD125" s="29">
        <v>170.65799999999999</v>
      </c>
      <c r="KE125" s="29">
        <v>173.06899999999999</v>
      </c>
      <c r="KF125" s="29">
        <v>169.874</v>
      </c>
      <c r="KG125" s="29">
        <v>168.316</v>
      </c>
      <c r="KH125" s="29">
        <v>162.107</v>
      </c>
      <c r="KI125" s="29">
        <v>168.31800000000001</v>
      </c>
      <c r="KJ125" s="29">
        <v>166.73400000000001</v>
      </c>
      <c r="KK125" s="29">
        <v>161.01900000000001</v>
      </c>
      <c r="KL125" s="29">
        <v>157.31700000000001</v>
      </c>
      <c r="KM125" s="29">
        <v>153.977</v>
      </c>
      <c r="KN125" s="29">
        <v>156.63900000000001</v>
      </c>
      <c r="KO125" s="29">
        <v>181.73599999999999</v>
      </c>
      <c r="KP125" s="29">
        <v>180.66800000000001</v>
      </c>
      <c r="KQ125" s="29">
        <v>176.43299999999999</v>
      </c>
      <c r="KR125" s="29">
        <v>174.02199999999999</v>
      </c>
      <c r="KS125" s="29">
        <v>171.68799999999999</v>
      </c>
      <c r="KT125" s="29">
        <v>177.928</v>
      </c>
      <c r="KU125" s="29">
        <v>181.054</v>
      </c>
      <c r="KV125" s="29">
        <v>173.16800000000001</v>
      </c>
      <c r="KW125" s="29">
        <v>172.47300000000001</v>
      </c>
      <c r="KX125" s="29">
        <v>172.00399999999999</v>
      </c>
      <c r="KY125" s="29">
        <v>172.304</v>
      </c>
      <c r="KZ125" s="29">
        <v>168.73500000000001</v>
      </c>
      <c r="LA125" s="29">
        <v>167.054</v>
      </c>
      <c r="LB125" s="29">
        <v>165.483</v>
      </c>
      <c r="LC125" s="29">
        <v>160.66399999999999</v>
      </c>
      <c r="LD125" s="29">
        <v>166.898</v>
      </c>
      <c r="LE125" s="29">
        <v>173.46899999999999</v>
      </c>
      <c r="LF125" s="29">
        <v>172.78899999999999</v>
      </c>
      <c r="LG125" s="29">
        <v>181.91800000000001</v>
      </c>
      <c r="LH125" s="29">
        <v>184.12200000000001</v>
      </c>
      <c r="LI125" s="29">
        <v>174.613</v>
      </c>
      <c r="LJ125" s="29">
        <v>171.33699999999999</v>
      </c>
      <c r="LK125" s="29">
        <v>165.05199999999999</v>
      </c>
      <c r="LL125" s="29">
        <v>166.95</v>
      </c>
      <c r="LM125" s="29">
        <v>166.99100000000001</v>
      </c>
      <c r="LN125" s="29">
        <v>172.726</v>
      </c>
      <c r="LO125" s="29">
        <v>170.17699999999999</v>
      </c>
      <c r="LP125" s="29">
        <v>175.99600000000001</v>
      </c>
      <c r="LQ125" s="29">
        <v>167.15799999999999</v>
      </c>
      <c r="LR125" s="29">
        <v>161.05799999999999</v>
      </c>
      <c r="LS125" s="29">
        <v>157.245</v>
      </c>
    </row>
    <row r="126" spans="2:529" x14ac:dyDescent="0.25">
      <c r="B126" s="29" t="s">
        <v>549</v>
      </c>
      <c r="C126" s="29" t="s">
        <v>927</v>
      </c>
      <c r="D126" s="29">
        <f t="shared" si="16"/>
        <v>86</v>
      </c>
      <c r="E126" s="29" t="str" cm="1">
        <f t="array" ref="E126">_xll.BDP($B126&amp;" corp",E$11)</f>
        <v>ENBW 1 7/8 06/29/80</v>
      </c>
      <c r="F126" s="29" t="str" cm="1">
        <f t="array" ref="F126">_xll.BDP($B126&amp;" corp",F$11)</f>
        <v>ENBW</v>
      </c>
      <c r="G126" s="29" cm="1">
        <f t="array" ref="G126">_xll.BDP($B126&amp;" corp",G$11)</f>
        <v>1.875</v>
      </c>
      <c r="H126" s="31" cm="1">
        <f t="array" ref="H126">_xll.BDP($B126&amp;" corp",H$11)*1</f>
        <v>46111</v>
      </c>
      <c r="I126" s="31" t="str">
        <f t="shared" si="14"/>
        <v>ENBW 1.875 26</v>
      </c>
      <c r="J126" s="29" t="str" cm="1">
        <f t="array" ref="J126">_xll.BDP($B126&amp;" corp",J$11)</f>
        <v>EUR</v>
      </c>
      <c r="K126" s="31" cm="1">
        <f t="array" ref="K126">_xll.BDP($B126&amp;" corp",K$11)*1</f>
        <v>44004</v>
      </c>
      <c r="L126" s="29">
        <f t="shared" ca="1" si="15"/>
        <v>122</v>
      </c>
      <c r="N126" s="29">
        <v>1</v>
      </c>
      <c r="O126" s="29" t="s">
        <v>1174</v>
      </c>
      <c r="P126" s="29">
        <f>_xll.BDH(B126&amp;"@"&amp;C126&amp;" Corp","blp_i_sprd_mid","-2AY",,"Dates=h","Fill=C","Sort=R","Dir=H","factor=1","pcs="&amp;TV127,"cols=86;rows=1")</f>
        <v>214.34800000000001</v>
      </c>
      <c r="Q126" s="29">
        <v>215.309</v>
      </c>
      <c r="R126" s="29">
        <v>217.88200000000001</v>
      </c>
      <c r="S126" s="29">
        <v>220.06100000000001</v>
      </c>
      <c r="T126" s="29">
        <v>220.46</v>
      </c>
      <c r="U126" s="29">
        <v>215.35300000000001</v>
      </c>
      <c r="V126" s="29">
        <v>213.989</v>
      </c>
      <c r="W126" s="29">
        <v>215.02500000000001</v>
      </c>
      <c r="X126" s="29">
        <v>213.59299999999999</v>
      </c>
      <c r="Y126" s="29">
        <v>214.458</v>
      </c>
      <c r="Z126" s="29">
        <v>212.38399999999999</v>
      </c>
      <c r="AA126" s="29">
        <v>212.55099999999999</v>
      </c>
      <c r="AB126" s="29">
        <v>215.56299999999999</v>
      </c>
      <c r="AC126" s="29">
        <v>219.66499999999999</v>
      </c>
      <c r="AD126" s="29">
        <v>220.804</v>
      </c>
      <c r="AE126" s="29">
        <v>225.089</v>
      </c>
      <c r="AF126" s="29">
        <v>230.30699999999999</v>
      </c>
      <c r="AG126" s="29">
        <v>231.601</v>
      </c>
      <c r="AH126" s="29">
        <v>234.78899999999999</v>
      </c>
      <c r="AI126" s="29">
        <v>230.904</v>
      </c>
      <c r="AJ126" s="29">
        <v>226.905</v>
      </c>
      <c r="AK126" s="29">
        <v>228.39400000000001</v>
      </c>
      <c r="AL126" s="29">
        <v>227.65799999999999</v>
      </c>
      <c r="AM126" s="29">
        <v>218.245</v>
      </c>
      <c r="AN126" s="29">
        <v>219.691</v>
      </c>
      <c r="AO126" s="29">
        <v>219.38800000000001</v>
      </c>
      <c r="AP126" s="29">
        <v>220.685</v>
      </c>
      <c r="AQ126" s="29">
        <v>221.15100000000001</v>
      </c>
      <c r="AR126" s="29">
        <v>220.96</v>
      </c>
      <c r="AS126" s="29">
        <v>216.62799999999999</v>
      </c>
      <c r="AT126" s="29">
        <v>218.82300000000001</v>
      </c>
      <c r="AU126" s="29">
        <v>219.68100000000001</v>
      </c>
      <c r="AV126" s="29">
        <v>218.92400000000001</v>
      </c>
      <c r="AW126" s="29">
        <v>218.595</v>
      </c>
      <c r="AX126" s="29">
        <v>218.49799999999999</v>
      </c>
      <c r="AY126" s="29">
        <v>218.30799999999999</v>
      </c>
      <c r="AZ126" s="29">
        <v>218.12899999999999</v>
      </c>
      <c r="BA126" s="29">
        <v>215.154</v>
      </c>
      <c r="BB126" s="29">
        <v>217.08</v>
      </c>
      <c r="BC126" s="29">
        <v>216.39</v>
      </c>
      <c r="BD126" s="29">
        <v>215.69</v>
      </c>
      <c r="BE126" s="29">
        <v>214.869</v>
      </c>
      <c r="BF126" s="29">
        <v>218.749</v>
      </c>
      <c r="BG126" s="29">
        <v>220.33199999999999</v>
      </c>
      <c r="BH126" s="29">
        <v>219.524</v>
      </c>
      <c r="BI126" s="29">
        <v>216.874</v>
      </c>
      <c r="BJ126" s="29">
        <v>216.68899999999999</v>
      </c>
      <c r="BK126" s="29">
        <v>215.89599999999999</v>
      </c>
      <c r="BL126" s="29">
        <v>212.52099999999999</v>
      </c>
      <c r="BM126" s="29">
        <v>211.1</v>
      </c>
      <c r="BN126" s="29">
        <v>213.595</v>
      </c>
      <c r="BO126" s="29">
        <v>216.691</v>
      </c>
      <c r="BP126" s="29">
        <v>222.71600000000001</v>
      </c>
      <c r="BQ126" s="29">
        <v>222.17500000000001</v>
      </c>
      <c r="BR126" s="29">
        <v>224.297</v>
      </c>
      <c r="BS126" s="29">
        <v>225.51300000000001</v>
      </c>
      <c r="BT126" s="29">
        <v>229.94900000000001</v>
      </c>
      <c r="BU126" s="29">
        <v>229.78100000000001</v>
      </c>
      <c r="BV126" s="29">
        <v>229.82300000000001</v>
      </c>
      <c r="BW126" s="29">
        <v>232.023</v>
      </c>
      <c r="BX126" s="29">
        <v>226.81</v>
      </c>
      <c r="BY126" s="29">
        <v>227.511</v>
      </c>
      <c r="BZ126" s="29">
        <v>225.80099999999999</v>
      </c>
      <c r="CA126" s="29">
        <v>223.34700000000001</v>
      </c>
      <c r="CB126" s="29">
        <v>225.46700000000001</v>
      </c>
      <c r="CC126" s="29">
        <v>226.828</v>
      </c>
      <c r="CD126" s="29">
        <v>223.74299999999999</v>
      </c>
      <c r="CE126" s="29">
        <v>230.05600000000001</v>
      </c>
      <c r="CF126" s="29">
        <v>231.83500000000001</v>
      </c>
      <c r="CG126" s="29">
        <v>234.09200000000001</v>
      </c>
      <c r="CH126" s="29">
        <v>234.20599999999999</v>
      </c>
      <c r="CI126" s="29">
        <v>234.82400000000001</v>
      </c>
      <c r="CJ126" s="29">
        <v>233.95400000000001</v>
      </c>
      <c r="CK126" s="29">
        <v>237.523</v>
      </c>
      <c r="CL126" s="29">
        <v>236.08</v>
      </c>
      <c r="CM126" s="29">
        <v>233.78100000000001</v>
      </c>
      <c r="CN126" s="29">
        <v>231.68799999999999</v>
      </c>
      <c r="CO126" s="29">
        <v>232.327</v>
      </c>
      <c r="CP126" s="29">
        <v>233.28800000000001</v>
      </c>
      <c r="CQ126" s="29">
        <v>233.142</v>
      </c>
      <c r="CR126" s="29">
        <v>231.577</v>
      </c>
      <c r="CS126" s="29">
        <v>234.584</v>
      </c>
      <c r="CT126" s="29">
        <v>235.37700000000001</v>
      </c>
      <c r="CU126" s="29">
        <v>235.32599999999999</v>
      </c>
      <c r="CV126" s="29">
        <v>233.886</v>
      </c>
      <c r="CW126" s="29">
        <v>232.89400000000001</v>
      </c>
    </row>
    <row r="127" spans="2:529" x14ac:dyDescent="0.25">
      <c r="B127" s="29" t="s">
        <v>17</v>
      </c>
      <c r="C127" s="29" t="s">
        <v>927</v>
      </c>
      <c r="D127" s="29">
        <f t="shared" si="16"/>
        <v>316</v>
      </c>
      <c r="E127" s="29" t="str" cm="1">
        <f t="array" ref="E127">_xll.BDP($B127&amp;" corp",E$11)</f>
        <v>ENBW 1 5/8 08/05/79</v>
      </c>
      <c r="F127" s="29" t="str" cm="1">
        <f t="array" ref="F127">_xll.BDP($B127&amp;" corp",F$11)</f>
        <v>ENBW</v>
      </c>
      <c r="G127" s="29" cm="1">
        <f t="array" ref="G127">_xll.BDP($B127&amp;" corp",G$11)</f>
        <v>1.625</v>
      </c>
      <c r="H127" s="31" cm="1">
        <f t="array" ref="H127">_xll.BDP($B127&amp;" corp",H$11)*1</f>
        <v>46512</v>
      </c>
      <c r="I127" s="31" t="str">
        <f t="shared" si="14"/>
        <v>ENBW 1.625 27</v>
      </c>
      <c r="J127" s="29" t="str" cm="1">
        <f t="array" ref="J127">_xll.BDP($B127&amp;" corp",J$11)</f>
        <v>EUR</v>
      </c>
      <c r="K127" s="31" cm="1">
        <f t="array" ref="K127">_xll.BDP($B127&amp;" corp",K$11)*1</f>
        <v>43675</v>
      </c>
      <c r="L127" s="29">
        <f t="shared" ca="1" si="15"/>
        <v>451</v>
      </c>
      <c r="N127" s="29">
        <v>1</v>
      </c>
      <c r="O127" s="29" t="s">
        <v>1174</v>
      </c>
      <c r="P127" s="29">
        <f>_xll.BDH(B127&amp;"@"&amp;C127&amp;" Corp","blp_i_sprd_mid","-2AY",,"Dates=h","Fill=C","Sort=R","Dir=H","factor=1","pcs="&amp;TV128,"cols=316;rows=1")</f>
        <v>218.15799999999999</v>
      </c>
      <c r="Q127" s="29">
        <v>220.614</v>
      </c>
      <c r="R127" s="29">
        <v>222.261</v>
      </c>
      <c r="S127" s="29">
        <v>223.8</v>
      </c>
      <c r="T127" s="29">
        <v>223.63200000000001</v>
      </c>
      <c r="U127" s="29">
        <v>219.738</v>
      </c>
      <c r="V127" s="29">
        <v>218.50399999999999</v>
      </c>
      <c r="W127" s="29">
        <v>217.148</v>
      </c>
      <c r="X127" s="29">
        <v>217.52199999999999</v>
      </c>
      <c r="Y127" s="29">
        <v>217.001</v>
      </c>
      <c r="Z127" s="29">
        <v>214.78200000000001</v>
      </c>
      <c r="AA127" s="29">
        <v>214.94800000000001</v>
      </c>
      <c r="AB127" s="29">
        <v>219.685</v>
      </c>
      <c r="AC127" s="29">
        <v>223.834</v>
      </c>
      <c r="AD127" s="29">
        <v>223.393</v>
      </c>
      <c r="AE127" s="29">
        <v>225.72399999999999</v>
      </c>
      <c r="AF127" s="29">
        <v>229.71100000000001</v>
      </c>
      <c r="AG127" s="29">
        <v>230.81</v>
      </c>
      <c r="AH127" s="29">
        <v>234.26900000000001</v>
      </c>
      <c r="AI127" s="29">
        <v>230.36699999999999</v>
      </c>
      <c r="AJ127" s="29">
        <v>227.49299999999999</v>
      </c>
      <c r="AK127" s="29">
        <v>228.017</v>
      </c>
      <c r="AL127" s="29">
        <v>227.803</v>
      </c>
      <c r="AM127" s="29">
        <v>219.58</v>
      </c>
      <c r="AN127" s="29">
        <v>220.262</v>
      </c>
      <c r="AO127" s="29">
        <v>220.34899999999999</v>
      </c>
      <c r="AP127" s="29">
        <v>220.31899999999999</v>
      </c>
      <c r="AQ127" s="29">
        <v>220.982</v>
      </c>
      <c r="AR127" s="29">
        <v>220.715</v>
      </c>
      <c r="AS127" s="29">
        <v>216.93600000000001</v>
      </c>
      <c r="AT127" s="29">
        <v>219.625</v>
      </c>
      <c r="AU127" s="29">
        <v>220.28399999999999</v>
      </c>
      <c r="AV127" s="29">
        <v>218.72900000000001</v>
      </c>
      <c r="AW127" s="29">
        <v>217.74799999999999</v>
      </c>
      <c r="AX127" s="29">
        <v>217.774</v>
      </c>
      <c r="AY127" s="29">
        <v>216.81700000000001</v>
      </c>
      <c r="AZ127" s="29">
        <v>213.34899999999999</v>
      </c>
      <c r="BA127" s="29">
        <v>211.41399999999999</v>
      </c>
      <c r="BB127" s="29">
        <v>211.37299999999999</v>
      </c>
      <c r="BC127" s="29">
        <v>210.67699999999999</v>
      </c>
      <c r="BD127" s="29">
        <v>209.00399999999999</v>
      </c>
      <c r="BE127" s="29">
        <v>209.37700000000001</v>
      </c>
      <c r="BF127" s="29">
        <v>213.535</v>
      </c>
      <c r="BG127" s="29">
        <v>214.69</v>
      </c>
      <c r="BH127" s="29">
        <v>213.24</v>
      </c>
      <c r="BI127" s="29">
        <v>209.35400000000001</v>
      </c>
      <c r="BJ127" s="29">
        <v>209.298</v>
      </c>
      <c r="BK127" s="29">
        <v>208.84100000000001</v>
      </c>
      <c r="BL127" s="29">
        <v>206.88900000000001</v>
      </c>
      <c r="BM127" s="29">
        <v>205.11099999999999</v>
      </c>
      <c r="BN127" s="29">
        <v>209.21</v>
      </c>
      <c r="BO127" s="29">
        <v>214.054</v>
      </c>
      <c r="BP127" s="29">
        <v>222.35300000000001</v>
      </c>
      <c r="BQ127" s="29">
        <v>221.495</v>
      </c>
      <c r="BR127" s="29">
        <v>224.45099999999999</v>
      </c>
      <c r="BS127" s="29">
        <v>224.26</v>
      </c>
      <c r="BT127" s="29">
        <v>228.839</v>
      </c>
      <c r="BU127" s="29">
        <v>228.32499999999999</v>
      </c>
      <c r="BV127" s="29">
        <v>228.33199999999999</v>
      </c>
      <c r="BW127" s="29">
        <v>229.99199999999999</v>
      </c>
      <c r="BX127" s="29">
        <v>226.23400000000001</v>
      </c>
      <c r="BY127" s="29">
        <v>226.98500000000001</v>
      </c>
      <c r="BZ127" s="29">
        <v>224.17099999999999</v>
      </c>
      <c r="CA127" s="29">
        <v>221.88399999999999</v>
      </c>
      <c r="CB127" s="29">
        <v>224.096</v>
      </c>
      <c r="CC127" s="29">
        <v>225.804</v>
      </c>
      <c r="CD127" s="29">
        <v>222.065</v>
      </c>
      <c r="CE127" s="29">
        <v>228.22399999999999</v>
      </c>
      <c r="CF127" s="29">
        <v>230.59899999999999</v>
      </c>
      <c r="CG127" s="29">
        <v>232.51499999999999</v>
      </c>
      <c r="CH127" s="29">
        <v>231.387</v>
      </c>
      <c r="CI127" s="29">
        <v>232.7</v>
      </c>
      <c r="CJ127" s="29">
        <v>231.565</v>
      </c>
      <c r="CK127" s="29">
        <v>235.37299999999999</v>
      </c>
      <c r="CL127" s="29">
        <v>234.066</v>
      </c>
      <c r="CM127" s="29">
        <v>231.619</v>
      </c>
      <c r="CN127" s="29">
        <v>229.559</v>
      </c>
      <c r="CO127" s="29">
        <v>230.11199999999999</v>
      </c>
      <c r="CP127" s="29">
        <v>230.70599999999999</v>
      </c>
      <c r="CQ127" s="29">
        <v>231.268</v>
      </c>
      <c r="CR127" s="29">
        <v>229.346</v>
      </c>
      <c r="CS127" s="29">
        <v>232.74</v>
      </c>
      <c r="CT127" s="29">
        <v>233.81800000000001</v>
      </c>
      <c r="CU127" s="29">
        <v>233.97</v>
      </c>
      <c r="CV127" s="29">
        <v>231.863</v>
      </c>
      <c r="CW127" s="29">
        <v>229.97399999999999</v>
      </c>
      <c r="CX127" s="29">
        <v>228.626</v>
      </c>
      <c r="CY127" s="29">
        <v>231.227</v>
      </c>
      <c r="CZ127" s="29">
        <v>223.08099999999999</v>
      </c>
      <c r="DA127" s="29">
        <v>221.96199999999999</v>
      </c>
      <c r="DB127" s="29">
        <v>216.95</v>
      </c>
      <c r="DC127" s="29">
        <v>213.57</v>
      </c>
      <c r="DD127" s="29">
        <v>222.21899999999999</v>
      </c>
      <c r="DE127" s="29">
        <v>219.05799999999999</v>
      </c>
      <c r="DF127" s="29">
        <v>218.46100000000001</v>
      </c>
      <c r="DG127" s="29">
        <v>204.053</v>
      </c>
      <c r="DH127" s="29">
        <v>198.87899999999999</v>
      </c>
      <c r="DI127" s="29">
        <v>197.53399999999999</v>
      </c>
      <c r="DJ127" s="29">
        <v>204.245</v>
      </c>
      <c r="DK127" s="29">
        <v>215.40899999999999</v>
      </c>
      <c r="DL127" s="29">
        <v>222.423</v>
      </c>
      <c r="DM127" s="29">
        <v>232.52500000000001</v>
      </c>
      <c r="DN127" s="29">
        <v>234.649</v>
      </c>
      <c r="DO127" s="29">
        <v>236.309</v>
      </c>
      <c r="DP127" s="29">
        <v>233.36199999999999</v>
      </c>
      <c r="DQ127" s="29">
        <v>231.477</v>
      </c>
      <c r="DR127" s="29">
        <v>239.65199999999999</v>
      </c>
      <c r="DS127" s="29">
        <v>244.61099999999999</v>
      </c>
      <c r="DT127" s="29">
        <v>249.67699999999999</v>
      </c>
      <c r="DU127" s="29">
        <v>250.27</v>
      </c>
      <c r="DV127" s="29">
        <v>250.82300000000001</v>
      </c>
      <c r="DW127" s="29">
        <v>257.3</v>
      </c>
      <c r="DX127" s="29">
        <v>267.89</v>
      </c>
      <c r="DY127" s="29">
        <v>272.32900000000001</v>
      </c>
      <c r="DZ127" s="29">
        <v>273.71300000000002</v>
      </c>
      <c r="EA127" s="29">
        <v>268.26400000000001</v>
      </c>
      <c r="EB127" s="29">
        <v>266.22000000000003</v>
      </c>
      <c r="EC127" s="29">
        <v>265.56799999999998</v>
      </c>
      <c r="ED127" s="29">
        <v>264.79599999999999</v>
      </c>
      <c r="EE127" s="29">
        <v>265.334</v>
      </c>
      <c r="EF127" s="29">
        <v>267.00700000000001</v>
      </c>
      <c r="EG127" s="29">
        <v>276.536</v>
      </c>
      <c r="EH127" s="29">
        <v>277.13299999999998</v>
      </c>
      <c r="EI127" s="29">
        <v>271.08999999999997</v>
      </c>
      <c r="EJ127" s="29">
        <v>271.99099999999999</v>
      </c>
      <c r="EK127" s="29">
        <v>267.346</v>
      </c>
      <c r="EL127" s="29">
        <v>265.27999999999997</v>
      </c>
      <c r="EM127" s="29">
        <v>264.928</v>
      </c>
      <c r="EN127" s="29">
        <v>271.64699999999999</v>
      </c>
      <c r="EO127" s="29">
        <v>272.97300000000001</v>
      </c>
      <c r="EP127" s="29">
        <v>273.98</v>
      </c>
      <c r="EQ127" s="29">
        <v>278.89999999999998</v>
      </c>
      <c r="ER127" s="29">
        <v>277.31200000000001</v>
      </c>
      <c r="ES127" s="29">
        <v>282.88</v>
      </c>
      <c r="ET127" s="29">
        <v>282.06599999999997</v>
      </c>
      <c r="EU127" s="29">
        <v>277.53399999999999</v>
      </c>
      <c r="EV127" s="29">
        <v>279.69499999999999</v>
      </c>
      <c r="EW127" s="29">
        <v>301.13400000000001</v>
      </c>
      <c r="EX127" s="29">
        <v>315.84500000000003</v>
      </c>
      <c r="EY127" s="29">
        <v>327.48899999999998</v>
      </c>
      <c r="EZ127" s="29">
        <v>345.38400000000001</v>
      </c>
      <c r="FA127" s="29">
        <v>352.64699999999999</v>
      </c>
      <c r="FB127" s="29">
        <v>351.154</v>
      </c>
      <c r="FC127" s="29">
        <v>352.01</v>
      </c>
      <c r="FD127" s="29">
        <v>351.53300000000002</v>
      </c>
      <c r="FE127" s="29">
        <v>359.22300000000001</v>
      </c>
      <c r="FF127" s="29">
        <v>357.565</v>
      </c>
      <c r="FG127" s="29">
        <v>364.17200000000003</v>
      </c>
      <c r="FH127" s="29">
        <v>373.80099999999999</v>
      </c>
      <c r="FI127" s="29">
        <v>394.43599999999998</v>
      </c>
      <c r="FJ127" s="29">
        <v>402.47199999999998</v>
      </c>
      <c r="FK127" s="29">
        <v>384.45299999999997</v>
      </c>
      <c r="FL127" s="29">
        <v>379.90100000000001</v>
      </c>
      <c r="FM127" s="29">
        <v>378.45800000000003</v>
      </c>
      <c r="FN127" s="29">
        <v>338.99299999999999</v>
      </c>
      <c r="FO127" s="29">
        <v>306.43900000000002</v>
      </c>
      <c r="FP127" s="29">
        <v>254.52500000000001</v>
      </c>
      <c r="FQ127" s="29">
        <v>256.26499999999999</v>
      </c>
      <c r="FR127" s="29">
        <v>228.971</v>
      </c>
      <c r="FS127" s="29">
        <v>227.72900000000001</v>
      </c>
      <c r="FT127" s="29">
        <v>232.95</v>
      </c>
      <c r="FU127" s="29">
        <v>193.87100000000001</v>
      </c>
      <c r="FV127" s="29">
        <v>181.00800000000001</v>
      </c>
      <c r="FW127" s="29">
        <v>176.64400000000001</v>
      </c>
      <c r="FX127" s="29">
        <v>178.523</v>
      </c>
      <c r="FY127" s="29">
        <v>187.577</v>
      </c>
      <c r="FZ127" s="29">
        <v>185.51300000000001</v>
      </c>
      <c r="GA127" s="29">
        <v>175.50200000000001</v>
      </c>
      <c r="GB127" s="29">
        <v>166.70599999999999</v>
      </c>
      <c r="GC127" s="29">
        <v>163.68700000000001</v>
      </c>
      <c r="GD127" s="29">
        <v>160.02500000000001</v>
      </c>
      <c r="GE127" s="29">
        <v>151.732</v>
      </c>
      <c r="GF127" s="29">
        <v>153.636</v>
      </c>
      <c r="GG127" s="29">
        <v>154.01</v>
      </c>
      <c r="GH127" s="29">
        <v>155.65299999999999</v>
      </c>
      <c r="GI127" s="29">
        <v>154.56</v>
      </c>
      <c r="GJ127" s="29">
        <v>155.22399999999999</v>
      </c>
      <c r="GK127" s="29">
        <v>154.73400000000001</v>
      </c>
      <c r="GL127" s="29">
        <v>154.32</v>
      </c>
      <c r="GM127" s="29">
        <v>156.40299999999999</v>
      </c>
      <c r="GN127" s="29">
        <v>158.316</v>
      </c>
      <c r="GO127" s="29">
        <v>155.17099999999999</v>
      </c>
      <c r="GP127" s="29">
        <v>152.886</v>
      </c>
      <c r="GQ127" s="29">
        <v>156.22200000000001</v>
      </c>
      <c r="GR127" s="29">
        <v>159.48500000000001</v>
      </c>
      <c r="GS127" s="29">
        <v>169.20699999999999</v>
      </c>
      <c r="GT127" s="29">
        <v>168.75</v>
      </c>
      <c r="GU127" s="29">
        <v>166.881</v>
      </c>
      <c r="GV127" s="29">
        <v>162.93600000000001</v>
      </c>
      <c r="GW127" s="29">
        <v>162.75200000000001</v>
      </c>
      <c r="GX127" s="29">
        <v>166.708</v>
      </c>
      <c r="GY127" s="29">
        <v>156.46700000000001</v>
      </c>
      <c r="GZ127" s="29">
        <v>153.108</v>
      </c>
      <c r="HA127" s="29">
        <v>148.45500000000001</v>
      </c>
      <c r="HB127" s="29">
        <v>148.22499999999999</v>
      </c>
      <c r="HC127" s="29">
        <v>146.28399999999999</v>
      </c>
      <c r="HD127" s="29">
        <v>146.114</v>
      </c>
      <c r="HE127" s="29">
        <v>149.46299999999999</v>
      </c>
      <c r="HF127" s="29">
        <v>149.102</v>
      </c>
      <c r="HG127" s="29">
        <v>146.99299999999999</v>
      </c>
      <c r="HH127" s="29">
        <v>146.98699999999999</v>
      </c>
      <c r="HI127" s="29">
        <v>150.22800000000001</v>
      </c>
      <c r="HJ127" s="29">
        <v>149.64599999999999</v>
      </c>
      <c r="HK127" s="29">
        <v>153.39699999999999</v>
      </c>
      <c r="HL127" s="29">
        <v>155.15799999999999</v>
      </c>
      <c r="HM127" s="29">
        <v>153.726</v>
      </c>
      <c r="HN127" s="29">
        <v>152.846</v>
      </c>
      <c r="HO127" s="29">
        <v>148.392</v>
      </c>
      <c r="HP127" s="29">
        <v>144.45400000000001</v>
      </c>
      <c r="HQ127" s="29">
        <v>145.16499999999999</v>
      </c>
      <c r="HR127" s="29">
        <v>149.221</v>
      </c>
      <c r="HS127" s="29">
        <v>148.15</v>
      </c>
      <c r="HT127" s="29">
        <v>148.40700000000001</v>
      </c>
      <c r="HU127" s="29">
        <v>150.70099999999999</v>
      </c>
      <c r="HV127" s="29">
        <v>150.18100000000001</v>
      </c>
      <c r="HW127" s="29">
        <v>151.87700000000001</v>
      </c>
      <c r="HX127" s="29">
        <v>156.321</v>
      </c>
      <c r="HY127" s="29">
        <v>155.88999999999999</v>
      </c>
      <c r="HZ127" s="29">
        <v>158.30600000000001</v>
      </c>
      <c r="IA127" s="29">
        <v>159.61099999999999</v>
      </c>
      <c r="IB127" s="29">
        <v>164.24100000000001</v>
      </c>
      <c r="IC127" s="29">
        <v>162.374</v>
      </c>
      <c r="ID127" s="29">
        <v>164.142</v>
      </c>
      <c r="IE127" s="29">
        <v>165.953</v>
      </c>
      <c r="IF127" s="29">
        <v>170.54499999999999</v>
      </c>
      <c r="IG127" s="29">
        <v>174.77699999999999</v>
      </c>
      <c r="IH127" s="29">
        <v>178.53899999999999</v>
      </c>
      <c r="II127" s="29">
        <v>172.56</v>
      </c>
      <c r="IJ127" s="29">
        <v>179.23699999999999</v>
      </c>
      <c r="IK127" s="29">
        <v>179.679</v>
      </c>
      <c r="IL127" s="29">
        <v>181</v>
      </c>
      <c r="IM127" s="29">
        <v>181.56299999999999</v>
      </c>
      <c r="IN127" s="29">
        <v>182.97900000000001</v>
      </c>
      <c r="IO127" s="29">
        <v>187.24799999999999</v>
      </c>
      <c r="IP127" s="29">
        <v>185.41399999999999</v>
      </c>
      <c r="IQ127" s="29">
        <v>185.733</v>
      </c>
      <c r="IR127" s="29">
        <v>182.92099999999999</v>
      </c>
      <c r="IS127" s="29">
        <v>180.977</v>
      </c>
      <c r="IT127" s="29">
        <v>181.19</v>
      </c>
      <c r="IU127" s="29">
        <v>182.46199999999999</v>
      </c>
      <c r="IV127" s="29">
        <v>178.483</v>
      </c>
      <c r="IW127" s="29">
        <v>173.99799999999999</v>
      </c>
      <c r="IX127" s="29">
        <v>173.27699999999999</v>
      </c>
      <c r="IY127" s="29">
        <v>171.792</v>
      </c>
      <c r="IZ127" s="29">
        <v>168.90199999999999</v>
      </c>
      <c r="JA127" s="29">
        <v>171.22</v>
      </c>
      <c r="JB127" s="29">
        <v>168.61</v>
      </c>
      <c r="JC127" s="29">
        <v>172.62200000000001</v>
      </c>
      <c r="JD127" s="29">
        <v>176.60900000000001</v>
      </c>
      <c r="JE127" s="29">
        <v>177.56</v>
      </c>
      <c r="JF127" s="29">
        <v>173.14400000000001</v>
      </c>
      <c r="JG127" s="29">
        <v>172.221</v>
      </c>
      <c r="JH127" s="29">
        <v>166.316</v>
      </c>
      <c r="JI127" s="29">
        <v>165.95500000000001</v>
      </c>
      <c r="JJ127" s="29">
        <v>170.87799999999999</v>
      </c>
      <c r="JK127" s="29">
        <v>174.203</v>
      </c>
      <c r="JL127" s="29">
        <v>173.78899999999999</v>
      </c>
      <c r="JM127" s="29">
        <v>174.697</v>
      </c>
      <c r="JN127" s="29">
        <v>178.523</v>
      </c>
      <c r="JO127" s="29">
        <v>181.84299999999999</v>
      </c>
      <c r="JP127" s="29">
        <v>181.10599999999999</v>
      </c>
      <c r="JQ127" s="29">
        <v>186.04300000000001</v>
      </c>
      <c r="JR127" s="29">
        <v>190.59700000000001</v>
      </c>
      <c r="JS127" s="29">
        <v>189.797</v>
      </c>
      <c r="JT127" s="29">
        <v>196.298</v>
      </c>
      <c r="JU127" s="29">
        <v>202.36699999999999</v>
      </c>
      <c r="JV127" s="29">
        <v>207.435</v>
      </c>
      <c r="JW127" s="29">
        <v>204.93</v>
      </c>
      <c r="JX127" s="29">
        <v>206.45699999999999</v>
      </c>
      <c r="JY127" s="29">
        <v>207.095</v>
      </c>
      <c r="JZ127" s="29">
        <v>201.233</v>
      </c>
      <c r="KA127" s="29">
        <v>199.89699999999999</v>
      </c>
      <c r="KB127" s="29">
        <v>201.85900000000001</v>
      </c>
      <c r="KC127" s="29">
        <v>201.36</v>
      </c>
      <c r="KD127" s="29">
        <v>205.316</v>
      </c>
      <c r="KE127" s="29">
        <v>206.29</v>
      </c>
      <c r="KF127" s="29">
        <v>204.59</v>
      </c>
      <c r="KG127" s="29">
        <v>203.011</v>
      </c>
      <c r="KH127" s="29">
        <v>196.93100000000001</v>
      </c>
      <c r="KI127" s="29">
        <v>199.62299999999999</v>
      </c>
      <c r="KJ127" s="29">
        <v>198.554</v>
      </c>
      <c r="KK127" s="29">
        <v>191.77699999999999</v>
      </c>
      <c r="KL127" s="29">
        <v>188.51499999999999</v>
      </c>
      <c r="KM127" s="29">
        <v>182.18600000000001</v>
      </c>
      <c r="KN127" s="29">
        <v>189.97399999999999</v>
      </c>
      <c r="KO127" s="29">
        <v>208.93600000000001</v>
      </c>
      <c r="KP127" s="29">
        <v>206.92699999999999</v>
      </c>
      <c r="KQ127" s="29">
        <v>204.80199999999999</v>
      </c>
      <c r="KR127" s="29">
        <v>204.49199999999999</v>
      </c>
      <c r="KS127" s="29">
        <v>200.465</v>
      </c>
      <c r="KT127" s="29">
        <v>208.47499999999999</v>
      </c>
      <c r="KU127" s="29">
        <v>212.51900000000001</v>
      </c>
      <c r="KV127" s="29">
        <v>206.43299999999999</v>
      </c>
      <c r="KW127" s="29">
        <v>206.07499999999999</v>
      </c>
      <c r="KX127" s="29">
        <v>206.148</v>
      </c>
      <c r="KY127" s="29">
        <v>207.79599999999999</v>
      </c>
      <c r="KZ127" s="29">
        <v>202.64400000000001</v>
      </c>
      <c r="LA127" s="29">
        <v>199.22800000000001</v>
      </c>
      <c r="LB127" s="29">
        <v>197.523</v>
      </c>
      <c r="LC127" s="29">
        <v>194.25399999999999</v>
      </c>
      <c r="LD127" s="29">
        <v>199.53200000000001</v>
      </c>
      <c r="LE127" s="29">
        <v>205.12200000000001</v>
      </c>
      <c r="LF127" s="29">
        <v>204.19200000000001</v>
      </c>
      <c r="LG127" s="29">
        <v>214.178</v>
      </c>
      <c r="LH127" s="29">
        <v>214.52</v>
      </c>
      <c r="LI127" s="29">
        <v>203.66399999999999</v>
      </c>
      <c r="LJ127" s="29">
        <v>197.80099999999999</v>
      </c>
      <c r="LK127" s="29">
        <v>192.27199999999999</v>
      </c>
      <c r="LL127" s="29">
        <v>191.125</v>
      </c>
      <c r="LM127" s="29">
        <v>190.071</v>
      </c>
      <c r="LN127" s="29">
        <v>196.648</v>
      </c>
      <c r="LO127" s="29">
        <v>196.22900000000001</v>
      </c>
      <c r="LP127" s="29">
        <v>199.00299999999999</v>
      </c>
      <c r="LQ127" s="29">
        <v>193.99600000000001</v>
      </c>
      <c r="LR127" s="29">
        <v>186.47800000000001</v>
      </c>
      <c r="LS127" s="29">
        <v>182.17099999999999</v>
      </c>
    </row>
    <row r="128" spans="2:529" x14ac:dyDescent="0.25">
      <c r="B128" s="29" t="s">
        <v>589</v>
      </c>
      <c r="C128" s="29" t="s">
        <v>927</v>
      </c>
      <c r="D128" s="29">
        <f t="shared" si="16"/>
        <v>512</v>
      </c>
      <c r="E128" s="29" t="str" cm="1">
        <f t="array" ref="E128">_xll.BDP($B128&amp;" corp",E$11)</f>
        <v>ENELIM 2 1/2 11/24/78</v>
      </c>
      <c r="F128" s="29" t="str" cm="1">
        <f t="array" ref="F128">_xll.BDP($B128&amp;" corp",F$11)</f>
        <v>ENELIM</v>
      </c>
      <c r="G128" s="29" cm="1">
        <f t="array" ref="G128">_xll.BDP($B128&amp;" corp",G$11)</f>
        <v>2.5</v>
      </c>
      <c r="H128" s="31" cm="1">
        <f t="array" ref="H128">_xll.BDP($B128&amp;" corp",H$11)*1</f>
        <v>45162</v>
      </c>
      <c r="I128" s="31" t="str">
        <f t="shared" si="14"/>
        <v>ENELIM 2.5 23</v>
      </c>
      <c r="J128" s="29" t="str" cm="1">
        <f t="array" ref="J128">_xll.BDP($B128&amp;" corp",J$11)</f>
        <v>EUR</v>
      </c>
      <c r="K128" s="31" cm="1">
        <f t="array" ref="K128">_xll.BDP($B128&amp;" corp",K$11)*1</f>
        <v>43235</v>
      </c>
      <c r="L128" s="29">
        <f t="shared" ca="1" si="15"/>
        <v>891</v>
      </c>
      <c r="N128" s="29">
        <v>1</v>
      </c>
      <c r="O128" s="29" t="s">
        <v>1174</v>
      </c>
      <c r="P128" s="29">
        <f>_xll.BDH(B128&amp;"@"&amp;C128&amp;" Corp","blp_i_sprd_mid","-2AY",,"Dates=h","Fill=C","Sort=R","Dir=H","factor=1","pcs="&amp;TV129,"cols=512;rows=1")</f>
        <v>204.95400000000001</v>
      </c>
      <c r="Q128" s="29">
        <v>206.11600000000001</v>
      </c>
      <c r="R128" s="29">
        <v>206.369</v>
      </c>
      <c r="S128" s="29">
        <v>210.274</v>
      </c>
      <c r="T128" s="29">
        <v>211.756</v>
      </c>
      <c r="U128" s="29">
        <v>206.059</v>
      </c>
      <c r="V128" s="29">
        <v>205.08</v>
      </c>
      <c r="W128" s="29">
        <v>204.566</v>
      </c>
      <c r="X128" s="29">
        <v>205.08</v>
      </c>
      <c r="Y128" s="29">
        <v>204.22499999999999</v>
      </c>
      <c r="Z128" s="29">
        <v>203.87799999999999</v>
      </c>
      <c r="AA128" s="29">
        <v>202.49100000000001</v>
      </c>
      <c r="AB128" s="29">
        <v>207.078</v>
      </c>
      <c r="AC128" s="29">
        <v>210.821</v>
      </c>
      <c r="AD128" s="29">
        <v>210.71100000000001</v>
      </c>
      <c r="AE128" s="29">
        <v>212.38200000000001</v>
      </c>
      <c r="AF128" s="29">
        <v>216.62899999999999</v>
      </c>
      <c r="AG128" s="29">
        <v>218.48500000000001</v>
      </c>
      <c r="AH128" s="29">
        <v>221.88399999999999</v>
      </c>
      <c r="AI128" s="29">
        <v>217.346</v>
      </c>
      <c r="AJ128" s="29">
        <v>210.98400000000001</v>
      </c>
      <c r="AK128" s="29">
        <v>211.84</v>
      </c>
      <c r="AL128" s="29">
        <v>208.75</v>
      </c>
      <c r="AM128" s="29">
        <v>200.85</v>
      </c>
      <c r="AN128" s="29">
        <v>206.42599999999999</v>
      </c>
      <c r="AO128" s="29">
        <v>206.898</v>
      </c>
      <c r="AP128" s="29">
        <v>208.749</v>
      </c>
      <c r="AQ128" s="29">
        <v>209.733</v>
      </c>
      <c r="AR128" s="29">
        <v>207.80099999999999</v>
      </c>
      <c r="AS128" s="29">
        <v>204.685</v>
      </c>
      <c r="AT128" s="29">
        <v>205.17500000000001</v>
      </c>
      <c r="AU128" s="29">
        <v>203.678</v>
      </c>
      <c r="AV128" s="29">
        <v>203.375</v>
      </c>
      <c r="AW128" s="29">
        <v>201.44900000000001</v>
      </c>
      <c r="AX128" s="29">
        <v>201.11099999999999</v>
      </c>
      <c r="AY128" s="29">
        <v>202.876</v>
      </c>
      <c r="AZ128" s="29">
        <v>209.637</v>
      </c>
      <c r="BA128" s="29">
        <v>201.60499999999999</v>
      </c>
      <c r="BB128" s="29">
        <v>202.81100000000001</v>
      </c>
      <c r="BC128" s="29">
        <v>202.52</v>
      </c>
      <c r="BD128" s="29">
        <v>198.989</v>
      </c>
      <c r="BE128" s="29">
        <v>199.66300000000001</v>
      </c>
      <c r="BF128" s="29">
        <v>203.49700000000001</v>
      </c>
      <c r="BG128" s="29">
        <v>204.11799999999999</v>
      </c>
      <c r="BH128" s="29">
        <v>202.99199999999999</v>
      </c>
      <c r="BI128" s="29">
        <v>200.63499999999999</v>
      </c>
      <c r="BJ128" s="29">
        <v>198.006</v>
      </c>
      <c r="BK128" s="29">
        <v>195.70099999999999</v>
      </c>
      <c r="BL128" s="29">
        <v>192.84700000000001</v>
      </c>
      <c r="BM128" s="29">
        <v>191.81899999999999</v>
      </c>
      <c r="BN128" s="29">
        <v>194.827</v>
      </c>
      <c r="BO128" s="29">
        <v>197.56899999999999</v>
      </c>
      <c r="BP128" s="29">
        <v>203.74600000000001</v>
      </c>
      <c r="BQ128" s="29">
        <v>206.095</v>
      </c>
      <c r="BR128" s="29">
        <v>213.19900000000001</v>
      </c>
      <c r="BS128" s="29">
        <v>221.06800000000001</v>
      </c>
      <c r="BT128" s="29">
        <v>226.756</v>
      </c>
      <c r="BU128" s="29">
        <v>229.93700000000001</v>
      </c>
      <c r="BV128" s="29">
        <v>230.68799999999999</v>
      </c>
      <c r="BW128" s="29">
        <v>230.041</v>
      </c>
      <c r="BX128" s="29">
        <v>222.17</v>
      </c>
      <c r="BY128" s="29">
        <v>221.239</v>
      </c>
      <c r="BZ128" s="29">
        <v>218.279</v>
      </c>
      <c r="CA128" s="29">
        <v>217.34200000000001</v>
      </c>
      <c r="CB128" s="29">
        <v>217.9</v>
      </c>
      <c r="CC128" s="29">
        <v>223.309</v>
      </c>
      <c r="CD128" s="29">
        <v>222.262</v>
      </c>
      <c r="CE128" s="29">
        <v>239.46</v>
      </c>
      <c r="CF128" s="29">
        <v>249.34</v>
      </c>
      <c r="CG128" s="29">
        <v>252.94</v>
      </c>
      <c r="CH128" s="29">
        <v>253.559</v>
      </c>
      <c r="CI128" s="29">
        <v>259.06299999999999</v>
      </c>
      <c r="CJ128" s="29">
        <v>259.58699999999999</v>
      </c>
      <c r="CK128" s="29">
        <v>263.12599999999998</v>
      </c>
      <c r="CL128" s="29">
        <v>257.50799999999998</v>
      </c>
      <c r="CM128" s="29">
        <v>254.17599999999999</v>
      </c>
      <c r="CN128" s="29">
        <v>253.66200000000001</v>
      </c>
      <c r="CO128" s="29">
        <v>255.14599999999999</v>
      </c>
      <c r="CP128" s="29">
        <v>265.65800000000002</v>
      </c>
      <c r="CQ128" s="29">
        <v>266.642</v>
      </c>
      <c r="CR128" s="29">
        <v>269.14600000000002</v>
      </c>
      <c r="CS128" s="29">
        <v>274.63400000000001</v>
      </c>
      <c r="CT128" s="29">
        <v>274.25700000000001</v>
      </c>
      <c r="CU128" s="29">
        <v>274.93299999999999</v>
      </c>
      <c r="CV128" s="29">
        <v>271.32400000000001</v>
      </c>
      <c r="CW128" s="29">
        <v>268.93900000000002</v>
      </c>
      <c r="CX128" s="29">
        <v>265.053</v>
      </c>
      <c r="CY128" s="29">
        <v>271.38</v>
      </c>
      <c r="CZ128" s="29">
        <v>263.137</v>
      </c>
      <c r="DA128" s="29">
        <v>260.17899999999997</v>
      </c>
      <c r="DB128" s="29">
        <v>243.36099999999999</v>
      </c>
      <c r="DC128" s="29">
        <v>234.47</v>
      </c>
      <c r="DD128" s="29">
        <v>250.58500000000001</v>
      </c>
      <c r="DE128" s="29">
        <v>243.43600000000001</v>
      </c>
      <c r="DF128" s="29">
        <v>245.31800000000001</v>
      </c>
      <c r="DG128" s="29">
        <v>214.178</v>
      </c>
      <c r="DH128" s="29">
        <v>200.00800000000001</v>
      </c>
      <c r="DI128" s="29">
        <v>194.41200000000001</v>
      </c>
      <c r="DJ128" s="29">
        <v>204.76499999999999</v>
      </c>
      <c r="DK128" s="29">
        <v>230.619</v>
      </c>
      <c r="DL128" s="29">
        <v>253.80500000000001</v>
      </c>
      <c r="DM128" s="29">
        <v>265.86200000000002</v>
      </c>
      <c r="DN128" s="29">
        <v>269.34699999999998</v>
      </c>
      <c r="DO128" s="29">
        <v>268.714</v>
      </c>
      <c r="DP128" s="29">
        <v>266.572</v>
      </c>
      <c r="DQ128" s="29">
        <v>269.49799999999999</v>
      </c>
      <c r="DR128" s="29">
        <v>280.99</v>
      </c>
      <c r="DS128" s="29">
        <v>282.28500000000003</v>
      </c>
      <c r="DT128" s="29">
        <v>307.37200000000001</v>
      </c>
      <c r="DU128" s="29">
        <v>306.57</v>
      </c>
      <c r="DV128" s="29">
        <v>310.73</v>
      </c>
      <c r="DW128" s="29">
        <v>324.68700000000001</v>
      </c>
      <c r="DX128" s="29">
        <v>346.05700000000002</v>
      </c>
      <c r="DY128" s="29">
        <v>356.71300000000002</v>
      </c>
      <c r="DZ128" s="29">
        <v>361.2</v>
      </c>
      <c r="EA128" s="29">
        <v>349.25</v>
      </c>
      <c r="EB128" s="29">
        <v>346.22899999999998</v>
      </c>
      <c r="EC128" s="29">
        <v>345.61900000000003</v>
      </c>
      <c r="ED128" s="29">
        <v>335.68700000000001</v>
      </c>
      <c r="EE128" s="29">
        <v>350.536</v>
      </c>
      <c r="EF128" s="29">
        <v>350.238</v>
      </c>
      <c r="EG128" s="29">
        <v>354.96</v>
      </c>
      <c r="EH128" s="29">
        <v>353.697</v>
      </c>
      <c r="EI128" s="29">
        <v>334.762</v>
      </c>
      <c r="EJ128" s="29">
        <v>322.55</v>
      </c>
      <c r="EK128" s="29">
        <v>314.66000000000003</v>
      </c>
      <c r="EL128" s="29">
        <v>309.38499999999999</v>
      </c>
      <c r="EM128" s="29">
        <v>308.81799999999998</v>
      </c>
      <c r="EN128" s="29">
        <v>335.38</v>
      </c>
      <c r="EO128" s="29">
        <v>339.57100000000003</v>
      </c>
      <c r="EP128" s="29">
        <v>349.09399999999999</v>
      </c>
      <c r="EQ128" s="29">
        <v>351.71600000000001</v>
      </c>
      <c r="ER128" s="29">
        <v>339.02100000000002</v>
      </c>
      <c r="ES128" s="29">
        <v>333.30599999999998</v>
      </c>
      <c r="ET128" s="29">
        <v>332.30599999999998</v>
      </c>
      <c r="EU128" s="29">
        <v>314.30900000000003</v>
      </c>
      <c r="EV128" s="29">
        <v>317.685</v>
      </c>
      <c r="EW128" s="29">
        <v>362.96800000000002</v>
      </c>
      <c r="EX128" s="29">
        <v>392.34699999999998</v>
      </c>
      <c r="EY128" s="29">
        <v>415.16699999999997</v>
      </c>
      <c r="EZ128" s="29">
        <v>449.45800000000003</v>
      </c>
      <c r="FA128" s="29">
        <v>462.24099999999999</v>
      </c>
      <c r="FB128" s="29">
        <v>459.428</v>
      </c>
      <c r="FC128" s="29">
        <v>471.07299999999998</v>
      </c>
      <c r="FD128" s="29">
        <v>481.74599999999998</v>
      </c>
      <c r="FE128" s="29">
        <v>491.21</v>
      </c>
      <c r="FF128" s="29">
        <v>497.14</v>
      </c>
      <c r="FG128" s="29">
        <v>506.43900000000002</v>
      </c>
      <c r="FH128" s="29">
        <v>516.13099999999997</v>
      </c>
      <c r="FI128" s="29">
        <v>560.79600000000005</v>
      </c>
      <c r="FJ128" s="29">
        <v>579.94899999999996</v>
      </c>
      <c r="FK128" s="29">
        <v>563.92100000000005</v>
      </c>
      <c r="FL128" s="29">
        <v>583.63499999999999</v>
      </c>
      <c r="FM128" s="29">
        <v>578.52700000000004</v>
      </c>
      <c r="FN128" s="29">
        <v>494.548</v>
      </c>
      <c r="FO128" s="29">
        <v>453.75400000000002</v>
      </c>
      <c r="FP128" s="29">
        <v>373.41899999999998</v>
      </c>
      <c r="FQ128" s="29">
        <v>368.63200000000001</v>
      </c>
      <c r="FR128" s="29">
        <v>314.21300000000002</v>
      </c>
      <c r="FS128" s="29">
        <v>307.03399999999999</v>
      </c>
      <c r="FT128" s="29">
        <v>310.87799999999999</v>
      </c>
      <c r="FU128" s="29">
        <v>241.46299999999999</v>
      </c>
      <c r="FV128" s="29">
        <v>210.14</v>
      </c>
      <c r="FW128" s="29">
        <v>189.71799999999999</v>
      </c>
      <c r="FX128" s="29">
        <v>195.52</v>
      </c>
      <c r="FY128" s="29">
        <v>213.22499999999999</v>
      </c>
      <c r="FZ128" s="29">
        <v>208.09800000000001</v>
      </c>
      <c r="GA128" s="29">
        <v>188.392</v>
      </c>
      <c r="GB128" s="29">
        <v>166.66900000000001</v>
      </c>
      <c r="GC128" s="29">
        <v>157.55600000000001</v>
      </c>
      <c r="GD128" s="29">
        <v>150</v>
      </c>
      <c r="GE128" s="29">
        <v>131.05199999999999</v>
      </c>
      <c r="GF128" s="29">
        <v>133.494</v>
      </c>
      <c r="GG128" s="29">
        <v>138.166</v>
      </c>
      <c r="GH128" s="29">
        <v>142.15199999999999</v>
      </c>
      <c r="GI128" s="29">
        <v>141.523</v>
      </c>
      <c r="GJ128" s="29">
        <v>142.56899999999999</v>
      </c>
      <c r="GK128" s="29">
        <v>142.35900000000001</v>
      </c>
      <c r="GL128" s="29">
        <v>141.51400000000001</v>
      </c>
      <c r="GM128" s="29">
        <v>142.87</v>
      </c>
      <c r="GN128" s="29">
        <v>142.607</v>
      </c>
      <c r="GO128" s="29">
        <v>139.42500000000001</v>
      </c>
      <c r="GP128" s="29">
        <v>136.72499999999999</v>
      </c>
      <c r="GQ128" s="29">
        <v>138.876</v>
      </c>
      <c r="GR128" s="29">
        <v>142.71799999999999</v>
      </c>
      <c r="GS128" s="29">
        <v>150.1</v>
      </c>
      <c r="GT128" s="29">
        <v>149.40700000000001</v>
      </c>
      <c r="GU128" s="29">
        <v>148.19</v>
      </c>
      <c r="GV128" s="29">
        <v>146.28899999999999</v>
      </c>
      <c r="GW128" s="29">
        <v>148.59100000000001</v>
      </c>
      <c r="GX128" s="29">
        <v>152.81899999999999</v>
      </c>
      <c r="GY128" s="29">
        <v>144.16399999999999</v>
      </c>
      <c r="GZ128" s="29">
        <v>137.40100000000001</v>
      </c>
      <c r="HA128" s="29">
        <v>134.72499999999999</v>
      </c>
      <c r="HB128" s="29">
        <v>132.70599999999999</v>
      </c>
      <c r="HC128" s="29">
        <v>131.923</v>
      </c>
      <c r="HD128" s="29">
        <v>135.43600000000001</v>
      </c>
      <c r="HE128" s="29">
        <v>143.999</v>
      </c>
      <c r="HF128" s="29">
        <v>153.13200000000001</v>
      </c>
      <c r="HG128" s="29">
        <v>152.852</v>
      </c>
      <c r="HH128" s="29">
        <v>152.94399999999999</v>
      </c>
      <c r="HI128" s="29">
        <v>156.774</v>
      </c>
      <c r="HJ128" s="29">
        <v>156.37100000000001</v>
      </c>
      <c r="HK128" s="29">
        <v>158.97999999999999</v>
      </c>
      <c r="HL128" s="29">
        <v>156.89599999999999</v>
      </c>
      <c r="HM128" s="29">
        <v>155.245</v>
      </c>
      <c r="HN128" s="29">
        <v>153.21199999999999</v>
      </c>
      <c r="HO128" s="29">
        <v>150.75299999999999</v>
      </c>
      <c r="HP128" s="29">
        <v>149.614</v>
      </c>
      <c r="HQ128" s="29">
        <v>147.887</v>
      </c>
      <c r="HR128" s="29">
        <v>150.97499999999999</v>
      </c>
      <c r="HS128" s="29">
        <v>151.197</v>
      </c>
      <c r="HT128" s="29">
        <v>150.816</v>
      </c>
      <c r="HU128" s="29">
        <v>154.54599999999999</v>
      </c>
      <c r="HV128" s="29">
        <v>154.47</v>
      </c>
      <c r="HW128" s="29">
        <v>154.80199999999999</v>
      </c>
      <c r="HX128" s="29">
        <v>158.547</v>
      </c>
      <c r="HY128" s="29">
        <v>160.04900000000001</v>
      </c>
      <c r="HZ128" s="29">
        <v>161.81100000000001</v>
      </c>
      <c r="IA128" s="29">
        <v>164.261</v>
      </c>
      <c r="IB128" s="29">
        <v>166.47200000000001</v>
      </c>
      <c r="IC128" s="29">
        <v>166.113</v>
      </c>
      <c r="ID128" s="29">
        <v>165.714</v>
      </c>
      <c r="IE128" s="29">
        <v>167.39699999999999</v>
      </c>
      <c r="IF128" s="29">
        <v>170.108</v>
      </c>
      <c r="IG128" s="29">
        <v>173.56700000000001</v>
      </c>
      <c r="IH128" s="29">
        <v>175.46700000000001</v>
      </c>
      <c r="II128" s="29">
        <v>168.613</v>
      </c>
      <c r="IJ128" s="29">
        <v>172.643</v>
      </c>
      <c r="IK128" s="29">
        <v>175.47200000000001</v>
      </c>
      <c r="IL128" s="29">
        <v>172.55500000000001</v>
      </c>
      <c r="IM128" s="29">
        <v>171.12799999999999</v>
      </c>
      <c r="IN128" s="29">
        <v>178.804</v>
      </c>
      <c r="IO128" s="29">
        <v>191.00200000000001</v>
      </c>
      <c r="IP128" s="29">
        <v>195.44499999999999</v>
      </c>
      <c r="IQ128" s="29">
        <v>196.42500000000001</v>
      </c>
      <c r="IR128" s="29">
        <v>189.518</v>
      </c>
      <c r="IS128" s="29">
        <v>185.482</v>
      </c>
      <c r="IT128" s="29">
        <v>187.917</v>
      </c>
      <c r="IU128" s="29">
        <v>184.71799999999999</v>
      </c>
      <c r="IV128" s="29">
        <v>181.98099999999999</v>
      </c>
      <c r="IW128" s="29">
        <v>181.023</v>
      </c>
      <c r="IX128" s="29">
        <v>181.565</v>
      </c>
      <c r="IY128" s="29">
        <v>176.096</v>
      </c>
      <c r="IZ128" s="29">
        <v>164.268</v>
      </c>
      <c r="JA128" s="29">
        <v>163.268</v>
      </c>
      <c r="JB128" s="29">
        <v>162.05699999999999</v>
      </c>
      <c r="JC128" s="29">
        <v>167.81200000000001</v>
      </c>
      <c r="JD128" s="29">
        <v>176.71299999999999</v>
      </c>
      <c r="JE128" s="29">
        <v>176.70099999999999</v>
      </c>
      <c r="JF128" s="29">
        <v>174.43199999999999</v>
      </c>
      <c r="JG128" s="29">
        <v>170.21600000000001</v>
      </c>
      <c r="JH128" s="29">
        <v>166.59700000000001</v>
      </c>
      <c r="JI128" s="29">
        <v>168.21</v>
      </c>
      <c r="JJ128" s="29">
        <v>169.482</v>
      </c>
      <c r="JK128" s="29">
        <v>173.06299999999999</v>
      </c>
      <c r="JL128" s="29">
        <v>179.179</v>
      </c>
      <c r="JM128" s="29">
        <v>180.70400000000001</v>
      </c>
      <c r="JN128" s="29">
        <v>184.744</v>
      </c>
      <c r="JO128" s="29">
        <v>186.57599999999999</v>
      </c>
      <c r="JP128" s="29">
        <v>187.62799999999999</v>
      </c>
      <c r="JQ128" s="29">
        <v>192.20400000000001</v>
      </c>
      <c r="JR128" s="29">
        <v>194.63300000000001</v>
      </c>
      <c r="JS128" s="29">
        <v>194.465</v>
      </c>
      <c r="JT128" s="29">
        <v>197.803</v>
      </c>
      <c r="JU128" s="29">
        <v>202.142</v>
      </c>
      <c r="JV128" s="29">
        <v>203.01599999999999</v>
      </c>
      <c r="JW128" s="29">
        <v>197.15600000000001</v>
      </c>
      <c r="JX128" s="29">
        <v>198.11199999999999</v>
      </c>
      <c r="JY128" s="29">
        <v>197.14699999999999</v>
      </c>
      <c r="JZ128" s="29">
        <v>189.916</v>
      </c>
      <c r="KA128" s="29">
        <v>187.09399999999999</v>
      </c>
      <c r="KB128" s="29">
        <v>191.387</v>
      </c>
      <c r="KC128" s="29">
        <v>193.96899999999999</v>
      </c>
      <c r="KD128" s="29">
        <v>193.68799999999999</v>
      </c>
      <c r="KE128" s="29">
        <v>192.19</v>
      </c>
      <c r="KF128" s="29">
        <v>188.739</v>
      </c>
      <c r="KG128" s="29">
        <v>189.00700000000001</v>
      </c>
      <c r="KH128" s="29">
        <v>184.92</v>
      </c>
      <c r="KI128" s="29">
        <v>189.9</v>
      </c>
      <c r="KJ128" s="29">
        <v>185.15799999999999</v>
      </c>
      <c r="KK128" s="29">
        <v>180.614</v>
      </c>
      <c r="KL128" s="29">
        <v>178.09299999999999</v>
      </c>
      <c r="KM128" s="29">
        <v>177.82900000000001</v>
      </c>
      <c r="KN128" s="29">
        <v>181.18899999999999</v>
      </c>
      <c r="KO128" s="29">
        <v>203.172</v>
      </c>
      <c r="KP128" s="29">
        <v>203.64400000000001</v>
      </c>
      <c r="KQ128" s="29">
        <v>203.21299999999999</v>
      </c>
      <c r="KR128" s="29">
        <v>204.76400000000001</v>
      </c>
      <c r="KS128" s="29">
        <v>203.32</v>
      </c>
      <c r="KT128" s="29">
        <v>211.85499999999999</v>
      </c>
      <c r="KU128" s="29">
        <v>214.96600000000001</v>
      </c>
      <c r="KV128" s="29">
        <v>213.977</v>
      </c>
      <c r="KW128" s="29">
        <v>214.08099999999999</v>
      </c>
      <c r="KX128" s="29">
        <v>214.41499999999999</v>
      </c>
      <c r="KY128" s="29">
        <v>219.73400000000001</v>
      </c>
      <c r="KZ128" s="29">
        <v>224.12200000000001</v>
      </c>
      <c r="LA128" s="29">
        <v>225.01300000000001</v>
      </c>
      <c r="LB128" s="29">
        <v>227.28700000000001</v>
      </c>
      <c r="LC128" s="29">
        <v>224.06100000000001</v>
      </c>
      <c r="LD128" s="29">
        <v>233.03899999999999</v>
      </c>
      <c r="LE128" s="29">
        <v>244.66200000000001</v>
      </c>
      <c r="LF128" s="29">
        <v>246.08099999999999</v>
      </c>
      <c r="LG128" s="29">
        <v>258.137</v>
      </c>
      <c r="LH128" s="29">
        <v>260.80700000000002</v>
      </c>
      <c r="LI128" s="29">
        <v>253.59399999999999</v>
      </c>
      <c r="LJ128" s="29">
        <v>248.16200000000001</v>
      </c>
      <c r="LK128" s="29">
        <v>238.53</v>
      </c>
      <c r="LL128" s="29">
        <v>238.899</v>
      </c>
      <c r="LM128" s="29">
        <v>226.696</v>
      </c>
      <c r="LN128" s="29">
        <v>232.22300000000001</v>
      </c>
      <c r="LO128" s="29">
        <v>234.07400000000001</v>
      </c>
      <c r="LP128" s="29">
        <v>238.50399999999999</v>
      </c>
      <c r="LQ128" s="29">
        <v>229.62700000000001</v>
      </c>
      <c r="LR128" s="29">
        <v>220.79499999999999</v>
      </c>
      <c r="LS128" s="29">
        <v>215.727</v>
      </c>
      <c r="LT128" s="29">
        <v>214.095</v>
      </c>
      <c r="LU128" s="29">
        <v>205.58500000000001</v>
      </c>
      <c r="LV128" s="29">
        <v>204.375</v>
      </c>
      <c r="LW128" s="29">
        <v>205.703</v>
      </c>
      <c r="LX128" s="29">
        <v>213.107</v>
      </c>
      <c r="LY128" s="29">
        <v>216.50399999999999</v>
      </c>
      <c r="LZ128" s="29">
        <v>219.68100000000001</v>
      </c>
      <c r="MA128" s="29">
        <v>218.477</v>
      </c>
      <c r="MB128" s="29">
        <v>219.768</v>
      </c>
      <c r="MC128" s="29">
        <v>214.571</v>
      </c>
      <c r="MD128" s="29">
        <v>212.238</v>
      </c>
      <c r="ME128" s="29">
        <v>212.565</v>
      </c>
      <c r="MF128" s="29">
        <v>210.881</v>
      </c>
      <c r="MG128" s="29">
        <v>212.10400000000001</v>
      </c>
      <c r="MH128" s="29">
        <v>227.62200000000001</v>
      </c>
      <c r="MI128" s="29">
        <v>231.16</v>
      </c>
      <c r="MJ128" s="29">
        <v>222.42099999999999</v>
      </c>
      <c r="MK128" s="29">
        <v>217.92</v>
      </c>
      <c r="ML128" s="29">
        <v>218.24199999999999</v>
      </c>
      <c r="MM128" s="29">
        <v>224.46700000000001</v>
      </c>
      <c r="MN128" s="29">
        <v>230.245</v>
      </c>
      <c r="MO128" s="29">
        <v>239.34899999999999</v>
      </c>
      <c r="MP128" s="29">
        <v>253.81200000000001</v>
      </c>
      <c r="MQ128" s="29">
        <v>262.697</v>
      </c>
      <c r="MR128" s="29">
        <v>262.38</v>
      </c>
      <c r="MS128" s="29">
        <v>252.50899999999999</v>
      </c>
      <c r="MT128" s="29">
        <v>245.45400000000001</v>
      </c>
      <c r="MU128" s="29">
        <v>240.99199999999999</v>
      </c>
      <c r="MV128" s="29">
        <v>235.947</v>
      </c>
      <c r="MW128" s="29">
        <v>237.04400000000001</v>
      </c>
      <c r="MX128" s="29">
        <v>253.42500000000001</v>
      </c>
      <c r="MY128" s="29">
        <v>285.32299999999998</v>
      </c>
      <c r="MZ128" s="29">
        <v>290.86399999999998</v>
      </c>
      <c r="NA128" s="29">
        <v>293.12700000000001</v>
      </c>
      <c r="NB128" s="29">
        <v>294.91899999999998</v>
      </c>
      <c r="NC128" s="29">
        <v>283.68799999999999</v>
      </c>
      <c r="ND128" s="29">
        <v>295.28899999999999</v>
      </c>
      <c r="NE128" s="29">
        <v>304.94299999999998</v>
      </c>
      <c r="NF128" s="29">
        <v>310.387</v>
      </c>
      <c r="NG128" s="29">
        <v>315.87400000000002</v>
      </c>
      <c r="NH128" s="29">
        <v>336.53699999999998</v>
      </c>
      <c r="NI128" s="29">
        <v>353.51100000000002</v>
      </c>
      <c r="NJ128" s="29">
        <v>350.36200000000002</v>
      </c>
      <c r="NK128" s="29">
        <v>345.93700000000001</v>
      </c>
      <c r="NL128" s="29">
        <v>348.93299999999999</v>
      </c>
      <c r="NM128" s="29">
        <v>346.03500000000003</v>
      </c>
      <c r="NN128" s="29">
        <v>348.27699999999999</v>
      </c>
      <c r="NO128" s="29">
        <v>347.57900000000001</v>
      </c>
      <c r="NP128" s="29">
        <v>353.726</v>
      </c>
      <c r="NQ128" s="29">
        <v>331.66</v>
      </c>
      <c r="NR128" s="29">
        <v>324.77600000000001</v>
      </c>
      <c r="NS128" s="29">
        <v>320.71600000000001</v>
      </c>
      <c r="NT128" s="29">
        <v>319.70800000000003</v>
      </c>
      <c r="NU128" s="29">
        <v>319.23</v>
      </c>
      <c r="NV128" s="29">
        <v>321.84300000000002</v>
      </c>
      <c r="NW128" s="29">
        <v>312.70299999999997</v>
      </c>
      <c r="NX128" s="29">
        <v>312.06900000000002</v>
      </c>
      <c r="NY128" s="29">
        <v>306.95699999999999</v>
      </c>
      <c r="NZ128" s="29">
        <v>309.41500000000002</v>
      </c>
      <c r="OA128" s="29">
        <v>301.16000000000003</v>
      </c>
      <c r="OB128" s="29">
        <v>282.26299999999998</v>
      </c>
      <c r="OC128" s="29">
        <v>261.762</v>
      </c>
      <c r="OD128" s="29">
        <v>255.624</v>
      </c>
      <c r="OE128" s="29">
        <v>254.642</v>
      </c>
      <c r="OF128" s="29">
        <v>256.61</v>
      </c>
      <c r="OG128" s="29">
        <v>259.661</v>
      </c>
      <c r="OH128" s="29">
        <v>262.49900000000002</v>
      </c>
      <c r="OI128" s="29">
        <v>267.596</v>
      </c>
      <c r="OJ128" s="29">
        <v>264.16199999999998</v>
      </c>
      <c r="OK128" s="29">
        <v>259.03100000000001</v>
      </c>
      <c r="OL128" s="29">
        <v>256.26400000000001</v>
      </c>
      <c r="OM128" s="29">
        <v>255.41200000000001</v>
      </c>
      <c r="ON128" s="29">
        <v>251.59</v>
      </c>
      <c r="OO128" s="29">
        <v>252.423</v>
      </c>
      <c r="OP128" s="29">
        <v>247.44499999999999</v>
      </c>
      <c r="OQ128" s="29">
        <v>260.01</v>
      </c>
      <c r="OR128" s="29">
        <v>267.392</v>
      </c>
      <c r="OS128" s="29">
        <v>283.26400000000001</v>
      </c>
      <c r="OT128" s="29">
        <v>282.43299999999999</v>
      </c>
      <c r="OU128" s="29">
        <v>281.65800000000002</v>
      </c>
      <c r="OV128" s="29">
        <v>282.738</v>
      </c>
      <c r="OW128" s="29">
        <v>282.99900000000002</v>
      </c>
      <c r="OX128" s="29">
        <v>281.64600000000002</v>
      </c>
      <c r="OY128" s="29">
        <v>289.53699999999998</v>
      </c>
      <c r="OZ128" s="29">
        <v>291.92</v>
      </c>
      <c r="PA128" s="29">
        <v>302.154</v>
      </c>
      <c r="PB128" s="29">
        <v>306.28500000000003</v>
      </c>
      <c r="PC128" s="29">
        <v>311.17599999999999</v>
      </c>
      <c r="PD128" s="29">
        <v>314.077</v>
      </c>
      <c r="PE128" s="29">
        <v>327.25299999999999</v>
      </c>
      <c r="PF128" s="29">
        <v>322.39699999999999</v>
      </c>
      <c r="PG128" s="29">
        <v>319.55500000000001</v>
      </c>
      <c r="PH128" s="29">
        <v>311.15800000000002</v>
      </c>
      <c r="PI128" s="29">
        <v>304.47300000000001</v>
      </c>
      <c r="PJ128" s="29">
        <v>313.173</v>
      </c>
      <c r="PK128" s="29">
        <v>316.435</v>
      </c>
      <c r="PL128" s="29">
        <v>315.62099999999998</v>
      </c>
      <c r="PM128" s="29">
        <v>323.56</v>
      </c>
      <c r="PN128" s="29">
        <v>335.60500000000002</v>
      </c>
      <c r="PO128" s="29">
        <v>347.04399999999998</v>
      </c>
      <c r="PP128" s="29">
        <v>359.70100000000002</v>
      </c>
      <c r="PQ128" s="29">
        <v>357.16699999999997</v>
      </c>
      <c r="PR128" s="29">
        <v>351.05700000000002</v>
      </c>
      <c r="PS128" s="29">
        <v>346.798</v>
      </c>
      <c r="PT128" s="29">
        <v>348.85</v>
      </c>
      <c r="PU128" s="29">
        <v>345.39699999999999</v>
      </c>
      <c r="PV128" s="29">
        <v>323.10399999999998</v>
      </c>
      <c r="PW128" s="29">
        <v>319.95400000000001</v>
      </c>
      <c r="PX128" s="29">
        <v>318.27699999999999</v>
      </c>
      <c r="PY128" s="29">
        <v>323.91699999999997</v>
      </c>
      <c r="PZ128" s="29">
        <v>331.90699999999998</v>
      </c>
      <c r="QA128" s="29">
        <v>326.74799999999999</v>
      </c>
      <c r="QB128" s="29">
        <v>324.51</v>
      </c>
      <c r="QC128" s="29">
        <v>322.51299999999998</v>
      </c>
      <c r="QD128" s="29">
        <v>321.94099999999997</v>
      </c>
      <c r="QE128" s="29">
        <v>327.97399999999999</v>
      </c>
      <c r="QF128" s="29">
        <v>324.04399999999998</v>
      </c>
      <c r="QG128" s="29">
        <v>318.88299999999998</v>
      </c>
      <c r="QH128" s="29">
        <v>327.53300000000002</v>
      </c>
      <c r="QI128" s="29">
        <v>377.30399999999997</v>
      </c>
      <c r="QJ128" s="29">
        <v>387.06</v>
      </c>
      <c r="QK128" s="29">
        <v>365.43299999999999</v>
      </c>
      <c r="QL128" s="29">
        <v>347.91800000000001</v>
      </c>
      <c r="QM128" s="29">
        <v>355.15699999999998</v>
      </c>
      <c r="QN128" s="29">
        <v>365.36</v>
      </c>
      <c r="QO128" s="29">
        <v>358.67</v>
      </c>
      <c r="QP128" s="29">
        <v>355.238</v>
      </c>
      <c r="QQ128" s="29">
        <v>376.35399999999998</v>
      </c>
      <c r="QR128" s="29">
        <v>387.61799999999999</v>
      </c>
      <c r="QS128" s="29">
        <v>385.988</v>
      </c>
      <c r="QT128" s="29">
        <v>384.67399999999998</v>
      </c>
      <c r="QU128" s="29">
        <v>389.77100000000002</v>
      </c>
      <c r="QV128" s="29">
        <v>386.70699999999999</v>
      </c>
      <c r="QW128" s="29">
        <v>382.34</v>
      </c>
      <c r="QX128" s="29">
        <v>375.577</v>
      </c>
      <c r="QY128" s="29">
        <v>375.125</v>
      </c>
      <c r="QZ128" s="29">
        <v>387.71199999999999</v>
      </c>
      <c r="RA128" s="29">
        <v>388.07400000000001</v>
      </c>
      <c r="RB128" s="29">
        <v>398.95</v>
      </c>
      <c r="RC128" s="29">
        <v>399.65100000000001</v>
      </c>
      <c r="RD128" s="29">
        <v>387.47500000000002</v>
      </c>
      <c r="RE128" s="29">
        <v>390.35399999999998</v>
      </c>
      <c r="RF128" s="29">
        <v>389.14400000000001</v>
      </c>
      <c r="RG128" s="29">
        <v>411.09899999999999</v>
      </c>
      <c r="RH128" s="29">
        <v>424.78300000000002</v>
      </c>
      <c r="RI128" s="29">
        <v>427.49900000000002</v>
      </c>
      <c r="RJ128" s="29">
        <v>433.08699999999999</v>
      </c>
      <c r="RK128" s="29">
        <v>411.48899999999998</v>
      </c>
      <c r="RL128" s="29">
        <v>400.05</v>
      </c>
      <c r="RM128" s="29">
        <v>399.84899999999999</v>
      </c>
      <c r="RN128" s="29">
        <v>398.51400000000001</v>
      </c>
      <c r="RO128" s="29">
        <v>393.95</v>
      </c>
      <c r="RP128" s="29">
        <v>396.48399999999998</v>
      </c>
      <c r="RQ128" s="29">
        <v>394.07100000000003</v>
      </c>
      <c r="RR128" s="29">
        <v>391.85899999999998</v>
      </c>
      <c r="RS128" s="29">
        <v>401.25900000000001</v>
      </c>
      <c r="RT128" s="29">
        <v>392.13400000000001</v>
      </c>
      <c r="RU128" s="29">
        <v>386.72199999999998</v>
      </c>
      <c r="RV128" s="29">
        <v>379.91399999999999</v>
      </c>
      <c r="RW128" s="29">
        <v>401.392</v>
      </c>
      <c r="RX128" s="29">
        <v>452.74400000000003</v>
      </c>
      <c r="RY128" s="29">
        <v>454.149</v>
      </c>
      <c r="RZ128" s="29">
        <v>449.22199999999998</v>
      </c>
      <c r="SA128" s="29">
        <v>453.47899999999998</v>
      </c>
      <c r="SB128" s="29">
        <v>444.40899999999999</v>
      </c>
      <c r="SC128" s="29">
        <v>432.77199999999999</v>
      </c>
      <c r="SD128" s="29">
        <v>418.34399999999999</v>
      </c>
      <c r="SE128" s="29">
        <v>423.31299999999999</v>
      </c>
      <c r="SF128" s="29">
        <v>410.06799999999998</v>
      </c>
      <c r="SG128" s="29">
        <v>396.36399999999998</v>
      </c>
      <c r="SH128" s="29">
        <v>392.34500000000003</v>
      </c>
      <c r="SI128" s="29">
        <v>387.73599999999999</v>
      </c>
      <c r="SJ128" s="29">
        <v>407.98</v>
      </c>
      <c r="SK128" s="29">
        <v>416.36399999999998</v>
      </c>
      <c r="SL128" s="29">
        <v>423.23200000000003</v>
      </c>
      <c r="SM128" s="29">
        <v>441.26100000000002</v>
      </c>
      <c r="SN128" s="29">
        <v>419.46499999999997</v>
      </c>
      <c r="SO128" s="29">
        <v>396.01</v>
      </c>
      <c r="SP128" s="29">
        <v>373.31</v>
      </c>
      <c r="SQ128" s="29">
        <v>355.512</v>
      </c>
      <c r="SR128" s="29">
        <v>347.803</v>
      </c>
      <c r="SS128" s="29">
        <v>344.06799999999998</v>
      </c>
      <c r="ST128" s="29">
        <v>340.80099999999999</v>
      </c>
      <c r="SU128" s="29">
        <v>333.38900000000001</v>
      </c>
      <c r="SV128" s="29">
        <v>334.84899999999999</v>
      </c>
      <c r="SW128" s="29">
        <v>336.952</v>
      </c>
      <c r="SX128" s="29">
        <v>335.51100000000002</v>
      </c>
      <c r="SY128" s="29">
        <v>335.94900000000001</v>
      </c>
      <c r="SZ128" s="29">
        <v>341.95499999999998</v>
      </c>
      <c r="TA128" s="29">
        <v>351.63600000000002</v>
      </c>
      <c r="TB128" s="29">
        <v>352.411</v>
      </c>
      <c r="TC128" s="29">
        <v>358.56599999999997</v>
      </c>
      <c r="TD128" s="29">
        <v>351.83</v>
      </c>
      <c r="TE128" s="29">
        <v>350.99299999999999</v>
      </c>
      <c r="TF128" s="29">
        <v>344.63499999999999</v>
      </c>
      <c r="TG128" s="29">
        <v>337.77199999999999</v>
      </c>
    </row>
    <row r="129" spans="2:529" x14ac:dyDescent="0.25">
      <c r="B129" s="29" t="s">
        <v>15</v>
      </c>
      <c r="C129" s="29" t="s">
        <v>927</v>
      </c>
      <c r="D129" s="29">
        <f t="shared" si="16"/>
        <v>513</v>
      </c>
      <c r="E129" s="29" t="str" cm="1">
        <f t="array" ref="E129">_xll.BDP($B129&amp;" corp",E$11)</f>
        <v>ENELIM 5.451 01/10/74</v>
      </c>
      <c r="F129" s="29" t="str" cm="1">
        <f t="array" ref="F129">_xll.BDP($B129&amp;" corp",F$11)</f>
        <v>ENELIM</v>
      </c>
      <c r="G129" s="29" cm="1">
        <f t="array" ref="G129">_xll.BDP($B129&amp;" corp",G$11)</f>
        <v>5.4509999999999996</v>
      </c>
      <c r="H129" s="31" cm="1">
        <f t="array" ref="H129">_xll.BDP($B129&amp;" corp",H$11)*1</f>
        <v>45301</v>
      </c>
      <c r="I129" s="31" t="str">
        <f t="shared" si="14"/>
        <v>ENELIM 5.451 24</v>
      </c>
      <c r="J129" s="29" t="str" cm="1">
        <f t="array" ref="J129">_xll.BDP($B129&amp;" corp",J$11)</f>
        <v>EUR</v>
      </c>
      <c r="K129" s="31" cm="1">
        <f t="array" ref="K129">_xll.BDP($B129&amp;" corp",K$11)*1</f>
        <v>41520</v>
      </c>
      <c r="L129" s="29">
        <f t="shared" ca="1" si="15"/>
        <v>2606</v>
      </c>
      <c r="N129" s="29">
        <v>1</v>
      </c>
      <c r="O129" s="29" t="s">
        <v>1174</v>
      </c>
      <c r="P129" s="29">
        <f>_xll.BDH(B129&amp;"@"&amp;C129&amp;" Corp","blp_i_sprd_mid","-2AY",,"Dates=h","Fill=C","Sort=R","Dir=H","factor=1","pcs="&amp;TV130,"cols=513;rows=1")</f>
        <v>211.75800000000001</v>
      </c>
      <c r="Q129" s="29">
        <v>214.44399999999999</v>
      </c>
      <c r="R129" s="29">
        <v>215.57900000000001</v>
      </c>
      <c r="S129" s="29">
        <v>217.15700000000001</v>
      </c>
      <c r="T129" s="29">
        <v>218.12299999999999</v>
      </c>
      <c r="U129" s="29">
        <v>209.55099999999999</v>
      </c>
      <c r="V129" s="29">
        <v>209.55600000000001</v>
      </c>
      <c r="W129" s="29">
        <v>208.74299999999999</v>
      </c>
      <c r="X129" s="29">
        <v>209.51</v>
      </c>
      <c r="Y129" s="29">
        <v>208.06200000000001</v>
      </c>
      <c r="Z129" s="29">
        <v>206.98699999999999</v>
      </c>
      <c r="AA129" s="29">
        <v>207.02799999999999</v>
      </c>
      <c r="AB129" s="29">
        <v>209.37100000000001</v>
      </c>
      <c r="AC129" s="29">
        <v>210.684</v>
      </c>
      <c r="AD129" s="29">
        <v>209.77500000000001</v>
      </c>
      <c r="AE129" s="29">
        <v>212.358</v>
      </c>
      <c r="AF129" s="29">
        <v>216.27699999999999</v>
      </c>
      <c r="AG129" s="29">
        <v>220.73500000000001</v>
      </c>
      <c r="AH129" s="29">
        <v>224.714</v>
      </c>
      <c r="AI129" s="29">
        <v>222.334</v>
      </c>
      <c r="AJ129" s="29">
        <v>216.35599999999999</v>
      </c>
      <c r="AK129" s="29">
        <v>218.428</v>
      </c>
      <c r="AL129" s="29">
        <v>217.49600000000001</v>
      </c>
      <c r="AM129" s="29">
        <v>210.82900000000001</v>
      </c>
      <c r="AN129" s="29">
        <v>214.435</v>
      </c>
      <c r="AO129" s="29">
        <v>214.93</v>
      </c>
      <c r="AP129" s="29">
        <v>217.417</v>
      </c>
      <c r="AQ129" s="29">
        <v>218.97499999999999</v>
      </c>
      <c r="AR129" s="29">
        <v>219.18700000000001</v>
      </c>
      <c r="AS129" s="29">
        <v>213.12700000000001</v>
      </c>
      <c r="AT129" s="29">
        <v>217.74199999999999</v>
      </c>
      <c r="AU129" s="29">
        <v>220.29599999999999</v>
      </c>
      <c r="AV129" s="29">
        <v>217.3</v>
      </c>
      <c r="AW129" s="29">
        <v>213.66399999999999</v>
      </c>
      <c r="AX129" s="29">
        <v>213.85499999999999</v>
      </c>
      <c r="AY129" s="29">
        <v>215.762</v>
      </c>
      <c r="AZ129" s="29">
        <v>217.30199999999999</v>
      </c>
      <c r="BA129" s="29">
        <v>217.494</v>
      </c>
      <c r="BB129" s="29">
        <v>215.596</v>
      </c>
      <c r="BC129" s="29">
        <v>215.34399999999999</v>
      </c>
      <c r="BD129" s="29">
        <v>211.73099999999999</v>
      </c>
      <c r="BE129" s="29">
        <v>213.29400000000001</v>
      </c>
      <c r="BF129" s="29">
        <v>215.148</v>
      </c>
      <c r="BG129" s="29">
        <v>218.05099999999999</v>
      </c>
      <c r="BH129" s="29">
        <v>216.40100000000001</v>
      </c>
      <c r="BI129" s="29">
        <v>217.61500000000001</v>
      </c>
      <c r="BJ129" s="29">
        <v>215.58699999999999</v>
      </c>
      <c r="BK129" s="29">
        <v>214.86099999999999</v>
      </c>
      <c r="BL129" s="29">
        <v>211.929</v>
      </c>
      <c r="BM129" s="29">
        <v>211.53800000000001</v>
      </c>
      <c r="BN129" s="29">
        <v>212.38</v>
      </c>
      <c r="BO129" s="29">
        <v>218.00399999999999</v>
      </c>
      <c r="BP129" s="29">
        <v>224.76499999999999</v>
      </c>
      <c r="BQ129" s="29">
        <v>225.06</v>
      </c>
      <c r="BR129" s="29">
        <v>232.73599999999999</v>
      </c>
      <c r="BS129" s="29">
        <v>236.71899999999999</v>
      </c>
      <c r="BT129" s="29">
        <v>240.73699999999999</v>
      </c>
      <c r="BU129" s="29">
        <v>242.93700000000001</v>
      </c>
      <c r="BV129" s="29">
        <v>244.53399999999999</v>
      </c>
      <c r="BW129" s="29">
        <v>242.4</v>
      </c>
      <c r="BX129" s="29">
        <v>237.49199999999999</v>
      </c>
      <c r="BY129" s="29">
        <v>235.54900000000001</v>
      </c>
      <c r="BZ129" s="29">
        <v>230.47900000000001</v>
      </c>
      <c r="CA129" s="29">
        <v>227.995</v>
      </c>
      <c r="CB129" s="29">
        <v>229.80699999999999</v>
      </c>
      <c r="CC129" s="29">
        <v>232.34800000000001</v>
      </c>
      <c r="CD129" s="29">
        <v>234.643</v>
      </c>
      <c r="CE129" s="29">
        <v>242.63399999999999</v>
      </c>
      <c r="CF129" s="29">
        <v>253.703</v>
      </c>
      <c r="CG129" s="29">
        <v>256.33999999999997</v>
      </c>
      <c r="CH129" s="29">
        <v>257.59500000000003</v>
      </c>
      <c r="CI129" s="29">
        <v>259.233</v>
      </c>
      <c r="CJ129" s="29">
        <v>259.28699999999998</v>
      </c>
      <c r="CK129" s="29">
        <v>260.53800000000001</v>
      </c>
      <c r="CL129" s="29">
        <v>259.589</v>
      </c>
      <c r="CM129" s="29">
        <v>256.99099999999999</v>
      </c>
      <c r="CN129" s="29">
        <v>253.851</v>
      </c>
      <c r="CO129" s="29">
        <v>251.93100000000001</v>
      </c>
      <c r="CP129" s="29">
        <v>255.13800000000001</v>
      </c>
      <c r="CQ129" s="29">
        <v>256.90600000000001</v>
      </c>
      <c r="CR129" s="29">
        <v>259.28300000000002</v>
      </c>
      <c r="CS129" s="29">
        <v>262.62700000000001</v>
      </c>
      <c r="CT129" s="29">
        <v>267.36</v>
      </c>
      <c r="CU129" s="29">
        <v>267.92899999999997</v>
      </c>
      <c r="CV129" s="29">
        <v>268.06799999999998</v>
      </c>
      <c r="CW129" s="29">
        <v>263.43799999999999</v>
      </c>
      <c r="CX129" s="29">
        <v>262.16199999999998</v>
      </c>
      <c r="CY129" s="29">
        <v>265.40899999999999</v>
      </c>
      <c r="CZ129" s="29">
        <v>258.62400000000002</v>
      </c>
      <c r="DA129" s="29">
        <v>254.1</v>
      </c>
      <c r="DB129" s="29">
        <v>243.761</v>
      </c>
      <c r="DC129" s="29">
        <v>232.685</v>
      </c>
      <c r="DD129" s="29">
        <v>250.15700000000001</v>
      </c>
      <c r="DE129" s="29">
        <v>241.11</v>
      </c>
      <c r="DF129" s="29">
        <v>242.55799999999999</v>
      </c>
      <c r="DG129" s="29">
        <v>211.143</v>
      </c>
      <c r="DH129" s="29">
        <v>189.251</v>
      </c>
      <c r="DI129" s="29">
        <v>184.20699999999999</v>
      </c>
      <c r="DJ129" s="29">
        <v>191.68799999999999</v>
      </c>
      <c r="DK129" s="29">
        <v>233.42699999999999</v>
      </c>
      <c r="DL129" s="29">
        <v>263.505</v>
      </c>
      <c r="DM129" s="29">
        <v>267.33999999999997</v>
      </c>
      <c r="DN129" s="29">
        <v>259.411</v>
      </c>
      <c r="DO129" s="29">
        <v>258.78300000000002</v>
      </c>
      <c r="DP129" s="29">
        <v>253.15100000000001</v>
      </c>
      <c r="DQ129" s="29">
        <v>252.37200000000001</v>
      </c>
      <c r="DR129" s="29">
        <v>261.673</v>
      </c>
      <c r="DS129" s="29">
        <v>260.12599999999998</v>
      </c>
      <c r="DT129" s="29">
        <v>270.37200000000001</v>
      </c>
      <c r="DU129" s="29">
        <v>273.82900000000001</v>
      </c>
      <c r="DV129" s="29">
        <v>274.33800000000002</v>
      </c>
      <c r="DW129" s="29">
        <v>277.77600000000001</v>
      </c>
      <c r="DX129" s="29">
        <v>285.58</v>
      </c>
      <c r="DY129" s="29">
        <v>291.95400000000001</v>
      </c>
      <c r="DZ129" s="29">
        <v>290.98899999999998</v>
      </c>
      <c r="EA129" s="29">
        <v>283.85599999999999</v>
      </c>
      <c r="EB129" s="29">
        <v>280.02100000000002</v>
      </c>
      <c r="EC129" s="29">
        <v>280.214</v>
      </c>
      <c r="ED129" s="29">
        <v>291.161</v>
      </c>
      <c r="EE129" s="29">
        <v>278.06400000000002</v>
      </c>
      <c r="EF129" s="29">
        <v>283.59699999999998</v>
      </c>
      <c r="EG129" s="29">
        <v>285.05900000000003</v>
      </c>
      <c r="EH129" s="29">
        <v>287.38600000000002</v>
      </c>
      <c r="EI129" s="29">
        <v>261.44600000000003</v>
      </c>
      <c r="EJ129" s="29">
        <v>260.60300000000001</v>
      </c>
      <c r="EK129" s="29">
        <v>254.87899999999999</v>
      </c>
      <c r="EL129" s="29">
        <v>249.76599999999999</v>
      </c>
      <c r="EM129" s="29">
        <v>244.178</v>
      </c>
      <c r="EN129" s="29">
        <v>263.16699999999997</v>
      </c>
      <c r="EO129" s="29">
        <v>265.67399999999998</v>
      </c>
      <c r="EP129" s="29">
        <v>270.74400000000003</v>
      </c>
      <c r="EQ129" s="29">
        <v>275.18799999999999</v>
      </c>
      <c r="ER129" s="29">
        <v>270.983</v>
      </c>
      <c r="ES129" s="29">
        <v>271.87299999999999</v>
      </c>
      <c r="ET129" s="29">
        <v>271.39299999999997</v>
      </c>
      <c r="EU129" s="29">
        <v>257.67</v>
      </c>
      <c r="EV129" s="29">
        <v>255.98699999999999</v>
      </c>
      <c r="EW129" s="29">
        <v>282.33499999999998</v>
      </c>
      <c r="EX129" s="29">
        <v>322.43299999999999</v>
      </c>
      <c r="EY129" s="29">
        <v>340.87400000000002</v>
      </c>
      <c r="EZ129" s="29">
        <v>364.04300000000001</v>
      </c>
      <c r="FA129" s="29">
        <v>368.06400000000002</v>
      </c>
      <c r="FB129" s="29">
        <v>369.01100000000002</v>
      </c>
      <c r="FC129" s="29">
        <v>376.98200000000003</v>
      </c>
      <c r="FD129" s="29">
        <v>382.53899999999999</v>
      </c>
      <c r="FE129" s="29">
        <v>396.68200000000002</v>
      </c>
      <c r="FF129" s="29">
        <v>398.35599999999999</v>
      </c>
      <c r="FG129" s="29">
        <v>393.983</v>
      </c>
      <c r="FH129" s="29">
        <v>389.072</v>
      </c>
      <c r="FI129" s="29">
        <v>425.61099999999999</v>
      </c>
      <c r="FJ129" s="29">
        <v>438.89600000000002</v>
      </c>
      <c r="FK129" s="29">
        <v>436.04</v>
      </c>
      <c r="FL129" s="29">
        <v>439.21600000000001</v>
      </c>
      <c r="FM129" s="29">
        <v>450.01400000000001</v>
      </c>
      <c r="FN129" s="29">
        <v>379.51</v>
      </c>
      <c r="FO129" s="29">
        <v>348.64</v>
      </c>
      <c r="FP129" s="29">
        <v>293.78699999999998</v>
      </c>
      <c r="FQ129" s="29">
        <v>291.91500000000002</v>
      </c>
      <c r="FR129" s="29">
        <v>260.791</v>
      </c>
      <c r="FS129" s="29">
        <v>256.94400000000002</v>
      </c>
      <c r="FT129" s="29">
        <v>266.76900000000001</v>
      </c>
      <c r="FU129" s="29">
        <v>197.571</v>
      </c>
      <c r="FV129" s="29">
        <v>188.155</v>
      </c>
      <c r="FW129" s="29">
        <v>184.36199999999999</v>
      </c>
      <c r="FX129" s="29">
        <v>185.596</v>
      </c>
      <c r="FY129" s="29">
        <v>197.92500000000001</v>
      </c>
      <c r="FZ129" s="29">
        <v>192.012</v>
      </c>
      <c r="GA129" s="29">
        <v>184.928</v>
      </c>
      <c r="GB129" s="29">
        <v>177.161</v>
      </c>
      <c r="GC129" s="29">
        <v>164.17099999999999</v>
      </c>
      <c r="GD129" s="29">
        <v>160.33099999999999</v>
      </c>
      <c r="GE129" s="29">
        <v>150.505</v>
      </c>
      <c r="GF129" s="29">
        <v>151.61799999999999</v>
      </c>
      <c r="GG129" s="29">
        <v>153.697</v>
      </c>
      <c r="GH129" s="29">
        <v>152.89599999999999</v>
      </c>
      <c r="GI129" s="29">
        <v>152.78399999999999</v>
      </c>
      <c r="GJ129" s="29">
        <v>153.02600000000001</v>
      </c>
      <c r="GK129" s="29">
        <v>153.91900000000001</v>
      </c>
      <c r="GL129" s="29">
        <v>153.74100000000001</v>
      </c>
      <c r="GM129" s="29">
        <v>154.18</v>
      </c>
      <c r="GN129" s="29">
        <v>154.608</v>
      </c>
      <c r="GO129" s="29">
        <v>151.75800000000001</v>
      </c>
      <c r="GP129" s="29">
        <v>149.583</v>
      </c>
      <c r="GQ129" s="29">
        <v>153.006</v>
      </c>
      <c r="GR129" s="29">
        <v>155.44399999999999</v>
      </c>
      <c r="GS129" s="29">
        <v>161.28399999999999</v>
      </c>
      <c r="GT129" s="29">
        <v>161.07900000000001</v>
      </c>
      <c r="GU129" s="29">
        <v>160.37700000000001</v>
      </c>
      <c r="GV129" s="29">
        <v>158.136</v>
      </c>
      <c r="GW129" s="29">
        <v>157.62100000000001</v>
      </c>
      <c r="GX129" s="29">
        <v>161.94200000000001</v>
      </c>
      <c r="GY129" s="29">
        <v>154.91300000000001</v>
      </c>
      <c r="GZ129" s="29">
        <v>153.22499999999999</v>
      </c>
      <c r="HA129" s="29">
        <v>151.59100000000001</v>
      </c>
      <c r="HB129" s="29">
        <v>149.02000000000001</v>
      </c>
      <c r="HC129" s="29">
        <v>149.20099999999999</v>
      </c>
      <c r="HD129" s="29">
        <v>152.75200000000001</v>
      </c>
      <c r="HE129" s="29">
        <v>155.54300000000001</v>
      </c>
      <c r="HF129" s="29">
        <v>159.83500000000001</v>
      </c>
      <c r="HG129" s="29">
        <v>159.869</v>
      </c>
      <c r="HH129" s="29">
        <v>160.68899999999999</v>
      </c>
      <c r="HI129" s="29">
        <v>163.417</v>
      </c>
      <c r="HJ129" s="29">
        <v>163.00299999999999</v>
      </c>
      <c r="HK129" s="29">
        <v>169.143</v>
      </c>
      <c r="HL129" s="29">
        <v>167.85300000000001</v>
      </c>
      <c r="HM129" s="29">
        <v>167.072</v>
      </c>
      <c r="HN129" s="29">
        <v>165.535</v>
      </c>
      <c r="HO129" s="29">
        <v>161.649</v>
      </c>
      <c r="HP129" s="29">
        <v>160.54300000000001</v>
      </c>
      <c r="HQ129" s="29">
        <v>158.81200000000001</v>
      </c>
      <c r="HR129" s="29">
        <v>163.75700000000001</v>
      </c>
      <c r="HS129" s="29">
        <v>163.78399999999999</v>
      </c>
      <c r="HT129" s="29">
        <v>163.66499999999999</v>
      </c>
      <c r="HU129" s="29">
        <v>167.852</v>
      </c>
      <c r="HV129" s="29">
        <v>167.93600000000001</v>
      </c>
      <c r="HW129" s="29">
        <v>168.69200000000001</v>
      </c>
      <c r="HX129" s="29">
        <v>170.97900000000001</v>
      </c>
      <c r="HY129" s="29">
        <v>171.977</v>
      </c>
      <c r="HZ129" s="29">
        <v>173.583</v>
      </c>
      <c r="IA129" s="29">
        <v>179.46</v>
      </c>
      <c r="IB129" s="29">
        <v>183.35300000000001</v>
      </c>
      <c r="IC129" s="29">
        <v>180.96199999999999</v>
      </c>
      <c r="ID129" s="29">
        <v>182.58199999999999</v>
      </c>
      <c r="IE129" s="29">
        <v>185.17599999999999</v>
      </c>
      <c r="IF129" s="29">
        <v>187.148</v>
      </c>
      <c r="IG129" s="29">
        <v>192.63300000000001</v>
      </c>
      <c r="IH129" s="29">
        <v>193.05799999999999</v>
      </c>
      <c r="II129" s="29">
        <v>186.43199999999999</v>
      </c>
      <c r="IJ129" s="29">
        <v>192.078</v>
      </c>
      <c r="IK129" s="29">
        <v>192.42099999999999</v>
      </c>
      <c r="IL129" s="29">
        <v>191.83099999999999</v>
      </c>
      <c r="IM129" s="29">
        <v>190.917</v>
      </c>
      <c r="IN129" s="29">
        <v>191.20699999999999</v>
      </c>
      <c r="IO129" s="29">
        <v>195.905</v>
      </c>
      <c r="IP129" s="29">
        <v>195.61799999999999</v>
      </c>
      <c r="IQ129" s="29">
        <v>197.815</v>
      </c>
      <c r="IR129" s="29">
        <v>191.852</v>
      </c>
      <c r="IS129" s="29">
        <v>190.02799999999999</v>
      </c>
      <c r="IT129" s="29">
        <v>188.47900000000001</v>
      </c>
      <c r="IU129" s="29">
        <v>186.821</v>
      </c>
      <c r="IV129" s="29">
        <v>184.72800000000001</v>
      </c>
      <c r="IW129" s="29">
        <v>182.06800000000001</v>
      </c>
      <c r="IX129" s="29">
        <v>181.51599999999999</v>
      </c>
      <c r="IY129" s="29">
        <v>175.06399999999999</v>
      </c>
      <c r="IZ129" s="29">
        <v>169.923</v>
      </c>
      <c r="JA129" s="29">
        <v>173.815</v>
      </c>
      <c r="JB129" s="29">
        <v>172.56100000000001</v>
      </c>
      <c r="JC129" s="29">
        <v>177.26599999999999</v>
      </c>
      <c r="JD129" s="29">
        <v>180.39699999999999</v>
      </c>
      <c r="JE129" s="29">
        <v>181.202</v>
      </c>
      <c r="JF129" s="29">
        <v>174.88</v>
      </c>
      <c r="JG129" s="29">
        <v>173.83099999999999</v>
      </c>
      <c r="JH129" s="29">
        <v>171.11799999999999</v>
      </c>
      <c r="JI129" s="29">
        <v>173.72399999999999</v>
      </c>
      <c r="JJ129" s="29">
        <v>176.958</v>
      </c>
      <c r="JK129" s="29">
        <v>177.35</v>
      </c>
      <c r="JL129" s="29">
        <v>177.91200000000001</v>
      </c>
      <c r="JM129" s="29">
        <v>179.66499999999999</v>
      </c>
      <c r="JN129" s="29">
        <v>183.09</v>
      </c>
      <c r="JO129" s="29">
        <v>185.03100000000001</v>
      </c>
      <c r="JP129" s="29">
        <v>185.34800000000001</v>
      </c>
      <c r="JQ129" s="29">
        <v>188.16399999999999</v>
      </c>
      <c r="JR129" s="29">
        <v>190.63499999999999</v>
      </c>
      <c r="JS129" s="29">
        <v>190.89699999999999</v>
      </c>
      <c r="JT129" s="29">
        <v>194.071</v>
      </c>
      <c r="JU129" s="29">
        <v>197.965</v>
      </c>
      <c r="JV129" s="29">
        <v>199.67599999999999</v>
      </c>
      <c r="JW129" s="29">
        <v>194.375</v>
      </c>
      <c r="JX129" s="29">
        <v>194.91300000000001</v>
      </c>
      <c r="JY129" s="29">
        <v>194.65700000000001</v>
      </c>
      <c r="JZ129" s="29">
        <v>189.05099999999999</v>
      </c>
      <c r="KA129" s="29">
        <v>188.51499999999999</v>
      </c>
      <c r="KB129" s="29">
        <v>190.66800000000001</v>
      </c>
      <c r="KC129" s="29">
        <v>192.601</v>
      </c>
      <c r="KD129" s="29">
        <v>192.83099999999999</v>
      </c>
      <c r="KE129" s="29">
        <v>193.56299999999999</v>
      </c>
      <c r="KF129" s="29">
        <v>191.798</v>
      </c>
      <c r="KG129" s="29">
        <v>191.6</v>
      </c>
      <c r="KH129" s="29">
        <v>188.68</v>
      </c>
      <c r="KI129" s="29">
        <v>193.036</v>
      </c>
      <c r="KJ129" s="29">
        <v>192.471</v>
      </c>
      <c r="KK129" s="29">
        <v>187.946</v>
      </c>
      <c r="KL129" s="29">
        <v>185.34</v>
      </c>
      <c r="KM129" s="29">
        <v>181.952</v>
      </c>
      <c r="KN129" s="29">
        <v>183.79900000000001</v>
      </c>
      <c r="KO129" s="29">
        <v>205.49299999999999</v>
      </c>
      <c r="KP129" s="29">
        <v>206.33799999999999</v>
      </c>
      <c r="KQ129" s="29">
        <v>205.18100000000001</v>
      </c>
      <c r="KR129" s="29">
        <v>206.88300000000001</v>
      </c>
      <c r="KS129" s="29">
        <v>203.69399999999999</v>
      </c>
      <c r="KT129" s="29">
        <v>212.03700000000001</v>
      </c>
      <c r="KU129" s="29">
        <v>216.05699999999999</v>
      </c>
      <c r="KV129" s="29">
        <v>215.26599999999999</v>
      </c>
      <c r="KW129" s="29">
        <v>215.86600000000001</v>
      </c>
      <c r="KX129" s="29">
        <v>216.066</v>
      </c>
      <c r="KY129" s="29">
        <v>221.09299999999999</v>
      </c>
      <c r="KZ129" s="29">
        <v>223.898</v>
      </c>
      <c r="LA129" s="29">
        <v>219.023</v>
      </c>
      <c r="LB129" s="29">
        <v>220.88499999999999</v>
      </c>
      <c r="LC129" s="29">
        <v>223.41300000000001</v>
      </c>
      <c r="LD129" s="29">
        <v>233</v>
      </c>
      <c r="LE129" s="29">
        <v>244.36500000000001</v>
      </c>
      <c r="LF129" s="29">
        <v>247.80500000000001</v>
      </c>
      <c r="LG129" s="29">
        <v>256.86900000000003</v>
      </c>
      <c r="LH129" s="29">
        <v>260.74599999999998</v>
      </c>
      <c r="LI129" s="29">
        <v>249.59</v>
      </c>
      <c r="LJ129" s="29">
        <v>246.08699999999999</v>
      </c>
      <c r="LK129" s="29">
        <v>243.38499999999999</v>
      </c>
      <c r="LL129" s="29">
        <v>242.84800000000001</v>
      </c>
      <c r="LM129" s="29">
        <v>234.90199999999999</v>
      </c>
      <c r="LN129" s="29">
        <v>242.191</v>
      </c>
      <c r="LO129" s="29">
        <v>248.76499999999999</v>
      </c>
      <c r="LP129" s="29">
        <v>256.577</v>
      </c>
      <c r="LQ129" s="29">
        <v>249.285</v>
      </c>
      <c r="LR129" s="29">
        <v>240.244</v>
      </c>
      <c r="LS129" s="29">
        <v>237.92099999999999</v>
      </c>
      <c r="LT129" s="29">
        <v>235.32599999999999</v>
      </c>
      <c r="LU129" s="29">
        <v>231.37899999999999</v>
      </c>
      <c r="LV129" s="29">
        <v>229.59399999999999</v>
      </c>
      <c r="LW129" s="29">
        <v>230.678</v>
      </c>
      <c r="LX129" s="29">
        <v>244.09399999999999</v>
      </c>
      <c r="LY129" s="29">
        <v>248.44399999999999</v>
      </c>
      <c r="LZ129" s="29">
        <v>250.40700000000001</v>
      </c>
      <c r="MA129" s="29">
        <v>252.15100000000001</v>
      </c>
      <c r="MB129" s="29">
        <v>252.251</v>
      </c>
      <c r="MC129" s="29">
        <v>249.714</v>
      </c>
      <c r="MD129" s="29">
        <v>247.82</v>
      </c>
      <c r="ME129" s="29">
        <v>247.41200000000001</v>
      </c>
      <c r="MF129" s="29">
        <v>243.12</v>
      </c>
      <c r="MG129" s="29">
        <v>243.364</v>
      </c>
      <c r="MH129" s="29">
        <v>252.583</v>
      </c>
      <c r="MI129" s="29">
        <v>256.82400000000001</v>
      </c>
      <c r="MJ129" s="29">
        <v>253.25700000000001</v>
      </c>
      <c r="MK129" s="29">
        <v>248.26499999999999</v>
      </c>
      <c r="ML129" s="29">
        <v>248.61500000000001</v>
      </c>
      <c r="MM129" s="29">
        <v>251.393</v>
      </c>
      <c r="MN129" s="29">
        <v>253.715</v>
      </c>
      <c r="MO129" s="29">
        <v>258.041</v>
      </c>
      <c r="MP129" s="29">
        <v>263.29399999999998</v>
      </c>
      <c r="MQ129" s="29">
        <v>268.10000000000002</v>
      </c>
      <c r="MR129" s="29">
        <v>269.63799999999998</v>
      </c>
      <c r="MS129" s="29">
        <v>267.44600000000003</v>
      </c>
      <c r="MT129" s="29">
        <v>264.536</v>
      </c>
      <c r="MU129" s="29">
        <v>263.25</v>
      </c>
      <c r="MV129" s="29">
        <v>258.82799999999997</v>
      </c>
      <c r="MW129" s="29">
        <v>256.44099999999997</v>
      </c>
      <c r="MX129" s="29">
        <v>267.83</v>
      </c>
      <c r="MY129" s="29">
        <v>279.28500000000003</v>
      </c>
      <c r="MZ129" s="29">
        <v>284.68099999999998</v>
      </c>
      <c r="NA129" s="29">
        <v>287.625</v>
      </c>
      <c r="NB129" s="29">
        <v>288.25</v>
      </c>
      <c r="NC129" s="29">
        <v>285.24099999999999</v>
      </c>
      <c r="ND129" s="29">
        <v>294.88499999999999</v>
      </c>
      <c r="NE129" s="29">
        <v>301.39600000000002</v>
      </c>
      <c r="NF129" s="29">
        <v>303.149</v>
      </c>
      <c r="NG129" s="29">
        <v>306.42599999999999</v>
      </c>
      <c r="NH129" s="29">
        <v>308.45600000000002</v>
      </c>
      <c r="NI129" s="29">
        <v>314.64</v>
      </c>
      <c r="NJ129" s="29">
        <v>312.97800000000001</v>
      </c>
      <c r="NK129" s="29">
        <v>309.23899999999998</v>
      </c>
      <c r="NL129" s="29">
        <v>310.64100000000002</v>
      </c>
      <c r="NM129" s="29">
        <v>305.28300000000002</v>
      </c>
      <c r="NN129" s="29">
        <v>300.83199999999999</v>
      </c>
      <c r="NO129" s="29">
        <v>317.70499999999998</v>
      </c>
      <c r="NP129" s="29">
        <v>302.35000000000002</v>
      </c>
      <c r="NQ129" s="29">
        <v>283.38400000000001</v>
      </c>
      <c r="NR129" s="29">
        <v>280.31400000000002</v>
      </c>
      <c r="NS129" s="29">
        <v>277.58300000000003</v>
      </c>
      <c r="NT129" s="29">
        <v>276.32900000000001</v>
      </c>
      <c r="NU129" s="29">
        <v>274.20600000000002</v>
      </c>
      <c r="NV129" s="29">
        <v>274.40899999999999</v>
      </c>
      <c r="NW129" s="29">
        <v>285.89299999999997</v>
      </c>
      <c r="NX129" s="29">
        <v>285.053</v>
      </c>
      <c r="NY129" s="29">
        <v>281.13299999999998</v>
      </c>
      <c r="NZ129" s="29">
        <v>283.99900000000002</v>
      </c>
      <c r="OA129" s="29">
        <v>279.65899999999999</v>
      </c>
      <c r="OB129" s="29">
        <v>263.80500000000001</v>
      </c>
      <c r="OC129" s="29">
        <v>251.684</v>
      </c>
      <c r="OD129" s="29">
        <v>251.626</v>
      </c>
      <c r="OE129" s="29">
        <v>251.90299999999999</v>
      </c>
      <c r="OF129" s="29">
        <v>254.78200000000001</v>
      </c>
      <c r="OG129" s="29">
        <v>254.286</v>
      </c>
      <c r="OH129" s="29">
        <v>256.93</v>
      </c>
      <c r="OI129" s="29">
        <v>261.26499999999999</v>
      </c>
      <c r="OJ129" s="29">
        <v>260.178</v>
      </c>
      <c r="OK129" s="29">
        <v>257.286</v>
      </c>
      <c r="OL129" s="29">
        <v>254.49799999999999</v>
      </c>
      <c r="OM129" s="29">
        <v>253.721</v>
      </c>
      <c r="ON129" s="29">
        <v>251.655</v>
      </c>
      <c r="OO129" s="29">
        <v>252.178</v>
      </c>
      <c r="OP129" s="29">
        <v>252.327</v>
      </c>
      <c r="OQ129" s="29">
        <v>262.03800000000001</v>
      </c>
      <c r="OR129" s="29">
        <v>271.81</v>
      </c>
      <c r="OS129" s="29">
        <v>279.14499999999998</v>
      </c>
      <c r="OT129" s="29">
        <v>278.58100000000002</v>
      </c>
      <c r="OU129" s="29">
        <v>277.76900000000001</v>
      </c>
      <c r="OV129" s="29">
        <v>278.49299999999999</v>
      </c>
      <c r="OW129" s="29">
        <v>278.27199999999999</v>
      </c>
      <c r="OX129" s="29">
        <v>279.90600000000001</v>
      </c>
      <c r="OY129" s="29">
        <v>286.411</v>
      </c>
      <c r="OZ129" s="29">
        <v>285.95400000000001</v>
      </c>
      <c r="PA129" s="29">
        <v>288.16899999999998</v>
      </c>
      <c r="PB129" s="29">
        <v>293.78800000000001</v>
      </c>
      <c r="PC129" s="29">
        <v>296.14400000000001</v>
      </c>
      <c r="PD129" s="29">
        <v>295.42</v>
      </c>
      <c r="PE129" s="29">
        <v>300.09399999999999</v>
      </c>
      <c r="PF129" s="29">
        <v>298.04300000000001</v>
      </c>
      <c r="PG129" s="29">
        <v>297.59199999999998</v>
      </c>
      <c r="PH129" s="29">
        <v>295.065</v>
      </c>
      <c r="PI129" s="29">
        <v>292.55700000000002</v>
      </c>
      <c r="PJ129" s="29">
        <v>296.95100000000002</v>
      </c>
      <c r="PK129" s="29">
        <v>301.83</v>
      </c>
      <c r="PL129" s="29">
        <v>303.54000000000002</v>
      </c>
      <c r="PM129" s="29">
        <v>312.96100000000001</v>
      </c>
      <c r="PN129" s="29">
        <v>316.37299999999999</v>
      </c>
      <c r="PO129" s="29">
        <v>321.06099999999998</v>
      </c>
      <c r="PP129" s="29">
        <v>324.74400000000003</v>
      </c>
      <c r="PQ129" s="29">
        <v>323.34800000000001</v>
      </c>
      <c r="PR129" s="29">
        <v>317.48500000000001</v>
      </c>
      <c r="PS129" s="29">
        <v>311.786</v>
      </c>
      <c r="PT129" s="29">
        <v>312.32400000000001</v>
      </c>
      <c r="PU129" s="29">
        <v>309.43299999999999</v>
      </c>
      <c r="PV129" s="29">
        <v>305.97500000000002</v>
      </c>
      <c r="PW129" s="29">
        <v>308.221</v>
      </c>
      <c r="PX129" s="29">
        <v>314.74599999999998</v>
      </c>
      <c r="PY129" s="29">
        <v>323.29599999999999</v>
      </c>
      <c r="PZ129" s="29">
        <v>331.92599999999999</v>
      </c>
      <c r="QA129" s="29">
        <v>328.17599999999999</v>
      </c>
      <c r="QB129" s="29">
        <v>333.3</v>
      </c>
      <c r="QC129" s="29">
        <v>330.80599999999998</v>
      </c>
      <c r="QD129" s="29">
        <v>332.18099999999998</v>
      </c>
      <c r="QE129" s="29">
        <v>337.99599999999998</v>
      </c>
      <c r="QF129" s="29">
        <v>344.29599999999999</v>
      </c>
      <c r="QG129" s="29">
        <v>342.12200000000001</v>
      </c>
      <c r="QH129" s="29">
        <v>348.815</v>
      </c>
      <c r="QI129" s="29">
        <v>360.94299999999998</v>
      </c>
      <c r="QJ129" s="29">
        <v>369.23500000000001</v>
      </c>
      <c r="QK129" s="29">
        <v>362.15100000000001</v>
      </c>
      <c r="QL129" s="29">
        <v>351.553</v>
      </c>
      <c r="QM129" s="29">
        <v>358.77499999999998</v>
      </c>
      <c r="QN129" s="29">
        <v>362.11099999999999</v>
      </c>
      <c r="QO129" s="29">
        <v>361.10399999999998</v>
      </c>
      <c r="QP129" s="29">
        <v>361.96499999999997</v>
      </c>
      <c r="QQ129" s="29">
        <v>369.50400000000002</v>
      </c>
      <c r="QR129" s="29">
        <v>371.71699999999998</v>
      </c>
      <c r="QS129" s="29">
        <v>370.57900000000001</v>
      </c>
      <c r="QT129" s="29">
        <v>370.23700000000002</v>
      </c>
      <c r="QU129" s="29">
        <v>373.54700000000003</v>
      </c>
      <c r="QV129" s="29">
        <v>371.863</v>
      </c>
      <c r="QW129" s="29">
        <v>368.67200000000003</v>
      </c>
      <c r="QX129" s="29">
        <v>362.57299999999998</v>
      </c>
      <c r="QY129" s="29">
        <v>361.86700000000002</v>
      </c>
      <c r="QZ129" s="29">
        <v>368.17700000000002</v>
      </c>
      <c r="RA129" s="29">
        <v>367.923</v>
      </c>
      <c r="RB129" s="29">
        <v>372.07600000000002</v>
      </c>
      <c r="RC129" s="29">
        <v>374.93</v>
      </c>
      <c r="RD129" s="29">
        <v>367.93299999999999</v>
      </c>
      <c r="RE129" s="29">
        <v>36604.379999999997</v>
      </c>
      <c r="RF129" s="29">
        <v>363.35899999999998</v>
      </c>
      <c r="RG129" s="29">
        <v>375.45</v>
      </c>
      <c r="RH129" s="29">
        <v>385.024</v>
      </c>
      <c r="RI129" s="29">
        <v>388.637</v>
      </c>
      <c r="RJ129" s="29">
        <v>398.435</v>
      </c>
      <c r="RK129" s="29">
        <v>396.64400000000001</v>
      </c>
      <c r="RL129" s="29">
        <v>391.60700000000003</v>
      </c>
      <c r="RM129" s="29">
        <v>395.43900000000002</v>
      </c>
      <c r="RN129" s="29">
        <v>396.608</v>
      </c>
      <c r="RO129" s="29">
        <v>394.73399999999998</v>
      </c>
      <c r="RP129" s="29">
        <v>396.81700000000001</v>
      </c>
      <c r="RQ129" s="29">
        <v>398.03300000000002</v>
      </c>
      <c r="RR129" s="29">
        <v>400.60300000000001</v>
      </c>
      <c r="RS129" s="29">
        <v>413.858</v>
      </c>
      <c r="RT129" s="29">
        <v>415.577</v>
      </c>
      <c r="RU129" s="29">
        <v>421.52199999999999</v>
      </c>
      <c r="RV129" s="29">
        <v>510.596</v>
      </c>
      <c r="RW129" s="29">
        <v>510.00799999999998</v>
      </c>
      <c r="RX129" s="29">
        <v>-53.966000000000001</v>
      </c>
      <c r="RY129" s="29">
        <v>-5.0289999999999999</v>
      </c>
      <c r="RZ129" s="29">
        <v>24.196000000000002</v>
      </c>
      <c r="SA129" s="29">
        <v>4.0060000000000002</v>
      </c>
      <c r="SB129" s="29">
        <v>15.250999999999999</v>
      </c>
      <c r="SC129" s="29">
        <v>-12.054</v>
      </c>
      <c r="SD129" s="29">
        <v>-59.606000000000002</v>
      </c>
      <c r="SE129" s="29">
        <v>36.594000000000001</v>
      </c>
      <c r="SF129" s="29">
        <v>-20.100999999999999</v>
      </c>
      <c r="SG129" s="29">
        <v>-75.664000000000001</v>
      </c>
      <c r="SH129" s="29">
        <v>-81.915000000000006</v>
      </c>
      <c r="SI129" s="29">
        <v>-60.503</v>
      </c>
      <c r="SJ129" s="29">
        <v>-38.673000000000002</v>
      </c>
      <c r="SK129" s="29">
        <v>-36.53</v>
      </c>
      <c r="SL129" s="29">
        <v>3.5470000000000002</v>
      </c>
      <c r="SM129" s="29">
        <v>59.335000000000001</v>
      </c>
      <c r="SN129" s="29">
        <v>45.14</v>
      </c>
      <c r="SO129" s="29">
        <v>-14.913</v>
      </c>
      <c r="SP129" s="29">
        <v>-5.7850000000000001</v>
      </c>
      <c r="SQ129" s="29">
        <v>-8.4049999999999994</v>
      </c>
      <c r="SR129" s="29">
        <v>-18.183</v>
      </c>
      <c r="SS129" s="29">
        <v>-23.899000000000001</v>
      </c>
      <c r="ST129" s="29">
        <v>-26.712</v>
      </c>
      <c r="SU129" s="29">
        <v>-56.462000000000003</v>
      </c>
      <c r="SV129" s="29">
        <v>-30.530999999999999</v>
      </c>
      <c r="SW129" s="29">
        <v>-25.536999999999999</v>
      </c>
      <c r="SX129" s="29">
        <v>-23.744</v>
      </c>
      <c r="SY129" s="29">
        <v>-19.350000000000001</v>
      </c>
      <c r="SZ129" s="29">
        <v>-21.916</v>
      </c>
      <c r="TA129" s="29">
        <v>34.86</v>
      </c>
      <c r="TB129" s="29">
        <v>57.238</v>
      </c>
      <c r="TC129" s="29">
        <v>70.12</v>
      </c>
      <c r="TD129" s="29">
        <v>62.594000000000001</v>
      </c>
      <c r="TE129" s="29">
        <v>36.838999999999999</v>
      </c>
      <c r="TF129" s="29">
        <v>53.244999999999997</v>
      </c>
      <c r="TG129" s="29">
        <v>58.878999999999998</v>
      </c>
      <c r="TH129" s="29">
        <v>66.638000000000005</v>
      </c>
    </row>
    <row r="130" spans="2:529" x14ac:dyDescent="0.25">
      <c r="B130" s="29" t="s">
        <v>597</v>
      </c>
      <c r="C130" s="29" t="s">
        <v>927</v>
      </c>
      <c r="D130" s="29">
        <f t="shared" si="16"/>
        <v>368</v>
      </c>
      <c r="E130" s="29" t="str" cm="1">
        <f t="array" ref="E130">_xll.BDP($B130&amp;" corp",E$11)</f>
        <v>ENELIM 3 1/2 05/24/80</v>
      </c>
      <c r="F130" s="29" t="str" cm="1">
        <f t="array" ref="F130">_xll.BDP($B130&amp;" corp",F$11)</f>
        <v>ENELIM</v>
      </c>
      <c r="G130" s="29" cm="1">
        <f t="array" ref="G130">_xll.BDP($B130&amp;" corp",G$11)</f>
        <v>3.5</v>
      </c>
      <c r="H130" s="31" cm="1">
        <f t="array" ref="H130">_xll.BDP($B130&amp;" corp",H$11)*1</f>
        <v>45712</v>
      </c>
      <c r="I130" s="31" t="str">
        <f t="shared" si="14"/>
        <v>ENELIM 3.5 25</v>
      </c>
      <c r="J130" s="29" t="str" cm="1">
        <f t="array" ref="J130">_xll.BDP($B130&amp;" corp",J$11)</f>
        <v>EUR</v>
      </c>
      <c r="K130" s="31" cm="1">
        <f t="array" ref="K130">_xll.BDP($B130&amp;" corp",K$11)*1</f>
        <v>43600</v>
      </c>
      <c r="L130" s="29">
        <f t="shared" ca="1" si="15"/>
        <v>526</v>
      </c>
      <c r="N130" s="29">
        <v>1</v>
      </c>
      <c r="O130" s="29" t="s">
        <v>1174</v>
      </c>
      <c r="P130" s="29">
        <f>_xll.BDH(B130&amp;"@"&amp;C130&amp;" Corp","blp_i_sprd_mid","-2AY",,"Dates=h","Fill=C","Sort=R","Dir=H","factor=1","pcs="&amp;TV131,"cols=368;rows=1")</f>
        <v>228.708</v>
      </c>
      <c r="Q130" s="29">
        <v>229.768</v>
      </c>
      <c r="R130" s="29">
        <v>232.45099999999999</v>
      </c>
      <c r="S130" s="29">
        <v>236.518</v>
      </c>
      <c r="T130" s="29">
        <v>238.97200000000001</v>
      </c>
      <c r="U130" s="29">
        <v>233.20099999999999</v>
      </c>
      <c r="V130" s="29">
        <v>231.489</v>
      </c>
      <c r="W130" s="29">
        <v>230.15600000000001</v>
      </c>
      <c r="X130" s="29">
        <v>231.63</v>
      </c>
      <c r="Y130" s="29">
        <v>230.596</v>
      </c>
      <c r="Z130" s="29">
        <v>226.66399999999999</v>
      </c>
      <c r="AA130" s="29">
        <v>226.63399999999999</v>
      </c>
      <c r="AB130" s="29">
        <v>232.03899999999999</v>
      </c>
      <c r="AC130" s="29">
        <v>235.93899999999999</v>
      </c>
      <c r="AD130" s="29">
        <v>237.346</v>
      </c>
      <c r="AE130" s="29">
        <v>243.36199999999999</v>
      </c>
      <c r="AF130" s="29">
        <v>250.333</v>
      </c>
      <c r="AG130" s="29">
        <v>252.91900000000001</v>
      </c>
      <c r="AH130" s="29">
        <v>255.946</v>
      </c>
      <c r="AI130" s="29">
        <v>249.12299999999999</v>
      </c>
      <c r="AJ130" s="29">
        <v>241.53399999999999</v>
      </c>
      <c r="AK130" s="29">
        <v>244.78700000000001</v>
      </c>
      <c r="AL130" s="29">
        <v>240.614</v>
      </c>
      <c r="AM130" s="29">
        <v>229.46899999999999</v>
      </c>
      <c r="AN130" s="29">
        <v>232.22200000000001</v>
      </c>
      <c r="AO130" s="29">
        <v>233.762</v>
      </c>
      <c r="AP130" s="29">
        <v>236.58199999999999</v>
      </c>
      <c r="AQ130" s="29">
        <v>238.18100000000001</v>
      </c>
      <c r="AR130" s="29">
        <v>236.428</v>
      </c>
      <c r="AS130" s="29">
        <v>230.672</v>
      </c>
      <c r="AT130" s="29">
        <v>233.762</v>
      </c>
      <c r="AU130" s="29">
        <v>231.25399999999999</v>
      </c>
      <c r="AV130" s="29">
        <v>225.80699999999999</v>
      </c>
      <c r="AW130" s="29">
        <v>226.44399999999999</v>
      </c>
      <c r="AX130" s="29">
        <v>225.44</v>
      </c>
      <c r="AY130" s="29">
        <v>228.29</v>
      </c>
      <c r="AZ130" s="29">
        <v>230.441</v>
      </c>
      <c r="BA130" s="29">
        <v>232.875</v>
      </c>
      <c r="BB130" s="29">
        <v>234.636</v>
      </c>
      <c r="BC130" s="29">
        <v>233.08500000000001</v>
      </c>
      <c r="BD130" s="29">
        <v>228.18299999999999</v>
      </c>
      <c r="BE130" s="29">
        <v>227.95699999999999</v>
      </c>
      <c r="BF130" s="29">
        <v>231.95500000000001</v>
      </c>
      <c r="BG130" s="29">
        <v>233.88</v>
      </c>
      <c r="BH130" s="29">
        <v>233.297</v>
      </c>
      <c r="BI130" s="29">
        <v>231.65100000000001</v>
      </c>
      <c r="BJ130" s="29">
        <v>229.21700000000001</v>
      </c>
      <c r="BK130" s="29">
        <v>226.58099999999999</v>
      </c>
      <c r="BL130" s="29">
        <v>223.71100000000001</v>
      </c>
      <c r="BM130" s="29">
        <v>221.63800000000001</v>
      </c>
      <c r="BN130" s="29">
        <v>224.804</v>
      </c>
      <c r="BO130" s="29">
        <v>228.24700000000001</v>
      </c>
      <c r="BP130" s="29">
        <v>235.143</v>
      </c>
      <c r="BQ130" s="29">
        <v>237.42500000000001</v>
      </c>
      <c r="BR130" s="29">
        <v>246.19499999999999</v>
      </c>
      <c r="BS130" s="29">
        <v>249.59899999999999</v>
      </c>
      <c r="BT130" s="29">
        <v>256.02499999999998</v>
      </c>
      <c r="BU130" s="29">
        <v>256.85899999999998</v>
      </c>
      <c r="BV130" s="29">
        <v>256.59399999999999</v>
      </c>
      <c r="BW130" s="29">
        <v>256.19900000000001</v>
      </c>
      <c r="BX130" s="29">
        <v>249.43600000000001</v>
      </c>
      <c r="BY130" s="29">
        <v>249.27699999999999</v>
      </c>
      <c r="BZ130" s="29">
        <v>246.375</v>
      </c>
      <c r="CA130" s="29">
        <v>245.142</v>
      </c>
      <c r="CB130" s="29">
        <v>246.12700000000001</v>
      </c>
      <c r="CC130" s="29">
        <v>249.154</v>
      </c>
      <c r="CD130" s="29">
        <v>247.42500000000001</v>
      </c>
      <c r="CE130" s="29">
        <v>262.178</v>
      </c>
      <c r="CF130" s="29">
        <v>272.72500000000002</v>
      </c>
      <c r="CG130" s="29">
        <v>276.303</v>
      </c>
      <c r="CH130" s="29">
        <v>277.79899999999998</v>
      </c>
      <c r="CI130" s="29">
        <v>280.798</v>
      </c>
      <c r="CJ130" s="29">
        <v>281.06599999999997</v>
      </c>
      <c r="CK130" s="29">
        <v>284.49900000000002</v>
      </c>
      <c r="CL130" s="29">
        <v>280.33199999999999</v>
      </c>
      <c r="CM130" s="29">
        <v>276.99599999999998</v>
      </c>
      <c r="CN130" s="29">
        <v>273.14600000000002</v>
      </c>
      <c r="CO130" s="29">
        <v>274.60399999999998</v>
      </c>
      <c r="CP130" s="29">
        <v>284.00599999999997</v>
      </c>
      <c r="CQ130" s="29">
        <v>287.45999999999998</v>
      </c>
      <c r="CR130" s="29">
        <v>291.87599999999998</v>
      </c>
      <c r="CS130" s="29">
        <v>298.26799999999997</v>
      </c>
      <c r="CT130" s="29">
        <v>299.209</v>
      </c>
      <c r="CU130" s="29">
        <v>298.47899999999998</v>
      </c>
      <c r="CV130" s="29">
        <v>298.11500000000001</v>
      </c>
      <c r="CW130" s="29">
        <v>295.36099999999999</v>
      </c>
      <c r="CX130" s="29">
        <v>288.86700000000002</v>
      </c>
      <c r="CY130" s="29">
        <v>291.56200000000001</v>
      </c>
      <c r="CZ130" s="29">
        <v>281.608</v>
      </c>
      <c r="DA130" s="29">
        <v>278.447</v>
      </c>
      <c r="DB130" s="29">
        <v>267.92200000000003</v>
      </c>
      <c r="DC130" s="29">
        <v>258.98500000000001</v>
      </c>
      <c r="DD130" s="29">
        <v>275.86900000000003</v>
      </c>
      <c r="DE130" s="29">
        <v>269.209</v>
      </c>
      <c r="DF130" s="29">
        <v>268.20400000000001</v>
      </c>
      <c r="DG130" s="29">
        <v>238.10300000000001</v>
      </c>
      <c r="DH130" s="29">
        <v>221.79</v>
      </c>
      <c r="DI130" s="29">
        <v>208.02</v>
      </c>
      <c r="DJ130" s="29">
        <v>216.16499999999999</v>
      </c>
      <c r="DK130" s="29">
        <v>248.745</v>
      </c>
      <c r="DL130" s="29">
        <v>264.25</v>
      </c>
      <c r="DM130" s="29">
        <v>274.41000000000003</v>
      </c>
      <c r="DN130" s="29">
        <v>276.66199999999998</v>
      </c>
      <c r="DO130" s="29">
        <v>277.10700000000003</v>
      </c>
      <c r="DP130" s="29">
        <v>273.86700000000002</v>
      </c>
      <c r="DQ130" s="29">
        <v>274.351</v>
      </c>
      <c r="DR130" s="29">
        <v>289.505</v>
      </c>
      <c r="DS130" s="29">
        <v>306.995</v>
      </c>
      <c r="DT130" s="29">
        <v>311.96199999999999</v>
      </c>
      <c r="DU130" s="29">
        <v>312.92599999999999</v>
      </c>
      <c r="DV130" s="29">
        <v>321.02100000000002</v>
      </c>
      <c r="DW130" s="29">
        <v>332.25700000000001</v>
      </c>
      <c r="DX130" s="29">
        <v>345.37799999999999</v>
      </c>
      <c r="DY130" s="29">
        <v>353.24299999999999</v>
      </c>
      <c r="DZ130" s="29">
        <v>352.62900000000002</v>
      </c>
      <c r="EA130" s="29">
        <v>341.54199999999997</v>
      </c>
      <c r="EB130" s="29">
        <v>335.81200000000001</v>
      </c>
      <c r="EC130" s="29">
        <v>334.56200000000001</v>
      </c>
      <c r="ED130" s="29">
        <v>339.077</v>
      </c>
      <c r="EE130" s="29">
        <v>332.495</v>
      </c>
      <c r="EF130" s="29">
        <v>332.61900000000003</v>
      </c>
      <c r="EG130" s="29">
        <v>337.255</v>
      </c>
      <c r="EH130" s="29">
        <v>337.024</v>
      </c>
      <c r="EI130" s="29">
        <v>315.27499999999998</v>
      </c>
      <c r="EJ130" s="29">
        <v>304.91899999999998</v>
      </c>
      <c r="EK130" s="29">
        <v>295.90699999999998</v>
      </c>
      <c r="EL130" s="29">
        <v>287.30900000000003</v>
      </c>
      <c r="EM130" s="29">
        <v>283.35399999999998</v>
      </c>
      <c r="EN130" s="29">
        <v>312.279</v>
      </c>
      <c r="EO130" s="29">
        <v>317.714</v>
      </c>
      <c r="EP130" s="29">
        <v>328.22500000000002</v>
      </c>
      <c r="EQ130" s="29">
        <v>333.41500000000002</v>
      </c>
      <c r="ER130" s="29">
        <v>310.91000000000003</v>
      </c>
      <c r="ES130" s="29">
        <v>301.048</v>
      </c>
      <c r="ET130" s="29">
        <v>303.21300000000002</v>
      </c>
      <c r="EU130" s="29">
        <v>273.30200000000002</v>
      </c>
      <c r="EV130" s="29">
        <v>260.03699999999998</v>
      </c>
      <c r="EW130" s="29">
        <v>299.29300000000001</v>
      </c>
      <c r="EX130" s="29">
        <v>333.733</v>
      </c>
      <c r="EY130" s="29">
        <v>352.94</v>
      </c>
      <c r="EZ130" s="29">
        <v>386.66199999999998</v>
      </c>
      <c r="FA130" s="29">
        <v>399.923</v>
      </c>
      <c r="FB130" s="29">
        <v>404.334</v>
      </c>
      <c r="FC130" s="29">
        <v>421.42399999999998</v>
      </c>
      <c r="FD130" s="29">
        <v>441.82499999999999</v>
      </c>
      <c r="FE130" s="29">
        <v>462.00299999999999</v>
      </c>
      <c r="FF130" s="29">
        <v>475.68599999999998</v>
      </c>
      <c r="FG130" s="29">
        <v>488.51499999999999</v>
      </c>
      <c r="FH130" s="29">
        <v>520.06200000000001</v>
      </c>
      <c r="FI130" s="29">
        <v>601.42999999999995</v>
      </c>
      <c r="FJ130" s="29">
        <v>627.06399999999996</v>
      </c>
      <c r="FK130" s="29">
        <v>611.79899999999998</v>
      </c>
      <c r="FL130" s="29">
        <v>613.577</v>
      </c>
      <c r="FM130" s="29">
        <v>623.38800000000003</v>
      </c>
      <c r="FN130" s="29">
        <v>526.40300000000002</v>
      </c>
      <c r="FO130" s="29">
        <v>478.036</v>
      </c>
      <c r="FP130" s="29">
        <v>387.84699999999998</v>
      </c>
      <c r="FQ130" s="29">
        <v>388.32900000000001</v>
      </c>
      <c r="FR130" s="29">
        <v>322.37</v>
      </c>
      <c r="FS130" s="29">
        <v>319.93</v>
      </c>
      <c r="FT130" s="29">
        <v>332.20600000000002</v>
      </c>
      <c r="FU130" s="29">
        <v>255.02199999999999</v>
      </c>
      <c r="FV130" s="29">
        <v>218.37299999999999</v>
      </c>
      <c r="FW130" s="29">
        <v>209.423</v>
      </c>
      <c r="FX130" s="29">
        <v>223.31800000000001</v>
      </c>
      <c r="FY130" s="29">
        <v>245.72</v>
      </c>
      <c r="FZ130" s="29">
        <v>241.87899999999999</v>
      </c>
      <c r="GA130" s="29">
        <v>216.31100000000001</v>
      </c>
      <c r="GB130" s="29">
        <v>194.28399999999999</v>
      </c>
      <c r="GC130" s="29">
        <v>187.726</v>
      </c>
      <c r="GD130" s="29">
        <v>179.8</v>
      </c>
      <c r="GE130" s="29">
        <v>161.04900000000001</v>
      </c>
      <c r="GF130" s="29">
        <v>164.24700000000001</v>
      </c>
      <c r="GG130" s="29">
        <v>166.37200000000001</v>
      </c>
      <c r="GH130" s="29">
        <v>168.04599999999999</v>
      </c>
      <c r="GI130" s="29">
        <v>168.94900000000001</v>
      </c>
      <c r="GJ130" s="29">
        <v>170.27799999999999</v>
      </c>
      <c r="GK130" s="29">
        <v>171.89599999999999</v>
      </c>
      <c r="GL130" s="29">
        <v>171.48500000000001</v>
      </c>
      <c r="GM130" s="29">
        <v>172.113</v>
      </c>
      <c r="GN130" s="29">
        <v>172.99199999999999</v>
      </c>
      <c r="GO130" s="29">
        <v>168.84</v>
      </c>
      <c r="GP130" s="29">
        <v>164.73599999999999</v>
      </c>
      <c r="GQ130" s="29">
        <v>167.16800000000001</v>
      </c>
      <c r="GR130" s="29">
        <v>171.584</v>
      </c>
      <c r="GS130" s="29">
        <v>182.488</v>
      </c>
      <c r="GT130" s="29">
        <v>181.75</v>
      </c>
      <c r="GU130" s="29">
        <v>180.82</v>
      </c>
      <c r="GV130" s="29">
        <v>177.11600000000001</v>
      </c>
      <c r="GW130" s="29">
        <v>178.511</v>
      </c>
      <c r="GX130" s="29">
        <v>183.92699999999999</v>
      </c>
      <c r="GY130" s="29">
        <v>175.27199999999999</v>
      </c>
      <c r="GZ130" s="29">
        <v>167.74299999999999</v>
      </c>
      <c r="HA130" s="29">
        <v>163.24299999999999</v>
      </c>
      <c r="HB130" s="29">
        <v>158.196</v>
      </c>
      <c r="HC130" s="29">
        <v>156.91499999999999</v>
      </c>
      <c r="HD130" s="29">
        <v>161.11500000000001</v>
      </c>
      <c r="HE130" s="29">
        <v>166.59899999999999</v>
      </c>
      <c r="HF130" s="29">
        <v>178.738</v>
      </c>
      <c r="HG130" s="29">
        <v>180.88399999999999</v>
      </c>
      <c r="HH130" s="29">
        <v>182.095</v>
      </c>
      <c r="HI130" s="29">
        <v>186.58199999999999</v>
      </c>
      <c r="HJ130" s="29">
        <v>187.91300000000001</v>
      </c>
      <c r="HK130" s="29">
        <v>191.94</v>
      </c>
      <c r="HL130" s="29">
        <v>188.13200000000001</v>
      </c>
      <c r="HM130" s="29">
        <v>186.45</v>
      </c>
      <c r="HN130" s="29">
        <v>183.68700000000001</v>
      </c>
      <c r="HO130" s="29">
        <v>179.398</v>
      </c>
      <c r="HP130" s="29">
        <v>179.81700000000001</v>
      </c>
      <c r="HQ130" s="29">
        <v>177.078</v>
      </c>
      <c r="HR130" s="29">
        <v>181.18</v>
      </c>
      <c r="HS130" s="29">
        <v>180.94399999999999</v>
      </c>
      <c r="HT130" s="29">
        <v>181.50200000000001</v>
      </c>
      <c r="HU130" s="29">
        <v>184.31</v>
      </c>
      <c r="HV130" s="29">
        <v>184.34899999999999</v>
      </c>
      <c r="HW130" s="29">
        <v>184.18299999999999</v>
      </c>
      <c r="HX130" s="29">
        <v>188.87299999999999</v>
      </c>
      <c r="HY130" s="29">
        <v>189.60300000000001</v>
      </c>
      <c r="HZ130" s="29">
        <v>190.32</v>
      </c>
      <c r="IA130" s="29">
        <v>194.851</v>
      </c>
      <c r="IB130" s="29">
        <v>198.61600000000001</v>
      </c>
      <c r="IC130" s="29">
        <v>196.791</v>
      </c>
      <c r="ID130" s="29">
        <v>198.79400000000001</v>
      </c>
      <c r="IE130" s="29">
        <v>202.93100000000001</v>
      </c>
      <c r="IF130" s="29">
        <v>205.29900000000001</v>
      </c>
      <c r="IG130" s="29">
        <v>210.428</v>
      </c>
      <c r="IH130" s="29">
        <v>211.33799999999999</v>
      </c>
      <c r="II130" s="29">
        <v>203.42400000000001</v>
      </c>
      <c r="IJ130" s="29">
        <v>207.989</v>
      </c>
      <c r="IK130" s="29">
        <v>209.82499999999999</v>
      </c>
      <c r="IL130" s="29">
        <v>208.84399999999999</v>
      </c>
      <c r="IM130" s="29">
        <v>207.398</v>
      </c>
      <c r="IN130" s="29">
        <v>217.76</v>
      </c>
      <c r="IO130" s="29">
        <v>229.024</v>
      </c>
      <c r="IP130" s="29">
        <v>230.541</v>
      </c>
      <c r="IQ130" s="29">
        <v>231.791</v>
      </c>
      <c r="IR130" s="29">
        <v>227.602</v>
      </c>
      <c r="IS130" s="29">
        <v>225.30099999999999</v>
      </c>
      <c r="IT130" s="29">
        <v>224.804</v>
      </c>
      <c r="IU130" s="29">
        <v>224.50299999999999</v>
      </c>
      <c r="IV130" s="29">
        <v>221.72800000000001</v>
      </c>
      <c r="IW130" s="29">
        <v>217.48400000000001</v>
      </c>
      <c r="IX130" s="29">
        <v>216.911</v>
      </c>
      <c r="IY130" s="29">
        <v>211.59200000000001</v>
      </c>
      <c r="IZ130" s="29">
        <v>201.738</v>
      </c>
      <c r="JA130" s="29">
        <v>202.001</v>
      </c>
      <c r="JB130" s="29">
        <v>201.21</v>
      </c>
      <c r="JC130" s="29">
        <v>209.672</v>
      </c>
      <c r="JD130" s="29">
        <v>217.93799999999999</v>
      </c>
      <c r="JE130" s="29">
        <v>219.851</v>
      </c>
      <c r="JF130" s="29">
        <v>215.11500000000001</v>
      </c>
      <c r="JG130" s="29">
        <v>211.548</v>
      </c>
      <c r="JH130" s="29">
        <v>206.785</v>
      </c>
      <c r="JI130" s="29">
        <v>209.34700000000001</v>
      </c>
      <c r="JJ130" s="29">
        <v>213.17400000000001</v>
      </c>
      <c r="JK130" s="29">
        <v>216.37100000000001</v>
      </c>
      <c r="JL130" s="29">
        <v>215.91200000000001</v>
      </c>
      <c r="JM130" s="29">
        <v>216.898</v>
      </c>
      <c r="JN130" s="29">
        <v>220.99</v>
      </c>
      <c r="JO130" s="29">
        <v>223.39099999999999</v>
      </c>
      <c r="JP130" s="29">
        <v>223.511</v>
      </c>
      <c r="JQ130" s="29">
        <v>226.19399999999999</v>
      </c>
      <c r="JR130" s="29">
        <v>228.834</v>
      </c>
      <c r="JS130" s="29">
        <v>228.31700000000001</v>
      </c>
      <c r="JT130" s="29">
        <v>232.61</v>
      </c>
      <c r="JU130" s="29">
        <v>237.172</v>
      </c>
      <c r="JV130" s="29">
        <v>240.209</v>
      </c>
      <c r="JW130" s="29">
        <v>234.279</v>
      </c>
      <c r="JX130" s="29">
        <v>235.10400000000001</v>
      </c>
      <c r="JY130" s="29">
        <v>234.53800000000001</v>
      </c>
      <c r="JZ130" s="29">
        <v>226.14599999999999</v>
      </c>
      <c r="KA130" s="29">
        <v>222.36600000000001</v>
      </c>
      <c r="KB130" s="29">
        <v>226.35</v>
      </c>
      <c r="KC130" s="29">
        <v>227.2</v>
      </c>
      <c r="KD130" s="29">
        <v>228.41499999999999</v>
      </c>
      <c r="KE130" s="29">
        <v>228.89699999999999</v>
      </c>
      <c r="KF130" s="29">
        <v>227.26</v>
      </c>
      <c r="KG130" s="29">
        <v>226.048</v>
      </c>
      <c r="KH130" s="29">
        <v>222.41800000000001</v>
      </c>
      <c r="KI130" s="29">
        <v>227.34800000000001</v>
      </c>
      <c r="KJ130" s="29">
        <v>224.589</v>
      </c>
      <c r="KK130" s="29">
        <v>216.98400000000001</v>
      </c>
      <c r="KL130" s="29">
        <v>214.59299999999999</v>
      </c>
      <c r="KM130" s="29">
        <v>210.185</v>
      </c>
      <c r="KN130" s="29">
        <v>214.239</v>
      </c>
      <c r="KO130" s="29">
        <v>238.59899999999999</v>
      </c>
      <c r="KP130" s="29">
        <v>236.52600000000001</v>
      </c>
      <c r="KQ130" s="29">
        <v>237.59</v>
      </c>
      <c r="KR130" s="29">
        <v>239.57499999999999</v>
      </c>
      <c r="KS130" s="29">
        <v>236.261</v>
      </c>
      <c r="KT130" s="29">
        <v>246.381</v>
      </c>
      <c r="KU130" s="29">
        <v>249.49199999999999</v>
      </c>
      <c r="KV130" s="29">
        <v>248.68799999999999</v>
      </c>
      <c r="KW130" s="29">
        <v>248.995</v>
      </c>
      <c r="KX130" s="29">
        <v>251.864</v>
      </c>
      <c r="KY130" s="29">
        <v>260.42700000000002</v>
      </c>
      <c r="KZ130" s="29">
        <v>263.60300000000001</v>
      </c>
      <c r="LA130" s="29">
        <v>261.44299999999998</v>
      </c>
      <c r="LB130" s="29">
        <v>262.42700000000002</v>
      </c>
      <c r="LC130" s="29">
        <v>260.78100000000001</v>
      </c>
      <c r="LD130" s="29">
        <v>272.45499999999998</v>
      </c>
      <c r="LE130" s="29">
        <v>282.59100000000001</v>
      </c>
      <c r="LF130" s="29">
        <v>284.47699999999998</v>
      </c>
      <c r="LG130" s="29">
        <v>296.22300000000001</v>
      </c>
      <c r="LH130" s="29">
        <v>298.45800000000003</v>
      </c>
      <c r="LI130" s="29">
        <v>303.96300000000002</v>
      </c>
      <c r="LJ130" s="29">
        <v>277.21899999999999</v>
      </c>
      <c r="LK130" s="29">
        <v>270.654</v>
      </c>
      <c r="LL130" s="29">
        <v>270.32600000000002</v>
      </c>
      <c r="LM130" s="29">
        <v>255.93299999999999</v>
      </c>
      <c r="LN130" s="29">
        <v>259.50599999999997</v>
      </c>
      <c r="LO130" s="29">
        <v>266.541</v>
      </c>
      <c r="LP130" s="29">
        <v>278.29300000000001</v>
      </c>
      <c r="LQ130" s="29">
        <v>264.43200000000002</v>
      </c>
      <c r="LR130" s="29">
        <v>250.43700000000001</v>
      </c>
      <c r="LS130" s="29">
        <v>244.393</v>
      </c>
      <c r="LT130" s="29">
        <v>242.696</v>
      </c>
      <c r="LU130" s="29">
        <v>233.28700000000001</v>
      </c>
      <c r="LV130" s="29">
        <v>232.249</v>
      </c>
      <c r="LW130" s="29">
        <v>232.24600000000001</v>
      </c>
      <c r="LX130" s="29">
        <v>242.608</v>
      </c>
      <c r="LY130" s="29">
        <v>250.547</v>
      </c>
      <c r="LZ130" s="29">
        <v>257.17399999999998</v>
      </c>
      <c r="MA130" s="29">
        <v>255.422</v>
      </c>
      <c r="MB130" s="29">
        <v>256.22199999999998</v>
      </c>
      <c r="MC130" s="29">
        <v>248.74</v>
      </c>
      <c r="MD130" s="29">
        <v>243.49299999999999</v>
      </c>
      <c r="ME130" s="29">
        <v>244.947</v>
      </c>
      <c r="MF130" s="29">
        <v>242.523</v>
      </c>
      <c r="MG130" s="29">
        <v>243.15700000000001</v>
      </c>
      <c r="MH130" s="29">
        <v>256.02999999999997</v>
      </c>
      <c r="MI130" s="29">
        <v>263.19400000000002</v>
      </c>
      <c r="MJ130" s="29">
        <v>255.56700000000001</v>
      </c>
      <c r="MK130" s="29">
        <v>250.05099999999999</v>
      </c>
      <c r="ML130" s="29">
        <v>249.44</v>
      </c>
      <c r="MM130" s="29">
        <v>257.36399999999998</v>
      </c>
      <c r="MN130" s="29">
        <v>264.709</v>
      </c>
      <c r="MO130" s="29">
        <v>269.33699999999999</v>
      </c>
      <c r="MP130" s="29">
        <v>283.64400000000001</v>
      </c>
      <c r="MQ130" s="29">
        <v>296.68400000000003</v>
      </c>
      <c r="MR130" s="29">
        <v>299.71699999999998</v>
      </c>
      <c r="MS130" s="29">
        <v>295.92700000000002</v>
      </c>
      <c r="MT130" s="29">
        <v>289.06900000000002</v>
      </c>
      <c r="MU130" s="29">
        <v>287.69600000000003</v>
      </c>
      <c r="MV130" s="29">
        <v>280.78800000000001</v>
      </c>
      <c r="MW130" s="29">
        <v>283.553</v>
      </c>
      <c r="MX130" s="29">
        <v>306.31799999999998</v>
      </c>
      <c r="MY130" s="29">
        <v>334.315</v>
      </c>
      <c r="MZ130" s="29">
        <v>340.81</v>
      </c>
      <c r="NA130" s="29">
        <v>341.49299999999999</v>
      </c>
      <c r="NB130" s="29">
        <v>345.17599999999999</v>
      </c>
      <c r="NC130" s="29">
        <v>334.38200000000001</v>
      </c>
      <c r="ND130" s="29">
        <v>349.238</v>
      </c>
      <c r="NE130" s="29">
        <v>363.62299999999999</v>
      </c>
      <c r="NF130" s="29">
        <v>368.27600000000001</v>
      </c>
      <c r="NG130" s="29">
        <v>369.82600000000002</v>
      </c>
      <c r="NH130" s="29">
        <v>374.50400000000002</v>
      </c>
      <c r="NI130" s="29">
        <v>380.98200000000003</v>
      </c>
      <c r="NJ130" s="29">
        <v>380.45100000000002</v>
      </c>
      <c r="NK130" s="29">
        <v>376.11200000000002</v>
      </c>
      <c r="NL130" s="29">
        <v>376.54</v>
      </c>
      <c r="NM130" s="29">
        <v>369.70800000000003</v>
      </c>
      <c r="NN130" s="29">
        <v>365.64100000000002</v>
      </c>
      <c r="NO130" s="29">
        <v>365.03100000000001</v>
      </c>
      <c r="NP130" s="29">
        <v>370.97</v>
      </c>
      <c r="NQ130" s="29">
        <v>359.68299999999999</v>
      </c>
      <c r="NR130" s="29">
        <v>351.6</v>
      </c>
      <c r="NS130" s="29">
        <v>347.43099999999998</v>
      </c>
    </row>
    <row r="131" spans="2:529" x14ac:dyDescent="0.25">
      <c r="B131" s="29" t="s">
        <v>5</v>
      </c>
      <c r="C131" s="29" t="s">
        <v>927</v>
      </c>
      <c r="D131" s="29">
        <f t="shared" si="16"/>
        <v>512</v>
      </c>
      <c r="E131" s="29" t="str" cm="1">
        <f t="array" ref="E131">_xll.BDP($B131&amp;" corp",E$11)</f>
        <v>ENELIM 3 3/8 11/24/81</v>
      </c>
      <c r="F131" s="29" t="str" cm="1">
        <f t="array" ref="F131">_xll.BDP($B131&amp;" corp",F$11)</f>
        <v>ENELIM</v>
      </c>
      <c r="G131" s="29" cm="1">
        <f t="array" ref="G131">_xll.BDP($B131&amp;" corp",G$11)</f>
        <v>3.375</v>
      </c>
      <c r="H131" s="31" cm="1">
        <f t="array" ref="H131">_xll.BDP($B131&amp;" corp",H$11)*1</f>
        <v>46258</v>
      </c>
      <c r="I131" s="31" t="str">
        <f t="shared" si="14"/>
        <v>ENELIM 3.375 26</v>
      </c>
      <c r="J131" s="29" t="str" cm="1">
        <f t="array" ref="J131">_xll.BDP($B131&amp;" corp",J$11)</f>
        <v>EUR</v>
      </c>
      <c r="K131" s="31" cm="1">
        <f t="array" ref="K131">_xll.BDP($B131&amp;" corp",K$11)*1</f>
        <v>43235</v>
      </c>
      <c r="L131" s="29">
        <f t="shared" ca="1" si="15"/>
        <v>891</v>
      </c>
      <c r="N131" s="29">
        <v>1</v>
      </c>
      <c r="O131" s="29" t="s">
        <v>1174</v>
      </c>
      <c r="P131" s="29">
        <f>_xll.BDH(B131&amp;"@"&amp;C131&amp;" Corp","blp_i_sprd_mid","-2AY",,"Dates=h","Fill=C","Sort=R","Dir=H","factor=1","pcs="&amp;TV132,"cols=512;rows=1")</f>
        <v>244.63200000000001</v>
      </c>
      <c r="Q131" s="29">
        <v>244.97300000000001</v>
      </c>
      <c r="R131" s="29">
        <v>248.14599999999999</v>
      </c>
      <c r="S131" s="29">
        <v>251.61699999999999</v>
      </c>
      <c r="T131" s="29">
        <v>253.697</v>
      </c>
      <c r="U131" s="29">
        <v>247.35499999999999</v>
      </c>
      <c r="V131" s="29">
        <v>245.964</v>
      </c>
      <c r="W131" s="29">
        <v>245.43799999999999</v>
      </c>
      <c r="X131" s="29">
        <v>246.12700000000001</v>
      </c>
      <c r="Y131" s="29">
        <v>245.81399999999999</v>
      </c>
      <c r="Z131" s="29">
        <v>243.16800000000001</v>
      </c>
      <c r="AA131" s="29">
        <v>242.89099999999999</v>
      </c>
      <c r="AB131" s="29">
        <v>248.15700000000001</v>
      </c>
      <c r="AC131" s="29">
        <v>253.31700000000001</v>
      </c>
      <c r="AD131" s="29">
        <v>254.31899999999999</v>
      </c>
      <c r="AE131" s="29">
        <v>260.315</v>
      </c>
      <c r="AF131" s="29">
        <v>265.30099999999999</v>
      </c>
      <c r="AG131" s="29">
        <v>266.88900000000001</v>
      </c>
      <c r="AH131" s="29">
        <v>269.517</v>
      </c>
      <c r="AI131" s="29">
        <v>263.78500000000003</v>
      </c>
      <c r="AJ131" s="29">
        <v>256.02199999999999</v>
      </c>
      <c r="AK131" s="29">
        <v>257.81599999999997</v>
      </c>
      <c r="AL131" s="29">
        <v>253.45699999999999</v>
      </c>
      <c r="AM131" s="29">
        <v>243.90199999999999</v>
      </c>
      <c r="AN131" s="29">
        <v>248.23599999999999</v>
      </c>
      <c r="AO131" s="29">
        <v>251.1</v>
      </c>
      <c r="AP131" s="29">
        <v>254.559</v>
      </c>
      <c r="AQ131" s="29">
        <v>255.595</v>
      </c>
      <c r="AR131" s="29">
        <v>254.74799999999999</v>
      </c>
      <c r="AS131" s="29">
        <v>250.34899999999999</v>
      </c>
      <c r="AT131" s="29">
        <v>252.87200000000001</v>
      </c>
      <c r="AU131" s="29">
        <v>252.041</v>
      </c>
      <c r="AV131" s="29">
        <v>247.583</v>
      </c>
      <c r="AW131" s="29">
        <v>248.84</v>
      </c>
      <c r="AX131" s="29">
        <v>248.63399999999999</v>
      </c>
      <c r="AY131" s="29">
        <v>253.78299999999999</v>
      </c>
      <c r="AZ131" s="29">
        <v>254.60300000000001</v>
      </c>
      <c r="BA131" s="29">
        <v>252.47</v>
      </c>
      <c r="BB131" s="29">
        <v>256.46899999999999</v>
      </c>
      <c r="BC131" s="29">
        <v>255.30600000000001</v>
      </c>
      <c r="BD131" s="29">
        <v>252.048</v>
      </c>
      <c r="BE131" s="29">
        <v>251.01300000000001</v>
      </c>
      <c r="BF131" s="29">
        <v>255.87200000000001</v>
      </c>
      <c r="BG131" s="29">
        <v>257.34899999999999</v>
      </c>
      <c r="BH131" s="29">
        <v>257.10500000000002</v>
      </c>
      <c r="BI131" s="29">
        <v>254.851</v>
      </c>
      <c r="BJ131" s="29">
        <v>253.64599999999999</v>
      </c>
      <c r="BK131" s="29">
        <v>250.91900000000001</v>
      </c>
      <c r="BL131" s="29">
        <v>248.91200000000001</v>
      </c>
      <c r="BM131" s="29">
        <v>246.65</v>
      </c>
      <c r="BN131" s="29">
        <v>250.90100000000001</v>
      </c>
      <c r="BO131" s="29">
        <v>254.12299999999999</v>
      </c>
      <c r="BP131" s="29">
        <v>261.01</v>
      </c>
      <c r="BQ131" s="29">
        <v>263.613</v>
      </c>
      <c r="BR131" s="29">
        <v>272.08</v>
      </c>
      <c r="BS131" s="29">
        <v>274.30099999999999</v>
      </c>
      <c r="BT131" s="29">
        <v>280.13200000000001</v>
      </c>
      <c r="BU131" s="29">
        <v>279.34100000000001</v>
      </c>
      <c r="BV131" s="29">
        <v>278.98500000000001</v>
      </c>
      <c r="BW131" s="29">
        <v>280.233</v>
      </c>
      <c r="BX131" s="29">
        <v>274.73099999999999</v>
      </c>
      <c r="BY131" s="29">
        <v>274.11799999999999</v>
      </c>
      <c r="BZ131" s="29">
        <v>271.82900000000001</v>
      </c>
      <c r="CA131" s="29">
        <v>271.42700000000002</v>
      </c>
      <c r="CB131" s="29">
        <v>271.959</v>
      </c>
      <c r="CC131" s="29">
        <v>275.52199999999999</v>
      </c>
      <c r="CD131" s="29">
        <v>273.79399999999998</v>
      </c>
      <c r="CE131" s="29">
        <v>286.089</v>
      </c>
      <c r="CF131" s="29">
        <v>298.00400000000002</v>
      </c>
      <c r="CG131" s="29">
        <v>300.49599999999998</v>
      </c>
      <c r="CH131" s="29">
        <v>301.209</v>
      </c>
      <c r="CI131" s="29">
        <v>302.96100000000001</v>
      </c>
      <c r="CJ131" s="29">
        <v>302.101</v>
      </c>
      <c r="CK131" s="29">
        <v>305.70600000000002</v>
      </c>
      <c r="CL131" s="29">
        <v>302.40499999999997</v>
      </c>
      <c r="CM131" s="29">
        <v>299.60599999999999</v>
      </c>
      <c r="CN131" s="29">
        <v>296.12700000000001</v>
      </c>
      <c r="CO131" s="29">
        <v>296.74400000000003</v>
      </c>
      <c r="CP131" s="29">
        <v>302.84199999999998</v>
      </c>
      <c r="CQ131" s="29">
        <v>304.95999999999998</v>
      </c>
      <c r="CR131" s="29">
        <v>307.21100000000001</v>
      </c>
      <c r="CS131" s="29">
        <v>314.20600000000002</v>
      </c>
      <c r="CT131" s="29">
        <v>315.89299999999997</v>
      </c>
      <c r="CU131" s="29">
        <v>315.935</v>
      </c>
      <c r="CV131" s="29">
        <v>314.12099999999998</v>
      </c>
      <c r="CW131" s="29">
        <v>311.61500000000001</v>
      </c>
      <c r="CX131" s="29">
        <v>308.10899999999998</v>
      </c>
      <c r="CY131" s="29">
        <v>310.93799999999999</v>
      </c>
      <c r="CZ131" s="29">
        <v>304.08699999999999</v>
      </c>
      <c r="DA131" s="29">
        <v>303.09300000000002</v>
      </c>
      <c r="DB131" s="29">
        <v>294.27999999999997</v>
      </c>
      <c r="DC131" s="29">
        <v>287.76799999999997</v>
      </c>
      <c r="DD131" s="29">
        <v>298.56900000000002</v>
      </c>
      <c r="DE131" s="29">
        <v>294.11599999999999</v>
      </c>
      <c r="DF131" s="29">
        <v>291.52800000000002</v>
      </c>
      <c r="DG131" s="29">
        <v>268.55500000000001</v>
      </c>
      <c r="DH131" s="29">
        <v>253.65</v>
      </c>
      <c r="DI131" s="29">
        <v>248.71799999999999</v>
      </c>
      <c r="DJ131" s="29">
        <v>254.28299999999999</v>
      </c>
      <c r="DK131" s="29">
        <v>276.755</v>
      </c>
      <c r="DL131" s="29">
        <v>290.80500000000001</v>
      </c>
      <c r="DM131" s="29">
        <v>299.68700000000001</v>
      </c>
      <c r="DN131" s="29">
        <v>302.93599999999998</v>
      </c>
      <c r="DO131" s="29">
        <v>303.63900000000001</v>
      </c>
      <c r="DP131" s="29">
        <v>299.20600000000002</v>
      </c>
      <c r="DQ131" s="29">
        <v>301.839</v>
      </c>
      <c r="DR131" s="29">
        <v>314.80799999999999</v>
      </c>
      <c r="DS131" s="29">
        <v>323.96300000000002</v>
      </c>
      <c r="DT131" s="29">
        <v>334.63</v>
      </c>
      <c r="DU131" s="29">
        <v>335.55500000000001</v>
      </c>
      <c r="DV131" s="29">
        <v>340.43099999999998</v>
      </c>
      <c r="DW131" s="29">
        <v>348.50599999999997</v>
      </c>
      <c r="DX131" s="29">
        <v>358.70100000000002</v>
      </c>
      <c r="DY131" s="29">
        <v>364.98500000000001</v>
      </c>
      <c r="DZ131" s="29">
        <v>366.82900000000001</v>
      </c>
      <c r="EA131" s="29">
        <v>357.79899999999998</v>
      </c>
      <c r="EB131" s="29">
        <v>355.06299999999999</v>
      </c>
      <c r="EC131" s="29">
        <v>352.71699999999998</v>
      </c>
      <c r="ED131" s="29">
        <v>353.202</v>
      </c>
      <c r="EE131" s="29">
        <v>351.22500000000002</v>
      </c>
      <c r="EF131" s="29">
        <v>352.40899999999999</v>
      </c>
      <c r="EG131" s="29">
        <v>356.565</v>
      </c>
      <c r="EH131" s="29">
        <v>356.13499999999999</v>
      </c>
      <c r="EI131" s="29">
        <v>335.959</v>
      </c>
      <c r="EJ131" s="29">
        <v>332.73</v>
      </c>
      <c r="EK131" s="29">
        <v>324.04500000000002</v>
      </c>
      <c r="EL131" s="29">
        <v>318.52199999999999</v>
      </c>
      <c r="EM131" s="29">
        <v>315.93799999999999</v>
      </c>
      <c r="EN131" s="29">
        <v>335.904</v>
      </c>
      <c r="EO131" s="29">
        <v>336.517</v>
      </c>
      <c r="EP131" s="29">
        <v>341.06200000000001</v>
      </c>
      <c r="EQ131" s="29">
        <v>345.40199999999999</v>
      </c>
      <c r="ER131" s="29">
        <v>328.06900000000002</v>
      </c>
      <c r="ES131" s="29">
        <v>323.20800000000003</v>
      </c>
      <c r="ET131" s="29">
        <v>321.16300000000001</v>
      </c>
      <c r="EU131" s="29">
        <v>309.589</v>
      </c>
      <c r="EV131" s="29">
        <v>300.51900000000001</v>
      </c>
      <c r="EW131" s="29">
        <v>327.976</v>
      </c>
      <c r="EX131" s="29">
        <v>354.13499999999999</v>
      </c>
      <c r="EY131" s="29">
        <v>361.96199999999999</v>
      </c>
      <c r="EZ131" s="29">
        <v>392.63900000000001</v>
      </c>
      <c r="FA131" s="29">
        <v>405.68200000000002</v>
      </c>
      <c r="FB131" s="29">
        <v>409.267</v>
      </c>
      <c r="FC131" s="29">
        <v>415.74900000000002</v>
      </c>
      <c r="FD131" s="29">
        <v>426.96499999999997</v>
      </c>
      <c r="FE131" s="29">
        <v>441.69200000000001</v>
      </c>
      <c r="FF131" s="29">
        <v>447.709</v>
      </c>
      <c r="FG131" s="29">
        <v>454.096</v>
      </c>
      <c r="FH131" s="29">
        <v>464.73399999999998</v>
      </c>
      <c r="FI131" s="29">
        <v>530.64800000000002</v>
      </c>
      <c r="FJ131" s="29">
        <v>554.40099999999995</v>
      </c>
      <c r="FK131" s="29">
        <v>539.86300000000006</v>
      </c>
      <c r="FL131" s="29">
        <v>545.14400000000001</v>
      </c>
      <c r="FM131" s="29">
        <v>549.71900000000005</v>
      </c>
      <c r="FN131" s="29">
        <v>482.90899999999999</v>
      </c>
      <c r="FO131" s="29">
        <v>434.24799999999999</v>
      </c>
      <c r="FP131" s="29">
        <v>369.99799999999999</v>
      </c>
      <c r="FQ131" s="29">
        <v>371.45</v>
      </c>
      <c r="FR131" s="29">
        <v>321.55900000000003</v>
      </c>
      <c r="FS131" s="29">
        <v>320.99700000000001</v>
      </c>
      <c r="FT131" s="29">
        <v>335.10599999999999</v>
      </c>
      <c r="FU131" s="29">
        <v>267.35399999999998</v>
      </c>
      <c r="FV131" s="29">
        <v>241.33199999999999</v>
      </c>
      <c r="FW131" s="29">
        <v>235.15799999999999</v>
      </c>
      <c r="FX131" s="29">
        <v>245.053</v>
      </c>
      <c r="FY131" s="29">
        <v>259.53199999999998</v>
      </c>
      <c r="FZ131" s="29">
        <v>256.77</v>
      </c>
      <c r="GA131" s="29">
        <v>235.745</v>
      </c>
      <c r="GB131" s="29">
        <v>216.3</v>
      </c>
      <c r="GC131" s="29">
        <v>209.298</v>
      </c>
      <c r="GD131" s="29">
        <v>203.047</v>
      </c>
      <c r="GE131" s="29">
        <v>186.56899999999999</v>
      </c>
      <c r="GF131" s="29">
        <v>189.91200000000001</v>
      </c>
      <c r="GG131" s="29">
        <v>191.11799999999999</v>
      </c>
      <c r="GH131" s="29">
        <v>192.505</v>
      </c>
      <c r="GI131" s="29">
        <v>192.82900000000001</v>
      </c>
      <c r="GJ131" s="29">
        <v>194.155</v>
      </c>
      <c r="GK131" s="29">
        <v>194.92599999999999</v>
      </c>
      <c r="GL131" s="29">
        <v>194.17500000000001</v>
      </c>
      <c r="GM131" s="29">
        <v>194.82300000000001</v>
      </c>
      <c r="GN131" s="29">
        <v>196.143</v>
      </c>
      <c r="GO131" s="29">
        <v>192.79300000000001</v>
      </c>
      <c r="GP131" s="29">
        <v>189.94300000000001</v>
      </c>
      <c r="GQ131" s="29">
        <v>192.31</v>
      </c>
      <c r="GR131" s="29">
        <v>198.13900000000001</v>
      </c>
      <c r="GS131" s="29">
        <v>210.57300000000001</v>
      </c>
      <c r="GT131" s="29">
        <v>210.33600000000001</v>
      </c>
      <c r="GU131" s="29">
        <v>208.57499999999999</v>
      </c>
      <c r="GV131" s="29">
        <v>205.102</v>
      </c>
      <c r="GW131" s="29">
        <v>205.65299999999999</v>
      </c>
      <c r="GX131" s="29">
        <v>209.24100000000001</v>
      </c>
      <c r="GY131" s="29">
        <v>201.024</v>
      </c>
      <c r="GZ131" s="29">
        <v>195.40700000000001</v>
      </c>
      <c r="HA131" s="29">
        <v>191.72300000000001</v>
      </c>
      <c r="HB131" s="29">
        <v>188.80799999999999</v>
      </c>
      <c r="HC131" s="29">
        <v>186.63499999999999</v>
      </c>
      <c r="HD131" s="29">
        <v>189.334</v>
      </c>
      <c r="HE131" s="29">
        <v>194.72900000000001</v>
      </c>
      <c r="HF131" s="29">
        <v>202.929</v>
      </c>
      <c r="HG131" s="29">
        <v>203.535</v>
      </c>
      <c r="HH131" s="29">
        <v>203.63499999999999</v>
      </c>
      <c r="HI131" s="29">
        <v>207.72900000000001</v>
      </c>
      <c r="HJ131" s="29">
        <v>208.01</v>
      </c>
      <c r="HK131" s="29">
        <v>211.25800000000001</v>
      </c>
      <c r="HL131" s="29">
        <v>210.04300000000001</v>
      </c>
      <c r="HM131" s="29">
        <v>208.90600000000001</v>
      </c>
      <c r="HN131" s="29">
        <v>206.27199999999999</v>
      </c>
      <c r="HO131" s="29">
        <v>201.23099999999999</v>
      </c>
      <c r="HP131" s="29">
        <v>197.92500000000001</v>
      </c>
      <c r="HQ131" s="29">
        <v>198.93799999999999</v>
      </c>
      <c r="HR131" s="29">
        <v>204.446</v>
      </c>
      <c r="HS131" s="29">
        <v>202.84200000000001</v>
      </c>
      <c r="HT131" s="29">
        <v>203.279</v>
      </c>
      <c r="HU131" s="29">
        <v>205.328</v>
      </c>
      <c r="HV131" s="29">
        <v>205.11600000000001</v>
      </c>
      <c r="HW131" s="29">
        <v>206.57499999999999</v>
      </c>
      <c r="HX131" s="29">
        <v>210.244</v>
      </c>
      <c r="HY131" s="29">
        <v>211.62200000000001</v>
      </c>
      <c r="HZ131" s="29">
        <v>212.08600000000001</v>
      </c>
      <c r="IA131" s="29">
        <v>216.005</v>
      </c>
      <c r="IB131" s="29">
        <v>219.46100000000001</v>
      </c>
      <c r="IC131" s="29">
        <v>217.36099999999999</v>
      </c>
      <c r="ID131" s="29">
        <v>217.94900000000001</v>
      </c>
      <c r="IE131" s="29">
        <v>220.316</v>
      </c>
      <c r="IF131" s="29">
        <v>222.03</v>
      </c>
      <c r="IG131" s="29">
        <v>226.21</v>
      </c>
      <c r="IH131" s="29">
        <v>228.953</v>
      </c>
      <c r="II131" s="29">
        <v>219.785</v>
      </c>
      <c r="IJ131" s="29">
        <v>224.86600000000001</v>
      </c>
      <c r="IK131" s="29">
        <v>226.08</v>
      </c>
      <c r="IL131" s="29">
        <v>224.506</v>
      </c>
      <c r="IM131" s="29">
        <v>223.315</v>
      </c>
      <c r="IN131" s="29">
        <v>229.37</v>
      </c>
      <c r="IO131" s="29">
        <v>239.04300000000001</v>
      </c>
      <c r="IP131" s="29">
        <v>239.09399999999999</v>
      </c>
      <c r="IQ131" s="29">
        <v>240.24799999999999</v>
      </c>
      <c r="IR131" s="29">
        <v>235.80799999999999</v>
      </c>
      <c r="IS131" s="29">
        <v>234.01</v>
      </c>
      <c r="IT131" s="29">
        <v>233.822</v>
      </c>
      <c r="IU131" s="29">
        <v>234.23099999999999</v>
      </c>
      <c r="IV131" s="29">
        <v>231.55699999999999</v>
      </c>
      <c r="IW131" s="29">
        <v>228.55500000000001</v>
      </c>
      <c r="IX131" s="29">
        <v>227.49100000000001</v>
      </c>
      <c r="IY131" s="29">
        <v>221.93600000000001</v>
      </c>
      <c r="IZ131" s="29">
        <v>215.11099999999999</v>
      </c>
      <c r="JA131" s="29">
        <v>217.87200000000001</v>
      </c>
      <c r="JB131" s="29">
        <v>215.83099999999999</v>
      </c>
      <c r="JC131" s="29">
        <v>223.95500000000001</v>
      </c>
      <c r="JD131" s="29">
        <v>230.25299999999999</v>
      </c>
      <c r="JE131" s="29">
        <v>231.93799999999999</v>
      </c>
      <c r="JF131" s="29">
        <v>226.92400000000001</v>
      </c>
      <c r="JG131" s="29">
        <v>224.38</v>
      </c>
      <c r="JH131" s="29">
        <v>220.63800000000001</v>
      </c>
      <c r="JI131" s="29">
        <v>222.70099999999999</v>
      </c>
      <c r="JJ131" s="29">
        <v>227.029</v>
      </c>
      <c r="JK131" s="29">
        <v>229.50399999999999</v>
      </c>
      <c r="JL131" s="29">
        <v>228.46700000000001</v>
      </c>
      <c r="JM131" s="29">
        <v>229.202</v>
      </c>
      <c r="JN131" s="29">
        <v>234.05199999999999</v>
      </c>
      <c r="JO131" s="29">
        <v>236.16900000000001</v>
      </c>
      <c r="JP131" s="29">
        <v>235.71100000000001</v>
      </c>
      <c r="JQ131" s="29">
        <v>238.98699999999999</v>
      </c>
      <c r="JR131" s="29">
        <v>241.89599999999999</v>
      </c>
      <c r="JS131" s="29">
        <v>240.374</v>
      </c>
      <c r="JT131" s="29">
        <v>246.535</v>
      </c>
      <c r="JU131" s="29">
        <v>251.90700000000001</v>
      </c>
      <c r="JV131" s="29">
        <v>255.43899999999999</v>
      </c>
      <c r="JW131" s="29">
        <v>250.20699999999999</v>
      </c>
      <c r="JX131" s="29">
        <v>251.245</v>
      </c>
      <c r="JY131" s="29">
        <v>251.262</v>
      </c>
      <c r="JZ131" s="29">
        <v>245.05600000000001</v>
      </c>
      <c r="KA131" s="29">
        <v>243.447</v>
      </c>
      <c r="KB131" s="29">
        <v>244.60499999999999</v>
      </c>
      <c r="KC131" s="29">
        <v>245.822</v>
      </c>
      <c r="KD131" s="29">
        <v>246.96299999999999</v>
      </c>
      <c r="KE131" s="29">
        <v>248.34800000000001</v>
      </c>
      <c r="KF131" s="29">
        <v>245.364</v>
      </c>
      <c r="KG131" s="29">
        <v>243.58600000000001</v>
      </c>
      <c r="KH131" s="29">
        <v>238.38900000000001</v>
      </c>
      <c r="KI131" s="29">
        <v>242.619</v>
      </c>
      <c r="KJ131" s="29">
        <v>240.40100000000001</v>
      </c>
      <c r="KK131" s="29">
        <v>234.36500000000001</v>
      </c>
      <c r="KL131" s="29">
        <v>230.59</v>
      </c>
      <c r="KM131" s="29">
        <v>226.339</v>
      </c>
      <c r="KN131" s="29">
        <v>232.08699999999999</v>
      </c>
      <c r="KO131" s="29">
        <v>251.97</v>
      </c>
      <c r="KP131" s="29">
        <v>251.042</v>
      </c>
      <c r="KQ131" s="29">
        <v>251.499</v>
      </c>
      <c r="KR131" s="29">
        <v>253.52099999999999</v>
      </c>
      <c r="KS131" s="29">
        <v>249.84700000000001</v>
      </c>
      <c r="KT131" s="29">
        <v>260.51</v>
      </c>
      <c r="KU131" s="29">
        <v>264.267</v>
      </c>
      <c r="KV131" s="29">
        <v>262.61</v>
      </c>
      <c r="KW131" s="29">
        <v>264.11500000000001</v>
      </c>
      <c r="KX131" s="29">
        <v>264.62799999999999</v>
      </c>
      <c r="KY131" s="29">
        <v>270.58199999999999</v>
      </c>
      <c r="KZ131" s="29">
        <v>272.851</v>
      </c>
      <c r="LA131" s="29">
        <v>271.06299999999999</v>
      </c>
      <c r="LB131" s="29">
        <v>270.815</v>
      </c>
      <c r="LC131" s="29">
        <v>271.15699999999998</v>
      </c>
      <c r="LD131" s="29">
        <v>285.03399999999999</v>
      </c>
      <c r="LE131" s="29">
        <v>293.96600000000001</v>
      </c>
      <c r="LF131" s="29">
        <v>295.28800000000001</v>
      </c>
      <c r="LG131" s="29">
        <v>306.69299999999998</v>
      </c>
      <c r="LH131" s="29">
        <v>306.80500000000001</v>
      </c>
      <c r="LI131" s="29">
        <v>297.291</v>
      </c>
      <c r="LJ131" s="29">
        <v>289.41300000000001</v>
      </c>
      <c r="LK131" s="29">
        <v>284.98700000000002</v>
      </c>
      <c r="LL131" s="29">
        <v>285.91699999999997</v>
      </c>
      <c r="LM131" s="29">
        <v>277.85199999999998</v>
      </c>
      <c r="LN131" s="29">
        <v>283.30700000000002</v>
      </c>
      <c r="LO131" s="29">
        <v>288.02800000000002</v>
      </c>
      <c r="LP131" s="29">
        <v>294.03500000000003</v>
      </c>
      <c r="LQ131" s="29">
        <v>284.19400000000002</v>
      </c>
      <c r="LR131" s="29">
        <v>275.608</v>
      </c>
      <c r="LS131" s="29">
        <v>272.84899999999999</v>
      </c>
      <c r="LT131" s="29">
        <v>269.137</v>
      </c>
      <c r="LU131" s="29">
        <v>259.51799999999997</v>
      </c>
      <c r="LV131" s="29">
        <v>256.702</v>
      </c>
      <c r="LW131" s="29">
        <v>258.06900000000002</v>
      </c>
      <c r="LX131" s="29">
        <v>266.24099999999999</v>
      </c>
      <c r="LY131" s="29">
        <v>270.60599999999999</v>
      </c>
      <c r="LZ131" s="29">
        <v>276.30900000000003</v>
      </c>
      <c r="MA131" s="29">
        <v>275.274</v>
      </c>
      <c r="MB131" s="29">
        <v>277.01</v>
      </c>
      <c r="MC131" s="29">
        <v>270.80799999999999</v>
      </c>
      <c r="MD131" s="29">
        <v>265.65600000000001</v>
      </c>
      <c r="ME131" s="29">
        <v>266.16399999999999</v>
      </c>
      <c r="MF131" s="29">
        <v>265.36</v>
      </c>
      <c r="MG131" s="29">
        <v>265.97800000000001</v>
      </c>
      <c r="MH131" s="29">
        <v>279.62</v>
      </c>
      <c r="MI131" s="29">
        <v>283.892</v>
      </c>
      <c r="MJ131" s="29">
        <v>281.27499999999998</v>
      </c>
      <c r="MK131" s="29">
        <v>275.30599999999998</v>
      </c>
      <c r="ML131" s="29">
        <v>277.51900000000001</v>
      </c>
      <c r="MM131" s="29">
        <v>282.78699999999998</v>
      </c>
      <c r="MN131" s="29">
        <v>286.55700000000002</v>
      </c>
      <c r="MO131" s="29">
        <v>289.31799999999998</v>
      </c>
      <c r="MP131" s="29">
        <v>303.25200000000001</v>
      </c>
      <c r="MQ131" s="29">
        <v>314.68299999999999</v>
      </c>
      <c r="MR131" s="29">
        <v>315.19600000000003</v>
      </c>
      <c r="MS131" s="29">
        <v>313.62700000000001</v>
      </c>
      <c r="MT131" s="29">
        <v>310.12799999999999</v>
      </c>
      <c r="MU131" s="29">
        <v>308.36799999999999</v>
      </c>
      <c r="MV131" s="29">
        <v>306.911</v>
      </c>
      <c r="MW131" s="29">
        <v>307.95100000000002</v>
      </c>
      <c r="MX131" s="29">
        <v>323.09899999999999</v>
      </c>
      <c r="MY131" s="29">
        <v>341.37700000000001</v>
      </c>
      <c r="MZ131" s="29">
        <v>345.24400000000003</v>
      </c>
      <c r="NA131" s="29">
        <v>346.70299999999997</v>
      </c>
      <c r="NB131" s="29">
        <v>349.411</v>
      </c>
      <c r="NC131" s="29">
        <v>339.19400000000002</v>
      </c>
      <c r="ND131" s="29">
        <v>350.55799999999999</v>
      </c>
      <c r="NE131" s="29">
        <v>363.20400000000001</v>
      </c>
      <c r="NF131" s="29">
        <v>364.86099999999999</v>
      </c>
      <c r="NG131" s="29">
        <v>365.101</v>
      </c>
      <c r="NH131" s="29">
        <v>372.286</v>
      </c>
      <c r="NI131" s="29">
        <v>380.78800000000001</v>
      </c>
      <c r="NJ131" s="29">
        <v>379.76</v>
      </c>
      <c r="NK131" s="29">
        <v>375.42399999999998</v>
      </c>
      <c r="NL131" s="29">
        <v>376.89</v>
      </c>
      <c r="NM131" s="29">
        <v>374.00599999999997</v>
      </c>
      <c r="NN131" s="29">
        <v>368.11200000000002</v>
      </c>
      <c r="NO131" s="29">
        <v>368.71699999999998</v>
      </c>
      <c r="NP131" s="29">
        <v>375.149</v>
      </c>
      <c r="NQ131" s="29">
        <v>359.649</v>
      </c>
      <c r="NR131" s="29">
        <v>354.36399999999998</v>
      </c>
      <c r="NS131" s="29">
        <v>351.34199999999998</v>
      </c>
      <c r="NT131" s="29">
        <v>351.50400000000002</v>
      </c>
      <c r="NU131" s="29">
        <v>351.00700000000001</v>
      </c>
      <c r="NV131" s="29">
        <v>356.858</v>
      </c>
      <c r="NW131" s="29">
        <v>350.58100000000002</v>
      </c>
      <c r="NX131" s="29">
        <v>350.15300000000002</v>
      </c>
      <c r="NY131" s="29">
        <v>343.65699999999998</v>
      </c>
      <c r="NZ131" s="29">
        <v>345.40499999999997</v>
      </c>
      <c r="OA131" s="29">
        <v>340.05099999999999</v>
      </c>
      <c r="OB131" s="29">
        <v>326.911</v>
      </c>
      <c r="OC131" s="29">
        <v>309.71699999999998</v>
      </c>
      <c r="OD131" s="29">
        <v>305.79500000000002</v>
      </c>
      <c r="OE131" s="29">
        <v>307.435</v>
      </c>
      <c r="OF131" s="29">
        <v>309.267</v>
      </c>
      <c r="OG131" s="29">
        <v>310.39800000000002</v>
      </c>
      <c r="OH131" s="29">
        <v>312.66000000000003</v>
      </c>
      <c r="OI131" s="29">
        <v>317.45400000000001</v>
      </c>
      <c r="OJ131" s="29">
        <v>313.005</v>
      </c>
      <c r="OK131" s="29">
        <v>309.57799999999997</v>
      </c>
      <c r="OL131" s="29">
        <v>304.91399999999999</v>
      </c>
      <c r="OM131" s="29">
        <v>306.04199999999997</v>
      </c>
      <c r="ON131" s="29">
        <v>300.21899999999999</v>
      </c>
      <c r="OO131" s="29">
        <v>301.37900000000002</v>
      </c>
      <c r="OP131" s="29">
        <v>300.43200000000002</v>
      </c>
      <c r="OQ131" s="29">
        <v>312.23500000000001</v>
      </c>
      <c r="OR131" s="29">
        <v>321.33999999999997</v>
      </c>
      <c r="OS131" s="29">
        <v>327.07799999999997</v>
      </c>
      <c r="OT131" s="29">
        <v>328.238</v>
      </c>
      <c r="OU131" s="29">
        <v>327.33</v>
      </c>
      <c r="OV131" s="29">
        <v>325.012</v>
      </c>
      <c r="OW131" s="29">
        <v>331.096</v>
      </c>
      <c r="OX131" s="29">
        <v>329.82100000000003</v>
      </c>
      <c r="OY131" s="29">
        <v>337.166</v>
      </c>
      <c r="OZ131" s="29">
        <v>337.62</v>
      </c>
      <c r="PA131" s="29">
        <v>345.14</v>
      </c>
      <c r="PB131" s="29">
        <v>348.55599999999998</v>
      </c>
      <c r="PC131" s="29">
        <v>351.94499999999999</v>
      </c>
      <c r="PD131" s="29">
        <v>351.69200000000001</v>
      </c>
      <c r="PE131" s="29">
        <v>361.13200000000001</v>
      </c>
      <c r="PF131" s="29">
        <v>358.03899999999999</v>
      </c>
      <c r="PG131" s="29">
        <v>355.34500000000003</v>
      </c>
      <c r="PH131" s="29">
        <v>350.32299999999998</v>
      </c>
      <c r="PI131" s="29">
        <v>344.57900000000001</v>
      </c>
      <c r="PJ131" s="29">
        <v>350.75599999999997</v>
      </c>
      <c r="PK131" s="29">
        <v>354.22800000000001</v>
      </c>
      <c r="PL131" s="29">
        <v>355.13499999999999</v>
      </c>
      <c r="PM131" s="29">
        <v>366.24400000000003</v>
      </c>
      <c r="PN131" s="29">
        <v>371.85199999999998</v>
      </c>
      <c r="PO131" s="29">
        <v>378.68099999999998</v>
      </c>
      <c r="PP131" s="29">
        <v>384.16899999999998</v>
      </c>
      <c r="PQ131" s="29">
        <v>381.32</v>
      </c>
      <c r="PR131" s="29">
        <v>371.79199999999997</v>
      </c>
      <c r="PS131" s="29">
        <v>366.50299999999999</v>
      </c>
      <c r="PT131" s="29">
        <v>366.42500000000001</v>
      </c>
      <c r="PU131" s="29">
        <v>360.01600000000002</v>
      </c>
      <c r="PV131" s="29">
        <v>339.90300000000002</v>
      </c>
      <c r="PW131" s="29">
        <v>342.80700000000002</v>
      </c>
      <c r="PX131" s="29">
        <v>348.166</v>
      </c>
      <c r="PY131" s="29">
        <v>352.37599999999998</v>
      </c>
      <c r="PZ131" s="29">
        <v>359.16399999999999</v>
      </c>
      <c r="QA131" s="29">
        <v>354.92399999999998</v>
      </c>
      <c r="QB131" s="29">
        <v>356.411</v>
      </c>
      <c r="QC131" s="29">
        <v>355.35599999999999</v>
      </c>
      <c r="QD131" s="29">
        <v>356.34199999999998</v>
      </c>
      <c r="QE131" s="29">
        <v>360.834</v>
      </c>
      <c r="QF131" s="29">
        <v>357.76400000000001</v>
      </c>
      <c r="QG131" s="29">
        <v>354.37099999999998</v>
      </c>
      <c r="QH131" s="29">
        <v>359.416</v>
      </c>
      <c r="QI131" s="29">
        <v>388.11099999999999</v>
      </c>
      <c r="QJ131" s="29">
        <v>396.41399999999999</v>
      </c>
      <c r="QK131" s="29">
        <v>383.75400000000002</v>
      </c>
      <c r="QL131" s="29">
        <v>369.81099999999998</v>
      </c>
      <c r="QM131" s="29">
        <v>377.97300000000001</v>
      </c>
      <c r="QN131" s="29">
        <v>383.964</v>
      </c>
      <c r="QO131" s="29">
        <v>382.59800000000001</v>
      </c>
      <c r="QP131" s="29">
        <v>383.10700000000003</v>
      </c>
      <c r="QQ131" s="29">
        <v>399.54399999999998</v>
      </c>
      <c r="QR131" s="29">
        <v>403.38</v>
      </c>
      <c r="QS131" s="29">
        <v>401.125</v>
      </c>
      <c r="QT131" s="29">
        <v>402.21199999999999</v>
      </c>
      <c r="QU131" s="29">
        <v>405.01299999999998</v>
      </c>
      <c r="QV131" s="29">
        <v>399.42599999999999</v>
      </c>
      <c r="QW131" s="29">
        <v>395.48599999999999</v>
      </c>
      <c r="QX131" s="29">
        <v>388.09399999999999</v>
      </c>
      <c r="QY131" s="29">
        <v>389.029</v>
      </c>
      <c r="QZ131" s="29">
        <v>397.96499999999997</v>
      </c>
      <c r="RA131" s="29">
        <v>399.37599999999998</v>
      </c>
      <c r="RB131" s="29">
        <v>405.86099999999999</v>
      </c>
      <c r="RC131" s="29">
        <v>403.48700000000002</v>
      </c>
      <c r="RD131" s="29">
        <v>396.10599999999999</v>
      </c>
      <c r="RE131" s="29">
        <v>397.79500000000002</v>
      </c>
      <c r="RF131" s="29">
        <v>395.065</v>
      </c>
      <c r="RG131" s="29">
        <v>415.54399999999998</v>
      </c>
      <c r="RH131" s="29">
        <v>421.65100000000001</v>
      </c>
      <c r="RI131" s="29">
        <v>428.92099999999999</v>
      </c>
      <c r="RJ131" s="29">
        <v>431.67099999999999</v>
      </c>
      <c r="RK131" s="29">
        <v>418.79700000000003</v>
      </c>
      <c r="RL131" s="29">
        <v>408.42500000000001</v>
      </c>
      <c r="RM131" s="29">
        <v>409.83300000000003</v>
      </c>
      <c r="RN131" s="29">
        <v>408.51499999999999</v>
      </c>
      <c r="RO131" s="29">
        <v>404.33800000000002</v>
      </c>
      <c r="RP131" s="29">
        <v>405.96100000000001</v>
      </c>
      <c r="RQ131" s="29">
        <v>406.13900000000001</v>
      </c>
      <c r="RR131" s="29">
        <v>402.10700000000003</v>
      </c>
      <c r="RS131" s="29">
        <v>410.62400000000002</v>
      </c>
      <c r="RT131" s="29">
        <v>404.71600000000001</v>
      </c>
      <c r="RU131" s="29">
        <v>401.59399999999999</v>
      </c>
      <c r="RV131" s="29">
        <v>395.87099999999998</v>
      </c>
      <c r="RW131" s="29">
        <v>414.99700000000001</v>
      </c>
      <c r="RX131" s="29">
        <v>442.79199999999997</v>
      </c>
      <c r="RY131" s="29">
        <v>445.13</v>
      </c>
      <c r="RZ131" s="29">
        <v>441.61599999999999</v>
      </c>
      <c r="SA131" s="29">
        <v>440.61599999999999</v>
      </c>
      <c r="SB131" s="29">
        <v>433.94200000000001</v>
      </c>
      <c r="SC131" s="29">
        <v>426.21300000000002</v>
      </c>
      <c r="SD131" s="29">
        <v>416.06099999999998</v>
      </c>
      <c r="SE131" s="29">
        <v>417.48599999999999</v>
      </c>
      <c r="SF131" s="29">
        <v>406.06799999999998</v>
      </c>
      <c r="SG131" s="29">
        <v>396.48500000000001</v>
      </c>
      <c r="SH131" s="29">
        <v>393.38400000000001</v>
      </c>
      <c r="SI131" s="29">
        <v>390.529</v>
      </c>
      <c r="SJ131" s="29">
        <v>400.166</v>
      </c>
      <c r="SK131" s="29">
        <v>404.59199999999998</v>
      </c>
      <c r="SL131" s="29">
        <v>407.53699999999998</v>
      </c>
      <c r="SM131" s="29">
        <v>424.56400000000002</v>
      </c>
      <c r="SN131" s="29">
        <v>406.17200000000003</v>
      </c>
      <c r="SO131" s="29">
        <v>390.04</v>
      </c>
      <c r="SP131" s="29">
        <v>376.28699999999998</v>
      </c>
      <c r="SQ131" s="29">
        <v>366.12299999999999</v>
      </c>
      <c r="SR131" s="29">
        <v>360.07900000000001</v>
      </c>
      <c r="SS131" s="29">
        <v>357.553</v>
      </c>
      <c r="ST131" s="29">
        <v>354.52499999999998</v>
      </c>
      <c r="SU131" s="29">
        <v>348.01400000000001</v>
      </c>
      <c r="SV131" s="29">
        <v>349.61</v>
      </c>
      <c r="SW131" s="29">
        <v>351.399</v>
      </c>
      <c r="SX131" s="29">
        <v>351.19799999999998</v>
      </c>
      <c r="SY131" s="29">
        <v>351.75299999999999</v>
      </c>
      <c r="SZ131" s="29">
        <v>356.78</v>
      </c>
      <c r="TA131" s="29">
        <v>362.23</v>
      </c>
      <c r="TB131" s="29">
        <v>360.93900000000002</v>
      </c>
      <c r="TC131" s="29">
        <v>363.17500000000001</v>
      </c>
      <c r="TD131" s="29">
        <v>355.505</v>
      </c>
      <c r="TE131" s="29">
        <v>354.60700000000003</v>
      </c>
      <c r="TF131" s="29">
        <v>351.28699999999998</v>
      </c>
      <c r="TG131" s="29">
        <v>345.77600000000001</v>
      </c>
    </row>
    <row r="132" spans="2:529" x14ac:dyDescent="0.25">
      <c r="B132" s="29" t="s">
        <v>466</v>
      </c>
      <c r="C132" s="29" t="s">
        <v>927</v>
      </c>
      <c r="D132" s="29">
        <f t="shared" si="16"/>
        <v>514</v>
      </c>
      <c r="E132" s="29" t="str" cm="1">
        <f t="array" ref="E132">_xll.BDP($B132&amp;" corp",E$11)</f>
        <v>ENGIFP 4 3/4 PERP</v>
      </c>
      <c r="F132" s="29" t="str" cm="1">
        <f t="array" ref="F132">_xll.BDP($B132&amp;" corp",F$11)</f>
        <v>ENGIFP</v>
      </c>
      <c r="G132" s="29" cm="1">
        <f t="array" ref="G132">_xll.BDP($B132&amp;" corp",G$11)</f>
        <v>4.75</v>
      </c>
      <c r="H132" s="31" cm="1">
        <f t="array" ref="H132">_xll.BDP($B132&amp;" corp",H$11)*1</f>
        <v>44387</v>
      </c>
      <c r="I132" s="31" t="str">
        <f t="shared" si="14"/>
        <v>ENGIFP 4.75 21</v>
      </c>
      <c r="J132" s="29" t="str" cm="1">
        <f t="array" ref="J132">_xll.BDP($B132&amp;" corp",J$11)</f>
        <v>EUR</v>
      </c>
      <c r="K132" s="31" cm="1">
        <f t="array" ref="K132">_xll.BDP($B132&amp;" corp",K$11)*1</f>
        <v>41458</v>
      </c>
      <c r="L132" s="29">
        <f t="shared" ca="1" si="15"/>
        <v>2668</v>
      </c>
      <c r="N132" s="29">
        <v>1</v>
      </c>
      <c r="O132" s="29" t="s">
        <v>1174</v>
      </c>
      <c r="P132" s="29">
        <f>_xll.BDH(B132&amp;"@"&amp;C132&amp;" Corp","blp_i_sprd_mid","-2AY",,"Dates=h","Fill=C","Sort=R","Dir=H","factor=1","pcs="&amp;TV133,"cols=514;rows=1")</f>
        <v>67.959000000000003</v>
      </c>
      <c r="Q132" s="29">
        <v>69.632000000000005</v>
      </c>
      <c r="R132" s="29">
        <v>68.653000000000006</v>
      </c>
      <c r="S132" s="29">
        <v>66.73</v>
      </c>
      <c r="T132" s="29">
        <v>67.540000000000006</v>
      </c>
      <c r="U132" s="29">
        <v>49.73</v>
      </c>
      <c r="V132" s="29">
        <v>48.238</v>
      </c>
      <c r="W132" s="29">
        <v>52.215000000000003</v>
      </c>
      <c r="X132" s="29">
        <v>48.356999999999999</v>
      </c>
      <c r="Y132" s="29">
        <v>50.317</v>
      </c>
      <c r="Z132" s="29">
        <v>50.646000000000001</v>
      </c>
      <c r="AA132" s="29">
        <v>53.991999999999997</v>
      </c>
      <c r="AB132" s="29">
        <v>56.929000000000002</v>
      </c>
      <c r="AC132" s="29">
        <v>60.692</v>
      </c>
      <c r="AD132" s="29">
        <v>61.982999999999997</v>
      </c>
      <c r="AE132" s="29">
        <v>69.820999999999998</v>
      </c>
      <c r="AF132" s="29">
        <v>74.546999999999997</v>
      </c>
      <c r="AG132" s="29">
        <v>77.007000000000005</v>
      </c>
      <c r="AH132" s="29">
        <v>80.480999999999995</v>
      </c>
      <c r="AI132" s="29">
        <v>81.460999999999999</v>
      </c>
      <c r="AJ132" s="29">
        <v>72.677000000000007</v>
      </c>
      <c r="AK132" s="29">
        <v>75.308000000000007</v>
      </c>
      <c r="AL132" s="29">
        <v>74.747</v>
      </c>
      <c r="AM132" s="29">
        <v>68.376000000000005</v>
      </c>
      <c r="AN132" s="29">
        <v>68.542000000000002</v>
      </c>
      <c r="AO132" s="29">
        <v>72.400999999999996</v>
      </c>
      <c r="AP132" s="29">
        <v>74.826999999999998</v>
      </c>
      <c r="AQ132" s="29">
        <v>75.637</v>
      </c>
      <c r="AR132" s="29">
        <v>73.185000000000002</v>
      </c>
      <c r="AS132" s="29">
        <v>68.355000000000004</v>
      </c>
      <c r="AT132" s="29">
        <v>70.655000000000001</v>
      </c>
      <c r="AU132" s="29">
        <v>67.081999999999994</v>
      </c>
      <c r="AV132" s="29">
        <v>63.279000000000003</v>
      </c>
      <c r="AW132" s="29">
        <v>67.366</v>
      </c>
      <c r="AX132" s="29">
        <v>66.683000000000007</v>
      </c>
      <c r="AY132" s="29">
        <v>70.885999999999996</v>
      </c>
      <c r="AZ132" s="29">
        <v>79.158000000000001</v>
      </c>
      <c r="BA132" s="29">
        <v>71.984999999999999</v>
      </c>
      <c r="BB132" s="29">
        <v>78.057000000000002</v>
      </c>
      <c r="BC132" s="29">
        <v>81.138999999999996</v>
      </c>
      <c r="BD132" s="29">
        <v>85.096999999999994</v>
      </c>
      <c r="BE132" s="29">
        <v>87.697000000000003</v>
      </c>
      <c r="BF132" s="29">
        <v>90.522999999999996</v>
      </c>
      <c r="BG132" s="29">
        <v>82.375</v>
      </c>
      <c r="BH132" s="29">
        <v>88.557000000000002</v>
      </c>
      <c r="BI132" s="29">
        <v>85.122</v>
      </c>
      <c r="BJ132" s="29">
        <v>86.465000000000003</v>
      </c>
      <c r="BK132" s="29">
        <v>86.844999999999999</v>
      </c>
      <c r="BL132" s="29">
        <v>85.641000000000005</v>
      </c>
      <c r="BM132" s="29">
        <v>80.691000000000003</v>
      </c>
      <c r="BN132" s="29">
        <v>91.658000000000001</v>
      </c>
      <c r="BO132" s="29">
        <v>94.421000000000006</v>
      </c>
      <c r="BP132" s="29">
        <v>95.846999999999994</v>
      </c>
      <c r="BQ132" s="29">
        <v>99.231999999999999</v>
      </c>
      <c r="BR132" s="29">
        <v>100.018</v>
      </c>
      <c r="BS132" s="29">
        <v>114.532</v>
      </c>
      <c r="BT132" s="29">
        <v>117.322</v>
      </c>
      <c r="BU132" s="29">
        <v>124.121</v>
      </c>
      <c r="BV132" s="29">
        <v>119.295</v>
      </c>
      <c r="BW132" s="29">
        <v>116.85</v>
      </c>
      <c r="BX132" s="29">
        <v>112.04300000000001</v>
      </c>
      <c r="BY132" s="29">
        <v>112.315</v>
      </c>
      <c r="BZ132" s="29">
        <v>108.426</v>
      </c>
      <c r="CA132" s="29">
        <v>106.90600000000001</v>
      </c>
      <c r="CB132" s="29">
        <v>114.277</v>
      </c>
      <c r="CC132" s="29">
        <v>112.655</v>
      </c>
      <c r="CD132" s="29">
        <v>116.17400000000001</v>
      </c>
      <c r="CE132" s="29">
        <v>115.61</v>
      </c>
      <c r="CF132" s="29">
        <v>127.203</v>
      </c>
      <c r="CG132" s="29">
        <v>139.06100000000001</v>
      </c>
      <c r="CH132" s="29">
        <v>133.172</v>
      </c>
      <c r="CI132" s="29">
        <v>137.12200000000001</v>
      </c>
      <c r="CJ132" s="29">
        <v>144.26599999999999</v>
      </c>
      <c r="CK132" s="29">
        <v>143.05099999999999</v>
      </c>
      <c r="CL132" s="29">
        <v>143.05099999999999</v>
      </c>
      <c r="CM132" s="29">
        <v>146.94499999999999</v>
      </c>
      <c r="CN132" s="29">
        <v>148.01499999999999</v>
      </c>
      <c r="CO132" s="29">
        <v>146.989</v>
      </c>
      <c r="CP132" s="29">
        <v>145.04</v>
      </c>
      <c r="CQ132" s="29">
        <v>148.72499999999999</v>
      </c>
      <c r="CR132" s="29">
        <v>152.16499999999999</v>
      </c>
      <c r="CS132" s="29">
        <v>154.143</v>
      </c>
      <c r="CT132" s="29">
        <v>150.68299999999999</v>
      </c>
      <c r="CU132" s="29">
        <v>153.101</v>
      </c>
      <c r="CV132" s="29">
        <v>151.94800000000001</v>
      </c>
      <c r="CW132" s="29">
        <v>150.63800000000001</v>
      </c>
      <c r="CX132" s="29">
        <v>149.83500000000001</v>
      </c>
      <c r="CY132" s="29">
        <v>150.184</v>
      </c>
      <c r="CZ132" s="29">
        <v>146.547</v>
      </c>
      <c r="DA132" s="29">
        <v>139.90199999999999</v>
      </c>
      <c r="DB132" s="29">
        <v>129.06399999999999</v>
      </c>
      <c r="DC132" s="29">
        <v>126.76900000000001</v>
      </c>
      <c r="DD132" s="29">
        <v>145.28299999999999</v>
      </c>
      <c r="DE132" s="29">
        <v>139.44300000000001</v>
      </c>
      <c r="DF132" s="29">
        <v>139.733</v>
      </c>
      <c r="DG132" s="29">
        <v>120.777</v>
      </c>
      <c r="DH132" s="29">
        <v>112.595</v>
      </c>
      <c r="DI132" s="29">
        <v>97.849000000000004</v>
      </c>
      <c r="DJ132" s="29">
        <v>104.501</v>
      </c>
      <c r="DK132" s="29">
        <v>125.187</v>
      </c>
      <c r="DL132" s="29">
        <v>135.982</v>
      </c>
      <c r="DM132" s="29">
        <v>144.86799999999999</v>
      </c>
      <c r="DN132" s="29">
        <v>147.07499999999999</v>
      </c>
      <c r="DO132" s="29">
        <v>146.27000000000001</v>
      </c>
      <c r="DP132" s="29">
        <v>140.762</v>
      </c>
      <c r="DQ132" s="29">
        <v>140.36500000000001</v>
      </c>
      <c r="DR132" s="29">
        <v>160.71199999999999</v>
      </c>
      <c r="DS132" s="29">
        <v>148.59899999999999</v>
      </c>
      <c r="DT132" s="29">
        <v>169.59800000000001</v>
      </c>
      <c r="DU132" s="29">
        <v>167.54599999999999</v>
      </c>
      <c r="DV132" s="29">
        <v>167.09</v>
      </c>
      <c r="DW132" s="29">
        <v>183.52</v>
      </c>
      <c r="DX132" s="29">
        <v>195.12</v>
      </c>
      <c r="DY132" s="29">
        <v>203.27600000000001</v>
      </c>
      <c r="DZ132" s="29">
        <v>206.143</v>
      </c>
      <c r="EA132" s="29">
        <v>187.61199999999999</v>
      </c>
      <c r="EB132" s="29">
        <v>188.74100000000001</v>
      </c>
      <c r="EC132" s="29">
        <v>187.12</v>
      </c>
      <c r="ED132" s="29">
        <v>133.99199999999999</v>
      </c>
      <c r="EE132" s="29">
        <v>187.267</v>
      </c>
      <c r="EF132" s="29">
        <v>193.95400000000001</v>
      </c>
      <c r="EG132" s="29">
        <v>196.607</v>
      </c>
      <c r="EH132" s="29">
        <v>199.9</v>
      </c>
      <c r="EI132" s="29">
        <v>182.078</v>
      </c>
      <c r="EJ132" s="29">
        <v>194.86199999999999</v>
      </c>
      <c r="EK132" s="29">
        <v>183.946</v>
      </c>
      <c r="EL132" s="29">
        <v>182.86099999999999</v>
      </c>
      <c r="EM132" s="29">
        <v>192.99600000000001</v>
      </c>
      <c r="EN132" s="29">
        <v>194.34200000000001</v>
      </c>
      <c r="EO132" s="29">
        <v>197.94300000000001</v>
      </c>
      <c r="EP132" s="29">
        <v>200.29900000000001</v>
      </c>
      <c r="EQ132" s="29">
        <v>205.94499999999999</v>
      </c>
      <c r="ER132" s="29">
        <v>205.07400000000001</v>
      </c>
      <c r="ES132" s="29">
        <v>208.72900000000001</v>
      </c>
      <c r="ET132" s="29">
        <v>212.916</v>
      </c>
      <c r="EU132" s="29">
        <v>208.91800000000001</v>
      </c>
      <c r="EV132" s="29">
        <v>217.13</v>
      </c>
      <c r="EW132" s="29">
        <v>241.97900000000001</v>
      </c>
      <c r="EX132" s="29">
        <v>282.45800000000003</v>
      </c>
      <c r="EY132" s="29">
        <v>298.18799999999999</v>
      </c>
      <c r="EZ132" s="29">
        <v>309.08699999999999</v>
      </c>
      <c r="FA132" s="29">
        <v>314.29399999999998</v>
      </c>
      <c r="FB132" s="29">
        <v>314.73500000000001</v>
      </c>
      <c r="FC132" s="29">
        <v>318.61099999999999</v>
      </c>
      <c r="FD132" s="29">
        <v>330.46899999999999</v>
      </c>
      <c r="FE132" s="29">
        <v>333.83</v>
      </c>
      <c r="FF132" s="29">
        <v>337.54500000000002</v>
      </c>
      <c r="FG132" s="29">
        <v>347.14600000000002</v>
      </c>
      <c r="FH132" s="29">
        <v>349.93599999999998</v>
      </c>
      <c r="FI132" s="29">
        <v>394.38600000000002</v>
      </c>
      <c r="FJ132" s="29">
        <v>388.541</v>
      </c>
      <c r="FK132" s="29">
        <v>369.37400000000002</v>
      </c>
      <c r="FL132" s="29">
        <v>380.88099999999997</v>
      </c>
      <c r="FM132" s="29">
        <v>391.92599999999999</v>
      </c>
      <c r="FN132" s="29">
        <v>289.11099999999999</v>
      </c>
      <c r="FO132" s="29">
        <v>229.059</v>
      </c>
      <c r="FP132" s="29">
        <v>175.261</v>
      </c>
      <c r="FQ132" s="29">
        <v>166.84399999999999</v>
      </c>
      <c r="FR132" s="29">
        <v>139.36500000000001</v>
      </c>
      <c r="FS132" s="29">
        <v>135.19</v>
      </c>
      <c r="FT132" s="29">
        <v>146.625</v>
      </c>
      <c r="FU132" s="29">
        <v>103.586</v>
      </c>
      <c r="FV132" s="29">
        <v>88.69</v>
      </c>
      <c r="FW132" s="29">
        <v>82.894000000000005</v>
      </c>
      <c r="FX132" s="29">
        <v>88.376000000000005</v>
      </c>
      <c r="FY132" s="29">
        <v>98.382999999999996</v>
      </c>
      <c r="FZ132" s="29">
        <v>100.221</v>
      </c>
      <c r="GA132" s="29">
        <v>73.349000000000004</v>
      </c>
      <c r="GB132" s="29">
        <v>60.512999999999998</v>
      </c>
      <c r="GC132" s="29">
        <v>51.112000000000002</v>
      </c>
      <c r="GD132" s="29">
        <v>47.963000000000001</v>
      </c>
      <c r="GE132" s="29">
        <v>40.460999999999999</v>
      </c>
      <c r="GF132" s="29">
        <v>42.146000000000001</v>
      </c>
      <c r="GG132" s="29">
        <v>44.018999999999998</v>
      </c>
      <c r="GH132" s="29">
        <v>44.524000000000001</v>
      </c>
      <c r="GI132" s="29">
        <v>44.18</v>
      </c>
      <c r="GJ132" s="29">
        <v>46.71</v>
      </c>
      <c r="GK132" s="29">
        <v>43.895000000000003</v>
      </c>
      <c r="GL132" s="29">
        <v>46.256999999999998</v>
      </c>
      <c r="GM132" s="29">
        <v>46.905999999999999</v>
      </c>
      <c r="GN132" s="29">
        <v>46.597999999999999</v>
      </c>
      <c r="GO132" s="29">
        <v>45.948999999999998</v>
      </c>
      <c r="GP132" s="29">
        <v>46.304000000000002</v>
      </c>
      <c r="GQ132" s="29">
        <v>47.682000000000002</v>
      </c>
      <c r="GR132" s="29">
        <v>46.825000000000003</v>
      </c>
      <c r="GS132" s="29">
        <v>49.613</v>
      </c>
      <c r="GT132" s="29">
        <v>49.149000000000001</v>
      </c>
      <c r="GU132" s="29">
        <v>48.61</v>
      </c>
      <c r="GV132" s="29">
        <v>49.920999999999999</v>
      </c>
      <c r="GW132" s="29">
        <v>49.823</v>
      </c>
      <c r="GX132" s="29">
        <v>49.206000000000003</v>
      </c>
      <c r="GY132" s="29">
        <v>42.737000000000002</v>
      </c>
      <c r="GZ132" s="29">
        <v>40.070999999999998</v>
      </c>
      <c r="HA132" s="29">
        <v>40.591999999999999</v>
      </c>
      <c r="HB132" s="29">
        <v>41.781999999999996</v>
      </c>
      <c r="HC132" s="29">
        <v>39.741</v>
      </c>
      <c r="HD132" s="29">
        <v>40.866999999999997</v>
      </c>
      <c r="HE132" s="29">
        <v>41.698</v>
      </c>
      <c r="HF132" s="29">
        <v>43.316000000000003</v>
      </c>
      <c r="HG132" s="29">
        <v>43.357999999999997</v>
      </c>
      <c r="HH132" s="29">
        <v>42.609000000000002</v>
      </c>
      <c r="HI132" s="29">
        <v>43.259</v>
      </c>
      <c r="HJ132" s="29">
        <v>43.674999999999997</v>
      </c>
      <c r="HK132" s="29">
        <v>46.427999999999997</v>
      </c>
      <c r="HL132" s="29">
        <v>39.531999999999996</v>
      </c>
      <c r="HM132" s="29">
        <v>37.991</v>
      </c>
      <c r="HN132" s="29">
        <v>34.338999999999999</v>
      </c>
      <c r="HO132" s="29">
        <v>32.944000000000003</v>
      </c>
      <c r="HP132" s="29">
        <v>29.623000000000001</v>
      </c>
      <c r="HQ132" s="29">
        <v>33.395000000000003</v>
      </c>
      <c r="HR132" s="29">
        <v>40.686999999999998</v>
      </c>
      <c r="HS132" s="29">
        <v>43.122</v>
      </c>
      <c r="HT132" s="29">
        <v>42.603999999999999</v>
      </c>
      <c r="HU132" s="29">
        <v>41.63</v>
      </c>
      <c r="HV132" s="29">
        <v>42.962000000000003</v>
      </c>
      <c r="HW132" s="29">
        <v>43.957999999999998</v>
      </c>
      <c r="HX132" s="29">
        <v>44.811</v>
      </c>
      <c r="HY132" s="29">
        <v>44.935000000000002</v>
      </c>
      <c r="HZ132" s="29">
        <v>45.475000000000001</v>
      </c>
      <c r="IA132" s="29">
        <v>46.451999999999998</v>
      </c>
      <c r="IB132" s="29">
        <v>49.953000000000003</v>
      </c>
      <c r="IC132" s="29">
        <v>48.893999999999998</v>
      </c>
      <c r="ID132" s="29">
        <v>50.218000000000004</v>
      </c>
      <c r="IE132" s="29">
        <v>49.441000000000003</v>
      </c>
      <c r="IF132" s="29">
        <v>50.963999999999999</v>
      </c>
      <c r="IG132" s="29">
        <v>52.280999999999999</v>
      </c>
      <c r="IH132" s="29">
        <v>52.683999999999997</v>
      </c>
      <c r="II132" s="29">
        <v>49.24</v>
      </c>
      <c r="IJ132" s="29">
        <v>51.265999999999998</v>
      </c>
      <c r="IK132" s="29">
        <v>53.186</v>
      </c>
      <c r="IL132" s="29">
        <v>53.497</v>
      </c>
      <c r="IM132" s="29">
        <v>54.277999999999999</v>
      </c>
      <c r="IN132" s="29">
        <v>54.506</v>
      </c>
      <c r="IO132" s="29">
        <v>54.756999999999998</v>
      </c>
      <c r="IP132" s="29">
        <v>51.441000000000003</v>
      </c>
      <c r="IQ132" s="29">
        <v>50.302999999999997</v>
      </c>
      <c r="IR132" s="29">
        <v>44.843000000000004</v>
      </c>
      <c r="IS132" s="29">
        <v>58.747</v>
      </c>
      <c r="IT132" s="29">
        <v>40.436999999999998</v>
      </c>
      <c r="IU132" s="29">
        <v>40.651000000000003</v>
      </c>
      <c r="IV132" s="29">
        <v>42.866999999999997</v>
      </c>
      <c r="IW132" s="29">
        <v>36.911999999999999</v>
      </c>
      <c r="IX132" s="29">
        <v>36.777000000000001</v>
      </c>
      <c r="IY132" s="29">
        <v>33.856000000000002</v>
      </c>
      <c r="IZ132" s="29">
        <v>32.027000000000001</v>
      </c>
      <c r="JA132" s="29">
        <v>34.851999999999997</v>
      </c>
      <c r="JB132" s="29">
        <v>34.348999999999997</v>
      </c>
      <c r="JC132" s="29">
        <v>37.811</v>
      </c>
      <c r="JD132" s="29">
        <v>36.832999999999998</v>
      </c>
      <c r="JE132" s="29">
        <v>36.631</v>
      </c>
      <c r="JF132" s="29">
        <v>35.914999999999999</v>
      </c>
      <c r="JG132" s="29">
        <v>36.923000000000002</v>
      </c>
      <c r="JH132" s="29">
        <v>29.422999999999998</v>
      </c>
      <c r="JI132" s="29">
        <v>29.971</v>
      </c>
      <c r="JJ132" s="29">
        <v>29.28</v>
      </c>
      <c r="JK132" s="29">
        <v>32.939</v>
      </c>
      <c r="JL132" s="29">
        <v>32.436</v>
      </c>
      <c r="JM132" s="29">
        <v>30.788</v>
      </c>
      <c r="JN132" s="29">
        <v>33.863</v>
      </c>
      <c r="JO132" s="29">
        <v>34.118000000000002</v>
      </c>
      <c r="JP132" s="29">
        <v>37.988999999999997</v>
      </c>
      <c r="JQ132" s="29">
        <v>39.643000000000001</v>
      </c>
      <c r="JR132" s="29">
        <v>40.456000000000003</v>
      </c>
      <c r="JS132" s="29">
        <v>43.712000000000003</v>
      </c>
      <c r="JT132" s="29">
        <v>43.366999999999997</v>
      </c>
      <c r="JU132" s="29">
        <v>46.561999999999998</v>
      </c>
      <c r="JV132" s="29">
        <v>49.252000000000002</v>
      </c>
      <c r="JW132" s="29">
        <v>46.222999999999999</v>
      </c>
      <c r="JX132" s="29">
        <v>46.899000000000001</v>
      </c>
      <c r="JY132" s="29">
        <v>45.215000000000003</v>
      </c>
      <c r="JZ132" s="29">
        <v>44.335999999999999</v>
      </c>
      <c r="KA132" s="29">
        <v>43.616999999999997</v>
      </c>
      <c r="KB132" s="29">
        <v>43.243000000000002</v>
      </c>
      <c r="KC132" s="29">
        <v>43.929000000000002</v>
      </c>
      <c r="KD132" s="29">
        <v>42.936999999999998</v>
      </c>
      <c r="KE132" s="29">
        <v>44.1</v>
      </c>
      <c r="KF132" s="29">
        <v>41.143999999999998</v>
      </c>
      <c r="KG132" s="29">
        <v>41.622</v>
      </c>
      <c r="KH132" s="29">
        <v>38.404000000000003</v>
      </c>
      <c r="KI132" s="29">
        <v>40.353000000000002</v>
      </c>
      <c r="KJ132" s="29">
        <v>40.447000000000003</v>
      </c>
      <c r="KK132" s="29">
        <v>30.030999999999999</v>
      </c>
      <c r="KL132" s="29">
        <v>29.673000000000002</v>
      </c>
      <c r="KM132" s="29">
        <v>26.661999999999999</v>
      </c>
      <c r="KN132" s="29">
        <v>27.99</v>
      </c>
      <c r="KO132" s="29">
        <v>39.957000000000001</v>
      </c>
      <c r="KP132" s="29">
        <v>40.225999999999999</v>
      </c>
      <c r="KQ132" s="29">
        <v>40.390999999999998</v>
      </c>
      <c r="KR132" s="29">
        <v>36.948999999999998</v>
      </c>
      <c r="KS132" s="29">
        <v>36.908000000000001</v>
      </c>
      <c r="KT132" s="29">
        <v>36.116999999999997</v>
      </c>
      <c r="KU132" s="29">
        <v>37.164000000000001</v>
      </c>
      <c r="KV132" s="29">
        <v>37.587000000000003</v>
      </c>
      <c r="KW132" s="29">
        <v>36.512999999999998</v>
      </c>
      <c r="KX132" s="29">
        <v>34.103999999999999</v>
      </c>
      <c r="KY132" s="29">
        <v>35.345999999999997</v>
      </c>
      <c r="KZ132" s="29">
        <v>35.683</v>
      </c>
      <c r="LA132" s="29">
        <v>35.863999999999997</v>
      </c>
      <c r="LB132" s="29">
        <v>35.552</v>
      </c>
      <c r="LC132" s="29">
        <v>32.497</v>
      </c>
      <c r="LD132" s="29">
        <v>38.999000000000002</v>
      </c>
      <c r="LE132" s="29">
        <v>41.198</v>
      </c>
      <c r="LF132" s="29">
        <v>40.944000000000003</v>
      </c>
      <c r="LG132" s="29">
        <v>45.904000000000003</v>
      </c>
      <c r="LH132" s="29">
        <v>50.097000000000001</v>
      </c>
      <c r="LI132" s="29">
        <v>44.201999999999998</v>
      </c>
      <c r="LJ132" s="29">
        <v>42.796999999999997</v>
      </c>
      <c r="LK132" s="29">
        <v>43.488</v>
      </c>
      <c r="LL132" s="29">
        <v>35.750999999999998</v>
      </c>
      <c r="LM132" s="29">
        <v>36.365000000000002</v>
      </c>
      <c r="LN132" s="29">
        <v>39.750999999999998</v>
      </c>
      <c r="LO132" s="29">
        <v>42.128</v>
      </c>
      <c r="LP132" s="29">
        <v>45.112000000000002</v>
      </c>
      <c r="LQ132" s="29">
        <v>36.945</v>
      </c>
      <c r="LR132" s="29">
        <v>33.741</v>
      </c>
      <c r="LS132" s="29">
        <v>31.382999999999999</v>
      </c>
      <c r="LT132" s="29">
        <v>28.023</v>
      </c>
      <c r="LU132" s="29">
        <v>28.43</v>
      </c>
      <c r="LV132" s="29">
        <v>27.786999999999999</v>
      </c>
      <c r="LW132" s="29">
        <v>31.65</v>
      </c>
      <c r="LX132" s="29">
        <v>39.320999999999998</v>
      </c>
      <c r="LY132" s="29">
        <v>39.155000000000001</v>
      </c>
      <c r="LZ132" s="29">
        <v>42.588000000000001</v>
      </c>
      <c r="MA132" s="29">
        <v>44.215000000000003</v>
      </c>
      <c r="MB132" s="29">
        <v>42.752000000000002</v>
      </c>
      <c r="MC132" s="29">
        <v>41.72</v>
      </c>
      <c r="MD132" s="29">
        <v>40.531999999999996</v>
      </c>
      <c r="ME132" s="29">
        <v>43.63</v>
      </c>
      <c r="MF132" s="29">
        <v>40.665999999999997</v>
      </c>
      <c r="MG132" s="29">
        <v>38.612000000000002</v>
      </c>
      <c r="MH132" s="29">
        <v>44.469000000000001</v>
      </c>
      <c r="MI132" s="29">
        <v>48.93</v>
      </c>
      <c r="MJ132" s="29">
        <v>44.386000000000003</v>
      </c>
      <c r="MK132" s="29">
        <v>39.011000000000003</v>
      </c>
      <c r="ML132" s="29">
        <v>39.436</v>
      </c>
      <c r="MM132" s="29">
        <v>44.545000000000002</v>
      </c>
      <c r="MN132" s="29">
        <v>43.203000000000003</v>
      </c>
      <c r="MO132" s="29">
        <v>43.582999999999998</v>
      </c>
      <c r="MP132" s="29">
        <v>45.503</v>
      </c>
      <c r="MQ132" s="29">
        <v>50.692</v>
      </c>
      <c r="MR132" s="29">
        <v>75.641999999999996</v>
      </c>
      <c r="MS132" s="29">
        <v>70.677999999999997</v>
      </c>
      <c r="MT132" s="29">
        <v>69.605000000000004</v>
      </c>
      <c r="MU132" s="29">
        <v>65.441999999999993</v>
      </c>
      <c r="MV132" s="29">
        <v>66.162000000000006</v>
      </c>
      <c r="MW132" s="29">
        <v>67.697999999999993</v>
      </c>
      <c r="MX132" s="29">
        <v>75.271000000000001</v>
      </c>
      <c r="MY132" s="29">
        <v>77.353999999999999</v>
      </c>
      <c r="MZ132" s="29">
        <v>79.450999999999993</v>
      </c>
      <c r="NA132" s="29">
        <v>82.656999999999996</v>
      </c>
      <c r="NB132" s="29">
        <v>83.908000000000001</v>
      </c>
      <c r="NC132" s="29">
        <v>80.034999999999997</v>
      </c>
      <c r="ND132" s="29">
        <v>82.658000000000001</v>
      </c>
      <c r="NE132" s="29">
        <v>89.694000000000003</v>
      </c>
      <c r="NF132" s="29">
        <v>88.918999999999997</v>
      </c>
      <c r="NG132" s="29">
        <v>92.441999999999993</v>
      </c>
      <c r="NH132" s="29">
        <v>92.965999999999994</v>
      </c>
      <c r="NI132" s="29">
        <v>97.563999999999993</v>
      </c>
      <c r="NJ132" s="29">
        <v>96.68</v>
      </c>
      <c r="NK132" s="29">
        <v>95.046999999999997</v>
      </c>
      <c r="NL132" s="29">
        <v>98.055999999999997</v>
      </c>
      <c r="NM132" s="29">
        <v>96.926000000000002</v>
      </c>
      <c r="NN132" s="29">
        <v>100.801</v>
      </c>
      <c r="NO132" s="29">
        <v>96.253</v>
      </c>
      <c r="NP132" s="29">
        <v>99.209000000000003</v>
      </c>
      <c r="NQ132" s="29">
        <v>92.045000000000002</v>
      </c>
      <c r="NR132" s="29">
        <v>89.528000000000006</v>
      </c>
      <c r="NS132" s="29">
        <v>88.442999999999998</v>
      </c>
      <c r="NT132" s="29">
        <v>84.09</v>
      </c>
      <c r="NU132" s="29">
        <v>84.298000000000002</v>
      </c>
      <c r="NV132" s="29">
        <v>87.570999999999998</v>
      </c>
      <c r="NW132" s="29">
        <v>87.753</v>
      </c>
      <c r="NX132" s="29">
        <v>87.421000000000006</v>
      </c>
      <c r="NY132" s="29">
        <v>86.903999999999996</v>
      </c>
      <c r="NZ132" s="29">
        <v>86.878</v>
      </c>
      <c r="OA132" s="29">
        <v>86.221000000000004</v>
      </c>
      <c r="OB132" s="29">
        <v>80.850999999999999</v>
      </c>
      <c r="OC132" s="29">
        <v>74.641999999999996</v>
      </c>
      <c r="OD132" s="29">
        <v>74.667000000000002</v>
      </c>
      <c r="OE132" s="29">
        <v>75.236000000000004</v>
      </c>
      <c r="OF132" s="29">
        <v>78.808000000000007</v>
      </c>
      <c r="OG132" s="29">
        <v>79.722999999999999</v>
      </c>
      <c r="OH132" s="29">
        <v>81.825999999999993</v>
      </c>
      <c r="OI132" s="29">
        <v>84.777000000000001</v>
      </c>
      <c r="OJ132" s="29">
        <v>84.191999999999993</v>
      </c>
      <c r="OK132" s="29">
        <v>85.05</v>
      </c>
      <c r="OL132" s="29">
        <v>86.480999999999995</v>
      </c>
      <c r="OM132" s="29">
        <v>86.375</v>
      </c>
      <c r="ON132" s="29">
        <v>86.346999999999994</v>
      </c>
      <c r="OO132" s="29">
        <v>87.873999999999995</v>
      </c>
      <c r="OP132" s="29">
        <v>89.078999999999994</v>
      </c>
      <c r="OQ132" s="29">
        <v>93.308000000000007</v>
      </c>
      <c r="OR132" s="29">
        <v>97.073999999999998</v>
      </c>
      <c r="OS132" s="29">
        <v>106.253</v>
      </c>
      <c r="OT132" s="29">
        <v>104.81399999999999</v>
      </c>
      <c r="OU132" s="29">
        <v>104.473</v>
      </c>
      <c r="OV132" s="29">
        <v>104.27</v>
      </c>
      <c r="OW132" s="29">
        <v>104.873</v>
      </c>
      <c r="OX132" s="29">
        <v>104.52200000000001</v>
      </c>
      <c r="OY132" s="29">
        <v>108.91200000000001</v>
      </c>
      <c r="OZ132" s="29">
        <v>108.598</v>
      </c>
      <c r="PA132" s="29">
        <v>110.16200000000001</v>
      </c>
      <c r="PB132" s="29">
        <v>112.291</v>
      </c>
      <c r="PC132" s="29">
        <v>116.06100000000001</v>
      </c>
      <c r="PD132" s="29">
        <v>115.429</v>
      </c>
      <c r="PE132" s="29">
        <v>119.437</v>
      </c>
      <c r="PF132" s="29">
        <v>115.708</v>
      </c>
      <c r="PG132" s="29">
        <v>113.121</v>
      </c>
      <c r="PH132" s="29">
        <v>111.64100000000001</v>
      </c>
      <c r="PI132" s="29">
        <v>105.215</v>
      </c>
      <c r="PJ132" s="29">
        <v>108.71599999999999</v>
      </c>
      <c r="PK132" s="29">
        <v>112.66</v>
      </c>
      <c r="PL132" s="29">
        <v>110.973</v>
      </c>
      <c r="PM132" s="29">
        <v>122.586</v>
      </c>
      <c r="PN132" s="29">
        <v>126.57899999999999</v>
      </c>
      <c r="PO132" s="29">
        <v>129.47499999999999</v>
      </c>
      <c r="PP132" s="29">
        <v>132.35499999999999</v>
      </c>
      <c r="PQ132" s="29">
        <v>132.58099999999999</v>
      </c>
      <c r="PR132" s="29">
        <v>132.00200000000001</v>
      </c>
      <c r="PS132" s="29">
        <v>129.566</v>
      </c>
      <c r="PT132" s="29">
        <v>130.167</v>
      </c>
      <c r="PU132" s="29">
        <v>129.94399999999999</v>
      </c>
      <c r="PV132" s="29">
        <v>128.28800000000001</v>
      </c>
      <c r="PW132" s="29">
        <v>129.35900000000001</v>
      </c>
      <c r="PX132" s="29">
        <v>133.274</v>
      </c>
      <c r="PY132" s="29">
        <v>142.625</v>
      </c>
      <c r="PZ132" s="29">
        <v>148.02600000000001</v>
      </c>
      <c r="QA132" s="29">
        <v>148.66399999999999</v>
      </c>
      <c r="QB132" s="29">
        <v>150.39099999999999</v>
      </c>
      <c r="QC132" s="29">
        <v>148.67400000000001</v>
      </c>
      <c r="QD132" s="29">
        <v>148.84899999999999</v>
      </c>
      <c r="QE132" s="29">
        <v>150.93600000000001</v>
      </c>
      <c r="QF132" s="29">
        <v>147.21700000000001</v>
      </c>
      <c r="QG132" s="29">
        <v>148.02099999999999</v>
      </c>
      <c r="QH132" s="29">
        <v>151.721</v>
      </c>
      <c r="QI132" s="29">
        <v>158.47800000000001</v>
      </c>
      <c r="QJ132" s="29">
        <v>158.64500000000001</v>
      </c>
      <c r="QK132" s="29">
        <v>149.86000000000001</v>
      </c>
      <c r="QL132" s="29">
        <v>146.82400000000001</v>
      </c>
      <c r="QM132" s="29">
        <v>152.83099999999999</v>
      </c>
      <c r="QN132" s="29">
        <v>154.495</v>
      </c>
      <c r="QO132" s="29">
        <v>152.482</v>
      </c>
      <c r="QP132" s="29">
        <v>154.77199999999999</v>
      </c>
      <c r="QQ132" s="29">
        <v>162.63399999999999</v>
      </c>
      <c r="QR132" s="29">
        <v>164.755</v>
      </c>
      <c r="QS132" s="29">
        <v>164.34800000000001</v>
      </c>
      <c r="QT132" s="29">
        <v>165.542</v>
      </c>
      <c r="QU132" s="29">
        <v>168.17400000000001</v>
      </c>
      <c r="QV132" s="29">
        <v>170.066</v>
      </c>
      <c r="QW132" s="29">
        <v>167.691</v>
      </c>
      <c r="QX132" s="29">
        <v>165.18600000000001</v>
      </c>
      <c r="QY132" s="29">
        <v>170.00800000000001</v>
      </c>
      <c r="QZ132" s="29">
        <v>185.136</v>
      </c>
      <c r="RA132" s="29">
        <v>192.64500000000001</v>
      </c>
      <c r="RB132" s="29">
        <v>199.05500000000001</v>
      </c>
      <c r="RC132" s="29">
        <v>199.20099999999999</v>
      </c>
      <c r="RD132" s="29">
        <v>195.38900000000001</v>
      </c>
      <c r="RE132" s="29">
        <v>219.28700000000001</v>
      </c>
      <c r="RF132" s="29">
        <v>221.869</v>
      </c>
      <c r="RG132" s="29">
        <v>230.76599999999999</v>
      </c>
      <c r="RH132" s="29">
        <v>239.083</v>
      </c>
      <c r="RI132" s="29">
        <v>246.40100000000001</v>
      </c>
      <c r="RJ132" s="29">
        <v>251.233</v>
      </c>
      <c r="RK132" s="29">
        <v>235.565</v>
      </c>
      <c r="RL132" s="29">
        <v>228.773</v>
      </c>
      <c r="RM132" s="29">
        <v>226.68199999999999</v>
      </c>
      <c r="RN132" s="29">
        <v>226.619</v>
      </c>
      <c r="RO132" s="29">
        <v>223.42699999999999</v>
      </c>
      <c r="RP132" s="29">
        <v>222.792</v>
      </c>
      <c r="RQ132" s="29">
        <v>226.63300000000001</v>
      </c>
      <c r="RR132" s="29">
        <v>223.10300000000001</v>
      </c>
      <c r="RS132" s="29">
        <v>224.40600000000001</v>
      </c>
      <c r="RT132" s="29">
        <v>224.67099999999999</v>
      </c>
      <c r="RU132" s="29">
        <v>221.10400000000001</v>
      </c>
      <c r="RV132" s="29">
        <v>221.58600000000001</v>
      </c>
      <c r="RW132" s="29">
        <v>220.995</v>
      </c>
      <c r="RX132" s="29">
        <v>234.934</v>
      </c>
      <c r="RY132" s="29">
        <v>246.916</v>
      </c>
      <c r="RZ132" s="29">
        <v>250.464</v>
      </c>
      <c r="SA132" s="29">
        <v>248.31</v>
      </c>
      <c r="SB132" s="29">
        <v>245.29300000000001</v>
      </c>
      <c r="SC132" s="29">
        <v>239.566</v>
      </c>
      <c r="SD132" s="29">
        <v>224.50200000000001</v>
      </c>
      <c r="SE132" s="29">
        <v>213.67500000000001</v>
      </c>
      <c r="SF132" s="29">
        <v>213.83199999999999</v>
      </c>
      <c r="SG132" s="29">
        <v>207.03700000000001</v>
      </c>
      <c r="SH132" s="29">
        <v>203.24799999999999</v>
      </c>
      <c r="SI132" s="29">
        <v>198.624</v>
      </c>
      <c r="SJ132" s="29">
        <v>195.69499999999999</v>
      </c>
      <c r="SK132" s="29">
        <v>200.06399999999999</v>
      </c>
      <c r="SL132" s="29">
        <v>200.00899999999999</v>
      </c>
      <c r="SM132" s="29">
        <v>199.49199999999999</v>
      </c>
      <c r="SN132" s="29">
        <v>203.899</v>
      </c>
      <c r="SO132" s="29">
        <v>188.38399999999999</v>
      </c>
      <c r="SP132" s="29">
        <v>182.13499999999999</v>
      </c>
      <c r="SQ132" s="29">
        <v>168.89599999999999</v>
      </c>
      <c r="SR132" s="29">
        <v>160.67099999999999</v>
      </c>
      <c r="SS132" s="29">
        <v>153.88900000000001</v>
      </c>
      <c r="ST132" s="29">
        <v>152.21899999999999</v>
      </c>
      <c r="SU132" s="29">
        <v>147.10599999999999</v>
      </c>
      <c r="SV132" s="29">
        <v>143.08199999999999</v>
      </c>
      <c r="SW132" s="29">
        <v>142.078</v>
      </c>
      <c r="SX132" s="29">
        <v>144.66399999999999</v>
      </c>
      <c r="SY132" s="29">
        <v>144.67699999999999</v>
      </c>
      <c r="SZ132" s="29">
        <v>143.86000000000001</v>
      </c>
      <c r="TA132" s="29">
        <v>143.137</v>
      </c>
      <c r="TB132" s="29">
        <v>149.10900000000001</v>
      </c>
      <c r="TC132" s="29">
        <v>150.51400000000001</v>
      </c>
      <c r="TD132" s="29">
        <v>149.739</v>
      </c>
      <c r="TE132" s="29">
        <v>147.57900000000001</v>
      </c>
      <c r="TF132" s="29">
        <v>145.26599999999999</v>
      </c>
      <c r="TG132" s="29">
        <v>144.351</v>
      </c>
      <c r="TH132" s="29">
        <v>140.982</v>
      </c>
      <c r="TI132" s="29">
        <v>139.49299999999999</v>
      </c>
    </row>
    <row r="133" spans="2:529" x14ac:dyDescent="0.25">
      <c r="B133" s="29" t="s">
        <v>472</v>
      </c>
      <c r="C133" s="29" t="s">
        <v>927</v>
      </c>
      <c r="D133" s="29">
        <f t="shared" si="16"/>
        <v>514</v>
      </c>
      <c r="E133" s="29" t="str" cm="1">
        <f t="array" ref="E133">_xll.BDP($B133&amp;" corp",E$11)</f>
        <v>ENGIFP 1 3/8 PERP</v>
      </c>
      <c r="F133" s="29" t="str" cm="1">
        <f t="array" ref="F133">_xll.BDP($B133&amp;" corp",F$11)</f>
        <v>ENGIFP</v>
      </c>
      <c r="G133" s="29" cm="1">
        <f t="array" ref="G133">_xll.BDP($B133&amp;" corp",G$11)</f>
        <v>1.375</v>
      </c>
      <c r="H133" s="31" cm="1">
        <f t="array" ref="H133">_xll.BDP($B133&amp;" corp",H$11)*1</f>
        <v>44942</v>
      </c>
      <c r="I133" s="31" t="str">
        <f t="shared" si="14"/>
        <v>ENGIFP 1.375 23</v>
      </c>
      <c r="J133" s="29" t="str" cm="1">
        <f t="array" ref="J133">_xll.BDP($B133&amp;" corp",J$11)</f>
        <v>EUR</v>
      </c>
      <c r="K133" s="31" cm="1">
        <f t="array" ref="K133">_xll.BDP($B133&amp;" corp",K$11)*1</f>
        <v>43110</v>
      </c>
      <c r="L133" s="29">
        <f t="shared" ca="1" si="15"/>
        <v>1016</v>
      </c>
      <c r="N133" s="29">
        <v>1</v>
      </c>
      <c r="O133" s="29" t="s">
        <v>1174</v>
      </c>
      <c r="P133" s="29">
        <f>_xll.BDH(B133&amp;"@"&amp;C133&amp;" Corp","blp_i_sprd_mid","-2AY",,"Dates=h","Fill=C","Sort=R","Dir=H","factor=1","pcs="&amp;TV134,"cols=514;rows=1")</f>
        <v>170.048</v>
      </c>
      <c r="Q133" s="29">
        <v>171.17</v>
      </c>
      <c r="R133" s="29">
        <v>171.85499999999999</v>
      </c>
      <c r="S133" s="29">
        <v>177.78299999999999</v>
      </c>
      <c r="T133" s="29">
        <v>178.92099999999999</v>
      </c>
      <c r="U133" s="29">
        <v>170.51900000000001</v>
      </c>
      <c r="V133" s="29">
        <v>167.577</v>
      </c>
      <c r="W133" s="29">
        <v>170.977</v>
      </c>
      <c r="X133" s="29">
        <v>169.511</v>
      </c>
      <c r="Y133" s="29">
        <v>169.98400000000001</v>
      </c>
      <c r="Z133" s="29">
        <v>168.869</v>
      </c>
      <c r="AA133" s="29">
        <v>168.959</v>
      </c>
      <c r="AB133" s="29">
        <v>175.81800000000001</v>
      </c>
      <c r="AC133" s="29">
        <v>180.398</v>
      </c>
      <c r="AD133" s="29">
        <v>180.33699999999999</v>
      </c>
      <c r="AE133" s="29">
        <v>186.55199999999999</v>
      </c>
      <c r="AF133" s="29">
        <v>193.44900000000001</v>
      </c>
      <c r="AG133" s="29">
        <v>199.26900000000001</v>
      </c>
      <c r="AH133" s="29">
        <v>205.77</v>
      </c>
      <c r="AI133" s="29">
        <v>204.333</v>
      </c>
      <c r="AJ133" s="29">
        <v>194.15100000000001</v>
      </c>
      <c r="AK133" s="29">
        <v>196.18</v>
      </c>
      <c r="AL133" s="29">
        <v>193.53800000000001</v>
      </c>
      <c r="AM133" s="29">
        <v>180.399</v>
      </c>
      <c r="AN133" s="29">
        <v>184.53</v>
      </c>
      <c r="AO133" s="29">
        <v>187.12799999999999</v>
      </c>
      <c r="AP133" s="29">
        <v>190.029</v>
      </c>
      <c r="AQ133" s="29">
        <v>191.15700000000001</v>
      </c>
      <c r="AR133" s="29">
        <v>186.85300000000001</v>
      </c>
      <c r="AS133" s="29">
        <v>180.76599999999999</v>
      </c>
      <c r="AT133" s="29">
        <v>181.32400000000001</v>
      </c>
      <c r="AU133" s="29">
        <v>177.06200000000001</v>
      </c>
      <c r="AV133" s="29">
        <v>176.34299999999999</v>
      </c>
      <c r="AW133" s="29">
        <v>175.32599999999999</v>
      </c>
      <c r="AX133" s="29">
        <v>173.78800000000001</v>
      </c>
      <c r="AY133" s="29">
        <v>173.852</v>
      </c>
      <c r="AZ133" s="29">
        <v>177.91900000000001</v>
      </c>
      <c r="BA133" s="29">
        <v>171.58199999999999</v>
      </c>
      <c r="BB133" s="29">
        <v>178.68799999999999</v>
      </c>
      <c r="BC133" s="29">
        <v>176.88399999999999</v>
      </c>
      <c r="BD133" s="29">
        <v>168.74600000000001</v>
      </c>
      <c r="BE133" s="29">
        <v>169.405</v>
      </c>
      <c r="BF133" s="29">
        <v>172.37200000000001</v>
      </c>
      <c r="BG133" s="29">
        <v>173.11799999999999</v>
      </c>
      <c r="BH133" s="29">
        <v>174.74299999999999</v>
      </c>
      <c r="BI133" s="29">
        <v>179.226</v>
      </c>
      <c r="BJ133" s="29">
        <v>171.00299999999999</v>
      </c>
      <c r="BK133" s="29">
        <v>169.30199999999999</v>
      </c>
      <c r="BL133" s="29">
        <v>162.87100000000001</v>
      </c>
      <c r="BM133" s="29">
        <v>161.583</v>
      </c>
      <c r="BN133" s="29">
        <v>163.535</v>
      </c>
      <c r="BO133" s="29">
        <v>166.77099999999999</v>
      </c>
      <c r="BP133" s="29">
        <v>172.67599999999999</v>
      </c>
      <c r="BQ133" s="29">
        <v>174.65899999999999</v>
      </c>
      <c r="BR133" s="29">
        <v>180.73400000000001</v>
      </c>
      <c r="BS133" s="29">
        <v>185.803</v>
      </c>
      <c r="BT133" s="29">
        <v>191.24600000000001</v>
      </c>
      <c r="BU133" s="29">
        <v>196.209</v>
      </c>
      <c r="BV133" s="29">
        <v>196.238</v>
      </c>
      <c r="BW133" s="29">
        <v>197.72900000000001</v>
      </c>
      <c r="BX133" s="29">
        <v>191.43700000000001</v>
      </c>
      <c r="BY133" s="29">
        <v>189.55500000000001</v>
      </c>
      <c r="BZ133" s="29">
        <v>189.83600000000001</v>
      </c>
      <c r="CA133" s="29">
        <v>188.60400000000001</v>
      </c>
      <c r="CB133" s="29">
        <v>197.60499999999999</v>
      </c>
      <c r="CC133" s="29">
        <v>195.785</v>
      </c>
      <c r="CD133" s="29">
        <v>195.9</v>
      </c>
      <c r="CE133" s="29">
        <v>209.39500000000001</v>
      </c>
      <c r="CF133" s="29">
        <v>233.96600000000001</v>
      </c>
      <c r="CG133" s="29">
        <v>237.636</v>
      </c>
      <c r="CH133" s="29">
        <v>240.08699999999999</v>
      </c>
      <c r="CI133" s="29">
        <v>246.43600000000001</v>
      </c>
      <c r="CJ133" s="29">
        <v>248.053</v>
      </c>
      <c r="CK133" s="29">
        <v>253.93799999999999</v>
      </c>
      <c r="CL133" s="29">
        <v>251.79</v>
      </c>
      <c r="CM133" s="29">
        <v>251.298</v>
      </c>
      <c r="CN133" s="29">
        <v>253.26499999999999</v>
      </c>
      <c r="CO133" s="29">
        <v>252.79900000000001</v>
      </c>
      <c r="CP133" s="29">
        <v>262.803</v>
      </c>
      <c r="CQ133" s="29">
        <v>264.64499999999998</v>
      </c>
      <c r="CR133" s="29">
        <v>267.62</v>
      </c>
      <c r="CS133" s="29">
        <v>274.53800000000001</v>
      </c>
      <c r="CT133" s="29">
        <v>279.04399999999998</v>
      </c>
      <c r="CU133" s="29">
        <v>281.17899999999997</v>
      </c>
      <c r="CV133" s="29">
        <v>284.32600000000002</v>
      </c>
      <c r="CW133" s="29">
        <v>276.85399999999998</v>
      </c>
      <c r="CX133" s="29">
        <v>273.76</v>
      </c>
      <c r="CY133" s="29">
        <v>282.755</v>
      </c>
      <c r="CZ133" s="29">
        <v>279.19600000000003</v>
      </c>
      <c r="DA133" s="29">
        <v>281.91199999999998</v>
      </c>
      <c r="DB133" s="29">
        <v>268.14800000000002</v>
      </c>
      <c r="DC133" s="29">
        <v>259.70600000000002</v>
      </c>
      <c r="DD133" s="29">
        <v>277.85700000000003</v>
      </c>
      <c r="DE133" s="29">
        <v>278.22300000000001</v>
      </c>
      <c r="DF133" s="29">
        <v>273.81299999999999</v>
      </c>
      <c r="DG133" s="29">
        <v>246.001</v>
      </c>
      <c r="DH133" s="29">
        <v>215.18100000000001</v>
      </c>
      <c r="DI133" s="29">
        <v>205.536</v>
      </c>
      <c r="DJ133" s="29">
        <v>214.637</v>
      </c>
      <c r="DK133" s="29">
        <v>233.65799999999999</v>
      </c>
      <c r="DL133" s="29">
        <v>243.27799999999999</v>
      </c>
      <c r="DM133" s="29">
        <v>249.31299999999999</v>
      </c>
      <c r="DN133" s="29">
        <v>249.22900000000001</v>
      </c>
      <c r="DO133" s="29">
        <v>247.131</v>
      </c>
      <c r="DP133" s="29">
        <v>231.941</v>
      </c>
      <c r="DQ133" s="29">
        <v>230.66200000000001</v>
      </c>
      <c r="DR133" s="29">
        <v>245.393</v>
      </c>
      <c r="DS133" s="29">
        <v>258.315</v>
      </c>
      <c r="DT133" s="29">
        <v>254.36199999999999</v>
      </c>
      <c r="DU133" s="29">
        <v>254.16</v>
      </c>
      <c r="DV133" s="29">
        <v>257.202</v>
      </c>
      <c r="DW133" s="29">
        <v>268.80799999999999</v>
      </c>
      <c r="DX133" s="29">
        <v>282.45499999999998</v>
      </c>
      <c r="DY133" s="29">
        <v>286.94</v>
      </c>
      <c r="DZ133" s="29">
        <v>287.94400000000002</v>
      </c>
      <c r="EA133" s="29">
        <v>273.10199999999998</v>
      </c>
      <c r="EB133" s="29">
        <v>268.024</v>
      </c>
      <c r="EC133" s="29">
        <v>268.18200000000002</v>
      </c>
      <c r="ED133" s="29">
        <v>271.55</v>
      </c>
      <c r="EE133" s="29">
        <v>267.90300000000002</v>
      </c>
      <c r="EF133" s="29">
        <v>266.815</v>
      </c>
      <c r="EG133" s="29">
        <v>264.59500000000003</v>
      </c>
      <c r="EH133" s="29">
        <v>264.01499999999999</v>
      </c>
      <c r="EI133" s="29">
        <v>249.631</v>
      </c>
      <c r="EJ133" s="29">
        <v>240.43700000000001</v>
      </c>
      <c r="EK133" s="29">
        <v>227.93899999999999</v>
      </c>
      <c r="EL133" s="29">
        <v>217.44300000000001</v>
      </c>
      <c r="EM133" s="29">
        <v>196.94200000000001</v>
      </c>
      <c r="EN133" s="29">
        <v>208.898</v>
      </c>
      <c r="EO133" s="29">
        <v>210.583</v>
      </c>
      <c r="EP133" s="29">
        <v>220.34399999999999</v>
      </c>
      <c r="EQ133" s="29">
        <v>223.63399999999999</v>
      </c>
      <c r="ER133" s="29">
        <v>215.12799999999999</v>
      </c>
      <c r="ES133" s="29">
        <v>214.947</v>
      </c>
      <c r="ET133" s="29">
        <v>206.489</v>
      </c>
      <c r="EU133" s="29">
        <v>193.828</v>
      </c>
      <c r="EV133" s="29">
        <v>200.72399999999999</v>
      </c>
      <c r="EW133" s="29">
        <v>244.50299999999999</v>
      </c>
      <c r="EX133" s="29">
        <v>277.10199999999998</v>
      </c>
      <c r="EY133" s="29">
        <v>289.55200000000002</v>
      </c>
      <c r="EZ133" s="29">
        <v>316.83699999999999</v>
      </c>
      <c r="FA133" s="29">
        <v>322.26</v>
      </c>
      <c r="FB133" s="29">
        <v>318.96699999999998</v>
      </c>
      <c r="FC133" s="29">
        <v>323.56400000000002</v>
      </c>
      <c r="FD133" s="29">
        <v>347.05099999999999</v>
      </c>
      <c r="FE133" s="29">
        <v>367.589</v>
      </c>
      <c r="FF133" s="29">
        <v>374.71600000000001</v>
      </c>
      <c r="FG133" s="29">
        <v>381.75799999999998</v>
      </c>
      <c r="FH133" s="29">
        <v>389.62200000000001</v>
      </c>
      <c r="FI133" s="29">
        <v>454.45</v>
      </c>
      <c r="FJ133" s="29">
        <v>465.95800000000003</v>
      </c>
      <c r="FK133" s="29">
        <v>441.52600000000001</v>
      </c>
      <c r="FL133" s="29">
        <v>454.28</v>
      </c>
      <c r="FM133" s="29">
        <v>458.54399999999998</v>
      </c>
      <c r="FN133" s="29">
        <v>414.96199999999999</v>
      </c>
      <c r="FO133" s="29">
        <v>383.11799999999999</v>
      </c>
      <c r="FP133" s="29">
        <v>311.84100000000001</v>
      </c>
      <c r="FQ133" s="29">
        <v>308.68400000000003</v>
      </c>
      <c r="FR133" s="29">
        <v>254.39599999999999</v>
      </c>
      <c r="FS133" s="29">
        <v>249.41399999999999</v>
      </c>
      <c r="FT133" s="29">
        <v>264.02</v>
      </c>
      <c r="FU133" s="29">
        <v>198.80600000000001</v>
      </c>
      <c r="FV133" s="29">
        <v>175.64599999999999</v>
      </c>
      <c r="FW133" s="29">
        <v>169.32</v>
      </c>
      <c r="FX133" s="29">
        <v>171.34800000000001</v>
      </c>
      <c r="FY133" s="29">
        <v>192.18199999999999</v>
      </c>
      <c r="FZ133" s="29">
        <v>189.66800000000001</v>
      </c>
      <c r="GA133" s="29">
        <v>168.54499999999999</v>
      </c>
      <c r="GB133" s="29">
        <v>145.38399999999999</v>
      </c>
      <c r="GC133" s="29">
        <v>136.05500000000001</v>
      </c>
      <c r="GD133" s="29">
        <v>130.05199999999999</v>
      </c>
      <c r="GE133" s="29">
        <v>117.105</v>
      </c>
      <c r="GF133" s="29">
        <v>119.20699999999999</v>
      </c>
      <c r="GG133" s="29">
        <v>121.26600000000001</v>
      </c>
      <c r="GH133" s="29">
        <v>123.499</v>
      </c>
      <c r="GI133" s="29">
        <v>122.658</v>
      </c>
      <c r="GJ133" s="29">
        <v>124.69199999999999</v>
      </c>
      <c r="GK133" s="29">
        <v>126.105</v>
      </c>
      <c r="GL133" s="29">
        <v>125.09399999999999</v>
      </c>
      <c r="GM133" s="29">
        <v>128.381</v>
      </c>
      <c r="GN133" s="29">
        <v>128.495</v>
      </c>
      <c r="GO133" s="29">
        <v>125.934</v>
      </c>
      <c r="GP133" s="29">
        <v>123.619</v>
      </c>
      <c r="GQ133" s="29">
        <v>125.35</v>
      </c>
      <c r="GR133" s="29">
        <v>127.574</v>
      </c>
      <c r="GS133" s="29">
        <v>133.024</v>
      </c>
      <c r="GT133" s="29">
        <v>133.46600000000001</v>
      </c>
      <c r="GU133" s="29">
        <v>133.053</v>
      </c>
      <c r="GV133" s="29">
        <v>130.42599999999999</v>
      </c>
      <c r="GW133" s="29">
        <v>131.309</v>
      </c>
      <c r="GX133" s="29">
        <v>133.79599999999999</v>
      </c>
      <c r="GY133" s="29">
        <v>122.794</v>
      </c>
      <c r="GZ133" s="29">
        <v>118.544</v>
      </c>
      <c r="HA133" s="29">
        <v>113.21599999999999</v>
      </c>
      <c r="HB133" s="29">
        <v>114.089</v>
      </c>
      <c r="HC133" s="29">
        <v>112.633</v>
      </c>
      <c r="HD133" s="29">
        <v>113.97199999999999</v>
      </c>
      <c r="HE133" s="29">
        <v>119.715</v>
      </c>
      <c r="HF133" s="29">
        <v>122.831</v>
      </c>
      <c r="HG133" s="29">
        <v>122.98</v>
      </c>
      <c r="HH133" s="29">
        <v>122.818</v>
      </c>
      <c r="HI133" s="29">
        <v>124.06</v>
      </c>
      <c r="HJ133" s="29">
        <v>125.133</v>
      </c>
      <c r="HK133" s="29">
        <v>128.596</v>
      </c>
      <c r="HL133" s="29">
        <v>127.124</v>
      </c>
      <c r="HM133" s="29">
        <v>125.337</v>
      </c>
      <c r="HN133" s="29">
        <v>122.86199999999999</v>
      </c>
      <c r="HO133" s="29">
        <v>121.851</v>
      </c>
      <c r="HP133" s="29">
        <v>117.405</v>
      </c>
      <c r="HQ133" s="29">
        <v>118.083</v>
      </c>
      <c r="HR133" s="29">
        <v>120.976</v>
      </c>
      <c r="HS133" s="29">
        <v>118.375</v>
      </c>
      <c r="HT133" s="29">
        <v>120.994</v>
      </c>
      <c r="HU133" s="29">
        <v>124.041</v>
      </c>
      <c r="HV133" s="29">
        <v>125.15600000000001</v>
      </c>
      <c r="HW133" s="29">
        <v>124.524</v>
      </c>
      <c r="HX133" s="29">
        <v>127.032</v>
      </c>
      <c r="HY133" s="29">
        <v>128.73400000000001</v>
      </c>
      <c r="HZ133" s="29">
        <v>129.773</v>
      </c>
      <c r="IA133" s="29">
        <v>136.12100000000001</v>
      </c>
      <c r="IB133" s="29">
        <v>137.76900000000001</v>
      </c>
      <c r="IC133" s="29">
        <v>136.25200000000001</v>
      </c>
      <c r="ID133" s="29">
        <v>136.18700000000001</v>
      </c>
      <c r="IE133" s="29">
        <v>137.97499999999999</v>
      </c>
      <c r="IF133" s="29">
        <v>139.35599999999999</v>
      </c>
      <c r="IG133" s="29">
        <v>142.61199999999999</v>
      </c>
      <c r="IH133" s="29">
        <v>144.20699999999999</v>
      </c>
      <c r="II133" s="29">
        <v>141.001</v>
      </c>
      <c r="IJ133" s="29">
        <v>144.047</v>
      </c>
      <c r="IK133" s="29">
        <v>146.202</v>
      </c>
      <c r="IL133" s="29">
        <v>144.12200000000001</v>
      </c>
      <c r="IM133" s="29">
        <v>144.11600000000001</v>
      </c>
      <c r="IN133" s="29">
        <v>148.79599999999999</v>
      </c>
      <c r="IO133" s="29">
        <v>152.83799999999999</v>
      </c>
      <c r="IP133" s="29">
        <v>152.80699999999999</v>
      </c>
      <c r="IQ133" s="29">
        <v>149.005</v>
      </c>
      <c r="IR133" s="29">
        <v>142.70400000000001</v>
      </c>
      <c r="IS133" s="29">
        <v>140.096</v>
      </c>
      <c r="IT133" s="29">
        <v>139.149</v>
      </c>
      <c r="IU133" s="29">
        <v>138.67500000000001</v>
      </c>
      <c r="IV133" s="29">
        <v>135.251</v>
      </c>
      <c r="IW133" s="29">
        <v>134.05099999999999</v>
      </c>
      <c r="IX133" s="29">
        <v>132.71299999999999</v>
      </c>
      <c r="IY133" s="29">
        <v>129.44399999999999</v>
      </c>
      <c r="IZ133" s="29">
        <v>123.86</v>
      </c>
      <c r="JA133" s="29">
        <v>124.717</v>
      </c>
      <c r="JB133" s="29">
        <v>124.065</v>
      </c>
      <c r="JC133" s="29">
        <v>129.07900000000001</v>
      </c>
      <c r="JD133" s="29">
        <v>132.46600000000001</v>
      </c>
      <c r="JE133" s="29">
        <v>133.38999999999999</v>
      </c>
      <c r="JF133" s="29">
        <v>129.11199999999999</v>
      </c>
      <c r="JG133" s="29">
        <v>127.54300000000001</v>
      </c>
      <c r="JH133" s="29">
        <v>122.197</v>
      </c>
      <c r="JI133" s="29">
        <v>123.133</v>
      </c>
      <c r="JJ133" s="29">
        <v>125.593</v>
      </c>
      <c r="JK133" s="29">
        <v>128.26599999999999</v>
      </c>
      <c r="JL133" s="29">
        <v>127.57599999999999</v>
      </c>
      <c r="JM133" s="29">
        <v>127.66500000000001</v>
      </c>
      <c r="JN133" s="29">
        <v>130.94999999999999</v>
      </c>
      <c r="JO133" s="29">
        <v>131.28800000000001</v>
      </c>
      <c r="JP133" s="29">
        <v>132.25</v>
      </c>
      <c r="JQ133" s="29">
        <v>137.727</v>
      </c>
      <c r="JR133" s="29">
        <v>141.66399999999999</v>
      </c>
      <c r="JS133" s="29">
        <v>140.47</v>
      </c>
      <c r="JT133" s="29">
        <v>145.023</v>
      </c>
      <c r="JU133" s="29">
        <v>149.297</v>
      </c>
      <c r="JV133" s="29">
        <v>151.81299999999999</v>
      </c>
      <c r="JW133" s="29">
        <v>148.68700000000001</v>
      </c>
      <c r="JX133" s="29">
        <v>149.774</v>
      </c>
      <c r="JY133" s="29">
        <v>150.25299999999999</v>
      </c>
      <c r="JZ133" s="29">
        <v>144.429</v>
      </c>
      <c r="KA133" s="29">
        <v>141.07900000000001</v>
      </c>
      <c r="KB133" s="29">
        <v>140.78299999999999</v>
      </c>
      <c r="KC133" s="29">
        <v>140.66900000000001</v>
      </c>
      <c r="KD133" s="29">
        <v>142.95400000000001</v>
      </c>
      <c r="KE133" s="29">
        <v>142.61099999999999</v>
      </c>
      <c r="KF133" s="29">
        <v>134.292</v>
      </c>
      <c r="KG133" s="29">
        <v>133.71</v>
      </c>
      <c r="KH133" s="29">
        <v>128.935</v>
      </c>
      <c r="KI133" s="29">
        <v>139.023</v>
      </c>
      <c r="KJ133" s="29">
        <v>137.9</v>
      </c>
      <c r="KK133" s="29">
        <v>123.38800000000001</v>
      </c>
      <c r="KL133" s="29">
        <v>117.006</v>
      </c>
      <c r="KM133" s="29">
        <v>114.569</v>
      </c>
      <c r="KN133" s="29">
        <v>117.04</v>
      </c>
      <c r="KO133" s="29">
        <v>154.86099999999999</v>
      </c>
      <c r="KP133" s="29">
        <v>154.04499999999999</v>
      </c>
      <c r="KQ133" s="29">
        <v>148.26300000000001</v>
      </c>
      <c r="KR133" s="29">
        <v>144.119</v>
      </c>
      <c r="KS133" s="29">
        <v>140.65199999999999</v>
      </c>
      <c r="KT133" s="29">
        <v>146.32</v>
      </c>
      <c r="KU133" s="29">
        <v>147.42400000000001</v>
      </c>
      <c r="KV133" s="29">
        <v>141.995</v>
      </c>
      <c r="KW133" s="29">
        <v>140.024</v>
      </c>
      <c r="KX133" s="29">
        <v>139.05000000000001</v>
      </c>
      <c r="KY133" s="29">
        <v>141.54599999999999</v>
      </c>
      <c r="KZ133" s="29">
        <v>142.41399999999999</v>
      </c>
      <c r="LA133" s="29">
        <v>136.846</v>
      </c>
      <c r="LB133" s="29">
        <v>139.899</v>
      </c>
      <c r="LC133" s="29">
        <v>137.53</v>
      </c>
      <c r="LD133" s="29">
        <v>150.19200000000001</v>
      </c>
      <c r="LE133" s="29">
        <v>157.958</v>
      </c>
      <c r="LF133" s="29">
        <v>159.464</v>
      </c>
      <c r="LG133" s="29">
        <v>169.458</v>
      </c>
      <c r="LH133" s="29">
        <v>172.429</v>
      </c>
      <c r="LI133" s="29">
        <v>162.923</v>
      </c>
      <c r="LJ133" s="29">
        <v>159.727</v>
      </c>
      <c r="LK133" s="29">
        <v>155.35499999999999</v>
      </c>
      <c r="LL133" s="29">
        <v>158.768</v>
      </c>
      <c r="LM133" s="29">
        <v>160.32599999999999</v>
      </c>
      <c r="LN133" s="29">
        <v>167.28800000000001</v>
      </c>
      <c r="LO133" s="29">
        <v>175.077</v>
      </c>
      <c r="LP133" s="29">
        <v>180.584</v>
      </c>
      <c r="LQ133" s="29">
        <v>171.5</v>
      </c>
      <c r="LR133" s="29">
        <v>158.23500000000001</v>
      </c>
      <c r="LS133" s="29">
        <v>153.886</v>
      </c>
      <c r="LT133" s="29">
        <v>155.959</v>
      </c>
      <c r="LU133" s="29">
        <v>147.881</v>
      </c>
      <c r="LV133" s="29">
        <v>139.87899999999999</v>
      </c>
      <c r="LW133" s="29">
        <v>140.196</v>
      </c>
      <c r="LX133" s="29">
        <v>155.18100000000001</v>
      </c>
      <c r="LY133" s="29">
        <v>162.083</v>
      </c>
      <c r="LZ133" s="29">
        <v>172.73599999999999</v>
      </c>
      <c r="MA133" s="29">
        <v>175.40299999999999</v>
      </c>
      <c r="MB133" s="29">
        <v>175.142</v>
      </c>
      <c r="MC133" s="29">
        <v>161.63399999999999</v>
      </c>
      <c r="MD133" s="29">
        <v>150.20500000000001</v>
      </c>
      <c r="ME133" s="29">
        <v>150.51599999999999</v>
      </c>
      <c r="MF133" s="29">
        <v>150.005</v>
      </c>
      <c r="MG133" s="29">
        <v>151.185</v>
      </c>
      <c r="MH133" s="29">
        <v>160.578</v>
      </c>
      <c r="MI133" s="29">
        <v>163.32400000000001</v>
      </c>
      <c r="MJ133" s="29">
        <v>154.34800000000001</v>
      </c>
      <c r="MK133" s="29">
        <v>143.738</v>
      </c>
      <c r="ML133" s="29">
        <v>142.03399999999999</v>
      </c>
      <c r="MM133" s="29">
        <v>144.27699999999999</v>
      </c>
      <c r="MN133" s="29">
        <v>146.958</v>
      </c>
      <c r="MO133" s="29">
        <v>147.49299999999999</v>
      </c>
      <c r="MP133" s="29">
        <v>162.54499999999999</v>
      </c>
      <c r="MQ133" s="29">
        <v>169.18199999999999</v>
      </c>
      <c r="MR133" s="29">
        <v>174.88900000000001</v>
      </c>
      <c r="MS133" s="29">
        <v>170.70500000000001</v>
      </c>
      <c r="MT133" s="29">
        <v>165.21299999999999</v>
      </c>
      <c r="MU133" s="29">
        <v>159.96700000000001</v>
      </c>
      <c r="MV133" s="29">
        <v>159.803</v>
      </c>
      <c r="MW133" s="29">
        <v>167.66200000000001</v>
      </c>
      <c r="MX133" s="29">
        <v>191.23599999999999</v>
      </c>
      <c r="MY133" s="29">
        <v>201.78899999999999</v>
      </c>
      <c r="MZ133" s="29">
        <v>202.39099999999999</v>
      </c>
      <c r="NA133" s="29">
        <v>202.16200000000001</v>
      </c>
      <c r="NB133" s="29">
        <v>205.017</v>
      </c>
      <c r="NC133" s="29">
        <v>198.59299999999999</v>
      </c>
      <c r="ND133" s="29">
        <v>209.011</v>
      </c>
      <c r="NE133" s="29">
        <v>221.37200000000001</v>
      </c>
      <c r="NF133" s="29">
        <v>223.922</v>
      </c>
      <c r="NG133" s="29">
        <v>228.01599999999999</v>
      </c>
      <c r="NH133" s="29">
        <v>240.726</v>
      </c>
      <c r="NI133" s="29">
        <v>256.16399999999999</v>
      </c>
      <c r="NJ133" s="29">
        <v>253.59299999999999</v>
      </c>
      <c r="NK133" s="29">
        <v>249.21600000000001</v>
      </c>
      <c r="NL133" s="29">
        <v>249.68600000000001</v>
      </c>
      <c r="NM133" s="29">
        <v>244.84200000000001</v>
      </c>
      <c r="NN133" s="29">
        <v>250.755</v>
      </c>
      <c r="NO133" s="29">
        <v>243.25200000000001</v>
      </c>
      <c r="NP133" s="29">
        <v>244.97200000000001</v>
      </c>
      <c r="NQ133" s="29">
        <v>228.39500000000001</v>
      </c>
      <c r="NR133" s="29">
        <v>220.93</v>
      </c>
      <c r="NS133" s="29">
        <v>216.01599999999999</v>
      </c>
      <c r="NT133" s="29">
        <v>213.6</v>
      </c>
      <c r="NU133" s="29">
        <v>213.166</v>
      </c>
      <c r="NV133" s="29">
        <v>215.56299999999999</v>
      </c>
      <c r="NW133" s="29">
        <v>212.14099999999999</v>
      </c>
      <c r="NX133" s="29">
        <v>211.15700000000001</v>
      </c>
      <c r="NY133" s="29">
        <v>201.56100000000001</v>
      </c>
      <c r="NZ133" s="29">
        <v>205.27600000000001</v>
      </c>
      <c r="OA133" s="29">
        <v>196.85300000000001</v>
      </c>
      <c r="OB133" s="29">
        <v>182.08799999999999</v>
      </c>
      <c r="OC133" s="29">
        <v>168.14099999999999</v>
      </c>
      <c r="OD133" s="29">
        <v>167.131</v>
      </c>
      <c r="OE133" s="29">
        <v>164.53399999999999</v>
      </c>
      <c r="OF133" s="29">
        <v>168.05</v>
      </c>
      <c r="OG133" s="29">
        <v>171.583</v>
      </c>
      <c r="OH133" s="29">
        <v>179.74100000000001</v>
      </c>
      <c r="OI133" s="29">
        <v>184.83099999999999</v>
      </c>
      <c r="OJ133" s="29">
        <v>184.74</v>
      </c>
      <c r="OK133" s="29">
        <v>184.053</v>
      </c>
      <c r="OL133" s="29">
        <v>185.91499999999999</v>
      </c>
      <c r="OM133" s="29">
        <v>185.84399999999999</v>
      </c>
      <c r="ON133" s="29">
        <v>181.86099999999999</v>
      </c>
      <c r="OO133" s="29">
        <v>182.11</v>
      </c>
      <c r="OP133" s="29">
        <v>181.38</v>
      </c>
      <c r="OQ133" s="29">
        <v>193.74299999999999</v>
      </c>
      <c r="OR133" s="29">
        <v>206.399</v>
      </c>
      <c r="OS133" s="29">
        <v>211.989</v>
      </c>
      <c r="OT133" s="29">
        <v>209.53</v>
      </c>
      <c r="OU133" s="29">
        <v>209.9</v>
      </c>
      <c r="OV133" s="29">
        <v>207.10499999999999</v>
      </c>
      <c r="OW133" s="29">
        <v>207.71899999999999</v>
      </c>
      <c r="OX133" s="29">
        <v>203.977</v>
      </c>
      <c r="OY133" s="29">
        <v>207.44</v>
      </c>
      <c r="OZ133" s="29">
        <v>204.43</v>
      </c>
      <c r="PA133" s="29">
        <v>215.91499999999999</v>
      </c>
      <c r="PB133" s="29">
        <v>232.535</v>
      </c>
      <c r="PC133" s="29">
        <v>236.65700000000001</v>
      </c>
      <c r="PD133" s="29">
        <v>243.53700000000001</v>
      </c>
      <c r="PE133" s="29">
        <v>251.47200000000001</v>
      </c>
      <c r="PF133" s="29">
        <v>245.59399999999999</v>
      </c>
      <c r="PG133" s="29">
        <v>240.09899999999999</v>
      </c>
      <c r="PH133" s="29">
        <v>228.62299999999999</v>
      </c>
      <c r="PI133" s="29">
        <v>209.85300000000001</v>
      </c>
      <c r="PJ133" s="29">
        <v>215.63800000000001</v>
      </c>
      <c r="PK133" s="29">
        <v>228.67699999999999</v>
      </c>
      <c r="PL133" s="29">
        <v>228.01900000000001</v>
      </c>
      <c r="PM133" s="29">
        <v>237.38200000000001</v>
      </c>
      <c r="PN133" s="29">
        <v>244.19900000000001</v>
      </c>
      <c r="PO133" s="29">
        <v>251.864</v>
      </c>
      <c r="PP133" s="29">
        <v>256.00299999999999</v>
      </c>
      <c r="PQ133" s="29">
        <v>253.81800000000001</v>
      </c>
      <c r="PR133" s="29">
        <v>248.828</v>
      </c>
      <c r="PS133" s="29">
        <v>242.876</v>
      </c>
      <c r="PT133" s="29">
        <v>243.029</v>
      </c>
      <c r="PU133" s="29">
        <v>242.08799999999999</v>
      </c>
      <c r="PV133" s="29">
        <v>238.36</v>
      </c>
      <c r="PW133" s="29">
        <v>240.50200000000001</v>
      </c>
      <c r="PX133" s="29">
        <v>251.054</v>
      </c>
      <c r="PY133" s="29">
        <v>257.827</v>
      </c>
      <c r="PZ133" s="29">
        <v>264.7</v>
      </c>
      <c r="QA133" s="29">
        <v>256.40199999999999</v>
      </c>
      <c r="QB133" s="29">
        <v>250.65600000000001</v>
      </c>
      <c r="QC133" s="29">
        <v>249.64099999999999</v>
      </c>
      <c r="QD133" s="29">
        <v>251.89500000000001</v>
      </c>
      <c r="QE133" s="29">
        <v>258.35199999999998</v>
      </c>
      <c r="QF133" s="29">
        <v>253.7</v>
      </c>
      <c r="QG133" s="29">
        <v>253.19300000000001</v>
      </c>
      <c r="QH133" s="29">
        <v>263.47399999999999</v>
      </c>
      <c r="QI133" s="29">
        <v>289.38900000000001</v>
      </c>
      <c r="QJ133" s="29">
        <v>292.64800000000002</v>
      </c>
      <c r="QK133" s="29">
        <v>273.38400000000001</v>
      </c>
      <c r="QL133" s="29">
        <v>260.62400000000002</v>
      </c>
      <c r="QM133" s="29">
        <v>266.005</v>
      </c>
      <c r="QN133" s="29">
        <v>275.04899999999998</v>
      </c>
      <c r="QO133" s="29">
        <v>276.83600000000001</v>
      </c>
      <c r="QP133" s="29">
        <v>279.86500000000001</v>
      </c>
      <c r="QQ133" s="29">
        <v>296.22699999999998</v>
      </c>
      <c r="QR133" s="29">
        <v>304.392</v>
      </c>
      <c r="QS133" s="29">
        <v>306.27300000000002</v>
      </c>
      <c r="QT133" s="29">
        <v>307.613</v>
      </c>
      <c r="QU133" s="29">
        <v>311.91899999999998</v>
      </c>
      <c r="QV133" s="29">
        <v>312.35199999999998</v>
      </c>
      <c r="QW133" s="29">
        <v>306.04500000000002</v>
      </c>
      <c r="QX133" s="29">
        <v>300.76</v>
      </c>
      <c r="QY133" s="29">
        <v>306.464</v>
      </c>
      <c r="QZ133" s="29">
        <v>332.09800000000001</v>
      </c>
      <c r="RA133" s="29">
        <v>331.517</v>
      </c>
      <c r="RB133" s="29">
        <v>338.58699999999999</v>
      </c>
      <c r="RC133" s="29">
        <v>335.89699999999999</v>
      </c>
      <c r="RD133" s="29">
        <v>331.24</v>
      </c>
      <c r="RE133" s="29">
        <v>334.09899999999999</v>
      </c>
      <c r="RF133" s="29">
        <v>332.858</v>
      </c>
      <c r="RG133" s="29">
        <v>346.87400000000002</v>
      </c>
      <c r="RH133" s="29">
        <v>350.11</v>
      </c>
      <c r="RI133" s="29">
        <v>353.45600000000002</v>
      </c>
      <c r="RJ133" s="29">
        <v>359.96899999999999</v>
      </c>
      <c r="RK133" s="29">
        <v>341.887</v>
      </c>
      <c r="RL133" s="29">
        <v>333.67599999999999</v>
      </c>
      <c r="RM133" s="29">
        <v>331.41800000000001</v>
      </c>
      <c r="RN133" s="29">
        <v>330.31200000000001</v>
      </c>
      <c r="RO133" s="29">
        <v>320.97899999999998</v>
      </c>
      <c r="RP133" s="29">
        <v>323.66300000000001</v>
      </c>
      <c r="RQ133" s="29">
        <v>327.11200000000002</v>
      </c>
      <c r="RR133" s="29">
        <v>325.24599999999998</v>
      </c>
      <c r="RS133" s="29">
        <v>320.55599999999998</v>
      </c>
      <c r="RT133" s="29">
        <v>317.495</v>
      </c>
      <c r="RU133" s="29">
        <v>311.738</v>
      </c>
      <c r="RV133" s="29">
        <v>312.18299999999999</v>
      </c>
      <c r="RW133" s="29">
        <v>308.67899999999997</v>
      </c>
      <c r="RX133" s="29">
        <v>318.71499999999997</v>
      </c>
      <c r="RY133" s="29">
        <v>331.26100000000002</v>
      </c>
      <c r="RZ133" s="29">
        <v>333.50700000000001</v>
      </c>
      <c r="SA133" s="29">
        <v>330.01900000000001</v>
      </c>
      <c r="SB133" s="29">
        <v>326.58</v>
      </c>
      <c r="SC133" s="29">
        <v>319.685</v>
      </c>
      <c r="SD133" s="29">
        <v>304.14499999999998</v>
      </c>
      <c r="SE133" s="29">
        <v>293.024</v>
      </c>
      <c r="SF133" s="29">
        <v>289.98200000000003</v>
      </c>
      <c r="SG133" s="29">
        <v>281.85500000000002</v>
      </c>
      <c r="SH133" s="29">
        <v>276.51299999999998</v>
      </c>
      <c r="SI133" s="29">
        <v>270.71300000000002</v>
      </c>
      <c r="SJ133" s="29">
        <v>268.678</v>
      </c>
      <c r="SK133" s="29">
        <v>276.01600000000002</v>
      </c>
      <c r="SL133" s="29">
        <v>275.28699999999998</v>
      </c>
      <c r="SM133" s="29">
        <v>275.13200000000001</v>
      </c>
      <c r="SN133" s="29">
        <v>285.64400000000001</v>
      </c>
      <c r="SO133" s="29">
        <v>275.87</v>
      </c>
      <c r="SP133" s="29">
        <v>271.65800000000002</v>
      </c>
      <c r="SQ133" s="29">
        <v>259.82100000000003</v>
      </c>
      <c r="SR133" s="29">
        <v>248.86500000000001</v>
      </c>
      <c r="SS133" s="29">
        <v>242.28</v>
      </c>
      <c r="ST133" s="29">
        <v>241.43899999999999</v>
      </c>
      <c r="SU133" s="29">
        <v>236.15299999999999</v>
      </c>
      <c r="SV133" s="29">
        <v>229.95099999999999</v>
      </c>
      <c r="SW133" s="29">
        <v>231.137</v>
      </c>
      <c r="SX133" s="29">
        <v>233.66399999999999</v>
      </c>
      <c r="SY133" s="29">
        <v>233.851</v>
      </c>
      <c r="SZ133" s="29">
        <v>233.42500000000001</v>
      </c>
      <c r="TA133" s="29">
        <v>240.75700000000001</v>
      </c>
      <c r="TB133" s="29">
        <v>252.369</v>
      </c>
      <c r="TC133" s="29">
        <v>257.41500000000002</v>
      </c>
      <c r="TD133" s="29">
        <v>260.78899999999999</v>
      </c>
      <c r="TE133" s="29">
        <v>262.84199999999998</v>
      </c>
      <c r="TF133" s="29">
        <v>257.91699999999997</v>
      </c>
      <c r="TG133" s="29">
        <v>257.15199999999999</v>
      </c>
      <c r="TH133" s="29">
        <v>255.536</v>
      </c>
      <c r="TI133" s="29">
        <v>253.35400000000001</v>
      </c>
    </row>
    <row r="134" spans="2:529" x14ac:dyDescent="0.25">
      <c r="B134" s="29" t="s">
        <v>18</v>
      </c>
      <c r="C134" s="29" t="s">
        <v>927</v>
      </c>
      <c r="D134" s="29">
        <f t="shared" si="16"/>
        <v>514</v>
      </c>
      <c r="E134" s="29" t="str" cm="1">
        <f t="array" ref="E134">_xll.BDP($B134&amp;" corp",E$11)</f>
        <v>ENGIFP 3 7/8 PERP</v>
      </c>
      <c r="F134" s="29" t="str" cm="1">
        <f t="array" ref="F134">_xll.BDP($B134&amp;" corp",F$11)</f>
        <v>ENGIFP</v>
      </c>
      <c r="G134" s="29" cm="1">
        <f t="array" ref="G134">_xll.BDP($B134&amp;" corp",G$11)</f>
        <v>3.875</v>
      </c>
      <c r="H134" s="31" cm="1">
        <f t="array" ref="H134">_xll.BDP($B134&amp;" corp",H$11)*1</f>
        <v>45445</v>
      </c>
      <c r="I134" s="31" t="str">
        <f t="shared" si="14"/>
        <v>ENGIFP 3.875 24</v>
      </c>
      <c r="J134" s="29" t="str" cm="1">
        <f t="array" ref="J134">_xll.BDP($B134&amp;" corp",J$11)</f>
        <v>EUR</v>
      </c>
      <c r="K134" s="31" cm="1">
        <f t="array" ref="K134">_xll.BDP($B134&amp;" corp",K$11)*1</f>
        <v>41781</v>
      </c>
      <c r="L134" s="29">
        <f t="shared" ca="1" si="15"/>
        <v>2345</v>
      </c>
      <c r="N134" s="29">
        <v>1</v>
      </c>
      <c r="O134" s="29" t="s">
        <v>1174</v>
      </c>
      <c r="P134" s="29">
        <f>_xll.BDH(B134&amp;"@"&amp;C134&amp;" Corp","blp_i_sprd_mid","-2AY",,"Dates=h","Fill=C","Sort=R","Dir=H","factor=1","pcs="&amp;TV135,"cols=514;rows=1")</f>
        <v>176.65</v>
      </c>
      <c r="Q134" s="29">
        <v>177.49700000000001</v>
      </c>
      <c r="R134" s="29">
        <v>178.72499999999999</v>
      </c>
      <c r="S134" s="29">
        <v>183.37200000000001</v>
      </c>
      <c r="T134" s="29">
        <v>186.059</v>
      </c>
      <c r="U134" s="29">
        <v>178.09899999999999</v>
      </c>
      <c r="V134" s="29">
        <v>176.91499999999999</v>
      </c>
      <c r="W134" s="29">
        <v>179.27</v>
      </c>
      <c r="X134" s="29">
        <v>178.215</v>
      </c>
      <c r="Y134" s="29">
        <v>178.33799999999999</v>
      </c>
      <c r="Z134" s="29">
        <v>177.67</v>
      </c>
      <c r="AA134" s="29">
        <v>177.322</v>
      </c>
      <c r="AB134" s="29">
        <v>183.52699999999999</v>
      </c>
      <c r="AC134" s="29">
        <v>189.11</v>
      </c>
      <c r="AD134" s="29">
        <v>190.023</v>
      </c>
      <c r="AE134" s="29">
        <v>195.791</v>
      </c>
      <c r="AF134" s="29">
        <v>198.91800000000001</v>
      </c>
      <c r="AG134" s="29">
        <v>204.56</v>
      </c>
      <c r="AH134" s="29">
        <v>207.90700000000001</v>
      </c>
      <c r="AI134" s="29">
        <v>204.12899999999999</v>
      </c>
      <c r="AJ134" s="29">
        <v>195.26900000000001</v>
      </c>
      <c r="AK134" s="29">
        <v>196.10900000000001</v>
      </c>
      <c r="AL134" s="29">
        <v>194.91300000000001</v>
      </c>
      <c r="AM134" s="29">
        <v>186.22300000000001</v>
      </c>
      <c r="AN134" s="29">
        <v>187.31</v>
      </c>
      <c r="AO134" s="29">
        <v>187.58</v>
      </c>
      <c r="AP134" s="29">
        <v>188.90199999999999</v>
      </c>
      <c r="AQ134" s="29">
        <v>189.61600000000001</v>
      </c>
      <c r="AR134" s="29">
        <v>187.33199999999999</v>
      </c>
      <c r="AS134" s="29">
        <v>182.3</v>
      </c>
      <c r="AT134" s="29">
        <v>184.887</v>
      </c>
      <c r="AU134" s="29">
        <v>184.167</v>
      </c>
      <c r="AV134" s="29">
        <v>180.66200000000001</v>
      </c>
      <c r="AW134" s="29">
        <v>180.643</v>
      </c>
      <c r="AX134" s="29">
        <v>179.83099999999999</v>
      </c>
      <c r="AY134" s="29">
        <v>179.98</v>
      </c>
      <c r="AZ134" s="29">
        <v>181.75800000000001</v>
      </c>
      <c r="BA134" s="29">
        <v>180.56700000000001</v>
      </c>
      <c r="BB134" s="29">
        <v>182.36699999999999</v>
      </c>
      <c r="BC134" s="29">
        <v>182.00700000000001</v>
      </c>
      <c r="BD134" s="29">
        <v>179.048</v>
      </c>
      <c r="BE134" s="29">
        <v>179.25200000000001</v>
      </c>
      <c r="BF134" s="29">
        <v>181.74</v>
      </c>
      <c r="BG134" s="29">
        <v>183.42400000000001</v>
      </c>
      <c r="BH134" s="29">
        <v>182.76499999999999</v>
      </c>
      <c r="BI134" s="29">
        <v>180.24199999999999</v>
      </c>
      <c r="BJ134" s="29">
        <v>180.042</v>
      </c>
      <c r="BK134" s="29">
        <v>178.53</v>
      </c>
      <c r="BL134" s="29">
        <v>178.61500000000001</v>
      </c>
      <c r="BM134" s="29">
        <v>177.22499999999999</v>
      </c>
      <c r="BN134" s="29">
        <v>179.405</v>
      </c>
      <c r="BO134" s="29">
        <v>181.71700000000001</v>
      </c>
      <c r="BP134" s="29">
        <v>186.464</v>
      </c>
      <c r="BQ134" s="29">
        <v>188.30199999999999</v>
      </c>
      <c r="BR134" s="29">
        <v>192.108</v>
      </c>
      <c r="BS134" s="29">
        <v>195.256</v>
      </c>
      <c r="BT134" s="29">
        <v>202.22300000000001</v>
      </c>
      <c r="BU134" s="29">
        <v>204.15799999999999</v>
      </c>
      <c r="BV134" s="29">
        <v>204.637</v>
      </c>
      <c r="BW134" s="29">
        <v>204.40799999999999</v>
      </c>
      <c r="BX134" s="29">
        <v>200.56700000000001</v>
      </c>
      <c r="BY134" s="29">
        <v>201.333</v>
      </c>
      <c r="BZ134" s="29">
        <v>199.09200000000001</v>
      </c>
      <c r="CA134" s="29">
        <v>199.72200000000001</v>
      </c>
      <c r="CB134" s="29">
        <v>203.59399999999999</v>
      </c>
      <c r="CC134" s="29">
        <v>204.886</v>
      </c>
      <c r="CD134" s="29">
        <v>204.625</v>
      </c>
      <c r="CE134" s="29">
        <v>213.191</v>
      </c>
      <c r="CF134" s="29">
        <v>221.96199999999999</v>
      </c>
      <c r="CG134" s="29">
        <v>224.18</v>
      </c>
      <c r="CH134" s="29">
        <v>226.26300000000001</v>
      </c>
      <c r="CI134" s="29">
        <v>229.309</v>
      </c>
      <c r="CJ134" s="29">
        <v>228.83600000000001</v>
      </c>
      <c r="CK134" s="29">
        <v>233.65299999999999</v>
      </c>
      <c r="CL134" s="29">
        <v>232.934</v>
      </c>
      <c r="CM134" s="29">
        <v>232.20500000000001</v>
      </c>
      <c r="CN134" s="29">
        <v>231.768</v>
      </c>
      <c r="CO134" s="29">
        <v>232.405</v>
      </c>
      <c r="CP134" s="29">
        <v>234.935</v>
      </c>
      <c r="CQ134" s="29">
        <v>234.56899999999999</v>
      </c>
      <c r="CR134" s="29">
        <v>235.232</v>
      </c>
      <c r="CS134" s="29">
        <v>238.15199999999999</v>
      </c>
      <c r="CT134" s="29">
        <v>240.06200000000001</v>
      </c>
      <c r="CU134" s="29">
        <v>240.31800000000001</v>
      </c>
      <c r="CV134" s="29">
        <v>238.53</v>
      </c>
      <c r="CW134" s="29">
        <v>236.69</v>
      </c>
      <c r="CX134" s="29">
        <v>235.17599999999999</v>
      </c>
      <c r="CY134" s="29">
        <v>238.37200000000001</v>
      </c>
      <c r="CZ134" s="29">
        <v>233.001</v>
      </c>
      <c r="DA134" s="29">
        <v>232.96899999999999</v>
      </c>
      <c r="DB134" s="29">
        <v>223.73599999999999</v>
      </c>
      <c r="DC134" s="29">
        <v>218.09299999999999</v>
      </c>
      <c r="DD134" s="29">
        <v>228.57499999999999</v>
      </c>
      <c r="DE134" s="29">
        <v>224.92599999999999</v>
      </c>
      <c r="DF134" s="29">
        <v>223.10300000000001</v>
      </c>
      <c r="DG134" s="29">
        <v>199.554</v>
      </c>
      <c r="DH134" s="29">
        <v>190.31700000000001</v>
      </c>
      <c r="DI134" s="29">
        <v>188.02699999999999</v>
      </c>
      <c r="DJ134" s="29">
        <v>194.983</v>
      </c>
      <c r="DK134" s="29">
        <v>206.14500000000001</v>
      </c>
      <c r="DL134" s="29">
        <v>216.07400000000001</v>
      </c>
      <c r="DM134" s="29">
        <v>224.232</v>
      </c>
      <c r="DN134" s="29">
        <v>225.274</v>
      </c>
      <c r="DO134" s="29">
        <v>224.77</v>
      </c>
      <c r="DP134" s="29">
        <v>220.68799999999999</v>
      </c>
      <c r="DQ134" s="29">
        <v>222.67599999999999</v>
      </c>
      <c r="DR134" s="29">
        <v>237.77199999999999</v>
      </c>
      <c r="DS134" s="29">
        <v>242.571</v>
      </c>
      <c r="DT134" s="29">
        <v>245.465</v>
      </c>
      <c r="DU134" s="29">
        <v>246.79</v>
      </c>
      <c r="DV134" s="29">
        <v>248.22499999999999</v>
      </c>
      <c r="DW134" s="29">
        <v>261.50200000000001</v>
      </c>
      <c r="DX134" s="29">
        <v>269.65199999999999</v>
      </c>
      <c r="DY134" s="29">
        <v>274.73599999999999</v>
      </c>
      <c r="DZ134" s="29">
        <v>277.59899999999999</v>
      </c>
      <c r="EA134" s="29">
        <v>270.82</v>
      </c>
      <c r="EB134" s="29">
        <v>267.76799999999997</v>
      </c>
      <c r="EC134" s="29">
        <v>267.108</v>
      </c>
      <c r="ED134" s="29">
        <v>262.80799999999999</v>
      </c>
      <c r="EE134" s="29">
        <v>265.56299999999999</v>
      </c>
      <c r="EF134" s="29">
        <v>267.44600000000003</v>
      </c>
      <c r="EG134" s="29">
        <v>270.99400000000003</v>
      </c>
      <c r="EH134" s="29">
        <v>271.19499999999999</v>
      </c>
      <c r="EI134" s="29">
        <v>257.75299999999999</v>
      </c>
      <c r="EJ134" s="29">
        <v>255.541</v>
      </c>
      <c r="EK134" s="29">
        <v>248.34</v>
      </c>
      <c r="EL134" s="29">
        <v>245.292</v>
      </c>
      <c r="EM134" s="29">
        <v>240.78299999999999</v>
      </c>
      <c r="EN134" s="29">
        <v>246.51599999999999</v>
      </c>
      <c r="EO134" s="29">
        <v>246.83799999999999</v>
      </c>
      <c r="EP134" s="29">
        <v>250.39099999999999</v>
      </c>
      <c r="EQ134" s="29">
        <v>256.17500000000001</v>
      </c>
      <c r="ER134" s="29">
        <v>250.44</v>
      </c>
      <c r="ES134" s="29">
        <v>250.65199999999999</v>
      </c>
      <c r="ET134" s="29">
        <v>253.60300000000001</v>
      </c>
      <c r="EU134" s="29">
        <v>246.488</v>
      </c>
      <c r="EV134" s="29">
        <v>248.11</v>
      </c>
      <c r="EW134" s="29">
        <v>276.14499999999998</v>
      </c>
      <c r="EX134" s="29">
        <v>305.03300000000002</v>
      </c>
      <c r="EY134" s="29">
        <v>322.12400000000002</v>
      </c>
      <c r="EZ134" s="29">
        <v>345.39100000000002</v>
      </c>
      <c r="FA134" s="29">
        <v>351.13900000000001</v>
      </c>
      <c r="FB134" s="29">
        <v>351.85899999999998</v>
      </c>
      <c r="FC134" s="29">
        <v>356.04500000000002</v>
      </c>
      <c r="FD134" s="29">
        <v>380.85300000000001</v>
      </c>
      <c r="FE134" s="29">
        <v>409.88600000000002</v>
      </c>
      <c r="FF134" s="29">
        <v>397.983</v>
      </c>
      <c r="FG134" s="29">
        <v>397.68700000000001</v>
      </c>
      <c r="FH134" s="29">
        <v>400.17899999999997</v>
      </c>
      <c r="FI134" s="29">
        <v>438.32600000000002</v>
      </c>
      <c r="FJ134" s="29">
        <v>441.83699999999999</v>
      </c>
      <c r="FK134" s="29">
        <v>421.608</v>
      </c>
      <c r="FL134" s="29">
        <v>428.01499999999999</v>
      </c>
      <c r="FM134" s="29">
        <v>434.51299999999998</v>
      </c>
      <c r="FN134" s="29">
        <v>395.03100000000001</v>
      </c>
      <c r="FO134" s="29">
        <v>364.18599999999998</v>
      </c>
      <c r="FP134" s="29">
        <v>285.55900000000003</v>
      </c>
      <c r="FQ134" s="29">
        <v>287.11500000000001</v>
      </c>
      <c r="FR134" s="29">
        <v>244.29499999999999</v>
      </c>
      <c r="FS134" s="29">
        <v>240.19800000000001</v>
      </c>
      <c r="FT134" s="29">
        <v>249.24799999999999</v>
      </c>
      <c r="FU134" s="29">
        <v>198.46199999999999</v>
      </c>
      <c r="FV134" s="29">
        <v>182.304</v>
      </c>
      <c r="FW134" s="29">
        <v>176.52699999999999</v>
      </c>
      <c r="FX134" s="29">
        <v>178.898</v>
      </c>
      <c r="FY134" s="29">
        <v>192.70699999999999</v>
      </c>
      <c r="FZ134" s="29">
        <v>186.971</v>
      </c>
      <c r="GA134" s="29">
        <v>168.51</v>
      </c>
      <c r="GB134" s="29">
        <v>149.59399999999999</v>
      </c>
      <c r="GC134" s="29">
        <v>142.52099999999999</v>
      </c>
      <c r="GD134" s="29">
        <v>136.08699999999999</v>
      </c>
      <c r="GE134" s="29">
        <v>122.17400000000001</v>
      </c>
      <c r="GF134" s="29">
        <v>124.797</v>
      </c>
      <c r="GG134" s="29">
        <v>126.05</v>
      </c>
      <c r="GH134" s="29">
        <v>128.29900000000001</v>
      </c>
      <c r="GI134" s="29">
        <v>127.54600000000001</v>
      </c>
      <c r="GJ134" s="29">
        <v>128.83000000000001</v>
      </c>
      <c r="GK134" s="29">
        <v>128.53700000000001</v>
      </c>
      <c r="GL134" s="29">
        <v>127.99299999999999</v>
      </c>
      <c r="GM134" s="29">
        <v>130.37200000000001</v>
      </c>
      <c r="GN134" s="29">
        <v>131.33600000000001</v>
      </c>
      <c r="GO134" s="29">
        <v>128.75</v>
      </c>
      <c r="GP134" s="29">
        <v>127.267</v>
      </c>
      <c r="GQ134" s="29">
        <v>129.01400000000001</v>
      </c>
      <c r="GR134" s="29">
        <v>132.58699999999999</v>
      </c>
      <c r="GS134" s="29">
        <v>138.72</v>
      </c>
      <c r="GT134" s="29">
        <v>140.274</v>
      </c>
      <c r="GU134" s="29">
        <v>139.28299999999999</v>
      </c>
      <c r="GV134" s="29">
        <v>135.33199999999999</v>
      </c>
      <c r="GW134" s="29">
        <v>134</v>
      </c>
      <c r="GX134" s="29">
        <v>138.65199999999999</v>
      </c>
      <c r="GY134" s="29">
        <v>128.017</v>
      </c>
      <c r="GZ134" s="29">
        <v>124.209</v>
      </c>
      <c r="HA134" s="29">
        <v>120.498</v>
      </c>
      <c r="HB134" s="29">
        <v>120.265</v>
      </c>
      <c r="HC134" s="29">
        <v>118.56100000000001</v>
      </c>
      <c r="HD134" s="29">
        <v>119.63800000000001</v>
      </c>
      <c r="HE134" s="29">
        <v>127.003</v>
      </c>
      <c r="HF134" s="29">
        <v>128.41999999999999</v>
      </c>
      <c r="HG134" s="29">
        <v>126.57</v>
      </c>
      <c r="HH134" s="29">
        <v>126.176</v>
      </c>
      <c r="HI134" s="29">
        <v>128.678</v>
      </c>
      <c r="HJ134" s="29">
        <v>127.34399999999999</v>
      </c>
      <c r="HK134" s="29">
        <v>131.88200000000001</v>
      </c>
      <c r="HL134" s="29">
        <v>131.42099999999999</v>
      </c>
      <c r="HM134" s="29">
        <v>128.74199999999999</v>
      </c>
      <c r="HN134" s="29">
        <v>126.977</v>
      </c>
      <c r="HO134" s="29">
        <v>123.22199999999999</v>
      </c>
      <c r="HP134" s="29">
        <v>121.551</v>
      </c>
      <c r="HQ134" s="29">
        <v>120.89100000000001</v>
      </c>
      <c r="HR134" s="29">
        <v>124.848</v>
      </c>
      <c r="HS134" s="29">
        <v>122.699</v>
      </c>
      <c r="HT134" s="29">
        <v>125.276</v>
      </c>
      <c r="HU134" s="29">
        <v>127.491</v>
      </c>
      <c r="HV134" s="29">
        <v>126.985</v>
      </c>
      <c r="HW134" s="29">
        <v>127.93600000000001</v>
      </c>
      <c r="HX134" s="29">
        <v>130.261</v>
      </c>
      <c r="HY134" s="29">
        <v>130.54900000000001</v>
      </c>
      <c r="HZ134" s="29">
        <v>131.023</v>
      </c>
      <c r="IA134" s="29">
        <v>134.67500000000001</v>
      </c>
      <c r="IB134" s="29">
        <v>137.59299999999999</v>
      </c>
      <c r="IC134" s="29">
        <v>134.47200000000001</v>
      </c>
      <c r="ID134" s="29">
        <v>136.041</v>
      </c>
      <c r="IE134" s="29">
        <v>136.71799999999999</v>
      </c>
      <c r="IF134" s="29">
        <v>139.46600000000001</v>
      </c>
      <c r="IG134" s="29">
        <v>142.441</v>
      </c>
      <c r="IH134" s="29">
        <v>145.24799999999999</v>
      </c>
      <c r="II134" s="29">
        <v>139.33199999999999</v>
      </c>
      <c r="IJ134" s="29">
        <v>143.4</v>
      </c>
      <c r="IK134" s="29">
        <v>144.62799999999999</v>
      </c>
      <c r="IL134" s="29">
        <v>144.28299999999999</v>
      </c>
      <c r="IM134" s="29">
        <v>143.946</v>
      </c>
      <c r="IN134" s="29">
        <v>146.65</v>
      </c>
      <c r="IO134" s="29">
        <v>150.53100000000001</v>
      </c>
      <c r="IP134" s="29">
        <v>149.33000000000001</v>
      </c>
      <c r="IQ134" s="29">
        <v>147.99100000000001</v>
      </c>
      <c r="IR134" s="29">
        <v>144.03</v>
      </c>
      <c r="IS134" s="29">
        <v>141.59399999999999</v>
      </c>
      <c r="IT134" s="29">
        <v>141.392</v>
      </c>
      <c r="IU134" s="29">
        <v>140.74299999999999</v>
      </c>
      <c r="IV134" s="29">
        <v>137.33099999999999</v>
      </c>
      <c r="IW134" s="29">
        <v>132.34</v>
      </c>
      <c r="IX134" s="29">
        <v>131.31700000000001</v>
      </c>
      <c r="IY134" s="29">
        <v>129.24600000000001</v>
      </c>
      <c r="IZ134" s="29">
        <v>125.575</v>
      </c>
      <c r="JA134" s="29">
        <v>129.10499999999999</v>
      </c>
      <c r="JB134" s="29">
        <v>127.42700000000001</v>
      </c>
      <c r="JC134" s="29">
        <v>130.87899999999999</v>
      </c>
      <c r="JD134" s="29">
        <v>133.614</v>
      </c>
      <c r="JE134" s="29">
        <v>134.38</v>
      </c>
      <c r="JF134" s="29">
        <v>130.04300000000001</v>
      </c>
      <c r="JG134" s="29">
        <v>128.15199999999999</v>
      </c>
      <c r="JH134" s="29">
        <v>123.22199999999999</v>
      </c>
      <c r="JI134" s="29">
        <v>124.429</v>
      </c>
      <c r="JJ134" s="29">
        <v>128.35599999999999</v>
      </c>
      <c r="JK134" s="29">
        <v>129.892</v>
      </c>
      <c r="JL134" s="29">
        <v>128.81899999999999</v>
      </c>
      <c r="JM134" s="29">
        <v>130.29499999999999</v>
      </c>
      <c r="JN134" s="29">
        <v>133.68100000000001</v>
      </c>
      <c r="JO134" s="29">
        <v>136.684</v>
      </c>
      <c r="JP134" s="29">
        <v>137.50800000000001</v>
      </c>
      <c r="JQ134" s="29">
        <v>140.529</v>
      </c>
      <c r="JR134" s="29">
        <v>143.744</v>
      </c>
      <c r="JS134" s="29">
        <v>143.12100000000001</v>
      </c>
      <c r="JT134" s="29">
        <v>149.58600000000001</v>
      </c>
      <c r="JU134" s="29">
        <v>155.113</v>
      </c>
      <c r="JV134" s="29">
        <v>159.714</v>
      </c>
      <c r="JW134" s="29">
        <v>155.99</v>
      </c>
      <c r="JX134" s="29">
        <v>156.477</v>
      </c>
      <c r="JY134" s="29">
        <v>157.28299999999999</v>
      </c>
      <c r="JZ134" s="29">
        <v>151.81</v>
      </c>
      <c r="KA134" s="29">
        <v>149.363</v>
      </c>
      <c r="KB134" s="29">
        <v>150.57499999999999</v>
      </c>
      <c r="KC134" s="29">
        <v>150.35499999999999</v>
      </c>
      <c r="KD134" s="29">
        <v>151.755</v>
      </c>
      <c r="KE134" s="29">
        <v>152.227</v>
      </c>
      <c r="KF134" s="29">
        <v>148.94399999999999</v>
      </c>
      <c r="KG134" s="29">
        <v>147.262</v>
      </c>
      <c r="KH134" s="29">
        <v>144.47499999999999</v>
      </c>
      <c r="KI134" s="29">
        <v>151.91300000000001</v>
      </c>
      <c r="KJ134" s="29">
        <v>150.309</v>
      </c>
      <c r="KK134" s="29">
        <v>142.154</v>
      </c>
      <c r="KL134" s="29">
        <v>135.21</v>
      </c>
      <c r="KM134" s="29">
        <v>131.72800000000001</v>
      </c>
      <c r="KN134" s="29">
        <v>134.91399999999999</v>
      </c>
      <c r="KO134" s="29">
        <v>162.535</v>
      </c>
      <c r="KP134" s="29">
        <v>162.083</v>
      </c>
      <c r="KQ134" s="29">
        <v>157.48500000000001</v>
      </c>
      <c r="KR134" s="29">
        <v>156.232</v>
      </c>
      <c r="KS134" s="29">
        <v>151.292</v>
      </c>
      <c r="KT134" s="29">
        <v>156.81899999999999</v>
      </c>
      <c r="KU134" s="29">
        <v>158.209</v>
      </c>
      <c r="KV134" s="29">
        <v>155.52199999999999</v>
      </c>
      <c r="KW134" s="29">
        <v>152.99799999999999</v>
      </c>
      <c r="KX134" s="29">
        <v>153.66499999999999</v>
      </c>
      <c r="KY134" s="29">
        <v>157.42699999999999</v>
      </c>
      <c r="KZ134" s="29">
        <v>155.29300000000001</v>
      </c>
      <c r="LA134" s="29">
        <v>150.18299999999999</v>
      </c>
      <c r="LB134" s="29">
        <v>153.191</v>
      </c>
      <c r="LC134" s="29">
        <v>150.40600000000001</v>
      </c>
      <c r="LD134" s="29">
        <v>160.321</v>
      </c>
      <c r="LE134" s="29">
        <v>166.48099999999999</v>
      </c>
      <c r="LF134" s="29">
        <v>168.136</v>
      </c>
      <c r="LG134" s="29">
        <v>180.928</v>
      </c>
      <c r="LH134" s="29">
        <v>183.999</v>
      </c>
      <c r="LI134" s="29">
        <v>174.29</v>
      </c>
      <c r="LJ134" s="29">
        <v>169.58699999999999</v>
      </c>
      <c r="LK134" s="29">
        <v>163.89</v>
      </c>
      <c r="LL134" s="29">
        <v>166.71</v>
      </c>
      <c r="LM134" s="29">
        <v>167.17500000000001</v>
      </c>
      <c r="LN134" s="29">
        <v>173.61</v>
      </c>
      <c r="LO134" s="29">
        <v>176.97900000000001</v>
      </c>
      <c r="LP134" s="29">
        <v>184.792</v>
      </c>
      <c r="LQ134" s="29">
        <v>173.072</v>
      </c>
      <c r="LR134" s="29">
        <v>161.994</v>
      </c>
      <c r="LS134" s="29">
        <v>158.792</v>
      </c>
      <c r="LT134" s="29">
        <v>160.30699999999999</v>
      </c>
      <c r="LU134" s="29">
        <v>153.523</v>
      </c>
      <c r="LV134" s="29">
        <v>149.941</v>
      </c>
      <c r="LW134" s="29">
        <v>148.643</v>
      </c>
      <c r="LX134" s="29">
        <v>160.27099999999999</v>
      </c>
      <c r="LY134" s="29">
        <v>162.27099999999999</v>
      </c>
      <c r="LZ134" s="29">
        <v>169.149</v>
      </c>
      <c r="MA134" s="29">
        <v>169.66300000000001</v>
      </c>
      <c r="MB134" s="29">
        <v>170.249</v>
      </c>
      <c r="MC134" s="29">
        <v>160.25700000000001</v>
      </c>
      <c r="MD134" s="29">
        <v>153.29599999999999</v>
      </c>
      <c r="ME134" s="29">
        <v>153.68700000000001</v>
      </c>
      <c r="MF134" s="29">
        <v>150.53200000000001</v>
      </c>
      <c r="MG134" s="29">
        <v>151.227</v>
      </c>
      <c r="MH134" s="29">
        <v>161.59100000000001</v>
      </c>
      <c r="MI134" s="29">
        <v>161.79599999999999</v>
      </c>
      <c r="MJ134" s="29">
        <v>153.82300000000001</v>
      </c>
      <c r="MK134" s="29">
        <v>143.14699999999999</v>
      </c>
      <c r="ML134" s="29">
        <v>142.22200000000001</v>
      </c>
      <c r="MM134" s="29">
        <v>145.63</v>
      </c>
      <c r="MN134" s="29">
        <v>147.05099999999999</v>
      </c>
      <c r="MO134" s="29">
        <v>148.71600000000001</v>
      </c>
      <c r="MP134" s="29">
        <v>156.01599999999999</v>
      </c>
      <c r="MQ134" s="29">
        <v>177.36199999999999</v>
      </c>
      <c r="MR134" s="29">
        <v>185.583</v>
      </c>
      <c r="MS134" s="29">
        <v>182.00800000000001</v>
      </c>
      <c r="MT134" s="29">
        <v>175.83</v>
      </c>
      <c r="MU134" s="29">
        <v>173.11600000000001</v>
      </c>
      <c r="MV134" s="29">
        <v>172.26900000000001</v>
      </c>
      <c r="MW134" s="29">
        <v>180.023</v>
      </c>
      <c r="MX134" s="29">
        <v>196.511</v>
      </c>
      <c r="MY134" s="29">
        <v>208.00899999999999</v>
      </c>
      <c r="MZ134" s="29">
        <v>209.80699999999999</v>
      </c>
      <c r="NA134" s="29">
        <v>213.52199999999999</v>
      </c>
      <c r="NB134" s="29">
        <v>214.75399999999999</v>
      </c>
      <c r="NC134" s="29">
        <v>208.351</v>
      </c>
      <c r="ND134" s="29">
        <v>213.30500000000001</v>
      </c>
      <c r="NE134" s="29">
        <v>224.66499999999999</v>
      </c>
      <c r="NF134" s="29">
        <v>224.72200000000001</v>
      </c>
      <c r="NG134" s="29">
        <v>226.22300000000001</v>
      </c>
      <c r="NH134" s="29">
        <v>231.30099999999999</v>
      </c>
      <c r="NI134" s="29">
        <v>239.49100000000001</v>
      </c>
      <c r="NJ134" s="29">
        <v>237.167</v>
      </c>
      <c r="NK134" s="29">
        <v>232.61699999999999</v>
      </c>
      <c r="NL134" s="29">
        <v>234.28200000000001</v>
      </c>
      <c r="NM134" s="29">
        <v>230.95500000000001</v>
      </c>
      <c r="NN134" s="29">
        <v>231.47300000000001</v>
      </c>
      <c r="NO134" s="29">
        <v>228.10300000000001</v>
      </c>
      <c r="NP134" s="29">
        <v>229.84</v>
      </c>
      <c r="NQ134" s="29">
        <v>218.55500000000001</v>
      </c>
      <c r="NR134" s="29">
        <v>214.50200000000001</v>
      </c>
      <c r="NS134" s="29">
        <v>210.21299999999999</v>
      </c>
      <c r="NT134" s="29">
        <v>208.66499999999999</v>
      </c>
      <c r="NU134" s="29">
        <v>207.559</v>
      </c>
      <c r="NV134" s="29">
        <v>210.57400000000001</v>
      </c>
      <c r="NW134" s="29">
        <v>209.85400000000001</v>
      </c>
      <c r="NX134" s="29">
        <v>208.89</v>
      </c>
      <c r="NY134" s="29">
        <v>201.55199999999999</v>
      </c>
      <c r="NZ134" s="29">
        <v>205.292</v>
      </c>
      <c r="OA134" s="29">
        <v>201.339</v>
      </c>
      <c r="OB134" s="29">
        <v>190.381</v>
      </c>
      <c r="OC134" s="29">
        <v>177.8</v>
      </c>
      <c r="OD134" s="29">
        <v>175.04900000000001</v>
      </c>
      <c r="OE134" s="29">
        <v>174.38800000000001</v>
      </c>
      <c r="OF134" s="29">
        <v>176.30500000000001</v>
      </c>
      <c r="OG134" s="29">
        <v>178.107</v>
      </c>
      <c r="OH134" s="29">
        <v>180.548</v>
      </c>
      <c r="OI134" s="29">
        <v>182.97</v>
      </c>
      <c r="OJ134" s="29">
        <v>181.643</v>
      </c>
      <c r="OK134" s="29">
        <v>181.024</v>
      </c>
      <c r="OL134" s="29">
        <v>178.63900000000001</v>
      </c>
      <c r="OM134" s="29">
        <v>177.98400000000001</v>
      </c>
      <c r="ON134" s="29">
        <v>173.976</v>
      </c>
      <c r="OO134" s="29">
        <v>172.27</v>
      </c>
      <c r="OP134" s="29">
        <v>171.64400000000001</v>
      </c>
      <c r="OQ134" s="29">
        <v>182.988</v>
      </c>
      <c r="OR134" s="29">
        <v>193.73</v>
      </c>
      <c r="OS134" s="29">
        <v>200.09800000000001</v>
      </c>
      <c r="OT134" s="29">
        <v>197.20500000000001</v>
      </c>
      <c r="OU134" s="29">
        <v>196.66</v>
      </c>
      <c r="OV134" s="29">
        <v>192.96799999999999</v>
      </c>
      <c r="OW134" s="29">
        <v>192.392</v>
      </c>
      <c r="OX134" s="29">
        <v>192.078</v>
      </c>
      <c r="OY134" s="29">
        <v>196.572</v>
      </c>
      <c r="OZ134" s="29">
        <v>195.154</v>
      </c>
      <c r="PA134" s="29">
        <v>206.285</v>
      </c>
      <c r="PB134" s="29">
        <v>221.13800000000001</v>
      </c>
      <c r="PC134" s="29">
        <v>230.53</v>
      </c>
      <c r="PD134" s="29">
        <v>228.553</v>
      </c>
      <c r="PE134" s="29">
        <v>236.36199999999999</v>
      </c>
      <c r="PF134" s="29">
        <v>232.91800000000001</v>
      </c>
      <c r="PG134" s="29">
        <v>228.06399999999999</v>
      </c>
      <c r="PH134" s="29">
        <v>221.792</v>
      </c>
      <c r="PI134" s="29">
        <v>215.58500000000001</v>
      </c>
      <c r="PJ134" s="29">
        <v>223.37299999999999</v>
      </c>
      <c r="PK134" s="29">
        <v>228.751</v>
      </c>
      <c r="PL134" s="29">
        <v>231.678</v>
      </c>
      <c r="PM134" s="29">
        <v>240.48</v>
      </c>
      <c r="PN134" s="29">
        <v>249.49799999999999</v>
      </c>
      <c r="PO134" s="29">
        <v>255.262</v>
      </c>
      <c r="PP134" s="29">
        <v>259.33499999999998</v>
      </c>
      <c r="PQ134" s="29">
        <v>257.55599999999998</v>
      </c>
      <c r="PR134" s="29">
        <v>253.001</v>
      </c>
      <c r="PS134" s="29">
        <v>248.60499999999999</v>
      </c>
      <c r="PT134" s="29">
        <v>249.315</v>
      </c>
      <c r="PU134" s="29">
        <v>248.988</v>
      </c>
      <c r="PV134" s="29">
        <v>245.91800000000001</v>
      </c>
      <c r="PW134" s="29">
        <v>249.03399999999999</v>
      </c>
      <c r="PX134" s="29">
        <v>256.24700000000001</v>
      </c>
      <c r="PY134" s="29">
        <v>259.92</v>
      </c>
      <c r="PZ134" s="29">
        <v>260.88299999999998</v>
      </c>
      <c r="QA134" s="29">
        <v>259.154</v>
      </c>
      <c r="QB134" s="29">
        <v>259.77199999999999</v>
      </c>
      <c r="QC134" s="29">
        <v>258.22399999999999</v>
      </c>
      <c r="QD134" s="29">
        <v>261.18900000000002</v>
      </c>
      <c r="QE134" s="29">
        <v>270.428</v>
      </c>
      <c r="QF134" s="29">
        <v>267.95100000000002</v>
      </c>
      <c r="QG134" s="29">
        <v>267.81200000000001</v>
      </c>
      <c r="QH134" s="29">
        <v>271.18400000000003</v>
      </c>
      <c r="QI134" s="29">
        <v>281.221</v>
      </c>
      <c r="QJ134" s="29">
        <v>283.53899999999999</v>
      </c>
      <c r="QK134" s="29">
        <v>274.846</v>
      </c>
      <c r="QL134" s="29">
        <v>261.75799999999998</v>
      </c>
      <c r="QM134" s="29">
        <v>264.27499999999998</v>
      </c>
      <c r="QN134" s="29">
        <v>268.60199999999998</v>
      </c>
      <c r="QO134" s="29">
        <v>269.06299999999999</v>
      </c>
      <c r="QP134" s="29">
        <v>272.05200000000002</v>
      </c>
      <c r="QQ134" s="29">
        <v>276.83800000000002</v>
      </c>
      <c r="QR134" s="29">
        <v>282.49299999999999</v>
      </c>
      <c r="QS134" s="29">
        <v>282.97899999999998</v>
      </c>
      <c r="QT134" s="29">
        <v>284.69600000000003</v>
      </c>
      <c r="QU134" s="29">
        <v>287.62299999999999</v>
      </c>
      <c r="QV134" s="29">
        <v>284.90800000000002</v>
      </c>
      <c r="QW134" s="29">
        <v>280.83300000000003</v>
      </c>
      <c r="QX134" s="29">
        <v>276.529</v>
      </c>
      <c r="QY134" s="29">
        <v>276.60700000000003</v>
      </c>
      <c r="QZ134" s="29">
        <v>294.54599999999999</v>
      </c>
      <c r="RA134" s="29">
        <v>289.58600000000001</v>
      </c>
      <c r="RB134" s="29">
        <v>299.73899999999998</v>
      </c>
      <c r="RC134" s="29">
        <v>296.43400000000003</v>
      </c>
      <c r="RD134" s="29">
        <v>293.61200000000002</v>
      </c>
      <c r="RE134" s="29">
        <v>304.28899999999999</v>
      </c>
      <c r="RF134" s="29">
        <v>304.25799999999998</v>
      </c>
      <c r="RG134" s="29">
        <v>313.68799999999999</v>
      </c>
      <c r="RH134" s="29">
        <v>320.08</v>
      </c>
      <c r="RI134" s="29">
        <v>322.983</v>
      </c>
      <c r="RJ134" s="29">
        <v>326.40300000000002</v>
      </c>
      <c r="RK134" s="29">
        <v>312.93599999999998</v>
      </c>
      <c r="RL134" s="29">
        <v>303.90199999999999</v>
      </c>
      <c r="RM134" s="29">
        <v>302.75799999999998</v>
      </c>
      <c r="RN134" s="29">
        <v>301.964</v>
      </c>
      <c r="RO134" s="29">
        <v>296.375</v>
      </c>
      <c r="RP134" s="29">
        <v>298.55900000000003</v>
      </c>
      <c r="RQ134" s="29">
        <v>299.137</v>
      </c>
      <c r="RR134" s="29">
        <v>298.529</v>
      </c>
      <c r="RS134" s="29">
        <v>296.66699999999997</v>
      </c>
      <c r="RT134" s="29">
        <v>294.43700000000001</v>
      </c>
      <c r="RU134" s="29">
        <v>289.97000000000003</v>
      </c>
      <c r="RV134" s="29">
        <v>289.60899999999998</v>
      </c>
      <c r="RW134" s="29">
        <v>288.04300000000001</v>
      </c>
      <c r="RX134" s="29">
        <v>296.541</v>
      </c>
      <c r="RY134" s="29">
        <v>304.47399999999999</v>
      </c>
      <c r="RZ134" s="29">
        <v>305.51</v>
      </c>
      <c r="SA134" s="29">
        <v>303.35899999999998</v>
      </c>
      <c r="SB134" s="29">
        <v>302.84800000000001</v>
      </c>
      <c r="SC134" s="29">
        <v>297.73899999999998</v>
      </c>
      <c r="SD134" s="29">
        <v>289.53800000000001</v>
      </c>
      <c r="SE134" s="29">
        <v>280.84100000000001</v>
      </c>
      <c r="SF134" s="29">
        <v>279.74299999999999</v>
      </c>
      <c r="SG134" s="29">
        <v>274.18900000000002</v>
      </c>
      <c r="SH134" s="29">
        <v>267.02600000000001</v>
      </c>
      <c r="SI134" s="29">
        <v>264.36500000000001</v>
      </c>
      <c r="SJ134" s="29">
        <v>261.81799999999998</v>
      </c>
      <c r="SK134" s="29">
        <v>265.88200000000001</v>
      </c>
      <c r="SL134" s="29">
        <v>267.12700000000001</v>
      </c>
      <c r="SM134" s="29">
        <v>270.8</v>
      </c>
      <c r="SN134" s="29">
        <v>277.303</v>
      </c>
      <c r="SO134" s="29">
        <v>268.51499999999999</v>
      </c>
      <c r="SP134" s="29">
        <v>266.13900000000001</v>
      </c>
      <c r="SQ134" s="29">
        <v>258.98599999999999</v>
      </c>
      <c r="SR134" s="29">
        <v>251.655</v>
      </c>
      <c r="SS134" s="29">
        <v>246.02799999999999</v>
      </c>
      <c r="ST134" s="29">
        <v>244.56800000000001</v>
      </c>
      <c r="SU134" s="29">
        <v>241.571</v>
      </c>
      <c r="SV134" s="29">
        <v>237.84800000000001</v>
      </c>
      <c r="SW134" s="29">
        <v>238.69499999999999</v>
      </c>
      <c r="SX134" s="29">
        <v>240.26900000000001</v>
      </c>
      <c r="SY134" s="29">
        <v>240.91200000000001</v>
      </c>
      <c r="SZ134" s="29">
        <v>240.73</v>
      </c>
      <c r="TA134" s="29">
        <v>243.86500000000001</v>
      </c>
      <c r="TB134" s="29">
        <v>248.66900000000001</v>
      </c>
      <c r="TC134" s="29">
        <v>251.756</v>
      </c>
      <c r="TD134" s="29">
        <v>252.268</v>
      </c>
      <c r="TE134" s="29">
        <v>254.55500000000001</v>
      </c>
      <c r="TF134" s="29">
        <v>249.602</v>
      </c>
      <c r="TG134" s="29">
        <v>250.422</v>
      </c>
      <c r="TH134" s="29">
        <v>248.42400000000001</v>
      </c>
      <c r="TI134" s="29">
        <v>245.035</v>
      </c>
    </row>
    <row r="135" spans="2:529" x14ac:dyDescent="0.25">
      <c r="B135" s="29" t="s">
        <v>7</v>
      </c>
      <c r="C135" s="29" t="s">
        <v>927</v>
      </c>
      <c r="D135" s="29">
        <f t="shared" si="16"/>
        <v>451</v>
      </c>
      <c r="E135" s="29" t="str" cm="1">
        <f t="array" ref="E135">_xll.BDP($B135&amp;" corp",E$11)</f>
        <v>ENGIFP 3 1/4 PERP</v>
      </c>
      <c r="F135" s="29" t="str" cm="1">
        <f t="array" ref="F135">_xll.BDP($B135&amp;" corp",F$11)</f>
        <v>ENGIFP</v>
      </c>
      <c r="G135" s="29" cm="1">
        <f t="array" ref="G135">_xll.BDP($B135&amp;" corp",G$11)</f>
        <v>3.25</v>
      </c>
      <c r="H135" s="31" cm="1">
        <f t="array" ref="H135">_xll.BDP($B135&amp;" corp",H$11)*1</f>
        <v>45624</v>
      </c>
      <c r="I135" s="31" t="str">
        <f t="shared" si="14"/>
        <v>ENGIFP 3.25 24</v>
      </c>
      <c r="J135" s="29" t="str" cm="1">
        <f t="array" ref="J135">_xll.BDP($B135&amp;" corp",J$11)</f>
        <v>EUR</v>
      </c>
      <c r="K135" s="31" cm="1">
        <f t="array" ref="K135">_xll.BDP($B135&amp;" corp",K$11)*1</f>
        <v>43482</v>
      </c>
      <c r="L135" s="29">
        <f t="shared" ca="1" si="15"/>
        <v>644</v>
      </c>
      <c r="N135" s="29">
        <v>1</v>
      </c>
      <c r="O135" s="29" t="s">
        <v>1174</v>
      </c>
      <c r="P135" s="29">
        <f>_xll.BDH(B135&amp;"@"&amp;C135&amp;" Corp","blp_i_sprd_mid","-2AY",,"Dates=h","Fill=C","Sort=R","Dir=H","factor=1","pcs="&amp;TV136,"cols=451;rows=1")</f>
        <v>169.53700000000001</v>
      </c>
      <c r="Q135" s="29">
        <v>170.846</v>
      </c>
      <c r="R135" s="29">
        <v>172.07</v>
      </c>
      <c r="S135" s="29">
        <v>175.036</v>
      </c>
      <c r="T135" s="29">
        <v>176.72300000000001</v>
      </c>
      <c r="U135" s="29">
        <v>168.804</v>
      </c>
      <c r="V135" s="29">
        <v>167.90799999999999</v>
      </c>
      <c r="W135" s="29">
        <v>170.36099999999999</v>
      </c>
      <c r="X135" s="29">
        <v>169.24</v>
      </c>
      <c r="Y135" s="29">
        <v>170.72900000000001</v>
      </c>
      <c r="Z135" s="29">
        <v>169.89599999999999</v>
      </c>
      <c r="AA135" s="29">
        <v>169.501</v>
      </c>
      <c r="AB135" s="29">
        <v>172.84800000000001</v>
      </c>
      <c r="AC135" s="29">
        <v>178.99799999999999</v>
      </c>
      <c r="AD135" s="29">
        <v>178.98699999999999</v>
      </c>
      <c r="AE135" s="29">
        <v>184.35300000000001</v>
      </c>
      <c r="AF135" s="29">
        <v>189.80600000000001</v>
      </c>
      <c r="AG135" s="29">
        <v>193.649</v>
      </c>
      <c r="AH135" s="29">
        <v>197.49100000000001</v>
      </c>
      <c r="AI135" s="29">
        <v>194.673</v>
      </c>
      <c r="AJ135" s="29">
        <v>186.35</v>
      </c>
      <c r="AK135" s="29">
        <v>188.43700000000001</v>
      </c>
      <c r="AL135" s="29">
        <v>186.77699999999999</v>
      </c>
      <c r="AM135" s="29">
        <v>178.99199999999999</v>
      </c>
      <c r="AN135" s="29">
        <v>180.386</v>
      </c>
      <c r="AO135" s="29">
        <v>180.94300000000001</v>
      </c>
      <c r="AP135" s="29">
        <v>182.65899999999999</v>
      </c>
      <c r="AQ135" s="29">
        <v>183.29599999999999</v>
      </c>
      <c r="AR135" s="29">
        <v>182.67</v>
      </c>
      <c r="AS135" s="29">
        <v>177.59700000000001</v>
      </c>
      <c r="AT135" s="29">
        <v>180.29499999999999</v>
      </c>
      <c r="AU135" s="29">
        <v>179.55699999999999</v>
      </c>
      <c r="AV135" s="29">
        <v>177.04599999999999</v>
      </c>
      <c r="AW135" s="29">
        <v>177.40799999999999</v>
      </c>
      <c r="AX135" s="29">
        <v>177.07900000000001</v>
      </c>
      <c r="AY135" s="29">
        <v>177.971</v>
      </c>
      <c r="AZ135" s="29">
        <v>179.78899999999999</v>
      </c>
      <c r="BA135" s="29">
        <v>176.929</v>
      </c>
      <c r="BB135" s="29">
        <v>180.45</v>
      </c>
      <c r="BC135" s="29">
        <v>178.63800000000001</v>
      </c>
      <c r="BD135" s="29">
        <v>178.40700000000001</v>
      </c>
      <c r="BE135" s="29">
        <v>179.25800000000001</v>
      </c>
      <c r="BF135" s="29">
        <v>182.31899999999999</v>
      </c>
      <c r="BG135" s="29">
        <v>182.86099999999999</v>
      </c>
      <c r="BH135" s="29">
        <v>184.066</v>
      </c>
      <c r="BI135" s="29">
        <v>181.447</v>
      </c>
      <c r="BJ135" s="29">
        <v>182.33699999999999</v>
      </c>
      <c r="BK135" s="29">
        <v>180.446</v>
      </c>
      <c r="BL135" s="29">
        <v>179.28100000000001</v>
      </c>
      <c r="BM135" s="29">
        <v>174.886</v>
      </c>
      <c r="BN135" s="29">
        <v>178.01400000000001</v>
      </c>
      <c r="BO135" s="29">
        <v>180.07</v>
      </c>
      <c r="BP135" s="29">
        <v>184.79499999999999</v>
      </c>
      <c r="BQ135" s="29">
        <v>184.25800000000001</v>
      </c>
      <c r="BR135" s="29">
        <v>190.09299999999999</v>
      </c>
      <c r="BS135" s="29">
        <v>193.953</v>
      </c>
      <c r="BT135" s="29">
        <v>200.345</v>
      </c>
      <c r="BU135" s="29">
        <v>202.393</v>
      </c>
      <c r="BV135" s="29">
        <v>203.024</v>
      </c>
      <c r="BW135" s="29">
        <v>203.87299999999999</v>
      </c>
      <c r="BX135" s="29">
        <v>198.04499999999999</v>
      </c>
      <c r="BY135" s="29">
        <v>198.46100000000001</v>
      </c>
      <c r="BZ135" s="29">
        <v>199.34800000000001</v>
      </c>
      <c r="CA135" s="29">
        <v>197.422</v>
      </c>
      <c r="CB135" s="29">
        <v>200.40799999999999</v>
      </c>
      <c r="CC135" s="29">
        <v>202.268</v>
      </c>
      <c r="CD135" s="29">
        <v>204.83500000000001</v>
      </c>
      <c r="CE135" s="29">
        <v>213.07300000000001</v>
      </c>
      <c r="CF135" s="29">
        <v>222.399</v>
      </c>
      <c r="CG135" s="29">
        <v>224.62</v>
      </c>
      <c r="CH135" s="29">
        <v>226.55600000000001</v>
      </c>
      <c r="CI135" s="29">
        <v>229.14599999999999</v>
      </c>
      <c r="CJ135" s="29">
        <v>229.90799999999999</v>
      </c>
      <c r="CK135" s="29">
        <v>234.59700000000001</v>
      </c>
      <c r="CL135" s="29">
        <v>233.26599999999999</v>
      </c>
      <c r="CM135" s="29">
        <v>232.13200000000001</v>
      </c>
      <c r="CN135" s="29">
        <v>231.46299999999999</v>
      </c>
      <c r="CO135" s="29">
        <v>232.11500000000001</v>
      </c>
      <c r="CP135" s="29">
        <v>235.67500000000001</v>
      </c>
      <c r="CQ135" s="29">
        <v>234.904</v>
      </c>
      <c r="CR135" s="29">
        <v>236.26499999999999</v>
      </c>
      <c r="CS135" s="29">
        <v>239.91399999999999</v>
      </c>
      <c r="CT135" s="29">
        <v>240.464</v>
      </c>
      <c r="CU135" s="29">
        <v>239.06899999999999</v>
      </c>
      <c r="CV135" s="29">
        <v>237.95599999999999</v>
      </c>
      <c r="CW135" s="29">
        <v>235.917</v>
      </c>
      <c r="CX135" s="29">
        <v>234.17699999999999</v>
      </c>
      <c r="CY135" s="29">
        <v>238.20500000000001</v>
      </c>
      <c r="CZ135" s="29">
        <v>232.95599999999999</v>
      </c>
      <c r="DA135" s="29">
        <v>233.529</v>
      </c>
      <c r="DB135" s="29">
        <v>226.53200000000001</v>
      </c>
      <c r="DC135" s="29">
        <v>220.81299999999999</v>
      </c>
      <c r="DD135" s="29">
        <v>232.673</v>
      </c>
      <c r="DE135" s="29">
        <v>230.19200000000001</v>
      </c>
      <c r="DF135" s="29">
        <v>229.78899999999999</v>
      </c>
      <c r="DG135" s="29">
        <v>205.59299999999999</v>
      </c>
      <c r="DH135" s="29">
        <v>193.02799999999999</v>
      </c>
      <c r="DI135" s="29">
        <v>189.65100000000001</v>
      </c>
      <c r="DJ135" s="29">
        <v>197.67</v>
      </c>
      <c r="DK135" s="29">
        <v>214.26</v>
      </c>
      <c r="DL135" s="29">
        <v>218.90899999999999</v>
      </c>
      <c r="DM135" s="29">
        <v>226.54300000000001</v>
      </c>
      <c r="DN135" s="29">
        <v>228.05799999999999</v>
      </c>
      <c r="DO135" s="29">
        <v>228.691</v>
      </c>
      <c r="DP135" s="29">
        <v>225.91</v>
      </c>
      <c r="DQ135" s="29">
        <v>226.06399999999999</v>
      </c>
      <c r="DR135" s="29">
        <v>245</v>
      </c>
      <c r="DS135" s="29">
        <v>247.876</v>
      </c>
      <c r="DT135" s="29">
        <v>252.74299999999999</v>
      </c>
      <c r="DU135" s="29">
        <v>255.916</v>
      </c>
      <c r="DV135" s="29">
        <v>259.09199999999998</v>
      </c>
      <c r="DW135" s="29">
        <v>266.71499999999997</v>
      </c>
      <c r="DX135" s="29">
        <v>278.16300000000001</v>
      </c>
      <c r="DY135" s="29">
        <v>282.52199999999999</v>
      </c>
      <c r="DZ135" s="29">
        <v>284.471</v>
      </c>
      <c r="EA135" s="29">
        <v>278.29599999999999</v>
      </c>
      <c r="EB135" s="29">
        <v>276.50900000000001</v>
      </c>
      <c r="EC135" s="29">
        <v>275.43099999999998</v>
      </c>
      <c r="ED135" s="29">
        <v>268.96499999999997</v>
      </c>
      <c r="EE135" s="29">
        <v>277.26299999999998</v>
      </c>
      <c r="EF135" s="29">
        <v>279.01400000000001</v>
      </c>
      <c r="EG135" s="29">
        <v>283.173</v>
      </c>
      <c r="EH135" s="29">
        <v>281.56700000000001</v>
      </c>
      <c r="EI135" s="29">
        <v>269.63499999999999</v>
      </c>
      <c r="EJ135" s="29">
        <v>264.899</v>
      </c>
      <c r="EK135" s="29">
        <v>255.072</v>
      </c>
      <c r="EL135" s="29">
        <v>252.99100000000001</v>
      </c>
      <c r="EM135" s="29">
        <v>249.14599999999999</v>
      </c>
      <c r="EN135" s="29">
        <v>259.07100000000003</v>
      </c>
      <c r="EO135" s="29">
        <v>260.93400000000003</v>
      </c>
      <c r="EP135" s="29">
        <v>265.37900000000002</v>
      </c>
      <c r="EQ135" s="29">
        <v>270.64600000000002</v>
      </c>
      <c r="ER135" s="29">
        <v>264.59300000000002</v>
      </c>
      <c r="ES135" s="29">
        <v>263.84899999999999</v>
      </c>
      <c r="ET135" s="29">
        <v>265.82600000000002</v>
      </c>
      <c r="EU135" s="29">
        <v>258.13600000000002</v>
      </c>
      <c r="EV135" s="29">
        <v>256.899</v>
      </c>
      <c r="EW135" s="29">
        <v>283.428</v>
      </c>
      <c r="EX135" s="29">
        <v>307.08300000000003</v>
      </c>
      <c r="EY135" s="29">
        <v>320.34399999999999</v>
      </c>
      <c r="EZ135" s="29">
        <v>339.62</v>
      </c>
      <c r="FA135" s="29">
        <v>346.56400000000002</v>
      </c>
      <c r="FB135" s="29">
        <v>347.92200000000003</v>
      </c>
      <c r="FC135" s="29">
        <v>351.82499999999999</v>
      </c>
      <c r="FD135" s="29">
        <v>365.916</v>
      </c>
      <c r="FE135" s="29">
        <v>375.45600000000002</v>
      </c>
      <c r="FF135" s="29">
        <v>378.66699999999997</v>
      </c>
      <c r="FG135" s="29">
        <v>386.26400000000001</v>
      </c>
      <c r="FH135" s="29">
        <v>396.11700000000002</v>
      </c>
      <c r="FI135" s="29">
        <v>445.28100000000001</v>
      </c>
      <c r="FJ135" s="29">
        <v>457.029</v>
      </c>
      <c r="FK135" s="29">
        <v>427.52199999999999</v>
      </c>
      <c r="FL135" s="29">
        <v>430.28399999999999</v>
      </c>
      <c r="FM135" s="29">
        <v>434.05200000000002</v>
      </c>
      <c r="FN135" s="29">
        <v>395.86799999999999</v>
      </c>
      <c r="FO135" s="29">
        <v>351.80700000000002</v>
      </c>
      <c r="FP135" s="29">
        <v>296.11099999999999</v>
      </c>
      <c r="FQ135" s="29">
        <v>294.16800000000001</v>
      </c>
      <c r="FR135" s="29">
        <v>247.17</v>
      </c>
      <c r="FS135" s="29">
        <v>244.55600000000001</v>
      </c>
      <c r="FT135" s="29">
        <v>253.941</v>
      </c>
      <c r="FU135" s="29">
        <v>201.75200000000001</v>
      </c>
      <c r="FV135" s="29">
        <v>179.80099999999999</v>
      </c>
      <c r="FW135" s="29">
        <v>174.792</v>
      </c>
      <c r="FX135" s="29">
        <v>175.01300000000001</v>
      </c>
      <c r="FY135" s="29">
        <v>188.11199999999999</v>
      </c>
      <c r="FZ135" s="29">
        <v>182.827</v>
      </c>
      <c r="GA135" s="29">
        <v>165.52600000000001</v>
      </c>
      <c r="GB135" s="29">
        <v>147.65700000000001</v>
      </c>
      <c r="GC135" s="29">
        <v>141.54900000000001</v>
      </c>
      <c r="GD135" s="29">
        <v>136.411</v>
      </c>
      <c r="GE135" s="29">
        <v>120.643</v>
      </c>
      <c r="GF135" s="29">
        <v>125.087</v>
      </c>
      <c r="GG135" s="29">
        <v>126.53700000000001</v>
      </c>
      <c r="GH135" s="29">
        <v>129.02699999999999</v>
      </c>
      <c r="GI135" s="29">
        <v>128.429</v>
      </c>
      <c r="GJ135" s="29">
        <v>130.268</v>
      </c>
      <c r="GK135" s="29">
        <v>130.51599999999999</v>
      </c>
      <c r="GL135" s="29">
        <v>130.57499999999999</v>
      </c>
      <c r="GM135" s="29">
        <v>131.994</v>
      </c>
      <c r="GN135" s="29">
        <v>132.97200000000001</v>
      </c>
      <c r="GO135" s="29">
        <v>131.01400000000001</v>
      </c>
      <c r="GP135" s="29">
        <v>128.834</v>
      </c>
      <c r="GQ135" s="29">
        <v>130.24100000000001</v>
      </c>
      <c r="GR135" s="29">
        <v>134.77699999999999</v>
      </c>
      <c r="GS135" s="29">
        <v>142.36500000000001</v>
      </c>
      <c r="GT135" s="29">
        <v>143.114</v>
      </c>
      <c r="GU135" s="29">
        <v>141.83099999999999</v>
      </c>
      <c r="GV135" s="29">
        <v>139.65700000000001</v>
      </c>
      <c r="GW135" s="29">
        <v>138.84299999999999</v>
      </c>
      <c r="GX135" s="29">
        <v>145.65100000000001</v>
      </c>
      <c r="GY135" s="29">
        <v>132.517</v>
      </c>
      <c r="GZ135" s="29">
        <v>128.947</v>
      </c>
      <c r="HA135" s="29">
        <v>124.16500000000001</v>
      </c>
      <c r="HB135" s="29">
        <v>123.816</v>
      </c>
      <c r="HC135" s="29">
        <v>122.39400000000001</v>
      </c>
      <c r="HD135" s="29">
        <v>122.673</v>
      </c>
      <c r="HE135" s="29">
        <v>130.81200000000001</v>
      </c>
      <c r="HF135" s="29">
        <v>132.261</v>
      </c>
      <c r="HG135" s="29">
        <v>131.26599999999999</v>
      </c>
      <c r="HH135" s="29">
        <v>130.655</v>
      </c>
      <c r="HI135" s="29">
        <v>133.483</v>
      </c>
      <c r="HJ135" s="29">
        <v>132.67599999999999</v>
      </c>
      <c r="HK135" s="29">
        <v>136.66999999999999</v>
      </c>
      <c r="HL135" s="29">
        <v>136.15700000000001</v>
      </c>
      <c r="HM135" s="29">
        <v>132.899</v>
      </c>
      <c r="HN135" s="29">
        <v>131.89500000000001</v>
      </c>
      <c r="HO135" s="29">
        <v>128.279</v>
      </c>
      <c r="HP135" s="29">
        <v>125.55</v>
      </c>
      <c r="HQ135" s="29">
        <v>124.866</v>
      </c>
      <c r="HR135" s="29">
        <v>128.934</v>
      </c>
      <c r="HS135" s="29">
        <v>127.236</v>
      </c>
      <c r="HT135" s="29">
        <v>129.38200000000001</v>
      </c>
      <c r="HU135" s="29">
        <v>130.36600000000001</v>
      </c>
      <c r="HV135" s="29">
        <v>131.33000000000001</v>
      </c>
      <c r="HW135" s="29">
        <v>132.34899999999999</v>
      </c>
      <c r="HX135" s="29">
        <v>134.61099999999999</v>
      </c>
      <c r="HY135" s="29">
        <v>135.15899999999999</v>
      </c>
      <c r="HZ135" s="29">
        <v>136.536</v>
      </c>
      <c r="IA135" s="29">
        <v>139.345</v>
      </c>
      <c r="IB135" s="29">
        <v>142.93799999999999</v>
      </c>
      <c r="IC135" s="29">
        <v>141.035</v>
      </c>
      <c r="ID135" s="29">
        <v>141.22399999999999</v>
      </c>
      <c r="IE135" s="29">
        <v>141.49</v>
      </c>
      <c r="IF135" s="29">
        <v>143.49799999999999</v>
      </c>
      <c r="IG135" s="29">
        <v>146.24199999999999</v>
      </c>
      <c r="IH135" s="29">
        <v>148.524</v>
      </c>
      <c r="II135" s="29">
        <v>142.346</v>
      </c>
      <c r="IJ135" s="29">
        <v>147.417</v>
      </c>
      <c r="IK135" s="29">
        <v>147.85300000000001</v>
      </c>
      <c r="IL135" s="29">
        <v>147.85499999999999</v>
      </c>
      <c r="IM135" s="29">
        <v>146.971</v>
      </c>
      <c r="IN135" s="29">
        <v>149.71299999999999</v>
      </c>
      <c r="IO135" s="29">
        <v>156.203</v>
      </c>
      <c r="IP135" s="29">
        <v>156.154</v>
      </c>
      <c r="IQ135" s="29">
        <v>154.946</v>
      </c>
      <c r="IR135" s="29">
        <v>150.23500000000001</v>
      </c>
      <c r="IS135" s="29">
        <v>148.34</v>
      </c>
      <c r="IT135" s="29">
        <v>113.92400000000001</v>
      </c>
      <c r="IU135" s="29">
        <v>112.98</v>
      </c>
      <c r="IV135" s="29">
        <v>108.99299999999999</v>
      </c>
      <c r="IW135" s="29">
        <v>104.79300000000001</v>
      </c>
      <c r="IX135" s="29">
        <v>104.28</v>
      </c>
      <c r="IY135" s="29">
        <v>103.361</v>
      </c>
      <c r="IZ135" s="29">
        <v>97.198999999999998</v>
      </c>
      <c r="JA135" s="29">
        <v>100.657</v>
      </c>
      <c r="JB135" s="29">
        <v>99.430999999999997</v>
      </c>
      <c r="JC135" s="29">
        <v>103.30500000000001</v>
      </c>
      <c r="JD135" s="29">
        <v>109.706</v>
      </c>
      <c r="JE135" s="29">
        <v>110.836</v>
      </c>
      <c r="JF135" s="29">
        <v>106.303</v>
      </c>
      <c r="JG135" s="29">
        <v>103.026</v>
      </c>
      <c r="JH135" s="29">
        <v>98.14</v>
      </c>
      <c r="JI135" s="29">
        <v>98.753</v>
      </c>
      <c r="JJ135" s="29">
        <v>103.15300000000001</v>
      </c>
      <c r="JK135" s="29">
        <v>104.855</v>
      </c>
      <c r="JL135" s="29">
        <v>104.17400000000001</v>
      </c>
      <c r="JM135" s="29">
        <v>106.08799999999999</v>
      </c>
      <c r="JN135" s="29">
        <v>109.747</v>
      </c>
      <c r="JO135" s="29">
        <v>112.84</v>
      </c>
      <c r="JP135" s="29">
        <v>114.21599999999999</v>
      </c>
      <c r="JQ135" s="29">
        <v>117.958</v>
      </c>
      <c r="JR135" s="29">
        <v>120.89400000000001</v>
      </c>
      <c r="JS135" s="29">
        <v>119.917</v>
      </c>
      <c r="JT135" s="29">
        <v>123.77200000000001</v>
      </c>
      <c r="JU135" s="29">
        <v>129.22399999999999</v>
      </c>
      <c r="JV135" s="29">
        <v>134.50899999999999</v>
      </c>
      <c r="JW135" s="29">
        <v>129.73400000000001</v>
      </c>
      <c r="JX135" s="29">
        <v>130.71700000000001</v>
      </c>
      <c r="JY135" s="29">
        <v>131.38300000000001</v>
      </c>
      <c r="JZ135" s="29">
        <v>124.07899999999999</v>
      </c>
      <c r="KA135" s="29">
        <v>120.575</v>
      </c>
      <c r="KB135" s="29">
        <v>123.63200000000001</v>
      </c>
      <c r="KC135" s="29">
        <v>124.803</v>
      </c>
      <c r="KD135" s="29">
        <v>126.09399999999999</v>
      </c>
      <c r="KE135" s="29">
        <v>126.97499999999999</v>
      </c>
      <c r="KF135" s="29">
        <v>123.688</v>
      </c>
      <c r="KG135" s="29">
        <v>122.733</v>
      </c>
      <c r="KH135" s="29">
        <v>119.46599999999999</v>
      </c>
      <c r="KI135" s="29">
        <v>127.271</v>
      </c>
      <c r="KJ135" s="29">
        <v>124.759</v>
      </c>
      <c r="KK135" s="29">
        <v>117.00700000000001</v>
      </c>
      <c r="KL135" s="29">
        <v>110.21899999999999</v>
      </c>
      <c r="KM135" s="29">
        <v>105.58499999999999</v>
      </c>
      <c r="KN135" s="29">
        <v>108.343</v>
      </c>
      <c r="KO135" s="29">
        <v>135.15299999999999</v>
      </c>
      <c r="KP135" s="29">
        <v>134.119</v>
      </c>
      <c r="KQ135" s="29">
        <v>130.29599999999999</v>
      </c>
      <c r="KR135" s="29">
        <v>128.78100000000001</v>
      </c>
      <c r="KS135" s="29">
        <v>123.095</v>
      </c>
      <c r="KT135" s="29">
        <v>128.845</v>
      </c>
      <c r="KU135" s="29">
        <v>131.249</v>
      </c>
      <c r="KV135" s="29">
        <v>125.566</v>
      </c>
      <c r="KW135" s="29">
        <v>123.88800000000001</v>
      </c>
      <c r="KX135" s="29">
        <v>124.803</v>
      </c>
      <c r="KY135" s="29">
        <v>127.899</v>
      </c>
      <c r="KZ135" s="29">
        <v>126.992</v>
      </c>
      <c r="LA135" s="29">
        <v>121.026</v>
      </c>
      <c r="LB135" s="29">
        <v>123.89</v>
      </c>
      <c r="LC135" s="29">
        <v>122.233</v>
      </c>
      <c r="LD135" s="29">
        <v>133.90199999999999</v>
      </c>
      <c r="LE135" s="29">
        <v>145.19</v>
      </c>
      <c r="LF135" s="29">
        <v>147.22200000000001</v>
      </c>
      <c r="LG135" s="29">
        <v>161.91399999999999</v>
      </c>
      <c r="LH135" s="29">
        <v>164.09100000000001</v>
      </c>
      <c r="LI135" s="29">
        <v>154.542</v>
      </c>
      <c r="LJ135" s="29">
        <v>151.286</v>
      </c>
      <c r="LK135" s="29">
        <v>144.47399999999999</v>
      </c>
      <c r="LL135" s="29">
        <v>146.702</v>
      </c>
      <c r="LM135" s="29">
        <v>148.18600000000001</v>
      </c>
      <c r="LN135" s="29">
        <v>157.62100000000001</v>
      </c>
      <c r="LO135" s="29">
        <v>161.83699999999999</v>
      </c>
      <c r="LP135" s="29">
        <v>170.447</v>
      </c>
      <c r="LQ135" s="29">
        <v>154.50299999999999</v>
      </c>
      <c r="LR135" s="29">
        <v>143.11000000000001</v>
      </c>
      <c r="LS135" s="29">
        <v>141.59200000000001</v>
      </c>
      <c r="LT135" s="29">
        <v>141.64599999999999</v>
      </c>
      <c r="LU135" s="29">
        <v>127.637</v>
      </c>
      <c r="LV135" s="29">
        <v>118.97799999999999</v>
      </c>
      <c r="LW135" s="29">
        <v>116.07</v>
      </c>
      <c r="LX135" s="29">
        <v>127.608</v>
      </c>
      <c r="LY135" s="29">
        <v>134.57</v>
      </c>
      <c r="LZ135" s="29">
        <v>142.714</v>
      </c>
      <c r="MA135" s="29">
        <v>144.21600000000001</v>
      </c>
      <c r="MB135" s="29">
        <v>144.67699999999999</v>
      </c>
      <c r="MC135" s="29">
        <v>134.40600000000001</v>
      </c>
      <c r="MD135" s="29">
        <v>121.17</v>
      </c>
      <c r="ME135" s="29">
        <v>122.09099999999999</v>
      </c>
      <c r="MF135" s="29">
        <v>121.57899999999999</v>
      </c>
      <c r="MG135" s="29">
        <v>122.831</v>
      </c>
      <c r="MH135" s="29">
        <v>135.99600000000001</v>
      </c>
      <c r="MI135" s="29">
        <v>138.02000000000001</v>
      </c>
      <c r="MJ135" s="29">
        <v>131.34</v>
      </c>
      <c r="MK135" s="29">
        <v>120.73</v>
      </c>
      <c r="ML135" s="29">
        <v>121.86</v>
      </c>
      <c r="MM135" s="29">
        <v>124.964</v>
      </c>
      <c r="MN135" s="29">
        <v>124.563</v>
      </c>
      <c r="MO135" s="29">
        <v>126.65600000000001</v>
      </c>
      <c r="MP135" s="29">
        <v>136.46</v>
      </c>
      <c r="MQ135" s="29">
        <v>151.59800000000001</v>
      </c>
      <c r="MR135" s="29">
        <v>157.137</v>
      </c>
      <c r="MS135" s="29">
        <v>154.52699999999999</v>
      </c>
      <c r="MT135" s="29">
        <v>148.73699999999999</v>
      </c>
      <c r="MU135" s="29">
        <v>146.327</v>
      </c>
      <c r="MV135" s="29">
        <v>146.64699999999999</v>
      </c>
      <c r="MW135" s="29">
        <v>157.27699999999999</v>
      </c>
      <c r="MX135" s="29">
        <v>175.09899999999999</v>
      </c>
      <c r="MY135" s="29">
        <v>186.489</v>
      </c>
      <c r="MZ135" s="29">
        <v>187.50700000000001</v>
      </c>
      <c r="NA135" s="29">
        <v>190.78899999999999</v>
      </c>
      <c r="NB135" s="29">
        <v>196.64099999999999</v>
      </c>
      <c r="NC135" s="29">
        <v>192.345</v>
      </c>
      <c r="ND135" s="29">
        <v>203.922</v>
      </c>
      <c r="NE135" s="29">
        <v>214.178</v>
      </c>
      <c r="NF135" s="29">
        <v>215.083</v>
      </c>
      <c r="NG135" s="29">
        <v>218.75</v>
      </c>
      <c r="NH135" s="29">
        <v>223.84700000000001</v>
      </c>
      <c r="NI135" s="29">
        <v>230.48099999999999</v>
      </c>
      <c r="NJ135" s="29">
        <v>228.27</v>
      </c>
      <c r="NK135" s="29">
        <v>223.37</v>
      </c>
      <c r="NL135" s="29">
        <v>225.53200000000001</v>
      </c>
      <c r="NM135" s="29">
        <v>221.53700000000001</v>
      </c>
      <c r="NN135" s="29">
        <v>221.86199999999999</v>
      </c>
      <c r="NO135" s="29">
        <v>218.22</v>
      </c>
      <c r="NP135" s="29">
        <v>219.607</v>
      </c>
      <c r="NQ135" s="29">
        <v>204.41200000000001</v>
      </c>
      <c r="NR135" s="29">
        <v>199.316</v>
      </c>
      <c r="NS135" s="29">
        <v>196.97</v>
      </c>
      <c r="NT135" s="29">
        <v>195.209</v>
      </c>
      <c r="NU135" s="29">
        <v>196.08500000000001</v>
      </c>
      <c r="NV135" s="29">
        <v>198.89099999999999</v>
      </c>
      <c r="NW135" s="29">
        <v>199.155</v>
      </c>
      <c r="NX135" s="29">
        <v>198.53800000000001</v>
      </c>
      <c r="NY135" s="29">
        <v>191.61099999999999</v>
      </c>
      <c r="NZ135" s="29">
        <v>197.47300000000001</v>
      </c>
      <c r="OA135" s="29">
        <v>191.66300000000001</v>
      </c>
      <c r="OB135" s="29">
        <v>180.161</v>
      </c>
      <c r="OC135" s="29">
        <v>164.54599999999999</v>
      </c>
      <c r="OD135" s="29">
        <v>163.215</v>
      </c>
      <c r="OE135" s="29">
        <v>162.63900000000001</v>
      </c>
      <c r="OF135" s="29">
        <v>164.53399999999999</v>
      </c>
      <c r="OG135" s="29">
        <v>167.977</v>
      </c>
      <c r="OH135" s="29">
        <v>172.512</v>
      </c>
      <c r="OI135" s="29">
        <v>178.60400000000001</v>
      </c>
      <c r="OJ135" s="29">
        <v>176.446</v>
      </c>
      <c r="OK135" s="29">
        <v>174.93600000000001</v>
      </c>
      <c r="OL135" s="29">
        <v>174.43</v>
      </c>
      <c r="OM135" s="29">
        <v>174.58199999999999</v>
      </c>
      <c r="ON135" s="29">
        <v>171.10599999999999</v>
      </c>
      <c r="OO135" s="29">
        <v>194.57599999999999</v>
      </c>
      <c r="OP135" s="29">
        <v>194.86699999999999</v>
      </c>
      <c r="OQ135" s="29">
        <v>204.018</v>
      </c>
      <c r="OR135" s="29">
        <v>213.797</v>
      </c>
      <c r="OS135" s="29">
        <v>218.20599999999999</v>
      </c>
      <c r="OT135" s="29">
        <v>215.45</v>
      </c>
      <c r="OU135" s="29">
        <v>214.97499999999999</v>
      </c>
      <c r="OV135" s="29">
        <v>212.18199999999999</v>
      </c>
      <c r="OW135" s="29">
        <v>212.05199999999999</v>
      </c>
      <c r="OX135" s="29">
        <v>209.99799999999999</v>
      </c>
      <c r="OY135" s="29">
        <v>213.904</v>
      </c>
      <c r="OZ135" s="29">
        <v>213.01900000000001</v>
      </c>
      <c r="PA135" s="29">
        <v>222.214</v>
      </c>
      <c r="PB135" s="29">
        <v>232.48400000000001</v>
      </c>
      <c r="PC135" s="29">
        <v>238.608</v>
      </c>
      <c r="PD135" s="29">
        <v>238.99199999999999</v>
      </c>
      <c r="PE135" s="29">
        <v>248.934</v>
      </c>
      <c r="PF135" s="29">
        <v>244.285</v>
      </c>
      <c r="PG135" s="29">
        <v>235.68600000000001</v>
      </c>
      <c r="PH135" s="29">
        <v>228.04400000000001</v>
      </c>
      <c r="PI135" s="29">
        <v>221.452</v>
      </c>
      <c r="PJ135" s="29">
        <v>228.20400000000001</v>
      </c>
      <c r="PK135" s="29">
        <v>232.28700000000001</v>
      </c>
      <c r="PL135" s="29">
        <v>233.208</v>
      </c>
      <c r="PM135" s="29">
        <v>239.63800000000001</v>
      </c>
      <c r="PN135" s="29">
        <v>251.553</v>
      </c>
      <c r="PO135" s="29">
        <v>258.459</v>
      </c>
      <c r="PP135" s="29">
        <v>262.33199999999999</v>
      </c>
      <c r="PQ135" s="29">
        <v>260.64</v>
      </c>
      <c r="PR135" s="29">
        <v>253.29499999999999</v>
      </c>
      <c r="PS135" s="29">
        <v>247.18299999999999</v>
      </c>
      <c r="PT135" s="29">
        <v>247.90899999999999</v>
      </c>
      <c r="PU135" s="29">
        <v>246.298</v>
      </c>
      <c r="PV135" s="29">
        <v>242.09399999999999</v>
      </c>
      <c r="PW135" s="29">
        <v>244.512</v>
      </c>
      <c r="PX135" s="29">
        <v>250.33500000000001</v>
      </c>
      <c r="PY135" s="29">
        <v>255.511</v>
      </c>
      <c r="PZ135" s="29">
        <v>258.529</v>
      </c>
      <c r="QA135" s="29">
        <v>253.495</v>
      </c>
      <c r="QB135" s="29">
        <v>253.17400000000001</v>
      </c>
      <c r="QC135" s="29">
        <v>252.02</v>
      </c>
      <c r="QD135" s="29">
        <v>254.245</v>
      </c>
      <c r="QE135" s="29">
        <v>251.77500000000001</v>
      </c>
      <c r="QF135" s="29">
        <v>253.83799999999999</v>
      </c>
      <c r="QG135" s="29">
        <v>254.61500000000001</v>
      </c>
      <c r="QH135" s="29">
        <v>265.74700000000001</v>
      </c>
      <c r="QI135" s="29">
        <v>285.39100000000002</v>
      </c>
      <c r="QJ135" s="29">
        <v>288.13600000000002</v>
      </c>
      <c r="QK135" s="29">
        <v>277.71699999999998</v>
      </c>
      <c r="QL135" s="29">
        <v>262.96199999999999</v>
      </c>
      <c r="QM135" s="29">
        <v>266.97800000000001</v>
      </c>
      <c r="QN135" s="29">
        <v>272.07799999999997</v>
      </c>
      <c r="QO135" s="29">
        <v>271.10500000000002</v>
      </c>
      <c r="QP135" s="29">
        <v>273.21899999999999</v>
      </c>
      <c r="QQ135" s="29">
        <v>282.34699999999998</v>
      </c>
      <c r="QR135" s="29">
        <v>293.14400000000001</v>
      </c>
      <c r="QS135" s="29">
        <v>302.87</v>
      </c>
      <c r="QT135" s="29">
        <v>302.62</v>
      </c>
      <c r="QU135" s="29">
        <v>308.95499999999998</v>
      </c>
      <c r="QV135" s="29">
        <v>306.892</v>
      </c>
      <c r="QW135" s="29">
        <v>306.10500000000002</v>
      </c>
      <c r="QX135" s="29">
        <v>296.798</v>
      </c>
    </row>
    <row r="136" spans="2:529" x14ac:dyDescent="0.25">
      <c r="B136" s="29" t="s">
        <v>482</v>
      </c>
      <c r="C136" s="29" t="s">
        <v>927</v>
      </c>
      <c r="D136" s="29">
        <f t="shared" si="16"/>
        <v>337</v>
      </c>
      <c r="E136" s="29" t="str" cm="1">
        <f t="array" ref="E136">_xll.BDP($B136&amp;" corp",E$11)</f>
        <v>ENGIFP 1 5/8 PERP</v>
      </c>
      <c r="F136" s="29" t="str" cm="1">
        <f t="array" ref="F136">_xll.BDP($B136&amp;" corp",F$11)</f>
        <v>ENGIFP</v>
      </c>
      <c r="G136" s="29" cm="1">
        <f t="array" ref="G136">_xll.BDP($B136&amp;" corp",G$11)</f>
        <v>1.625</v>
      </c>
      <c r="H136" s="31" cm="1">
        <f t="array" ref="H136">_xll.BDP($B136&amp;" corp",H$11)*1</f>
        <v>45755</v>
      </c>
      <c r="I136" s="31" t="str">
        <f t="shared" si="14"/>
        <v>ENGIFP 1.625 25</v>
      </c>
      <c r="J136" s="29" t="str" cm="1">
        <f t="array" ref="J136">_xll.BDP($B136&amp;" corp",J$11)</f>
        <v>EUR</v>
      </c>
      <c r="K136" s="31" cm="1">
        <f t="array" ref="K136">_xll.BDP($B136&amp;" corp",K$11)*1</f>
        <v>43643</v>
      </c>
      <c r="L136" s="29">
        <f t="shared" ca="1" si="15"/>
        <v>483</v>
      </c>
      <c r="N136" s="29">
        <v>1</v>
      </c>
      <c r="O136" s="29" t="s">
        <v>1174</v>
      </c>
      <c r="P136" s="29">
        <f>_xll.BDH(B136&amp;"@"&amp;C136&amp;" Corp","blp_i_sprd_mid","-2AY",,"Dates=h","Fill=C","Sort=R","Dir=H","factor=1","pcs="&amp;TV137,"cols=337;rows=1")</f>
        <v>186.78100000000001</v>
      </c>
      <c r="Q136" s="29">
        <v>188.58</v>
      </c>
      <c r="R136" s="29">
        <v>189.874</v>
      </c>
      <c r="S136" s="29">
        <v>192.452</v>
      </c>
      <c r="T136" s="29">
        <v>194.01</v>
      </c>
      <c r="U136" s="29">
        <v>186.17599999999999</v>
      </c>
      <c r="V136" s="29">
        <v>185.63499999999999</v>
      </c>
      <c r="W136" s="29">
        <v>187.99</v>
      </c>
      <c r="X136" s="29">
        <v>186.77799999999999</v>
      </c>
      <c r="Y136" s="29">
        <v>187.44200000000001</v>
      </c>
      <c r="Z136" s="29">
        <v>186.65199999999999</v>
      </c>
      <c r="AA136" s="29">
        <v>186.02500000000001</v>
      </c>
      <c r="AB136" s="29">
        <v>190.27799999999999</v>
      </c>
      <c r="AC136" s="29">
        <v>195.88900000000001</v>
      </c>
      <c r="AD136" s="29">
        <v>196.95099999999999</v>
      </c>
      <c r="AE136" s="29">
        <v>201.44</v>
      </c>
      <c r="AF136" s="29">
        <v>206.56100000000001</v>
      </c>
      <c r="AG136" s="29">
        <v>209.06399999999999</v>
      </c>
      <c r="AH136" s="29">
        <v>211.82499999999999</v>
      </c>
      <c r="AI136" s="29">
        <v>207.93100000000001</v>
      </c>
      <c r="AJ136" s="29">
        <v>203.52500000000001</v>
      </c>
      <c r="AK136" s="29">
        <v>204.756</v>
      </c>
      <c r="AL136" s="29">
        <v>201.85499999999999</v>
      </c>
      <c r="AM136" s="29">
        <v>194.48699999999999</v>
      </c>
      <c r="AN136" s="29">
        <v>196.45599999999999</v>
      </c>
      <c r="AO136" s="29">
        <v>196.37799999999999</v>
      </c>
      <c r="AP136" s="29">
        <v>197.73500000000001</v>
      </c>
      <c r="AQ136" s="29">
        <v>198.499</v>
      </c>
      <c r="AR136" s="29">
        <v>197.72800000000001</v>
      </c>
      <c r="AS136" s="29">
        <v>192.637</v>
      </c>
      <c r="AT136" s="29">
        <v>194.423</v>
      </c>
      <c r="AU136" s="29">
        <v>193.85900000000001</v>
      </c>
      <c r="AV136" s="29">
        <v>191.56299999999999</v>
      </c>
      <c r="AW136" s="29">
        <v>191.41200000000001</v>
      </c>
      <c r="AX136" s="29">
        <v>190.905</v>
      </c>
      <c r="AY136" s="29">
        <v>191.036</v>
      </c>
      <c r="AZ136" s="29">
        <v>193.012</v>
      </c>
      <c r="BA136" s="29">
        <v>192.512</v>
      </c>
      <c r="BB136" s="29">
        <v>194.124</v>
      </c>
      <c r="BC136" s="29">
        <v>192.738</v>
      </c>
      <c r="BD136" s="29">
        <v>189.934</v>
      </c>
      <c r="BE136" s="29">
        <v>190.053</v>
      </c>
      <c r="BF136" s="29">
        <v>193.04599999999999</v>
      </c>
      <c r="BG136" s="29">
        <v>194.16399999999999</v>
      </c>
      <c r="BH136" s="29">
        <v>193.142</v>
      </c>
      <c r="BI136" s="29">
        <v>191.39699999999999</v>
      </c>
      <c r="BJ136" s="29">
        <v>190.91399999999999</v>
      </c>
      <c r="BK136" s="29">
        <v>189.286</v>
      </c>
      <c r="BL136" s="29">
        <v>188.70400000000001</v>
      </c>
      <c r="BM136" s="29">
        <v>186.40299999999999</v>
      </c>
      <c r="BN136" s="29">
        <v>188.202</v>
      </c>
      <c r="BO136" s="29">
        <v>190.35900000000001</v>
      </c>
      <c r="BP136" s="29">
        <v>195.208</v>
      </c>
      <c r="BQ136" s="29">
        <v>195.523</v>
      </c>
      <c r="BR136" s="29">
        <v>201.13800000000001</v>
      </c>
      <c r="BS136" s="29">
        <v>204.226</v>
      </c>
      <c r="BT136" s="29">
        <v>211.125</v>
      </c>
      <c r="BU136" s="29">
        <v>212.529</v>
      </c>
      <c r="BV136" s="29">
        <v>212.81</v>
      </c>
      <c r="BW136" s="29">
        <v>213.863</v>
      </c>
      <c r="BX136" s="29">
        <v>209.55600000000001</v>
      </c>
      <c r="BY136" s="29">
        <v>208.27699999999999</v>
      </c>
      <c r="BZ136" s="29">
        <v>208.333</v>
      </c>
      <c r="CA136" s="29">
        <v>207.821</v>
      </c>
      <c r="CB136" s="29">
        <v>215.14500000000001</v>
      </c>
      <c r="CC136" s="29">
        <v>218.815</v>
      </c>
      <c r="CD136" s="29">
        <v>219.096</v>
      </c>
      <c r="CE136" s="29">
        <v>227.97499999999999</v>
      </c>
      <c r="CF136" s="29">
        <v>237.68299999999999</v>
      </c>
      <c r="CG136" s="29">
        <v>240.565</v>
      </c>
      <c r="CH136" s="29">
        <v>241.62899999999999</v>
      </c>
      <c r="CI136" s="29">
        <v>244.358</v>
      </c>
      <c r="CJ136" s="29">
        <v>244.33699999999999</v>
      </c>
      <c r="CK136" s="29">
        <v>248.38</v>
      </c>
      <c r="CL136" s="29">
        <v>246.529</v>
      </c>
      <c r="CM136" s="29">
        <v>244.93700000000001</v>
      </c>
      <c r="CN136" s="29">
        <v>244.381</v>
      </c>
      <c r="CO136" s="29">
        <v>245.08</v>
      </c>
      <c r="CP136" s="29">
        <v>247.83500000000001</v>
      </c>
      <c r="CQ136" s="29">
        <v>248.46299999999999</v>
      </c>
      <c r="CR136" s="29">
        <v>247.81800000000001</v>
      </c>
      <c r="CS136" s="29">
        <v>250.833</v>
      </c>
      <c r="CT136" s="29">
        <v>252.16900000000001</v>
      </c>
      <c r="CU136" s="29">
        <v>252.316</v>
      </c>
      <c r="CV136" s="29">
        <v>250.774</v>
      </c>
      <c r="CW136" s="29">
        <v>246.643</v>
      </c>
      <c r="CX136" s="29">
        <v>244.32599999999999</v>
      </c>
      <c r="CY136" s="29">
        <v>247.34399999999999</v>
      </c>
      <c r="CZ136" s="29">
        <v>241.07900000000001</v>
      </c>
      <c r="DA136" s="29">
        <v>240.459</v>
      </c>
      <c r="DB136" s="29">
        <v>229.56800000000001</v>
      </c>
      <c r="DC136" s="29">
        <v>222.804</v>
      </c>
      <c r="DD136" s="29">
        <v>233.77500000000001</v>
      </c>
      <c r="DE136" s="29">
        <v>231.06700000000001</v>
      </c>
      <c r="DF136" s="29">
        <v>229.08799999999999</v>
      </c>
      <c r="DG136" s="29">
        <v>207.08600000000001</v>
      </c>
      <c r="DH136" s="29">
        <v>195.477</v>
      </c>
      <c r="DI136" s="29">
        <v>191.137</v>
      </c>
      <c r="DJ136" s="29">
        <v>199.69800000000001</v>
      </c>
      <c r="DK136" s="29">
        <v>219.42699999999999</v>
      </c>
      <c r="DL136" s="29">
        <v>227.12</v>
      </c>
      <c r="DM136" s="29">
        <v>234.441</v>
      </c>
      <c r="DN136" s="29">
        <v>236.57</v>
      </c>
      <c r="DO136" s="29">
        <v>236.97300000000001</v>
      </c>
      <c r="DP136" s="29">
        <v>233.40799999999999</v>
      </c>
      <c r="DQ136" s="29">
        <v>233.88900000000001</v>
      </c>
      <c r="DR136" s="29">
        <v>251.89</v>
      </c>
      <c r="DS136" s="29">
        <v>249.732</v>
      </c>
      <c r="DT136" s="29">
        <v>260.596</v>
      </c>
      <c r="DU136" s="29">
        <v>262.82499999999999</v>
      </c>
      <c r="DV136" s="29">
        <v>266.39</v>
      </c>
      <c r="DW136" s="29">
        <v>277.72399999999999</v>
      </c>
      <c r="DX136" s="29">
        <v>290.75900000000001</v>
      </c>
      <c r="DY136" s="29">
        <v>294.44099999999997</v>
      </c>
      <c r="DZ136" s="29">
        <v>297.02499999999998</v>
      </c>
      <c r="EA136" s="29">
        <v>289.70100000000002</v>
      </c>
      <c r="EB136" s="29">
        <v>287.70699999999999</v>
      </c>
      <c r="EC136" s="29">
        <v>287.565</v>
      </c>
      <c r="ED136" s="29">
        <v>271.61900000000003</v>
      </c>
      <c r="EE136" s="29">
        <v>288.30099999999999</v>
      </c>
      <c r="EF136" s="29">
        <v>291.142</v>
      </c>
      <c r="EG136" s="29">
        <v>293.10500000000002</v>
      </c>
      <c r="EH136" s="29">
        <v>291.68099999999998</v>
      </c>
      <c r="EI136" s="29">
        <v>278.48899999999998</v>
      </c>
      <c r="EJ136" s="29">
        <v>274.154</v>
      </c>
      <c r="EK136" s="29">
        <v>263.28300000000002</v>
      </c>
      <c r="EL136" s="29">
        <v>260.19</v>
      </c>
      <c r="EM136" s="29">
        <v>254.642</v>
      </c>
      <c r="EN136" s="29">
        <v>263.69600000000003</v>
      </c>
      <c r="EO136" s="29">
        <v>267.93299999999999</v>
      </c>
      <c r="EP136" s="29">
        <v>270.67599999999999</v>
      </c>
      <c r="EQ136" s="29">
        <v>275.63299999999998</v>
      </c>
      <c r="ER136" s="29">
        <v>272.09899999999999</v>
      </c>
      <c r="ES136" s="29">
        <v>273.76499999999999</v>
      </c>
      <c r="ET136" s="29">
        <v>273.94900000000001</v>
      </c>
      <c r="EU136" s="29">
        <v>267.51600000000002</v>
      </c>
      <c r="EV136" s="29">
        <v>269.26600000000002</v>
      </c>
      <c r="EW136" s="29">
        <v>293.55900000000003</v>
      </c>
      <c r="EX136" s="29">
        <v>317.541</v>
      </c>
      <c r="EY136" s="29">
        <v>332.06400000000002</v>
      </c>
      <c r="EZ136" s="29">
        <v>351.858</v>
      </c>
      <c r="FA136" s="29">
        <v>355.11599999999999</v>
      </c>
      <c r="FB136" s="29">
        <v>357.30799999999999</v>
      </c>
      <c r="FC136" s="29">
        <v>354.98200000000003</v>
      </c>
      <c r="FD136" s="29">
        <v>377.63600000000002</v>
      </c>
      <c r="FE136" s="29">
        <v>385.673</v>
      </c>
      <c r="FF136" s="29">
        <v>388.80799999999999</v>
      </c>
      <c r="FG136" s="29">
        <v>389.17200000000003</v>
      </c>
      <c r="FH136" s="29">
        <v>399.13499999999999</v>
      </c>
      <c r="FI136" s="29">
        <v>444.27499999999998</v>
      </c>
      <c r="FJ136" s="29">
        <v>452.06299999999999</v>
      </c>
      <c r="FK136" s="29">
        <v>438.13499999999999</v>
      </c>
      <c r="FL136" s="29">
        <v>442.49799999999999</v>
      </c>
      <c r="FM136" s="29">
        <v>443.017</v>
      </c>
      <c r="FN136" s="29">
        <v>404.53300000000002</v>
      </c>
      <c r="FO136" s="29">
        <v>371.279</v>
      </c>
      <c r="FP136" s="29">
        <v>305.15199999999999</v>
      </c>
      <c r="FQ136" s="29">
        <v>306.43599999999998</v>
      </c>
      <c r="FR136" s="29">
        <v>259.77499999999998</v>
      </c>
      <c r="FS136" s="29">
        <v>257.64100000000002</v>
      </c>
      <c r="FT136" s="29">
        <v>268.77600000000001</v>
      </c>
      <c r="FU136" s="29">
        <v>213.529</v>
      </c>
      <c r="FV136" s="29">
        <v>195.673</v>
      </c>
      <c r="FW136" s="29">
        <v>187.42500000000001</v>
      </c>
      <c r="FX136" s="29">
        <v>190.20599999999999</v>
      </c>
      <c r="FY136" s="29">
        <v>204.41399999999999</v>
      </c>
      <c r="FZ136" s="29">
        <v>200.155</v>
      </c>
      <c r="GA136" s="29">
        <v>180.57400000000001</v>
      </c>
      <c r="GB136" s="29">
        <v>162.24799999999999</v>
      </c>
      <c r="GC136" s="29">
        <v>157.62899999999999</v>
      </c>
      <c r="GD136" s="29">
        <v>149.458</v>
      </c>
      <c r="GE136" s="29">
        <v>135.12200000000001</v>
      </c>
      <c r="GF136" s="29">
        <v>137.363</v>
      </c>
      <c r="GG136" s="29">
        <v>139.62700000000001</v>
      </c>
      <c r="GH136" s="29">
        <v>141.67699999999999</v>
      </c>
      <c r="GI136" s="29">
        <v>140.864</v>
      </c>
      <c r="GJ136" s="29">
        <v>143.03299999999999</v>
      </c>
      <c r="GK136" s="29">
        <v>142.83600000000001</v>
      </c>
      <c r="GL136" s="29">
        <v>142.31700000000001</v>
      </c>
      <c r="GM136" s="29">
        <v>143.661</v>
      </c>
      <c r="GN136" s="29">
        <v>144.773</v>
      </c>
      <c r="GO136" s="29">
        <v>141.59</v>
      </c>
      <c r="GP136" s="29">
        <v>139.04300000000001</v>
      </c>
      <c r="GQ136" s="29">
        <v>141.209</v>
      </c>
      <c r="GR136" s="29">
        <v>148.137</v>
      </c>
      <c r="GS136" s="29">
        <v>159.38499999999999</v>
      </c>
      <c r="GT136" s="29">
        <v>160.09100000000001</v>
      </c>
      <c r="GU136" s="29">
        <v>158.95599999999999</v>
      </c>
      <c r="GV136" s="29">
        <v>155.536</v>
      </c>
      <c r="GW136" s="29">
        <v>155.61000000000001</v>
      </c>
      <c r="GX136" s="29">
        <v>161.26499999999999</v>
      </c>
      <c r="GY136" s="29">
        <v>150.214</v>
      </c>
      <c r="GZ136" s="29">
        <v>146.47399999999999</v>
      </c>
      <c r="HA136" s="29">
        <v>139.89099999999999</v>
      </c>
      <c r="HB136" s="29">
        <v>140.43899999999999</v>
      </c>
      <c r="HC136" s="29">
        <v>138.583</v>
      </c>
      <c r="HD136" s="29">
        <v>139.916</v>
      </c>
      <c r="HE136" s="29">
        <v>148.244</v>
      </c>
      <c r="HF136" s="29">
        <v>148.70599999999999</v>
      </c>
      <c r="HG136" s="29">
        <v>147.999</v>
      </c>
      <c r="HH136" s="29">
        <v>148.261</v>
      </c>
      <c r="HI136" s="29">
        <v>150.672</v>
      </c>
      <c r="HJ136" s="29">
        <v>150.17699999999999</v>
      </c>
      <c r="HK136" s="29">
        <v>153.893</v>
      </c>
      <c r="HL136" s="29">
        <v>154.34100000000001</v>
      </c>
      <c r="HM136" s="29">
        <v>151.46100000000001</v>
      </c>
      <c r="HN136" s="29">
        <v>149.042</v>
      </c>
      <c r="HO136" s="29">
        <v>144.80699999999999</v>
      </c>
      <c r="HP136" s="29">
        <v>143.06800000000001</v>
      </c>
      <c r="HQ136" s="29">
        <v>140.27099999999999</v>
      </c>
      <c r="HR136" s="29">
        <v>145.32300000000001</v>
      </c>
      <c r="HS136" s="29">
        <v>144.54</v>
      </c>
      <c r="HT136" s="29">
        <v>145.042</v>
      </c>
      <c r="HU136" s="29">
        <v>146.30000000000001</v>
      </c>
      <c r="HV136" s="29">
        <v>145.63800000000001</v>
      </c>
      <c r="HW136" s="29">
        <v>145.256</v>
      </c>
      <c r="HX136" s="29">
        <v>148.26599999999999</v>
      </c>
      <c r="HY136" s="29">
        <v>147.53200000000001</v>
      </c>
      <c r="HZ136" s="29">
        <v>148.727</v>
      </c>
      <c r="IA136" s="29">
        <v>152.29300000000001</v>
      </c>
      <c r="IB136" s="29">
        <v>154.721</v>
      </c>
      <c r="IC136" s="29">
        <v>152.107</v>
      </c>
      <c r="ID136" s="29">
        <v>152.41</v>
      </c>
      <c r="IE136" s="29">
        <v>153.364</v>
      </c>
      <c r="IF136" s="29">
        <v>155.673</v>
      </c>
      <c r="IG136" s="29">
        <v>158.583</v>
      </c>
      <c r="IH136" s="29">
        <v>161.245</v>
      </c>
      <c r="II136" s="29">
        <v>155.89699999999999</v>
      </c>
      <c r="IJ136" s="29">
        <v>160.10599999999999</v>
      </c>
      <c r="IK136" s="29">
        <v>161.37299999999999</v>
      </c>
      <c r="IL136" s="29">
        <v>161.38</v>
      </c>
      <c r="IM136" s="29">
        <v>160.02099999999999</v>
      </c>
      <c r="IN136" s="29">
        <v>163.46199999999999</v>
      </c>
      <c r="IO136" s="29">
        <v>169.05799999999999</v>
      </c>
      <c r="IP136" s="29">
        <v>169.15199999999999</v>
      </c>
      <c r="IQ136" s="29">
        <v>167.518</v>
      </c>
      <c r="IR136" s="29">
        <v>162.78399999999999</v>
      </c>
      <c r="IS136" s="29">
        <v>161.005</v>
      </c>
      <c r="IT136" s="29">
        <v>159.988</v>
      </c>
      <c r="IU136" s="29">
        <v>159.232</v>
      </c>
      <c r="IV136" s="29">
        <v>155.27799999999999</v>
      </c>
      <c r="IW136" s="29">
        <v>151.77699999999999</v>
      </c>
      <c r="IX136" s="29">
        <v>150.93299999999999</v>
      </c>
      <c r="IY136" s="29">
        <v>149.44499999999999</v>
      </c>
      <c r="IZ136" s="29">
        <v>141.232</v>
      </c>
      <c r="JA136" s="29">
        <v>144.142</v>
      </c>
      <c r="JB136" s="29">
        <v>142.99600000000001</v>
      </c>
      <c r="JC136" s="29">
        <v>148.08600000000001</v>
      </c>
      <c r="JD136" s="29">
        <v>152.565</v>
      </c>
      <c r="JE136" s="29">
        <v>153.22900000000001</v>
      </c>
      <c r="JF136" s="29">
        <v>148.48400000000001</v>
      </c>
      <c r="JG136" s="29">
        <v>146.50700000000001</v>
      </c>
      <c r="JH136" s="29">
        <v>142.637</v>
      </c>
      <c r="JI136" s="29">
        <v>144.99100000000001</v>
      </c>
      <c r="JJ136" s="29">
        <v>149.23400000000001</v>
      </c>
      <c r="JK136" s="29">
        <v>150.886</v>
      </c>
      <c r="JL136" s="29">
        <v>149.37200000000001</v>
      </c>
      <c r="JM136" s="29">
        <v>149.83199999999999</v>
      </c>
      <c r="JN136" s="29">
        <v>152.86600000000001</v>
      </c>
      <c r="JO136" s="29">
        <v>155.666</v>
      </c>
      <c r="JP136" s="29">
        <v>156.08000000000001</v>
      </c>
      <c r="JQ136" s="29">
        <v>159.227</v>
      </c>
      <c r="JR136" s="29">
        <v>162.20599999999999</v>
      </c>
      <c r="JS136" s="29">
        <v>161.024</v>
      </c>
      <c r="JT136" s="29">
        <v>165.21299999999999</v>
      </c>
      <c r="JU136" s="29">
        <v>171.16300000000001</v>
      </c>
      <c r="JV136" s="29">
        <v>175.565</v>
      </c>
      <c r="JW136" s="29">
        <v>172.31899999999999</v>
      </c>
      <c r="JX136" s="29">
        <v>173.42099999999999</v>
      </c>
      <c r="JY136" s="29">
        <v>175.053</v>
      </c>
      <c r="JZ136" s="29">
        <v>169.95099999999999</v>
      </c>
      <c r="KA136" s="29">
        <v>166.92500000000001</v>
      </c>
      <c r="KB136" s="29">
        <v>169.089</v>
      </c>
      <c r="KC136" s="29">
        <v>170.58099999999999</v>
      </c>
      <c r="KD136" s="29">
        <v>173.78100000000001</v>
      </c>
      <c r="KE136" s="29">
        <v>175.76</v>
      </c>
      <c r="KF136" s="29">
        <v>172.72200000000001</v>
      </c>
      <c r="KG136" s="29">
        <v>171.37899999999999</v>
      </c>
      <c r="KH136" s="29">
        <v>167.81899999999999</v>
      </c>
      <c r="KI136" s="29">
        <v>171.202</v>
      </c>
      <c r="KJ136" s="29">
        <v>169.923</v>
      </c>
      <c r="KK136" s="29">
        <v>163.98</v>
      </c>
      <c r="KL136" s="29">
        <v>159.14599999999999</v>
      </c>
      <c r="KM136" s="29">
        <v>154.69300000000001</v>
      </c>
      <c r="KN136" s="29">
        <v>159.315</v>
      </c>
      <c r="KO136" s="29">
        <v>182.31100000000001</v>
      </c>
      <c r="KP136" s="29">
        <v>181.95400000000001</v>
      </c>
      <c r="KQ136" s="29">
        <v>177.691</v>
      </c>
      <c r="KR136" s="29">
        <v>177.143</v>
      </c>
      <c r="KS136" s="29">
        <v>170.661</v>
      </c>
      <c r="KT136" s="29">
        <v>177.315</v>
      </c>
      <c r="KU136" s="29">
        <v>179.143</v>
      </c>
      <c r="KV136" s="29">
        <v>175.233</v>
      </c>
      <c r="KW136" s="29">
        <v>174.69</v>
      </c>
      <c r="KX136" s="29">
        <v>174.959</v>
      </c>
      <c r="KY136" s="29">
        <v>179.53800000000001</v>
      </c>
      <c r="KZ136" s="29">
        <v>178.607</v>
      </c>
      <c r="LA136" s="29">
        <v>170.20500000000001</v>
      </c>
      <c r="LB136" s="29">
        <v>176.63499999999999</v>
      </c>
      <c r="LC136" s="29">
        <v>175.39699999999999</v>
      </c>
      <c r="LD136" s="29">
        <v>184.59299999999999</v>
      </c>
      <c r="LE136" s="29">
        <v>193.37899999999999</v>
      </c>
      <c r="LF136" s="29">
        <v>194.50399999999999</v>
      </c>
      <c r="LG136" s="29">
        <v>208.70599999999999</v>
      </c>
      <c r="LH136" s="29">
        <v>211.14699999999999</v>
      </c>
      <c r="LI136" s="29">
        <v>202.09200000000001</v>
      </c>
      <c r="LJ136" s="29">
        <v>198.59100000000001</v>
      </c>
      <c r="LK136" s="29">
        <v>196.916</v>
      </c>
      <c r="LL136" s="29">
        <v>197.83099999999999</v>
      </c>
      <c r="LM136" s="29">
        <v>198.94</v>
      </c>
      <c r="LN136" s="29">
        <v>205.959</v>
      </c>
      <c r="LO136" s="29">
        <v>207.553</v>
      </c>
      <c r="LP136" s="29">
        <v>210.99</v>
      </c>
      <c r="LQ136" s="29">
        <v>205.46899999999999</v>
      </c>
      <c r="LR136" s="29">
        <v>195.44300000000001</v>
      </c>
      <c r="LS136" s="29">
        <v>190.316</v>
      </c>
      <c r="LT136" s="29">
        <v>189.68799999999999</v>
      </c>
      <c r="LU136" s="29">
        <v>177.44399999999999</v>
      </c>
      <c r="LV136" s="29">
        <v>171.316</v>
      </c>
      <c r="LW136" s="29">
        <v>167.55699999999999</v>
      </c>
      <c r="LX136" s="29">
        <v>175.90700000000001</v>
      </c>
      <c r="LY136" s="29">
        <v>182.61</v>
      </c>
      <c r="LZ136" s="29">
        <v>189.142</v>
      </c>
      <c r="MA136" s="29">
        <v>191.02199999999999</v>
      </c>
      <c r="MB136" s="29">
        <v>191.22399999999999</v>
      </c>
      <c r="MC136" s="29">
        <v>183.2</v>
      </c>
      <c r="MD136" s="29">
        <v>177.38499999999999</v>
      </c>
      <c r="ME136" s="29">
        <v>177.649</v>
      </c>
      <c r="MF136" s="29">
        <v>174.56200000000001</v>
      </c>
      <c r="MG136" s="29">
        <v>174.952</v>
      </c>
      <c r="MH136" s="29">
        <v>184.571</v>
      </c>
      <c r="MI136" s="29">
        <v>185.49100000000001</v>
      </c>
      <c r="MJ136" s="29">
        <v>183.28399999999999</v>
      </c>
      <c r="MK136" s="29">
        <v>168.34899999999999</v>
      </c>
      <c r="ML136" s="29">
        <v>166.10900000000001</v>
      </c>
      <c r="MM136" s="29">
        <v>165.31800000000001</v>
      </c>
      <c r="MN136" s="29">
        <v>166.12299999999999</v>
      </c>
    </row>
    <row r="137" spans="2:529" x14ac:dyDescent="0.25">
      <c r="B137" s="29" t="s">
        <v>16</v>
      </c>
      <c r="C137" s="29" t="s">
        <v>927</v>
      </c>
      <c r="D137" s="29">
        <f t="shared" si="16"/>
        <v>512</v>
      </c>
      <c r="E137" s="29" t="str" cm="1">
        <f t="array" ref="E137">_xll.BDP($B137&amp;" corp",E$11)</f>
        <v>IBESM 1 7/8 PERP</v>
      </c>
      <c r="F137" s="29" t="str" cm="1">
        <f t="array" ref="F137">_xll.BDP($B137&amp;" corp",F$11)</f>
        <v>IBESM</v>
      </c>
      <c r="G137" s="29" cm="1">
        <f t="array" ref="G137">_xll.BDP($B137&amp;" corp",G$11)</f>
        <v>1.875</v>
      </c>
      <c r="H137" s="31" cm="1">
        <f t="array" ref="H137">_xll.BDP($B137&amp;" corp",H$11)*1</f>
        <v>44979</v>
      </c>
      <c r="I137" s="31" t="str">
        <f t="shared" si="14"/>
        <v>IBESM 1.875 23</v>
      </c>
      <c r="J137" s="29" t="str" cm="1">
        <f t="array" ref="J137">_xll.BDP($B137&amp;" corp",J$11)</f>
        <v>EUR</v>
      </c>
      <c r="K137" s="31" cm="1">
        <f t="array" ref="K137">_xll.BDP($B137&amp;" corp",K$11)*1</f>
        <v>43053</v>
      </c>
      <c r="L137" s="29">
        <f t="shared" ca="1" si="15"/>
        <v>1073</v>
      </c>
      <c r="N137" s="29">
        <v>1</v>
      </c>
      <c r="O137" s="29" t="s">
        <v>1174</v>
      </c>
      <c r="P137" s="29">
        <f>_xll.BDH(B137&amp;"@"&amp;C137&amp;" Corp","blp_i_sprd_mid","-2AY",,"Dates=h","Fill=C","Sort=R","Dir=H","factor=1","pcs="&amp;TV138,"cols=512;rows=1")</f>
        <v>163.369</v>
      </c>
      <c r="Q137" s="29">
        <v>163.86099999999999</v>
      </c>
      <c r="R137" s="29">
        <v>167.45</v>
      </c>
      <c r="S137" s="29">
        <v>171.399</v>
      </c>
      <c r="T137" s="29">
        <v>175.03100000000001</v>
      </c>
      <c r="U137" s="29">
        <v>162.68199999999999</v>
      </c>
      <c r="V137" s="29">
        <v>161.346</v>
      </c>
      <c r="W137" s="29">
        <v>162.827</v>
      </c>
      <c r="X137" s="29">
        <v>163.33699999999999</v>
      </c>
      <c r="Y137" s="29">
        <v>163.45699999999999</v>
      </c>
      <c r="Z137" s="29">
        <v>161.68700000000001</v>
      </c>
      <c r="AA137" s="29">
        <v>162.113</v>
      </c>
      <c r="AB137" s="29">
        <v>169.76300000000001</v>
      </c>
      <c r="AC137" s="29">
        <v>179.34299999999999</v>
      </c>
      <c r="AD137" s="29">
        <v>180.095</v>
      </c>
      <c r="AE137" s="29">
        <v>191.214</v>
      </c>
      <c r="AF137" s="29">
        <v>203.024</v>
      </c>
      <c r="AG137" s="29">
        <v>209.71799999999999</v>
      </c>
      <c r="AH137" s="29">
        <v>213.505</v>
      </c>
      <c r="AI137" s="29">
        <v>205.07499999999999</v>
      </c>
      <c r="AJ137" s="29">
        <v>192.18100000000001</v>
      </c>
      <c r="AK137" s="29">
        <v>194.77500000000001</v>
      </c>
      <c r="AL137" s="29">
        <v>188.46799999999999</v>
      </c>
      <c r="AM137" s="29">
        <v>176.77500000000001</v>
      </c>
      <c r="AN137" s="29">
        <v>181.54</v>
      </c>
      <c r="AO137" s="29">
        <v>187.43799999999999</v>
      </c>
      <c r="AP137" s="29">
        <v>194.06100000000001</v>
      </c>
      <c r="AQ137" s="29">
        <v>194.03200000000001</v>
      </c>
      <c r="AR137" s="29">
        <v>189.03100000000001</v>
      </c>
      <c r="AS137" s="29">
        <v>182.298</v>
      </c>
      <c r="AT137" s="29">
        <v>182.96899999999999</v>
      </c>
      <c r="AU137" s="29">
        <v>176.39500000000001</v>
      </c>
      <c r="AV137" s="29">
        <v>171.411</v>
      </c>
      <c r="AW137" s="29">
        <v>170.87100000000001</v>
      </c>
      <c r="AX137" s="29">
        <v>167.535</v>
      </c>
      <c r="AY137" s="29">
        <v>168.53800000000001</v>
      </c>
      <c r="AZ137" s="29">
        <v>166.625</v>
      </c>
      <c r="BA137" s="29">
        <v>173.11</v>
      </c>
      <c r="BB137" s="29">
        <v>163.273</v>
      </c>
      <c r="BC137" s="29">
        <v>160.13</v>
      </c>
      <c r="BD137" s="29">
        <v>149.91300000000001</v>
      </c>
      <c r="BE137" s="29">
        <v>147.18799999999999</v>
      </c>
      <c r="BF137" s="29">
        <v>145.75399999999999</v>
      </c>
      <c r="BG137" s="29">
        <v>146.834</v>
      </c>
      <c r="BH137" s="29">
        <v>145.46700000000001</v>
      </c>
      <c r="BI137" s="29">
        <v>143.32900000000001</v>
      </c>
      <c r="BJ137" s="29">
        <v>135.42699999999999</v>
      </c>
      <c r="BK137" s="29">
        <v>132.39400000000001</v>
      </c>
      <c r="BL137" s="29">
        <v>128.59800000000001</v>
      </c>
      <c r="BM137" s="29">
        <v>128.06299999999999</v>
      </c>
      <c r="BN137" s="29">
        <v>131.30099999999999</v>
      </c>
      <c r="BO137" s="29">
        <v>136.821</v>
      </c>
      <c r="BP137" s="29">
        <v>142.364</v>
      </c>
      <c r="BQ137" s="29">
        <v>142.59899999999999</v>
      </c>
      <c r="BR137" s="29">
        <v>146.37299999999999</v>
      </c>
      <c r="BS137" s="29">
        <v>154.363</v>
      </c>
      <c r="BT137" s="29">
        <v>160.077</v>
      </c>
      <c r="BU137" s="29">
        <v>160.815</v>
      </c>
      <c r="BV137" s="29">
        <v>164.46700000000001</v>
      </c>
      <c r="BW137" s="29">
        <v>164.18600000000001</v>
      </c>
      <c r="BX137" s="29">
        <v>157.245</v>
      </c>
      <c r="BY137" s="29">
        <v>157.26499999999999</v>
      </c>
      <c r="BZ137" s="29">
        <v>157.202</v>
      </c>
      <c r="CA137" s="29">
        <v>162.12</v>
      </c>
      <c r="CB137" s="29">
        <v>166.58199999999999</v>
      </c>
      <c r="CC137" s="29">
        <v>167.2</v>
      </c>
      <c r="CD137" s="29">
        <v>170.87</v>
      </c>
      <c r="CE137" s="29">
        <v>191.24700000000001</v>
      </c>
      <c r="CF137" s="29">
        <v>202.35599999999999</v>
      </c>
      <c r="CG137" s="29">
        <v>205.97900000000001</v>
      </c>
      <c r="CH137" s="29">
        <v>206.09899999999999</v>
      </c>
      <c r="CI137" s="29">
        <v>208.86600000000001</v>
      </c>
      <c r="CJ137" s="29">
        <v>210.39099999999999</v>
      </c>
      <c r="CK137" s="29">
        <v>214.012</v>
      </c>
      <c r="CL137" s="29">
        <v>213.315</v>
      </c>
      <c r="CM137" s="29">
        <v>212.33099999999999</v>
      </c>
      <c r="CN137" s="29">
        <v>208.85499999999999</v>
      </c>
      <c r="CO137" s="29">
        <v>208.40799999999999</v>
      </c>
      <c r="CP137" s="29">
        <v>212.935</v>
      </c>
      <c r="CQ137" s="29">
        <v>213.452</v>
      </c>
      <c r="CR137" s="29">
        <v>217.018</v>
      </c>
      <c r="CS137" s="29">
        <v>221.322</v>
      </c>
      <c r="CT137" s="29">
        <v>223.006</v>
      </c>
      <c r="CU137" s="29">
        <v>223.143</v>
      </c>
      <c r="CV137" s="29">
        <v>220.15799999999999</v>
      </c>
      <c r="CW137" s="29">
        <v>217.292</v>
      </c>
      <c r="CX137" s="29">
        <v>215.26</v>
      </c>
      <c r="CY137" s="29">
        <v>219.05</v>
      </c>
      <c r="CZ137" s="29">
        <v>211.863</v>
      </c>
      <c r="DA137" s="29">
        <v>211.85599999999999</v>
      </c>
      <c r="DB137" s="29">
        <v>204.51300000000001</v>
      </c>
      <c r="DC137" s="29">
        <v>196.44200000000001</v>
      </c>
      <c r="DD137" s="29">
        <v>206.66499999999999</v>
      </c>
      <c r="DE137" s="29">
        <v>197.98</v>
      </c>
      <c r="DF137" s="29">
        <v>199.06200000000001</v>
      </c>
      <c r="DG137" s="29">
        <v>175.99</v>
      </c>
      <c r="DH137" s="29">
        <v>158.16399999999999</v>
      </c>
      <c r="DI137" s="29">
        <v>150.298</v>
      </c>
      <c r="DJ137" s="29">
        <v>160.54900000000001</v>
      </c>
      <c r="DK137" s="29">
        <v>186.547</v>
      </c>
      <c r="DL137" s="29">
        <v>194.495</v>
      </c>
      <c r="DM137" s="29">
        <v>201.91399999999999</v>
      </c>
      <c r="DN137" s="29">
        <v>200.93899999999999</v>
      </c>
      <c r="DO137" s="29">
        <v>200.483</v>
      </c>
      <c r="DP137" s="29">
        <v>187.91300000000001</v>
      </c>
      <c r="DQ137" s="29">
        <v>186.08699999999999</v>
      </c>
      <c r="DR137" s="29">
        <v>203.43899999999999</v>
      </c>
      <c r="DS137" s="29">
        <v>216.971</v>
      </c>
      <c r="DT137" s="29">
        <v>210.99600000000001</v>
      </c>
      <c r="DU137" s="29">
        <v>212.95500000000001</v>
      </c>
      <c r="DV137" s="29">
        <v>218.893</v>
      </c>
      <c r="DW137" s="29">
        <v>222.87700000000001</v>
      </c>
      <c r="DX137" s="29">
        <v>229.60300000000001</v>
      </c>
      <c r="DY137" s="29">
        <v>232.77099999999999</v>
      </c>
      <c r="DZ137" s="29">
        <v>230.77500000000001</v>
      </c>
      <c r="EA137" s="29">
        <v>223.339</v>
      </c>
      <c r="EB137" s="29">
        <v>218.797</v>
      </c>
      <c r="EC137" s="29">
        <v>220.172</v>
      </c>
      <c r="ED137" s="29">
        <v>225.15799999999999</v>
      </c>
      <c r="EE137" s="29">
        <v>219.78700000000001</v>
      </c>
      <c r="EF137" s="29">
        <v>219.172</v>
      </c>
      <c r="EG137" s="29">
        <v>221.142</v>
      </c>
      <c r="EH137" s="29">
        <v>221.70500000000001</v>
      </c>
      <c r="EI137" s="29">
        <v>209.24600000000001</v>
      </c>
      <c r="EJ137" s="29">
        <v>205.21700000000001</v>
      </c>
      <c r="EK137" s="29">
        <v>203.333</v>
      </c>
      <c r="EL137" s="29">
        <v>196.24199999999999</v>
      </c>
      <c r="EM137" s="29">
        <v>193.22399999999999</v>
      </c>
      <c r="EN137" s="29">
        <v>204.91300000000001</v>
      </c>
      <c r="EO137" s="29">
        <v>207.54599999999999</v>
      </c>
      <c r="EP137" s="29">
        <v>210.33600000000001</v>
      </c>
      <c r="EQ137" s="29">
        <v>213.44499999999999</v>
      </c>
      <c r="ER137" s="29">
        <v>204.59700000000001</v>
      </c>
      <c r="ES137" s="29">
        <v>199.07599999999999</v>
      </c>
      <c r="ET137" s="29">
        <v>192.13399999999999</v>
      </c>
      <c r="EU137" s="29">
        <v>178.15700000000001</v>
      </c>
      <c r="EV137" s="29">
        <v>176.10499999999999</v>
      </c>
      <c r="EW137" s="29">
        <v>220.84200000000001</v>
      </c>
      <c r="EX137" s="29">
        <v>246.25</v>
      </c>
      <c r="EY137" s="29">
        <v>264.16500000000002</v>
      </c>
      <c r="EZ137" s="29">
        <v>295.03500000000003</v>
      </c>
      <c r="FA137" s="29">
        <v>317.70299999999997</v>
      </c>
      <c r="FB137" s="29">
        <v>319.87900000000002</v>
      </c>
      <c r="FC137" s="29">
        <v>331.221</v>
      </c>
      <c r="FD137" s="29">
        <v>359.029</v>
      </c>
      <c r="FE137" s="29">
        <v>371.57600000000002</v>
      </c>
      <c r="FF137" s="29">
        <v>379.04199999999997</v>
      </c>
      <c r="FG137" s="29">
        <v>395.91</v>
      </c>
      <c r="FH137" s="29">
        <v>419.96</v>
      </c>
      <c r="FI137" s="29">
        <v>490.16500000000002</v>
      </c>
      <c r="FJ137" s="29">
        <v>500.41500000000002</v>
      </c>
      <c r="FK137" s="29">
        <v>476.12700000000001</v>
      </c>
      <c r="FL137" s="29">
        <v>490.36900000000003</v>
      </c>
      <c r="FM137" s="29">
        <v>491.661</v>
      </c>
      <c r="FN137" s="29">
        <v>423.35599999999999</v>
      </c>
      <c r="FO137" s="29">
        <v>339.37</v>
      </c>
      <c r="FP137" s="29">
        <v>249.54300000000001</v>
      </c>
      <c r="FQ137" s="29">
        <v>240.70400000000001</v>
      </c>
      <c r="FR137" s="29">
        <v>203.48500000000001</v>
      </c>
      <c r="FS137" s="29">
        <v>205.524</v>
      </c>
      <c r="FT137" s="29">
        <v>221.012</v>
      </c>
      <c r="FU137" s="29">
        <v>165.416</v>
      </c>
      <c r="FV137" s="29">
        <v>135.791</v>
      </c>
      <c r="FW137" s="29">
        <v>129.84</v>
      </c>
      <c r="FX137" s="29">
        <v>134.036</v>
      </c>
      <c r="FY137" s="29">
        <v>150.898</v>
      </c>
      <c r="FZ137" s="29">
        <v>148.53899999999999</v>
      </c>
      <c r="GA137" s="29">
        <v>127.182</v>
      </c>
      <c r="GB137" s="29">
        <v>114.593</v>
      </c>
      <c r="GC137" s="29">
        <v>108.834</v>
      </c>
      <c r="GD137" s="29">
        <v>98.082999999999998</v>
      </c>
      <c r="GE137" s="29">
        <v>88.566000000000003</v>
      </c>
      <c r="GF137" s="29">
        <v>91.751999999999995</v>
      </c>
      <c r="GG137" s="29">
        <v>93.736999999999995</v>
      </c>
      <c r="GH137" s="29">
        <v>98.668999999999997</v>
      </c>
      <c r="GI137" s="29">
        <v>99.313999999999993</v>
      </c>
      <c r="GJ137" s="29">
        <v>101.074</v>
      </c>
      <c r="GK137" s="29">
        <v>103.50700000000001</v>
      </c>
      <c r="GL137" s="29">
        <v>103.35</v>
      </c>
      <c r="GM137" s="29">
        <v>104.401</v>
      </c>
      <c r="GN137" s="29">
        <v>104.652</v>
      </c>
      <c r="GO137" s="29">
        <v>100.46299999999999</v>
      </c>
      <c r="GP137" s="29">
        <v>97.653999999999996</v>
      </c>
      <c r="GQ137" s="29">
        <v>102.07899999999999</v>
      </c>
      <c r="GR137" s="29">
        <v>107.358</v>
      </c>
      <c r="GS137" s="29">
        <v>118.05500000000001</v>
      </c>
      <c r="GT137" s="29">
        <v>118.41800000000001</v>
      </c>
      <c r="GU137" s="29">
        <v>117.011</v>
      </c>
      <c r="GV137" s="29">
        <v>114.57899999999999</v>
      </c>
      <c r="GW137" s="29">
        <v>115.904</v>
      </c>
      <c r="GX137" s="29">
        <v>120.178</v>
      </c>
      <c r="GY137" s="29">
        <v>109.986</v>
      </c>
      <c r="GZ137" s="29">
        <v>106.07899999999999</v>
      </c>
      <c r="HA137" s="29">
        <v>103.78100000000001</v>
      </c>
      <c r="HB137" s="29">
        <v>103.971</v>
      </c>
      <c r="HC137" s="29">
        <v>104.995</v>
      </c>
      <c r="HD137" s="29">
        <v>105.729</v>
      </c>
      <c r="HE137" s="29">
        <v>110.76300000000001</v>
      </c>
      <c r="HF137" s="29">
        <v>114.309</v>
      </c>
      <c r="HG137" s="29">
        <v>113.97199999999999</v>
      </c>
      <c r="HH137" s="29">
        <v>113.992</v>
      </c>
      <c r="HI137" s="29">
        <v>115.889</v>
      </c>
      <c r="HJ137" s="29">
        <v>117.34399999999999</v>
      </c>
      <c r="HK137" s="29">
        <v>119.842</v>
      </c>
      <c r="HL137" s="29">
        <v>115.88</v>
      </c>
      <c r="HM137" s="29">
        <v>111.822</v>
      </c>
      <c r="HN137" s="29">
        <v>112.887</v>
      </c>
      <c r="HO137" s="29">
        <v>111.883</v>
      </c>
      <c r="HP137" s="29">
        <v>109.547</v>
      </c>
      <c r="HQ137" s="29">
        <v>110.051</v>
      </c>
      <c r="HR137" s="29">
        <v>111.357</v>
      </c>
      <c r="HS137" s="29">
        <v>111.28700000000001</v>
      </c>
      <c r="HT137" s="29">
        <v>113.155</v>
      </c>
      <c r="HU137" s="29">
        <v>115.56100000000001</v>
      </c>
      <c r="HV137" s="29">
        <v>114.857</v>
      </c>
      <c r="HW137" s="29">
        <v>116.982</v>
      </c>
      <c r="HX137" s="29">
        <v>119.315</v>
      </c>
      <c r="HY137" s="29">
        <v>120.648</v>
      </c>
      <c r="HZ137" s="29">
        <v>121.015</v>
      </c>
      <c r="IA137" s="29">
        <v>129.39500000000001</v>
      </c>
      <c r="IB137" s="29">
        <v>132.23400000000001</v>
      </c>
      <c r="IC137" s="29">
        <v>129.48400000000001</v>
      </c>
      <c r="ID137" s="29">
        <v>131.68100000000001</v>
      </c>
      <c r="IE137" s="29">
        <v>132.51300000000001</v>
      </c>
      <c r="IF137" s="29">
        <v>135.654</v>
      </c>
      <c r="IG137" s="29">
        <v>142.459</v>
      </c>
      <c r="IH137" s="29">
        <v>143.68600000000001</v>
      </c>
      <c r="II137" s="29">
        <v>138.25399999999999</v>
      </c>
      <c r="IJ137" s="29">
        <v>141.989</v>
      </c>
      <c r="IK137" s="29">
        <v>146.66499999999999</v>
      </c>
      <c r="IL137" s="29">
        <v>144.595</v>
      </c>
      <c r="IM137" s="29">
        <v>142.667</v>
      </c>
      <c r="IN137" s="29">
        <v>149.167</v>
      </c>
      <c r="IO137" s="29">
        <v>156.04400000000001</v>
      </c>
      <c r="IP137" s="29">
        <v>157.54</v>
      </c>
      <c r="IQ137" s="29">
        <v>158.10499999999999</v>
      </c>
      <c r="IR137" s="29">
        <v>153.16300000000001</v>
      </c>
      <c r="IS137" s="29">
        <v>148.471</v>
      </c>
      <c r="IT137" s="29">
        <v>148.774</v>
      </c>
      <c r="IU137" s="29">
        <v>146.613</v>
      </c>
      <c r="IV137" s="29">
        <v>143.00200000000001</v>
      </c>
      <c r="IW137" s="29">
        <v>141.08799999999999</v>
      </c>
      <c r="IX137" s="29">
        <v>141.941</v>
      </c>
      <c r="IY137" s="29">
        <v>138.97499999999999</v>
      </c>
      <c r="IZ137" s="29">
        <v>132.976</v>
      </c>
      <c r="JA137" s="29">
        <v>133.74799999999999</v>
      </c>
      <c r="JB137" s="29">
        <v>133.261</v>
      </c>
      <c r="JC137" s="29">
        <v>138.249</v>
      </c>
      <c r="JD137" s="29">
        <v>142.905</v>
      </c>
      <c r="JE137" s="29">
        <v>143.404</v>
      </c>
      <c r="JF137" s="29">
        <v>139.16900000000001</v>
      </c>
      <c r="JG137" s="29">
        <v>135.38800000000001</v>
      </c>
      <c r="JH137" s="29">
        <v>131.88499999999999</v>
      </c>
      <c r="JI137" s="29">
        <v>133.32499999999999</v>
      </c>
      <c r="JJ137" s="29">
        <v>136.40199999999999</v>
      </c>
      <c r="JK137" s="29">
        <v>140.42400000000001</v>
      </c>
      <c r="JL137" s="29">
        <v>142.44900000000001</v>
      </c>
      <c r="JM137" s="29">
        <v>144.46</v>
      </c>
      <c r="JN137" s="29">
        <v>148.23400000000001</v>
      </c>
      <c r="JO137" s="29">
        <v>149.15899999999999</v>
      </c>
      <c r="JP137" s="29">
        <v>150.304</v>
      </c>
      <c r="JQ137" s="29">
        <v>152.83600000000001</v>
      </c>
      <c r="JR137" s="29">
        <v>154.965</v>
      </c>
      <c r="JS137" s="29">
        <v>155.017</v>
      </c>
      <c r="JT137" s="29">
        <v>159.553</v>
      </c>
      <c r="JU137" s="29">
        <v>166.33</v>
      </c>
      <c r="JV137" s="29">
        <v>168.51</v>
      </c>
      <c r="JW137" s="29">
        <v>163.98500000000001</v>
      </c>
      <c r="JX137" s="29">
        <v>164.55099999999999</v>
      </c>
      <c r="JY137" s="29">
        <v>165.66900000000001</v>
      </c>
      <c r="JZ137" s="29">
        <v>156.518</v>
      </c>
      <c r="KA137" s="29">
        <v>146.66</v>
      </c>
      <c r="KB137" s="29">
        <v>148.40299999999999</v>
      </c>
      <c r="KC137" s="29">
        <v>148.86600000000001</v>
      </c>
      <c r="KD137" s="29">
        <v>150.72999999999999</v>
      </c>
      <c r="KE137" s="29">
        <v>151.90299999999999</v>
      </c>
      <c r="KF137" s="29">
        <v>148.30099999999999</v>
      </c>
      <c r="KG137" s="29">
        <v>147.35599999999999</v>
      </c>
      <c r="KH137" s="29">
        <v>144.52699999999999</v>
      </c>
      <c r="KI137" s="29">
        <v>152.58000000000001</v>
      </c>
      <c r="KJ137" s="29">
        <v>150.27799999999999</v>
      </c>
      <c r="KK137" s="29">
        <v>141.673</v>
      </c>
      <c r="KL137" s="29">
        <v>134.637</v>
      </c>
      <c r="KM137" s="29">
        <v>130.37799999999999</v>
      </c>
      <c r="KN137" s="29">
        <v>131.316</v>
      </c>
      <c r="KO137" s="29">
        <v>154.90100000000001</v>
      </c>
      <c r="KP137" s="29">
        <v>153.22300000000001</v>
      </c>
      <c r="KQ137" s="29">
        <v>147.94</v>
      </c>
      <c r="KR137" s="29">
        <v>144.85900000000001</v>
      </c>
      <c r="KS137" s="29">
        <v>140.10300000000001</v>
      </c>
      <c r="KT137" s="29">
        <v>144.614</v>
      </c>
      <c r="KU137" s="29">
        <v>144.92500000000001</v>
      </c>
      <c r="KV137" s="29">
        <v>140.81</v>
      </c>
      <c r="KW137" s="29">
        <v>135.22399999999999</v>
      </c>
      <c r="KX137" s="29">
        <v>133.04300000000001</v>
      </c>
      <c r="KY137" s="29">
        <v>130.87200000000001</v>
      </c>
      <c r="KZ137" s="29">
        <v>129.04</v>
      </c>
      <c r="LA137" s="29">
        <v>130.64699999999999</v>
      </c>
      <c r="LB137" s="29">
        <v>127.072</v>
      </c>
      <c r="LC137" s="29">
        <v>127.809</v>
      </c>
      <c r="LD137" s="29">
        <v>137.41900000000001</v>
      </c>
      <c r="LE137" s="29">
        <v>148.446</v>
      </c>
      <c r="LF137" s="29">
        <v>151.345</v>
      </c>
      <c r="LG137" s="29">
        <v>163.512</v>
      </c>
      <c r="LH137" s="29">
        <v>168.82400000000001</v>
      </c>
      <c r="LI137" s="29">
        <v>160.923</v>
      </c>
      <c r="LJ137" s="29">
        <v>155.85400000000001</v>
      </c>
      <c r="LK137" s="29">
        <v>151.77000000000001</v>
      </c>
      <c r="LL137" s="29">
        <v>156.05099999999999</v>
      </c>
      <c r="LM137" s="29">
        <v>153.08600000000001</v>
      </c>
      <c r="LN137" s="29">
        <v>165.83600000000001</v>
      </c>
      <c r="LO137" s="29">
        <v>173.523</v>
      </c>
      <c r="LP137" s="29">
        <v>184.06100000000001</v>
      </c>
      <c r="LQ137" s="29">
        <v>168.38499999999999</v>
      </c>
      <c r="LR137" s="29">
        <v>157.852</v>
      </c>
      <c r="LS137" s="29">
        <v>159.315</v>
      </c>
      <c r="LT137" s="29">
        <v>158.17400000000001</v>
      </c>
      <c r="LU137" s="29">
        <v>145.761</v>
      </c>
      <c r="LV137" s="29">
        <v>140.10499999999999</v>
      </c>
      <c r="LW137" s="29">
        <v>141.08699999999999</v>
      </c>
      <c r="LX137" s="29">
        <v>150.697</v>
      </c>
      <c r="LY137" s="29">
        <v>159.97399999999999</v>
      </c>
      <c r="LZ137" s="29">
        <v>166.90799999999999</v>
      </c>
      <c r="MA137" s="29">
        <v>165.20699999999999</v>
      </c>
      <c r="MB137" s="29">
        <v>167.15100000000001</v>
      </c>
      <c r="MC137" s="29">
        <v>151.833</v>
      </c>
      <c r="MD137" s="29">
        <v>144.977</v>
      </c>
      <c r="ME137" s="29">
        <v>147.321</v>
      </c>
      <c r="MF137" s="29">
        <v>145.42400000000001</v>
      </c>
      <c r="MG137" s="29">
        <v>146.57599999999999</v>
      </c>
      <c r="MH137" s="29">
        <v>167.83</v>
      </c>
      <c r="MI137" s="29">
        <v>169.28700000000001</v>
      </c>
      <c r="MJ137" s="29">
        <v>161.06100000000001</v>
      </c>
      <c r="MK137" s="29">
        <v>145.245</v>
      </c>
      <c r="ML137" s="29">
        <v>143.703</v>
      </c>
      <c r="MM137" s="29">
        <v>148.84700000000001</v>
      </c>
      <c r="MN137" s="29">
        <v>154.512</v>
      </c>
      <c r="MO137" s="29">
        <v>156.11099999999999</v>
      </c>
      <c r="MP137" s="29">
        <v>171.30199999999999</v>
      </c>
      <c r="MQ137" s="29">
        <v>180.029</v>
      </c>
      <c r="MR137" s="29">
        <v>183.21700000000001</v>
      </c>
      <c r="MS137" s="29">
        <v>174.459</v>
      </c>
      <c r="MT137" s="29">
        <v>167.95500000000001</v>
      </c>
      <c r="MU137" s="29">
        <v>165.459</v>
      </c>
      <c r="MV137" s="29">
        <v>164.75899999999999</v>
      </c>
      <c r="MW137" s="29">
        <v>170.13300000000001</v>
      </c>
      <c r="MX137" s="29">
        <v>185.56</v>
      </c>
      <c r="MY137" s="29">
        <v>198.41300000000001</v>
      </c>
      <c r="MZ137" s="29">
        <v>203.31800000000001</v>
      </c>
      <c r="NA137" s="29">
        <v>204.87700000000001</v>
      </c>
      <c r="NB137" s="29">
        <v>200.386</v>
      </c>
      <c r="NC137" s="29">
        <v>191.11799999999999</v>
      </c>
      <c r="ND137" s="29">
        <v>197.857</v>
      </c>
      <c r="NE137" s="29">
        <v>205.578</v>
      </c>
      <c r="NF137" s="29">
        <v>205.17599999999999</v>
      </c>
      <c r="NG137" s="29">
        <v>211.11500000000001</v>
      </c>
      <c r="NH137" s="29">
        <v>226.601</v>
      </c>
      <c r="NI137" s="29">
        <v>235.52099999999999</v>
      </c>
      <c r="NJ137" s="29">
        <v>233.376</v>
      </c>
      <c r="NK137" s="29">
        <v>227.46700000000001</v>
      </c>
      <c r="NL137" s="29">
        <v>232.011</v>
      </c>
      <c r="NM137" s="29">
        <v>231.77199999999999</v>
      </c>
      <c r="NN137" s="29">
        <v>230.89</v>
      </c>
      <c r="NO137" s="29">
        <v>231.82400000000001</v>
      </c>
      <c r="NP137" s="29">
        <v>234.82900000000001</v>
      </c>
      <c r="NQ137" s="29">
        <v>218.851</v>
      </c>
      <c r="NR137" s="29">
        <v>214.08199999999999</v>
      </c>
      <c r="NS137" s="29">
        <v>213.23500000000001</v>
      </c>
      <c r="NT137" s="29">
        <v>212.08799999999999</v>
      </c>
      <c r="NU137" s="29">
        <v>213.55500000000001</v>
      </c>
      <c r="NV137" s="29">
        <v>220.57900000000001</v>
      </c>
      <c r="NW137" s="29">
        <v>220.49700000000001</v>
      </c>
      <c r="NX137" s="29">
        <v>223.80099999999999</v>
      </c>
      <c r="NY137" s="29">
        <v>216.482</v>
      </c>
      <c r="NZ137" s="29">
        <v>222.59800000000001</v>
      </c>
      <c r="OA137" s="29">
        <v>215.441</v>
      </c>
      <c r="OB137" s="29">
        <v>198.018</v>
      </c>
      <c r="OC137" s="29">
        <v>179.44800000000001</v>
      </c>
      <c r="OD137" s="29">
        <v>183.655</v>
      </c>
      <c r="OE137" s="29">
        <v>183.524</v>
      </c>
      <c r="OF137" s="29">
        <v>184.89599999999999</v>
      </c>
      <c r="OG137" s="29">
        <v>188.874</v>
      </c>
      <c r="OH137" s="29">
        <v>194.428</v>
      </c>
      <c r="OI137" s="29">
        <v>197.53800000000001</v>
      </c>
      <c r="OJ137" s="29">
        <v>197.5</v>
      </c>
      <c r="OK137" s="29">
        <v>197.87100000000001</v>
      </c>
      <c r="OL137" s="29">
        <v>199.459</v>
      </c>
      <c r="OM137" s="29">
        <v>200.631</v>
      </c>
      <c r="ON137" s="29">
        <v>199.452</v>
      </c>
      <c r="OO137" s="29">
        <v>192.821</v>
      </c>
      <c r="OP137" s="29">
        <v>190.83799999999999</v>
      </c>
      <c r="OQ137" s="29">
        <v>196.48400000000001</v>
      </c>
      <c r="OR137" s="29">
        <v>207.208</v>
      </c>
      <c r="OS137" s="29">
        <v>215.56299999999999</v>
      </c>
      <c r="OT137" s="29">
        <v>214.614</v>
      </c>
      <c r="OU137" s="29">
        <v>213.71100000000001</v>
      </c>
      <c r="OV137" s="29">
        <v>212.779</v>
      </c>
      <c r="OW137" s="29">
        <v>211.727</v>
      </c>
      <c r="OX137" s="29">
        <v>209.178</v>
      </c>
      <c r="OY137" s="29">
        <v>212.86600000000001</v>
      </c>
      <c r="OZ137" s="29">
        <v>212.864</v>
      </c>
      <c r="PA137" s="29">
        <v>220.09700000000001</v>
      </c>
      <c r="PB137" s="29">
        <v>231.01</v>
      </c>
      <c r="PC137" s="29">
        <v>236.18600000000001</v>
      </c>
      <c r="PD137" s="29">
        <v>235.78299999999999</v>
      </c>
      <c r="PE137" s="29">
        <v>241.93100000000001</v>
      </c>
      <c r="PF137" s="29">
        <v>233.63300000000001</v>
      </c>
      <c r="PG137" s="29">
        <v>230.94399999999999</v>
      </c>
      <c r="PH137" s="29">
        <v>221.58099999999999</v>
      </c>
      <c r="PI137" s="29">
        <v>214.02500000000001</v>
      </c>
      <c r="PJ137" s="29">
        <v>220.304</v>
      </c>
      <c r="PK137" s="29">
        <v>228.548</v>
      </c>
      <c r="PL137" s="29">
        <v>233.53899999999999</v>
      </c>
      <c r="PM137" s="29">
        <v>244.99799999999999</v>
      </c>
      <c r="PN137" s="29">
        <v>255.767</v>
      </c>
      <c r="PO137" s="29">
        <v>263.733</v>
      </c>
      <c r="PP137" s="29">
        <v>270.21699999999998</v>
      </c>
      <c r="PQ137" s="29">
        <v>267.54199999999997</v>
      </c>
      <c r="PR137" s="29">
        <v>262.85899999999998</v>
      </c>
      <c r="PS137" s="29">
        <v>254.09</v>
      </c>
      <c r="PT137" s="29">
        <v>252.56800000000001</v>
      </c>
      <c r="PU137" s="29">
        <v>247.70599999999999</v>
      </c>
      <c r="PV137" s="29">
        <v>225.55600000000001</v>
      </c>
      <c r="PW137" s="29">
        <v>225.15</v>
      </c>
      <c r="PX137" s="29">
        <v>239.34100000000001</v>
      </c>
      <c r="PY137" s="29">
        <v>249.041</v>
      </c>
      <c r="PZ137" s="29">
        <v>255.886</v>
      </c>
      <c r="QA137" s="29">
        <v>249.94300000000001</v>
      </c>
      <c r="QB137" s="29">
        <v>246.42599999999999</v>
      </c>
      <c r="QC137" s="29">
        <v>243.72499999999999</v>
      </c>
      <c r="QD137" s="29">
        <v>245.17699999999999</v>
      </c>
      <c r="QE137" s="29">
        <v>249.94399999999999</v>
      </c>
      <c r="QF137" s="29">
        <v>247.74799999999999</v>
      </c>
      <c r="QG137" s="29">
        <v>245.78800000000001</v>
      </c>
      <c r="QH137" s="29">
        <v>255.09800000000001</v>
      </c>
      <c r="QI137" s="29">
        <v>274.25400000000002</v>
      </c>
      <c r="QJ137" s="29">
        <v>278.40300000000002</v>
      </c>
      <c r="QK137" s="29">
        <v>266.50099999999998</v>
      </c>
      <c r="QL137" s="29">
        <v>257.226</v>
      </c>
      <c r="QM137" s="29">
        <v>267.755</v>
      </c>
      <c r="QN137" s="29">
        <v>286.88499999999999</v>
      </c>
      <c r="QO137" s="29">
        <v>286.72500000000002</v>
      </c>
      <c r="QP137" s="29">
        <v>292.91300000000001</v>
      </c>
      <c r="QQ137" s="29">
        <v>316.75299999999999</v>
      </c>
      <c r="QR137" s="29">
        <v>325.12900000000002</v>
      </c>
      <c r="QS137" s="29">
        <v>325.51600000000002</v>
      </c>
      <c r="QT137" s="29">
        <v>325.32900000000001</v>
      </c>
      <c r="QU137" s="29">
        <v>327.59399999999999</v>
      </c>
      <c r="QV137" s="29">
        <v>328.75200000000001</v>
      </c>
      <c r="QW137" s="29">
        <v>323.35700000000003</v>
      </c>
      <c r="QX137" s="29">
        <v>312.524</v>
      </c>
      <c r="QY137" s="29">
        <v>312.464</v>
      </c>
      <c r="QZ137" s="29">
        <v>328.73200000000003</v>
      </c>
      <c r="RA137" s="29">
        <v>329.23500000000001</v>
      </c>
      <c r="RB137" s="29">
        <v>344.09100000000001</v>
      </c>
      <c r="RC137" s="29">
        <v>344.005</v>
      </c>
      <c r="RD137" s="29">
        <v>330.94299999999998</v>
      </c>
      <c r="RE137" s="29">
        <v>336.44200000000001</v>
      </c>
      <c r="RF137" s="29">
        <v>337.24900000000002</v>
      </c>
      <c r="RG137" s="29">
        <v>344.63499999999999</v>
      </c>
      <c r="RH137" s="29">
        <v>356.39600000000002</v>
      </c>
      <c r="RI137" s="29">
        <v>361.70699999999999</v>
      </c>
      <c r="RJ137" s="29">
        <v>356.12200000000001</v>
      </c>
      <c r="RK137" s="29">
        <v>339.459</v>
      </c>
      <c r="RL137" s="29">
        <v>329.99299999999999</v>
      </c>
      <c r="RM137" s="29">
        <v>330.78399999999999</v>
      </c>
      <c r="RN137" s="29">
        <v>329.87400000000002</v>
      </c>
      <c r="RO137" s="29">
        <v>328.46100000000001</v>
      </c>
      <c r="RP137" s="29">
        <v>326.52800000000002</v>
      </c>
      <c r="RQ137" s="29">
        <v>324.50700000000001</v>
      </c>
      <c r="RR137" s="29">
        <v>322.11099999999999</v>
      </c>
      <c r="RS137" s="29">
        <v>320.26600000000002</v>
      </c>
      <c r="RT137" s="29">
        <v>314.928</v>
      </c>
      <c r="RU137" s="29">
        <v>317.58199999999999</v>
      </c>
      <c r="RV137" s="29">
        <v>316.05399999999997</v>
      </c>
      <c r="RW137" s="29">
        <v>324.01600000000002</v>
      </c>
      <c r="RX137" s="29">
        <v>339.45100000000002</v>
      </c>
      <c r="RY137" s="29">
        <v>343.471</v>
      </c>
      <c r="RZ137" s="29">
        <v>339.411</v>
      </c>
      <c r="SA137" s="29">
        <v>336.05799999999999</v>
      </c>
      <c r="SB137" s="29">
        <v>328.26</v>
      </c>
      <c r="SC137" s="29">
        <v>318.39100000000002</v>
      </c>
      <c r="SD137" s="29">
        <v>311.38099999999997</v>
      </c>
      <c r="SE137" s="29">
        <v>312.51600000000002</v>
      </c>
      <c r="SF137" s="29">
        <v>306.77800000000002</v>
      </c>
      <c r="SG137" s="29">
        <v>299.43799999999999</v>
      </c>
      <c r="SH137" s="29">
        <v>295.16699999999997</v>
      </c>
      <c r="SI137" s="29">
        <v>290.346</v>
      </c>
      <c r="SJ137" s="29">
        <v>294.45400000000001</v>
      </c>
      <c r="SK137" s="29">
        <v>295.14</v>
      </c>
      <c r="SL137" s="29">
        <v>297.113</v>
      </c>
      <c r="SM137" s="29">
        <v>315.45499999999998</v>
      </c>
      <c r="SN137" s="29">
        <v>297.67399999999998</v>
      </c>
      <c r="SO137" s="29">
        <v>283.57799999999997</v>
      </c>
      <c r="SP137" s="29">
        <v>266.05500000000001</v>
      </c>
      <c r="SQ137" s="29">
        <v>257.577</v>
      </c>
      <c r="SR137" s="29">
        <v>250.078</v>
      </c>
      <c r="SS137" s="29">
        <v>248.43100000000001</v>
      </c>
      <c r="ST137" s="29">
        <v>246.06800000000001</v>
      </c>
      <c r="SU137" s="29">
        <v>238.602</v>
      </c>
      <c r="SV137" s="29">
        <v>243.89500000000001</v>
      </c>
      <c r="SW137" s="29">
        <v>249.83500000000001</v>
      </c>
      <c r="SX137" s="29">
        <v>252.559</v>
      </c>
      <c r="SY137" s="29">
        <v>253.87</v>
      </c>
      <c r="SZ137" s="29">
        <v>258.69900000000001</v>
      </c>
      <c r="TA137" s="29">
        <v>267.798</v>
      </c>
      <c r="TB137" s="29">
        <v>270.428</v>
      </c>
      <c r="TC137" s="29">
        <v>274.346</v>
      </c>
      <c r="TD137" s="29">
        <v>264.66699999999997</v>
      </c>
      <c r="TE137" s="29">
        <v>262.33800000000002</v>
      </c>
      <c r="TF137" s="29">
        <v>256.76900000000001</v>
      </c>
      <c r="TG137" s="29">
        <v>246.52799999999999</v>
      </c>
    </row>
    <row r="138" spans="2:529" x14ac:dyDescent="0.25">
      <c r="B138" s="29" t="s">
        <v>14</v>
      </c>
      <c r="C138" s="29" t="s">
        <v>927</v>
      </c>
      <c r="D138" s="29">
        <f t="shared" si="16"/>
        <v>513</v>
      </c>
      <c r="E138" s="29" t="str" cm="1">
        <f t="array" ref="E138">_xll.BDP($B138&amp;" corp",E$11)</f>
        <v>IBESM 2 5/8 PERP</v>
      </c>
      <c r="F138" s="29" t="str" cm="1">
        <f t="array" ref="F138">_xll.BDP($B138&amp;" corp",F$11)</f>
        <v>IBESM</v>
      </c>
      <c r="G138" s="29" cm="1">
        <f t="array" ref="G138">_xll.BDP($B138&amp;" corp",G$11)</f>
        <v>2.625</v>
      </c>
      <c r="H138" s="31" cm="1">
        <f t="array" ref="H138">_xll.BDP($B138&amp;" corp",H$11)*1</f>
        <v>45377</v>
      </c>
      <c r="I138" s="31" t="str">
        <f t="shared" si="14"/>
        <v>IBESM 2.625 24</v>
      </c>
      <c r="J138" s="29" t="str" cm="1">
        <f t="array" ref="J138">_xll.BDP($B138&amp;" corp",J$11)</f>
        <v>EUR</v>
      </c>
      <c r="K138" s="31" cm="1">
        <f t="array" ref="K138">_xll.BDP($B138&amp;" corp",K$11)*1</f>
        <v>43178</v>
      </c>
      <c r="L138" s="29">
        <f t="shared" ca="1" si="15"/>
        <v>948</v>
      </c>
      <c r="N138" s="29">
        <v>1</v>
      </c>
      <c r="O138" s="29" t="s">
        <v>1174</v>
      </c>
      <c r="P138" s="29">
        <f>_xll.BDH(B138&amp;"@"&amp;C138&amp;" Corp","blp_i_sprd_mid","-2AY",,"Dates=h","Fill=C","Sort=R","Dir=H","factor=1","pcs="&amp;TV139,"cols=513;rows=1")</f>
        <v>168.602</v>
      </c>
      <c r="Q138" s="29">
        <v>166.15299999999999</v>
      </c>
      <c r="R138" s="29">
        <v>169.83</v>
      </c>
      <c r="S138" s="29">
        <v>172.70699999999999</v>
      </c>
      <c r="T138" s="29">
        <v>175.328</v>
      </c>
      <c r="U138" s="29">
        <v>168.16399999999999</v>
      </c>
      <c r="V138" s="29">
        <v>166.59399999999999</v>
      </c>
      <c r="W138" s="29">
        <v>168.255</v>
      </c>
      <c r="X138" s="29">
        <v>169.28899999999999</v>
      </c>
      <c r="Y138" s="29">
        <v>170.238</v>
      </c>
      <c r="Z138" s="29">
        <v>168.62200000000001</v>
      </c>
      <c r="AA138" s="29">
        <v>168.97800000000001</v>
      </c>
      <c r="AB138" s="29">
        <v>175.11199999999999</v>
      </c>
      <c r="AC138" s="29">
        <v>182.06700000000001</v>
      </c>
      <c r="AD138" s="29">
        <v>182.251</v>
      </c>
      <c r="AE138" s="29">
        <v>191.499</v>
      </c>
      <c r="AF138" s="29">
        <v>198.66900000000001</v>
      </c>
      <c r="AG138" s="29">
        <v>202.15100000000001</v>
      </c>
      <c r="AH138" s="29">
        <v>206.51900000000001</v>
      </c>
      <c r="AI138" s="29">
        <v>198.017</v>
      </c>
      <c r="AJ138" s="29">
        <v>187.45699999999999</v>
      </c>
      <c r="AK138" s="29">
        <v>190.149</v>
      </c>
      <c r="AL138" s="29">
        <v>185.6</v>
      </c>
      <c r="AM138" s="29">
        <v>176.976</v>
      </c>
      <c r="AN138" s="29">
        <v>178.95099999999999</v>
      </c>
      <c r="AO138" s="29">
        <v>184.21</v>
      </c>
      <c r="AP138" s="29">
        <v>186.46100000000001</v>
      </c>
      <c r="AQ138" s="29">
        <v>187.15899999999999</v>
      </c>
      <c r="AR138" s="29">
        <v>184.059</v>
      </c>
      <c r="AS138" s="29">
        <v>176.55199999999999</v>
      </c>
      <c r="AT138" s="29">
        <v>176.745</v>
      </c>
      <c r="AU138" s="29">
        <v>170.76599999999999</v>
      </c>
      <c r="AV138" s="29">
        <v>165.358</v>
      </c>
      <c r="AW138" s="29">
        <v>164.84800000000001</v>
      </c>
      <c r="AX138" s="29">
        <v>162.59100000000001</v>
      </c>
      <c r="AY138" s="29">
        <v>162.75</v>
      </c>
      <c r="AZ138" s="29">
        <v>157.89699999999999</v>
      </c>
      <c r="BA138" s="29">
        <v>157.96199999999999</v>
      </c>
      <c r="BB138" s="29">
        <v>155.69300000000001</v>
      </c>
      <c r="BC138" s="29">
        <v>151.726</v>
      </c>
      <c r="BD138" s="29">
        <v>144.42500000000001</v>
      </c>
      <c r="BE138" s="29">
        <v>142.20099999999999</v>
      </c>
      <c r="BF138" s="29">
        <v>141.48599999999999</v>
      </c>
      <c r="BG138" s="29">
        <v>142.529</v>
      </c>
      <c r="BH138" s="29">
        <v>139.846</v>
      </c>
      <c r="BI138" s="29">
        <v>136.66499999999999</v>
      </c>
      <c r="BJ138" s="29">
        <v>130.999</v>
      </c>
      <c r="BK138" s="29">
        <v>129.565</v>
      </c>
      <c r="BL138" s="29">
        <v>126.78700000000001</v>
      </c>
      <c r="BM138" s="29">
        <v>124.468</v>
      </c>
      <c r="BN138" s="29">
        <v>127.462</v>
      </c>
      <c r="BO138" s="29">
        <v>135.06</v>
      </c>
      <c r="BP138" s="29">
        <v>139.53700000000001</v>
      </c>
      <c r="BQ138" s="29">
        <v>142.428</v>
      </c>
      <c r="BR138" s="29">
        <v>146.006</v>
      </c>
      <c r="BS138" s="29">
        <v>154.41399999999999</v>
      </c>
      <c r="BT138" s="29">
        <v>159.70400000000001</v>
      </c>
      <c r="BU138" s="29">
        <v>161.70699999999999</v>
      </c>
      <c r="BV138" s="29">
        <v>165.57400000000001</v>
      </c>
      <c r="BW138" s="29">
        <v>164.923</v>
      </c>
      <c r="BX138" s="29">
        <v>159.68899999999999</v>
      </c>
      <c r="BY138" s="29">
        <v>161.09800000000001</v>
      </c>
      <c r="BZ138" s="29">
        <v>161.81800000000001</v>
      </c>
      <c r="CA138" s="29">
        <v>162.18100000000001</v>
      </c>
      <c r="CB138" s="29">
        <v>165.69</v>
      </c>
      <c r="CC138" s="29">
        <v>171.46</v>
      </c>
      <c r="CD138" s="29">
        <v>172.36099999999999</v>
      </c>
      <c r="CE138" s="29">
        <v>186.71799999999999</v>
      </c>
      <c r="CF138" s="29">
        <v>194.959</v>
      </c>
      <c r="CG138" s="29">
        <v>197.429</v>
      </c>
      <c r="CH138" s="29">
        <v>197.92400000000001</v>
      </c>
      <c r="CI138" s="29">
        <v>199.953</v>
      </c>
      <c r="CJ138" s="29">
        <v>200.035</v>
      </c>
      <c r="CK138" s="29">
        <v>204.01</v>
      </c>
      <c r="CL138" s="29">
        <v>202.66300000000001</v>
      </c>
      <c r="CM138" s="29">
        <v>201.21700000000001</v>
      </c>
      <c r="CN138" s="29">
        <v>198.28299999999999</v>
      </c>
      <c r="CO138" s="29">
        <v>200.21299999999999</v>
      </c>
      <c r="CP138" s="29">
        <v>205.035</v>
      </c>
      <c r="CQ138" s="29">
        <v>206.38900000000001</v>
      </c>
      <c r="CR138" s="29">
        <v>206.904</v>
      </c>
      <c r="CS138" s="29">
        <v>211.797</v>
      </c>
      <c r="CT138" s="29">
        <v>214.73500000000001</v>
      </c>
      <c r="CU138" s="29">
        <v>214.376</v>
      </c>
      <c r="CV138" s="29">
        <v>211.86699999999999</v>
      </c>
      <c r="CW138" s="29">
        <v>207.995</v>
      </c>
      <c r="CX138" s="29">
        <v>208.16</v>
      </c>
      <c r="CY138" s="29">
        <v>208.535</v>
      </c>
      <c r="CZ138" s="29">
        <v>201.89500000000001</v>
      </c>
      <c r="DA138" s="29">
        <v>201.07499999999999</v>
      </c>
      <c r="DB138" s="29">
        <v>193.654</v>
      </c>
      <c r="DC138" s="29">
        <v>187.76</v>
      </c>
      <c r="DD138" s="29">
        <v>198.624</v>
      </c>
      <c r="DE138" s="29">
        <v>194.18299999999999</v>
      </c>
      <c r="DF138" s="29">
        <v>193.62100000000001</v>
      </c>
      <c r="DG138" s="29">
        <v>176.22499999999999</v>
      </c>
      <c r="DH138" s="29">
        <v>163.13399999999999</v>
      </c>
      <c r="DI138" s="29">
        <v>157.107</v>
      </c>
      <c r="DJ138" s="29">
        <v>166.54400000000001</v>
      </c>
      <c r="DK138" s="29">
        <v>184.215</v>
      </c>
      <c r="DL138" s="29">
        <v>192.327</v>
      </c>
      <c r="DM138" s="29">
        <v>199.84899999999999</v>
      </c>
      <c r="DN138" s="29">
        <v>200.95099999999999</v>
      </c>
      <c r="DO138" s="29">
        <v>200.786</v>
      </c>
      <c r="DP138" s="29">
        <v>194.33099999999999</v>
      </c>
      <c r="DQ138" s="29">
        <v>191.517</v>
      </c>
      <c r="DR138" s="29">
        <v>206.834</v>
      </c>
      <c r="DS138" s="29">
        <v>212.64400000000001</v>
      </c>
      <c r="DT138" s="29">
        <v>212.35900000000001</v>
      </c>
      <c r="DU138" s="29">
        <v>213.58799999999999</v>
      </c>
      <c r="DV138" s="29">
        <v>221.77199999999999</v>
      </c>
      <c r="DW138" s="29">
        <v>226.464</v>
      </c>
      <c r="DX138" s="29">
        <v>233.95500000000001</v>
      </c>
      <c r="DY138" s="29">
        <v>236.75200000000001</v>
      </c>
      <c r="DZ138" s="29">
        <v>238.447</v>
      </c>
      <c r="EA138" s="29">
        <v>229.66</v>
      </c>
      <c r="EB138" s="29">
        <v>228.36500000000001</v>
      </c>
      <c r="EC138" s="29">
        <v>228.298</v>
      </c>
      <c r="ED138" s="29">
        <v>225.17</v>
      </c>
      <c r="EE138" s="29">
        <v>229.374</v>
      </c>
      <c r="EF138" s="29">
        <v>231.458</v>
      </c>
      <c r="EG138" s="29">
        <v>234.739</v>
      </c>
      <c r="EH138" s="29">
        <v>235.12</v>
      </c>
      <c r="EI138" s="29">
        <v>220.73400000000001</v>
      </c>
      <c r="EJ138" s="29">
        <v>220.58699999999999</v>
      </c>
      <c r="EK138" s="29">
        <v>214.27699999999999</v>
      </c>
      <c r="EL138" s="29">
        <v>212.56700000000001</v>
      </c>
      <c r="EM138" s="29">
        <v>209.33199999999999</v>
      </c>
      <c r="EN138" s="29">
        <v>220.714</v>
      </c>
      <c r="EO138" s="29">
        <v>225.51599999999999</v>
      </c>
      <c r="EP138" s="29">
        <v>228.72399999999999</v>
      </c>
      <c r="EQ138" s="29">
        <v>232.66300000000001</v>
      </c>
      <c r="ER138" s="29">
        <v>225.40299999999999</v>
      </c>
      <c r="ES138" s="29">
        <v>221.964</v>
      </c>
      <c r="ET138" s="29">
        <v>216.56200000000001</v>
      </c>
      <c r="EU138" s="29">
        <v>202.00200000000001</v>
      </c>
      <c r="EV138" s="29">
        <v>203.45599999999999</v>
      </c>
      <c r="EW138" s="29">
        <v>232.571</v>
      </c>
      <c r="EX138" s="29">
        <v>253.911</v>
      </c>
      <c r="EY138" s="29">
        <v>265.74700000000001</v>
      </c>
      <c r="EZ138" s="29">
        <v>285.78100000000001</v>
      </c>
      <c r="FA138" s="29">
        <v>295.47899999999998</v>
      </c>
      <c r="FB138" s="29">
        <v>294.846</v>
      </c>
      <c r="FC138" s="29">
        <v>300.23700000000002</v>
      </c>
      <c r="FD138" s="29">
        <v>313.29199999999997</v>
      </c>
      <c r="FE138" s="29">
        <v>331.05</v>
      </c>
      <c r="FF138" s="29">
        <v>330.952</v>
      </c>
      <c r="FG138" s="29">
        <v>341.82</v>
      </c>
      <c r="FH138" s="29">
        <v>355.577</v>
      </c>
      <c r="FI138" s="29">
        <v>412.233</v>
      </c>
      <c r="FJ138" s="29">
        <v>419.59399999999999</v>
      </c>
      <c r="FK138" s="29">
        <v>403.50299999999999</v>
      </c>
      <c r="FL138" s="29">
        <v>408.77499999999998</v>
      </c>
      <c r="FM138" s="29">
        <v>413.89699999999999</v>
      </c>
      <c r="FN138" s="29">
        <v>340.02499999999998</v>
      </c>
      <c r="FO138" s="29">
        <v>282.74900000000002</v>
      </c>
      <c r="FP138" s="29">
        <v>241.27199999999999</v>
      </c>
      <c r="FQ138" s="29">
        <v>241.41800000000001</v>
      </c>
      <c r="FR138" s="29">
        <v>207.85400000000001</v>
      </c>
      <c r="FS138" s="29">
        <v>207.477</v>
      </c>
      <c r="FT138" s="29">
        <v>215.244</v>
      </c>
      <c r="FU138" s="29">
        <v>164.71600000000001</v>
      </c>
      <c r="FV138" s="29">
        <v>141.721</v>
      </c>
      <c r="FW138" s="29">
        <v>135.131</v>
      </c>
      <c r="FX138" s="29">
        <v>138.55600000000001</v>
      </c>
      <c r="FY138" s="29">
        <v>153.80199999999999</v>
      </c>
      <c r="FZ138" s="29">
        <v>150.57400000000001</v>
      </c>
      <c r="GA138" s="29">
        <v>131.61799999999999</v>
      </c>
      <c r="GB138" s="29">
        <v>119.91200000000001</v>
      </c>
      <c r="GC138" s="29">
        <v>115.572</v>
      </c>
      <c r="GD138" s="29">
        <v>109.78400000000001</v>
      </c>
      <c r="GE138" s="29">
        <v>100.276</v>
      </c>
      <c r="GF138" s="29">
        <v>103.249</v>
      </c>
      <c r="GG138" s="29">
        <v>105.89100000000001</v>
      </c>
      <c r="GH138" s="29">
        <v>108.45</v>
      </c>
      <c r="GI138" s="29">
        <v>108.267</v>
      </c>
      <c r="GJ138" s="29">
        <v>109.03400000000001</v>
      </c>
      <c r="GK138" s="29">
        <v>111.227</v>
      </c>
      <c r="GL138" s="29">
        <v>110.056</v>
      </c>
      <c r="GM138" s="29">
        <v>111.393</v>
      </c>
      <c r="GN138" s="29">
        <v>111.357</v>
      </c>
      <c r="GO138" s="29">
        <v>109.42</v>
      </c>
      <c r="GP138" s="29">
        <v>107.428</v>
      </c>
      <c r="GQ138" s="29">
        <v>109.339</v>
      </c>
      <c r="GR138" s="29">
        <v>114.755</v>
      </c>
      <c r="GS138" s="29">
        <v>124.01</v>
      </c>
      <c r="GT138" s="29">
        <v>125.077</v>
      </c>
      <c r="GU138" s="29">
        <v>122.994</v>
      </c>
      <c r="GV138" s="29">
        <v>120.264</v>
      </c>
      <c r="GW138" s="29">
        <v>122.336</v>
      </c>
      <c r="GX138" s="29">
        <v>125.14</v>
      </c>
      <c r="GY138" s="29">
        <v>115.831</v>
      </c>
      <c r="GZ138" s="29">
        <v>112.04600000000001</v>
      </c>
      <c r="HA138" s="29">
        <v>108.699</v>
      </c>
      <c r="HB138" s="29">
        <v>108.684</v>
      </c>
      <c r="HC138" s="29">
        <v>107.883</v>
      </c>
      <c r="HD138" s="29">
        <v>109.087</v>
      </c>
      <c r="HE138" s="29">
        <v>112.32299999999999</v>
      </c>
      <c r="HF138" s="29">
        <v>115.001</v>
      </c>
      <c r="HG138" s="29">
        <v>113.83</v>
      </c>
      <c r="HH138" s="29">
        <v>112.809</v>
      </c>
      <c r="HI138" s="29">
        <v>114.64400000000001</v>
      </c>
      <c r="HJ138" s="29">
        <v>113.425</v>
      </c>
      <c r="HK138" s="29">
        <v>117.093</v>
      </c>
      <c r="HL138" s="29">
        <v>116.384</v>
      </c>
      <c r="HM138" s="29">
        <v>115.206</v>
      </c>
      <c r="HN138" s="29">
        <v>114.54600000000001</v>
      </c>
      <c r="HO138" s="29">
        <v>111.164</v>
      </c>
      <c r="HP138" s="29">
        <v>110.663</v>
      </c>
      <c r="HQ138" s="29">
        <v>109.669</v>
      </c>
      <c r="HR138" s="29">
        <v>112.295</v>
      </c>
      <c r="HS138" s="29">
        <v>112.17</v>
      </c>
      <c r="HT138" s="29">
        <v>113.245</v>
      </c>
      <c r="HU138" s="29">
        <v>114.7</v>
      </c>
      <c r="HV138" s="29">
        <v>114.37</v>
      </c>
      <c r="HW138" s="29">
        <v>116.21599999999999</v>
      </c>
      <c r="HX138" s="29">
        <v>118.14100000000001</v>
      </c>
      <c r="HY138" s="29">
        <v>118.96599999999999</v>
      </c>
      <c r="HZ138" s="29">
        <v>119.69499999999999</v>
      </c>
      <c r="IA138" s="29">
        <v>123.413</v>
      </c>
      <c r="IB138" s="29">
        <v>126.39100000000001</v>
      </c>
      <c r="IC138" s="29">
        <v>124.08499999999999</v>
      </c>
      <c r="ID138" s="29">
        <v>127.03</v>
      </c>
      <c r="IE138" s="29">
        <v>127.202</v>
      </c>
      <c r="IF138" s="29">
        <v>130.501</v>
      </c>
      <c r="IG138" s="29">
        <v>135.511</v>
      </c>
      <c r="IH138" s="29">
        <v>137.143</v>
      </c>
      <c r="II138" s="29">
        <v>130.666</v>
      </c>
      <c r="IJ138" s="29">
        <v>135.23099999999999</v>
      </c>
      <c r="IK138" s="29">
        <v>138.673</v>
      </c>
      <c r="IL138" s="29">
        <v>137.83799999999999</v>
      </c>
      <c r="IM138" s="29">
        <v>136.386</v>
      </c>
      <c r="IN138" s="29">
        <v>141.05000000000001</v>
      </c>
      <c r="IO138" s="29">
        <v>147.41399999999999</v>
      </c>
      <c r="IP138" s="29">
        <v>146.809</v>
      </c>
      <c r="IQ138" s="29">
        <v>147.85400000000001</v>
      </c>
      <c r="IR138" s="29">
        <v>143.69399999999999</v>
      </c>
      <c r="IS138" s="29">
        <v>203.00399999999999</v>
      </c>
      <c r="IT138" s="29">
        <v>133.49600000000001</v>
      </c>
      <c r="IU138" s="29">
        <v>132.756</v>
      </c>
      <c r="IV138" s="29">
        <v>129.928</v>
      </c>
      <c r="IW138" s="29">
        <v>127.167</v>
      </c>
      <c r="IX138" s="29">
        <v>127.496</v>
      </c>
      <c r="IY138" s="29">
        <v>123.181</v>
      </c>
      <c r="IZ138" s="29">
        <v>118.83499999999999</v>
      </c>
      <c r="JA138" s="29">
        <v>121.71899999999999</v>
      </c>
      <c r="JB138" s="29">
        <v>121.44499999999999</v>
      </c>
      <c r="JC138" s="29">
        <v>124.319</v>
      </c>
      <c r="JD138" s="29">
        <v>127.86</v>
      </c>
      <c r="JE138" s="29">
        <v>129.27199999999999</v>
      </c>
      <c r="JF138" s="29">
        <v>124.935</v>
      </c>
      <c r="JG138" s="29">
        <v>122.495</v>
      </c>
      <c r="JH138" s="29">
        <v>116.617</v>
      </c>
      <c r="JI138" s="29">
        <v>118.374</v>
      </c>
      <c r="JJ138" s="29">
        <v>122.89400000000001</v>
      </c>
      <c r="JK138" s="29">
        <v>127.68600000000001</v>
      </c>
      <c r="JL138" s="29">
        <v>129.911</v>
      </c>
      <c r="JM138" s="29">
        <v>132.982</v>
      </c>
      <c r="JN138" s="29">
        <v>136.99</v>
      </c>
      <c r="JO138" s="29">
        <v>139.45699999999999</v>
      </c>
      <c r="JP138" s="29">
        <v>140.01599999999999</v>
      </c>
      <c r="JQ138" s="29">
        <v>143.46700000000001</v>
      </c>
      <c r="JR138" s="29">
        <v>146.101</v>
      </c>
      <c r="JS138" s="29">
        <v>146.346</v>
      </c>
      <c r="JT138" s="29">
        <v>150.643</v>
      </c>
      <c r="JU138" s="29">
        <v>155.648</v>
      </c>
      <c r="JV138" s="29">
        <v>158.24600000000001</v>
      </c>
      <c r="JW138" s="29">
        <v>155.554</v>
      </c>
      <c r="JX138" s="29">
        <v>158.33099999999999</v>
      </c>
      <c r="JY138" s="29">
        <v>163.27600000000001</v>
      </c>
      <c r="JZ138" s="29">
        <v>154.279</v>
      </c>
      <c r="KA138" s="29">
        <v>145.81399999999999</v>
      </c>
      <c r="KB138" s="29">
        <v>148.024</v>
      </c>
      <c r="KC138" s="29">
        <v>148.70099999999999</v>
      </c>
      <c r="KD138" s="29">
        <v>150.727</v>
      </c>
      <c r="KE138" s="29">
        <v>151.655</v>
      </c>
      <c r="KF138" s="29">
        <v>148.63399999999999</v>
      </c>
      <c r="KG138" s="29">
        <v>148.29499999999999</v>
      </c>
      <c r="KH138" s="29">
        <v>144.39099999999999</v>
      </c>
      <c r="KI138" s="29">
        <v>153.03200000000001</v>
      </c>
      <c r="KJ138" s="29">
        <v>151.715</v>
      </c>
      <c r="KK138" s="29">
        <v>143.42599999999999</v>
      </c>
      <c r="KL138" s="29">
        <v>136.749</v>
      </c>
      <c r="KM138" s="29">
        <v>133.114</v>
      </c>
      <c r="KN138" s="29">
        <v>135.33699999999999</v>
      </c>
      <c r="KO138" s="29">
        <v>159.512</v>
      </c>
      <c r="KP138" s="29">
        <v>156.4</v>
      </c>
      <c r="KQ138" s="29">
        <v>152.66399999999999</v>
      </c>
      <c r="KR138" s="29">
        <v>149.19499999999999</v>
      </c>
      <c r="KS138" s="29">
        <v>142.751</v>
      </c>
      <c r="KT138" s="29">
        <v>150.339</v>
      </c>
      <c r="KU138" s="29">
        <v>149.429</v>
      </c>
      <c r="KV138" s="29">
        <v>143.86000000000001</v>
      </c>
      <c r="KW138" s="29">
        <v>140.511</v>
      </c>
      <c r="KX138" s="29">
        <v>139.65600000000001</v>
      </c>
      <c r="KY138" s="29">
        <v>137.66800000000001</v>
      </c>
      <c r="KZ138" s="29">
        <v>134.05099999999999</v>
      </c>
      <c r="LA138" s="29">
        <v>131.74799999999999</v>
      </c>
      <c r="LB138" s="29">
        <v>132.512</v>
      </c>
      <c r="LC138" s="29">
        <v>133.91800000000001</v>
      </c>
      <c r="LD138" s="29">
        <v>143.191</v>
      </c>
      <c r="LE138" s="29">
        <v>153.72200000000001</v>
      </c>
      <c r="LF138" s="29">
        <v>157.09</v>
      </c>
      <c r="LG138" s="29">
        <v>169.20400000000001</v>
      </c>
      <c r="LH138" s="29">
        <v>173.44200000000001</v>
      </c>
      <c r="LI138" s="29">
        <v>165.607</v>
      </c>
      <c r="LJ138" s="29">
        <v>160.476</v>
      </c>
      <c r="LK138" s="29">
        <v>156.75299999999999</v>
      </c>
      <c r="LL138" s="29">
        <v>158.79</v>
      </c>
      <c r="LM138" s="29">
        <v>160.09800000000001</v>
      </c>
      <c r="LN138" s="29">
        <v>167.57</v>
      </c>
      <c r="LO138" s="29">
        <v>172.63499999999999</v>
      </c>
      <c r="LP138" s="29">
        <v>182.625</v>
      </c>
      <c r="LQ138" s="29">
        <v>171.22900000000001</v>
      </c>
      <c r="LR138" s="29">
        <v>158.62</v>
      </c>
      <c r="LS138" s="29">
        <v>156.16800000000001</v>
      </c>
      <c r="LT138" s="29">
        <v>157.40199999999999</v>
      </c>
      <c r="LU138" s="29">
        <v>148.078</v>
      </c>
      <c r="LV138" s="29">
        <v>144.828</v>
      </c>
      <c r="LW138" s="29">
        <v>141.24100000000001</v>
      </c>
      <c r="LX138" s="29">
        <v>156.44</v>
      </c>
      <c r="LY138" s="29">
        <v>162.465</v>
      </c>
      <c r="LZ138" s="29">
        <v>171.12700000000001</v>
      </c>
      <c r="MA138" s="29">
        <v>170.62299999999999</v>
      </c>
      <c r="MB138" s="29">
        <v>170.84100000000001</v>
      </c>
      <c r="MC138" s="29">
        <v>156.53200000000001</v>
      </c>
      <c r="MD138" s="29">
        <v>151.69300000000001</v>
      </c>
      <c r="ME138" s="29">
        <v>153.72</v>
      </c>
      <c r="MF138" s="29">
        <v>152.703</v>
      </c>
      <c r="MG138" s="29">
        <v>153.20699999999999</v>
      </c>
      <c r="MH138" s="29">
        <v>168.12200000000001</v>
      </c>
      <c r="MI138" s="29">
        <v>172.102</v>
      </c>
      <c r="MJ138" s="29">
        <v>161.29400000000001</v>
      </c>
      <c r="MK138" s="29">
        <v>148.50700000000001</v>
      </c>
      <c r="ML138" s="29">
        <v>147.411</v>
      </c>
      <c r="MM138" s="29">
        <v>150.59</v>
      </c>
      <c r="MN138" s="29">
        <v>155.875</v>
      </c>
      <c r="MO138" s="29">
        <v>155.74</v>
      </c>
      <c r="MP138" s="29">
        <v>170.42599999999999</v>
      </c>
      <c r="MQ138" s="29">
        <v>180.584</v>
      </c>
      <c r="MR138" s="29">
        <v>182.709</v>
      </c>
      <c r="MS138" s="29">
        <v>166.86799999999999</v>
      </c>
      <c r="MT138" s="29">
        <v>159.142</v>
      </c>
      <c r="MU138" s="29">
        <v>154.87899999999999</v>
      </c>
      <c r="MV138" s="29">
        <v>155.54900000000001</v>
      </c>
      <c r="MW138" s="29">
        <v>160.45099999999999</v>
      </c>
      <c r="MX138" s="29">
        <v>173.911</v>
      </c>
      <c r="MY138" s="29">
        <v>185.18299999999999</v>
      </c>
      <c r="MZ138" s="29">
        <v>189.76400000000001</v>
      </c>
      <c r="NA138" s="29">
        <v>188.76300000000001</v>
      </c>
      <c r="NB138" s="29">
        <v>186.95400000000001</v>
      </c>
      <c r="NC138" s="29">
        <v>179.66499999999999</v>
      </c>
      <c r="ND138" s="29">
        <v>183.041</v>
      </c>
      <c r="NE138" s="29">
        <v>189.56</v>
      </c>
      <c r="NF138" s="29">
        <v>188.76900000000001</v>
      </c>
      <c r="NG138" s="29">
        <v>201.042</v>
      </c>
      <c r="NH138" s="29">
        <v>212.054</v>
      </c>
      <c r="NI138" s="29">
        <v>219.85499999999999</v>
      </c>
      <c r="NJ138" s="29">
        <v>217.20699999999999</v>
      </c>
      <c r="NK138" s="29">
        <v>213.07599999999999</v>
      </c>
      <c r="NL138" s="29">
        <v>220.06299999999999</v>
      </c>
      <c r="NM138" s="29">
        <v>224.47200000000001</v>
      </c>
      <c r="NN138" s="29">
        <v>224.71299999999999</v>
      </c>
      <c r="NO138" s="29">
        <v>223.38800000000001</v>
      </c>
      <c r="NP138" s="29">
        <v>226.40700000000001</v>
      </c>
      <c r="NQ138" s="29">
        <v>228.28100000000001</v>
      </c>
      <c r="NR138" s="29">
        <v>208.53299999999999</v>
      </c>
      <c r="NS138" s="29">
        <v>207.43899999999999</v>
      </c>
      <c r="NT138" s="29">
        <v>207.227</v>
      </c>
      <c r="NU138" s="29">
        <v>209.83</v>
      </c>
      <c r="NV138" s="29">
        <v>218.78299999999999</v>
      </c>
      <c r="NW138" s="29">
        <v>217.62299999999999</v>
      </c>
      <c r="NX138" s="29">
        <v>220.136</v>
      </c>
      <c r="NY138" s="29">
        <v>214.36699999999999</v>
      </c>
      <c r="NZ138" s="29">
        <v>218.34800000000001</v>
      </c>
      <c r="OA138" s="29">
        <v>213.381</v>
      </c>
      <c r="OB138" s="29">
        <v>198.149</v>
      </c>
      <c r="OC138" s="29">
        <v>184.27500000000001</v>
      </c>
      <c r="OD138" s="29">
        <v>183.267</v>
      </c>
      <c r="OE138" s="29">
        <v>183.886</v>
      </c>
      <c r="OF138" s="29">
        <v>186.01599999999999</v>
      </c>
      <c r="OG138" s="29">
        <v>189.85400000000001</v>
      </c>
      <c r="OH138" s="29">
        <v>194.14699999999999</v>
      </c>
      <c r="OI138" s="29">
        <v>197.916</v>
      </c>
      <c r="OJ138" s="29">
        <v>196.37799999999999</v>
      </c>
      <c r="OK138" s="29">
        <v>196.511</v>
      </c>
      <c r="OL138" s="29">
        <v>195.49199999999999</v>
      </c>
      <c r="OM138" s="29">
        <v>196.148</v>
      </c>
      <c r="ON138" s="29">
        <v>191.55799999999999</v>
      </c>
      <c r="OO138" s="29">
        <v>195.31800000000001</v>
      </c>
      <c r="OP138" s="29">
        <v>193.4</v>
      </c>
      <c r="OQ138" s="29">
        <v>199.31800000000001</v>
      </c>
      <c r="OR138" s="29">
        <v>208.50399999999999</v>
      </c>
      <c r="OS138" s="29">
        <v>214.71600000000001</v>
      </c>
      <c r="OT138" s="29">
        <v>212.77</v>
      </c>
      <c r="OU138" s="29">
        <v>212.75700000000001</v>
      </c>
      <c r="OV138" s="29">
        <v>212.92400000000001</v>
      </c>
      <c r="OW138" s="29">
        <v>212.38499999999999</v>
      </c>
      <c r="OX138" s="29">
        <v>210.749</v>
      </c>
      <c r="OY138" s="29">
        <v>215.20699999999999</v>
      </c>
      <c r="OZ138" s="29">
        <v>215.041</v>
      </c>
      <c r="PA138" s="29">
        <v>224.23099999999999</v>
      </c>
      <c r="PB138" s="29">
        <v>234.36500000000001</v>
      </c>
      <c r="PC138" s="29">
        <v>238.99299999999999</v>
      </c>
      <c r="PD138" s="29">
        <v>235.36</v>
      </c>
      <c r="PE138" s="29">
        <v>244.602</v>
      </c>
      <c r="PF138" s="29">
        <v>238.43299999999999</v>
      </c>
      <c r="PG138" s="29">
        <v>235.21600000000001</v>
      </c>
      <c r="PH138" s="29">
        <v>228.7</v>
      </c>
      <c r="PI138" s="29">
        <v>223.73599999999999</v>
      </c>
      <c r="PJ138" s="29">
        <v>229.197</v>
      </c>
      <c r="PK138" s="29">
        <v>233.92699999999999</v>
      </c>
      <c r="PL138" s="29">
        <v>237.011</v>
      </c>
      <c r="PM138" s="29">
        <v>246.38300000000001</v>
      </c>
      <c r="PN138" s="29">
        <v>253.435</v>
      </c>
      <c r="PO138" s="29">
        <v>261.64999999999998</v>
      </c>
      <c r="PP138" s="29">
        <v>265.88200000000001</v>
      </c>
      <c r="PQ138" s="29">
        <v>264.435</v>
      </c>
      <c r="PR138" s="29">
        <v>261.22699999999998</v>
      </c>
      <c r="PS138" s="29">
        <v>256.584</v>
      </c>
      <c r="PT138" s="29">
        <v>256.95</v>
      </c>
      <c r="PU138" s="29">
        <v>256.55900000000003</v>
      </c>
      <c r="PV138" s="29">
        <v>244.501</v>
      </c>
      <c r="PW138" s="29">
        <v>247.88300000000001</v>
      </c>
      <c r="PX138" s="29">
        <v>256.601</v>
      </c>
      <c r="PY138" s="29">
        <v>264.24400000000003</v>
      </c>
      <c r="PZ138" s="29">
        <v>270.60399999999998</v>
      </c>
      <c r="QA138" s="29">
        <v>266.29199999999997</v>
      </c>
      <c r="QB138" s="29">
        <v>267.166</v>
      </c>
      <c r="QC138" s="29">
        <v>264.32799999999997</v>
      </c>
      <c r="QD138" s="29">
        <v>267.43099999999998</v>
      </c>
      <c r="QE138" s="29">
        <v>271.64299999999997</v>
      </c>
      <c r="QF138" s="29">
        <v>270.10500000000002</v>
      </c>
      <c r="QG138" s="29">
        <v>265.23700000000002</v>
      </c>
      <c r="QH138" s="29">
        <v>272.33999999999997</v>
      </c>
      <c r="QI138" s="29">
        <v>289.91800000000001</v>
      </c>
      <c r="QJ138" s="29">
        <v>295.56</v>
      </c>
      <c r="QK138" s="29">
        <v>283.988</v>
      </c>
      <c r="QL138" s="29">
        <v>271.31099999999998</v>
      </c>
      <c r="QM138" s="29">
        <v>277.858</v>
      </c>
      <c r="QN138" s="29">
        <v>293.53699999999998</v>
      </c>
      <c r="QO138" s="29">
        <v>294.18200000000002</v>
      </c>
      <c r="QP138" s="29">
        <v>297.93599999999998</v>
      </c>
      <c r="QQ138" s="29">
        <v>316.55500000000001</v>
      </c>
      <c r="QR138" s="29">
        <v>321.07100000000003</v>
      </c>
      <c r="QS138" s="29">
        <v>320.38</v>
      </c>
      <c r="QT138" s="29">
        <v>318.524</v>
      </c>
      <c r="QU138" s="29">
        <v>322.31299999999999</v>
      </c>
      <c r="QV138" s="29">
        <v>315.89600000000002</v>
      </c>
      <c r="QW138" s="29">
        <v>310.87299999999999</v>
      </c>
      <c r="QX138" s="29">
        <v>299.25</v>
      </c>
      <c r="QY138" s="29">
        <v>298.58699999999999</v>
      </c>
      <c r="QZ138" s="29">
        <v>306.02999999999997</v>
      </c>
      <c r="RA138" s="29">
        <v>304.988</v>
      </c>
      <c r="RB138" s="29">
        <v>318.31099999999998</v>
      </c>
      <c r="RC138" s="29">
        <v>316.67200000000003</v>
      </c>
      <c r="RD138" s="29">
        <v>303.262</v>
      </c>
      <c r="RE138" s="29">
        <v>308.04899999999998</v>
      </c>
      <c r="RF138" s="29">
        <v>308.298</v>
      </c>
      <c r="RG138" s="29">
        <v>315.15499999999997</v>
      </c>
      <c r="RH138" s="29">
        <v>323.21199999999999</v>
      </c>
      <c r="RI138" s="29">
        <v>326.846</v>
      </c>
      <c r="RJ138" s="29">
        <v>325.35599999999999</v>
      </c>
      <c r="RK138" s="29">
        <v>312.78899999999999</v>
      </c>
      <c r="RL138" s="29">
        <v>304.178</v>
      </c>
      <c r="RM138" s="29">
        <v>302.85599999999999</v>
      </c>
      <c r="RN138" s="29">
        <v>302.49099999999999</v>
      </c>
      <c r="RO138" s="29">
        <v>296.71899999999999</v>
      </c>
      <c r="RP138" s="29">
        <v>298.45400000000001</v>
      </c>
      <c r="RQ138" s="29">
        <v>298.86900000000003</v>
      </c>
      <c r="RR138" s="29">
        <v>298.61700000000002</v>
      </c>
      <c r="RS138" s="29">
        <v>296.96199999999999</v>
      </c>
      <c r="RT138" s="29">
        <v>293.21499999999997</v>
      </c>
      <c r="RU138" s="29">
        <v>293.88</v>
      </c>
      <c r="RV138" s="29">
        <v>293.66199999999998</v>
      </c>
      <c r="RW138" s="29">
        <v>299.85899999999998</v>
      </c>
      <c r="RX138" s="29">
        <v>314.72000000000003</v>
      </c>
      <c r="RY138" s="29">
        <v>317.00200000000001</v>
      </c>
      <c r="RZ138" s="29">
        <v>313.16500000000002</v>
      </c>
      <c r="SA138" s="29">
        <v>312.05700000000002</v>
      </c>
      <c r="SB138" s="29">
        <v>303.71699999999998</v>
      </c>
      <c r="SC138" s="29">
        <v>299.87700000000001</v>
      </c>
      <c r="SD138" s="29">
        <v>294.97899999999998</v>
      </c>
      <c r="SE138" s="29">
        <v>298.29399999999998</v>
      </c>
      <c r="SF138" s="29">
        <v>293.78100000000001</v>
      </c>
      <c r="SG138" s="29">
        <v>286.93200000000002</v>
      </c>
      <c r="SH138" s="29">
        <v>283.23</v>
      </c>
      <c r="SI138" s="29">
        <v>279.74200000000002</v>
      </c>
      <c r="SJ138" s="29">
        <v>282.45699999999999</v>
      </c>
      <c r="SK138" s="29">
        <v>282.49599999999998</v>
      </c>
      <c r="SL138" s="29">
        <v>284.62700000000001</v>
      </c>
      <c r="SM138" s="29">
        <v>295.149</v>
      </c>
      <c r="SN138" s="29">
        <v>282.35700000000003</v>
      </c>
      <c r="SO138" s="29">
        <v>270.68700000000001</v>
      </c>
      <c r="SP138" s="29">
        <v>260.99700000000001</v>
      </c>
      <c r="SQ138" s="29">
        <v>252.66200000000001</v>
      </c>
      <c r="SR138" s="29">
        <v>246.37700000000001</v>
      </c>
      <c r="SS138" s="29">
        <v>244.79499999999999</v>
      </c>
      <c r="ST138" s="29">
        <v>242.93199999999999</v>
      </c>
      <c r="SU138" s="29">
        <v>236.86799999999999</v>
      </c>
      <c r="SV138" s="29">
        <v>240.78700000000001</v>
      </c>
      <c r="SW138" s="29">
        <v>246.108</v>
      </c>
      <c r="SX138" s="29">
        <v>249.20400000000001</v>
      </c>
      <c r="SY138" s="29">
        <v>250.96899999999999</v>
      </c>
      <c r="SZ138" s="29">
        <v>255.208</v>
      </c>
      <c r="TA138" s="29">
        <v>259.666</v>
      </c>
      <c r="TB138" s="29">
        <v>262.75</v>
      </c>
      <c r="TC138" s="29">
        <v>265.91800000000001</v>
      </c>
      <c r="TD138" s="29">
        <v>271.15800000000002</v>
      </c>
      <c r="TE138" s="29">
        <v>260.66399999999999</v>
      </c>
      <c r="TF138" s="29">
        <v>258.93700000000001</v>
      </c>
      <c r="TG138" s="29">
        <v>254.785</v>
      </c>
      <c r="TH138" s="29">
        <v>242.30699999999999</v>
      </c>
    </row>
    <row r="139" spans="2:529" x14ac:dyDescent="0.25">
      <c r="B139" s="29" t="s">
        <v>19</v>
      </c>
      <c r="C139" s="29" t="s">
        <v>927</v>
      </c>
      <c r="D139" s="29">
        <f t="shared" si="16"/>
        <v>438</v>
      </c>
      <c r="E139" s="29" t="str" cm="1">
        <f t="array" ref="E139">_xll.BDP($B139&amp;" corp",E$11)</f>
        <v>IBESM 3 1/4 PERP</v>
      </c>
      <c r="F139" s="29" t="str" cm="1">
        <f t="array" ref="F139">_xll.BDP($B139&amp;" corp",F$11)</f>
        <v>IBESM</v>
      </c>
      <c r="G139" s="29" cm="1">
        <f t="array" ref="G139">_xll.BDP($B139&amp;" corp",G$11)</f>
        <v>3.25</v>
      </c>
      <c r="H139" s="31" cm="1">
        <f t="array" ref="H139">_xll.BDP($B139&amp;" corp",H$11)*1</f>
        <v>45608</v>
      </c>
      <c r="I139" s="31" t="str">
        <f t="shared" si="14"/>
        <v>IBESM 3.25 24</v>
      </c>
      <c r="J139" s="29" t="str" cm="1">
        <f t="array" ref="J139">_xll.BDP($B139&amp;" corp",J$11)</f>
        <v>EUR</v>
      </c>
      <c r="K139" s="31" cm="1">
        <f t="array" ref="K139">_xll.BDP($B139&amp;" corp",K$11)*1</f>
        <v>43501</v>
      </c>
      <c r="L139" s="29">
        <f t="shared" ca="1" si="15"/>
        <v>625</v>
      </c>
      <c r="N139" s="29">
        <v>1</v>
      </c>
      <c r="O139" s="29" t="s">
        <v>1174</v>
      </c>
      <c r="P139" s="29">
        <f>_xll.BDH(B139&amp;"@"&amp;C139&amp;" Corp","blp_i_sprd_mid","-2AY",,"Dates=h","Fill=C","Sort=R","Dir=H","factor=1","pcs="&amp;TV140,"cols=438;rows=1")</f>
        <v>173.285</v>
      </c>
      <c r="Q139" s="29">
        <v>171.49100000000001</v>
      </c>
      <c r="R139" s="29">
        <v>175.17599999999999</v>
      </c>
      <c r="S139" s="29">
        <v>176.708</v>
      </c>
      <c r="T139" s="29">
        <v>178.96</v>
      </c>
      <c r="U139" s="29">
        <v>171.12100000000001</v>
      </c>
      <c r="V139" s="29">
        <v>168.82</v>
      </c>
      <c r="W139" s="29">
        <v>169.51499999999999</v>
      </c>
      <c r="X139" s="29">
        <v>169.27799999999999</v>
      </c>
      <c r="Y139" s="29">
        <v>170.51</v>
      </c>
      <c r="Z139" s="29">
        <v>170.286</v>
      </c>
      <c r="AA139" s="29">
        <v>172.31299999999999</v>
      </c>
      <c r="AB139" s="29">
        <v>179.36099999999999</v>
      </c>
      <c r="AC139" s="29">
        <v>184.76</v>
      </c>
      <c r="AD139" s="29">
        <v>185.70099999999999</v>
      </c>
      <c r="AE139" s="29">
        <v>192.03800000000001</v>
      </c>
      <c r="AF139" s="29">
        <v>200.637</v>
      </c>
      <c r="AG139" s="29">
        <v>204.49299999999999</v>
      </c>
      <c r="AH139" s="29">
        <v>207.30699999999999</v>
      </c>
      <c r="AI139" s="29">
        <v>199.65</v>
      </c>
      <c r="AJ139" s="29">
        <v>187.97200000000001</v>
      </c>
      <c r="AK139" s="29">
        <v>190.495</v>
      </c>
      <c r="AL139" s="29">
        <v>184.114</v>
      </c>
      <c r="AM139" s="29">
        <v>176.988</v>
      </c>
      <c r="AN139" s="29">
        <v>179.398</v>
      </c>
      <c r="AO139" s="29">
        <v>183.27099999999999</v>
      </c>
      <c r="AP139" s="29">
        <v>183.68600000000001</v>
      </c>
      <c r="AQ139" s="29">
        <v>183.49799999999999</v>
      </c>
      <c r="AR139" s="29">
        <v>180.16900000000001</v>
      </c>
      <c r="AS139" s="29">
        <v>172.11099999999999</v>
      </c>
      <c r="AT139" s="29">
        <v>173.768</v>
      </c>
      <c r="AU139" s="29">
        <v>168.571</v>
      </c>
      <c r="AV139" s="29">
        <v>164.09399999999999</v>
      </c>
      <c r="AW139" s="29">
        <v>162.83099999999999</v>
      </c>
      <c r="AX139" s="29">
        <v>160.78399999999999</v>
      </c>
      <c r="AY139" s="29">
        <v>160.035</v>
      </c>
      <c r="AZ139" s="29">
        <v>156.33199999999999</v>
      </c>
      <c r="BA139" s="29">
        <v>154.01499999999999</v>
      </c>
      <c r="BB139" s="29">
        <v>155.45099999999999</v>
      </c>
      <c r="BC139" s="29">
        <v>152.88999999999999</v>
      </c>
      <c r="BD139" s="29">
        <v>147.74799999999999</v>
      </c>
      <c r="BE139" s="29">
        <v>147.423</v>
      </c>
      <c r="BF139" s="29">
        <v>150.07499999999999</v>
      </c>
      <c r="BG139" s="29">
        <v>150.536</v>
      </c>
      <c r="BH139" s="29">
        <v>151.03899999999999</v>
      </c>
      <c r="BI139" s="29">
        <v>148.85400000000001</v>
      </c>
      <c r="BJ139" s="29">
        <v>144.85499999999999</v>
      </c>
      <c r="BK139" s="29">
        <v>143.661</v>
      </c>
      <c r="BL139" s="29">
        <v>139.72300000000001</v>
      </c>
      <c r="BM139" s="29">
        <v>139.37799999999999</v>
      </c>
      <c r="BN139" s="29">
        <v>143.59800000000001</v>
      </c>
      <c r="BO139" s="29">
        <v>150.06100000000001</v>
      </c>
      <c r="BP139" s="29">
        <v>154.28</v>
      </c>
      <c r="BQ139" s="29">
        <v>156.31299999999999</v>
      </c>
      <c r="BR139" s="29">
        <v>161.52600000000001</v>
      </c>
      <c r="BS139" s="29">
        <v>168.078</v>
      </c>
      <c r="BT139" s="29">
        <v>172.54599999999999</v>
      </c>
      <c r="BU139" s="29">
        <v>172.42699999999999</v>
      </c>
      <c r="BV139" s="29">
        <v>173.73500000000001</v>
      </c>
      <c r="BW139" s="29">
        <v>174.57599999999999</v>
      </c>
      <c r="BX139" s="29">
        <v>167.99799999999999</v>
      </c>
      <c r="BY139" s="29">
        <v>168.73599999999999</v>
      </c>
      <c r="BZ139" s="29">
        <v>168.922</v>
      </c>
      <c r="CA139" s="29">
        <v>169.45</v>
      </c>
      <c r="CB139" s="29">
        <v>174.386</v>
      </c>
      <c r="CC139" s="29">
        <v>177.387</v>
      </c>
      <c r="CD139" s="29">
        <v>176.62100000000001</v>
      </c>
      <c r="CE139" s="29">
        <v>188.04499999999999</v>
      </c>
      <c r="CF139" s="29">
        <v>195.511</v>
      </c>
      <c r="CG139" s="29">
        <v>198.12799999999999</v>
      </c>
      <c r="CH139" s="29">
        <v>197.93</v>
      </c>
      <c r="CI139" s="29">
        <v>199.26599999999999</v>
      </c>
      <c r="CJ139" s="29">
        <v>200.26300000000001</v>
      </c>
      <c r="CK139" s="29">
        <v>205.76300000000001</v>
      </c>
      <c r="CL139" s="29">
        <v>204.40100000000001</v>
      </c>
      <c r="CM139" s="29">
        <v>202.75299999999999</v>
      </c>
      <c r="CN139" s="29">
        <v>199.053</v>
      </c>
      <c r="CO139" s="29">
        <v>200.46899999999999</v>
      </c>
      <c r="CP139" s="29">
        <v>206.601</v>
      </c>
      <c r="CQ139" s="29">
        <v>207.08099999999999</v>
      </c>
      <c r="CR139" s="29">
        <v>206.56200000000001</v>
      </c>
      <c r="CS139" s="29">
        <v>211.762</v>
      </c>
      <c r="CT139" s="29">
        <v>213.28800000000001</v>
      </c>
      <c r="CU139" s="29">
        <v>211.607</v>
      </c>
      <c r="CV139" s="29">
        <v>210.65</v>
      </c>
      <c r="CW139" s="29">
        <v>207.84100000000001</v>
      </c>
      <c r="CX139" s="29">
        <v>207.15199999999999</v>
      </c>
      <c r="CY139" s="29">
        <v>208.15299999999999</v>
      </c>
      <c r="CZ139" s="29">
        <v>200.25899999999999</v>
      </c>
      <c r="DA139" s="29">
        <v>199.27500000000001</v>
      </c>
      <c r="DB139" s="29">
        <v>192.81200000000001</v>
      </c>
      <c r="DC139" s="29">
        <v>187.86500000000001</v>
      </c>
      <c r="DD139" s="29">
        <v>197.90100000000001</v>
      </c>
      <c r="DE139" s="29">
        <v>193.81800000000001</v>
      </c>
      <c r="DF139" s="29">
        <v>196.26</v>
      </c>
      <c r="DG139" s="29">
        <v>176.68600000000001</v>
      </c>
      <c r="DH139" s="29">
        <v>168.476</v>
      </c>
      <c r="DI139" s="29">
        <v>164.643</v>
      </c>
      <c r="DJ139" s="29">
        <v>172.84100000000001</v>
      </c>
      <c r="DK139" s="29">
        <v>188.398</v>
      </c>
      <c r="DL139" s="29">
        <v>194.006</v>
      </c>
      <c r="DM139" s="29">
        <v>201.93799999999999</v>
      </c>
      <c r="DN139" s="29">
        <v>202.095</v>
      </c>
      <c r="DO139" s="29">
        <v>203.428</v>
      </c>
      <c r="DP139" s="29">
        <v>198.471</v>
      </c>
      <c r="DQ139" s="29">
        <v>197.37</v>
      </c>
      <c r="DR139" s="29">
        <v>211.58500000000001</v>
      </c>
      <c r="DS139" s="29">
        <v>217.83500000000001</v>
      </c>
      <c r="DT139" s="29">
        <v>221.381</v>
      </c>
      <c r="DU139" s="29">
        <v>223.904</v>
      </c>
      <c r="DV139" s="29">
        <v>232.249</v>
      </c>
      <c r="DW139" s="29">
        <v>238.255</v>
      </c>
      <c r="DX139" s="29">
        <v>243.28</v>
      </c>
      <c r="DY139" s="29">
        <v>247.59</v>
      </c>
      <c r="DZ139" s="29">
        <v>247.01300000000001</v>
      </c>
      <c r="EA139" s="29">
        <v>238.78399999999999</v>
      </c>
      <c r="EB139" s="29">
        <v>235.964</v>
      </c>
      <c r="EC139" s="29">
        <v>235.38</v>
      </c>
      <c r="ED139" s="29">
        <v>234.625</v>
      </c>
      <c r="EE139" s="29">
        <v>238.309</v>
      </c>
      <c r="EF139" s="29">
        <v>242.22900000000001</v>
      </c>
      <c r="EG139" s="29">
        <v>245.87</v>
      </c>
      <c r="EH139" s="29">
        <v>245.44300000000001</v>
      </c>
      <c r="EI139" s="29">
        <v>254.774</v>
      </c>
      <c r="EJ139" s="29">
        <v>232.72800000000001</v>
      </c>
      <c r="EK139" s="29">
        <v>225.59399999999999</v>
      </c>
      <c r="EL139" s="29">
        <v>222.767</v>
      </c>
      <c r="EM139" s="29">
        <v>220.33</v>
      </c>
      <c r="EN139" s="29">
        <v>228.48400000000001</v>
      </c>
      <c r="EO139" s="29">
        <v>231.042</v>
      </c>
      <c r="EP139" s="29">
        <v>233.57300000000001</v>
      </c>
      <c r="EQ139" s="29">
        <v>237.077</v>
      </c>
      <c r="ER139" s="29">
        <v>228.70400000000001</v>
      </c>
      <c r="ES139" s="29">
        <v>221.84299999999999</v>
      </c>
      <c r="ET139" s="29">
        <v>218.547</v>
      </c>
      <c r="EU139" s="29">
        <v>201.06</v>
      </c>
      <c r="EV139" s="29">
        <v>200.572</v>
      </c>
      <c r="EW139" s="29">
        <v>229.95400000000001</v>
      </c>
      <c r="EX139" s="29">
        <v>246.738</v>
      </c>
      <c r="EY139" s="29">
        <v>261.76400000000001</v>
      </c>
      <c r="EZ139" s="29">
        <v>283.91500000000002</v>
      </c>
      <c r="FA139" s="29">
        <v>296.55200000000002</v>
      </c>
      <c r="FB139" s="29">
        <v>299.96199999999999</v>
      </c>
      <c r="FC139" s="29">
        <v>308.971</v>
      </c>
      <c r="FD139" s="29">
        <v>326.25700000000001</v>
      </c>
      <c r="FE139" s="29">
        <v>344.20400000000001</v>
      </c>
      <c r="FF139" s="29">
        <v>343.23599999999999</v>
      </c>
      <c r="FG139" s="29">
        <v>354.197</v>
      </c>
      <c r="FH139" s="29">
        <v>366.822</v>
      </c>
      <c r="FI139" s="29">
        <v>415.642</v>
      </c>
      <c r="FJ139" s="29">
        <v>423.40499999999997</v>
      </c>
      <c r="FK139" s="29">
        <v>402.77100000000002</v>
      </c>
      <c r="FL139" s="29">
        <v>409.55900000000003</v>
      </c>
      <c r="FM139" s="29">
        <v>422.262</v>
      </c>
      <c r="FN139" s="29">
        <v>355.51</v>
      </c>
      <c r="FO139" s="29">
        <v>315.7</v>
      </c>
      <c r="FP139" s="29">
        <v>266.56700000000001</v>
      </c>
      <c r="FQ139" s="29">
        <v>266.54000000000002</v>
      </c>
      <c r="FR139" s="29">
        <v>231.29</v>
      </c>
      <c r="FS139" s="29">
        <v>230.63</v>
      </c>
      <c r="FT139" s="29">
        <v>237.881</v>
      </c>
      <c r="FU139" s="29">
        <v>183.97900000000001</v>
      </c>
      <c r="FV139" s="29">
        <v>160.29</v>
      </c>
      <c r="FW139" s="29">
        <v>153.489</v>
      </c>
      <c r="FX139" s="29">
        <v>158.714</v>
      </c>
      <c r="FY139" s="29">
        <v>172.529</v>
      </c>
      <c r="FZ139" s="29">
        <v>168.01400000000001</v>
      </c>
      <c r="GA139" s="29">
        <v>150.297</v>
      </c>
      <c r="GB139" s="29">
        <v>137.71100000000001</v>
      </c>
      <c r="GC139" s="29">
        <v>132.14699999999999</v>
      </c>
      <c r="GD139" s="29">
        <v>125.664</v>
      </c>
      <c r="GE139" s="29">
        <v>116.83199999999999</v>
      </c>
      <c r="GF139" s="29">
        <v>119.56</v>
      </c>
      <c r="GG139" s="29">
        <v>120.264</v>
      </c>
      <c r="GH139" s="29">
        <v>122.976</v>
      </c>
      <c r="GI139" s="29">
        <v>123.35</v>
      </c>
      <c r="GJ139" s="29">
        <v>124.55200000000001</v>
      </c>
      <c r="GK139" s="29">
        <v>126.12</v>
      </c>
      <c r="GL139" s="29">
        <v>126.047</v>
      </c>
      <c r="GM139" s="29">
        <v>127.035</v>
      </c>
      <c r="GN139" s="29">
        <v>128.53399999999999</v>
      </c>
      <c r="GO139" s="29">
        <v>126.46899999999999</v>
      </c>
      <c r="GP139" s="29">
        <v>125.274</v>
      </c>
      <c r="GQ139" s="29">
        <v>126.741</v>
      </c>
      <c r="GR139" s="29">
        <v>131.661</v>
      </c>
      <c r="GS139" s="29">
        <v>139.751</v>
      </c>
      <c r="GT139" s="29">
        <v>139.876</v>
      </c>
      <c r="GU139" s="29">
        <v>137.035</v>
      </c>
      <c r="GV139" s="29">
        <v>134.214</v>
      </c>
      <c r="GW139" s="29">
        <v>134.804</v>
      </c>
      <c r="GX139" s="29">
        <v>138.399</v>
      </c>
      <c r="GY139" s="29">
        <v>129.923</v>
      </c>
      <c r="GZ139" s="29">
        <v>126.304</v>
      </c>
      <c r="HA139" s="29">
        <v>122.946</v>
      </c>
      <c r="HB139" s="29">
        <v>122.383</v>
      </c>
      <c r="HC139" s="29">
        <v>120.544</v>
      </c>
      <c r="HD139" s="29">
        <v>121.669</v>
      </c>
      <c r="HE139" s="29">
        <v>125.268</v>
      </c>
      <c r="HF139" s="29">
        <v>128.352</v>
      </c>
      <c r="HG139" s="29">
        <v>126.16200000000001</v>
      </c>
      <c r="HH139" s="29">
        <v>126.023</v>
      </c>
      <c r="HI139" s="29">
        <v>128.01900000000001</v>
      </c>
      <c r="HJ139" s="29">
        <v>128.09</v>
      </c>
      <c r="HK139" s="29">
        <v>131.261</v>
      </c>
      <c r="HL139" s="29">
        <v>130.494</v>
      </c>
      <c r="HM139" s="29">
        <v>128.14699999999999</v>
      </c>
      <c r="HN139" s="29">
        <v>128.66300000000001</v>
      </c>
      <c r="HO139" s="29">
        <v>125.04</v>
      </c>
      <c r="HP139" s="29">
        <v>124.956</v>
      </c>
      <c r="HQ139" s="29">
        <v>122.785</v>
      </c>
      <c r="HR139" s="29">
        <v>127.10899999999999</v>
      </c>
      <c r="HS139" s="29">
        <v>128.68199999999999</v>
      </c>
      <c r="HT139" s="29">
        <v>127.282</v>
      </c>
      <c r="HU139" s="29">
        <v>128.173</v>
      </c>
      <c r="HV139" s="29">
        <v>128.39400000000001</v>
      </c>
      <c r="HW139" s="29">
        <v>130.88200000000001</v>
      </c>
      <c r="HX139" s="29">
        <v>133.90600000000001</v>
      </c>
      <c r="HY139" s="29">
        <v>133.68199999999999</v>
      </c>
      <c r="HZ139" s="29">
        <v>134.80699999999999</v>
      </c>
      <c r="IA139" s="29">
        <v>138.227</v>
      </c>
      <c r="IB139" s="29">
        <v>142.72800000000001</v>
      </c>
      <c r="IC139" s="29">
        <v>140.684</v>
      </c>
      <c r="ID139" s="29">
        <v>142.65799999999999</v>
      </c>
      <c r="IE139" s="29">
        <v>144.6</v>
      </c>
      <c r="IF139" s="29">
        <v>146.59399999999999</v>
      </c>
      <c r="IG139" s="29">
        <v>152.20400000000001</v>
      </c>
      <c r="IH139" s="29">
        <v>154.577</v>
      </c>
      <c r="II139" s="29">
        <v>147.65100000000001</v>
      </c>
      <c r="IJ139" s="29">
        <v>152.416</v>
      </c>
      <c r="IK139" s="29">
        <v>155.845</v>
      </c>
      <c r="IL139" s="29">
        <v>155.30799999999999</v>
      </c>
      <c r="IM139" s="29">
        <v>154.03100000000001</v>
      </c>
      <c r="IN139" s="29">
        <v>157.55699999999999</v>
      </c>
      <c r="IO139" s="29">
        <v>164.26400000000001</v>
      </c>
      <c r="IP139" s="29">
        <v>163.71199999999999</v>
      </c>
      <c r="IQ139" s="29">
        <v>163.297</v>
      </c>
      <c r="IR139" s="29">
        <v>159.61099999999999</v>
      </c>
      <c r="IS139" s="29">
        <v>156.316</v>
      </c>
      <c r="IT139" s="29">
        <v>156.97900000000001</v>
      </c>
      <c r="IU139" s="29">
        <v>156.059</v>
      </c>
      <c r="IV139" s="29">
        <v>153.357</v>
      </c>
      <c r="IW139" s="29">
        <v>150.29</v>
      </c>
      <c r="IX139" s="29">
        <v>149.63200000000001</v>
      </c>
      <c r="IY139" s="29">
        <v>147.17400000000001</v>
      </c>
      <c r="IZ139" s="29">
        <v>141.36500000000001</v>
      </c>
      <c r="JA139" s="29">
        <v>144.083</v>
      </c>
      <c r="JB139" s="29">
        <v>142.4</v>
      </c>
      <c r="JC139" s="29">
        <v>147.047</v>
      </c>
      <c r="JD139" s="29">
        <v>151.04400000000001</v>
      </c>
      <c r="JE139" s="29">
        <v>152.779</v>
      </c>
      <c r="JF139" s="29">
        <v>146.19900000000001</v>
      </c>
      <c r="JG139" s="29">
        <v>144.36500000000001</v>
      </c>
      <c r="JH139" s="29">
        <v>141.435</v>
      </c>
      <c r="JI139" s="29">
        <v>143.16399999999999</v>
      </c>
      <c r="JJ139" s="29">
        <v>146.66</v>
      </c>
      <c r="JK139" s="29">
        <v>149.751</v>
      </c>
      <c r="JL139" s="29">
        <v>148.66</v>
      </c>
      <c r="JM139" s="29">
        <v>149.858</v>
      </c>
      <c r="JN139" s="29">
        <v>153.10499999999999</v>
      </c>
      <c r="JO139" s="29">
        <v>155.27600000000001</v>
      </c>
      <c r="JP139" s="29">
        <v>156.21899999999999</v>
      </c>
      <c r="JQ139" s="29">
        <v>159.56</v>
      </c>
      <c r="JR139" s="29">
        <v>162.21299999999999</v>
      </c>
      <c r="JS139" s="29">
        <v>162.93700000000001</v>
      </c>
      <c r="JT139" s="29">
        <v>168.40299999999999</v>
      </c>
      <c r="JU139" s="29">
        <v>172.804</v>
      </c>
      <c r="JV139" s="29">
        <v>176.708</v>
      </c>
      <c r="JW139" s="29">
        <v>174.12899999999999</v>
      </c>
      <c r="JX139" s="29">
        <v>176.02600000000001</v>
      </c>
      <c r="JY139" s="29">
        <v>180.47</v>
      </c>
      <c r="JZ139" s="29">
        <v>170.21199999999999</v>
      </c>
      <c r="KA139" s="29">
        <v>165.48400000000001</v>
      </c>
      <c r="KB139" s="29">
        <v>169.072</v>
      </c>
      <c r="KC139" s="29">
        <v>170.27699999999999</v>
      </c>
      <c r="KD139" s="29">
        <v>172.18199999999999</v>
      </c>
      <c r="KE139" s="29">
        <v>173.12</v>
      </c>
      <c r="KF139" s="29">
        <v>170.83199999999999</v>
      </c>
      <c r="KG139" s="29">
        <v>169.88499999999999</v>
      </c>
      <c r="KH139" s="29">
        <v>167.69300000000001</v>
      </c>
      <c r="KI139" s="29">
        <v>175.285</v>
      </c>
      <c r="KJ139" s="29">
        <v>175.00700000000001</v>
      </c>
      <c r="KK139" s="29">
        <v>165.976</v>
      </c>
      <c r="KL139" s="29">
        <v>159.977</v>
      </c>
      <c r="KM139" s="29">
        <v>154.084</v>
      </c>
      <c r="KN139" s="29">
        <v>158.37700000000001</v>
      </c>
      <c r="KO139" s="29">
        <v>179.01599999999999</v>
      </c>
      <c r="KP139" s="29">
        <v>178.11099999999999</v>
      </c>
      <c r="KQ139" s="29">
        <v>172.97</v>
      </c>
      <c r="KR139" s="29">
        <v>172.13200000000001</v>
      </c>
      <c r="KS139" s="29">
        <v>166.26400000000001</v>
      </c>
      <c r="KT139" s="29">
        <v>171.95099999999999</v>
      </c>
      <c r="KU139" s="29">
        <v>172.59399999999999</v>
      </c>
      <c r="KV139" s="29">
        <v>168.26599999999999</v>
      </c>
      <c r="KW139" s="29">
        <v>165.358</v>
      </c>
      <c r="KX139" s="29">
        <v>163.863</v>
      </c>
      <c r="KY139" s="29">
        <v>162.387</v>
      </c>
      <c r="KZ139" s="29">
        <v>158.52500000000001</v>
      </c>
      <c r="LA139" s="29">
        <v>154.459</v>
      </c>
      <c r="LB139" s="29">
        <v>156.624</v>
      </c>
      <c r="LC139" s="29">
        <v>156.00700000000001</v>
      </c>
      <c r="LD139" s="29">
        <v>163.393</v>
      </c>
      <c r="LE139" s="29">
        <v>173.149</v>
      </c>
      <c r="LF139" s="29">
        <v>175.602</v>
      </c>
      <c r="LG139" s="29">
        <v>185.291</v>
      </c>
      <c r="LH139" s="29">
        <v>190.26599999999999</v>
      </c>
      <c r="LI139" s="29">
        <v>179.959</v>
      </c>
      <c r="LJ139" s="29">
        <v>173.65899999999999</v>
      </c>
      <c r="LK139" s="29">
        <v>168.917</v>
      </c>
      <c r="LL139" s="29">
        <v>171.40899999999999</v>
      </c>
      <c r="LM139" s="29">
        <v>173.785</v>
      </c>
      <c r="LN139" s="29">
        <v>181.97900000000001</v>
      </c>
      <c r="LO139" s="29">
        <v>186.00899999999999</v>
      </c>
      <c r="LP139" s="29">
        <v>192.50399999999999</v>
      </c>
      <c r="LQ139" s="29">
        <v>180.684</v>
      </c>
      <c r="LR139" s="29">
        <v>168.90100000000001</v>
      </c>
      <c r="LS139" s="29">
        <v>165.80099999999999</v>
      </c>
      <c r="LT139" s="29">
        <v>167.035</v>
      </c>
      <c r="LU139" s="29">
        <v>155.828</v>
      </c>
      <c r="LV139" s="29">
        <v>153.042</v>
      </c>
      <c r="LW139" s="29">
        <v>153.68600000000001</v>
      </c>
      <c r="LX139" s="29">
        <v>163.714</v>
      </c>
      <c r="LY139" s="29">
        <v>170.233</v>
      </c>
      <c r="LZ139" s="29">
        <v>175.381</v>
      </c>
      <c r="MA139" s="29">
        <v>175.33199999999999</v>
      </c>
      <c r="MB139" s="29">
        <v>174.44200000000001</v>
      </c>
      <c r="MC139" s="29">
        <v>163.04300000000001</v>
      </c>
      <c r="MD139" s="29">
        <v>158.15799999999999</v>
      </c>
      <c r="ME139" s="29">
        <v>158.28200000000001</v>
      </c>
      <c r="MF139" s="29">
        <v>156.82</v>
      </c>
      <c r="MG139" s="29">
        <v>158.03100000000001</v>
      </c>
      <c r="MH139" s="29">
        <v>172.56800000000001</v>
      </c>
      <c r="MI139" s="29">
        <v>177.05099999999999</v>
      </c>
      <c r="MJ139" s="29">
        <v>170.34800000000001</v>
      </c>
      <c r="MK139" s="29">
        <v>162.18299999999999</v>
      </c>
      <c r="ML139" s="29">
        <v>162.083</v>
      </c>
      <c r="MM139" s="29">
        <v>166.58099999999999</v>
      </c>
      <c r="MN139" s="29">
        <v>170.589</v>
      </c>
      <c r="MO139" s="29">
        <v>171.50800000000001</v>
      </c>
      <c r="MP139" s="29">
        <v>183.25399999999999</v>
      </c>
      <c r="MQ139" s="29">
        <v>192.37200000000001</v>
      </c>
      <c r="MR139" s="29">
        <v>195.49600000000001</v>
      </c>
      <c r="MS139" s="29">
        <v>193.27500000000001</v>
      </c>
      <c r="MT139" s="29">
        <v>187.11099999999999</v>
      </c>
      <c r="MU139" s="29">
        <v>183.971</v>
      </c>
      <c r="MV139" s="29">
        <v>183.154</v>
      </c>
      <c r="MW139" s="29">
        <v>186.21600000000001</v>
      </c>
      <c r="MX139" s="29">
        <v>201.887</v>
      </c>
      <c r="MY139" s="29">
        <v>207.7</v>
      </c>
      <c r="MZ139" s="29">
        <v>210.26900000000001</v>
      </c>
      <c r="NA139" s="29">
        <v>212.084</v>
      </c>
      <c r="NB139" s="29">
        <v>209.279</v>
      </c>
      <c r="NC139" s="29">
        <v>199.48400000000001</v>
      </c>
      <c r="ND139" s="29">
        <v>204.101</v>
      </c>
      <c r="NE139" s="29">
        <v>211.71600000000001</v>
      </c>
      <c r="NF139" s="29">
        <v>211.89699999999999</v>
      </c>
      <c r="NG139" s="29">
        <v>219.05099999999999</v>
      </c>
      <c r="NH139" s="29">
        <v>229.584</v>
      </c>
      <c r="NI139" s="29">
        <v>237.55799999999999</v>
      </c>
      <c r="NJ139" s="29">
        <v>235.107</v>
      </c>
      <c r="NK139" s="29">
        <v>230.97399999999999</v>
      </c>
      <c r="NL139" s="29">
        <v>234.79300000000001</v>
      </c>
      <c r="NM139" s="29">
        <v>234.756</v>
      </c>
      <c r="NN139" s="29">
        <v>233.58500000000001</v>
      </c>
      <c r="NO139" s="29">
        <v>233.251</v>
      </c>
      <c r="NP139" s="29">
        <v>235.73699999999999</v>
      </c>
      <c r="NQ139" s="29">
        <v>222.696</v>
      </c>
      <c r="NR139" s="29">
        <v>218.423</v>
      </c>
      <c r="NS139" s="29">
        <v>217.98</v>
      </c>
      <c r="NT139" s="29">
        <v>217.38499999999999</v>
      </c>
      <c r="NU139" s="29">
        <v>217.93</v>
      </c>
      <c r="NV139" s="29">
        <v>223.566</v>
      </c>
      <c r="NW139" s="29">
        <v>221.47900000000001</v>
      </c>
      <c r="NX139" s="29">
        <v>224.072</v>
      </c>
      <c r="NY139" s="29">
        <v>218.86799999999999</v>
      </c>
      <c r="NZ139" s="29">
        <v>222.179</v>
      </c>
      <c r="OA139" s="29">
        <v>216.649</v>
      </c>
      <c r="OB139" s="29">
        <v>204.22800000000001</v>
      </c>
      <c r="OC139" s="29">
        <v>190.852</v>
      </c>
      <c r="OD139" s="29">
        <v>189.941</v>
      </c>
      <c r="OE139" s="29">
        <v>190.26300000000001</v>
      </c>
      <c r="OF139" s="29">
        <v>192.99299999999999</v>
      </c>
      <c r="OG139" s="29">
        <v>193.94200000000001</v>
      </c>
      <c r="OH139" s="29">
        <v>198.44399999999999</v>
      </c>
      <c r="OI139" s="29">
        <v>200.75299999999999</v>
      </c>
      <c r="OJ139" s="29">
        <v>200.18899999999999</v>
      </c>
      <c r="OK139" s="29">
        <v>201.33199999999999</v>
      </c>
      <c r="OL139" s="29">
        <v>199.75399999999999</v>
      </c>
      <c r="OM139" s="29">
        <v>201.26900000000001</v>
      </c>
      <c r="ON139" s="29">
        <v>196.77</v>
      </c>
      <c r="OO139" s="29">
        <v>199.12899999999999</v>
      </c>
      <c r="OP139" s="29">
        <v>195.72</v>
      </c>
      <c r="OQ139" s="29">
        <v>203.27600000000001</v>
      </c>
      <c r="OR139" s="29">
        <v>214.529</v>
      </c>
      <c r="OS139" s="29">
        <v>220.947</v>
      </c>
      <c r="OT139" s="29">
        <v>219.74299999999999</v>
      </c>
      <c r="OU139" s="29">
        <v>218.833</v>
      </c>
      <c r="OV139" s="29">
        <v>218.13300000000001</v>
      </c>
      <c r="OW139" s="29">
        <v>218.49100000000001</v>
      </c>
      <c r="OX139" s="29">
        <v>218.27600000000001</v>
      </c>
      <c r="OY139" s="29">
        <v>222.56899999999999</v>
      </c>
      <c r="OZ139" s="29">
        <v>221.24299999999999</v>
      </c>
      <c r="PA139" s="29">
        <v>230.06299999999999</v>
      </c>
      <c r="PB139" s="29">
        <v>236.47300000000001</v>
      </c>
      <c r="PC139" s="29">
        <v>243.054</v>
      </c>
      <c r="PD139" s="29">
        <v>241.76900000000001</v>
      </c>
      <c r="PE139" s="29">
        <v>249.18700000000001</v>
      </c>
      <c r="PF139" s="29">
        <v>244.571</v>
      </c>
      <c r="PG139" s="29">
        <v>241.244</v>
      </c>
      <c r="PH139" s="29">
        <v>234.18700000000001</v>
      </c>
      <c r="PI139" s="29">
        <v>228.364</v>
      </c>
      <c r="PJ139" s="29">
        <v>234.47399999999999</v>
      </c>
      <c r="PK139" s="29">
        <v>240.32</v>
      </c>
      <c r="PL139" s="29">
        <v>242.702</v>
      </c>
      <c r="PM139" s="29">
        <v>247.636</v>
      </c>
      <c r="PN139" s="29">
        <v>252.90700000000001</v>
      </c>
      <c r="PO139" s="29">
        <v>262.17500000000001</v>
      </c>
      <c r="PP139" s="29">
        <v>269.59899999999999</v>
      </c>
      <c r="PQ139" s="29">
        <v>267.93799999999999</v>
      </c>
      <c r="PR139" s="29">
        <v>264.33199999999999</v>
      </c>
      <c r="PS139" s="29">
        <v>259.416</v>
      </c>
      <c r="PT139" s="29">
        <v>260.40300000000002</v>
      </c>
      <c r="PU139" s="29">
        <v>261.88600000000002</v>
      </c>
      <c r="PV139" s="29">
        <v>252.97900000000001</v>
      </c>
      <c r="PW139" s="29">
        <v>257.642</v>
      </c>
      <c r="PX139" s="29">
        <v>268.25700000000001</v>
      </c>
      <c r="PY139" s="29">
        <v>276.22899999999998</v>
      </c>
      <c r="PZ139" s="29">
        <v>282.66000000000003</v>
      </c>
      <c r="QA139" s="29">
        <v>278.113</v>
      </c>
      <c r="QB139" s="29">
        <v>277.435</v>
      </c>
      <c r="QC139" s="29">
        <v>274.91800000000001</v>
      </c>
      <c r="QD139" s="29">
        <v>276.22300000000001</v>
      </c>
      <c r="QE139" s="29">
        <v>281.649</v>
      </c>
      <c r="QF139" s="29">
        <v>283.26</v>
      </c>
      <c r="QG139" s="29">
        <v>274.43700000000001</v>
      </c>
      <c r="QH139" s="29">
        <v>280.22300000000001</v>
      </c>
      <c r="QI139" s="29">
        <v>290.61599999999999</v>
      </c>
      <c r="QJ139" s="29">
        <v>297.93099999999998</v>
      </c>
      <c r="QK139" s="29">
        <v>294.24299999999999</v>
      </c>
    </row>
    <row r="140" spans="2:529" x14ac:dyDescent="0.25">
      <c r="B140" s="29" t="s">
        <v>639</v>
      </c>
      <c r="C140" s="29" t="s">
        <v>927</v>
      </c>
      <c r="D140" s="29">
        <f t="shared" ref="D140:D155" si="17">COUNTA(P140:XFD140)</f>
        <v>290</v>
      </c>
      <c r="E140" s="29" t="str" cm="1">
        <f t="array" ref="E140">_xll.BDP($B140&amp;" corp",E$11)</f>
        <v>NGGLN 1 5/8 12/05/79</v>
      </c>
      <c r="F140" s="29" t="str" cm="1">
        <f t="array" ref="F140">_xll.BDP($B140&amp;" corp",F$11)</f>
        <v>NGGLN</v>
      </c>
      <c r="G140" s="29" cm="1">
        <f t="array" ref="G140">_xll.BDP($B140&amp;" corp",G$11)</f>
        <v>1.625</v>
      </c>
      <c r="H140" s="31" cm="1">
        <f t="array" ref="H140">_xll.BDP($B140&amp;" corp",H$11)*1</f>
        <v>45540</v>
      </c>
      <c r="I140" s="31" t="str">
        <f t="shared" si="14"/>
        <v>NGGLN 1.625 24</v>
      </c>
      <c r="J140" s="29" t="str" cm="1">
        <f t="array" ref="J140">_xll.BDP($B140&amp;" corp",J$11)</f>
        <v>EUR</v>
      </c>
      <c r="K140" s="31" cm="1">
        <f t="array" ref="K140">_xll.BDP($B140&amp;" corp",K$11)*1</f>
        <v>43705</v>
      </c>
      <c r="L140" s="29">
        <f t="shared" ca="1" si="15"/>
        <v>421</v>
      </c>
      <c r="N140" s="29">
        <v>1</v>
      </c>
      <c r="O140" s="29" t="s">
        <v>1174</v>
      </c>
      <c r="P140" s="29">
        <f>_xll.BDH(B140&amp;"@"&amp;C140&amp;" Corp","blp_i_sprd_mid","-2AY",,"Dates=h","Fill=C","Sort=R","Dir=H","factor=1","pcs="&amp;TV141,"cols=290;rows=1")</f>
        <v>217.87799999999999</v>
      </c>
      <c r="Q140" s="29">
        <v>220.96600000000001</v>
      </c>
      <c r="R140" s="29">
        <v>223.095</v>
      </c>
      <c r="S140" s="29">
        <v>230.512</v>
      </c>
      <c r="T140" s="29">
        <v>231.577</v>
      </c>
      <c r="U140" s="29">
        <v>224.226</v>
      </c>
      <c r="V140" s="29">
        <v>224.703</v>
      </c>
      <c r="W140" s="29">
        <v>225.61799999999999</v>
      </c>
      <c r="X140" s="29">
        <v>225.779</v>
      </c>
      <c r="Y140" s="29">
        <v>226.989</v>
      </c>
      <c r="Z140" s="29">
        <v>226.68100000000001</v>
      </c>
      <c r="AA140" s="29">
        <v>227.88399999999999</v>
      </c>
      <c r="AB140" s="29">
        <v>232.33600000000001</v>
      </c>
      <c r="AC140" s="29">
        <v>234.501</v>
      </c>
      <c r="AD140" s="29">
        <v>235.55199999999999</v>
      </c>
      <c r="AE140" s="29">
        <v>241.505</v>
      </c>
      <c r="AF140" s="29">
        <v>250.75700000000001</v>
      </c>
      <c r="AG140" s="29">
        <v>254.38</v>
      </c>
      <c r="AH140" s="29">
        <v>259.71800000000002</v>
      </c>
      <c r="AI140" s="29">
        <v>254.642</v>
      </c>
      <c r="AJ140" s="29">
        <v>250.744</v>
      </c>
      <c r="AK140" s="29">
        <v>256.20299999999997</v>
      </c>
      <c r="AL140" s="29">
        <v>255.21700000000001</v>
      </c>
      <c r="AM140" s="29">
        <v>245.1</v>
      </c>
      <c r="AN140" s="29">
        <v>244.43700000000001</v>
      </c>
      <c r="AO140" s="29">
        <v>243.529</v>
      </c>
      <c r="AP140" s="29">
        <v>243.89699999999999</v>
      </c>
      <c r="AQ140" s="29">
        <v>244.11099999999999</v>
      </c>
      <c r="AR140" s="29">
        <v>238.821</v>
      </c>
      <c r="AS140" s="29">
        <v>223.072</v>
      </c>
      <c r="AT140" s="29">
        <v>223.03200000000001</v>
      </c>
      <c r="AU140" s="29">
        <v>216.541</v>
      </c>
      <c r="AV140" s="29">
        <v>211.77</v>
      </c>
      <c r="AW140" s="29">
        <v>211.048</v>
      </c>
      <c r="AX140" s="29">
        <v>210.059</v>
      </c>
      <c r="AY140" s="29">
        <v>210.036</v>
      </c>
      <c r="AZ140" s="29">
        <v>209.37899999999999</v>
      </c>
      <c r="BA140" s="29">
        <v>208.01499999999999</v>
      </c>
      <c r="BB140" s="29">
        <v>206.44</v>
      </c>
      <c r="BC140" s="29">
        <v>202.172</v>
      </c>
      <c r="BD140" s="29">
        <v>199.82400000000001</v>
      </c>
      <c r="BE140" s="29">
        <v>202.71299999999999</v>
      </c>
      <c r="BF140" s="29">
        <v>204.56299999999999</v>
      </c>
      <c r="BG140" s="29">
        <v>203.41200000000001</v>
      </c>
      <c r="BH140" s="29">
        <v>200.03200000000001</v>
      </c>
      <c r="BI140" s="29">
        <v>199.90899999999999</v>
      </c>
      <c r="BJ140" s="29">
        <v>197.01900000000001</v>
      </c>
      <c r="BK140" s="29">
        <v>192.20500000000001</v>
      </c>
      <c r="BL140" s="29">
        <v>191.029</v>
      </c>
      <c r="BM140" s="29">
        <v>193.393</v>
      </c>
      <c r="BN140" s="29">
        <v>196.42699999999999</v>
      </c>
      <c r="BO140" s="29">
        <v>203.03800000000001</v>
      </c>
      <c r="BP140" s="29">
        <v>203.33</v>
      </c>
      <c r="BQ140" s="29">
        <v>205.30600000000001</v>
      </c>
      <c r="BR140" s="29">
        <v>205.37799999999999</v>
      </c>
      <c r="BS140" s="29">
        <v>209.91300000000001</v>
      </c>
      <c r="BT140" s="29">
        <v>209.703</v>
      </c>
      <c r="BU140" s="29">
        <v>209.76499999999999</v>
      </c>
      <c r="BV140" s="29">
        <v>206.44</v>
      </c>
      <c r="BW140" s="29">
        <v>197.959</v>
      </c>
      <c r="BX140" s="29">
        <v>194.55699999999999</v>
      </c>
      <c r="BY140" s="29">
        <v>188.69</v>
      </c>
      <c r="BZ140" s="29">
        <v>187.518</v>
      </c>
      <c r="CA140" s="29">
        <v>189.309</v>
      </c>
      <c r="CB140" s="29">
        <v>190.46600000000001</v>
      </c>
      <c r="CC140" s="29">
        <v>188.46299999999999</v>
      </c>
      <c r="CD140" s="29">
        <v>200.58199999999999</v>
      </c>
      <c r="CE140" s="29">
        <v>222.995</v>
      </c>
      <c r="CF140" s="29">
        <v>230.62200000000001</v>
      </c>
      <c r="CG140" s="29">
        <v>231.87</v>
      </c>
      <c r="CH140" s="29">
        <v>234.44800000000001</v>
      </c>
      <c r="CI140" s="29">
        <v>234.26900000000001</v>
      </c>
      <c r="CJ140" s="29">
        <v>238.05199999999999</v>
      </c>
      <c r="CK140" s="29">
        <v>235.233</v>
      </c>
      <c r="CL140" s="29">
        <v>229.834</v>
      </c>
      <c r="CM140" s="29">
        <v>228.54400000000001</v>
      </c>
      <c r="CN140" s="29">
        <v>228.25800000000001</v>
      </c>
      <c r="CO140" s="29">
        <v>233.56399999999999</v>
      </c>
      <c r="CP140" s="29">
        <v>234.869</v>
      </c>
      <c r="CQ140" s="29">
        <v>237.07</v>
      </c>
      <c r="CR140" s="29">
        <v>239.06800000000001</v>
      </c>
      <c r="CS140" s="29">
        <v>239.988</v>
      </c>
      <c r="CT140" s="29">
        <v>235.08</v>
      </c>
      <c r="CU140" s="29">
        <v>234.95400000000001</v>
      </c>
      <c r="CV140" s="29">
        <v>231.56399999999999</v>
      </c>
      <c r="CW140" s="29">
        <v>226.89099999999999</v>
      </c>
      <c r="CX140" s="29">
        <v>227.43</v>
      </c>
      <c r="CY140" s="29">
        <v>216.83099999999999</v>
      </c>
      <c r="CZ140" s="29">
        <v>215.083</v>
      </c>
      <c r="DA140" s="29">
        <v>210.46299999999999</v>
      </c>
      <c r="DB140" s="29">
        <v>200.44800000000001</v>
      </c>
      <c r="DC140" s="29">
        <v>210.45500000000001</v>
      </c>
      <c r="DD140" s="29">
        <v>204.64500000000001</v>
      </c>
      <c r="DE140" s="29">
        <v>202.518</v>
      </c>
      <c r="DF140" s="29">
        <v>185.846</v>
      </c>
      <c r="DG140" s="29">
        <v>178.17500000000001</v>
      </c>
      <c r="DH140" s="29">
        <v>171.96</v>
      </c>
      <c r="DI140" s="29">
        <v>174.31800000000001</v>
      </c>
      <c r="DJ140" s="29">
        <v>198.453</v>
      </c>
      <c r="DK140" s="29">
        <v>206.17500000000001</v>
      </c>
      <c r="DL140" s="29">
        <v>215.495</v>
      </c>
      <c r="DM140" s="29">
        <v>216.95400000000001</v>
      </c>
      <c r="DN140" s="29">
        <v>218.114</v>
      </c>
      <c r="DO140" s="29">
        <v>214.68199999999999</v>
      </c>
      <c r="DP140" s="29">
        <v>214.822</v>
      </c>
      <c r="DQ140" s="29">
        <v>230.72900000000001</v>
      </c>
      <c r="DR140" s="29">
        <v>246.405</v>
      </c>
      <c r="DS140" s="29">
        <v>251.392</v>
      </c>
      <c r="DT140" s="29">
        <v>260.67399999999998</v>
      </c>
      <c r="DU140" s="29">
        <v>266.43400000000003</v>
      </c>
      <c r="DV140" s="29">
        <v>276.726</v>
      </c>
      <c r="DW140" s="29">
        <v>281.596</v>
      </c>
      <c r="DX140" s="29">
        <v>282.952</v>
      </c>
      <c r="DY140" s="29">
        <v>277.351</v>
      </c>
      <c r="DZ140" s="29">
        <v>276.18099999999998</v>
      </c>
      <c r="EA140" s="29">
        <v>277.66699999999997</v>
      </c>
      <c r="EB140" s="29">
        <v>277.65699999999998</v>
      </c>
      <c r="EC140" s="29">
        <v>278.91800000000001</v>
      </c>
      <c r="ED140" s="29">
        <v>285.26499999999999</v>
      </c>
      <c r="EE140" s="29">
        <v>285.096</v>
      </c>
      <c r="EF140" s="29">
        <v>280.85700000000003</v>
      </c>
      <c r="EG140" s="29">
        <v>274.07</v>
      </c>
      <c r="EH140" s="29">
        <v>266.99</v>
      </c>
      <c r="EI140" s="29">
        <v>267.39999999999998</v>
      </c>
      <c r="EJ140" s="29">
        <v>265.98399999999998</v>
      </c>
      <c r="EK140" s="29">
        <v>282.35500000000002</v>
      </c>
      <c r="EL140" s="29">
        <v>288.83199999999999</v>
      </c>
      <c r="EM140" s="29">
        <v>290.31200000000001</v>
      </c>
      <c r="EN140" s="29">
        <v>293.28300000000002</v>
      </c>
      <c r="EO140" s="29">
        <v>290.39299999999997</v>
      </c>
      <c r="EP140" s="29">
        <v>292.78399999999999</v>
      </c>
      <c r="EQ140" s="29">
        <v>294.31400000000002</v>
      </c>
      <c r="ER140" s="29">
        <v>288.02999999999997</v>
      </c>
      <c r="ES140" s="29">
        <v>292.49200000000002</v>
      </c>
      <c r="ET140" s="29">
        <v>324.40899999999999</v>
      </c>
      <c r="EU140" s="29">
        <v>348.45600000000002</v>
      </c>
      <c r="EV140" s="29">
        <v>372.14699999999999</v>
      </c>
      <c r="EW140" s="29">
        <v>396.351</v>
      </c>
      <c r="EX140" s="29">
        <v>407.84899999999999</v>
      </c>
      <c r="EY140" s="29">
        <v>411.23200000000003</v>
      </c>
      <c r="EZ140" s="29">
        <v>425.05700000000002</v>
      </c>
      <c r="FA140" s="29">
        <v>445.245</v>
      </c>
      <c r="FB140" s="29">
        <v>458.17500000000001</v>
      </c>
      <c r="FC140" s="29">
        <v>466.834</v>
      </c>
      <c r="FD140" s="29">
        <v>480.58699999999999</v>
      </c>
      <c r="FE140" s="29">
        <v>487.66699999999997</v>
      </c>
      <c r="FF140" s="29">
        <v>549.39</v>
      </c>
      <c r="FG140" s="29">
        <v>561.58500000000004</v>
      </c>
      <c r="FH140" s="29">
        <v>542.10699999999997</v>
      </c>
      <c r="FI140" s="29">
        <v>547.68299999999999</v>
      </c>
      <c r="FJ140" s="29">
        <v>554.84799999999996</v>
      </c>
      <c r="FK140" s="29">
        <v>474.61099999999999</v>
      </c>
      <c r="FL140" s="29">
        <v>387.827</v>
      </c>
      <c r="FM140" s="29">
        <v>305.54300000000001</v>
      </c>
      <c r="FN140" s="29">
        <v>300.584</v>
      </c>
      <c r="FO140" s="29">
        <v>254.22300000000001</v>
      </c>
      <c r="FP140" s="29">
        <v>251.852</v>
      </c>
      <c r="FQ140" s="29">
        <v>261.74799999999999</v>
      </c>
      <c r="FR140" s="29">
        <v>202.97</v>
      </c>
      <c r="FS140" s="29">
        <v>177.14400000000001</v>
      </c>
      <c r="FT140" s="29">
        <v>167.619</v>
      </c>
      <c r="FU140" s="29">
        <v>174.19499999999999</v>
      </c>
      <c r="FV140" s="29">
        <v>190.446</v>
      </c>
      <c r="FW140" s="29">
        <v>191.173</v>
      </c>
      <c r="FX140" s="29">
        <v>170.39099999999999</v>
      </c>
      <c r="FY140" s="29">
        <v>150.98599999999999</v>
      </c>
      <c r="FZ140" s="29">
        <v>144.52600000000001</v>
      </c>
      <c r="GA140" s="29">
        <v>140.172</v>
      </c>
      <c r="GB140" s="29">
        <v>130.846</v>
      </c>
      <c r="GC140" s="29">
        <v>135.446</v>
      </c>
      <c r="GD140" s="29">
        <v>137.98699999999999</v>
      </c>
      <c r="GE140" s="29">
        <v>141.708</v>
      </c>
      <c r="GF140" s="29">
        <v>141.208</v>
      </c>
      <c r="GG140" s="29">
        <v>144.22399999999999</v>
      </c>
      <c r="GH140" s="29">
        <v>147.96700000000001</v>
      </c>
      <c r="GI140" s="29">
        <v>147.40100000000001</v>
      </c>
      <c r="GJ140" s="29">
        <v>149.054</v>
      </c>
      <c r="GK140" s="29">
        <v>149.69399999999999</v>
      </c>
      <c r="GL140" s="29">
        <v>149.08600000000001</v>
      </c>
      <c r="GM140" s="29">
        <v>146.648</v>
      </c>
      <c r="GN140" s="29">
        <v>151.797</v>
      </c>
      <c r="GO140" s="29">
        <v>158.13900000000001</v>
      </c>
      <c r="GP140" s="29">
        <v>169.697</v>
      </c>
      <c r="GQ140" s="29">
        <v>171.01300000000001</v>
      </c>
      <c r="GR140" s="29">
        <v>170.04499999999999</v>
      </c>
      <c r="GS140" s="29">
        <v>168.262</v>
      </c>
      <c r="GT140" s="29">
        <v>168.648</v>
      </c>
      <c r="GU140" s="29">
        <v>173.25700000000001</v>
      </c>
      <c r="GV140" s="29">
        <v>161.94499999999999</v>
      </c>
      <c r="GW140" s="29">
        <v>151.643</v>
      </c>
      <c r="GX140" s="29">
        <v>145.26499999999999</v>
      </c>
      <c r="GY140" s="29">
        <v>144.255</v>
      </c>
      <c r="GZ140" s="29">
        <v>143.64599999999999</v>
      </c>
      <c r="HA140" s="29">
        <v>145.20599999999999</v>
      </c>
      <c r="HB140" s="29">
        <v>149.19300000000001</v>
      </c>
      <c r="HC140" s="29">
        <v>150.70099999999999</v>
      </c>
      <c r="HD140" s="29">
        <v>150.63800000000001</v>
      </c>
      <c r="HE140" s="29">
        <v>150.43899999999999</v>
      </c>
      <c r="HF140" s="29">
        <v>152.02199999999999</v>
      </c>
      <c r="HG140" s="29">
        <v>150.876</v>
      </c>
      <c r="HH140" s="29">
        <v>156.83600000000001</v>
      </c>
      <c r="HI140" s="29">
        <v>155.87299999999999</v>
      </c>
      <c r="HJ140" s="29">
        <v>154.369</v>
      </c>
      <c r="HK140" s="29">
        <v>148.93299999999999</v>
      </c>
      <c r="HL140" s="29">
        <v>144.06800000000001</v>
      </c>
      <c r="HM140" s="29">
        <v>143.6</v>
      </c>
      <c r="HN140" s="29">
        <v>140.268</v>
      </c>
      <c r="HO140" s="29">
        <v>144.495</v>
      </c>
      <c r="HP140" s="29">
        <v>143.90600000000001</v>
      </c>
      <c r="HQ140" s="29">
        <v>144.14699999999999</v>
      </c>
      <c r="HR140" s="29">
        <v>144.98099999999999</v>
      </c>
      <c r="HS140" s="29">
        <v>144.84200000000001</v>
      </c>
      <c r="HT140" s="29">
        <v>146.71799999999999</v>
      </c>
      <c r="HU140" s="29">
        <v>150.82300000000001</v>
      </c>
      <c r="HV140" s="29">
        <v>148.227</v>
      </c>
      <c r="HW140" s="29">
        <v>148.941</v>
      </c>
      <c r="HX140" s="29">
        <v>175.78</v>
      </c>
      <c r="HY140" s="29">
        <v>178.304</v>
      </c>
      <c r="HZ140" s="29">
        <v>177.15199999999999</v>
      </c>
      <c r="IA140" s="29">
        <v>182.93299999999999</v>
      </c>
      <c r="IB140" s="29">
        <v>188.21</v>
      </c>
      <c r="IC140" s="29">
        <v>192.376</v>
      </c>
      <c r="ID140" s="29">
        <v>197.249</v>
      </c>
      <c r="IE140" s="29">
        <v>202.52</v>
      </c>
      <c r="IF140" s="29">
        <v>199.24600000000001</v>
      </c>
      <c r="IG140" s="29">
        <v>202.79499999999999</v>
      </c>
      <c r="IH140" s="29">
        <v>204.464</v>
      </c>
      <c r="II140" s="29">
        <v>204.291</v>
      </c>
      <c r="IJ140" s="29">
        <v>203.946</v>
      </c>
      <c r="IK140" s="29">
        <v>207.453</v>
      </c>
      <c r="IL140" s="29">
        <v>212.25399999999999</v>
      </c>
      <c r="IM140" s="29">
        <v>211.083</v>
      </c>
      <c r="IN140" s="29">
        <v>210.249</v>
      </c>
      <c r="IO140" s="29">
        <v>198.52199999999999</v>
      </c>
      <c r="IP140" s="29">
        <v>195.43799999999999</v>
      </c>
      <c r="IQ140" s="29">
        <v>196.077</v>
      </c>
      <c r="IR140" s="29">
        <v>196.137</v>
      </c>
      <c r="IS140" s="29">
        <v>190.131</v>
      </c>
      <c r="IT140" s="29">
        <v>184.499</v>
      </c>
      <c r="IU140" s="29">
        <v>184.227</v>
      </c>
      <c r="IV140" s="29">
        <v>180.84100000000001</v>
      </c>
      <c r="IW140" s="29">
        <v>174.53</v>
      </c>
      <c r="IX140" s="29">
        <v>173.42400000000001</v>
      </c>
      <c r="IY140" s="29">
        <v>171.80699999999999</v>
      </c>
      <c r="IZ140" s="29">
        <v>178.04400000000001</v>
      </c>
      <c r="JA140" s="29">
        <v>182.82300000000001</v>
      </c>
      <c r="JB140" s="29">
        <v>184.446</v>
      </c>
      <c r="JC140" s="29">
        <v>181.67599999999999</v>
      </c>
      <c r="JD140" s="29">
        <v>182.655</v>
      </c>
      <c r="JE140" s="29">
        <v>180.49600000000001</v>
      </c>
      <c r="JF140" s="29">
        <v>185.32</v>
      </c>
      <c r="JG140" s="29">
        <v>191.99</v>
      </c>
      <c r="JH140" s="29">
        <v>196.39699999999999</v>
      </c>
      <c r="JI140" s="29">
        <v>195.08199999999999</v>
      </c>
      <c r="JJ140" s="29">
        <v>196.17099999999999</v>
      </c>
      <c r="JK140" s="29">
        <v>199.81100000000001</v>
      </c>
      <c r="JL140" s="29">
        <v>202.345</v>
      </c>
      <c r="JM140" s="29">
        <v>203.928</v>
      </c>
      <c r="JN140" s="29">
        <v>206.6</v>
      </c>
      <c r="JO140" s="29">
        <v>210.113</v>
      </c>
      <c r="JP140" s="29">
        <v>210.286</v>
      </c>
      <c r="JQ140" s="29">
        <v>218.721</v>
      </c>
      <c r="JR140" s="29">
        <v>223.56100000000001</v>
      </c>
      <c r="JS140" s="29">
        <v>225.42400000000001</v>
      </c>
      <c r="JT140" s="29">
        <v>222.44399999999999</v>
      </c>
      <c r="JU140" s="29">
        <v>224.38499999999999</v>
      </c>
      <c r="JV140" s="29">
        <v>224.47900000000001</v>
      </c>
      <c r="JW140" s="29">
        <v>215.84200000000001</v>
      </c>
      <c r="JX140" s="29">
        <v>210.56800000000001</v>
      </c>
      <c r="JY140" s="29">
        <v>211.30099999999999</v>
      </c>
      <c r="JZ140" s="29">
        <v>210.55099999999999</v>
      </c>
      <c r="KA140" s="29">
        <v>211.17099999999999</v>
      </c>
      <c r="KB140" s="29">
        <v>212.899</v>
      </c>
      <c r="KC140" s="29">
        <v>211.70699999999999</v>
      </c>
      <c r="KD140" s="29">
        <v>209.35300000000001</v>
      </c>
      <c r="KE140" s="29">
        <v>204.976</v>
      </c>
      <c r="KF140" s="29">
        <v>211.18100000000001</v>
      </c>
      <c r="KG140" s="29">
        <v>208.108</v>
      </c>
      <c r="KH140" s="29">
        <v>203.49</v>
      </c>
      <c r="KI140" s="29">
        <v>199.76400000000001</v>
      </c>
      <c r="KJ140" s="29">
        <v>195.83500000000001</v>
      </c>
      <c r="KK140" s="29">
        <v>197.43700000000001</v>
      </c>
      <c r="KL140" s="29">
        <v>222.42599999999999</v>
      </c>
      <c r="KM140" s="29">
        <v>221.017</v>
      </c>
      <c r="KN140" s="29">
        <v>218.334</v>
      </c>
      <c r="KO140" s="29">
        <v>212.46</v>
      </c>
      <c r="KP140" s="29">
        <v>208.40100000000001</v>
      </c>
      <c r="KQ140" s="29">
        <v>218.215</v>
      </c>
      <c r="KR140" s="29">
        <v>221.571</v>
      </c>
      <c r="KS140" s="29">
        <v>213.369</v>
      </c>
    </row>
    <row r="141" spans="2:529" x14ac:dyDescent="0.25">
      <c r="B141" s="29" t="s">
        <v>13</v>
      </c>
      <c r="C141" s="29" t="s">
        <v>927</v>
      </c>
      <c r="D141" s="29">
        <f t="shared" si="17"/>
        <v>292</v>
      </c>
      <c r="E141" s="29" t="str" cm="1">
        <f t="array" ref="E141">_xll.BDP($B141&amp;" corp",E$11)</f>
        <v>NGGLN 2 1/8 09/05/82</v>
      </c>
      <c r="F141" s="29" t="str" cm="1">
        <f t="array" ref="F141">_xll.BDP($B141&amp;" corp",F$11)</f>
        <v>NGGLN</v>
      </c>
      <c r="G141" s="29" cm="1">
        <f t="array" ref="G141">_xll.BDP($B141&amp;" corp",G$11)</f>
        <v>2.125</v>
      </c>
      <c r="H141" s="31" cm="1">
        <f t="array" ref="H141">_xll.BDP($B141&amp;" corp",H$11)*1</f>
        <v>46543</v>
      </c>
      <c r="I141" s="31" t="str">
        <f t="shared" ref="I141:I155" si="18">F141&amp;" "&amp;G141&amp;" "&amp;RIGHT(YEAR(H141),2)</f>
        <v>NGGLN 2.125 27</v>
      </c>
      <c r="J141" s="29" t="str" cm="1">
        <f t="array" ref="J141">_xll.BDP($B141&amp;" corp",J$11)</f>
        <v>EUR</v>
      </c>
      <c r="K141" s="31" cm="1">
        <f t="array" ref="K141">_xll.BDP($B141&amp;" corp",K$11)*1</f>
        <v>43705</v>
      </c>
      <c r="L141" s="29">
        <f t="shared" ref="L141:L155" ca="1" si="19">TODAY()-K141</f>
        <v>421</v>
      </c>
      <c r="N141" s="29">
        <v>1</v>
      </c>
      <c r="O141" s="29" t="s">
        <v>1174</v>
      </c>
      <c r="P141" s="29">
        <f>_xll.BDH(B141&amp;"@"&amp;C141&amp;" Corp","blp_i_sprd_mid","-2AY",,"Dates=h","Fill=C","Sort=R","Dir=H","factor=1","pcs="&amp;TV142,"cols=292;rows=1")</f>
        <v>257.06</v>
      </c>
      <c r="Q141" s="29">
        <v>258.279</v>
      </c>
      <c r="R141" s="29">
        <v>262.34699999999998</v>
      </c>
      <c r="S141" s="29">
        <v>265.40300000000002</v>
      </c>
      <c r="T141" s="29">
        <v>267.25700000000001</v>
      </c>
      <c r="U141" s="29">
        <v>261.50900000000001</v>
      </c>
      <c r="V141" s="29">
        <v>261.01100000000002</v>
      </c>
      <c r="W141" s="29">
        <v>261.75900000000001</v>
      </c>
      <c r="X141" s="29">
        <v>260.84399999999999</v>
      </c>
      <c r="Y141" s="29">
        <v>261.56900000000002</v>
      </c>
      <c r="Z141" s="29">
        <v>260.39299999999997</v>
      </c>
      <c r="AA141" s="29">
        <v>262.67500000000001</v>
      </c>
      <c r="AB141" s="29">
        <v>267.40699999999998</v>
      </c>
      <c r="AC141" s="29">
        <v>272.31299999999999</v>
      </c>
      <c r="AD141" s="29">
        <v>272.447</v>
      </c>
      <c r="AE141" s="29">
        <v>278.34800000000001</v>
      </c>
      <c r="AF141" s="29">
        <v>284.80500000000001</v>
      </c>
      <c r="AG141" s="29">
        <v>286.71800000000002</v>
      </c>
      <c r="AH141" s="29">
        <v>291.09899999999999</v>
      </c>
      <c r="AI141" s="29">
        <v>286.99099999999999</v>
      </c>
      <c r="AJ141" s="29">
        <v>283.20600000000002</v>
      </c>
      <c r="AK141" s="29">
        <v>285.72899999999998</v>
      </c>
      <c r="AL141" s="29">
        <v>286.55900000000003</v>
      </c>
      <c r="AM141" s="29">
        <v>277.38200000000001</v>
      </c>
      <c r="AN141" s="29">
        <v>277.173</v>
      </c>
      <c r="AO141" s="29">
        <v>276.245</v>
      </c>
      <c r="AP141" s="29">
        <v>275.286</v>
      </c>
      <c r="AQ141" s="29">
        <v>273.47800000000001</v>
      </c>
      <c r="AR141" s="29">
        <v>266.39299999999997</v>
      </c>
      <c r="AS141" s="29">
        <v>248.405</v>
      </c>
      <c r="AT141" s="29">
        <v>247.34399999999999</v>
      </c>
      <c r="AU141" s="29">
        <v>242.07499999999999</v>
      </c>
      <c r="AV141" s="29">
        <v>235.886</v>
      </c>
      <c r="AW141" s="29">
        <v>235.262</v>
      </c>
      <c r="AX141" s="29">
        <v>234.74600000000001</v>
      </c>
      <c r="AY141" s="29">
        <v>234.91800000000001</v>
      </c>
      <c r="AZ141" s="29">
        <v>231.38900000000001</v>
      </c>
      <c r="BA141" s="29">
        <v>227.26900000000001</v>
      </c>
      <c r="BB141" s="29">
        <v>223.63</v>
      </c>
      <c r="BC141" s="29">
        <v>214.79900000000001</v>
      </c>
      <c r="BD141" s="29">
        <v>212.17500000000001</v>
      </c>
      <c r="BE141" s="29">
        <v>216.48400000000001</v>
      </c>
      <c r="BF141" s="29">
        <v>217.815</v>
      </c>
      <c r="BG141" s="29">
        <v>216.643</v>
      </c>
      <c r="BH141" s="29">
        <v>212.53399999999999</v>
      </c>
      <c r="BI141" s="29">
        <v>212.65299999999999</v>
      </c>
      <c r="BJ141" s="29">
        <v>210.70599999999999</v>
      </c>
      <c r="BK141" s="29">
        <v>205.60900000000001</v>
      </c>
      <c r="BL141" s="29">
        <v>204.31700000000001</v>
      </c>
      <c r="BM141" s="29">
        <v>209.02699999999999</v>
      </c>
      <c r="BN141" s="29">
        <v>212.24100000000001</v>
      </c>
      <c r="BO141" s="29">
        <v>220.22499999999999</v>
      </c>
      <c r="BP141" s="29">
        <v>220.113</v>
      </c>
      <c r="BQ141" s="29">
        <v>223.506</v>
      </c>
      <c r="BR141" s="29">
        <v>224.42</v>
      </c>
      <c r="BS141" s="29">
        <v>230.733</v>
      </c>
      <c r="BT141" s="29">
        <v>229.82300000000001</v>
      </c>
      <c r="BU141" s="29">
        <v>229.29400000000001</v>
      </c>
      <c r="BV141" s="29">
        <v>228.94900000000001</v>
      </c>
      <c r="BW141" s="29">
        <v>222.458</v>
      </c>
      <c r="BX141" s="29">
        <v>218.947</v>
      </c>
      <c r="BY141" s="29">
        <v>215.494</v>
      </c>
      <c r="BZ141" s="29">
        <v>212.91</v>
      </c>
      <c r="CA141" s="29">
        <v>214.30099999999999</v>
      </c>
      <c r="CB141" s="29">
        <v>216.2</v>
      </c>
      <c r="CC141" s="29">
        <v>215.35499999999999</v>
      </c>
      <c r="CD141" s="29">
        <v>232.57900000000001</v>
      </c>
      <c r="CE141" s="29">
        <v>253.70400000000001</v>
      </c>
      <c r="CF141" s="29">
        <v>258.62299999999999</v>
      </c>
      <c r="CG141" s="29">
        <v>259.928</v>
      </c>
      <c r="CH141" s="29">
        <v>262.50200000000001</v>
      </c>
      <c r="CI141" s="29">
        <v>262.51600000000002</v>
      </c>
      <c r="CJ141" s="29">
        <v>267.25</v>
      </c>
      <c r="CK141" s="29">
        <v>265.096</v>
      </c>
      <c r="CL141" s="29">
        <v>261.21300000000002</v>
      </c>
      <c r="CM141" s="29">
        <v>259.71199999999999</v>
      </c>
      <c r="CN141" s="29">
        <v>259.69900000000001</v>
      </c>
      <c r="CO141" s="29">
        <v>262.77699999999999</v>
      </c>
      <c r="CP141" s="29">
        <v>263.28399999999999</v>
      </c>
      <c r="CQ141" s="29">
        <v>262.66899999999998</v>
      </c>
      <c r="CR141" s="29">
        <v>266.39400000000001</v>
      </c>
      <c r="CS141" s="29">
        <v>265.93900000000002</v>
      </c>
      <c r="CT141" s="29">
        <v>263.18099999999998</v>
      </c>
      <c r="CU141" s="29">
        <v>260.517</v>
      </c>
      <c r="CV141" s="29">
        <v>257.88799999999998</v>
      </c>
      <c r="CW141" s="29">
        <v>255.886</v>
      </c>
      <c r="CX141" s="29">
        <v>256.964</v>
      </c>
      <c r="CY141" s="29">
        <v>250.715</v>
      </c>
      <c r="CZ141" s="29">
        <v>249.58099999999999</v>
      </c>
      <c r="DA141" s="29">
        <v>245.17099999999999</v>
      </c>
      <c r="DB141" s="29">
        <v>240.435</v>
      </c>
      <c r="DC141" s="29">
        <v>245.97399999999999</v>
      </c>
      <c r="DD141" s="29">
        <v>243.636</v>
      </c>
      <c r="DE141" s="29">
        <v>243.02199999999999</v>
      </c>
      <c r="DF141" s="29">
        <v>231.446</v>
      </c>
      <c r="DG141" s="29">
        <v>224.04499999999999</v>
      </c>
      <c r="DH141" s="29">
        <v>220.83500000000001</v>
      </c>
      <c r="DI141" s="29">
        <v>221.19800000000001</v>
      </c>
      <c r="DJ141" s="29">
        <v>245.69399999999999</v>
      </c>
      <c r="DK141" s="29">
        <v>251.11600000000001</v>
      </c>
      <c r="DL141" s="29">
        <v>258.94</v>
      </c>
      <c r="DM141" s="29">
        <v>259.87700000000001</v>
      </c>
      <c r="DN141" s="29">
        <v>261.10300000000001</v>
      </c>
      <c r="DO141" s="29">
        <v>259.25599999999997</v>
      </c>
      <c r="DP141" s="29">
        <v>259.17899999999997</v>
      </c>
      <c r="DQ141" s="29">
        <v>267.52600000000001</v>
      </c>
      <c r="DR141" s="29">
        <v>276.57100000000003</v>
      </c>
      <c r="DS141" s="29">
        <v>281.21300000000002</v>
      </c>
      <c r="DT141" s="29">
        <v>282.39999999999998</v>
      </c>
      <c r="DU141" s="29">
        <v>288.38200000000001</v>
      </c>
      <c r="DV141" s="29">
        <v>293.20699999999999</v>
      </c>
      <c r="DW141" s="29">
        <v>299.53199999999998</v>
      </c>
      <c r="DX141" s="29">
        <v>303.99099999999999</v>
      </c>
      <c r="DY141" s="29">
        <v>304.83499999999998</v>
      </c>
      <c r="DZ141" s="29">
        <v>299.47699999999998</v>
      </c>
      <c r="EA141" s="29">
        <v>298.35899999999998</v>
      </c>
      <c r="EB141" s="29">
        <v>298.00400000000002</v>
      </c>
      <c r="EC141" s="29">
        <v>297.87099999999998</v>
      </c>
      <c r="ED141" s="29">
        <v>298.452</v>
      </c>
      <c r="EE141" s="29">
        <v>297.08600000000001</v>
      </c>
      <c r="EF141" s="29">
        <v>302.14699999999999</v>
      </c>
      <c r="EG141" s="29">
        <v>301.149</v>
      </c>
      <c r="EH141" s="29">
        <v>297.26499999999999</v>
      </c>
      <c r="EI141" s="29">
        <v>295.721</v>
      </c>
      <c r="EJ141" s="29">
        <v>287.95299999999997</v>
      </c>
      <c r="EK141" s="29">
        <v>288.25799999999998</v>
      </c>
      <c r="EL141" s="29">
        <v>286.971</v>
      </c>
      <c r="EM141" s="29">
        <v>296.726</v>
      </c>
      <c r="EN141" s="29">
        <v>298.78300000000002</v>
      </c>
      <c r="EO141" s="29">
        <v>299.02800000000002</v>
      </c>
      <c r="EP141" s="29">
        <v>305.88200000000001</v>
      </c>
      <c r="EQ141" s="29">
        <v>302.916</v>
      </c>
      <c r="ER141" s="29">
        <v>304.767</v>
      </c>
      <c r="ES141" s="29">
        <v>305.68799999999999</v>
      </c>
      <c r="ET141" s="29">
        <v>300.73899999999998</v>
      </c>
      <c r="EU141" s="29">
        <v>298.01499999999999</v>
      </c>
      <c r="EV141" s="29">
        <v>319.30799999999999</v>
      </c>
      <c r="EW141" s="29">
        <v>331.90300000000002</v>
      </c>
      <c r="EX141" s="29">
        <v>342.99599999999998</v>
      </c>
      <c r="EY141" s="29">
        <v>359.46600000000001</v>
      </c>
      <c r="EZ141" s="29">
        <v>368.19499999999999</v>
      </c>
      <c r="FA141" s="29">
        <v>366.35700000000003</v>
      </c>
      <c r="FB141" s="29">
        <v>367.47199999999998</v>
      </c>
      <c r="FC141" s="29">
        <v>367.76</v>
      </c>
      <c r="FD141" s="29">
        <v>372.053</v>
      </c>
      <c r="FE141" s="29">
        <v>372.51100000000002</v>
      </c>
      <c r="FF141" s="29">
        <v>373.601</v>
      </c>
      <c r="FG141" s="29">
        <v>370.71699999999998</v>
      </c>
      <c r="FH141" s="29">
        <v>404.28500000000003</v>
      </c>
      <c r="FI141" s="29">
        <v>413.33300000000003</v>
      </c>
      <c r="FJ141" s="29">
        <v>404.00700000000001</v>
      </c>
      <c r="FK141" s="29">
        <v>394.262</v>
      </c>
      <c r="FL141" s="29">
        <v>402.59100000000001</v>
      </c>
      <c r="FM141" s="29">
        <v>369.625</v>
      </c>
      <c r="FN141" s="29">
        <v>339.84500000000003</v>
      </c>
      <c r="FO141" s="29">
        <v>281.51100000000002</v>
      </c>
      <c r="FP141" s="29">
        <v>279.15699999999998</v>
      </c>
      <c r="FQ141" s="29">
        <v>253.136</v>
      </c>
      <c r="FR141" s="29">
        <v>252.38300000000001</v>
      </c>
      <c r="FS141" s="29">
        <v>260.35399999999998</v>
      </c>
      <c r="FT141" s="29">
        <v>221.43</v>
      </c>
      <c r="FU141" s="29">
        <v>202.483</v>
      </c>
      <c r="FV141" s="29">
        <v>196.238</v>
      </c>
      <c r="FW141" s="29">
        <v>197.441</v>
      </c>
      <c r="FX141" s="29">
        <v>208.489</v>
      </c>
      <c r="FY141" s="29">
        <v>205.95699999999999</v>
      </c>
      <c r="FZ141" s="29">
        <v>191.471</v>
      </c>
      <c r="GA141" s="29">
        <v>180.071</v>
      </c>
      <c r="GB141" s="29">
        <v>175.85300000000001</v>
      </c>
      <c r="GC141" s="29">
        <v>170.63</v>
      </c>
      <c r="GD141" s="29">
        <v>161.328</v>
      </c>
      <c r="GE141" s="29">
        <v>166.227</v>
      </c>
      <c r="GF141" s="29">
        <v>168.43700000000001</v>
      </c>
      <c r="GG141" s="29">
        <v>172.137</v>
      </c>
      <c r="GH141" s="29">
        <v>172.35900000000001</v>
      </c>
      <c r="GI141" s="29">
        <v>176.85499999999999</v>
      </c>
      <c r="GJ141" s="29">
        <v>180.09299999999999</v>
      </c>
      <c r="GK141" s="29">
        <v>179.68</v>
      </c>
      <c r="GL141" s="29">
        <v>182.20099999999999</v>
      </c>
      <c r="GM141" s="29">
        <v>184.22300000000001</v>
      </c>
      <c r="GN141" s="29">
        <v>182.18600000000001</v>
      </c>
      <c r="GO141" s="29">
        <v>181.02199999999999</v>
      </c>
      <c r="GP141" s="29">
        <v>185.26300000000001</v>
      </c>
      <c r="GQ141" s="29">
        <v>191.012</v>
      </c>
      <c r="GR141" s="29">
        <v>200.529</v>
      </c>
      <c r="GS141" s="29">
        <v>201.45500000000001</v>
      </c>
      <c r="GT141" s="29">
        <v>200.38900000000001</v>
      </c>
      <c r="GU141" s="29">
        <v>198.95599999999999</v>
      </c>
      <c r="GV141" s="29">
        <v>200.059</v>
      </c>
      <c r="GW141" s="29">
        <v>206.096</v>
      </c>
      <c r="GX141" s="29">
        <v>195.80699999999999</v>
      </c>
      <c r="GY141" s="29">
        <v>190.929</v>
      </c>
      <c r="GZ141" s="29">
        <v>185.91200000000001</v>
      </c>
      <c r="HA141" s="29">
        <v>186.26300000000001</v>
      </c>
      <c r="HB141" s="29">
        <v>185.31399999999999</v>
      </c>
      <c r="HC141" s="29">
        <v>185.47900000000001</v>
      </c>
      <c r="HD141" s="29">
        <v>189.077</v>
      </c>
      <c r="HE141" s="29">
        <v>190.10300000000001</v>
      </c>
      <c r="HF141" s="29">
        <v>190.37899999999999</v>
      </c>
      <c r="HG141" s="29">
        <v>189.887</v>
      </c>
      <c r="HH141" s="29">
        <v>193.553</v>
      </c>
      <c r="HI141" s="29">
        <v>192.57599999999999</v>
      </c>
      <c r="HJ141" s="29">
        <v>196.67500000000001</v>
      </c>
      <c r="HK141" s="29">
        <v>197.124</v>
      </c>
      <c r="HL141" s="29">
        <v>195.429</v>
      </c>
      <c r="HM141" s="29">
        <v>191.22900000000001</v>
      </c>
      <c r="HN141" s="29">
        <v>185.39699999999999</v>
      </c>
      <c r="HO141" s="29">
        <v>181.23</v>
      </c>
      <c r="HP141" s="29">
        <v>181.72900000000001</v>
      </c>
      <c r="HQ141" s="29">
        <v>186.46100000000001</v>
      </c>
      <c r="HR141" s="29">
        <v>185.57599999999999</v>
      </c>
      <c r="HS141" s="29">
        <v>185.83799999999999</v>
      </c>
      <c r="HT141" s="29">
        <v>186.929</v>
      </c>
      <c r="HU141" s="29">
        <v>186.23</v>
      </c>
      <c r="HV141" s="29">
        <v>188.00700000000001</v>
      </c>
      <c r="HW141" s="29">
        <v>191.566</v>
      </c>
      <c r="HX141" s="29">
        <v>189.417</v>
      </c>
      <c r="HY141" s="29">
        <v>190.50800000000001</v>
      </c>
      <c r="HZ141" s="29">
        <v>214.10300000000001</v>
      </c>
      <c r="IA141" s="29">
        <v>217.036</v>
      </c>
      <c r="IB141" s="29">
        <v>214.99199999999999</v>
      </c>
      <c r="IC141" s="29">
        <v>220.61799999999999</v>
      </c>
      <c r="ID141" s="29">
        <v>222.45599999999999</v>
      </c>
      <c r="IE141" s="29">
        <v>225.09899999999999</v>
      </c>
      <c r="IF141" s="29">
        <v>229.79</v>
      </c>
      <c r="IG141" s="29">
        <v>234.833</v>
      </c>
      <c r="IH141" s="29">
        <v>228.453</v>
      </c>
      <c r="II141" s="29">
        <v>234.04499999999999</v>
      </c>
      <c r="IJ141" s="29">
        <v>234.78399999999999</v>
      </c>
      <c r="IK141" s="29">
        <v>235.41300000000001</v>
      </c>
      <c r="IL141" s="29">
        <v>234.286</v>
      </c>
      <c r="IM141" s="29">
        <v>235.21199999999999</v>
      </c>
      <c r="IN141" s="29">
        <v>240.12200000000001</v>
      </c>
      <c r="IO141" s="29">
        <v>238.46799999999999</v>
      </c>
      <c r="IP141" s="29">
        <v>237.95500000000001</v>
      </c>
      <c r="IQ141" s="29">
        <v>229.53100000000001</v>
      </c>
      <c r="IR141" s="29">
        <v>227.43799999999999</v>
      </c>
      <c r="IS141" s="29">
        <v>228.12799999999999</v>
      </c>
      <c r="IT141" s="29">
        <v>228.24199999999999</v>
      </c>
      <c r="IU141" s="29">
        <v>223.17</v>
      </c>
      <c r="IV141" s="29">
        <v>218.364</v>
      </c>
      <c r="IW141" s="29">
        <v>216.91800000000001</v>
      </c>
      <c r="IX141" s="29">
        <v>215.48099999999999</v>
      </c>
      <c r="IY141" s="29">
        <v>210.28700000000001</v>
      </c>
      <c r="IZ141" s="29">
        <v>212.61</v>
      </c>
      <c r="JA141" s="29">
        <v>209.77099999999999</v>
      </c>
      <c r="JB141" s="29">
        <v>215.096</v>
      </c>
      <c r="JC141" s="29">
        <v>220.02199999999999</v>
      </c>
      <c r="JD141" s="29">
        <v>222.001</v>
      </c>
      <c r="JE141" s="29">
        <v>218.012</v>
      </c>
      <c r="JF141" s="29">
        <v>218.15899999999999</v>
      </c>
      <c r="JG141" s="29">
        <v>218.042</v>
      </c>
      <c r="JH141" s="29">
        <v>223.53100000000001</v>
      </c>
      <c r="JI141" s="29">
        <v>229.81299999999999</v>
      </c>
      <c r="JJ141" s="29">
        <v>232.16499999999999</v>
      </c>
      <c r="JK141" s="29">
        <v>229.279</v>
      </c>
      <c r="JL141" s="29">
        <v>230.31200000000001</v>
      </c>
      <c r="JM141" s="29">
        <v>233.815</v>
      </c>
      <c r="JN141" s="29">
        <v>237.173</v>
      </c>
      <c r="JO141" s="29">
        <v>236.35300000000001</v>
      </c>
      <c r="JP141" s="29">
        <v>239.852</v>
      </c>
      <c r="JQ141" s="29">
        <v>243.447</v>
      </c>
      <c r="JR141" s="29">
        <v>240.89500000000001</v>
      </c>
      <c r="JS141" s="29">
        <v>248.89400000000001</v>
      </c>
      <c r="JT141" s="29">
        <v>254.91800000000001</v>
      </c>
      <c r="JU141" s="29">
        <v>257.61099999999999</v>
      </c>
      <c r="JV141" s="29">
        <v>253.846</v>
      </c>
      <c r="JW141" s="29">
        <v>254.416</v>
      </c>
      <c r="JX141" s="29">
        <v>255.53</v>
      </c>
      <c r="JY141" s="29">
        <v>250.00899999999999</v>
      </c>
      <c r="JZ141" s="29">
        <v>246.303</v>
      </c>
      <c r="KA141" s="29">
        <v>245.56200000000001</v>
      </c>
      <c r="KB141" s="29">
        <v>245.58199999999999</v>
      </c>
      <c r="KC141" s="29">
        <v>247.779</v>
      </c>
      <c r="KD141" s="29">
        <v>248.834</v>
      </c>
      <c r="KE141" s="29">
        <v>249.529</v>
      </c>
      <c r="KF141" s="29">
        <v>246.31100000000001</v>
      </c>
      <c r="KG141" s="29">
        <v>240.65100000000001</v>
      </c>
      <c r="KH141" s="29">
        <v>244.66800000000001</v>
      </c>
      <c r="KI141" s="29">
        <v>244.27</v>
      </c>
      <c r="KJ141" s="29">
        <v>237.434</v>
      </c>
      <c r="KK141" s="29">
        <v>233.261</v>
      </c>
      <c r="KL141" s="29">
        <v>228.31399999999999</v>
      </c>
      <c r="KM141" s="29">
        <v>232.69900000000001</v>
      </c>
      <c r="KN141" s="29">
        <v>250.16499999999999</v>
      </c>
      <c r="KO141" s="29">
        <v>248.995</v>
      </c>
      <c r="KP141" s="29">
        <v>247.51300000000001</v>
      </c>
      <c r="KQ141" s="29">
        <v>247.821</v>
      </c>
      <c r="KR141" s="29">
        <v>242.46199999999999</v>
      </c>
      <c r="KS141" s="29">
        <v>252.04499999999999</v>
      </c>
      <c r="KT141" s="29">
        <v>255.39099999999999</v>
      </c>
      <c r="KU141" s="29">
        <v>249.971</v>
      </c>
    </row>
    <row r="142" spans="2:529" x14ac:dyDescent="0.25">
      <c r="B142" s="29" t="s">
        <v>3</v>
      </c>
      <c r="C142" s="29" t="s">
        <v>927</v>
      </c>
      <c r="D142" s="29">
        <f t="shared" si="17"/>
        <v>513</v>
      </c>
      <c r="E142" s="29" t="str" cm="1">
        <f t="array" ref="E142">_xll.BDP($B142&amp;" corp",E$11)</f>
        <v>NTGYSM 4 1/8 PERP</v>
      </c>
      <c r="F142" s="29" t="str" cm="1">
        <f t="array" ref="F142">_xll.BDP($B142&amp;" corp",F$11)</f>
        <v>NTGYSM</v>
      </c>
      <c r="G142" s="29" cm="1">
        <f t="array" ref="G142">_xll.BDP($B142&amp;" corp",G$11)</f>
        <v>4.125</v>
      </c>
      <c r="H142" s="31" cm="1">
        <f t="array" ref="H142">_xll.BDP($B142&amp;" corp",H$11)*1</f>
        <v>44883</v>
      </c>
      <c r="I142" s="31" t="str">
        <f t="shared" si="18"/>
        <v>NTGYSM 4.125 22</v>
      </c>
      <c r="J142" s="29" t="str" cm="1">
        <f t="array" ref="J142">_xll.BDP($B142&amp;" corp",J$11)</f>
        <v>EUR</v>
      </c>
      <c r="K142" s="31" cm="1">
        <f t="array" ref="K142">_xll.BDP($B142&amp;" corp",K$11)*1</f>
        <v>41955</v>
      </c>
      <c r="L142" s="29">
        <f t="shared" ca="1" si="19"/>
        <v>2171</v>
      </c>
      <c r="N142" s="29">
        <v>1</v>
      </c>
      <c r="O142" s="29" t="s">
        <v>1174</v>
      </c>
      <c r="P142" s="29">
        <f>_xll.BDH(B142&amp;"@"&amp;C142&amp;" Corp","blp_i_sprd_mid","-2AY",,"Dates=h","Fill=C","Sort=R","Dir=H","factor=1","pcs="&amp;TV143,"cols=513;rows=1")</f>
        <v>243.56200000000001</v>
      </c>
      <c r="Q142" s="29">
        <v>246.726</v>
      </c>
      <c r="R142" s="29">
        <v>248.399</v>
      </c>
      <c r="S142" s="29">
        <v>256.27699999999999</v>
      </c>
      <c r="T142" s="29">
        <v>256.97000000000003</v>
      </c>
      <c r="U142" s="29">
        <v>248.947</v>
      </c>
      <c r="V142" s="29">
        <v>248.43</v>
      </c>
      <c r="W142" s="29">
        <v>249.70500000000001</v>
      </c>
      <c r="X142" s="29">
        <v>247.11500000000001</v>
      </c>
      <c r="Y142" s="29">
        <v>248.648</v>
      </c>
      <c r="Z142" s="29">
        <v>248.81299999999999</v>
      </c>
      <c r="AA142" s="29">
        <v>250.309</v>
      </c>
      <c r="AB142" s="29">
        <v>256.5</v>
      </c>
      <c r="AC142" s="29">
        <v>265.05099999999999</v>
      </c>
      <c r="AD142" s="29">
        <v>266.51100000000002</v>
      </c>
      <c r="AE142" s="29">
        <v>274.14499999999998</v>
      </c>
      <c r="AF142" s="29">
        <v>278.44099999999997</v>
      </c>
      <c r="AG142" s="29">
        <v>281.02100000000002</v>
      </c>
      <c r="AH142" s="29">
        <v>287.91800000000001</v>
      </c>
      <c r="AI142" s="29">
        <v>276.68400000000003</v>
      </c>
      <c r="AJ142" s="29">
        <v>267.67</v>
      </c>
      <c r="AK142" s="29">
        <v>267.63</v>
      </c>
      <c r="AL142" s="29">
        <v>262.82799999999997</v>
      </c>
      <c r="AM142" s="29">
        <v>246.036</v>
      </c>
      <c r="AN142" s="29">
        <v>248.65</v>
      </c>
      <c r="AO142" s="29">
        <v>249.41200000000001</v>
      </c>
      <c r="AP142" s="29">
        <v>252.21</v>
      </c>
      <c r="AQ142" s="29">
        <v>252.98400000000001</v>
      </c>
      <c r="AR142" s="29">
        <v>252.32599999999999</v>
      </c>
      <c r="AS142" s="29">
        <v>250.32599999999999</v>
      </c>
      <c r="AT142" s="29">
        <v>253.404</v>
      </c>
      <c r="AU142" s="29">
        <v>251.12899999999999</v>
      </c>
      <c r="AV142" s="29">
        <v>249.20500000000001</v>
      </c>
      <c r="AW142" s="29">
        <v>250.10499999999999</v>
      </c>
      <c r="AX142" s="29">
        <v>250.49700000000001</v>
      </c>
      <c r="AY142" s="29">
        <v>251.042</v>
      </c>
      <c r="AZ142" s="29">
        <v>252.64500000000001</v>
      </c>
      <c r="BA142" s="29">
        <v>249.82499999999999</v>
      </c>
      <c r="BB142" s="29">
        <v>251.93100000000001</v>
      </c>
      <c r="BC142" s="29">
        <v>251.429</v>
      </c>
      <c r="BD142" s="29">
        <v>250.316</v>
      </c>
      <c r="BE142" s="29">
        <v>249.072</v>
      </c>
      <c r="BF142" s="29">
        <v>250.458</v>
      </c>
      <c r="BG142" s="29">
        <v>251.12700000000001</v>
      </c>
      <c r="BH142" s="29">
        <v>249.65299999999999</v>
      </c>
      <c r="BI142" s="29">
        <v>247.399</v>
      </c>
      <c r="BJ142" s="29">
        <v>246.154</v>
      </c>
      <c r="BK142" s="29">
        <v>245.73500000000001</v>
      </c>
      <c r="BL142" s="29">
        <v>245.667</v>
      </c>
      <c r="BM142" s="29">
        <v>242.91499999999999</v>
      </c>
      <c r="BN142" s="29">
        <v>246.45699999999999</v>
      </c>
      <c r="BO142" s="29">
        <v>251.4</v>
      </c>
      <c r="BP142" s="29">
        <v>258.21100000000001</v>
      </c>
      <c r="BQ142" s="29">
        <v>256.20400000000001</v>
      </c>
      <c r="BR142" s="29">
        <v>260.15100000000001</v>
      </c>
      <c r="BS142" s="29">
        <v>262.97199999999998</v>
      </c>
      <c r="BT142" s="29">
        <v>268.79300000000001</v>
      </c>
      <c r="BU142" s="29">
        <v>273.584</v>
      </c>
      <c r="BV142" s="29">
        <v>274.07299999999998</v>
      </c>
      <c r="BW142" s="29">
        <v>271.88900000000001</v>
      </c>
      <c r="BX142" s="29">
        <v>266.80900000000003</v>
      </c>
      <c r="BY142" s="29">
        <v>263.94299999999998</v>
      </c>
      <c r="BZ142" s="29">
        <v>258.48099999999999</v>
      </c>
      <c r="CA142" s="29">
        <v>259.52300000000002</v>
      </c>
      <c r="CB142" s="29">
        <v>264.43299999999999</v>
      </c>
      <c r="CC142" s="29">
        <v>263.24799999999999</v>
      </c>
      <c r="CD142" s="29">
        <v>264.94499999999999</v>
      </c>
      <c r="CE142" s="29">
        <v>278.029</v>
      </c>
      <c r="CF142" s="29">
        <v>289.14100000000002</v>
      </c>
      <c r="CG142" s="29">
        <v>294.46499999999997</v>
      </c>
      <c r="CH142" s="29">
        <v>294.76600000000002</v>
      </c>
      <c r="CI142" s="29">
        <v>304.916</v>
      </c>
      <c r="CJ142" s="29">
        <v>306.47000000000003</v>
      </c>
      <c r="CK142" s="29">
        <v>309.72399999999999</v>
      </c>
      <c r="CL142" s="29">
        <v>306.41800000000001</v>
      </c>
      <c r="CM142" s="29">
        <v>303.80799999999999</v>
      </c>
      <c r="CN142" s="29">
        <v>302.971</v>
      </c>
      <c r="CO142" s="29">
        <v>304.529</v>
      </c>
      <c r="CP142" s="29">
        <v>312.041</v>
      </c>
      <c r="CQ142" s="29">
        <v>315.70499999999998</v>
      </c>
      <c r="CR142" s="29">
        <v>320.37799999999999</v>
      </c>
      <c r="CS142" s="29">
        <v>321.49599999999998</v>
      </c>
      <c r="CT142" s="29">
        <v>323.16399999999999</v>
      </c>
      <c r="CU142" s="29">
        <v>323.791</v>
      </c>
      <c r="CV142" s="29">
        <v>323.05900000000003</v>
      </c>
      <c r="CW142" s="29">
        <v>320.74099999999999</v>
      </c>
      <c r="CX142" s="29">
        <v>317.20400000000001</v>
      </c>
      <c r="CY142" s="29">
        <v>321.84300000000002</v>
      </c>
      <c r="CZ142" s="29">
        <v>316.60700000000003</v>
      </c>
      <c r="DA142" s="29">
        <v>315.41800000000001</v>
      </c>
      <c r="DB142" s="29">
        <v>306.76900000000001</v>
      </c>
      <c r="DC142" s="29">
        <v>298.935</v>
      </c>
      <c r="DD142" s="29">
        <v>321.48899999999998</v>
      </c>
      <c r="DE142" s="29">
        <v>312.07900000000001</v>
      </c>
      <c r="DF142" s="29">
        <v>312.99200000000002</v>
      </c>
      <c r="DG142" s="29">
        <v>303.79599999999999</v>
      </c>
      <c r="DH142" s="29">
        <v>294.34699999999998</v>
      </c>
      <c r="DI142" s="29">
        <v>282.06700000000001</v>
      </c>
      <c r="DJ142" s="29">
        <v>286.64400000000001</v>
      </c>
      <c r="DK142" s="29">
        <v>313.32</v>
      </c>
      <c r="DL142" s="29">
        <v>326.69600000000003</v>
      </c>
      <c r="DM142" s="29">
        <v>342.863</v>
      </c>
      <c r="DN142" s="29">
        <v>341.298</v>
      </c>
      <c r="DO142" s="29">
        <v>340.43799999999999</v>
      </c>
      <c r="DP142" s="29">
        <v>335.52699999999999</v>
      </c>
      <c r="DQ142" s="29">
        <v>337.94200000000001</v>
      </c>
      <c r="DR142" s="29">
        <v>367.22800000000001</v>
      </c>
      <c r="DS142" s="29">
        <v>368.983</v>
      </c>
      <c r="DT142" s="29">
        <v>387.09399999999999</v>
      </c>
      <c r="DU142" s="29">
        <v>390.42200000000003</v>
      </c>
      <c r="DV142" s="29">
        <v>399.70400000000001</v>
      </c>
      <c r="DW142" s="29">
        <v>406.37799999999999</v>
      </c>
      <c r="DX142" s="29">
        <v>419.73599999999999</v>
      </c>
      <c r="DY142" s="29">
        <v>424.60300000000001</v>
      </c>
      <c r="DZ142" s="29">
        <v>425.40800000000002</v>
      </c>
      <c r="EA142" s="29">
        <v>408.29899999999998</v>
      </c>
      <c r="EB142" s="29">
        <v>402.572</v>
      </c>
      <c r="EC142" s="29">
        <v>403.55200000000002</v>
      </c>
      <c r="ED142" s="29">
        <v>414.733</v>
      </c>
      <c r="EE142" s="29">
        <v>400.90699999999998</v>
      </c>
      <c r="EF142" s="29">
        <v>397.04599999999999</v>
      </c>
      <c r="EG142" s="29">
        <v>396.51499999999999</v>
      </c>
      <c r="EH142" s="29">
        <v>395.07799999999997</v>
      </c>
      <c r="EI142" s="29">
        <v>375.80799999999999</v>
      </c>
      <c r="EJ142" s="29">
        <v>367.74099999999999</v>
      </c>
      <c r="EK142" s="29">
        <v>353.22300000000001</v>
      </c>
      <c r="EL142" s="29">
        <v>348.745</v>
      </c>
      <c r="EM142" s="29">
        <v>350.90199999999999</v>
      </c>
      <c r="EN142" s="29">
        <v>363.28</v>
      </c>
      <c r="EO142" s="29">
        <v>369.78100000000001</v>
      </c>
      <c r="EP142" s="29">
        <v>370.84899999999999</v>
      </c>
      <c r="EQ142" s="29">
        <v>372.61</v>
      </c>
      <c r="ER142" s="29">
        <v>359.73500000000001</v>
      </c>
      <c r="ES142" s="29">
        <v>356.66199999999998</v>
      </c>
      <c r="ET142" s="29">
        <v>354.03399999999999</v>
      </c>
      <c r="EU142" s="29">
        <v>338.959</v>
      </c>
      <c r="EV142" s="29">
        <v>341.33100000000002</v>
      </c>
      <c r="EW142" s="29">
        <v>382.971</v>
      </c>
      <c r="EX142" s="29">
        <v>428.14299999999997</v>
      </c>
      <c r="EY142" s="29">
        <v>449.904</v>
      </c>
      <c r="EZ142" s="29">
        <v>480.584</v>
      </c>
      <c r="FA142" s="29">
        <v>490.91399999999999</v>
      </c>
      <c r="FB142" s="29">
        <v>488.17500000000001</v>
      </c>
      <c r="FC142" s="29">
        <v>490.25900000000001</v>
      </c>
      <c r="FD142" s="29">
        <v>495.22899999999998</v>
      </c>
      <c r="FE142" s="29">
        <v>497.58100000000002</v>
      </c>
      <c r="FF142" s="29">
        <v>492.03699999999998</v>
      </c>
      <c r="FG142" s="29">
        <v>495.40499999999997</v>
      </c>
      <c r="FH142" s="29">
        <v>502.262</v>
      </c>
      <c r="FI142" s="29">
        <v>523.11500000000001</v>
      </c>
      <c r="FJ142" s="29">
        <v>523.22500000000002</v>
      </c>
      <c r="FK142" s="29">
        <v>504.99799999999999</v>
      </c>
      <c r="FL142" s="29">
        <v>514.80200000000002</v>
      </c>
      <c r="FM142" s="29">
        <v>503.75099999999998</v>
      </c>
      <c r="FN142" s="29">
        <v>451.52</v>
      </c>
      <c r="FO142" s="29">
        <v>412.029</v>
      </c>
      <c r="FP142" s="29">
        <v>338.77699999999999</v>
      </c>
      <c r="FQ142" s="29">
        <v>323.85500000000002</v>
      </c>
      <c r="FR142" s="29">
        <v>278.661</v>
      </c>
      <c r="FS142" s="29">
        <v>276.13900000000001</v>
      </c>
      <c r="FT142" s="29">
        <v>283.601</v>
      </c>
      <c r="FU142" s="29">
        <v>221.89</v>
      </c>
      <c r="FV142" s="29">
        <v>189.85</v>
      </c>
      <c r="FW142" s="29">
        <v>183.108</v>
      </c>
      <c r="FX142" s="29">
        <v>183.59200000000001</v>
      </c>
      <c r="FY142" s="29">
        <v>198.18299999999999</v>
      </c>
      <c r="FZ142" s="29">
        <v>190.8</v>
      </c>
      <c r="GA142" s="29">
        <v>166.071</v>
      </c>
      <c r="GB142" s="29">
        <v>153.48699999999999</v>
      </c>
      <c r="GC142" s="29">
        <v>140.15299999999999</v>
      </c>
      <c r="GD142" s="29">
        <v>134.72999999999999</v>
      </c>
      <c r="GE142" s="29">
        <v>125.694</v>
      </c>
      <c r="GF142" s="29">
        <v>127.47</v>
      </c>
      <c r="GG142" s="29">
        <v>127.899</v>
      </c>
      <c r="GH142" s="29">
        <v>130.548</v>
      </c>
      <c r="GI142" s="29">
        <v>129.459</v>
      </c>
      <c r="GJ142" s="29">
        <v>131.286</v>
      </c>
      <c r="GK142" s="29">
        <v>131.75899999999999</v>
      </c>
      <c r="GL142" s="29">
        <v>132.81899999999999</v>
      </c>
      <c r="GM142" s="29">
        <v>135.37100000000001</v>
      </c>
      <c r="GN142" s="29">
        <v>134.864</v>
      </c>
      <c r="GO142" s="29">
        <v>133.262</v>
      </c>
      <c r="GP142" s="29">
        <v>131.03899999999999</v>
      </c>
      <c r="GQ142" s="29">
        <v>135.86600000000001</v>
      </c>
      <c r="GR142" s="29">
        <v>140.59</v>
      </c>
      <c r="GS142" s="29">
        <v>144.96299999999999</v>
      </c>
      <c r="GT142" s="29">
        <v>143.334</v>
      </c>
      <c r="GU142" s="29">
        <v>143.74299999999999</v>
      </c>
      <c r="GV142" s="29">
        <v>140.36699999999999</v>
      </c>
      <c r="GW142" s="29">
        <v>142.83600000000001</v>
      </c>
      <c r="GX142" s="29">
        <v>146.005</v>
      </c>
      <c r="GY142" s="29">
        <v>140.20699999999999</v>
      </c>
      <c r="GZ142" s="29">
        <v>136.261</v>
      </c>
      <c r="HA142" s="29">
        <v>134.524</v>
      </c>
      <c r="HB142" s="29">
        <v>134.19</v>
      </c>
      <c r="HC142" s="29">
        <v>132.65600000000001</v>
      </c>
      <c r="HD142" s="29">
        <v>133.86199999999999</v>
      </c>
      <c r="HE142" s="29">
        <v>136.82</v>
      </c>
      <c r="HF142" s="29">
        <v>137.73599999999999</v>
      </c>
      <c r="HG142" s="29">
        <v>138.95599999999999</v>
      </c>
      <c r="HH142" s="29">
        <v>137.398</v>
      </c>
      <c r="HI142" s="29">
        <v>138.00399999999999</v>
      </c>
      <c r="HJ142" s="29">
        <v>137.679</v>
      </c>
      <c r="HK142" s="29">
        <v>143.001</v>
      </c>
      <c r="HL142" s="29">
        <v>137.88999999999999</v>
      </c>
      <c r="HM142" s="29">
        <v>136.22399999999999</v>
      </c>
      <c r="HN142" s="29">
        <v>135.32599999999999</v>
      </c>
      <c r="HO142" s="29">
        <v>131.13300000000001</v>
      </c>
      <c r="HP142" s="29">
        <v>130.84299999999999</v>
      </c>
      <c r="HQ142" s="29">
        <v>131.398</v>
      </c>
      <c r="HR142" s="29">
        <v>133.869</v>
      </c>
      <c r="HS142" s="29">
        <v>135.108</v>
      </c>
      <c r="HT142" s="29">
        <v>132.601</v>
      </c>
      <c r="HU142" s="29">
        <v>137.63800000000001</v>
      </c>
      <c r="HV142" s="29">
        <v>137.852</v>
      </c>
      <c r="HW142" s="29">
        <v>139.268</v>
      </c>
      <c r="HX142" s="29">
        <v>141.45400000000001</v>
      </c>
      <c r="HY142" s="29">
        <v>141.72</v>
      </c>
      <c r="HZ142" s="29">
        <v>143.92699999999999</v>
      </c>
      <c r="IA142" s="29">
        <v>149.62100000000001</v>
      </c>
      <c r="IB142" s="29">
        <v>151.55000000000001</v>
      </c>
      <c r="IC142" s="29">
        <v>149.274</v>
      </c>
      <c r="ID142" s="29">
        <v>151.30699999999999</v>
      </c>
      <c r="IE142" s="29">
        <v>152.44</v>
      </c>
      <c r="IF142" s="29">
        <v>155.172</v>
      </c>
      <c r="IG142" s="29">
        <v>161.02099999999999</v>
      </c>
      <c r="IH142" s="29">
        <v>162.03100000000001</v>
      </c>
      <c r="II142" s="29">
        <v>159.27000000000001</v>
      </c>
      <c r="IJ142" s="29">
        <v>163.48500000000001</v>
      </c>
      <c r="IK142" s="29">
        <v>165.98</v>
      </c>
      <c r="IL142" s="29">
        <v>163.953</v>
      </c>
      <c r="IM142" s="29">
        <v>163.083</v>
      </c>
      <c r="IN142" s="29">
        <v>166.624</v>
      </c>
      <c r="IO142" s="29">
        <v>174.62799999999999</v>
      </c>
      <c r="IP142" s="29">
        <v>174.691</v>
      </c>
      <c r="IQ142" s="29">
        <v>176.393</v>
      </c>
      <c r="IR142" s="29">
        <v>171.10599999999999</v>
      </c>
      <c r="IS142" s="29">
        <v>169.018</v>
      </c>
      <c r="IT142" s="29">
        <v>168.45500000000001</v>
      </c>
      <c r="IU142" s="29">
        <v>170.08699999999999</v>
      </c>
      <c r="IV142" s="29">
        <v>170.715</v>
      </c>
      <c r="IW142" s="29">
        <v>168.51300000000001</v>
      </c>
      <c r="IX142" s="29">
        <v>166.88800000000001</v>
      </c>
      <c r="IY142" s="29">
        <v>165.935</v>
      </c>
      <c r="IZ142" s="29">
        <v>158.64400000000001</v>
      </c>
      <c r="JA142" s="29">
        <v>154.86199999999999</v>
      </c>
      <c r="JB142" s="29">
        <v>152.01599999999999</v>
      </c>
      <c r="JC142" s="29">
        <v>155.68600000000001</v>
      </c>
      <c r="JD142" s="29">
        <v>158.73400000000001</v>
      </c>
      <c r="JE142" s="29">
        <v>159.27199999999999</v>
      </c>
      <c r="JF142" s="29">
        <v>152.79900000000001</v>
      </c>
      <c r="JG142" s="29">
        <v>147.26599999999999</v>
      </c>
      <c r="JH142" s="29">
        <v>145.24700000000001</v>
      </c>
      <c r="JI142" s="29">
        <v>145.298</v>
      </c>
      <c r="JJ142" s="29">
        <v>148.12799999999999</v>
      </c>
      <c r="JK142" s="29">
        <v>148.84</v>
      </c>
      <c r="JL142" s="29">
        <v>146.70599999999999</v>
      </c>
      <c r="JM142" s="29">
        <v>150.33000000000001</v>
      </c>
      <c r="JN142" s="29">
        <v>152.58799999999999</v>
      </c>
      <c r="JO142" s="29">
        <v>154.37</v>
      </c>
      <c r="JP142" s="29">
        <v>155.87899999999999</v>
      </c>
      <c r="JQ142" s="29">
        <v>158.87100000000001</v>
      </c>
      <c r="JR142" s="29">
        <v>160</v>
      </c>
      <c r="JS142" s="29">
        <v>159.94999999999999</v>
      </c>
      <c r="JT142" s="29">
        <v>164.74299999999999</v>
      </c>
      <c r="JU142" s="29">
        <v>169.22900000000001</v>
      </c>
      <c r="JV142" s="29">
        <v>170.42699999999999</v>
      </c>
      <c r="JW142" s="29">
        <v>169.03</v>
      </c>
      <c r="JX142" s="29">
        <v>167.65600000000001</v>
      </c>
      <c r="JY142" s="29">
        <v>167.779</v>
      </c>
      <c r="JZ142" s="29">
        <v>160.35599999999999</v>
      </c>
      <c r="KA142" s="29">
        <v>158.73099999999999</v>
      </c>
      <c r="KB142" s="29">
        <v>158.499</v>
      </c>
      <c r="KC142" s="29">
        <v>159.11699999999999</v>
      </c>
      <c r="KD142" s="29">
        <v>159.44300000000001</v>
      </c>
      <c r="KE142" s="29">
        <v>159.40600000000001</v>
      </c>
      <c r="KF142" s="29">
        <v>157.66800000000001</v>
      </c>
      <c r="KG142" s="29">
        <v>156.53800000000001</v>
      </c>
      <c r="KH142" s="29">
        <v>153.99</v>
      </c>
      <c r="KI142" s="29">
        <v>162.01499999999999</v>
      </c>
      <c r="KJ142" s="29">
        <v>162.47900000000001</v>
      </c>
      <c r="KK142" s="29">
        <v>157.88300000000001</v>
      </c>
      <c r="KL142" s="29">
        <v>154.654</v>
      </c>
      <c r="KM142" s="29">
        <v>151.07599999999999</v>
      </c>
      <c r="KN142" s="29">
        <v>151.108</v>
      </c>
      <c r="KO142" s="29">
        <v>178.21299999999999</v>
      </c>
      <c r="KP142" s="29">
        <v>177.03</v>
      </c>
      <c r="KQ142" s="29">
        <v>176.02</v>
      </c>
      <c r="KR142" s="29">
        <v>174.83099999999999</v>
      </c>
      <c r="KS142" s="29">
        <v>171.66499999999999</v>
      </c>
      <c r="KT142" s="29">
        <v>177.08699999999999</v>
      </c>
      <c r="KU142" s="29">
        <v>180.149</v>
      </c>
      <c r="KV142" s="29">
        <v>175.88399999999999</v>
      </c>
      <c r="KW142" s="29">
        <v>174.27</v>
      </c>
      <c r="KX142" s="29">
        <v>174.97800000000001</v>
      </c>
      <c r="KY142" s="29">
        <v>173.36500000000001</v>
      </c>
      <c r="KZ142" s="29">
        <v>173.87200000000001</v>
      </c>
      <c r="LA142" s="29">
        <v>169.851</v>
      </c>
      <c r="LB142" s="29">
        <v>171.797</v>
      </c>
      <c r="LC142" s="29">
        <v>169.38800000000001</v>
      </c>
      <c r="LD142" s="29">
        <v>182.078</v>
      </c>
      <c r="LE142" s="29">
        <v>194.61799999999999</v>
      </c>
      <c r="LF142" s="29">
        <v>198.22</v>
      </c>
      <c r="LG142" s="29">
        <v>211.04400000000001</v>
      </c>
      <c r="LH142" s="29">
        <v>211.46600000000001</v>
      </c>
      <c r="LI142" s="29">
        <v>203.828</v>
      </c>
      <c r="LJ142" s="29">
        <v>201.21299999999999</v>
      </c>
      <c r="LK142" s="29">
        <v>196.67099999999999</v>
      </c>
      <c r="LL142" s="29">
        <v>197.80699999999999</v>
      </c>
      <c r="LM142" s="29">
        <v>198.7</v>
      </c>
      <c r="LN142" s="29">
        <v>212.05500000000001</v>
      </c>
      <c r="LO142" s="29">
        <v>213.155</v>
      </c>
      <c r="LP142" s="29">
        <v>218.96199999999999</v>
      </c>
      <c r="LQ142" s="29">
        <v>208.46600000000001</v>
      </c>
      <c r="LR142" s="29">
        <v>196.77099999999999</v>
      </c>
      <c r="LS142" s="29">
        <v>191.012</v>
      </c>
      <c r="LT142" s="29">
        <v>191.53</v>
      </c>
      <c r="LU142" s="29">
        <v>179.596</v>
      </c>
      <c r="LV142" s="29">
        <v>177.36799999999999</v>
      </c>
      <c r="LW142" s="29">
        <v>175.48599999999999</v>
      </c>
      <c r="LX142" s="29">
        <v>185.61199999999999</v>
      </c>
      <c r="LY142" s="29">
        <v>192.04300000000001</v>
      </c>
      <c r="LZ142" s="29">
        <v>193.45099999999999</v>
      </c>
      <c r="MA142" s="29">
        <v>190.71899999999999</v>
      </c>
      <c r="MB142" s="29">
        <v>191.786</v>
      </c>
      <c r="MC142" s="29">
        <v>182.51400000000001</v>
      </c>
      <c r="MD142" s="29">
        <v>178.26900000000001</v>
      </c>
      <c r="ME142" s="29">
        <v>177.30099999999999</v>
      </c>
      <c r="MF142" s="29">
        <v>174.22399999999999</v>
      </c>
      <c r="MG142" s="29">
        <v>173.33600000000001</v>
      </c>
      <c r="MH142" s="29">
        <v>175.88800000000001</v>
      </c>
      <c r="MI142" s="29">
        <v>174.78200000000001</v>
      </c>
      <c r="MJ142" s="29">
        <v>166.96600000000001</v>
      </c>
      <c r="MK142" s="29">
        <v>155.376</v>
      </c>
      <c r="ML142" s="29">
        <v>153.71199999999999</v>
      </c>
      <c r="MM142" s="29">
        <v>158.845</v>
      </c>
      <c r="MN142" s="29">
        <v>161.773</v>
      </c>
      <c r="MO142" s="29">
        <v>163.61199999999999</v>
      </c>
      <c r="MP142" s="29">
        <v>177.49600000000001</v>
      </c>
      <c r="MQ142" s="29">
        <v>189.864</v>
      </c>
      <c r="MR142" s="29">
        <v>192.55600000000001</v>
      </c>
      <c r="MS142" s="29">
        <v>181.67699999999999</v>
      </c>
      <c r="MT142" s="29">
        <v>176.28800000000001</v>
      </c>
      <c r="MU142" s="29">
        <v>177.86699999999999</v>
      </c>
      <c r="MV142" s="29">
        <v>177.297</v>
      </c>
      <c r="MW142" s="29">
        <v>186.98099999999999</v>
      </c>
      <c r="MX142" s="29">
        <v>201.298</v>
      </c>
      <c r="MY142" s="29">
        <v>213.62100000000001</v>
      </c>
      <c r="MZ142" s="29">
        <v>220.298</v>
      </c>
      <c r="NA142" s="29">
        <v>222.76900000000001</v>
      </c>
      <c r="NB142" s="29">
        <v>226.22399999999999</v>
      </c>
      <c r="NC142" s="29">
        <v>217.494</v>
      </c>
      <c r="ND142" s="29">
        <v>228.23099999999999</v>
      </c>
      <c r="NE142" s="29">
        <v>233.19399999999999</v>
      </c>
      <c r="NF142" s="29">
        <v>232.77799999999999</v>
      </c>
      <c r="NG142" s="29">
        <v>240.53200000000001</v>
      </c>
      <c r="NH142" s="29">
        <v>254.499</v>
      </c>
      <c r="NI142" s="29">
        <v>256.81</v>
      </c>
      <c r="NJ142" s="29">
        <v>255.649</v>
      </c>
      <c r="NK142" s="29">
        <v>252.602</v>
      </c>
      <c r="NL142" s="29">
        <v>256.36799999999999</v>
      </c>
      <c r="NM142" s="29">
        <v>254.11699999999999</v>
      </c>
      <c r="NN142" s="29">
        <v>252.87</v>
      </c>
      <c r="NO142" s="29">
        <v>252.21700000000001</v>
      </c>
      <c r="NP142" s="29">
        <v>252.61799999999999</v>
      </c>
      <c r="NQ142" s="29">
        <v>238.27799999999999</v>
      </c>
      <c r="NR142" s="29">
        <v>232.39099999999999</v>
      </c>
      <c r="NS142" s="29">
        <v>231.054</v>
      </c>
      <c r="NT142" s="29">
        <v>231.04599999999999</v>
      </c>
      <c r="NU142" s="29">
        <v>230.952</v>
      </c>
      <c r="NV142" s="29">
        <v>234.07</v>
      </c>
      <c r="NW142" s="29">
        <v>235.48</v>
      </c>
      <c r="NX142" s="29">
        <v>233.97300000000001</v>
      </c>
      <c r="NY142" s="29">
        <v>226.09</v>
      </c>
      <c r="NZ142" s="29">
        <v>230.29599999999999</v>
      </c>
      <c r="OA142" s="29">
        <v>222.161</v>
      </c>
      <c r="OB142" s="29">
        <v>212.036</v>
      </c>
      <c r="OC142" s="29">
        <v>199.077</v>
      </c>
      <c r="OD142" s="29">
        <v>199.56</v>
      </c>
      <c r="OE142" s="29">
        <v>200.69300000000001</v>
      </c>
      <c r="OF142" s="29">
        <v>201.71600000000001</v>
      </c>
      <c r="OG142" s="29">
        <v>204.34399999999999</v>
      </c>
      <c r="OH142" s="29">
        <v>210.822</v>
      </c>
      <c r="OI142" s="29">
        <v>218.46899999999999</v>
      </c>
      <c r="OJ142" s="29">
        <v>218.84399999999999</v>
      </c>
      <c r="OK142" s="29">
        <v>218.31299999999999</v>
      </c>
      <c r="OL142" s="29">
        <v>220.381</v>
      </c>
      <c r="OM142" s="29">
        <v>221.67099999999999</v>
      </c>
      <c r="ON142" s="29">
        <v>220.24600000000001</v>
      </c>
      <c r="OO142" s="29">
        <v>221.655</v>
      </c>
      <c r="OP142" s="29">
        <v>222.286</v>
      </c>
      <c r="OQ142" s="29">
        <v>227.958</v>
      </c>
      <c r="OR142" s="29">
        <v>233.27500000000001</v>
      </c>
      <c r="OS142" s="29">
        <v>239.352</v>
      </c>
      <c r="OT142" s="29">
        <v>236.65700000000001</v>
      </c>
      <c r="OU142" s="29">
        <v>236.82599999999999</v>
      </c>
      <c r="OV142" s="29">
        <v>237.10900000000001</v>
      </c>
      <c r="OW142" s="29">
        <v>236.499</v>
      </c>
      <c r="OX142" s="29">
        <v>235.26</v>
      </c>
      <c r="OY142" s="29">
        <v>237.71899999999999</v>
      </c>
      <c r="OZ142" s="29">
        <v>237.50899999999999</v>
      </c>
      <c r="PA142" s="29">
        <v>242.374</v>
      </c>
      <c r="PB142" s="29">
        <v>248.53800000000001</v>
      </c>
      <c r="PC142" s="29">
        <v>254.76499999999999</v>
      </c>
      <c r="PD142" s="29">
        <v>254.96299999999999</v>
      </c>
      <c r="PE142" s="29">
        <v>260.99099999999999</v>
      </c>
      <c r="PF142" s="29">
        <v>255.50800000000001</v>
      </c>
      <c r="PG142" s="29">
        <v>250.64500000000001</v>
      </c>
      <c r="PH142" s="29">
        <v>239.03399999999999</v>
      </c>
      <c r="PI142" s="29">
        <v>234.75299999999999</v>
      </c>
      <c r="PJ142" s="29">
        <v>233.77</v>
      </c>
      <c r="PK142" s="29">
        <v>233.95099999999999</v>
      </c>
      <c r="PL142" s="29">
        <v>231.90299999999999</v>
      </c>
      <c r="PM142" s="29">
        <v>236.852</v>
      </c>
      <c r="PN142" s="29">
        <v>244.196</v>
      </c>
      <c r="PO142" s="29">
        <v>256.86700000000002</v>
      </c>
      <c r="PP142" s="29">
        <v>265.90899999999999</v>
      </c>
      <c r="PQ142" s="29">
        <v>262.661</v>
      </c>
      <c r="PR142" s="29">
        <v>255.88399999999999</v>
      </c>
      <c r="PS142" s="29">
        <v>249.17400000000001</v>
      </c>
      <c r="PT142" s="29">
        <v>253.40600000000001</v>
      </c>
      <c r="PU142" s="29">
        <v>252.04400000000001</v>
      </c>
      <c r="PV142" s="29">
        <v>245.21199999999999</v>
      </c>
      <c r="PW142" s="29">
        <v>250.636</v>
      </c>
      <c r="PX142" s="29">
        <v>271.36</v>
      </c>
      <c r="PY142" s="29">
        <v>276.49799999999999</v>
      </c>
      <c r="PZ142" s="29">
        <v>284.41199999999998</v>
      </c>
      <c r="QA142" s="29">
        <v>283.072</v>
      </c>
      <c r="QB142" s="29">
        <v>283.59199999999998</v>
      </c>
      <c r="QC142" s="29">
        <v>281.68099999999998</v>
      </c>
      <c r="QD142" s="29">
        <v>286.23399999999998</v>
      </c>
      <c r="QE142" s="29">
        <v>288.38</v>
      </c>
      <c r="QF142" s="29">
        <v>288.37099999999998</v>
      </c>
      <c r="QG142" s="29">
        <v>287.899</v>
      </c>
      <c r="QH142" s="29">
        <v>295.27199999999999</v>
      </c>
      <c r="QI142" s="29">
        <v>310.09800000000001</v>
      </c>
      <c r="QJ142" s="29">
        <v>314.803</v>
      </c>
      <c r="QK142" s="29">
        <v>299.774</v>
      </c>
      <c r="QL142" s="29">
        <v>287.45499999999998</v>
      </c>
      <c r="QM142" s="29">
        <v>288.12799999999999</v>
      </c>
      <c r="QN142" s="29">
        <v>291.65800000000002</v>
      </c>
      <c r="QO142" s="29">
        <v>290.30700000000002</v>
      </c>
      <c r="QP142" s="29">
        <v>292.77100000000002</v>
      </c>
      <c r="QQ142" s="29">
        <v>301.62</v>
      </c>
      <c r="QR142" s="29">
        <v>305.50200000000001</v>
      </c>
      <c r="QS142" s="29">
        <v>304.822</v>
      </c>
      <c r="QT142" s="29">
        <v>304.14800000000002</v>
      </c>
      <c r="QU142" s="29">
        <v>308.43</v>
      </c>
      <c r="QV142" s="29">
        <v>305.38799999999998</v>
      </c>
      <c r="QW142" s="29">
        <v>302.755</v>
      </c>
      <c r="QX142" s="29">
        <v>299.36900000000003</v>
      </c>
      <c r="QY142" s="29">
        <v>303.48</v>
      </c>
      <c r="QZ142" s="29">
        <v>315.05799999999999</v>
      </c>
      <c r="RA142" s="29">
        <v>316.35599999999999</v>
      </c>
      <c r="RB142" s="29">
        <v>322.851</v>
      </c>
      <c r="RC142" s="29">
        <v>321.49900000000002</v>
      </c>
      <c r="RD142" s="29">
        <v>309.25400000000002</v>
      </c>
      <c r="RE142" s="29">
        <v>310.57600000000002</v>
      </c>
      <c r="RF142" s="29">
        <v>309.03899999999999</v>
      </c>
      <c r="RG142" s="29">
        <v>329.5</v>
      </c>
      <c r="RH142" s="29">
        <v>339.81</v>
      </c>
      <c r="RI142" s="29">
        <v>345.03199999999998</v>
      </c>
      <c r="RJ142" s="29">
        <v>350.96</v>
      </c>
      <c r="RK142" s="29">
        <v>345.96699999999998</v>
      </c>
      <c r="RL142" s="29">
        <v>341.37599999999998</v>
      </c>
      <c r="RM142" s="29">
        <v>339.327</v>
      </c>
      <c r="RN142" s="29">
        <v>339.13400000000001</v>
      </c>
      <c r="RO142" s="29">
        <v>331.86500000000001</v>
      </c>
      <c r="RP142" s="29">
        <v>334.94900000000001</v>
      </c>
      <c r="RQ142" s="29">
        <v>331.52</v>
      </c>
      <c r="RR142" s="29">
        <v>331.50200000000001</v>
      </c>
      <c r="RS142" s="29">
        <v>328.774</v>
      </c>
      <c r="RT142" s="29">
        <v>325.02499999999998</v>
      </c>
      <c r="RU142" s="29">
        <v>324.755</v>
      </c>
      <c r="RV142" s="29">
        <v>322.00900000000001</v>
      </c>
      <c r="RW142" s="29">
        <v>331.709</v>
      </c>
      <c r="RX142" s="29">
        <v>343.19</v>
      </c>
      <c r="RY142" s="29">
        <v>345.89</v>
      </c>
      <c r="RZ142" s="29">
        <v>343.10300000000001</v>
      </c>
      <c r="SA142" s="29">
        <v>340.35199999999998</v>
      </c>
      <c r="SB142" s="29">
        <v>330.95400000000001</v>
      </c>
      <c r="SC142" s="29">
        <v>320.029</v>
      </c>
      <c r="SD142" s="29">
        <v>313.24599999999998</v>
      </c>
      <c r="SE142" s="29">
        <v>316.185</v>
      </c>
      <c r="SF142" s="29">
        <v>312.58300000000003</v>
      </c>
      <c r="SG142" s="29">
        <v>302.16399999999999</v>
      </c>
      <c r="SH142" s="29">
        <v>294.91300000000001</v>
      </c>
      <c r="SI142" s="29">
        <v>286.81599999999997</v>
      </c>
      <c r="SJ142" s="29">
        <v>289.59699999999998</v>
      </c>
      <c r="SK142" s="29">
        <v>288.77</v>
      </c>
      <c r="SL142" s="29">
        <v>291.68099999999998</v>
      </c>
      <c r="SM142" s="29">
        <v>303.346</v>
      </c>
      <c r="SN142" s="29">
        <v>290.31299999999999</v>
      </c>
      <c r="SO142" s="29">
        <v>283.66500000000002</v>
      </c>
      <c r="SP142" s="29">
        <v>275.89499999999998</v>
      </c>
      <c r="SQ142" s="29">
        <v>270.09399999999999</v>
      </c>
      <c r="SR142" s="29">
        <v>265.19799999999998</v>
      </c>
      <c r="SS142" s="29">
        <v>264.15600000000001</v>
      </c>
      <c r="ST142" s="29">
        <v>260.03500000000003</v>
      </c>
      <c r="SU142" s="29">
        <v>255.29400000000001</v>
      </c>
      <c r="SV142" s="29">
        <v>256.85700000000003</v>
      </c>
      <c r="SW142" s="29">
        <v>259.89999999999998</v>
      </c>
      <c r="SX142" s="29">
        <v>260.14999999999998</v>
      </c>
      <c r="SY142" s="29">
        <v>260.06799999999998</v>
      </c>
      <c r="SZ142" s="29">
        <v>262.43700000000001</v>
      </c>
      <c r="TA142" s="29">
        <v>271.19200000000001</v>
      </c>
      <c r="TB142" s="29">
        <v>277.351</v>
      </c>
      <c r="TC142" s="29">
        <v>278.65600000000001</v>
      </c>
      <c r="TD142" s="29">
        <v>279.57900000000001</v>
      </c>
      <c r="TE142" s="29">
        <v>273.726</v>
      </c>
      <c r="TF142" s="29">
        <v>269.96699999999998</v>
      </c>
      <c r="TG142" s="29">
        <v>268.92099999999999</v>
      </c>
      <c r="TH142" s="29">
        <v>264.12900000000002</v>
      </c>
    </row>
    <row r="143" spans="2:529" x14ac:dyDescent="0.25">
      <c r="B143" s="29" t="s">
        <v>4</v>
      </c>
      <c r="C143" s="29" t="s">
        <v>927</v>
      </c>
      <c r="D143" s="29">
        <f t="shared" si="17"/>
        <v>1</v>
      </c>
      <c r="E143" s="29" t="str" cm="1">
        <f t="array" ref="E143">_xll.BDP($B143&amp;" corp",E$11)</f>
        <v>NTGYSM 3 3/8 PERP</v>
      </c>
      <c r="F143" s="29" t="str" cm="1">
        <f t="array" ref="F143">_xll.BDP($B143&amp;" corp",F$11)</f>
        <v>NTGYSM</v>
      </c>
      <c r="G143" s="29" cm="1">
        <f t="array" ref="G143">_xll.BDP($B143&amp;" corp",G$11)</f>
        <v>3.375</v>
      </c>
      <c r="H143" s="31" cm="1">
        <f t="array" ref="H143">_xll.BDP($B143&amp;" corp",H$11)*1</f>
        <v>45406</v>
      </c>
      <c r="I143" s="31" t="str">
        <f t="shared" si="18"/>
        <v>NTGYSM 3.375 24</v>
      </c>
      <c r="J143" s="29" t="str" cm="1">
        <f t="array" ref="J143">_xll.BDP($B143&amp;" corp",J$11)</f>
        <v>EUR</v>
      </c>
      <c r="K143" s="31" cm="1">
        <f t="array" ref="K143">_xll.BDP($B143&amp;" corp",K$11)*1</f>
        <v>42115</v>
      </c>
      <c r="L143" s="29">
        <f t="shared" ca="1" si="19"/>
        <v>2011</v>
      </c>
      <c r="N143" s="29">
        <v>1</v>
      </c>
      <c r="O143" s="29" t="s">
        <v>1174</v>
      </c>
      <c r="P143" s="29" t="str">
        <f>_xll.BDH(B143&amp;"@"&amp;C143&amp;" Corp","blp_i_sprd_mid","-2AY",,"Dates=h","Fill=C","Sort=R","Dir=H","factor=1","pcs="&amp;TV144)</f>
        <v>#N/A N/A</v>
      </c>
    </row>
    <row r="144" spans="2:529" x14ac:dyDescent="0.25">
      <c r="B144" s="29" t="s">
        <v>674</v>
      </c>
      <c r="C144" s="29" t="s">
        <v>927</v>
      </c>
      <c r="D144" s="29">
        <f t="shared" si="17"/>
        <v>510</v>
      </c>
      <c r="E144" s="29" t="str" cm="1">
        <f t="array" ref="E144">_xll.BDP($B144&amp;" corp",E$11)</f>
        <v>ORSTED 6 1/4 06/26/13</v>
      </c>
      <c r="F144" s="29" t="str" cm="1">
        <f t="array" ref="F144">_xll.BDP($B144&amp;" corp",F$11)</f>
        <v>ORSTED</v>
      </c>
      <c r="G144" s="29" cm="1">
        <f t="array" ref="G144">_xll.BDP($B144&amp;" corp",G$11)</f>
        <v>6.25</v>
      </c>
      <c r="H144" s="31" cm="1">
        <f t="array" ref="H144">_xll.BDP($B144&amp;" corp",H$11)*1</f>
        <v>45103</v>
      </c>
      <c r="I144" s="31" t="str">
        <f t="shared" si="18"/>
        <v>ORSTED 6.25 23</v>
      </c>
      <c r="J144" s="29" t="str" cm="1">
        <f t="array" ref="J144">_xll.BDP($B144&amp;" corp",J$11)</f>
        <v>EUR</v>
      </c>
      <c r="K144" s="31" cm="1">
        <f t="array" ref="K144">_xll.BDP($B144&amp;" corp",K$11)*1</f>
        <v>41444</v>
      </c>
      <c r="L144" s="29">
        <f t="shared" ca="1" si="19"/>
        <v>2682</v>
      </c>
      <c r="N144" s="29">
        <v>1</v>
      </c>
      <c r="O144" s="29" t="s">
        <v>1174</v>
      </c>
      <c r="P144" s="29">
        <f>_xll.BDH(B144&amp;"@"&amp;C144&amp;" Corp","blp_i_sprd_mid","-2AY",,"Dates=h","Fill=C","Sort=R","Dir=H","factor=1","pcs="&amp;TV145,"cols=510;rows=1")</f>
        <v>155.62100000000001</v>
      </c>
      <c r="Q144" s="29">
        <v>156.66499999999999</v>
      </c>
      <c r="R144" s="29">
        <v>157.51900000000001</v>
      </c>
      <c r="S144" s="29">
        <v>159.00700000000001</v>
      </c>
      <c r="T144" s="29">
        <v>158.17699999999999</v>
      </c>
      <c r="U144" s="29">
        <v>155.70099999999999</v>
      </c>
      <c r="V144" s="29">
        <v>154.73699999999999</v>
      </c>
      <c r="W144" s="29">
        <v>156.39599999999999</v>
      </c>
      <c r="X144" s="29">
        <v>156.11000000000001</v>
      </c>
      <c r="Y144" s="29">
        <v>156.655</v>
      </c>
      <c r="Z144" s="29">
        <v>156.58699999999999</v>
      </c>
      <c r="AA144" s="29">
        <v>156.37</v>
      </c>
      <c r="AB144" s="29">
        <v>160.54400000000001</v>
      </c>
      <c r="AC144" s="29">
        <v>163.70400000000001</v>
      </c>
      <c r="AD144" s="29">
        <v>164.244</v>
      </c>
      <c r="AE144" s="29">
        <v>167.268</v>
      </c>
      <c r="AF144" s="29">
        <v>171.39599999999999</v>
      </c>
      <c r="AG144" s="29">
        <v>173.97399999999999</v>
      </c>
      <c r="AH144" s="29">
        <v>176.81200000000001</v>
      </c>
      <c r="AI144" s="29">
        <v>172.648</v>
      </c>
      <c r="AJ144" s="29">
        <v>162.131</v>
      </c>
      <c r="AK144" s="29">
        <v>164.636</v>
      </c>
      <c r="AL144" s="29">
        <v>164.19</v>
      </c>
      <c r="AM144" s="29">
        <v>154.43799999999999</v>
      </c>
      <c r="AN144" s="29">
        <v>154.66300000000001</v>
      </c>
      <c r="AO144" s="29">
        <v>154.74799999999999</v>
      </c>
      <c r="AP144" s="29">
        <v>156.393</v>
      </c>
      <c r="AQ144" s="29">
        <v>158.96899999999999</v>
      </c>
      <c r="AR144" s="29">
        <v>158.12100000000001</v>
      </c>
      <c r="AS144" s="29">
        <v>153.18700000000001</v>
      </c>
      <c r="AT144" s="29">
        <v>156.27600000000001</v>
      </c>
      <c r="AU144" s="29">
        <v>157.59399999999999</v>
      </c>
      <c r="AV144" s="29">
        <v>157.22900000000001</v>
      </c>
      <c r="AW144" s="29">
        <v>157.90700000000001</v>
      </c>
      <c r="AX144" s="29">
        <v>157.74100000000001</v>
      </c>
      <c r="AY144" s="29">
        <v>159.42099999999999</v>
      </c>
      <c r="AZ144" s="29">
        <v>159.56700000000001</v>
      </c>
      <c r="BA144" s="29">
        <v>154.505</v>
      </c>
      <c r="BB144" s="29">
        <v>159.50399999999999</v>
      </c>
      <c r="BC144" s="29">
        <v>158.20099999999999</v>
      </c>
      <c r="BD144" s="29">
        <v>157.34899999999999</v>
      </c>
      <c r="BE144" s="29">
        <v>158.661</v>
      </c>
      <c r="BF144" s="29">
        <v>160.46100000000001</v>
      </c>
      <c r="BG144" s="29">
        <v>159.87299999999999</v>
      </c>
      <c r="BH144" s="29">
        <v>161.298</v>
      </c>
      <c r="BI144" s="29">
        <v>160.637</v>
      </c>
      <c r="BJ144" s="29">
        <v>160.43299999999999</v>
      </c>
      <c r="BK144" s="29">
        <v>157.114</v>
      </c>
      <c r="BL144" s="29">
        <v>155.27699999999999</v>
      </c>
      <c r="BM144" s="29">
        <v>154.67699999999999</v>
      </c>
      <c r="BN144" s="29">
        <v>158.023</v>
      </c>
      <c r="BO144" s="29">
        <v>159.893</v>
      </c>
      <c r="BP144" s="29">
        <v>166.08199999999999</v>
      </c>
      <c r="BQ144" s="29">
        <v>166.56299999999999</v>
      </c>
      <c r="BR144" s="29">
        <v>171.43700000000001</v>
      </c>
      <c r="BS144" s="29">
        <v>172.90700000000001</v>
      </c>
      <c r="BT144" s="29">
        <v>177.87899999999999</v>
      </c>
      <c r="BU144" s="29">
        <v>178.809</v>
      </c>
      <c r="BV144" s="29">
        <v>180.67</v>
      </c>
      <c r="BW144" s="29">
        <v>179.554</v>
      </c>
      <c r="BX144" s="29">
        <v>173.279</v>
      </c>
      <c r="BY144" s="29">
        <v>170.376</v>
      </c>
      <c r="BZ144" s="29">
        <v>165.524</v>
      </c>
      <c r="CA144" s="29">
        <v>165.273</v>
      </c>
      <c r="CB144" s="29">
        <v>166.27500000000001</v>
      </c>
      <c r="CC144" s="29">
        <v>169.14500000000001</v>
      </c>
      <c r="CD144" s="29">
        <v>167.904</v>
      </c>
      <c r="CE144" s="29">
        <v>173.13399999999999</v>
      </c>
      <c r="CF144" s="29">
        <v>175.20699999999999</v>
      </c>
      <c r="CG144" s="29">
        <v>179.477</v>
      </c>
      <c r="CH144" s="29">
        <v>178.34100000000001</v>
      </c>
      <c r="CI144" s="29">
        <v>180.01</v>
      </c>
      <c r="CJ144" s="29">
        <v>179.96299999999999</v>
      </c>
      <c r="CK144" s="29">
        <v>183</v>
      </c>
      <c r="CL144" s="29">
        <v>178.738</v>
      </c>
      <c r="CM144" s="29">
        <v>179.398</v>
      </c>
      <c r="CN144" s="29">
        <v>177.78899999999999</v>
      </c>
      <c r="CO144" s="29">
        <v>177.93899999999999</v>
      </c>
      <c r="CP144" s="29">
        <v>179.13</v>
      </c>
      <c r="CQ144" s="29">
        <v>181.10499999999999</v>
      </c>
      <c r="CR144" s="29">
        <v>182.423</v>
      </c>
      <c r="CS144" s="29">
        <v>185.45599999999999</v>
      </c>
      <c r="CT144" s="29">
        <v>183.67400000000001</v>
      </c>
      <c r="CU144" s="29">
        <v>182.25200000000001</v>
      </c>
      <c r="CV144" s="29">
        <v>180.447</v>
      </c>
      <c r="CW144" s="29">
        <v>178.417</v>
      </c>
      <c r="CX144" s="29">
        <v>177.63399999999999</v>
      </c>
      <c r="CY144" s="29">
        <v>177.02500000000001</v>
      </c>
      <c r="CZ144" s="29">
        <v>172.214</v>
      </c>
      <c r="DA144" s="29">
        <v>169.01900000000001</v>
      </c>
      <c r="DB144" s="29">
        <v>163.82900000000001</v>
      </c>
      <c r="DC144" s="29">
        <v>158.001</v>
      </c>
      <c r="DD144" s="29">
        <v>164.34399999999999</v>
      </c>
      <c r="DE144" s="29">
        <v>164.584</v>
      </c>
      <c r="DF144" s="29">
        <v>163.20099999999999</v>
      </c>
      <c r="DG144" s="29">
        <v>156.62100000000001</v>
      </c>
      <c r="DH144" s="29">
        <v>150.816</v>
      </c>
      <c r="DI144" s="29">
        <v>148.96899999999999</v>
      </c>
      <c r="DJ144" s="29">
        <v>150.31700000000001</v>
      </c>
      <c r="DK144" s="29">
        <v>159.62299999999999</v>
      </c>
      <c r="DL144" s="29">
        <v>163.20099999999999</v>
      </c>
      <c r="DM144" s="29">
        <v>168.15799999999999</v>
      </c>
      <c r="DN144" s="29">
        <v>168.28200000000001</v>
      </c>
      <c r="DO144" s="29">
        <v>167.184</v>
      </c>
      <c r="DP144" s="29">
        <v>162.28</v>
      </c>
      <c r="DQ144" s="29">
        <v>163.983</v>
      </c>
      <c r="DR144" s="29">
        <v>172.047</v>
      </c>
      <c r="DS144" s="29">
        <v>168.078</v>
      </c>
      <c r="DT144" s="29">
        <v>178.87899999999999</v>
      </c>
      <c r="DU144" s="29">
        <v>184.30199999999999</v>
      </c>
      <c r="DV144" s="29">
        <v>187.41300000000001</v>
      </c>
      <c r="DW144" s="29">
        <v>192.423</v>
      </c>
      <c r="DX144" s="29">
        <v>199.959</v>
      </c>
      <c r="DY144" s="29">
        <v>200.14099999999999</v>
      </c>
      <c r="DZ144" s="29">
        <v>202.29599999999999</v>
      </c>
      <c r="EA144" s="29">
        <v>195.37</v>
      </c>
      <c r="EB144" s="29">
        <v>195.62299999999999</v>
      </c>
      <c r="EC144" s="29">
        <v>199.06100000000001</v>
      </c>
      <c r="ED144" s="29">
        <v>191.29599999999999</v>
      </c>
      <c r="EE144" s="29">
        <v>195.428</v>
      </c>
      <c r="EF144" s="29">
        <v>200.36699999999999</v>
      </c>
      <c r="EG144" s="29">
        <v>207.27199999999999</v>
      </c>
      <c r="EH144" s="29">
        <v>206.238</v>
      </c>
      <c r="EI144" s="29">
        <v>201.94499999999999</v>
      </c>
      <c r="EJ144" s="29">
        <v>196.45699999999999</v>
      </c>
      <c r="EK144" s="29">
        <v>188.62700000000001</v>
      </c>
      <c r="EL144" s="29">
        <v>189.23099999999999</v>
      </c>
      <c r="EM144" s="29">
        <v>189.86699999999999</v>
      </c>
      <c r="EN144" s="29">
        <v>202.846</v>
      </c>
      <c r="EO144" s="29">
        <v>207.48400000000001</v>
      </c>
      <c r="EP144" s="29">
        <v>211.864</v>
      </c>
      <c r="EQ144" s="29">
        <v>216.77</v>
      </c>
      <c r="ER144" s="29">
        <v>218.83</v>
      </c>
      <c r="ES144" s="29">
        <v>223.595</v>
      </c>
      <c r="ET144" s="29">
        <v>224.589</v>
      </c>
      <c r="EU144" s="29">
        <v>225.44399999999999</v>
      </c>
      <c r="EV144" s="29">
        <v>231.22399999999999</v>
      </c>
      <c r="EW144" s="29">
        <v>260.005</v>
      </c>
      <c r="EX144" s="29">
        <v>271.12200000000001</v>
      </c>
      <c r="EY144" s="29">
        <v>289.88400000000001</v>
      </c>
      <c r="EZ144" s="29">
        <v>314.358</v>
      </c>
      <c r="FA144" s="29">
        <v>326.65899999999999</v>
      </c>
      <c r="FB144" s="29">
        <v>328.48</v>
      </c>
      <c r="FC144" s="29">
        <v>329.834</v>
      </c>
      <c r="FD144" s="29">
        <v>331.327</v>
      </c>
      <c r="FE144" s="29">
        <v>343.15600000000001</v>
      </c>
      <c r="FF144" s="29">
        <v>347.31799999999998</v>
      </c>
      <c r="FG144" s="29">
        <v>370.78300000000002</v>
      </c>
      <c r="FH144" s="29">
        <v>387.97699999999998</v>
      </c>
      <c r="FI144" s="29">
        <v>426.42099999999999</v>
      </c>
      <c r="FJ144" s="29">
        <v>429.79300000000001</v>
      </c>
      <c r="FK144" s="29">
        <v>414.33199999999999</v>
      </c>
      <c r="FL144" s="29">
        <v>417.50200000000001</v>
      </c>
      <c r="FM144" s="29">
        <v>396.70499999999998</v>
      </c>
      <c r="FN144" s="29">
        <v>346.38400000000001</v>
      </c>
      <c r="FO144" s="29">
        <v>307.00599999999997</v>
      </c>
      <c r="FP144" s="29">
        <v>254.33699999999999</v>
      </c>
      <c r="FQ144" s="29">
        <v>249.08099999999999</v>
      </c>
      <c r="FR144" s="29">
        <v>200.34200000000001</v>
      </c>
      <c r="FS144" s="29">
        <v>192.542</v>
      </c>
      <c r="FT144" s="29">
        <v>202.66399999999999</v>
      </c>
      <c r="FU144" s="29">
        <v>151.11799999999999</v>
      </c>
      <c r="FV144" s="29">
        <v>136.19200000000001</v>
      </c>
      <c r="FW144" s="29">
        <v>132.232</v>
      </c>
      <c r="FX144" s="29">
        <v>134.07</v>
      </c>
      <c r="FY144" s="29">
        <v>141.58199999999999</v>
      </c>
      <c r="FZ144" s="29">
        <v>137.75299999999999</v>
      </c>
      <c r="GA144" s="29">
        <v>120.101</v>
      </c>
      <c r="GB144" s="29">
        <v>108.68899999999999</v>
      </c>
      <c r="GC144" s="29">
        <v>104.348</v>
      </c>
      <c r="GD144" s="29">
        <v>99.376000000000005</v>
      </c>
      <c r="GE144" s="29">
        <v>90.111999999999995</v>
      </c>
      <c r="GF144" s="29">
        <v>91.537000000000006</v>
      </c>
      <c r="GG144" s="29">
        <v>95.055999999999997</v>
      </c>
      <c r="GH144" s="29">
        <v>98.072999999999993</v>
      </c>
      <c r="GI144" s="29">
        <v>97.495999999999995</v>
      </c>
      <c r="GJ144" s="29">
        <v>99.352999999999994</v>
      </c>
      <c r="GK144" s="29">
        <v>101.81399999999999</v>
      </c>
      <c r="GL144" s="29">
        <v>102.18300000000001</v>
      </c>
      <c r="GM144" s="29">
        <v>104.497</v>
      </c>
      <c r="GN144" s="29">
        <v>106.765</v>
      </c>
      <c r="GO144" s="29">
        <v>106.26900000000001</v>
      </c>
      <c r="GP144" s="29">
        <v>105.074</v>
      </c>
      <c r="GQ144" s="29">
        <v>109.46299999999999</v>
      </c>
      <c r="GR144" s="29">
        <v>112.46599999999999</v>
      </c>
      <c r="GS144" s="29">
        <v>117.129</v>
      </c>
      <c r="GT144" s="29">
        <v>117.301</v>
      </c>
      <c r="GU144" s="29">
        <v>116.962</v>
      </c>
      <c r="GV144" s="29">
        <v>114.078</v>
      </c>
      <c r="GW144" s="29">
        <v>115.809</v>
      </c>
      <c r="GX144" s="29">
        <v>117.40300000000001</v>
      </c>
      <c r="GY144" s="29">
        <v>110.123</v>
      </c>
      <c r="GZ144" s="29">
        <v>107.47199999999999</v>
      </c>
      <c r="HA144" s="29">
        <v>105.247</v>
      </c>
      <c r="HB144" s="29">
        <v>105.652</v>
      </c>
      <c r="HC144" s="29">
        <v>104.46599999999999</v>
      </c>
      <c r="HD144" s="29">
        <v>107.96899999999999</v>
      </c>
      <c r="HE144" s="29">
        <v>113.809</v>
      </c>
      <c r="HF144" s="29">
        <v>118.624</v>
      </c>
      <c r="HG144" s="29">
        <v>118.779</v>
      </c>
      <c r="HH144" s="29">
        <v>120.01600000000001</v>
      </c>
      <c r="HI144" s="29">
        <v>122.78400000000001</v>
      </c>
      <c r="HJ144" s="29">
        <v>122.45699999999999</v>
      </c>
      <c r="HK144" s="29">
        <v>126.179</v>
      </c>
      <c r="HL144" s="29">
        <v>126.044</v>
      </c>
      <c r="HM144" s="29">
        <v>126.006</v>
      </c>
      <c r="HN144" s="29">
        <v>125.30500000000001</v>
      </c>
      <c r="HO144" s="29">
        <v>123.31100000000001</v>
      </c>
      <c r="HP144" s="29">
        <v>124.363</v>
      </c>
      <c r="HQ144" s="29">
        <v>122.877</v>
      </c>
      <c r="HR144" s="29">
        <v>126.581</v>
      </c>
      <c r="HS144" s="29">
        <v>127.711</v>
      </c>
      <c r="HT144" s="29">
        <v>125.818</v>
      </c>
      <c r="HU144" s="29">
        <v>129.374</v>
      </c>
      <c r="HV144" s="29">
        <v>131.035</v>
      </c>
      <c r="HW144" s="29">
        <v>132.27000000000001</v>
      </c>
      <c r="HX144" s="29">
        <v>134.59899999999999</v>
      </c>
      <c r="HY144" s="29">
        <v>133.81700000000001</v>
      </c>
      <c r="HZ144" s="29">
        <v>134.47200000000001</v>
      </c>
      <c r="IA144" s="29">
        <v>140.83199999999999</v>
      </c>
      <c r="IB144" s="29">
        <v>144.499</v>
      </c>
      <c r="IC144" s="29">
        <v>143.25200000000001</v>
      </c>
      <c r="ID144" s="29">
        <v>142.905</v>
      </c>
      <c r="IE144" s="29">
        <v>143.958</v>
      </c>
      <c r="IF144" s="29">
        <v>145.31800000000001</v>
      </c>
      <c r="IG144" s="29">
        <v>148.68100000000001</v>
      </c>
      <c r="IH144" s="29">
        <v>149.99199999999999</v>
      </c>
      <c r="II144" s="29">
        <v>146.20699999999999</v>
      </c>
      <c r="IJ144" s="29">
        <v>148.59399999999999</v>
      </c>
      <c r="IK144" s="29">
        <v>150.38999999999999</v>
      </c>
      <c r="IL144" s="29">
        <v>152.447</v>
      </c>
      <c r="IM144" s="29">
        <v>151.69</v>
      </c>
      <c r="IN144" s="29">
        <v>154.114</v>
      </c>
      <c r="IO144" s="29">
        <v>156.47900000000001</v>
      </c>
      <c r="IP144" s="29">
        <v>155.95099999999999</v>
      </c>
      <c r="IQ144" s="29">
        <v>157.86600000000001</v>
      </c>
      <c r="IR144" s="29">
        <v>152.029</v>
      </c>
      <c r="IS144" s="29">
        <v>149.446</v>
      </c>
      <c r="IT144" s="29">
        <v>147.637</v>
      </c>
      <c r="IU144" s="29">
        <v>148.05600000000001</v>
      </c>
      <c r="IV144" s="29">
        <v>146.464</v>
      </c>
      <c r="IW144" s="29">
        <v>140.77099999999999</v>
      </c>
      <c r="IX144" s="29">
        <v>139.81200000000001</v>
      </c>
      <c r="IY144" s="29">
        <v>136.50399999999999</v>
      </c>
      <c r="IZ144" s="29">
        <v>131.44800000000001</v>
      </c>
      <c r="JA144" s="29">
        <v>136.113</v>
      </c>
      <c r="JB144" s="29">
        <v>135.53</v>
      </c>
      <c r="JC144" s="29">
        <v>137.77799999999999</v>
      </c>
      <c r="JD144" s="29">
        <v>141.64400000000001</v>
      </c>
      <c r="JE144" s="29">
        <v>142.90700000000001</v>
      </c>
      <c r="JF144" s="29">
        <v>155.191</v>
      </c>
      <c r="JG144" s="29">
        <v>136.715</v>
      </c>
      <c r="JH144" s="29">
        <v>118.565</v>
      </c>
      <c r="JI144" s="29">
        <v>120.08199999999999</v>
      </c>
      <c r="JJ144" s="29">
        <v>123.67</v>
      </c>
      <c r="JK144" s="29">
        <v>123.694</v>
      </c>
      <c r="JL144" s="29">
        <v>122.563</v>
      </c>
      <c r="JM144" s="29">
        <v>119.611</v>
      </c>
      <c r="JN144" s="29">
        <v>121.848</v>
      </c>
      <c r="JO144" s="29">
        <v>124.31100000000001</v>
      </c>
      <c r="JP144" s="29">
        <v>124.461</v>
      </c>
      <c r="JQ144" s="29">
        <v>127.42700000000001</v>
      </c>
      <c r="JR144" s="29">
        <v>129.03</v>
      </c>
      <c r="JS144" s="29">
        <v>130.03700000000001</v>
      </c>
      <c r="JT144" s="29">
        <v>133.33799999999999</v>
      </c>
      <c r="JU144" s="29">
        <v>137.458</v>
      </c>
      <c r="JV144" s="29">
        <v>140.221</v>
      </c>
      <c r="JW144" s="29">
        <v>135.524</v>
      </c>
      <c r="JX144" s="29">
        <v>132.708</v>
      </c>
      <c r="JY144" s="29">
        <v>133.82499999999999</v>
      </c>
      <c r="JZ144" s="29">
        <v>127.955</v>
      </c>
      <c r="KA144" s="29">
        <v>125.842</v>
      </c>
      <c r="KB144" s="29">
        <v>127.712</v>
      </c>
      <c r="KC144" s="29">
        <v>128.13399999999999</v>
      </c>
      <c r="KD144" s="29">
        <v>127.465</v>
      </c>
      <c r="KE144" s="29">
        <v>128.61199999999999</v>
      </c>
      <c r="KF144" s="29">
        <v>125.489</v>
      </c>
      <c r="KG144" s="29">
        <v>124.34099999999999</v>
      </c>
      <c r="KH144" s="29">
        <v>119.167</v>
      </c>
      <c r="KI144" s="29">
        <v>121.431</v>
      </c>
      <c r="KJ144" s="29">
        <v>123.505</v>
      </c>
      <c r="KK144" s="29">
        <v>120.66500000000001</v>
      </c>
      <c r="KL144" s="29">
        <v>117.858</v>
      </c>
      <c r="KM144" s="29">
        <v>116.00700000000001</v>
      </c>
      <c r="KN144" s="29">
        <v>116.307</v>
      </c>
      <c r="KO144" s="29">
        <v>135.67099999999999</v>
      </c>
      <c r="KP144" s="29">
        <v>136.88800000000001</v>
      </c>
      <c r="KQ144" s="29">
        <v>136.17400000000001</v>
      </c>
      <c r="KR144" s="29">
        <v>137.80500000000001</v>
      </c>
      <c r="KS144" s="29">
        <v>136.45400000000001</v>
      </c>
      <c r="KT144" s="29">
        <v>143.99600000000001</v>
      </c>
      <c r="KU144" s="29">
        <v>146.14699999999999</v>
      </c>
      <c r="KV144" s="29">
        <v>142.85400000000001</v>
      </c>
      <c r="KW144" s="29">
        <v>144.27099999999999</v>
      </c>
      <c r="KX144" s="29">
        <v>145.59200000000001</v>
      </c>
      <c r="KY144" s="29">
        <v>147.09100000000001</v>
      </c>
      <c r="KZ144" s="29">
        <v>147.745</v>
      </c>
      <c r="LA144" s="29">
        <v>145.72200000000001</v>
      </c>
      <c r="LB144" s="29">
        <v>148.89599999999999</v>
      </c>
      <c r="LC144" s="29">
        <v>144.54499999999999</v>
      </c>
      <c r="LD144" s="29">
        <v>153.38200000000001</v>
      </c>
      <c r="LE144" s="29">
        <v>161.54599999999999</v>
      </c>
      <c r="LF144" s="29">
        <v>164.672</v>
      </c>
      <c r="LG144" s="29">
        <v>171.238</v>
      </c>
      <c r="LH144" s="29">
        <v>173.143</v>
      </c>
      <c r="LI144" s="29">
        <v>164.77</v>
      </c>
      <c r="LJ144" s="29">
        <v>164.62299999999999</v>
      </c>
      <c r="LK144" s="29">
        <v>161.64699999999999</v>
      </c>
      <c r="LL144" s="29">
        <v>162.721</v>
      </c>
      <c r="LM144" s="29">
        <v>163.852</v>
      </c>
      <c r="LN144" s="29">
        <v>169.78100000000001</v>
      </c>
      <c r="LO144" s="29">
        <v>169.804</v>
      </c>
      <c r="LP144" s="29">
        <v>171.61500000000001</v>
      </c>
      <c r="LQ144" s="29">
        <v>163.90799999999999</v>
      </c>
      <c r="LR144" s="29">
        <v>154.33799999999999</v>
      </c>
      <c r="LS144" s="29">
        <v>152.952</v>
      </c>
      <c r="LT144" s="29">
        <v>154.13300000000001</v>
      </c>
      <c r="LU144" s="29">
        <v>144.34200000000001</v>
      </c>
      <c r="LV144" s="29">
        <v>140.637</v>
      </c>
      <c r="LW144" s="29">
        <v>141.65199999999999</v>
      </c>
      <c r="LX144" s="29">
        <v>145.91999999999999</v>
      </c>
      <c r="LY144" s="29">
        <v>153.01900000000001</v>
      </c>
      <c r="LZ144" s="29">
        <v>153.99299999999999</v>
      </c>
      <c r="MA144" s="29">
        <v>154.078</v>
      </c>
      <c r="MB144" s="29">
        <v>152.72399999999999</v>
      </c>
      <c r="MC144" s="29">
        <v>149.756</v>
      </c>
      <c r="MD144" s="29">
        <v>148.43899999999999</v>
      </c>
      <c r="ME144" s="29">
        <v>148.30699999999999</v>
      </c>
      <c r="MF144" s="29">
        <v>144.69300000000001</v>
      </c>
      <c r="MG144" s="29">
        <v>146.02099999999999</v>
      </c>
      <c r="MH144" s="29">
        <v>152.21</v>
      </c>
      <c r="MI144" s="29">
        <v>154.63800000000001</v>
      </c>
      <c r="MJ144" s="29">
        <v>154.06</v>
      </c>
      <c r="MK144" s="29">
        <v>151.50399999999999</v>
      </c>
      <c r="ML144" s="29">
        <v>155.71600000000001</v>
      </c>
      <c r="MM144" s="29">
        <v>157.14500000000001</v>
      </c>
      <c r="MN144" s="29">
        <v>163.982</v>
      </c>
      <c r="MO144" s="29">
        <v>165.101</v>
      </c>
      <c r="MP144" s="29">
        <v>170.49299999999999</v>
      </c>
      <c r="MQ144" s="29">
        <v>173.77199999999999</v>
      </c>
      <c r="MR144" s="29">
        <v>174.98099999999999</v>
      </c>
      <c r="MS144" s="29">
        <v>173.05</v>
      </c>
      <c r="MT144" s="29">
        <v>171.53100000000001</v>
      </c>
      <c r="MU144" s="29">
        <v>170.459</v>
      </c>
      <c r="MV144" s="29">
        <v>170.51499999999999</v>
      </c>
      <c r="MW144" s="29">
        <v>177.31700000000001</v>
      </c>
      <c r="MX144" s="29">
        <v>191.124</v>
      </c>
      <c r="MY144" s="29">
        <v>196.99199999999999</v>
      </c>
      <c r="MZ144" s="29">
        <v>201.506</v>
      </c>
      <c r="NA144" s="29">
        <v>202.696</v>
      </c>
      <c r="NB144" s="29">
        <v>206.363</v>
      </c>
      <c r="NC144" s="29">
        <v>201.04900000000001</v>
      </c>
      <c r="ND144" s="29">
        <v>206.81899999999999</v>
      </c>
      <c r="NE144" s="29">
        <v>211.458</v>
      </c>
      <c r="NF144" s="29">
        <v>210.636</v>
      </c>
      <c r="NG144" s="29">
        <v>213.57499999999999</v>
      </c>
      <c r="NH144" s="29">
        <v>217.29</v>
      </c>
      <c r="NI144" s="29">
        <v>217.84899999999999</v>
      </c>
      <c r="NJ144" s="29">
        <v>221.04300000000001</v>
      </c>
      <c r="NK144" s="29">
        <v>224.233</v>
      </c>
      <c r="NL144" s="29">
        <v>219.04599999999999</v>
      </c>
      <c r="NM144" s="29">
        <v>220.40299999999999</v>
      </c>
      <c r="NN144" s="29">
        <v>210.29499999999999</v>
      </c>
      <c r="NO144" s="29">
        <v>207.51300000000001</v>
      </c>
      <c r="NP144" s="29">
        <v>206.35499999999999</v>
      </c>
      <c r="NQ144" s="29">
        <v>206.166</v>
      </c>
      <c r="NR144" s="29">
        <v>204.76900000000001</v>
      </c>
      <c r="NS144" s="29">
        <v>212.36799999999999</v>
      </c>
      <c r="NT144" s="29">
        <v>212.184</v>
      </c>
      <c r="NU144" s="29">
        <v>212.79300000000001</v>
      </c>
      <c r="NV144" s="29">
        <v>208.38399999999999</v>
      </c>
      <c r="NW144" s="29">
        <v>208.42400000000001</v>
      </c>
      <c r="NX144" s="29">
        <v>204.98400000000001</v>
      </c>
      <c r="NY144" s="29">
        <v>196.26400000000001</v>
      </c>
      <c r="NZ144" s="29">
        <v>188.245</v>
      </c>
      <c r="OA144" s="29">
        <v>185.88900000000001</v>
      </c>
      <c r="OB144" s="29">
        <v>181.39099999999999</v>
      </c>
      <c r="OC144" s="29">
        <v>185.245</v>
      </c>
      <c r="OD144" s="29">
        <v>184.92099999999999</v>
      </c>
      <c r="OE144" s="29">
        <v>189.244</v>
      </c>
      <c r="OF144" s="29">
        <v>190.71100000000001</v>
      </c>
      <c r="OG144" s="29">
        <v>191.983</v>
      </c>
      <c r="OH144" s="29">
        <v>192.684</v>
      </c>
      <c r="OI144" s="29">
        <v>193.30699999999999</v>
      </c>
      <c r="OJ144" s="29">
        <v>196.75800000000001</v>
      </c>
      <c r="OK144" s="29">
        <v>194.739</v>
      </c>
      <c r="OL144" s="29">
        <v>194.51900000000001</v>
      </c>
      <c r="OM144" s="29">
        <v>194.28</v>
      </c>
      <c r="ON144" s="29">
        <v>198.001</v>
      </c>
      <c r="OO144" s="29">
        <v>205.399</v>
      </c>
      <c r="OP144" s="29">
        <v>209.45699999999999</v>
      </c>
      <c r="OQ144" s="29">
        <v>206.113</v>
      </c>
      <c r="OR144" s="29">
        <v>205.26300000000001</v>
      </c>
      <c r="OS144" s="29">
        <v>205.798</v>
      </c>
      <c r="OT144" s="29">
        <v>201.261</v>
      </c>
      <c r="OU144" s="29">
        <v>198.51400000000001</v>
      </c>
      <c r="OV144" s="29">
        <v>201.90199999999999</v>
      </c>
      <c r="OW144" s="29">
        <v>201.184</v>
      </c>
      <c r="OX144" s="29">
        <v>208.965</v>
      </c>
      <c r="OY144" s="29">
        <v>216.678</v>
      </c>
      <c r="OZ144" s="29">
        <v>225.81299999999999</v>
      </c>
      <c r="PA144" s="29">
        <v>222.001</v>
      </c>
      <c r="PB144" s="29">
        <v>227.44900000000001</v>
      </c>
      <c r="PC144" s="29">
        <v>224.56100000000001</v>
      </c>
      <c r="PD144" s="29">
        <v>222.50700000000001</v>
      </c>
      <c r="PE144" s="29">
        <v>218.93199999999999</v>
      </c>
      <c r="PF144" s="29">
        <v>217.51900000000001</v>
      </c>
      <c r="PG144" s="29">
        <v>227.55799999999999</v>
      </c>
      <c r="PH144" s="29">
        <v>229.351</v>
      </c>
      <c r="PI144" s="29">
        <v>229.28200000000001</v>
      </c>
      <c r="PJ144" s="29">
        <v>233.73599999999999</v>
      </c>
      <c r="PK144" s="29">
        <v>239.41499999999999</v>
      </c>
      <c r="PL144" s="29">
        <v>245.08799999999999</v>
      </c>
      <c r="PM144" s="29">
        <v>247.08500000000001</v>
      </c>
      <c r="PN144" s="29">
        <v>244.126</v>
      </c>
      <c r="PO144" s="29">
        <v>238.43700000000001</v>
      </c>
      <c r="PP144" s="29">
        <v>234.69</v>
      </c>
      <c r="PQ144" s="29">
        <v>235.072</v>
      </c>
      <c r="PR144" s="29">
        <v>233.238</v>
      </c>
      <c r="PS144" s="29">
        <v>231.52500000000001</v>
      </c>
      <c r="PT144" s="29">
        <v>233.232</v>
      </c>
      <c r="PU144" s="29">
        <v>238.35400000000001</v>
      </c>
      <c r="PV144" s="29">
        <v>239.68100000000001</v>
      </c>
      <c r="PW144" s="29">
        <v>242.42500000000001</v>
      </c>
      <c r="PX144" s="29">
        <v>239.03399999999999</v>
      </c>
      <c r="PY144" s="29">
        <v>238.642</v>
      </c>
      <c r="PZ144" s="29">
        <v>238.18299999999999</v>
      </c>
      <c r="QA144" s="29">
        <v>238.512</v>
      </c>
      <c r="QB144" s="29">
        <v>239.99600000000001</v>
      </c>
      <c r="QC144" s="29">
        <v>236.37299999999999</v>
      </c>
      <c r="QD144" s="29">
        <v>235.10400000000001</v>
      </c>
      <c r="QE144" s="29">
        <v>237.005</v>
      </c>
      <c r="QF144" s="29">
        <v>242.31800000000001</v>
      </c>
      <c r="QG144" s="29">
        <v>243.661</v>
      </c>
      <c r="QH144" s="29">
        <v>236.517</v>
      </c>
      <c r="QI144" s="29">
        <v>229.501</v>
      </c>
      <c r="QJ144" s="29">
        <v>234.589</v>
      </c>
      <c r="QK144" s="29">
        <v>246.39</v>
      </c>
      <c r="QL144" s="29">
        <v>253.53899999999999</v>
      </c>
      <c r="QM144" s="29">
        <v>256.43299999999999</v>
      </c>
      <c r="QN144" s="29">
        <v>268.72199999999998</v>
      </c>
      <c r="QO144" s="29">
        <v>273.26</v>
      </c>
      <c r="QP144" s="29">
        <v>270.50700000000001</v>
      </c>
      <c r="QQ144" s="29">
        <v>272.71300000000002</v>
      </c>
      <c r="QR144" s="29">
        <v>275.98399999999998</v>
      </c>
      <c r="QS144" s="29">
        <v>275.88499999999999</v>
      </c>
      <c r="QT144" s="29">
        <v>277.69299999999998</v>
      </c>
      <c r="QU144" s="29">
        <v>275.48099999999999</v>
      </c>
      <c r="QV144" s="29">
        <v>281.358</v>
      </c>
      <c r="QW144" s="29">
        <v>292.47699999999998</v>
      </c>
      <c r="QX144" s="29">
        <v>295.589</v>
      </c>
      <c r="QY144" s="29">
        <v>300.36700000000002</v>
      </c>
      <c r="QZ144" s="29">
        <v>300.53500000000003</v>
      </c>
      <c r="RA144" s="29">
        <v>295.39800000000002</v>
      </c>
      <c r="RB144" s="29">
        <v>304.20600000000002</v>
      </c>
      <c r="RC144" s="29">
        <v>303.50900000000001</v>
      </c>
      <c r="RD144" s="29">
        <v>312.21699999999998</v>
      </c>
      <c r="RE144" s="29">
        <v>318.50400000000002</v>
      </c>
      <c r="RF144" s="29">
        <v>325.00099999999998</v>
      </c>
      <c r="RG144" s="29">
        <v>330.22800000000001</v>
      </c>
      <c r="RH144" s="29">
        <v>321.24</v>
      </c>
      <c r="RI144" s="29">
        <v>316.98599999999999</v>
      </c>
      <c r="RJ144" s="29">
        <v>314.887</v>
      </c>
      <c r="RK144" s="29">
        <v>314.42599999999999</v>
      </c>
      <c r="RL144" s="29">
        <v>309.57400000000001</v>
      </c>
      <c r="RM144" s="29">
        <v>310.47300000000001</v>
      </c>
      <c r="RN144" s="29">
        <v>311.17</v>
      </c>
      <c r="RO144" s="29">
        <v>310.95800000000003</v>
      </c>
      <c r="RP144" s="29">
        <v>309.25200000000001</v>
      </c>
      <c r="RQ144" s="29">
        <v>306.22500000000002</v>
      </c>
      <c r="RR144" s="29">
        <v>304.846</v>
      </c>
      <c r="RS144" s="29">
        <v>304.64600000000002</v>
      </c>
      <c r="RT144" s="29">
        <v>310.76100000000002</v>
      </c>
      <c r="RU144" s="29">
        <v>316.82</v>
      </c>
      <c r="RV144" s="29">
        <v>317.351</v>
      </c>
      <c r="RW144" s="29">
        <v>316.98</v>
      </c>
      <c r="RX144" s="29">
        <v>317.53300000000002</v>
      </c>
      <c r="RY144" s="29">
        <v>310.60500000000002</v>
      </c>
      <c r="RZ144" s="29">
        <v>297.19299999999998</v>
      </c>
      <c r="SA144" s="29">
        <v>290.88799999999998</v>
      </c>
      <c r="SB144" s="29">
        <v>290.61500000000001</v>
      </c>
      <c r="SC144" s="29">
        <v>287.56099999999998</v>
      </c>
      <c r="SD144" s="29">
        <v>280.80900000000003</v>
      </c>
      <c r="SE144" s="29">
        <v>276.18799999999999</v>
      </c>
      <c r="SF144" s="29">
        <v>274.26299999999998</v>
      </c>
      <c r="SG144" s="29">
        <v>277.15800000000002</v>
      </c>
      <c r="SH144" s="29">
        <v>276.40600000000001</v>
      </c>
      <c r="SI144" s="29">
        <v>277.27999999999997</v>
      </c>
      <c r="SJ144" s="29">
        <v>281.589</v>
      </c>
      <c r="SK144" s="29">
        <v>269.25200000000001</v>
      </c>
      <c r="SL144" s="29">
        <v>263.68099999999998</v>
      </c>
      <c r="SM144" s="29">
        <v>258.44799999999998</v>
      </c>
      <c r="SN144" s="29">
        <v>251.631</v>
      </c>
      <c r="SO144" s="29">
        <v>245.59200000000001</v>
      </c>
      <c r="SP144" s="29">
        <v>245.47</v>
      </c>
      <c r="SQ144" s="29">
        <v>244.767</v>
      </c>
      <c r="SR144" s="29">
        <v>240.82300000000001</v>
      </c>
      <c r="SS144" s="29">
        <v>243.298</v>
      </c>
      <c r="ST144" s="29">
        <v>244.67500000000001</v>
      </c>
      <c r="SU144" s="29">
        <v>244.976</v>
      </c>
      <c r="SV144" s="29">
        <v>245.351</v>
      </c>
      <c r="SW144" s="29">
        <v>246.30099999999999</v>
      </c>
      <c r="SX144" s="29">
        <v>248.429</v>
      </c>
      <c r="SY144" s="29">
        <v>248.5</v>
      </c>
      <c r="SZ144" s="29">
        <v>249.72399999999999</v>
      </c>
      <c r="TA144" s="29">
        <v>248.67099999999999</v>
      </c>
      <c r="TB144" s="29">
        <v>238.55699999999999</v>
      </c>
      <c r="TC144" s="29">
        <v>238.06200000000001</v>
      </c>
      <c r="TD144" s="29">
        <v>235.84100000000001</v>
      </c>
      <c r="TE144" s="29">
        <v>231.452</v>
      </c>
    </row>
    <row r="145" spans="2:528" x14ac:dyDescent="0.25">
      <c r="B145" s="29" t="s">
        <v>679</v>
      </c>
      <c r="C145" s="29" t="s">
        <v>927</v>
      </c>
      <c r="D145" s="29">
        <f t="shared" si="17"/>
        <v>513</v>
      </c>
      <c r="E145" s="29" t="str" cm="1">
        <f t="array" ref="E145">_xll.BDP($B145&amp;" corp",E$11)</f>
        <v>ORSTED 2 1/4 11/24/17</v>
      </c>
      <c r="F145" s="29" t="str" cm="1">
        <f t="array" ref="F145">_xll.BDP($B145&amp;" corp",F$11)</f>
        <v>ORSTED</v>
      </c>
      <c r="G145" s="29" cm="1">
        <f t="array" ref="G145">_xll.BDP($B145&amp;" corp",G$11)</f>
        <v>2.25</v>
      </c>
      <c r="H145" s="31" cm="1">
        <f t="array" ref="H145">_xll.BDP($B145&amp;" corp",H$11)*1</f>
        <v>45528</v>
      </c>
      <c r="I145" s="31" t="str">
        <f t="shared" si="18"/>
        <v>ORSTED 2.25 24</v>
      </c>
      <c r="J145" s="29" t="str" cm="1">
        <f t="array" ref="J145">_xll.BDP($B145&amp;" corp",J$11)</f>
        <v>EUR</v>
      </c>
      <c r="K145" s="31" cm="1">
        <f t="array" ref="K145">_xll.BDP($B145&amp;" corp",K$11)*1</f>
        <v>43055</v>
      </c>
      <c r="L145" s="29">
        <f t="shared" ca="1" si="19"/>
        <v>1071</v>
      </c>
      <c r="N145" s="29">
        <v>1</v>
      </c>
      <c r="O145" s="29" t="s">
        <v>1174</v>
      </c>
      <c r="P145" s="29">
        <f>_xll.BDH(B145&amp;"@"&amp;C145&amp;" Corp","blp_i_sprd_mid","-2AY",,"Dates=h","Fill=C","Sort=R","Dir=H","factor=1","pcs="&amp;TV146,"cols=513;rows=1")</f>
        <v>172.119</v>
      </c>
      <c r="Q145" s="29">
        <v>172.053</v>
      </c>
      <c r="R145" s="29">
        <v>173.92099999999999</v>
      </c>
      <c r="S145" s="29">
        <v>175.10599999999999</v>
      </c>
      <c r="T145" s="29">
        <v>175.226</v>
      </c>
      <c r="U145" s="29">
        <v>172.35599999999999</v>
      </c>
      <c r="V145" s="29">
        <v>171.15700000000001</v>
      </c>
      <c r="W145" s="29">
        <v>170.46199999999999</v>
      </c>
      <c r="X145" s="29">
        <v>171.60900000000001</v>
      </c>
      <c r="Y145" s="29">
        <v>170.791</v>
      </c>
      <c r="Z145" s="29">
        <v>168.98</v>
      </c>
      <c r="AA145" s="29">
        <v>168.86799999999999</v>
      </c>
      <c r="AB145" s="29">
        <v>173.31700000000001</v>
      </c>
      <c r="AC145" s="29">
        <v>177.053</v>
      </c>
      <c r="AD145" s="29">
        <v>176.50700000000001</v>
      </c>
      <c r="AE145" s="29">
        <v>180.60400000000001</v>
      </c>
      <c r="AF145" s="29">
        <v>185.358</v>
      </c>
      <c r="AG145" s="29">
        <v>187.07400000000001</v>
      </c>
      <c r="AH145" s="29">
        <v>186.92400000000001</v>
      </c>
      <c r="AI145" s="29">
        <v>183.10499999999999</v>
      </c>
      <c r="AJ145" s="29">
        <v>175.98699999999999</v>
      </c>
      <c r="AK145" s="29">
        <v>176.499</v>
      </c>
      <c r="AL145" s="29">
        <v>173.77799999999999</v>
      </c>
      <c r="AM145" s="29">
        <v>161.589</v>
      </c>
      <c r="AN145" s="29">
        <v>161.93600000000001</v>
      </c>
      <c r="AO145" s="29">
        <v>161.70099999999999</v>
      </c>
      <c r="AP145" s="29">
        <v>163.52199999999999</v>
      </c>
      <c r="AQ145" s="29">
        <v>164.89400000000001</v>
      </c>
      <c r="AR145" s="29">
        <v>164.07400000000001</v>
      </c>
      <c r="AS145" s="29">
        <v>159.399</v>
      </c>
      <c r="AT145" s="29">
        <v>162.66900000000001</v>
      </c>
      <c r="AU145" s="29">
        <v>165.08099999999999</v>
      </c>
      <c r="AV145" s="29">
        <v>163.4</v>
      </c>
      <c r="AW145" s="29">
        <v>162.501</v>
      </c>
      <c r="AX145" s="29">
        <v>163.07</v>
      </c>
      <c r="AY145" s="29">
        <v>163.26</v>
      </c>
      <c r="AZ145" s="29">
        <v>162.69399999999999</v>
      </c>
      <c r="BA145" s="29">
        <v>154.08600000000001</v>
      </c>
      <c r="BB145" s="29">
        <v>163.14500000000001</v>
      </c>
      <c r="BC145" s="29">
        <v>162.43299999999999</v>
      </c>
      <c r="BD145" s="29">
        <v>161.09100000000001</v>
      </c>
      <c r="BE145" s="29">
        <v>158.84100000000001</v>
      </c>
      <c r="BF145" s="29">
        <v>163.44499999999999</v>
      </c>
      <c r="BG145" s="29">
        <v>166.054</v>
      </c>
      <c r="BH145" s="29">
        <v>165.36199999999999</v>
      </c>
      <c r="BI145" s="29">
        <v>166.09100000000001</v>
      </c>
      <c r="BJ145" s="29">
        <v>165.73</v>
      </c>
      <c r="BK145" s="29">
        <v>163.167</v>
      </c>
      <c r="BL145" s="29">
        <v>162.041</v>
      </c>
      <c r="BM145" s="29">
        <v>159.86600000000001</v>
      </c>
      <c r="BN145" s="29">
        <v>162.995</v>
      </c>
      <c r="BO145" s="29">
        <v>166.03800000000001</v>
      </c>
      <c r="BP145" s="29">
        <v>171.72300000000001</v>
      </c>
      <c r="BQ145" s="29">
        <v>170.28800000000001</v>
      </c>
      <c r="BR145" s="29">
        <v>176.833</v>
      </c>
      <c r="BS145" s="29">
        <v>177.51</v>
      </c>
      <c r="BT145" s="29">
        <v>182.8</v>
      </c>
      <c r="BU145" s="29">
        <v>182.06299999999999</v>
      </c>
      <c r="BV145" s="29">
        <v>182.81399999999999</v>
      </c>
      <c r="BW145" s="29">
        <v>182.761</v>
      </c>
      <c r="BX145" s="29">
        <v>176.941</v>
      </c>
      <c r="BY145" s="29">
        <v>176.57400000000001</v>
      </c>
      <c r="BZ145" s="29">
        <v>175.28299999999999</v>
      </c>
      <c r="CA145" s="29">
        <v>174.73400000000001</v>
      </c>
      <c r="CB145" s="29">
        <v>179.02600000000001</v>
      </c>
      <c r="CC145" s="29">
        <v>180.893</v>
      </c>
      <c r="CD145" s="29">
        <v>180.316</v>
      </c>
      <c r="CE145" s="29">
        <v>186.238</v>
      </c>
      <c r="CF145" s="29">
        <v>190.46799999999999</v>
      </c>
      <c r="CG145" s="29">
        <v>192.33199999999999</v>
      </c>
      <c r="CH145" s="29">
        <v>192.501</v>
      </c>
      <c r="CI145" s="29">
        <v>194.38</v>
      </c>
      <c r="CJ145" s="29">
        <v>194.25800000000001</v>
      </c>
      <c r="CK145" s="29">
        <v>197.46700000000001</v>
      </c>
      <c r="CL145" s="29">
        <v>196.32900000000001</v>
      </c>
      <c r="CM145" s="29">
        <v>193.322</v>
      </c>
      <c r="CN145" s="29">
        <v>191.995</v>
      </c>
      <c r="CO145" s="29">
        <v>192.52</v>
      </c>
      <c r="CP145" s="29">
        <v>198.46</v>
      </c>
      <c r="CQ145" s="29">
        <v>200.809</v>
      </c>
      <c r="CR145" s="29">
        <v>201.291</v>
      </c>
      <c r="CS145" s="29">
        <v>204.739</v>
      </c>
      <c r="CT145" s="29">
        <v>205.30699999999999</v>
      </c>
      <c r="CU145" s="29">
        <v>202.958</v>
      </c>
      <c r="CV145" s="29">
        <v>202.81800000000001</v>
      </c>
      <c r="CW145" s="29">
        <v>200.321</v>
      </c>
      <c r="CX145" s="29">
        <v>197.745</v>
      </c>
      <c r="CY145" s="29">
        <v>199.935</v>
      </c>
      <c r="CZ145" s="29">
        <v>194.74700000000001</v>
      </c>
      <c r="DA145" s="29">
        <v>194.01</v>
      </c>
      <c r="DB145" s="29">
        <v>188.869</v>
      </c>
      <c r="DC145" s="29">
        <v>183.178</v>
      </c>
      <c r="DD145" s="29">
        <v>192.333</v>
      </c>
      <c r="DE145" s="29">
        <v>193.48500000000001</v>
      </c>
      <c r="DF145" s="29">
        <v>192.648</v>
      </c>
      <c r="DG145" s="29">
        <v>177.953</v>
      </c>
      <c r="DH145" s="29">
        <v>170.58600000000001</v>
      </c>
      <c r="DI145" s="29">
        <v>168.00899999999999</v>
      </c>
      <c r="DJ145" s="29">
        <v>173.90299999999999</v>
      </c>
      <c r="DK145" s="29">
        <v>186.55699999999999</v>
      </c>
      <c r="DL145" s="29">
        <v>193.096</v>
      </c>
      <c r="DM145" s="29">
        <v>201.08199999999999</v>
      </c>
      <c r="DN145" s="29">
        <v>203.63800000000001</v>
      </c>
      <c r="DO145" s="29">
        <v>206.661</v>
      </c>
      <c r="DP145" s="29">
        <v>203.53</v>
      </c>
      <c r="DQ145" s="29">
        <v>202.56</v>
      </c>
      <c r="DR145" s="29">
        <v>210.89699999999999</v>
      </c>
      <c r="DS145" s="29">
        <v>214.203</v>
      </c>
      <c r="DT145" s="29">
        <v>220.94399999999999</v>
      </c>
      <c r="DU145" s="29">
        <v>223.589</v>
      </c>
      <c r="DV145" s="29">
        <v>227.49199999999999</v>
      </c>
      <c r="DW145" s="29">
        <v>230.17099999999999</v>
      </c>
      <c r="DX145" s="29">
        <v>236.24</v>
      </c>
      <c r="DY145" s="29">
        <v>239.995</v>
      </c>
      <c r="DZ145" s="29">
        <v>241.249</v>
      </c>
      <c r="EA145" s="29">
        <v>235.96700000000001</v>
      </c>
      <c r="EB145" s="29">
        <v>234.82900000000001</v>
      </c>
      <c r="EC145" s="29">
        <v>235.803</v>
      </c>
      <c r="ED145" s="29">
        <v>226.13499999999999</v>
      </c>
      <c r="EE145" s="29">
        <v>237.28100000000001</v>
      </c>
      <c r="EF145" s="29">
        <v>238.69</v>
      </c>
      <c r="EG145" s="29">
        <v>243.63200000000001</v>
      </c>
      <c r="EH145" s="29">
        <v>245.352</v>
      </c>
      <c r="EI145" s="29">
        <v>241.209</v>
      </c>
      <c r="EJ145" s="29">
        <v>241.214</v>
      </c>
      <c r="EK145" s="29">
        <v>233.904</v>
      </c>
      <c r="EL145" s="29">
        <v>232.702</v>
      </c>
      <c r="EM145" s="29">
        <v>233.91499999999999</v>
      </c>
      <c r="EN145" s="29">
        <v>245.89599999999999</v>
      </c>
      <c r="EO145" s="29">
        <v>248.76900000000001</v>
      </c>
      <c r="EP145" s="29">
        <v>257.96899999999999</v>
      </c>
      <c r="EQ145" s="29">
        <v>264.84500000000003</v>
      </c>
      <c r="ER145" s="29">
        <v>271.93700000000001</v>
      </c>
      <c r="ES145" s="29">
        <v>275.97800000000001</v>
      </c>
      <c r="ET145" s="29">
        <v>278.94200000000001</v>
      </c>
      <c r="EU145" s="29">
        <v>277.81900000000002</v>
      </c>
      <c r="EV145" s="29">
        <v>277.82100000000003</v>
      </c>
      <c r="EW145" s="29">
        <v>314.72199999999998</v>
      </c>
      <c r="EX145" s="29">
        <v>338.91899999999998</v>
      </c>
      <c r="EY145" s="29">
        <v>356.27199999999999</v>
      </c>
      <c r="EZ145" s="29">
        <v>394.09800000000001</v>
      </c>
      <c r="FA145" s="29">
        <v>406.05700000000002</v>
      </c>
      <c r="FB145" s="29">
        <v>412.12799999999999</v>
      </c>
      <c r="FC145" s="29">
        <v>416.048</v>
      </c>
      <c r="FD145" s="29">
        <v>417.71699999999998</v>
      </c>
      <c r="FE145" s="29">
        <v>425.875</v>
      </c>
      <c r="FF145" s="29">
        <v>428.86399999999998</v>
      </c>
      <c r="FG145" s="29">
        <v>443.82100000000003</v>
      </c>
      <c r="FH145" s="29">
        <v>447.48099999999999</v>
      </c>
      <c r="FI145" s="29">
        <v>483.93</v>
      </c>
      <c r="FJ145" s="29">
        <v>491.86399999999998</v>
      </c>
      <c r="FK145" s="29">
        <v>474.66</v>
      </c>
      <c r="FL145" s="29">
        <v>477.30099999999999</v>
      </c>
      <c r="FM145" s="29">
        <v>471.21</v>
      </c>
      <c r="FN145" s="29">
        <v>422.54500000000002</v>
      </c>
      <c r="FO145" s="29">
        <v>373.15300000000002</v>
      </c>
      <c r="FP145" s="29">
        <v>288.86599999999999</v>
      </c>
      <c r="FQ145" s="29">
        <v>282.71699999999998</v>
      </c>
      <c r="FR145" s="29">
        <v>234.334</v>
      </c>
      <c r="FS145" s="29">
        <v>229.7</v>
      </c>
      <c r="FT145" s="29">
        <v>242.16800000000001</v>
      </c>
      <c r="FU145" s="29">
        <v>171.22399999999999</v>
      </c>
      <c r="FV145" s="29">
        <v>152.86500000000001</v>
      </c>
      <c r="FW145" s="29">
        <v>146.92699999999999</v>
      </c>
      <c r="FX145" s="29">
        <v>152.88499999999999</v>
      </c>
      <c r="FY145" s="29">
        <v>161.99299999999999</v>
      </c>
      <c r="FZ145" s="29">
        <v>158.77600000000001</v>
      </c>
      <c r="GA145" s="29">
        <v>137.09899999999999</v>
      </c>
      <c r="GB145" s="29">
        <v>124.62</v>
      </c>
      <c r="GC145" s="29">
        <v>120.40900000000001</v>
      </c>
      <c r="GD145" s="29">
        <v>115.72499999999999</v>
      </c>
      <c r="GE145" s="29">
        <v>104.819</v>
      </c>
      <c r="GF145" s="29">
        <v>108.012</v>
      </c>
      <c r="GG145" s="29">
        <v>111.105</v>
      </c>
      <c r="GH145" s="29">
        <v>113.76600000000001</v>
      </c>
      <c r="GI145" s="29">
        <v>112.636</v>
      </c>
      <c r="GJ145" s="29">
        <v>114.887</v>
      </c>
      <c r="GK145" s="29">
        <v>116.48699999999999</v>
      </c>
      <c r="GL145" s="29">
        <v>116.172</v>
      </c>
      <c r="GM145" s="29">
        <v>116.669</v>
      </c>
      <c r="GN145" s="29">
        <v>119.018</v>
      </c>
      <c r="GO145" s="29">
        <v>118.09</v>
      </c>
      <c r="GP145" s="29">
        <v>118.696</v>
      </c>
      <c r="GQ145" s="29">
        <v>121.092</v>
      </c>
      <c r="GR145" s="29">
        <v>126.179</v>
      </c>
      <c r="GS145" s="29">
        <v>133.58600000000001</v>
      </c>
      <c r="GT145" s="29">
        <v>133.95400000000001</v>
      </c>
      <c r="GU145" s="29">
        <v>133.48699999999999</v>
      </c>
      <c r="GV145" s="29">
        <v>130.59200000000001</v>
      </c>
      <c r="GW145" s="29">
        <v>130.36000000000001</v>
      </c>
      <c r="GX145" s="29">
        <v>133.77799999999999</v>
      </c>
      <c r="GY145" s="29">
        <v>126.009</v>
      </c>
      <c r="GZ145" s="29">
        <v>125.627</v>
      </c>
      <c r="HA145" s="29">
        <v>123.11499999999999</v>
      </c>
      <c r="HB145" s="29">
        <v>122.687</v>
      </c>
      <c r="HC145" s="29">
        <v>121.01900000000001</v>
      </c>
      <c r="HD145" s="29">
        <v>125.3</v>
      </c>
      <c r="HE145" s="29">
        <v>130.68700000000001</v>
      </c>
      <c r="HF145" s="29">
        <v>133.12799999999999</v>
      </c>
      <c r="HG145" s="29">
        <v>131.59800000000001</v>
      </c>
      <c r="HH145" s="29">
        <v>132.77799999999999</v>
      </c>
      <c r="HI145" s="29">
        <v>135.453</v>
      </c>
      <c r="HJ145" s="29">
        <v>135.94800000000001</v>
      </c>
      <c r="HK145" s="29">
        <v>139.98099999999999</v>
      </c>
      <c r="HL145" s="29">
        <v>141.822</v>
      </c>
      <c r="HM145" s="29">
        <v>140.62</v>
      </c>
      <c r="HN145" s="29">
        <v>139.58000000000001</v>
      </c>
      <c r="HO145" s="29">
        <v>136.17500000000001</v>
      </c>
      <c r="HP145" s="29">
        <v>136.74700000000001</v>
      </c>
      <c r="HQ145" s="29">
        <v>131.72300000000001</v>
      </c>
      <c r="HR145" s="29">
        <v>137.62200000000001</v>
      </c>
      <c r="HS145" s="29">
        <v>137.49100000000001</v>
      </c>
      <c r="HT145" s="29">
        <v>135.626</v>
      </c>
      <c r="HU145" s="29">
        <v>138.19</v>
      </c>
      <c r="HV145" s="29">
        <v>137.79599999999999</v>
      </c>
      <c r="HW145" s="29">
        <v>140.23099999999999</v>
      </c>
      <c r="HX145" s="29">
        <v>142.755</v>
      </c>
      <c r="HY145" s="29">
        <v>141.096</v>
      </c>
      <c r="HZ145" s="29">
        <v>143.07599999999999</v>
      </c>
      <c r="IA145" s="29">
        <v>147.48400000000001</v>
      </c>
      <c r="IB145" s="29">
        <v>150.39599999999999</v>
      </c>
      <c r="IC145" s="29">
        <v>148.33199999999999</v>
      </c>
      <c r="ID145" s="29">
        <v>149.98500000000001</v>
      </c>
      <c r="IE145" s="29">
        <v>150.51499999999999</v>
      </c>
      <c r="IF145" s="29">
        <v>150.904</v>
      </c>
      <c r="IG145" s="29">
        <v>153.988</v>
      </c>
      <c r="IH145" s="29">
        <v>155.86600000000001</v>
      </c>
      <c r="II145" s="29">
        <v>149.87100000000001</v>
      </c>
      <c r="IJ145" s="29">
        <v>153.833</v>
      </c>
      <c r="IK145" s="29">
        <v>155.024</v>
      </c>
      <c r="IL145" s="29">
        <v>159.02500000000001</v>
      </c>
      <c r="IM145" s="29">
        <v>154.19</v>
      </c>
      <c r="IN145" s="29">
        <v>154.96</v>
      </c>
      <c r="IO145" s="29">
        <v>156.63499999999999</v>
      </c>
      <c r="IP145" s="29">
        <v>156.24799999999999</v>
      </c>
      <c r="IQ145" s="29">
        <v>157.19200000000001</v>
      </c>
      <c r="IR145" s="29">
        <v>149.98500000000001</v>
      </c>
      <c r="IS145" s="29">
        <v>147.584</v>
      </c>
      <c r="IT145" s="29">
        <v>147.441</v>
      </c>
      <c r="IU145" s="29">
        <v>146.89500000000001</v>
      </c>
      <c r="IV145" s="29">
        <v>142.197</v>
      </c>
      <c r="IW145" s="29">
        <v>137.69900000000001</v>
      </c>
      <c r="IX145" s="29">
        <v>136.767</v>
      </c>
      <c r="IY145" s="29">
        <v>135.84399999999999</v>
      </c>
      <c r="IZ145" s="29">
        <v>132.59800000000001</v>
      </c>
      <c r="JA145" s="29">
        <v>135.51</v>
      </c>
      <c r="JB145" s="29">
        <v>133.34899999999999</v>
      </c>
      <c r="JC145" s="29">
        <v>138.43100000000001</v>
      </c>
      <c r="JD145" s="29">
        <v>143.476</v>
      </c>
      <c r="JE145" s="29">
        <v>145.37</v>
      </c>
      <c r="JF145" s="29">
        <v>141.25</v>
      </c>
      <c r="JG145" s="29">
        <v>139.874</v>
      </c>
      <c r="JH145" s="29">
        <v>125.096</v>
      </c>
      <c r="JI145" s="29">
        <v>127.428</v>
      </c>
      <c r="JJ145" s="29">
        <v>130.52500000000001</v>
      </c>
      <c r="JK145" s="29">
        <v>130.339</v>
      </c>
      <c r="JL145" s="29">
        <v>128.589</v>
      </c>
      <c r="JM145" s="29">
        <v>128.41800000000001</v>
      </c>
      <c r="JN145" s="29">
        <v>130.89099999999999</v>
      </c>
      <c r="JO145" s="29">
        <v>134.065</v>
      </c>
      <c r="JP145" s="29">
        <v>134.08199999999999</v>
      </c>
      <c r="JQ145" s="29">
        <v>136.75</v>
      </c>
      <c r="JR145" s="29">
        <v>138.6</v>
      </c>
      <c r="JS145" s="29">
        <v>138.88999999999999</v>
      </c>
      <c r="JT145" s="29">
        <v>141.476</v>
      </c>
      <c r="JU145" s="29">
        <v>146.042</v>
      </c>
      <c r="JV145" s="29">
        <v>150.16399999999999</v>
      </c>
      <c r="JW145" s="29">
        <v>147.06</v>
      </c>
      <c r="JX145" s="29">
        <v>144.762</v>
      </c>
      <c r="JY145" s="29">
        <v>146.679</v>
      </c>
      <c r="JZ145" s="29">
        <v>140.76900000000001</v>
      </c>
      <c r="KA145" s="29">
        <v>139.21299999999999</v>
      </c>
      <c r="KB145" s="29">
        <v>140.47900000000001</v>
      </c>
      <c r="KC145" s="29">
        <v>141.09700000000001</v>
      </c>
      <c r="KD145" s="29">
        <v>141.20099999999999</v>
      </c>
      <c r="KE145" s="29">
        <v>141.011</v>
      </c>
      <c r="KF145" s="29">
        <v>139.88800000000001</v>
      </c>
      <c r="KG145" s="29">
        <v>139.17099999999999</v>
      </c>
      <c r="KH145" s="29">
        <v>134.661</v>
      </c>
      <c r="KI145" s="29">
        <v>136.797</v>
      </c>
      <c r="KJ145" s="29">
        <v>137.15600000000001</v>
      </c>
      <c r="KK145" s="29">
        <v>134.922</v>
      </c>
      <c r="KL145" s="29">
        <v>133.637</v>
      </c>
      <c r="KM145" s="29">
        <v>130.27600000000001</v>
      </c>
      <c r="KN145" s="29">
        <v>133.15199999999999</v>
      </c>
      <c r="KO145" s="29">
        <v>151.922</v>
      </c>
      <c r="KP145" s="29">
        <v>151.47999999999999</v>
      </c>
      <c r="KQ145" s="29">
        <v>150.07499999999999</v>
      </c>
      <c r="KR145" s="29">
        <v>151.07</v>
      </c>
      <c r="KS145" s="29">
        <v>148.5</v>
      </c>
      <c r="KT145" s="29">
        <v>156.49100000000001</v>
      </c>
      <c r="KU145" s="29">
        <v>158.803</v>
      </c>
      <c r="KV145" s="29">
        <v>156.012</v>
      </c>
      <c r="KW145" s="29">
        <v>157.06200000000001</v>
      </c>
      <c r="KX145" s="29">
        <v>157.66499999999999</v>
      </c>
      <c r="KY145" s="29">
        <v>159.01599999999999</v>
      </c>
      <c r="KZ145" s="29">
        <v>158.23099999999999</v>
      </c>
      <c r="LA145" s="29">
        <v>155.846</v>
      </c>
      <c r="LB145" s="29">
        <v>157.81</v>
      </c>
      <c r="LC145" s="29">
        <v>156.41399999999999</v>
      </c>
      <c r="LD145" s="29">
        <v>165.083</v>
      </c>
      <c r="LE145" s="29">
        <v>175.637</v>
      </c>
      <c r="LF145" s="29">
        <v>176.93199999999999</v>
      </c>
      <c r="LG145" s="29">
        <v>185.482</v>
      </c>
      <c r="LH145" s="29">
        <v>189.61600000000001</v>
      </c>
      <c r="LI145" s="29">
        <v>180.36799999999999</v>
      </c>
      <c r="LJ145" s="29">
        <v>177.22499999999999</v>
      </c>
      <c r="LK145" s="29">
        <v>174.619</v>
      </c>
      <c r="LL145" s="29">
        <v>174.98400000000001</v>
      </c>
      <c r="LM145" s="29">
        <v>175.31100000000001</v>
      </c>
      <c r="LN145" s="29">
        <v>180.38800000000001</v>
      </c>
      <c r="LO145" s="29">
        <v>179.286</v>
      </c>
      <c r="LP145" s="29">
        <v>182.31299999999999</v>
      </c>
      <c r="LQ145" s="29">
        <v>173.37700000000001</v>
      </c>
      <c r="LR145" s="29">
        <v>163.65600000000001</v>
      </c>
      <c r="LS145" s="29">
        <v>161.27000000000001</v>
      </c>
      <c r="LT145" s="29">
        <v>162.00899999999999</v>
      </c>
      <c r="LU145" s="29">
        <v>152.499</v>
      </c>
      <c r="LV145" s="29">
        <v>147.23400000000001</v>
      </c>
      <c r="LW145" s="29">
        <v>147.654</v>
      </c>
      <c r="LX145" s="29">
        <v>151.964</v>
      </c>
      <c r="LY145" s="29">
        <v>157.18799999999999</v>
      </c>
      <c r="LZ145" s="29">
        <v>160.22300000000001</v>
      </c>
      <c r="MA145" s="29">
        <v>157.864</v>
      </c>
      <c r="MB145" s="29">
        <v>156.16999999999999</v>
      </c>
      <c r="MC145" s="29">
        <v>148.012</v>
      </c>
      <c r="MD145" s="29">
        <v>144.661</v>
      </c>
      <c r="ME145" s="29">
        <v>144.35</v>
      </c>
      <c r="MF145" s="29">
        <v>142.005</v>
      </c>
      <c r="MG145" s="29">
        <v>142.91200000000001</v>
      </c>
      <c r="MH145" s="29">
        <v>150.268</v>
      </c>
      <c r="MI145" s="29">
        <v>153.58099999999999</v>
      </c>
      <c r="MJ145" s="29">
        <v>153.69</v>
      </c>
      <c r="MK145" s="29">
        <v>150.614</v>
      </c>
      <c r="ML145" s="29">
        <v>152.91800000000001</v>
      </c>
      <c r="MM145" s="29">
        <v>156.625</v>
      </c>
      <c r="MN145" s="29">
        <v>166.15899999999999</v>
      </c>
      <c r="MO145" s="29">
        <v>169.001</v>
      </c>
      <c r="MP145" s="29">
        <v>176.821</v>
      </c>
      <c r="MQ145" s="29">
        <v>182.71</v>
      </c>
      <c r="MR145" s="29">
        <v>183.05500000000001</v>
      </c>
      <c r="MS145" s="29">
        <v>182.114</v>
      </c>
      <c r="MT145" s="29">
        <v>178.72900000000001</v>
      </c>
      <c r="MU145" s="29">
        <v>178.179</v>
      </c>
      <c r="MV145" s="29">
        <v>179.982</v>
      </c>
      <c r="MW145" s="29">
        <v>187.00299999999999</v>
      </c>
      <c r="MX145" s="29">
        <v>198.399</v>
      </c>
      <c r="MY145" s="29">
        <v>204.90100000000001</v>
      </c>
      <c r="MZ145" s="29">
        <v>208.55699999999999</v>
      </c>
      <c r="NA145" s="29">
        <v>210.101</v>
      </c>
      <c r="NB145" s="29">
        <v>211.06800000000001</v>
      </c>
      <c r="NC145" s="29">
        <v>207.88499999999999</v>
      </c>
      <c r="ND145" s="29">
        <v>217.32900000000001</v>
      </c>
      <c r="NE145" s="29">
        <v>222.73699999999999</v>
      </c>
      <c r="NF145" s="29">
        <v>220.88</v>
      </c>
      <c r="NG145" s="29">
        <v>222.726</v>
      </c>
      <c r="NH145" s="29">
        <v>228.136</v>
      </c>
      <c r="NI145" s="29">
        <v>231.43600000000001</v>
      </c>
      <c r="NJ145" s="29">
        <v>229.63300000000001</v>
      </c>
      <c r="NK145" s="29">
        <v>226.953</v>
      </c>
      <c r="NL145" s="29">
        <v>227.71600000000001</v>
      </c>
      <c r="NM145" s="29">
        <v>222.94499999999999</v>
      </c>
      <c r="NN145" s="29">
        <v>226.98500000000001</v>
      </c>
      <c r="NO145" s="29">
        <v>222.59299999999999</v>
      </c>
      <c r="NP145" s="29">
        <v>224.77</v>
      </c>
      <c r="NQ145" s="29">
        <v>213.916</v>
      </c>
      <c r="NR145" s="29">
        <v>211.87</v>
      </c>
      <c r="NS145" s="29">
        <v>211.136</v>
      </c>
      <c r="NT145" s="29">
        <v>210.58500000000001</v>
      </c>
      <c r="NU145" s="29">
        <v>208.28</v>
      </c>
      <c r="NV145" s="29">
        <v>213.62799999999999</v>
      </c>
      <c r="NW145" s="29">
        <v>213.62100000000001</v>
      </c>
      <c r="NX145" s="29">
        <v>216.523</v>
      </c>
      <c r="NY145" s="29">
        <v>211.114</v>
      </c>
      <c r="NZ145" s="29">
        <v>212.721</v>
      </c>
      <c r="OA145" s="29">
        <v>210.10499999999999</v>
      </c>
      <c r="OB145" s="29">
        <v>201.97300000000001</v>
      </c>
      <c r="OC145" s="29">
        <v>193.21700000000001</v>
      </c>
      <c r="OD145" s="29">
        <v>189.18</v>
      </c>
      <c r="OE145" s="29">
        <v>189.12200000000001</v>
      </c>
      <c r="OF145" s="29">
        <v>192.42099999999999</v>
      </c>
      <c r="OG145" s="29">
        <v>196.172</v>
      </c>
      <c r="OH145" s="29">
        <v>203.37299999999999</v>
      </c>
      <c r="OI145" s="29">
        <v>205.364</v>
      </c>
      <c r="OJ145" s="29">
        <v>204.57</v>
      </c>
      <c r="OK145" s="29">
        <v>203.87200000000001</v>
      </c>
      <c r="OL145" s="29">
        <v>203.48400000000001</v>
      </c>
      <c r="OM145" s="29">
        <v>207.399</v>
      </c>
      <c r="ON145" s="29">
        <v>204.84</v>
      </c>
      <c r="OO145" s="29">
        <v>209.31800000000001</v>
      </c>
      <c r="OP145" s="29">
        <v>204.102</v>
      </c>
      <c r="OQ145" s="29">
        <v>207.33099999999999</v>
      </c>
      <c r="OR145" s="29">
        <v>216.30799999999999</v>
      </c>
      <c r="OS145" s="29">
        <v>220.19499999999999</v>
      </c>
      <c r="OT145" s="29">
        <v>216.934</v>
      </c>
      <c r="OU145" s="29">
        <v>216.16900000000001</v>
      </c>
      <c r="OV145" s="29">
        <v>215.303</v>
      </c>
      <c r="OW145" s="29">
        <v>212.93100000000001</v>
      </c>
      <c r="OX145" s="29">
        <v>209.96899999999999</v>
      </c>
      <c r="OY145" s="29">
        <v>214.24100000000001</v>
      </c>
      <c r="OZ145" s="29">
        <v>213.65899999999999</v>
      </c>
      <c r="PA145" s="29">
        <v>224.90700000000001</v>
      </c>
      <c r="PB145" s="29">
        <v>231.417</v>
      </c>
      <c r="PC145" s="29">
        <v>248.23599999999999</v>
      </c>
      <c r="PD145" s="29">
        <v>244.43600000000001</v>
      </c>
      <c r="PE145" s="29">
        <v>246.899</v>
      </c>
      <c r="PF145" s="29">
        <v>246.22399999999999</v>
      </c>
      <c r="PG145" s="29">
        <v>243.119</v>
      </c>
      <c r="PH145" s="29">
        <v>236.94</v>
      </c>
      <c r="PI145" s="29">
        <v>233.73500000000001</v>
      </c>
      <c r="PJ145" s="29">
        <v>238.804</v>
      </c>
      <c r="PK145" s="29">
        <v>240.56200000000001</v>
      </c>
      <c r="PL145" s="29">
        <v>239.24199999999999</v>
      </c>
      <c r="PM145" s="29">
        <v>242.77699999999999</v>
      </c>
      <c r="PN145" s="29">
        <v>247.25299999999999</v>
      </c>
      <c r="PO145" s="29">
        <v>252.09700000000001</v>
      </c>
      <c r="PP145" s="29">
        <v>257.83199999999999</v>
      </c>
      <c r="PQ145" s="29">
        <v>254.101</v>
      </c>
      <c r="PR145" s="29">
        <v>247.928</v>
      </c>
      <c r="PS145" s="29">
        <v>242.45400000000001</v>
      </c>
      <c r="PT145" s="29">
        <v>242.559</v>
      </c>
      <c r="PU145" s="29">
        <v>240.184</v>
      </c>
      <c r="PV145" s="29">
        <v>239.53700000000001</v>
      </c>
      <c r="PW145" s="29">
        <v>241.30799999999999</v>
      </c>
      <c r="PX145" s="29">
        <v>246.261</v>
      </c>
      <c r="PY145" s="29">
        <v>248.73</v>
      </c>
      <c r="PZ145" s="29">
        <v>252.40600000000001</v>
      </c>
      <c r="QA145" s="29">
        <v>249.02</v>
      </c>
      <c r="QB145" s="29">
        <v>249.083</v>
      </c>
      <c r="QC145" s="29">
        <v>247.78299999999999</v>
      </c>
      <c r="QD145" s="29">
        <v>249.53700000000001</v>
      </c>
      <c r="QE145" s="29">
        <v>254.65899999999999</v>
      </c>
      <c r="QF145" s="29">
        <v>253.31</v>
      </c>
      <c r="QG145" s="29">
        <v>252.76499999999999</v>
      </c>
      <c r="QH145" s="29">
        <v>257.48700000000002</v>
      </c>
      <c r="QI145" s="29">
        <v>266.25900000000001</v>
      </c>
      <c r="QJ145" s="29">
        <v>268.08699999999999</v>
      </c>
      <c r="QK145" s="29">
        <v>261.38200000000001</v>
      </c>
      <c r="QL145" s="29">
        <v>251.75399999999999</v>
      </c>
      <c r="QM145" s="29">
        <v>256.75700000000001</v>
      </c>
      <c r="QN145" s="29">
        <v>264.233</v>
      </c>
      <c r="QO145" s="29">
        <v>268.52699999999999</v>
      </c>
      <c r="QP145" s="29">
        <v>272.13600000000002</v>
      </c>
      <c r="QQ145" s="29">
        <v>285.92500000000001</v>
      </c>
      <c r="QR145" s="29">
        <v>292.80599999999998</v>
      </c>
      <c r="QS145" s="29">
        <v>292.82299999999998</v>
      </c>
      <c r="QT145" s="29">
        <v>293.81900000000002</v>
      </c>
      <c r="QU145" s="29">
        <v>295.74599999999998</v>
      </c>
      <c r="QV145" s="29">
        <v>293.13299999999998</v>
      </c>
      <c r="QW145" s="29">
        <v>289.44499999999999</v>
      </c>
      <c r="QX145" s="29">
        <v>284.40300000000002</v>
      </c>
      <c r="QY145" s="29">
        <v>287.78399999999999</v>
      </c>
      <c r="QZ145" s="29">
        <v>293.988</v>
      </c>
      <c r="RA145" s="29">
        <v>294.66500000000002</v>
      </c>
      <c r="RB145" s="29">
        <v>300.88900000000001</v>
      </c>
      <c r="RC145" s="29">
        <v>299.815</v>
      </c>
      <c r="RD145" s="29">
        <v>294.91899999999998</v>
      </c>
      <c r="RE145" s="29">
        <v>301.23200000000003</v>
      </c>
      <c r="RF145" s="29">
        <v>299.86</v>
      </c>
      <c r="RG145" s="29">
        <v>308.17599999999999</v>
      </c>
      <c r="RH145" s="29">
        <v>313.41000000000003</v>
      </c>
      <c r="RI145" s="29">
        <v>319.29500000000002</v>
      </c>
      <c r="RJ145" s="29">
        <v>323.34899999999999</v>
      </c>
      <c r="RK145" s="29">
        <v>314.125</v>
      </c>
      <c r="RL145" s="29">
        <v>308.80099999999999</v>
      </c>
      <c r="RM145" s="29">
        <v>307.11</v>
      </c>
      <c r="RN145" s="29">
        <v>305.79399999999998</v>
      </c>
      <c r="RO145" s="29">
        <v>300.68099999999998</v>
      </c>
      <c r="RP145" s="29">
        <v>302.80900000000003</v>
      </c>
      <c r="RQ145" s="29">
        <v>302.45600000000002</v>
      </c>
      <c r="RR145" s="29">
        <v>301.149</v>
      </c>
      <c r="RS145" s="29">
        <v>299.89299999999997</v>
      </c>
      <c r="RT145" s="29">
        <v>296.62400000000002</v>
      </c>
      <c r="RU145" s="29">
        <v>297.798</v>
      </c>
      <c r="RV145" s="29">
        <v>296.79000000000002</v>
      </c>
      <c r="RW145" s="29">
        <v>303.221</v>
      </c>
      <c r="RX145" s="29">
        <v>309.29000000000002</v>
      </c>
      <c r="RY145" s="29">
        <v>310.87900000000002</v>
      </c>
      <c r="RZ145" s="29">
        <v>310.149</v>
      </c>
      <c r="SA145" s="29">
        <v>311.09899999999999</v>
      </c>
      <c r="SB145" s="29">
        <v>307.30099999999999</v>
      </c>
      <c r="SC145" s="29">
        <v>294.06299999999999</v>
      </c>
      <c r="SD145" s="29">
        <v>286.56900000000002</v>
      </c>
      <c r="SE145" s="29">
        <v>285.77499999999998</v>
      </c>
      <c r="SF145" s="29">
        <v>279.72300000000001</v>
      </c>
      <c r="SG145" s="29">
        <v>268.84899999999999</v>
      </c>
      <c r="SH145" s="29">
        <v>262.25200000000001</v>
      </c>
      <c r="SI145" s="29">
        <v>259.07499999999999</v>
      </c>
      <c r="SJ145" s="29">
        <v>264.72699999999998</v>
      </c>
      <c r="SK145" s="29">
        <v>263.31200000000001</v>
      </c>
      <c r="SL145" s="29">
        <v>263.47899999999998</v>
      </c>
      <c r="SM145" s="29">
        <v>271.17500000000001</v>
      </c>
      <c r="SN145" s="29">
        <v>256.46300000000002</v>
      </c>
      <c r="SO145" s="29">
        <v>249.88499999999999</v>
      </c>
      <c r="SP145" s="29">
        <v>244.476</v>
      </c>
      <c r="SQ145" s="29">
        <v>235.488</v>
      </c>
      <c r="SR145" s="29">
        <v>230.661</v>
      </c>
      <c r="SS145" s="29">
        <v>229.06700000000001</v>
      </c>
      <c r="ST145" s="29">
        <v>227.43199999999999</v>
      </c>
      <c r="SU145" s="29">
        <v>223.81</v>
      </c>
      <c r="SV145" s="29">
        <v>226.37899999999999</v>
      </c>
      <c r="SW145" s="29">
        <v>227.67699999999999</v>
      </c>
      <c r="SX145" s="29">
        <v>228.61199999999999</v>
      </c>
      <c r="SY145" s="29">
        <v>228.99799999999999</v>
      </c>
      <c r="SZ145" s="29">
        <v>231.04900000000001</v>
      </c>
      <c r="TA145" s="29">
        <v>233.70699999999999</v>
      </c>
      <c r="TB145" s="29">
        <v>235.80199999999999</v>
      </c>
      <c r="TC145" s="29">
        <v>237.57900000000001</v>
      </c>
      <c r="TD145" s="29">
        <v>239.02600000000001</v>
      </c>
      <c r="TE145" s="29">
        <v>226.68600000000001</v>
      </c>
      <c r="TF145" s="29">
        <v>226.30099999999999</v>
      </c>
      <c r="TG145" s="29">
        <v>224.05600000000001</v>
      </c>
      <c r="TH145" s="29">
        <v>217.517</v>
      </c>
    </row>
    <row r="146" spans="2:528" x14ac:dyDescent="0.25">
      <c r="B146" s="29" t="s">
        <v>683</v>
      </c>
      <c r="C146" s="29" t="s">
        <v>927</v>
      </c>
      <c r="D146" s="29">
        <f t="shared" si="17"/>
        <v>229</v>
      </c>
      <c r="E146" s="29" t="str" cm="1">
        <f t="array" ref="E146">_xll.BDP($B146&amp;" corp",E$11)</f>
        <v>ORSTED 1 3/4 12/09/19</v>
      </c>
      <c r="F146" s="29" t="str" cm="1">
        <f t="array" ref="F146">_xll.BDP($B146&amp;" corp",F$11)</f>
        <v>ORSTED</v>
      </c>
      <c r="G146" s="29" cm="1">
        <f t="array" ref="G146">_xll.BDP($B146&amp;" corp",G$11)</f>
        <v>1.75</v>
      </c>
      <c r="H146" s="31" cm="1">
        <f t="array" ref="H146">_xll.BDP($B146&amp;" corp",H$11)*1</f>
        <v>46639</v>
      </c>
      <c r="I146" s="31" t="str">
        <f t="shared" si="18"/>
        <v>ORSTED 1.75 27</v>
      </c>
      <c r="J146" s="29" t="str" cm="1">
        <f t="array" ref="J146">_xll.BDP($B146&amp;" corp",J$11)</f>
        <v>EUR</v>
      </c>
      <c r="K146" s="31" cm="1">
        <f t="array" ref="K146">_xll.BDP($B146&amp;" corp",K$11)*1</f>
        <v>43796</v>
      </c>
      <c r="L146" s="29">
        <f t="shared" ca="1" si="19"/>
        <v>330</v>
      </c>
      <c r="N146" s="29">
        <v>1</v>
      </c>
      <c r="O146" s="29" t="s">
        <v>1174</v>
      </c>
      <c r="P146" s="29">
        <f>_xll.BDH(B146&amp;"@"&amp;C146&amp;" Corp","blp_i_sprd_mid","-2AY",,"Dates=h","Fill=C","Sort=R","Dir=H","factor=1","pcs="&amp;TV147,"cols=229;rows=1")</f>
        <v>202.34399999999999</v>
      </c>
      <c r="Q146" s="29">
        <v>202.70099999999999</v>
      </c>
      <c r="R146" s="29">
        <v>205.06200000000001</v>
      </c>
      <c r="S146" s="29">
        <v>206.00899999999999</v>
      </c>
      <c r="T146" s="29">
        <v>206.535</v>
      </c>
      <c r="U146" s="29">
        <v>203.041</v>
      </c>
      <c r="V146" s="29">
        <v>201.274</v>
      </c>
      <c r="W146" s="29">
        <v>200.19399999999999</v>
      </c>
      <c r="X146" s="29">
        <v>199.673</v>
      </c>
      <c r="Y146" s="29">
        <v>198.77099999999999</v>
      </c>
      <c r="Z146" s="29">
        <v>196.83</v>
      </c>
      <c r="AA146" s="29">
        <v>197.45599999999999</v>
      </c>
      <c r="AB146" s="29">
        <v>199.976</v>
      </c>
      <c r="AC146" s="29">
        <v>202.024</v>
      </c>
      <c r="AD146" s="29">
        <v>203.33799999999999</v>
      </c>
      <c r="AE146" s="29">
        <v>205.148</v>
      </c>
      <c r="AF146" s="29">
        <v>208.749</v>
      </c>
      <c r="AG146" s="29">
        <v>209.185</v>
      </c>
      <c r="AH146" s="29">
        <v>211.53800000000001</v>
      </c>
      <c r="AI146" s="29">
        <v>207.261</v>
      </c>
      <c r="AJ146" s="29">
        <v>203.358</v>
      </c>
      <c r="AK146" s="29">
        <v>204.59299999999999</v>
      </c>
      <c r="AL146" s="29">
        <v>204.93199999999999</v>
      </c>
      <c r="AM146" s="29">
        <v>198.46799999999999</v>
      </c>
      <c r="AN146" s="29">
        <v>198.63200000000001</v>
      </c>
      <c r="AO146" s="29">
        <v>198.85599999999999</v>
      </c>
      <c r="AP146" s="29">
        <v>199.32900000000001</v>
      </c>
      <c r="AQ146" s="29">
        <v>200.26599999999999</v>
      </c>
      <c r="AR146" s="29">
        <v>199.90799999999999</v>
      </c>
      <c r="AS146" s="29">
        <v>194.50899999999999</v>
      </c>
      <c r="AT146" s="29">
        <v>195.93299999999999</v>
      </c>
      <c r="AU146" s="29">
        <v>198.31200000000001</v>
      </c>
      <c r="AV146" s="29">
        <v>197.41499999999999</v>
      </c>
      <c r="AW146" s="29">
        <v>197.46299999999999</v>
      </c>
      <c r="AX146" s="29">
        <v>197.61099999999999</v>
      </c>
      <c r="AY146" s="29">
        <v>197.572</v>
      </c>
      <c r="AZ146" s="29">
        <v>195.239</v>
      </c>
      <c r="BA146" s="29">
        <v>192.422</v>
      </c>
      <c r="BB146" s="29">
        <v>193.71899999999999</v>
      </c>
      <c r="BC146" s="29">
        <v>192.40299999999999</v>
      </c>
      <c r="BD146" s="29">
        <v>191.404</v>
      </c>
      <c r="BE146" s="29">
        <v>191.75</v>
      </c>
      <c r="BF146" s="29">
        <v>195.36199999999999</v>
      </c>
      <c r="BG146" s="29">
        <v>196.995</v>
      </c>
      <c r="BH146" s="29">
        <v>196.916</v>
      </c>
      <c r="BI146" s="29">
        <v>194.648</v>
      </c>
      <c r="BJ146" s="29">
        <v>195.00899999999999</v>
      </c>
      <c r="BK146" s="29">
        <v>193.46899999999999</v>
      </c>
      <c r="BL146" s="29">
        <v>191.309</v>
      </c>
      <c r="BM146" s="29">
        <v>189.84200000000001</v>
      </c>
      <c r="BN146" s="29">
        <v>196.43199999999999</v>
      </c>
      <c r="BO146" s="29">
        <v>200.88499999999999</v>
      </c>
      <c r="BP146" s="29">
        <v>206.77</v>
      </c>
      <c r="BQ146" s="29">
        <v>204.77199999999999</v>
      </c>
      <c r="BR146" s="29">
        <v>210.05099999999999</v>
      </c>
      <c r="BS146" s="29">
        <v>209.578</v>
      </c>
      <c r="BT146" s="29">
        <v>214.226</v>
      </c>
      <c r="BU146" s="29">
        <v>213.00399999999999</v>
      </c>
      <c r="BV146" s="29">
        <v>212.49100000000001</v>
      </c>
      <c r="BW146" s="29">
        <v>213.56100000000001</v>
      </c>
      <c r="BX146" s="29">
        <v>209.58099999999999</v>
      </c>
      <c r="BY146" s="29">
        <v>210.70699999999999</v>
      </c>
      <c r="BZ146" s="29">
        <v>210.63900000000001</v>
      </c>
      <c r="CA146" s="29">
        <v>212.30199999999999</v>
      </c>
      <c r="CB146" s="29">
        <v>216.4</v>
      </c>
      <c r="CC146" s="29">
        <v>218.16200000000001</v>
      </c>
      <c r="CD146" s="29">
        <v>216.125</v>
      </c>
      <c r="CE146" s="29">
        <v>219.708</v>
      </c>
      <c r="CF146" s="29">
        <v>220.874</v>
      </c>
      <c r="CG146" s="29">
        <v>223.55099999999999</v>
      </c>
      <c r="CH146" s="29">
        <v>221.578</v>
      </c>
      <c r="CI146" s="29">
        <v>222.839</v>
      </c>
      <c r="CJ146" s="29">
        <v>221.072</v>
      </c>
      <c r="CK146" s="29">
        <v>224.983</v>
      </c>
      <c r="CL146" s="29">
        <v>222.637</v>
      </c>
      <c r="CM146" s="29">
        <v>220.417</v>
      </c>
      <c r="CN146" s="29">
        <v>218.32900000000001</v>
      </c>
      <c r="CO146" s="29">
        <v>217.869</v>
      </c>
      <c r="CP146" s="29">
        <v>220.226</v>
      </c>
      <c r="CQ146" s="29">
        <v>221.75899999999999</v>
      </c>
      <c r="CR146" s="29">
        <v>219.23400000000001</v>
      </c>
      <c r="CS146" s="29">
        <v>222.73599999999999</v>
      </c>
      <c r="CT146" s="29">
        <v>222.61799999999999</v>
      </c>
      <c r="CU146" s="29">
        <v>222.12299999999999</v>
      </c>
      <c r="CV146" s="29">
        <v>218.886</v>
      </c>
      <c r="CW146" s="29">
        <v>217.17599999999999</v>
      </c>
      <c r="CX146" s="29">
        <v>215.50200000000001</v>
      </c>
      <c r="CY146" s="29">
        <v>215.37</v>
      </c>
      <c r="CZ146" s="29">
        <v>210.68700000000001</v>
      </c>
      <c r="DA146" s="29">
        <v>211.61</v>
      </c>
      <c r="DB146" s="29">
        <v>206.53899999999999</v>
      </c>
      <c r="DC146" s="29">
        <v>203.40600000000001</v>
      </c>
      <c r="DD146" s="29">
        <v>210.98699999999999</v>
      </c>
      <c r="DE146" s="29">
        <v>211.327</v>
      </c>
      <c r="DF146" s="29">
        <v>207.96799999999999</v>
      </c>
      <c r="DG146" s="29">
        <v>195.714</v>
      </c>
      <c r="DH146" s="29">
        <v>189.53299999999999</v>
      </c>
      <c r="DI146" s="29">
        <v>188.947</v>
      </c>
      <c r="DJ146" s="29">
        <v>190.2</v>
      </c>
      <c r="DK146" s="29">
        <v>198.01499999999999</v>
      </c>
      <c r="DL146" s="29">
        <v>202.345</v>
      </c>
      <c r="DM146" s="29">
        <v>207.821</v>
      </c>
      <c r="DN146" s="29">
        <v>208.40199999999999</v>
      </c>
      <c r="DO146" s="29">
        <v>210.76900000000001</v>
      </c>
      <c r="DP146" s="29">
        <v>207.863</v>
      </c>
      <c r="DQ146" s="29">
        <v>206.78</v>
      </c>
      <c r="DR146" s="29">
        <v>210.77799999999999</v>
      </c>
      <c r="DS146" s="29">
        <v>206.518</v>
      </c>
      <c r="DT146" s="29">
        <v>216.137</v>
      </c>
      <c r="DU146" s="29">
        <v>218.96700000000001</v>
      </c>
      <c r="DV146" s="29">
        <v>220.81200000000001</v>
      </c>
      <c r="DW146" s="29">
        <v>224.11099999999999</v>
      </c>
      <c r="DX146" s="29">
        <v>226.86799999999999</v>
      </c>
      <c r="DY146" s="29">
        <v>230.79900000000001</v>
      </c>
      <c r="DZ146" s="29">
        <v>231.38200000000001</v>
      </c>
      <c r="EA146" s="29">
        <v>228.66399999999999</v>
      </c>
      <c r="EB146" s="29">
        <v>227.88900000000001</v>
      </c>
      <c r="EC146" s="29">
        <v>227.57400000000001</v>
      </c>
      <c r="ED146" s="29">
        <v>227.59899999999999</v>
      </c>
      <c r="EE146" s="29">
        <v>228.649</v>
      </c>
      <c r="EF146" s="29">
        <v>227.583</v>
      </c>
      <c r="EG146" s="29">
        <v>232.38300000000001</v>
      </c>
      <c r="EH146" s="29">
        <v>232.422</v>
      </c>
      <c r="EI146" s="29">
        <v>231.06800000000001</v>
      </c>
      <c r="EJ146" s="29">
        <v>230.959</v>
      </c>
      <c r="EK146" s="29">
        <v>223.249</v>
      </c>
      <c r="EL146" s="29">
        <v>221.56800000000001</v>
      </c>
      <c r="EM146" s="29">
        <v>220.22</v>
      </c>
      <c r="EN146" s="29">
        <v>228.99799999999999</v>
      </c>
      <c r="EO146" s="29">
        <v>236.18799999999999</v>
      </c>
      <c r="EP146" s="29">
        <v>238.09800000000001</v>
      </c>
      <c r="EQ146" s="29">
        <v>246.75299999999999</v>
      </c>
      <c r="ER146" s="29">
        <v>253.655</v>
      </c>
      <c r="ES146" s="29">
        <v>256.00799999999998</v>
      </c>
      <c r="ET146" s="29">
        <v>259.01</v>
      </c>
      <c r="EU146" s="29">
        <v>257.71699999999998</v>
      </c>
      <c r="EV146" s="29">
        <v>256.05599999999998</v>
      </c>
      <c r="EW146" s="29">
        <v>274.96300000000002</v>
      </c>
      <c r="EX146" s="29">
        <v>292.74099999999999</v>
      </c>
      <c r="EY146" s="29">
        <v>311.30200000000002</v>
      </c>
      <c r="EZ146" s="29">
        <v>335.54599999999999</v>
      </c>
      <c r="FA146" s="29">
        <v>350.72699999999998</v>
      </c>
      <c r="FB146" s="29">
        <v>355.25900000000001</v>
      </c>
      <c r="FC146" s="29">
        <v>356.54500000000002</v>
      </c>
      <c r="FD146" s="29">
        <v>358.53699999999998</v>
      </c>
      <c r="FE146" s="29">
        <v>364.77499999999998</v>
      </c>
      <c r="FF146" s="29">
        <v>366.18299999999999</v>
      </c>
      <c r="FG146" s="29">
        <v>379.57</v>
      </c>
      <c r="FH146" s="29">
        <v>380.28800000000001</v>
      </c>
      <c r="FI146" s="29">
        <v>410.19200000000001</v>
      </c>
      <c r="FJ146" s="29">
        <v>417.16699999999997</v>
      </c>
      <c r="FK146" s="29">
        <v>408.40600000000001</v>
      </c>
      <c r="FL146" s="29">
        <v>409.31099999999998</v>
      </c>
      <c r="FM146" s="29">
        <v>412.26400000000001</v>
      </c>
      <c r="FN146" s="29">
        <v>375.12</v>
      </c>
      <c r="FO146" s="29">
        <v>319.10199999999998</v>
      </c>
      <c r="FP146" s="29">
        <v>264.447</v>
      </c>
      <c r="FQ146" s="29">
        <v>264.16399999999999</v>
      </c>
      <c r="FR146" s="29">
        <v>219</v>
      </c>
      <c r="FS146" s="29">
        <v>217.11</v>
      </c>
      <c r="FT146" s="29">
        <v>228.79499999999999</v>
      </c>
      <c r="FU146" s="29">
        <v>180.04</v>
      </c>
      <c r="FV146" s="29">
        <v>167.452</v>
      </c>
      <c r="FW146" s="29">
        <v>162.703</v>
      </c>
      <c r="FX146" s="29">
        <v>163.93199999999999</v>
      </c>
      <c r="FY146" s="29">
        <v>172.27099999999999</v>
      </c>
      <c r="FZ146" s="29">
        <v>171.82300000000001</v>
      </c>
      <c r="GA146" s="29">
        <v>155.68600000000001</v>
      </c>
      <c r="GB146" s="29">
        <v>146.482</v>
      </c>
      <c r="GC146" s="29">
        <v>145.321</v>
      </c>
      <c r="GD146" s="29">
        <v>141.411</v>
      </c>
      <c r="GE146" s="29">
        <v>133.65600000000001</v>
      </c>
      <c r="GF146" s="29">
        <v>136.29400000000001</v>
      </c>
      <c r="GG146" s="29">
        <v>138.977</v>
      </c>
      <c r="GH146" s="29">
        <v>143.71799999999999</v>
      </c>
      <c r="GI146" s="29">
        <v>143.28200000000001</v>
      </c>
      <c r="GJ146" s="29">
        <v>143.79300000000001</v>
      </c>
      <c r="GK146" s="29">
        <v>144.096</v>
      </c>
      <c r="GL146" s="29">
        <v>143.44900000000001</v>
      </c>
      <c r="GM146" s="29">
        <v>145.339</v>
      </c>
      <c r="GN146" s="29">
        <v>147.113</v>
      </c>
      <c r="GO146" s="29">
        <v>145.173</v>
      </c>
      <c r="GP146" s="29">
        <v>144.50399999999999</v>
      </c>
      <c r="GQ146" s="29">
        <v>146.10400000000001</v>
      </c>
      <c r="GR146" s="29">
        <v>151.30799999999999</v>
      </c>
      <c r="GS146" s="29">
        <v>158.82499999999999</v>
      </c>
      <c r="GT146" s="29">
        <v>158.28100000000001</v>
      </c>
      <c r="GU146" s="29">
        <v>157.44</v>
      </c>
      <c r="GV146" s="29">
        <v>153.62799999999999</v>
      </c>
      <c r="GW146" s="29">
        <v>154.36000000000001</v>
      </c>
      <c r="GX146" s="29">
        <v>159.48599999999999</v>
      </c>
      <c r="GY146" s="29">
        <v>150.34399999999999</v>
      </c>
      <c r="GZ146" s="29">
        <v>148.79900000000001</v>
      </c>
      <c r="HA146" s="29">
        <v>144.50299999999999</v>
      </c>
      <c r="HB146" s="29">
        <v>144.24299999999999</v>
      </c>
      <c r="HC146" s="29">
        <v>142.67500000000001</v>
      </c>
      <c r="HD146" s="29">
        <v>144.416</v>
      </c>
      <c r="HE146" s="29">
        <v>149.09299999999999</v>
      </c>
      <c r="HF146" s="29">
        <v>151.88499999999999</v>
      </c>
      <c r="HG146" s="29">
        <v>150.41800000000001</v>
      </c>
      <c r="HH146" s="29">
        <v>151.33199999999999</v>
      </c>
      <c r="HI146" s="29">
        <v>155.88</v>
      </c>
      <c r="HJ146" s="29">
        <v>154.55699999999999</v>
      </c>
      <c r="HK146" s="29">
        <v>159.131</v>
      </c>
      <c r="HL146" s="29">
        <v>162.203</v>
      </c>
      <c r="HM146" s="29">
        <v>162.292</v>
      </c>
      <c r="HN146" s="29">
        <v>161.595</v>
      </c>
      <c r="HO146" s="29">
        <v>156.982</v>
      </c>
      <c r="HP146" s="29">
        <v>153.685</v>
      </c>
      <c r="HQ146" s="29">
        <v>153.61199999999999</v>
      </c>
      <c r="HR146" s="29">
        <v>159.12</v>
      </c>
      <c r="HS146" s="29">
        <v>157.47</v>
      </c>
      <c r="HT146" s="29">
        <v>158.001</v>
      </c>
      <c r="HU146" s="29">
        <v>160.93600000000001</v>
      </c>
      <c r="HV146" s="29">
        <v>160.22999999999999</v>
      </c>
      <c r="HW146" s="29">
        <v>161.852</v>
      </c>
      <c r="HX146" s="29">
        <v>165.87799999999999</v>
      </c>
      <c r="HY146" s="29">
        <v>167.65199999999999</v>
      </c>
      <c r="HZ146" s="29">
        <v>168.44900000000001</v>
      </c>
      <c r="IA146" s="29">
        <v>170.215</v>
      </c>
      <c r="IB146" s="29">
        <v>174.50299999999999</v>
      </c>
      <c r="IC146" s="29">
        <v>171.91300000000001</v>
      </c>
      <c r="ID146" s="29">
        <v>173.44200000000001</v>
      </c>
      <c r="IE146" s="29">
        <v>176.22900000000001</v>
      </c>
      <c r="IF146" s="29">
        <v>179.06</v>
      </c>
      <c r="IG146" s="29">
        <v>182.505</v>
      </c>
      <c r="IH146" s="29">
        <v>186.221</v>
      </c>
      <c r="II146" s="29">
        <v>179.76300000000001</v>
      </c>
      <c r="IJ146" s="29">
        <v>189.01</v>
      </c>
    </row>
    <row r="147" spans="2:528" x14ac:dyDescent="0.25">
      <c r="B147" s="29" t="s">
        <v>486</v>
      </c>
      <c r="C147" s="29" t="s">
        <v>927</v>
      </c>
      <c r="D147" s="29">
        <f t="shared" si="17"/>
        <v>513</v>
      </c>
      <c r="E147" s="29" t="str" cm="1">
        <f t="array" ref="E147">_xll.BDP($B147&amp;" corp",E$11)</f>
        <v>SEVFP 2 1/2 PERP</v>
      </c>
      <c r="F147" s="29" t="str" cm="1">
        <f t="array" ref="F147">_xll.BDP($B147&amp;" corp",F$11)</f>
        <v>SEVFP</v>
      </c>
      <c r="G147" s="29" cm="1">
        <f t="array" ref="G147">_xll.BDP($B147&amp;" corp",G$11)</f>
        <v>2.5</v>
      </c>
      <c r="H147" s="31" cm="1">
        <f t="array" ref="H147">_xll.BDP($B147&amp;" corp",H$11)*1</f>
        <v>44650</v>
      </c>
      <c r="I147" s="31" t="str">
        <f t="shared" si="18"/>
        <v>SEVFP 2.5 22</v>
      </c>
      <c r="J147" s="29" t="str" cm="1">
        <f t="array" ref="J147">_xll.BDP($B147&amp;" corp",J$11)</f>
        <v>EUR</v>
      </c>
      <c r="K147" s="31" cm="1">
        <f t="array" ref="K147">_xll.BDP($B147&amp;" corp",K$11)*1</f>
        <v>42086</v>
      </c>
      <c r="L147" s="29">
        <f t="shared" ca="1" si="19"/>
        <v>2040</v>
      </c>
      <c r="N147" s="29">
        <v>1</v>
      </c>
      <c r="O147" s="29" t="s">
        <v>1174</v>
      </c>
      <c r="P147" s="29">
        <f>_xll.BDH(B147&amp;"@"&amp;C147&amp;" Corp","blp_i_sprd_mid","-2AY",,"Dates=h","Fill=C","Sort=R","Dir=H","factor=1","pcs="&amp;TV148,"cols=513;rows=1")</f>
        <v>135.96</v>
      </c>
      <c r="Q147" s="29">
        <v>137.35900000000001</v>
      </c>
      <c r="R147" s="29">
        <v>137.696</v>
      </c>
      <c r="S147" s="29">
        <v>141.57</v>
      </c>
      <c r="T147" s="29">
        <v>142.37899999999999</v>
      </c>
      <c r="U147" s="29">
        <v>136.57400000000001</v>
      </c>
      <c r="V147" s="29">
        <v>136.482</v>
      </c>
      <c r="W147" s="29">
        <v>135.57900000000001</v>
      </c>
      <c r="X147" s="29">
        <v>135.34100000000001</v>
      </c>
      <c r="Y147" s="29">
        <v>134.86099999999999</v>
      </c>
      <c r="Z147" s="29">
        <v>136.65</v>
      </c>
      <c r="AA147" s="29">
        <v>136.619</v>
      </c>
      <c r="AB147" s="29">
        <v>151.876</v>
      </c>
      <c r="AC147" s="29">
        <v>157.15100000000001</v>
      </c>
      <c r="AD147" s="29">
        <v>159.88399999999999</v>
      </c>
      <c r="AE147" s="29">
        <v>166.30099999999999</v>
      </c>
      <c r="AF147" s="29">
        <v>171.441</v>
      </c>
      <c r="AG147" s="29">
        <v>173.185</v>
      </c>
      <c r="AH147" s="29">
        <v>179.20699999999999</v>
      </c>
      <c r="AI147" s="29">
        <v>178.65199999999999</v>
      </c>
      <c r="AJ147" s="29">
        <v>172.28399999999999</v>
      </c>
      <c r="AK147" s="29">
        <v>176.13499999999999</v>
      </c>
      <c r="AL147" s="29">
        <v>176.387</v>
      </c>
      <c r="AM147" s="29">
        <v>169.506</v>
      </c>
      <c r="AN147" s="29">
        <v>168.571</v>
      </c>
      <c r="AO147" s="29">
        <v>168.98</v>
      </c>
      <c r="AP147" s="29">
        <v>183.762</v>
      </c>
      <c r="AQ147" s="29">
        <v>191.15700000000001</v>
      </c>
      <c r="AR147" s="29">
        <v>188.17699999999999</v>
      </c>
      <c r="AS147" s="29">
        <v>180.48500000000001</v>
      </c>
      <c r="AT147" s="29">
        <v>181.054</v>
      </c>
      <c r="AU147" s="29">
        <v>176.625</v>
      </c>
      <c r="AV147" s="29">
        <v>172.86600000000001</v>
      </c>
      <c r="AW147" s="29">
        <v>163.72900000000001</v>
      </c>
      <c r="AX147" s="29">
        <v>141.90899999999999</v>
      </c>
      <c r="AY147" s="29">
        <v>140.61699999999999</v>
      </c>
      <c r="AZ147" s="29">
        <v>138.167</v>
      </c>
      <c r="BA147" s="29">
        <v>111.93899999999999</v>
      </c>
      <c r="BB147" s="29">
        <v>128.82300000000001</v>
      </c>
      <c r="BC147" s="29">
        <v>128.81399999999999</v>
      </c>
      <c r="BD147" s="29">
        <v>122.97499999999999</v>
      </c>
      <c r="BE147" s="29">
        <v>123.08799999999999</v>
      </c>
      <c r="BF147" s="29">
        <v>125.747</v>
      </c>
      <c r="BG147" s="29">
        <v>128.07499999999999</v>
      </c>
      <c r="BH147" s="29">
        <v>129.84</v>
      </c>
      <c r="BI147" s="29">
        <v>125.247</v>
      </c>
      <c r="BJ147" s="29">
        <v>125.747</v>
      </c>
      <c r="BK147" s="29">
        <v>123.298</v>
      </c>
      <c r="BL147" s="29">
        <v>121.822</v>
      </c>
      <c r="BM147" s="29">
        <v>120.355</v>
      </c>
      <c r="BN147" s="29">
        <v>121.989</v>
      </c>
      <c r="BO147" s="29">
        <v>130.548</v>
      </c>
      <c r="BP147" s="29">
        <v>137.73099999999999</v>
      </c>
      <c r="BQ147" s="29">
        <v>144.114</v>
      </c>
      <c r="BR147" s="29">
        <v>150.619</v>
      </c>
      <c r="BS147" s="29">
        <v>160.11600000000001</v>
      </c>
      <c r="BT147" s="29">
        <v>163.53800000000001</v>
      </c>
      <c r="BU147" s="29">
        <v>170.44</v>
      </c>
      <c r="BV147" s="29">
        <v>176.209</v>
      </c>
      <c r="BW147" s="29">
        <v>172.90299999999999</v>
      </c>
      <c r="BX147" s="29">
        <v>173.26499999999999</v>
      </c>
      <c r="BY147" s="29">
        <v>173.51599999999999</v>
      </c>
      <c r="BZ147" s="29">
        <v>172.28299999999999</v>
      </c>
      <c r="CA147" s="29">
        <v>177.078</v>
      </c>
      <c r="CB147" s="29">
        <v>185.90600000000001</v>
      </c>
      <c r="CC147" s="29">
        <v>184.749</v>
      </c>
      <c r="CD147" s="29">
        <v>184.29400000000001</v>
      </c>
      <c r="CE147" s="29">
        <v>215.18600000000001</v>
      </c>
      <c r="CF147" s="29">
        <v>237.29300000000001</v>
      </c>
      <c r="CG147" s="29">
        <v>246.15899999999999</v>
      </c>
      <c r="CH147" s="29">
        <v>246.1</v>
      </c>
      <c r="CI147" s="29">
        <v>249.53100000000001</v>
      </c>
      <c r="CJ147" s="29">
        <v>251.017</v>
      </c>
      <c r="CK147" s="29">
        <v>251.785</v>
      </c>
      <c r="CL147" s="29">
        <v>250.92099999999999</v>
      </c>
      <c r="CM147" s="29">
        <v>245.69800000000001</v>
      </c>
      <c r="CN147" s="29">
        <v>245.02799999999999</v>
      </c>
      <c r="CO147" s="29">
        <v>245.22</v>
      </c>
      <c r="CP147" s="29">
        <v>254.739</v>
      </c>
      <c r="CQ147" s="29">
        <v>255.18299999999999</v>
      </c>
      <c r="CR147" s="29">
        <v>256.63099999999997</v>
      </c>
      <c r="CS147" s="29">
        <v>260.29399999999998</v>
      </c>
      <c r="CT147" s="29">
        <v>264.005</v>
      </c>
      <c r="CU147" s="29">
        <v>265.505</v>
      </c>
      <c r="CV147" s="29">
        <v>266.291</v>
      </c>
      <c r="CW147" s="29">
        <v>264.34699999999998</v>
      </c>
      <c r="CX147" s="29">
        <v>261.01100000000002</v>
      </c>
      <c r="CY147" s="29">
        <v>261.85899999999998</v>
      </c>
      <c r="CZ147" s="29">
        <v>254.06399999999999</v>
      </c>
      <c r="DA147" s="29">
        <v>257.99299999999999</v>
      </c>
      <c r="DB147" s="29">
        <v>250.83</v>
      </c>
      <c r="DC147" s="29">
        <v>245.74799999999999</v>
      </c>
      <c r="DD147" s="29">
        <v>260.10199999999998</v>
      </c>
      <c r="DE147" s="29">
        <v>250.58799999999999</v>
      </c>
      <c r="DF147" s="29">
        <v>247.596</v>
      </c>
      <c r="DG147" s="29">
        <v>223.93700000000001</v>
      </c>
      <c r="DH147" s="29">
        <v>205.92099999999999</v>
      </c>
      <c r="DI147" s="29">
        <v>195.40100000000001</v>
      </c>
      <c r="DJ147" s="29">
        <v>207.19399999999999</v>
      </c>
      <c r="DK147" s="29">
        <v>247.80099999999999</v>
      </c>
      <c r="DL147" s="29">
        <v>257.53300000000002</v>
      </c>
      <c r="DM147" s="29">
        <v>267.32100000000003</v>
      </c>
      <c r="DN147" s="29">
        <v>269.03899999999999</v>
      </c>
      <c r="DO147" s="29">
        <v>265.80200000000002</v>
      </c>
      <c r="DP147" s="29">
        <v>259.916</v>
      </c>
      <c r="DQ147" s="29">
        <v>256.91800000000001</v>
      </c>
      <c r="DR147" s="29">
        <v>261.589</v>
      </c>
      <c r="DS147" s="29">
        <v>242.67400000000001</v>
      </c>
      <c r="DT147" s="29">
        <v>283.267</v>
      </c>
      <c r="DU147" s="29">
        <v>283.952</v>
      </c>
      <c r="DV147" s="29">
        <v>286.97300000000001</v>
      </c>
      <c r="DW147" s="29">
        <v>295.52600000000001</v>
      </c>
      <c r="DX147" s="29">
        <v>316.096</v>
      </c>
      <c r="DY147" s="29">
        <v>319.01600000000002</v>
      </c>
      <c r="DZ147" s="29">
        <v>318.245</v>
      </c>
      <c r="EA147" s="29">
        <v>311.34699999999998</v>
      </c>
      <c r="EB147" s="29">
        <v>307.67500000000001</v>
      </c>
      <c r="EC147" s="29">
        <v>310.78300000000002</v>
      </c>
      <c r="ED147" s="29">
        <v>272.61099999999999</v>
      </c>
      <c r="EE147" s="29">
        <v>305.87200000000001</v>
      </c>
      <c r="EF147" s="29">
        <v>305.18900000000002</v>
      </c>
      <c r="EG147" s="29">
        <v>306.66800000000001</v>
      </c>
      <c r="EH147" s="29">
        <v>306.65100000000001</v>
      </c>
      <c r="EI147" s="29">
        <v>290.64100000000002</v>
      </c>
      <c r="EJ147" s="29">
        <v>285.90600000000001</v>
      </c>
      <c r="EK147" s="29">
        <v>278.673</v>
      </c>
      <c r="EL147" s="29">
        <v>276.40300000000002</v>
      </c>
      <c r="EM147" s="29">
        <v>271.13</v>
      </c>
      <c r="EN147" s="29">
        <v>297.42099999999999</v>
      </c>
      <c r="EO147" s="29">
        <v>307.15600000000001</v>
      </c>
      <c r="EP147" s="29">
        <v>308.31200000000001</v>
      </c>
      <c r="EQ147" s="29">
        <v>315.08800000000002</v>
      </c>
      <c r="ER147" s="29">
        <v>304.02300000000002</v>
      </c>
      <c r="ES147" s="29">
        <v>307.952</v>
      </c>
      <c r="ET147" s="29">
        <v>309.61099999999999</v>
      </c>
      <c r="EU147" s="29">
        <v>299.68299999999999</v>
      </c>
      <c r="EV147" s="29">
        <v>310.94200000000001</v>
      </c>
      <c r="EW147" s="29">
        <v>344.846</v>
      </c>
      <c r="EX147" s="29">
        <v>402.49</v>
      </c>
      <c r="EY147" s="29">
        <v>440.78199999999998</v>
      </c>
      <c r="EZ147" s="29">
        <v>461.95299999999997</v>
      </c>
      <c r="FA147" s="29">
        <v>468.51400000000001</v>
      </c>
      <c r="FB147" s="29">
        <v>463.61799999999999</v>
      </c>
      <c r="FC147" s="29">
        <v>464.14100000000002</v>
      </c>
      <c r="FD147" s="29">
        <v>468.15300000000002</v>
      </c>
      <c r="FE147" s="29">
        <v>477.57299999999998</v>
      </c>
      <c r="FF147" s="29">
        <v>478.72899999999998</v>
      </c>
      <c r="FG147" s="29">
        <v>478.25400000000002</v>
      </c>
      <c r="FH147" s="29">
        <v>475.99400000000003</v>
      </c>
      <c r="FI147" s="29">
        <v>502.786</v>
      </c>
      <c r="FJ147" s="29">
        <v>500.846</v>
      </c>
      <c r="FK147" s="29">
        <v>496.97</v>
      </c>
      <c r="FL147" s="29">
        <v>499.72399999999999</v>
      </c>
      <c r="FM147" s="29">
        <v>496.71199999999999</v>
      </c>
      <c r="FN147" s="29">
        <v>461.00299999999999</v>
      </c>
      <c r="FO147" s="29">
        <v>388.137</v>
      </c>
      <c r="FP147" s="29">
        <v>282.24400000000003</v>
      </c>
      <c r="FQ147" s="29">
        <v>266.702</v>
      </c>
      <c r="FR147" s="29">
        <v>221.744</v>
      </c>
      <c r="FS147" s="29">
        <v>207.58</v>
      </c>
      <c r="FT147" s="29">
        <v>212.99100000000001</v>
      </c>
      <c r="FU147" s="29">
        <v>171.816</v>
      </c>
      <c r="FV147" s="29">
        <v>139.756</v>
      </c>
      <c r="FW147" s="29">
        <v>131.25200000000001</v>
      </c>
      <c r="FX147" s="29">
        <v>132.66200000000001</v>
      </c>
      <c r="FY147" s="29">
        <v>143.428</v>
      </c>
      <c r="FZ147" s="29">
        <v>141.714</v>
      </c>
      <c r="GA147" s="29">
        <v>114.873</v>
      </c>
      <c r="GB147" s="29">
        <v>103.94</v>
      </c>
      <c r="GC147" s="29">
        <v>91.311999999999998</v>
      </c>
      <c r="GD147" s="29">
        <v>84.242999999999995</v>
      </c>
      <c r="GE147" s="29">
        <v>74.594999999999999</v>
      </c>
      <c r="GF147" s="29">
        <v>74.518000000000001</v>
      </c>
      <c r="GG147" s="29">
        <v>76.643000000000001</v>
      </c>
      <c r="GH147" s="29">
        <v>78.174999999999997</v>
      </c>
      <c r="GI147" s="29">
        <v>78.292000000000002</v>
      </c>
      <c r="GJ147" s="29">
        <v>78.924999999999997</v>
      </c>
      <c r="GK147" s="29">
        <v>80.647999999999996</v>
      </c>
      <c r="GL147" s="29">
        <v>80.033000000000001</v>
      </c>
      <c r="GM147" s="29">
        <v>81.89</v>
      </c>
      <c r="GN147" s="29">
        <v>81.722999999999999</v>
      </c>
      <c r="GO147" s="29">
        <v>80.039000000000001</v>
      </c>
      <c r="GP147" s="29">
        <v>80.234999999999999</v>
      </c>
      <c r="GQ147" s="29">
        <v>82.548000000000002</v>
      </c>
      <c r="GR147" s="29">
        <v>85.552999999999997</v>
      </c>
      <c r="GS147" s="29">
        <v>89.980999999999995</v>
      </c>
      <c r="GT147" s="29">
        <v>90.393000000000001</v>
      </c>
      <c r="GU147" s="29">
        <v>90.998000000000005</v>
      </c>
      <c r="GV147" s="29">
        <v>89.012</v>
      </c>
      <c r="GW147" s="29">
        <v>91.433999999999997</v>
      </c>
      <c r="GX147" s="29">
        <v>94.313999999999993</v>
      </c>
      <c r="GY147" s="29">
        <v>85.513000000000005</v>
      </c>
      <c r="GZ147" s="29">
        <v>84.128</v>
      </c>
      <c r="HA147" s="29">
        <v>82.918000000000006</v>
      </c>
      <c r="HB147" s="29">
        <v>82.853999999999999</v>
      </c>
      <c r="HC147" s="29">
        <v>82.786000000000001</v>
      </c>
      <c r="HD147" s="29">
        <v>83.367000000000004</v>
      </c>
      <c r="HE147" s="29">
        <v>89.344999999999999</v>
      </c>
      <c r="HF147" s="29">
        <v>94.578000000000003</v>
      </c>
      <c r="HG147" s="29">
        <v>94.605000000000004</v>
      </c>
      <c r="HH147" s="29">
        <v>94.397999999999996</v>
      </c>
      <c r="HI147" s="29">
        <v>96.26</v>
      </c>
      <c r="HJ147" s="29">
        <v>96.486000000000004</v>
      </c>
      <c r="HK147" s="29">
        <v>99.897000000000006</v>
      </c>
      <c r="HL147" s="29">
        <v>98.734999999999999</v>
      </c>
      <c r="HM147" s="29">
        <v>99.222999999999999</v>
      </c>
      <c r="HN147" s="29">
        <v>99.51</v>
      </c>
      <c r="HO147" s="29">
        <v>95.998000000000005</v>
      </c>
      <c r="HP147" s="29">
        <v>97.456000000000003</v>
      </c>
      <c r="HQ147" s="29">
        <v>99.316999999999993</v>
      </c>
      <c r="HR147" s="29">
        <v>97.085999999999999</v>
      </c>
      <c r="HS147" s="29">
        <v>96.528000000000006</v>
      </c>
      <c r="HT147" s="29">
        <v>99.846999999999994</v>
      </c>
      <c r="HU147" s="29">
        <v>103.432</v>
      </c>
      <c r="HV147" s="29">
        <v>102.61799999999999</v>
      </c>
      <c r="HW147" s="29">
        <v>107.99</v>
      </c>
      <c r="HX147" s="29">
        <v>108.468</v>
      </c>
      <c r="HY147" s="29">
        <v>108.345</v>
      </c>
      <c r="HZ147" s="29">
        <v>110.595</v>
      </c>
      <c r="IA147" s="29">
        <v>114.827</v>
      </c>
      <c r="IB147" s="29">
        <v>115.61499999999999</v>
      </c>
      <c r="IC147" s="29">
        <v>114.688</v>
      </c>
      <c r="ID147" s="29">
        <v>114.782</v>
      </c>
      <c r="IE147" s="29">
        <v>115.76</v>
      </c>
      <c r="IF147" s="29">
        <v>120.42</v>
      </c>
      <c r="IG147" s="29">
        <v>121.706</v>
      </c>
      <c r="IH147" s="29">
        <v>121.179</v>
      </c>
      <c r="II147" s="29">
        <v>114.607</v>
      </c>
      <c r="IJ147" s="29">
        <v>116.86</v>
      </c>
      <c r="IK147" s="29">
        <v>117.532</v>
      </c>
      <c r="IL147" s="29">
        <v>117.39400000000001</v>
      </c>
      <c r="IM147" s="29">
        <v>118.489</v>
      </c>
      <c r="IN147" s="29">
        <v>118.617</v>
      </c>
      <c r="IO147" s="29">
        <v>125.27200000000001</v>
      </c>
      <c r="IP147" s="29">
        <v>125.836</v>
      </c>
      <c r="IQ147" s="29">
        <v>124.84699999999999</v>
      </c>
      <c r="IR147" s="29">
        <v>118.86499999999999</v>
      </c>
      <c r="IS147" s="29">
        <v>110.194</v>
      </c>
      <c r="IT147" s="29">
        <v>108.17400000000001</v>
      </c>
      <c r="IU147" s="29">
        <v>106.60899999999999</v>
      </c>
      <c r="IV147" s="29">
        <v>106.33199999999999</v>
      </c>
      <c r="IW147" s="29">
        <v>103.04</v>
      </c>
      <c r="IX147" s="29">
        <v>102.166</v>
      </c>
      <c r="IY147" s="29">
        <v>99.45</v>
      </c>
      <c r="IZ147" s="29">
        <v>97.061000000000007</v>
      </c>
      <c r="JA147" s="29">
        <v>98.494</v>
      </c>
      <c r="JB147" s="29">
        <v>96.918000000000006</v>
      </c>
      <c r="JC147" s="29">
        <v>100.093</v>
      </c>
      <c r="JD147" s="29">
        <v>101.62</v>
      </c>
      <c r="JE147" s="29">
        <v>103.965</v>
      </c>
      <c r="JF147" s="29">
        <v>97.738</v>
      </c>
      <c r="JG147" s="29">
        <v>96.725999999999999</v>
      </c>
      <c r="JH147" s="29">
        <v>92.248000000000005</v>
      </c>
      <c r="JI147" s="29">
        <v>90.614000000000004</v>
      </c>
      <c r="JJ147" s="29">
        <v>94.991</v>
      </c>
      <c r="JK147" s="29">
        <v>95.028999999999996</v>
      </c>
      <c r="JL147" s="29">
        <v>91.665999999999997</v>
      </c>
      <c r="JM147" s="29">
        <v>90.738</v>
      </c>
      <c r="JN147" s="29">
        <v>93.004999999999995</v>
      </c>
      <c r="JO147" s="29">
        <v>94.287000000000006</v>
      </c>
      <c r="JP147" s="29">
        <v>95.3</v>
      </c>
      <c r="JQ147" s="29">
        <v>97.728999999999999</v>
      </c>
      <c r="JR147" s="29">
        <v>97.850999999999999</v>
      </c>
      <c r="JS147" s="29">
        <v>98.867000000000004</v>
      </c>
      <c r="JT147" s="29">
        <v>100.277</v>
      </c>
      <c r="JU147" s="29">
        <v>104.846</v>
      </c>
      <c r="JV147" s="29">
        <v>107.21899999999999</v>
      </c>
      <c r="JW147" s="29">
        <v>101.011</v>
      </c>
      <c r="JX147" s="29">
        <v>99.91</v>
      </c>
      <c r="JY147" s="29">
        <v>99.311999999999998</v>
      </c>
      <c r="JZ147" s="29">
        <v>93.048000000000002</v>
      </c>
      <c r="KA147" s="29">
        <v>86.201999999999998</v>
      </c>
      <c r="KB147" s="29">
        <v>88.790999999999997</v>
      </c>
      <c r="KC147" s="29">
        <v>88.582999999999998</v>
      </c>
      <c r="KD147" s="29">
        <v>88.739000000000004</v>
      </c>
      <c r="KE147" s="29">
        <v>88.664000000000001</v>
      </c>
      <c r="KF147" s="29">
        <v>85.948999999999998</v>
      </c>
      <c r="KG147" s="29">
        <v>85.974999999999994</v>
      </c>
      <c r="KH147" s="29">
        <v>80.057000000000002</v>
      </c>
      <c r="KI147" s="29">
        <v>88.216999999999999</v>
      </c>
      <c r="KJ147" s="29">
        <v>89.128</v>
      </c>
      <c r="KK147" s="29">
        <v>84.926000000000002</v>
      </c>
      <c r="KL147" s="29">
        <v>80.900000000000006</v>
      </c>
      <c r="KM147" s="29">
        <v>80.004999999999995</v>
      </c>
      <c r="KN147" s="29">
        <v>80.004999999999995</v>
      </c>
      <c r="KO147" s="29">
        <v>107.627</v>
      </c>
      <c r="KP147" s="29">
        <v>108.626</v>
      </c>
      <c r="KQ147" s="29">
        <v>105.697</v>
      </c>
      <c r="KR147" s="29">
        <v>102.44199999999999</v>
      </c>
      <c r="KS147" s="29">
        <v>101.404</v>
      </c>
      <c r="KT147" s="29">
        <v>106.608</v>
      </c>
      <c r="KU147" s="29">
        <v>111.108</v>
      </c>
      <c r="KV147" s="29">
        <v>106.44499999999999</v>
      </c>
      <c r="KW147" s="29">
        <v>104.008</v>
      </c>
      <c r="KX147" s="29">
        <v>103.625</v>
      </c>
      <c r="KY147" s="29">
        <v>104.10899999999999</v>
      </c>
      <c r="KZ147" s="29">
        <v>102.884</v>
      </c>
      <c r="LA147" s="29">
        <v>103.495</v>
      </c>
      <c r="LB147" s="29">
        <v>104.367</v>
      </c>
      <c r="LC147" s="29">
        <v>105.655</v>
      </c>
      <c r="LD147" s="29">
        <v>120.005</v>
      </c>
      <c r="LE147" s="29">
        <v>125.79900000000001</v>
      </c>
      <c r="LF147" s="29">
        <v>126.3</v>
      </c>
      <c r="LG147" s="29">
        <v>132.51300000000001</v>
      </c>
      <c r="LH147" s="29">
        <v>135.678</v>
      </c>
      <c r="LI147" s="29">
        <v>125.875</v>
      </c>
      <c r="LJ147" s="29">
        <v>124.815</v>
      </c>
      <c r="LK147" s="29">
        <v>123.312</v>
      </c>
      <c r="LL147" s="29">
        <v>127.22499999999999</v>
      </c>
      <c r="LM147" s="29">
        <v>125.916</v>
      </c>
      <c r="LN147" s="29">
        <v>129.99299999999999</v>
      </c>
      <c r="LO147" s="29">
        <v>133.20500000000001</v>
      </c>
      <c r="LP147" s="29">
        <v>140.61199999999999</v>
      </c>
      <c r="LQ147" s="29">
        <v>132.88399999999999</v>
      </c>
      <c r="LR147" s="29">
        <v>122.07</v>
      </c>
      <c r="LS147" s="29">
        <v>118.539</v>
      </c>
      <c r="LT147" s="29">
        <v>120.458</v>
      </c>
      <c r="LU147" s="29">
        <v>111.696</v>
      </c>
      <c r="LV147" s="29">
        <v>109.871</v>
      </c>
      <c r="LW147" s="29">
        <v>110.40600000000001</v>
      </c>
      <c r="LX147" s="29">
        <v>121.61799999999999</v>
      </c>
      <c r="LY147" s="29">
        <v>128.01900000000001</v>
      </c>
      <c r="LZ147" s="29">
        <v>131.86799999999999</v>
      </c>
      <c r="MA147" s="29">
        <v>131.51300000000001</v>
      </c>
      <c r="MB147" s="29">
        <v>132.04599999999999</v>
      </c>
      <c r="MC147" s="29">
        <v>125.843</v>
      </c>
      <c r="MD147" s="29">
        <v>126.051</v>
      </c>
      <c r="ME147" s="29">
        <v>126.21299999999999</v>
      </c>
      <c r="MF147" s="29">
        <v>122.72</v>
      </c>
      <c r="MG147" s="29">
        <v>124.309</v>
      </c>
      <c r="MH147" s="29">
        <v>132.898</v>
      </c>
      <c r="MI147" s="29">
        <v>133.15100000000001</v>
      </c>
      <c r="MJ147" s="29">
        <v>130.86199999999999</v>
      </c>
      <c r="MK147" s="29">
        <v>126.994</v>
      </c>
      <c r="ML147" s="29">
        <v>126.551</v>
      </c>
      <c r="MM147" s="29">
        <v>129.39599999999999</v>
      </c>
      <c r="MN147" s="29">
        <v>134.08099999999999</v>
      </c>
      <c r="MO147" s="29">
        <v>137.68899999999999</v>
      </c>
      <c r="MP147" s="29">
        <v>143.221</v>
      </c>
      <c r="MQ147" s="29">
        <v>148.715</v>
      </c>
      <c r="MR147" s="29">
        <v>149.26900000000001</v>
      </c>
      <c r="MS147" s="29">
        <v>147.06299999999999</v>
      </c>
      <c r="MT147" s="29">
        <v>139.94300000000001</v>
      </c>
      <c r="MU147" s="29">
        <v>139.80799999999999</v>
      </c>
      <c r="MV147" s="29">
        <v>138.58000000000001</v>
      </c>
      <c r="MW147" s="29">
        <v>147.32599999999999</v>
      </c>
      <c r="MX147" s="29">
        <v>156.083</v>
      </c>
      <c r="MY147" s="29">
        <v>163.02799999999999</v>
      </c>
      <c r="MZ147" s="29">
        <v>166.23699999999999</v>
      </c>
      <c r="NA147" s="29">
        <v>167.35599999999999</v>
      </c>
      <c r="NB147" s="29">
        <v>167.44399999999999</v>
      </c>
      <c r="NC147" s="29">
        <v>165.392</v>
      </c>
      <c r="ND147" s="29">
        <v>174.08199999999999</v>
      </c>
      <c r="NE147" s="29">
        <v>179.37200000000001</v>
      </c>
      <c r="NF147" s="29">
        <v>178.32400000000001</v>
      </c>
      <c r="NG147" s="29">
        <v>183.02699999999999</v>
      </c>
      <c r="NH147" s="29">
        <v>193.62700000000001</v>
      </c>
      <c r="NI147" s="29">
        <v>198.791</v>
      </c>
      <c r="NJ147" s="29">
        <v>198.149</v>
      </c>
      <c r="NK147" s="29">
        <v>196.904</v>
      </c>
      <c r="NL147" s="29">
        <v>198.64500000000001</v>
      </c>
      <c r="NM147" s="29">
        <v>197.53800000000001</v>
      </c>
      <c r="NN147" s="29">
        <v>199.97200000000001</v>
      </c>
      <c r="NO147" s="29">
        <v>199.249</v>
      </c>
      <c r="NP147" s="29">
        <v>200.066</v>
      </c>
      <c r="NQ147" s="29">
        <v>188.83799999999999</v>
      </c>
      <c r="NR147" s="29">
        <v>184.28800000000001</v>
      </c>
      <c r="NS147" s="29">
        <v>183.898</v>
      </c>
      <c r="NT147" s="29">
        <v>184.345</v>
      </c>
      <c r="NU147" s="29">
        <v>182.39699999999999</v>
      </c>
      <c r="NV147" s="29">
        <v>187.08600000000001</v>
      </c>
      <c r="NW147" s="29">
        <v>186.93600000000001</v>
      </c>
      <c r="NX147" s="29">
        <v>187.161</v>
      </c>
      <c r="NY147" s="29">
        <v>182.43700000000001</v>
      </c>
      <c r="NZ147" s="29">
        <v>183.05699999999999</v>
      </c>
      <c r="OA147" s="29">
        <v>181.74199999999999</v>
      </c>
      <c r="OB147" s="29">
        <v>173.267</v>
      </c>
      <c r="OC147" s="29">
        <v>162.90100000000001</v>
      </c>
      <c r="OD147" s="29">
        <v>165.64500000000001</v>
      </c>
      <c r="OE147" s="29">
        <v>169.31200000000001</v>
      </c>
      <c r="OF147" s="29">
        <v>174.46100000000001</v>
      </c>
      <c r="OG147" s="29">
        <v>175.94499999999999</v>
      </c>
      <c r="OH147" s="29">
        <v>178.18</v>
      </c>
      <c r="OI147" s="29">
        <v>182.20500000000001</v>
      </c>
      <c r="OJ147" s="29">
        <v>182.25899999999999</v>
      </c>
      <c r="OK147" s="29">
        <v>182.06700000000001</v>
      </c>
      <c r="OL147" s="29">
        <v>184.08699999999999</v>
      </c>
      <c r="OM147" s="29">
        <v>187.06800000000001</v>
      </c>
      <c r="ON147" s="29">
        <v>185.82300000000001</v>
      </c>
      <c r="OO147" s="29">
        <v>189.56399999999999</v>
      </c>
      <c r="OP147" s="29">
        <v>189.131</v>
      </c>
      <c r="OQ147" s="29">
        <v>197.661</v>
      </c>
      <c r="OR147" s="29">
        <v>200.05699999999999</v>
      </c>
      <c r="OS147" s="29">
        <v>203.54</v>
      </c>
      <c r="OT147" s="29">
        <v>201.56</v>
      </c>
      <c r="OU147" s="29">
        <v>201.14099999999999</v>
      </c>
      <c r="OV147" s="29">
        <v>200.976</v>
      </c>
      <c r="OW147" s="29">
        <v>203.13200000000001</v>
      </c>
      <c r="OX147" s="29">
        <v>200.70500000000001</v>
      </c>
      <c r="OY147" s="29">
        <v>200.92099999999999</v>
      </c>
      <c r="OZ147" s="29">
        <v>197.917</v>
      </c>
      <c r="PA147" s="29">
        <v>201.44200000000001</v>
      </c>
      <c r="PB147" s="29">
        <v>204.7</v>
      </c>
      <c r="PC147" s="29">
        <v>208.15199999999999</v>
      </c>
      <c r="PD147" s="29">
        <v>204.45500000000001</v>
      </c>
      <c r="PE147" s="29">
        <v>207.86</v>
      </c>
      <c r="PF147" s="29">
        <v>204.529</v>
      </c>
      <c r="PG147" s="29">
        <v>201.369</v>
      </c>
      <c r="PH147" s="29">
        <v>194.00899999999999</v>
      </c>
      <c r="PI147" s="29">
        <v>188.822</v>
      </c>
      <c r="PJ147" s="29">
        <v>195.345</v>
      </c>
      <c r="PK147" s="29">
        <v>199.86799999999999</v>
      </c>
      <c r="PL147" s="29">
        <v>197.47200000000001</v>
      </c>
      <c r="PM147" s="29">
        <v>206.565</v>
      </c>
      <c r="PN147" s="29">
        <v>216.05699999999999</v>
      </c>
      <c r="PO147" s="29">
        <v>222.506</v>
      </c>
      <c r="PP147" s="29">
        <v>225.42500000000001</v>
      </c>
      <c r="PQ147" s="29">
        <v>223.791</v>
      </c>
      <c r="PR147" s="29">
        <v>219.155</v>
      </c>
      <c r="PS147" s="29">
        <v>215.803</v>
      </c>
      <c r="PT147" s="29">
        <v>217.053</v>
      </c>
      <c r="PU147" s="29">
        <v>217.66</v>
      </c>
      <c r="PV147" s="29">
        <v>216.07900000000001</v>
      </c>
      <c r="PW147" s="29">
        <v>219.702</v>
      </c>
      <c r="PX147" s="29">
        <v>225.22800000000001</v>
      </c>
      <c r="PY147" s="29">
        <v>228.346</v>
      </c>
      <c r="PZ147" s="29">
        <v>232.017</v>
      </c>
      <c r="QA147" s="29">
        <v>231.35599999999999</v>
      </c>
      <c r="QB147" s="29">
        <v>234.292</v>
      </c>
      <c r="QC147" s="29">
        <v>234.09899999999999</v>
      </c>
      <c r="QD147" s="29">
        <v>236.00800000000001</v>
      </c>
      <c r="QE147" s="29">
        <v>239.57400000000001</v>
      </c>
      <c r="QF147" s="29">
        <v>236.89400000000001</v>
      </c>
      <c r="QG147" s="29">
        <v>238.24600000000001</v>
      </c>
      <c r="QH147" s="29">
        <v>242.21</v>
      </c>
      <c r="QI147" s="29">
        <v>252.96700000000001</v>
      </c>
      <c r="QJ147" s="29">
        <v>254.351</v>
      </c>
      <c r="QK147" s="29">
        <v>245.56200000000001</v>
      </c>
      <c r="QL147" s="29">
        <v>237.88499999999999</v>
      </c>
      <c r="QM147" s="29">
        <v>241.40199999999999</v>
      </c>
      <c r="QN147" s="29">
        <v>243.62700000000001</v>
      </c>
      <c r="QO147" s="29">
        <v>243.13</v>
      </c>
      <c r="QP147" s="29">
        <v>248.05</v>
      </c>
      <c r="QQ147" s="29">
        <v>263.05799999999999</v>
      </c>
      <c r="QR147" s="29">
        <v>264.24099999999999</v>
      </c>
      <c r="QS147" s="29">
        <v>259.11599999999999</v>
      </c>
      <c r="QT147" s="29">
        <v>260.82299999999998</v>
      </c>
      <c r="QU147" s="29">
        <v>264.57900000000001</v>
      </c>
      <c r="QV147" s="29">
        <v>264.029</v>
      </c>
      <c r="QW147" s="29">
        <v>256.66699999999997</v>
      </c>
      <c r="QX147" s="29">
        <v>246.70699999999999</v>
      </c>
      <c r="QY147" s="29">
        <v>253.36</v>
      </c>
      <c r="QZ147" s="29">
        <v>267.08</v>
      </c>
      <c r="RA147" s="29">
        <v>271.19400000000002</v>
      </c>
      <c r="RB147" s="29">
        <v>283.41199999999998</v>
      </c>
      <c r="RC147" s="29">
        <v>282.11599999999999</v>
      </c>
      <c r="RD147" s="29">
        <v>277.67700000000002</v>
      </c>
      <c r="RE147" s="29">
        <v>283.072</v>
      </c>
      <c r="RF147" s="29">
        <v>284.74799999999999</v>
      </c>
      <c r="RG147" s="29">
        <v>298.70800000000003</v>
      </c>
      <c r="RH147" s="29">
        <v>301.76600000000002</v>
      </c>
      <c r="RI147" s="29">
        <v>306.05599999999998</v>
      </c>
      <c r="RJ147" s="29">
        <v>303.13900000000001</v>
      </c>
      <c r="RK147" s="29">
        <v>288.59899999999999</v>
      </c>
      <c r="RL147" s="29">
        <v>283.98399999999998</v>
      </c>
      <c r="RM147" s="29">
        <v>281.10399999999998</v>
      </c>
      <c r="RN147" s="29">
        <v>281.21800000000002</v>
      </c>
      <c r="RO147" s="29">
        <v>277.81200000000001</v>
      </c>
      <c r="RP147" s="29">
        <v>275.63600000000002</v>
      </c>
      <c r="RQ147" s="29">
        <v>275.34100000000001</v>
      </c>
      <c r="RR147" s="29">
        <v>272.51900000000001</v>
      </c>
      <c r="RS147" s="29">
        <v>270.36599999999999</v>
      </c>
      <c r="RT147" s="29">
        <v>265.88499999999999</v>
      </c>
      <c r="RU147" s="29">
        <v>267.96699999999998</v>
      </c>
      <c r="RV147" s="29">
        <v>268.13200000000001</v>
      </c>
      <c r="RW147" s="29">
        <v>275.92</v>
      </c>
      <c r="RX147" s="29">
        <v>287.47800000000001</v>
      </c>
      <c r="RY147" s="29">
        <v>290.91899999999998</v>
      </c>
      <c r="RZ147" s="29">
        <v>290.18700000000001</v>
      </c>
      <c r="SA147" s="29">
        <v>289.346</v>
      </c>
      <c r="SB147" s="29">
        <v>284.62799999999999</v>
      </c>
      <c r="SC147" s="29">
        <v>278.76600000000002</v>
      </c>
      <c r="SD147" s="29">
        <v>273.23700000000002</v>
      </c>
      <c r="SE147" s="29">
        <v>273.71800000000002</v>
      </c>
      <c r="SF147" s="29">
        <v>267.37900000000002</v>
      </c>
      <c r="SG147" s="29">
        <v>260.08300000000003</v>
      </c>
      <c r="SH147" s="29">
        <v>254.9</v>
      </c>
      <c r="SI147" s="29">
        <v>251.29</v>
      </c>
      <c r="SJ147" s="29">
        <v>255.81299999999999</v>
      </c>
      <c r="SK147" s="29">
        <v>262.48200000000003</v>
      </c>
      <c r="SL147" s="29">
        <v>265.07600000000002</v>
      </c>
      <c r="SM147" s="29">
        <v>270.96600000000001</v>
      </c>
      <c r="SN147" s="29">
        <v>247.65199999999999</v>
      </c>
      <c r="SO147" s="29">
        <v>238.721</v>
      </c>
      <c r="SP147" s="29">
        <v>228.68799999999999</v>
      </c>
      <c r="SQ147" s="29">
        <v>219.876</v>
      </c>
      <c r="SR147" s="29">
        <v>211.827</v>
      </c>
      <c r="SS147" s="29">
        <v>210.34299999999999</v>
      </c>
      <c r="ST147" s="29">
        <v>205.83199999999999</v>
      </c>
      <c r="SU147" s="29">
        <v>203.739</v>
      </c>
      <c r="SV147" s="29">
        <v>204.155</v>
      </c>
      <c r="SW147" s="29">
        <v>205.81899999999999</v>
      </c>
      <c r="SX147" s="29">
        <v>206.78299999999999</v>
      </c>
      <c r="SY147" s="29">
        <v>207.53800000000001</v>
      </c>
      <c r="SZ147" s="29">
        <v>210.32599999999999</v>
      </c>
      <c r="TA147" s="29">
        <v>212.78100000000001</v>
      </c>
      <c r="TB147" s="29">
        <v>213.37799999999999</v>
      </c>
      <c r="TC147" s="29">
        <v>213.19300000000001</v>
      </c>
      <c r="TD147" s="29">
        <v>211.434</v>
      </c>
      <c r="TE147" s="29">
        <v>198.78299999999999</v>
      </c>
      <c r="TF147" s="29">
        <v>199.93</v>
      </c>
      <c r="TG147" s="29">
        <v>195.72300000000001</v>
      </c>
      <c r="TH147" s="29">
        <v>191.64400000000001</v>
      </c>
    </row>
    <row r="148" spans="2:528" x14ac:dyDescent="0.25">
      <c r="B148" s="29" t="s">
        <v>491</v>
      </c>
      <c r="C148" s="29" t="s">
        <v>927</v>
      </c>
      <c r="D148" s="29">
        <f t="shared" si="17"/>
        <v>513</v>
      </c>
      <c r="E148" s="29" t="str" cm="1">
        <f t="array" ref="E148">_xll.BDP($B148&amp;" corp",E$11)</f>
        <v>SEVFP 2 7/8 PERP</v>
      </c>
      <c r="F148" s="29" t="str" cm="1">
        <f t="array" ref="F148">_xll.BDP($B148&amp;" corp",F$11)</f>
        <v>SEVFP</v>
      </c>
      <c r="G148" s="29" cm="1">
        <f t="array" ref="G148">_xll.BDP($B148&amp;" corp",G$11)</f>
        <v>2.875</v>
      </c>
      <c r="H148" s="31" cm="1">
        <f t="array" ref="H148">_xll.BDP($B148&amp;" corp",H$11)*1</f>
        <v>45310</v>
      </c>
      <c r="I148" s="31" t="str">
        <f t="shared" si="18"/>
        <v>SEVFP 2.875 24</v>
      </c>
      <c r="J148" s="29" t="str" cm="1">
        <f t="array" ref="J148">_xll.BDP($B148&amp;" corp",J$11)</f>
        <v>EUR</v>
      </c>
      <c r="K148" s="31" cm="1">
        <f t="array" ref="K148">_xll.BDP($B148&amp;" corp",K$11)*1</f>
        <v>42835</v>
      </c>
      <c r="L148" s="29">
        <f t="shared" ca="1" si="19"/>
        <v>1291</v>
      </c>
      <c r="N148" s="29">
        <v>1</v>
      </c>
      <c r="O148" s="29" t="s">
        <v>1174</v>
      </c>
      <c r="P148" s="29">
        <f>_xll.BDH(B148&amp;"@"&amp;C148&amp;" Corp","blp_i_sprd_mid","-2AY",,"Dates=h","Fill=C","Sort=R","Dir=H","factor=1","pcs="&amp;TV149,"cols=513;rows=1")</f>
        <v>234.93600000000001</v>
      </c>
      <c r="Q148" s="29">
        <v>236.89699999999999</v>
      </c>
      <c r="R148" s="29">
        <v>237.893</v>
      </c>
      <c r="S148" s="29">
        <v>242.21299999999999</v>
      </c>
      <c r="T148" s="29">
        <v>244.30199999999999</v>
      </c>
      <c r="U148" s="29">
        <v>236.523</v>
      </c>
      <c r="V148" s="29">
        <v>237.58799999999999</v>
      </c>
      <c r="W148" s="29">
        <v>238.03800000000001</v>
      </c>
      <c r="X148" s="29">
        <v>238.53399999999999</v>
      </c>
      <c r="Y148" s="29">
        <v>243.333</v>
      </c>
      <c r="Z148" s="29">
        <v>245.04499999999999</v>
      </c>
      <c r="AA148" s="29">
        <v>244.80099999999999</v>
      </c>
      <c r="AB148" s="29">
        <v>253.69800000000001</v>
      </c>
      <c r="AC148" s="29">
        <v>259.91699999999997</v>
      </c>
      <c r="AD148" s="29">
        <v>262.45800000000003</v>
      </c>
      <c r="AE148" s="29">
        <v>265.27499999999998</v>
      </c>
      <c r="AF148" s="29">
        <v>269.72800000000001</v>
      </c>
      <c r="AG148" s="29">
        <v>271.875</v>
      </c>
      <c r="AH148" s="29">
        <v>279.59500000000003</v>
      </c>
      <c r="AI148" s="29">
        <v>273.03399999999999</v>
      </c>
      <c r="AJ148" s="29">
        <v>266.83999999999997</v>
      </c>
      <c r="AK148" s="29">
        <v>268.512</v>
      </c>
      <c r="AL148" s="29">
        <v>264.41399999999999</v>
      </c>
      <c r="AM148" s="29">
        <v>250.76499999999999</v>
      </c>
      <c r="AN148" s="29">
        <v>252.429</v>
      </c>
      <c r="AO148" s="29">
        <v>253.054</v>
      </c>
      <c r="AP148" s="29">
        <v>260.80799999999999</v>
      </c>
      <c r="AQ148" s="29">
        <v>268.209</v>
      </c>
      <c r="AR148" s="29">
        <v>265.49400000000003</v>
      </c>
      <c r="AS148" s="29">
        <v>253.40799999999999</v>
      </c>
      <c r="AT148" s="29">
        <v>251.232</v>
      </c>
      <c r="AU148" s="29">
        <v>246.227</v>
      </c>
      <c r="AV148" s="29">
        <v>229.767</v>
      </c>
      <c r="AW148" s="29">
        <v>219.02600000000001</v>
      </c>
      <c r="AX148" s="29">
        <v>202.39500000000001</v>
      </c>
      <c r="AY148" s="29">
        <v>199.47</v>
      </c>
      <c r="AZ148" s="29">
        <v>196.95699999999999</v>
      </c>
      <c r="BA148" s="29">
        <v>185.512</v>
      </c>
      <c r="BB148" s="29">
        <v>190.422</v>
      </c>
      <c r="BC148" s="29">
        <v>188.489</v>
      </c>
      <c r="BD148" s="29">
        <v>187.624</v>
      </c>
      <c r="BE148" s="29">
        <v>188.04499999999999</v>
      </c>
      <c r="BF148" s="29">
        <v>192.518</v>
      </c>
      <c r="BG148" s="29">
        <v>195.917</v>
      </c>
      <c r="BH148" s="29">
        <v>194.88900000000001</v>
      </c>
      <c r="BI148" s="29">
        <v>193.28299999999999</v>
      </c>
      <c r="BJ148" s="29">
        <v>192.03399999999999</v>
      </c>
      <c r="BK148" s="29">
        <v>189.886</v>
      </c>
      <c r="BL148" s="29">
        <v>188.65700000000001</v>
      </c>
      <c r="BM148" s="29">
        <v>186.98699999999999</v>
      </c>
      <c r="BN148" s="29">
        <v>190.60400000000001</v>
      </c>
      <c r="BO148" s="29">
        <v>196.80500000000001</v>
      </c>
      <c r="BP148" s="29">
        <v>204.37799999999999</v>
      </c>
      <c r="BQ148" s="29">
        <v>206.39500000000001</v>
      </c>
      <c r="BR148" s="29">
        <v>208.61</v>
      </c>
      <c r="BS148" s="29">
        <v>213.93799999999999</v>
      </c>
      <c r="BT148" s="29">
        <v>219.52199999999999</v>
      </c>
      <c r="BU148" s="29">
        <v>219.03</v>
      </c>
      <c r="BV148" s="29">
        <v>220.512</v>
      </c>
      <c r="BW148" s="29">
        <v>218.97399999999999</v>
      </c>
      <c r="BX148" s="29">
        <v>213.898</v>
      </c>
      <c r="BY148" s="29">
        <v>213.869</v>
      </c>
      <c r="BZ148" s="29">
        <v>213.97499999999999</v>
      </c>
      <c r="CA148" s="29">
        <v>214.34800000000001</v>
      </c>
      <c r="CB148" s="29">
        <v>220.31299999999999</v>
      </c>
      <c r="CC148" s="29">
        <v>224.197</v>
      </c>
      <c r="CD148" s="29">
        <v>224.37799999999999</v>
      </c>
      <c r="CE148" s="29">
        <v>240.81700000000001</v>
      </c>
      <c r="CF148" s="29">
        <v>257.18900000000002</v>
      </c>
      <c r="CG148" s="29">
        <v>266.68799999999999</v>
      </c>
      <c r="CH148" s="29">
        <v>268.995</v>
      </c>
      <c r="CI148" s="29">
        <v>274.61900000000003</v>
      </c>
      <c r="CJ148" s="29">
        <v>276.85199999999998</v>
      </c>
      <c r="CK148" s="29">
        <v>281.07100000000003</v>
      </c>
      <c r="CL148" s="29">
        <v>279.32600000000002</v>
      </c>
      <c r="CM148" s="29">
        <v>277.16000000000003</v>
      </c>
      <c r="CN148" s="29">
        <v>274.74099999999999</v>
      </c>
      <c r="CO148" s="29">
        <v>274.92</v>
      </c>
      <c r="CP148" s="29">
        <v>282.41699999999997</v>
      </c>
      <c r="CQ148" s="29">
        <v>284.30200000000002</v>
      </c>
      <c r="CR148" s="29">
        <v>284.43700000000001</v>
      </c>
      <c r="CS148" s="29">
        <v>289.90699999999998</v>
      </c>
      <c r="CT148" s="29">
        <v>291.33600000000001</v>
      </c>
      <c r="CU148" s="29">
        <v>292.09199999999998</v>
      </c>
      <c r="CV148" s="29">
        <v>291.60700000000003</v>
      </c>
      <c r="CW148" s="29">
        <v>289.70100000000002</v>
      </c>
      <c r="CX148" s="29">
        <v>285.46600000000001</v>
      </c>
      <c r="CY148" s="29">
        <v>290.18599999999998</v>
      </c>
      <c r="CZ148" s="29">
        <v>284.08600000000001</v>
      </c>
      <c r="DA148" s="29">
        <v>283.80200000000002</v>
      </c>
      <c r="DB148" s="29">
        <v>277.97500000000002</v>
      </c>
      <c r="DC148" s="29">
        <v>272.154</v>
      </c>
      <c r="DD148" s="29">
        <v>285.35399999999998</v>
      </c>
      <c r="DE148" s="29">
        <v>280.786</v>
      </c>
      <c r="DF148" s="29">
        <v>276.62</v>
      </c>
      <c r="DG148" s="29">
        <v>264.48399999999998</v>
      </c>
      <c r="DH148" s="29">
        <v>256.08199999999999</v>
      </c>
      <c r="DI148" s="29">
        <v>251.40299999999999</v>
      </c>
      <c r="DJ148" s="29">
        <v>257.267</v>
      </c>
      <c r="DK148" s="29">
        <v>276.96600000000001</v>
      </c>
      <c r="DL148" s="29">
        <v>282.661</v>
      </c>
      <c r="DM148" s="29">
        <v>292.43700000000001</v>
      </c>
      <c r="DN148" s="29">
        <v>294.173</v>
      </c>
      <c r="DO148" s="29">
        <v>295.291</v>
      </c>
      <c r="DP148" s="29">
        <v>289.75799999999998</v>
      </c>
      <c r="DQ148" s="29">
        <v>289.50599999999997</v>
      </c>
      <c r="DR148" s="29">
        <v>295.46199999999999</v>
      </c>
      <c r="DS148" s="29">
        <v>303.47899999999998</v>
      </c>
      <c r="DT148" s="29">
        <v>310.40699999999998</v>
      </c>
      <c r="DU148" s="29">
        <v>314.81400000000002</v>
      </c>
      <c r="DV148" s="29">
        <v>316.27999999999997</v>
      </c>
      <c r="DW148" s="29">
        <v>325.61399999999998</v>
      </c>
      <c r="DX148" s="29">
        <v>338.536</v>
      </c>
      <c r="DY148" s="29">
        <v>340.63799999999998</v>
      </c>
      <c r="DZ148" s="29">
        <v>341.40499999999997</v>
      </c>
      <c r="EA148" s="29">
        <v>335.54500000000002</v>
      </c>
      <c r="EB148" s="29">
        <v>331.94900000000001</v>
      </c>
      <c r="EC148" s="29">
        <v>333.46600000000001</v>
      </c>
      <c r="ED148" s="29">
        <v>319.12400000000002</v>
      </c>
      <c r="EE148" s="29">
        <v>331.01799999999997</v>
      </c>
      <c r="EF148" s="29">
        <v>332.44799999999998</v>
      </c>
      <c r="EG148" s="29">
        <v>334.505</v>
      </c>
      <c r="EH148" s="29">
        <v>333.404</v>
      </c>
      <c r="EI148" s="29">
        <v>324.18</v>
      </c>
      <c r="EJ148" s="29">
        <v>318.822</v>
      </c>
      <c r="EK148" s="29">
        <v>306.85700000000003</v>
      </c>
      <c r="EL148" s="29">
        <v>307.00700000000001</v>
      </c>
      <c r="EM148" s="29">
        <v>303.18700000000001</v>
      </c>
      <c r="EN148" s="29">
        <v>323.94900000000001</v>
      </c>
      <c r="EO148" s="29">
        <v>323.55500000000001</v>
      </c>
      <c r="EP148" s="29">
        <v>326.495</v>
      </c>
      <c r="EQ148" s="29">
        <v>330.11500000000001</v>
      </c>
      <c r="ER148" s="29">
        <v>326.69900000000001</v>
      </c>
      <c r="ES148" s="29">
        <v>330.50700000000001</v>
      </c>
      <c r="ET148" s="29">
        <v>331.34199999999998</v>
      </c>
      <c r="EU148" s="29">
        <v>324.34899999999999</v>
      </c>
      <c r="EV148" s="29">
        <v>326.66399999999999</v>
      </c>
      <c r="EW148" s="29">
        <v>358.07100000000003</v>
      </c>
      <c r="EX148" s="29">
        <v>380.91800000000001</v>
      </c>
      <c r="EY148" s="29">
        <v>400.09</v>
      </c>
      <c r="EZ148" s="29">
        <v>421.20600000000002</v>
      </c>
      <c r="FA148" s="29">
        <v>426.66399999999999</v>
      </c>
      <c r="FB148" s="29">
        <v>424.67200000000003</v>
      </c>
      <c r="FC148" s="29">
        <v>423.68599999999998</v>
      </c>
      <c r="FD148" s="29">
        <v>425.75400000000002</v>
      </c>
      <c r="FE148" s="29">
        <v>430.02</v>
      </c>
      <c r="FF148" s="29">
        <v>426.89299999999997</v>
      </c>
      <c r="FG148" s="29">
        <v>427.39600000000002</v>
      </c>
      <c r="FH148" s="29">
        <v>421.226</v>
      </c>
      <c r="FI148" s="29">
        <v>451.97</v>
      </c>
      <c r="FJ148" s="29">
        <v>447.721</v>
      </c>
      <c r="FK148" s="29">
        <v>433.11</v>
      </c>
      <c r="FL148" s="29">
        <v>436.245</v>
      </c>
      <c r="FM148" s="29">
        <v>437.49400000000003</v>
      </c>
      <c r="FN148" s="29">
        <v>405.279</v>
      </c>
      <c r="FO148" s="29">
        <v>371.37200000000001</v>
      </c>
      <c r="FP148" s="29">
        <v>288.77800000000002</v>
      </c>
      <c r="FQ148" s="29">
        <v>276.798</v>
      </c>
      <c r="FR148" s="29">
        <v>249.124</v>
      </c>
      <c r="FS148" s="29">
        <v>240.583</v>
      </c>
      <c r="FT148" s="29">
        <v>250.21799999999999</v>
      </c>
      <c r="FU148" s="29">
        <v>200.81100000000001</v>
      </c>
      <c r="FV148" s="29">
        <v>179.261</v>
      </c>
      <c r="FW148" s="29">
        <v>172.93100000000001</v>
      </c>
      <c r="FX148" s="29">
        <v>177.268</v>
      </c>
      <c r="FY148" s="29">
        <v>191.36600000000001</v>
      </c>
      <c r="FZ148" s="29">
        <v>186.536</v>
      </c>
      <c r="GA148" s="29">
        <v>169.21299999999999</v>
      </c>
      <c r="GB148" s="29">
        <v>155.75700000000001</v>
      </c>
      <c r="GC148" s="29">
        <v>141.947</v>
      </c>
      <c r="GD148" s="29">
        <v>137.85300000000001</v>
      </c>
      <c r="GE148" s="29">
        <v>126.751</v>
      </c>
      <c r="GF148" s="29">
        <v>127.869</v>
      </c>
      <c r="GG148" s="29">
        <v>129.32</v>
      </c>
      <c r="GH148" s="29">
        <v>130.83799999999999</v>
      </c>
      <c r="GI148" s="29">
        <v>129.84299999999999</v>
      </c>
      <c r="GJ148" s="29">
        <v>130.36500000000001</v>
      </c>
      <c r="GK148" s="29">
        <v>132.16999999999999</v>
      </c>
      <c r="GL148" s="29">
        <v>132.102</v>
      </c>
      <c r="GM148" s="29">
        <v>133.43100000000001</v>
      </c>
      <c r="GN148" s="29">
        <v>134.71700000000001</v>
      </c>
      <c r="GO148" s="29">
        <v>132.48099999999999</v>
      </c>
      <c r="GP148" s="29">
        <v>132.78200000000001</v>
      </c>
      <c r="GQ148" s="29">
        <v>134.12899999999999</v>
      </c>
      <c r="GR148" s="29">
        <v>139.50700000000001</v>
      </c>
      <c r="GS148" s="29">
        <v>147.547</v>
      </c>
      <c r="GT148" s="29">
        <v>147.46600000000001</v>
      </c>
      <c r="GU148" s="29">
        <v>146.43</v>
      </c>
      <c r="GV148" s="29">
        <v>142.51900000000001</v>
      </c>
      <c r="GW148" s="29">
        <v>143.517</v>
      </c>
      <c r="GX148" s="29">
        <v>145.05699999999999</v>
      </c>
      <c r="GY148" s="29">
        <v>134.60499999999999</v>
      </c>
      <c r="GZ148" s="29">
        <v>133.666</v>
      </c>
      <c r="HA148" s="29">
        <v>130.81200000000001</v>
      </c>
      <c r="HB148" s="29">
        <v>130.43199999999999</v>
      </c>
      <c r="HC148" s="29">
        <v>128.75200000000001</v>
      </c>
      <c r="HD148" s="29">
        <v>129.71199999999999</v>
      </c>
      <c r="HE148" s="29">
        <v>135.11600000000001</v>
      </c>
      <c r="HF148" s="29">
        <v>138.74700000000001</v>
      </c>
      <c r="HG148" s="29">
        <v>137.05000000000001</v>
      </c>
      <c r="HH148" s="29">
        <v>137.62200000000001</v>
      </c>
      <c r="HI148" s="29">
        <v>139.67500000000001</v>
      </c>
      <c r="HJ148" s="29">
        <v>139.31800000000001</v>
      </c>
      <c r="HK148" s="29">
        <v>143.93100000000001</v>
      </c>
      <c r="HL148" s="29">
        <v>144.55799999999999</v>
      </c>
      <c r="HM148" s="29">
        <v>143.44</v>
      </c>
      <c r="HN148" s="29">
        <v>143.53899999999999</v>
      </c>
      <c r="HO148" s="29">
        <v>140.57599999999999</v>
      </c>
      <c r="HP148" s="29">
        <v>138.49100000000001</v>
      </c>
      <c r="HQ148" s="29">
        <v>138.61099999999999</v>
      </c>
      <c r="HR148" s="29">
        <v>141.541</v>
      </c>
      <c r="HS148" s="29">
        <v>142.291</v>
      </c>
      <c r="HT148" s="29">
        <v>141</v>
      </c>
      <c r="HU148" s="29">
        <v>143.79900000000001</v>
      </c>
      <c r="HV148" s="29">
        <v>142.81399999999999</v>
      </c>
      <c r="HW148" s="29">
        <v>144.64699999999999</v>
      </c>
      <c r="HX148" s="29">
        <v>147.72399999999999</v>
      </c>
      <c r="HY148" s="29">
        <v>147.68700000000001</v>
      </c>
      <c r="HZ148" s="29">
        <v>148.03299999999999</v>
      </c>
      <c r="IA148" s="29">
        <v>152.01</v>
      </c>
      <c r="IB148" s="29">
        <v>154.47800000000001</v>
      </c>
      <c r="IC148" s="29">
        <v>152.15799999999999</v>
      </c>
      <c r="ID148" s="29">
        <v>152.596</v>
      </c>
      <c r="IE148" s="29">
        <v>155.95099999999999</v>
      </c>
      <c r="IF148" s="29">
        <v>158.13900000000001</v>
      </c>
      <c r="IG148" s="29">
        <v>161.23599999999999</v>
      </c>
      <c r="IH148" s="29">
        <v>162.63399999999999</v>
      </c>
      <c r="II148" s="29">
        <v>155.155</v>
      </c>
      <c r="IJ148" s="29">
        <v>158.42599999999999</v>
      </c>
      <c r="IK148" s="29">
        <v>160.70599999999999</v>
      </c>
      <c r="IL148" s="29">
        <v>160.06</v>
      </c>
      <c r="IM148" s="29">
        <v>160.07900000000001</v>
      </c>
      <c r="IN148" s="29">
        <v>160.14500000000001</v>
      </c>
      <c r="IO148" s="29">
        <v>166.64699999999999</v>
      </c>
      <c r="IP148" s="29">
        <v>165.17500000000001</v>
      </c>
      <c r="IQ148" s="29">
        <v>163.351</v>
      </c>
      <c r="IR148" s="29">
        <v>155.65199999999999</v>
      </c>
      <c r="IS148" s="29">
        <v>150.733</v>
      </c>
      <c r="IT148" s="29">
        <v>149.56399999999999</v>
      </c>
      <c r="IU148" s="29">
        <v>149.21600000000001</v>
      </c>
      <c r="IV148" s="29">
        <v>147.333</v>
      </c>
      <c r="IW148" s="29">
        <v>142.88999999999999</v>
      </c>
      <c r="IX148" s="29">
        <v>142.84</v>
      </c>
      <c r="IY148" s="29">
        <v>141.125</v>
      </c>
      <c r="IZ148" s="29">
        <v>138.07499999999999</v>
      </c>
      <c r="JA148" s="29">
        <v>139.358</v>
      </c>
      <c r="JB148" s="29">
        <v>139.61099999999999</v>
      </c>
      <c r="JC148" s="29">
        <v>144.08799999999999</v>
      </c>
      <c r="JD148" s="29">
        <v>149.78299999999999</v>
      </c>
      <c r="JE148" s="29">
        <v>151.28299999999999</v>
      </c>
      <c r="JF148" s="29">
        <v>146.321</v>
      </c>
      <c r="JG148" s="29">
        <v>145.58199999999999</v>
      </c>
      <c r="JH148" s="29">
        <v>143.411</v>
      </c>
      <c r="JI148" s="29">
        <v>145.279</v>
      </c>
      <c r="JJ148" s="29">
        <v>149.04499999999999</v>
      </c>
      <c r="JK148" s="29">
        <v>151.86600000000001</v>
      </c>
      <c r="JL148" s="29">
        <v>151.846</v>
      </c>
      <c r="JM148" s="29">
        <v>154.08600000000001</v>
      </c>
      <c r="JN148" s="29">
        <v>156.22399999999999</v>
      </c>
      <c r="JO148" s="29">
        <v>156.626</v>
      </c>
      <c r="JP148" s="29">
        <v>158.929</v>
      </c>
      <c r="JQ148" s="29">
        <v>162.9</v>
      </c>
      <c r="JR148" s="29">
        <v>165.33500000000001</v>
      </c>
      <c r="JS148" s="29">
        <v>165.74100000000001</v>
      </c>
      <c r="JT148" s="29">
        <v>167.75299999999999</v>
      </c>
      <c r="JU148" s="29">
        <v>172.905</v>
      </c>
      <c r="JV148" s="29">
        <v>174.411</v>
      </c>
      <c r="JW148" s="29">
        <v>168.76599999999999</v>
      </c>
      <c r="JX148" s="29">
        <v>167.93299999999999</v>
      </c>
      <c r="JY148" s="29">
        <v>168.94300000000001</v>
      </c>
      <c r="JZ148" s="29">
        <v>163.16999999999999</v>
      </c>
      <c r="KA148" s="29">
        <v>158.714</v>
      </c>
      <c r="KB148" s="29">
        <v>162.024</v>
      </c>
      <c r="KC148" s="29">
        <v>162.102</v>
      </c>
      <c r="KD148" s="29">
        <v>164.571</v>
      </c>
      <c r="KE148" s="29">
        <v>165.553</v>
      </c>
      <c r="KF148" s="29">
        <v>164.18700000000001</v>
      </c>
      <c r="KG148" s="29">
        <v>162.71</v>
      </c>
      <c r="KH148" s="29">
        <v>157.81800000000001</v>
      </c>
      <c r="KI148" s="29">
        <v>164.84399999999999</v>
      </c>
      <c r="KJ148" s="29">
        <v>163.35900000000001</v>
      </c>
      <c r="KK148" s="29">
        <v>158.02199999999999</v>
      </c>
      <c r="KL148" s="29">
        <v>152.19200000000001</v>
      </c>
      <c r="KM148" s="29">
        <v>149.727</v>
      </c>
      <c r="KN148" s="29">
        <v>153.428</v>
      </c>
      <c r="KO148" s="29">
        <v>179.42</v>
      </c>
      <c r="KP148" s="29">
        <v>179.786</v>
      </c>
      <c r="KQ148" s="29">
        <v>177.56299999999999</v>
      </c>
      <c r="KR148" s="29">
        <v>177.25899999999999</v>
      </c>
      <c r="KS148" s="29">
        <v>175.239</v>
      </c>
      <c r="KT148" s="29">
        <v>183.202</v>
      </c>
      <c r="KU148" s="29">
        <v>188.03100000000001</v>
      </c>
      <c r="KV148" s="29">
        <v>183.70400000000001</v>
      </c>
      <c r="KW148" s="29">
        <v>181.506</v>
      </c>
      <c r="KX148" s="29">
        <v>181.37299999999999</v>
      </c>
      <c r="KY148" s="29">
        <v>181.84700000000001</v>
      </c>
      <c r="KZ148" s="29">
        <v>182.05500000000001</v>
      </c>
      <c r="LA148" s="29">
        <v>179.066</v>
      </c>
      <c r="LB148" s="29">
        <v>183.512</v>
      </c>
      <c r="LC148" s="29">
        <v>182.81899999999999</v>
      </c>
      <c r="LD148" s="29">
        <v>191.03399999999999</v>
      </c>
      <c r="LE148" s="29">
        <v>202.03299999999999</v>
      </c>
      <c r="LF148" s="29">
        <v>205.136</v>
      </c>
      <c r="LG148" s="29">
        <v>213.32499999999999</v>
      </c>
      <c r="LH148" s="29">
        <v>217.67</v>
      </c>
      <c r="LI148" s="29">
        <v>206.416</v>
      </c>
      <c r="LJ148" s="29">
        <v>203.35</v>
      </c>
      <c r="LK148" s="29">
        <v>201.547</v>
      </c>
      <c r="LL148" s="29">
        <v>204.57499999999999</v>
      </c>
      <c r="LM148" s="29">
        <v>205.053</v>
      </c>
      <c r="LN148" s="29">
        <v>211.899</v>
      </c>
      <c r="LO148" s="29">
        <v>212.785</v>
      </c>
      <c r="LP148" s="29">
        <v>216.34700000000001</v>
      </c>
      <c r="LQ148" s="29">
        <v>205.68199999999999</v>
      </c>
      <c r="LR148" s="29">
        <v>193.27199999999999</v>
      </c>
      <c r="LS148" s="29">
        <v>186.946</v>
      </c>
      <c r="LT148" s="29">
        <v>184.40299999999999</v>
      </c>
      <c r="LU148" s="29">
        <v>174.262</v>
      </c>
      <c r="LV148" s="29">
        <v>173.167</v>
      </c>
      <c r="LW148" s="29">
        <v>173.137</v>
      </c>
      <c r="LX148" s="29">
        <v>183.863</v>
      </c>
      <c r="LY148" s="29">
        <v>184.786</v>
      </c>
      <c r="LZ148" s="29">
        <v>190.21199999999999</v>
      </c>
      <c r="MA148" s="29">
        <v>188.64699999999999</v>
      </c>
      <c r="MB148" s="29">
        <v>188.78899999999999</v>
      </c>
      <c r="MC148" s="29">
        <v>179.499</v>
      </c>
      <c r="MD148" s="29">
        <v>177.44300000000001</v>
      </c>
      <c r="ME148" s="29">
        <v>177.47200000000001</v>
      </c>
      <c r="MF148" s="29">
        <v>174.89500000000001</v>
      </c>
      <c r="MG148" s="29">
        <v>175.703</v>
      </c>
      <c r="MH148" s="29">
        <v>185.90899999999999</v>
      </c>
      <c r="MI148" s="29">
        <v>185.566</v>
      </c>
      <c r="MJ148" s="29">
        <v>176.68100000000001</v>
      </c>
      <c r="MK148" s="29">
        <v>169.51300000000001</v>
      </c>
      <c r="ML148" s="29">
        <v>169.601</v>
      </c>
      <c r="MM148" s="29">
        <v>173.73</v>
      </c>
      <c r="MN148" s="29">
        <v>189.44399999999999</v>
      </c>
      <c r="MO148" s="29">
        <v>191.416</v>
      </c>
      <c r="MP148" s="29">
        <v>197.226</v>
      </c>
      <c r="MQ148" s="29">
        <v>201.77500000000001</v>
      </c>
      <c r="MR148" s="29">
        <v>202.41200000000001</v>
      </c>
      <c r="MS148" s="29">
        <v>202.20500000000001</v>
      </c>
      <c r="MT148" s="29">
        <v>196.732</v>
      </c>
      <c r="MU148" s="29">
        <v>193.34100000000001</v>
      </c>
      <c r="MV148" s="29">
        <v>191.971</v>
      </c>
      <c r="MW148" s="29">
        <v>199.14599999999999</v>
      </c>
      <c r="MX148" s="29">
        <v>206.92500000000001</v>
      </c>
      <c r="MY148" s="29">
        <v>215.08600000000001</v>
      </c>
      <c r="MZ148" s="29">
        <v>217.637</v>
      </c>
      <c r="NA148" s="29">
        <v>216.52199999999999</v>
      </c>
      <c r="NB148" s="29">
        <v>215.476</v>
      </c>
      <c r="NC148" s="29">
        <v>211.845</v>
      </c>
      <c r="ND148" s="29">
        <v>218.57400000000001</v>
      </c>
      <c r="NE148" s="29">
        <v>223.23699999999999</v>
      </c>
      <c r="NF148" s="29">
        <v>222.376</v>
      </c>
      <c r="NG148" s="29">
        <v>223.88399999999999</v>
      </c>
      <c r="NH148" s="29">
        <v>237.79</v>
      </c>
      <c r="NI148" s="29">
        <v>242.79</v>
      </c>
      <c r="NJ148" s="29">
        <v>242.6</v>
      </c>
      <c r="NK148" s="29">
        <v>238.40899999999999</v>
      </c>
      <c r="NL148" s="29">
        <v>240.49700000000001</v>
      </c>
      <c r="NM148" s="29">
        <v>236.88300000000001</v>
      </c>
      <c r="NN148" s="29">
        <v>235.47900000000001</v>
      </c>
      <c r="NO148" s="29">
        <v>236.15299999999999</v>
      </c>
      <c r="NP148" s="29">
        <v>238.22900000000001</v>
      </c>
      <c r="NQ148" s="29">
        <v>226.28700000000001</v>
      </c>
      <c r="NR148" s="29">
        <v>221.62299999999999</v>
      </c>
      <c r="NS148" s="29">
        <v>219.97900000000001</v>
      </c>
      <c r="NT148" s="29">
        <v>219.446</v>
      </c>
      <c r="NU148" s="29">
        <v>214.52799999999999</v>
      </c>
      <c r="NV148" s="29">
        <v>225.72</v>
      </c>
      <c r="NW148" s="29">
        <v>225.00200000000001</v>
      </c>
      <c r="NX148" s="29">
        <v>227.22300000000001</v>
      </c>
      <c r="NY148" s="29">
        <v>222.67599999999999</v>
      </c>
      <c r="NZ148" s="29">
        <v>224.13300000000001</v>
      </c>
      <c r="OA148" s="29">
        <v>222.49700000000001</v>
      </c>
      <c r="OB148" s="29">
        <v>211.98699999999999</v>
      </c>
      <c r="OC148" s="29">
        <v>204.56</v>
      </c>
      <c r="OD148" s="29">
        <v>203.12799999999999</v>
      </c>
      <c r="OE148" s="29">
        <v>205.68</v>
      </c>
      <c r="OF148" s="29">
        <v>209.20099999999999</v>
      </c>
      <c r="OG148" s="29">
        <v>209.756</v>
      </c>
      <c r="OH148" s="29">
        <v>212.488</v>
      </c>
      <c r="OI148" s="29">
        <v>216.33699999999999</v>
      </c>
      <c r="OJ148" s="29">
        <v>214.755</v>
      </c>
      <c r="OK148" s="29">
        <v>214.76</v>
      </c>
      <c r="OL148" s="29">
        <v>214.786</v>
      </c>
      <c r="OM148" s="29">
        <v>216.108</v>
      </c>
      <c r="ON148" s="29">
        <v>212.827</v>
      </c>
      <c r="OO148" s="29">
        <v>215.28899999999999</v>
      </c>
      <c r="OP148" s="29">
        <v>217.666</v>
      </c>
      <c r="OQ148" s="29">
        <v>221.071</v>
      </c>
      <c r="OR148" s="29">
        <v>228.577</v>
      </c>
      <c r="OS148" s="29">
        <v>232.12100000000001</v>
      </c>
      <c r="OT148" s="29">
        <v>227.87100000000001</v>
      </c>
      <c r="OU148" s="29">
        <v>227.37200000000001</v>
      </c>
      <c r="OV148" s="29">
        <v>226.86500000000001</v>
      </c>
      <c r="OW148" s="29">
        <v>229.20599999999999</v>
      </c>
      <c r="OX148" s="29">
        <v>227.41200000000001</v>
      </c>
      <c r="OY148" s="29">
        <v>231.017</v>
      </c>
      <c r="OZ148" s="29">
        <v>228.364</v>
      </c>
      <c r="PA148" s="29">
        <v>236.15100000000001</v>
      </c>
      <c r="PB148" s="29">
        <v>240.87899999999999</v>
      </c>
      <c r="PC148" s="29">
        <v>243.114</v>
      </c>
      <c r="PD148" s="29">
        <v>243.55099999999999</v>
      </c>
      <c r="PE148" s="29">
        <v>246.74299999999999</v>
      </c>
      <c r="PF148" s="29">
        <v>242.119</v>
      </c>
      <c r="PG148" s="29">
        <v>239.18700000000001</v>
      </c>
      <c r="PH148" s="29">
        <v>236.20599999999999</v>
      </c>
      <c r="PI148" s="29">
        <v>228.673</v>
      </c>
      <c r="PJ148" s="29">
        <v>231.387</v>
      </c>
      <c r="PK148" s="29">
        <v>234.62700000000001</v>
      </c>
      <c r="PL148" s="29">
        <v>233.709</v>
      </c>
      <c r="PM148" s="29">
        <v>241.71899999999999</v>
      </c>
      <c r="PN148" s="29">
        <v>249.096</v>
      </c>
      <c r="PO148" s="29">
        <v>256.613</v>
      </c>
      <c r="PP148" s="29">
        <v>261.31700000000001</v>
      </c>
      <c r="PQ148" s="29">
        <v>258.471</v>
      </c>
      <c r="PR148" s="29">
        <v>251.81299999999999</v>
      </c>
      <c r="PS148" s="29">
        <v>245.32499999999999</v>
      </c>
      <c r="PT148" s="29">
        <v>246.011</v>
      </c>
      <c r="PU148" s="29">
        <v>244.68799999999999</v>
      </c>
      <c r="PV148" s="29">
        <v>242.47</v>
      </c>
      <c r="PW148" s="29">
        <v>245.12899999999999</v>
      </c>
      <c r="PX148" s="29">
        <v>249.95599999999999</v>
      </c>
      <c r="PY148" s="29">
        <v>253.99199999999999</v>
      </c>
      <c r="PZ148" s="29">
        <v>256.65699999999998</v>
      </c>
      <c r="QA148" s="29">
        <v>254.97900000000001</v>
      </c>
      <c r="QB148" s="29">
        <v>257.19900000000001</v>
      </c>
      <c r="QC148" s="29">
        <v>256.04700000000003</v>
      </c>
      <c r="QD148" s="29">
        <v>257.81400000000002</v>
      </c>
      <c r="QE148" s="29">
        <v>262.27800000000002</v>
      </c>
      <c r="QF148" s="29">
        <v>259.85899999999998</v>
      </c>
      <c r="QG148" s="29">
        <v>263.762</v>
      </c>
      <c r="QH148" s="29">
        <v>275.78800000000001</v>
      </c>
      <c r="QI148" s="29">
        <v>288.13600000000002</v>
      </c>
      <c r="QJ148" s="29">
        <v>290.73399999999998</v>
      </c>
      <c r="QK148" s="29">
        <v>285.76100000000002</v>
      </c>
      <c r="QL148" s="29">
        <v>273.94099999999997</v>
      </c>
      <c r="QM148" s="29">
        <v>278.52800000000002</v>
      </c>
      <c r="QN148" s="29">
        <v>285.10000000000002</v>
      </c>
      <c r="QO148" s="29">
        <v>287.089</v>
      </c>
      <c r="QP148" s="29">
        <v>292.3</v>
      </c>
      <c r="QQ148" s="29">
        <v>302.93</v>
      </c>
      <c r="QR148" s="29">
        <v>302.56299999999999</v>
      </c>
      <c r="QS148" s="29">
        <v>301.613</v>
      </c>
      <c r="QT148" s="29">
        <v>302.74400000000003</v>
      </c>
      <c r="QU148" s="29">
        <v>305.06400000000002</v>
      </c>
      <c r="QV148" s="29">
        <v>303.96800000000002</v>
      </c>
      <c r="QW148" s="29">
        <v>302.05700000000002</v>
      </c>
      <c r="QX148" s="29">
        <v>299.67700000000002</v>
      </c>
      <c r="QY148" s="29">
        <v>302.99299999999999</v>
      </c>
      <c r="QZ148" s="29">
        <v>323.34399999999999</v>
      </c>
      <c r="RA148" s="29">
        <v>325.685</v>
      </c>
      <c r="RB148" s="29">
        <v>333.339</v>
      </c>
      <c r="RC148" s="29">
        <v>332.971</v>
      </c>
      <c r="RD148" s="29">
        <v>330.16500000000002</v>
      </c>
      <c r="RE148" s="29">
        <v>335.70499999999998</v>
      </c>
      <c r="RF148" s="29">
        <v>337.161</v>
      </c>
      <c r="RG148" s="29">
        <v>345.697</v>
      </c>
      <c r="RH148" s="29">
        <v>350.59899999999999</v>
      </c>
      <c r="RI148" s="29">
        <v>352.346</v>
      </c>
      <c r="RJ148" s="29">
        <v>354.59</v>
      </c>
      <c r="RK148" s="29">
        <v>346.15100000000001</v>
      </c>
      <c r="RL148" s="29">
        <v>339.27100000000002</v>
      </c>
      <c r="RM148" s="29">
        <v>338.99299999999999</v>
      </c>
      <c r="RN148" s="29">
        <v>337.95</v>
      </c>
      <c r="RO148" s="29">
        <v>332.5</v>
      </c>
      <c r="RP148" s="29">
        <v>331.09899999999999</v>
      </c>
      <c r="RQ148" s="29">
        <v>329.54500000000002</v>
      </c>
      <c r="RR148" s="29">
        <v>327.245</v>
      </c>
      <c r="RS148" s="29">
        <v>325.02600000000001</v>
      </c>
      <c r="RT148" s="29">
        <v>321.88400000000001</v>
      </c>
      <c r="RU148" s="29">
        <v>320.89400000000001</v>
      </c>
      <c r="RV148" s="29">
        <v>321.358</v>
      </c>
      <c r="RW148" s="29">
        <v>335.85399999999998</v>
      </c>
      <c r="RX148" s="29">
        <v>349.262</v>
      </c>
      <c r="RY148" s="29">
        <v>352.23099999999999</v>
      </c>
      <c r="RZ148" s="29">
        <v>351.33</v>
      </c>
      <c r="SA148" s="29">
        <v>353.81299999999999</v>
      </c>
      <c r="SB148" s="29">
        <v>348.86900000000003</v>
      </c>
      <c r="SC148" s="29">
        <v>339.78800000000001</v>
      </c>
      <c r="SD148" s="29">
        <v>331.12</v>
      </c>
      <c r="SE148" s="29">
        <v>331.23399999999998</v>
      </c>
      <c r="SF148" s="29">
        <v>324.56400000000002</v>
      </c>
      <c r="SG148" s="29">
        <v>315.92700000000002</v>
      </c>
      <c r="SH148" s="29">
        <v>312.10599999999999</v>
      </c>
      <c r="SI148" s="29">
        <v>309.32499999999999</v>
      </c>
      <c r="SJ148" s="29">
        <v>315.072</v>
      </c>
      <c r="SK148" s="29">
        <v>317.50200000000001</v>
      </c>
      <c r="SL148" s="29">
        <v>321.09699999999998</v>
      </c>
      <c r="SM148" s="29">
        <v>329.15899999999999</v>
      </c>
      <c r="SN148" s="29">
        <v>301.971</v>
      </c>
      <c r="SO148" s="29">
        <v>295.63600000000002</v>
      </c>
      <c r="SP148" s="29">
        <v>290.33100000000002</v>
      </c>
      <c r="SQ148" s="29">
        <v>274.72000000000003</v>
      </c>
      <c r="SR148" s="29">
        <v>269.20400000000001</v>
      </c>
      <c r="SS148" s="29">
        <v>268.18799999999999</v>
      </c>
      <c r="ST148" s="29">
        <v>265.75400000000002</v>
      </c>
      <c r="SU148" s="29">
        <v>261.19499999999999</v>
      </c>
      <c r="SV148" s="29">
        <v>261.94200000000001</v>
      </c>
      <c r="SW148" s="29">
        <v>264.19099999999997</v>
      </c>
      <c r="SX148" s="29">
        <v>264.99900000000002</v>
      </c>
      <c r="SY148" s="29">
        <v>265.21199999999999</v>
      </c>
      <c r="SZ148" s="29">
        <v>269.803</v>
      </c>
      <c r="TA148" s="29">
        <v>274.83199999999999</v>
      </c>
      <c r="TB148" s="29">
        <v>277.13499999999999</v>
      </c>
      <c r="TC148" s="29">
        <v>277.45400000000001</v>
      </c>
      <c r="TD148" s="29">
        <v>277.75200000000001</v>
      </c>
      <c r="TE148" s="29">
        <v>269.786</v>
      </c>
      <c r="TF148" s="29">
        <v>268.42399999999998</v>
      </c>
      <c r="TG148" s="29">
        <v>264.61799999999999</v>
      </c>
      <c r="TH148" s="29">
        <v>260.20800000000003</v>
      </c>
    </row>
    <row r="149" spans="2:528" x14ac:dyDescent="0.25">
      <c r="B149" s="29" t="s">
        <v>495</v>
      </c>
      <c r="C149" s="29" t="s">
        <v>927</v>
      </c>
      <c r="D149" s="29">
        <f t="shared" si="17"/>
        <v>290</v>
      </c>
      <c r="E149" s="29" t="str" cm="1">
        <f t="array" ref="E149">_xll.BDP($B149&amp;" corp",E$11)</f>
        <v>SEVFP 1 5/8 PERP</v>
      </c>
      <c r="F149" s="29" t="str" cm="1">
        <f t="array" ref="F149">_xll.BDP($B149&amp;" corp",F$11)</f>
        <v>SEVFP</v>
      </c>
      <c r="G149" s="29" cm="1">
        <f t="array" ref="G149">_xll.BDP($B149&amp;" corp",G$11)</f>
        <v>1.625</v>
      </c>
      <c r="H149" s="31" cm="1">
        <f t="array" ref="H149">_xll.BDP($B149&amp;" corp",H$11)*1</f>
        <v>46174</v>
      </c>
      <c r="I149" s="31" t="str">
        <f t="shared" si="18"/>
        <v>SEVFP 1.625 26</v>
      </c>
      <c r="J149" s="29" t="str" cm="1">
        <f t="array" ref="J149">_xll.BDP($B149&amp;" corp",J$11)</f>
        <v>EUR</v>
      </c>
      <c r="K149" s="31" cm="1">
        <f t="array" ref="K149">_xll.BDP($B149&amp;" corp",K$11)*1</f>
        <v>43711</v>
      </c>
      <c r="L149" s="29">
        <f t="shared" ca="1" si="19"/>
        <v>415</v>
      </c>
      <c r="N149" s="29">
        <v>1</v>
      </c>
      <c r="O149" s="29" t="s">
        <v>1174</v>
      </c>
      <c r="P149" s="29">
        <f>_xll.BDH(B149&amp;"@"&amp;C149&amp;" Corp","blp_i_sprd_mid","-2AY",,"Dates=h","Fill=C","Sort=R","Dir=H","factor=1","pcs="&amp;TV150,"cols=290;rows=1")</f>
        <v>264.56200000000001</v>
      </c>
      <c r="Q149" s="29">
        <v>266.49099999999999</v>
      </c>
      <c r="R149" s="29">
        <v>267.52199999999999</v>
      </c>
      <c r="S149" s="29">
        <v>268.815</v>
      </c>
      <c r="T149" s="29">
        <v>268.84899999999999</v>
      </c>
      <c r="U149" s="29">
        <v>261.36</v>
      </c>
      <c r="V149" s="29">
        <v>262.32900000000001</v>
      </c>
      <c r="W149" s="29">
        <v>262.077</v>
      </c>
      <c r="X149" s="29">
        <v>262.12400000000002</v>
      </c>
      <c r="Y149" s="29">
        <v>263.161</v>
      </c>
      <c r="Z149" s="29">
        <v>265.74700000000001</v>
      </c>
      <c r="AA149" s="29">
        <v>266.23</v>
      </c>
      <c r="AB149" s="29">
        <v>273.22300000000001</v>
      </c>
      <c r="AC149" s="29">
        <v>276.92500000000001</v>
      </c>
      <c r="AD149" s="29">
        <v>278.14699999999999</v>
      </c>
      <c r="AE149" s="29">
        <v>280.27300000000002</v>
      </c>
      <c r="AF149" s="29">
        <v>283.33699999999999</v>
      </c>
      <c r="AG149" s="29">
        <v>286.05700000000002</v>
      </c>
      <c r="AH149" s="29">
        <v>287.39999999999998</v>
      </c>
      <c r="AI149" s="29">
        <v>283.38900000000001</v>
      </c>
      <c r="AJ149" s="29">
        <v>279.30200000000002</v>
      </c>
      <c r="AK149" s="29">
        <v>280.72699999999998</v>
      </c>
      <c r="AL149" s="29">
        <v>277.81400000000002</v>
      </c>
      <c r="AM149" s="29">
        <v>270.09800000000001</v>
      </c>
      <c r="AN149" s="29">
        <v>272.14</v>
      </c>
      <c r="AO149" s="29">
        <v>274.45800000000003</v>
      </c>
      <c r="AP149" s="29">
        <v>285.11099999999999</v>
      </c>
      <c r="AQ149" s="29">
        <v>290.49599999999998</v>
      </c>
      <c r="AR149" s="29">
        <v>288.34399999999999</v>
      </c>
      <c r="AS149" s="29">
        <v>278.99200000000002</v>
      </c>
      <c r="AT149" s="29">
        <v>276.04000000000002</v>
      </c>
      <c r="AU149" s="29">
        <v>270.59800000000001</v>
      </c>
      <c r="AV149" s="29">
        <v>257.23200000000003</v>
      </c>
      <c r="AW149" s="29">
        <v>251.80099999999999</v>
      </c>
      <c r="AX149" s="29">
        <v>236.75700000000001</v>
      </c>
      <c r="AY149" s="29">
        <v>234.80799999999999</v>
      </c>
      <c r="AZ149" s="29">
        <v>230.727</v>
      </c>
      <c r="BA149" s="29">
        <v>221.03299999999999</v>
      </c>
      <c r="BB149" s="29">
        <v>224.78800000000001</v>
      </c>
      <c r="BC149" s="29">
        <v>224.34</v>
      </c>
      <c r="BD149" s="29">
        <v>222.792</v>
      </c>
      <c r="BE149" s="29">
        <v>223.65100000000001</v>
      </c>
      <c r="BF149" s="29">
        <v>228.71799999999999</v>
      </c>
      <c r="BG149" s="29">
        <v>230.489</v>
      </c>
      <c r="BH149" s="29">
        <v>229.94900000000001</v>
      </c>
      <c r="BI149" s="29">
        <v>226.999</v>
      </c>
      <c r="BJ149" s="29">
        <v>226.13</v>
      </c>
      <c r="BK149" s="29">
        <v>225.05699999999999</v>
      </c>
      <c r="BL149" s="29">
        <v>222.19499999999999</v>
      </c>
      <c r="BM149" s="29">
        <v>220.55799999999999</v>
      </c>
      <c r="BN149" s="29">
        <v>224.39400000000001</v>
      </c>
      <c r="BO149" s="29">
        <v>228.20599999999999</v>
      </c>
      <c r="BP149" s="29">
        <v>236.523</v>
      </c>
      <c r="BQ149" s="29">
        <v>241.14699999999999</v>
      </c>
      <c r="BR149" s="29">
        <v>246.465</v>
      </c>
      <c r="BS149" s="29">
        <v>247.84100000000001</v>
      </c>
      <c r="BT149" s="29">
        <v>252.124</v>
      </c>
      <c r="BU149" s="29">
        <v>251.81800000000001</v>
      </c>
      <c r="BV149" s="29">
        <v>250.51400000000001</v>
      </c>
      <c r="BW149" s="29">
        <v>249.35400000000001</v>
      </c>
      <c r="BX149" s="29">
        <v>244.90299999999999</v>
      </c>
      <c r="BY149" s="29">
        <v>245.988</v>
      </c>
      <c r="BZ149" s="29">
        <v>245.285</v>
      </c>
      <c r="CA149" s="29">
        <v>245.27699999999999</v>
      </c>
      <c r="CB149" s="29">
        <v>250.245</v>
      </c>
      <c r="CC149" s="29">
        <v>253.66</v>
      </c>
      <c r="CD149" s="29">
        <v>253.60300000000001</v>
      </c>
      <c r="CE149" s="29">
        <v>264.476</v>
      </c>
      <c r="CF149" s="29">
        <v>278.67399999999998</v>
      </c>
      <c r="CG149" s="29">
        <v>284.60899999999998</v>
      </c>
      <c r="CH149" s="29">
        <v>287.55099999999999</v>
      </c>
      <c r="CI149" s="29">
        <v>291.64</v>
      </c>
      <c r="CJ149" s="29">
        <v>291.54599999999999</v>
      </c>
      <c r="CK149" s="29">
        <v>295.49099999999999</v>
      </c>
      <c r="CL149" s="29">
        <v>293.983</v>
      </c>
      <c r="CM149" s="29">
        <v>290.83199999999999</v>
      </c>
      <c r="CN149" s="29">
        <v>288.25700000000001</v>
      </c>
      <c r="CO149" s="29">
        <v>289.87299999999999</v>
      </c>
      <c r="CP149" s="29">
        <v>294.738</v>
      </c>
      <c r="CQ149" s="29">
        <v>297.53800000000001</v>
      </c>
      <c r="CR149" s="29">
        <v>297.3</v>
      </c>
      <c r="CS149" s="29">
        <v>305.34699999999998</v>
      </c>
      <c r="CT149" s="29">
        <v>308.42500000000001</v>
      </c>
      <c r="CU149" s="29">
        <v>306.839</v>
      </c>
      <c r="CV149" s="29">
        <v>305.71199999999999</v>
      </c>
      <c r="CW149" s="29">
        <v>303.327</v>
      </c>
      <c r="CX149" s="29">
        <v>301.59899999999999</v>
      </c>
      <c r="CY149" s="29">
        <v>303.65800000000002</v>
      </c>
      <c r="CZ149" s="29">
        <v>299.983</v>
      </c>
      <c r="DA149" s="29">
        <v>300.15499999999997</v>
      </c>
      <c r="DB149" s="29">
        <v>294.71699999999998</v>
      </c>
      <c r="DC149" s="29">
        <v>288.67500000000001</v>
      </c>
      <c r="DD149" s="29">
        <v>297.69099999999997</v>
      </c>
      <c r="DE149" s="29">
        <v>289.47399999999999</v>
      </c>
      <c r="DF149" s="29">
        <v>283.61799999999999</v>
      </c>
      <c r="DG149" s="29">
        <v>270.87299999999999</v>
      </c>
      <c r="DH149" s="29">
        <v>261.62400000000002</v>
      </c>
      <c r="DI149" s="29">
        <v>258.33699999999999</v>
      </c>
      <c r="DJ149" s="29">
        <v>265.589</v>
      </c>
      <c r="DK149" s="29">
        <v>285.30500000000001</v>
      </c>
      <c r="DL149" s="29">
        <v>293.78199999999998</v>
      </c>
      <c r="DM149" s="29">
        <v>304.75200000000001</v>
      </c>
      <c r="DN149" s="29">
        <v>306.87400000000002</v>
      </c>
      <c r="DO149" s="29">
        <v>308.447</v>
      </c>
      <c r="DP149" s="29">
        <v>303.02300000000002</v>
      </c>
      <c r="DQ149" s="29">
        <v>302.64999999999998</v>
      </c>
      <c r="DR149" s="29">
        <v>309.77300000000002</v>
      </c>
      <c r="DS149" s="29">
        <v>321.23700000000002</v>
      </c>
      <c r="DT149" s="29">
        <v>326.76600000000002</v>
      </c>
      <c r="DU149" s="29">
        <v>326.96899999999999</v>
      </c>
      <c r="DV149" s="29">
        <v>328.00400000000002</v>
      </c>
      <c r="DW149" s="29">
        <v>334.791</v>
      </c>
      <c r="DX149" s="29">
        <v>344.38499999999999</v>
      </c>
      <c r="DY149" s="29">
        <v>347.42</v>
      </c>
      <c r="DZ149" s="29">
        <v>347.846</v>
      </c>
      <c r="EA149" s="29">
        <v>342.44600000000003</v>
      </c>
      <c r="EB149" s="29">
        <v>338.07600000000002</v>
      </c>
      <c r="EC149" s="29">
        <v>336.15499999999997</v>
      </c>
      <c r="ED149" s="29">
        <v>330.90699999999998</v>
      </c>
      <c r="EE149" s="29">
        <v>336.84100000000001</v>
      </c>
      <c r="EF149" s="29">
        <v>333.00400000000002</v>
      </c>
      <c r="EG149" s="29">
        <v>334.41500000000002</v>
      </c>
      <c r="EH149" s="29">
        <v>331.26299999999998</v>
      </c>
      <c r="EI149" s="29">
        <v>322.56799999999998</v>
      </c>
      <c r="EJ149" s="29">
        <v>318.649</v>
      </c>
      <c r="EK149" s="29">
        <v>303.84300000000002</v>
      </c>
      <c r="EL149" s="29">
        <v>300.56400000000002</v>
      </c>
      <c r="EM149" s="29">
        <v>294.089</v>
      </c>
      <c r="EN149" s="29">
        <v>303.55099999999999</v>
      </c>
      <c r="EO149" s="29">
        <v>306.01900000000001</v>
      </c>
      <c r="EP149" s="29">
        <v>303.30599999999998</v>
      </c>
      <c r="EQ149" s="29">
        <v>310.089</v>
      </c>
      <c r="ER149" s="29">
        <v>306.47300000000001</v>
      </c>
      <c r="ES149" s="29">
        <v>311.178</v>
      </c>
      <c r="ET149" s="29">
        <v>310.35599999999999</v>
      </c>
      <c r="EU149" s="29">
        <v>307.733</v>
      </c>
      <c r="EV149" s="29">
        <v>308.09300000000002</v>
      </c>
      <c r="EW149" s="29">
        <v>327.35500000000002</v>
      </c>
      <c r="EX149" s="29">
        <v>339.51499999999999</v>
      </c>
      <c r="EY149" s="29">
        <v>349.81700000000001</v>
      </c>
      <c r="EZ149" s="29">
        <v>363.91300000000001</v>
      </c>
      <c r="FA149" s="29">
        <v>367.93200000000002</v>
      </c>
      <c r="FB149" s="29">
        <v>366.54599999999999</v>
      </c>
      <c r="FC149" s="29">
        <v>364.642</v>
      </c>
      <c r="FD149" s="29">
        <v>364.09399999999999</v>
      </c>
      <c r="FE149" s="29">
        <v>385.83199999999999</v>
      </c>
      <c r="FF149" s="29">
        <v>363.38600000000002</v>
      </c>
      <c r="FG149" s="29">
        <v>353.15100000000001</v>
      </c>
      <c r="FH149" s="29">
        <v>346.84300000000002</v>
      </c>
      <c r="FI149" s="29">
        <v>366.13799999999998</v>
      </c>
      <c r="FJ149" s="29">
        <v>368.43700000000001</v>
      </c>
      <c r="FK149" s="29">
        <v>354.755</v>
      </c>
      <c r="FL149" s="29">
        <v>348.94799999999998</v>
      </c>
      <c r="FM149" s="29">
        <v>352.93200000000002</v>
      </c>
      <c r="FN149" s="29">
        <v>333.995</v>
      </c>
      <c r="FO149" s="29">
        <v>314.30500000000001</v>
      </c>
      <c r="FP149" s="29">
        <v>269.75099999999998</v>
      </c>
      <c r="FQ149" s="29">
        <v>273.38799999999998</v>
      </c>
      <c r="FR149" s="29">
        <v>245.762</v>
      </c>
      <c r="FS149" s="29">
        <v>237.678</v>
      </c>
      <c r="FT149" s="29">
        <v>243.54900000000001</v>
      </c>
      <c r="FU149" s="29">
        <v>218.74299999999999</v>
      </c>
      <c r="FV149" s="29">
        <v>203.43799999999999</v>
      </c>
      <c r="FW149" s="29">
        <v>196.82499999999999</v>
      </c>
      <c r="FX149" s="29">
        <v>199.44300000000001</v>
      </c>
      <c r="FY149" s="29">
        <v>217.31200000000001</v>
      </c>
      <c r="FZ149" s="29">
        <v>213.07</v>
      </c>
      <c r="GA149" s="29">
        <v>196.63800000000001</v>
      </c>
      <c r="GB149" s="29">
        <v>184.036</v>
      </c>
      <c r="GC149" s="29">
        <v>177.989</v>
      </c>
      <c r="GD149" s="29">
        <v>172.51900000000001</v>
      </c>
      <c r="GE149" s="29">
        <v>161.77500000000001</v>
      </c>
      <c r="GF149" s="29">
        <v>163.56100000000001</v>
      </c>
      <c r="GG149" s="29">
        <v>162.78399999999999</v>
      </c>
      <c r="GH149" s="29">
        <v>164.46</v>
      </c>
      <c r="GI149" s="29">
        <v>163.11699999999999</v>
      </c>
      <c r="GJ149" s="29">
        <v>164.58500000000001</v>
      </c>
      <c r="GK149" s="29">
        <v>165.17099999999999</v>
      </c>
      <c r="GL149" s="29">
        <v>163.745</v>
      </c>
      <c r="GM149" s="29">
        <v>165.523</v>
      </c>
      <c r="GN149" s="29">
        <v>167.393</v>
      </c>
      <c r="GO149" s="29">
        <v>165.053</v>
      </c>
      <c r="GP149" s="29">
        <v>163.44900000000001</v>
      </c>
      <c r="GQ149" s="29">
        <v>165.196</v>
      </c>
      <c r="GR149" s="29">
        <v>169.03100000000001</v>
      </c>
      <c r="GS149" s="29">
        <v>176.45099999999999</v>
      </c>
      <c r="GT149" s="29">
        <v>176.42500000000001</v>
      </c>
      <c r="GU149" s="29">
        <v>174.05199999999999</v>
      </c>
      <c r="GV149" s="29">
        <v>169.381</v>
      </c>
      <c r="GW149" s="29">
        <v>169.92099999999999</v>
      </c>
      <c r="GX149" s="29">
        <v>174.18299999999999</v>
      </c>
      <c r="GY149" s="29">
        <v>165.58</v>
      </c>
      <c r="GZ149" s="29">
        <v>163.04400000000001</v>
      </c>
      <c r="HA149" s="29">
        <v>159.04400000000001</v>
      </c>
      <c r="HB149" s="29">
        <v>158.60900000000001</v>
      </c>
      <c r="HC149" s="29">
        <v>156.637</v>
      </c>
      <c r="HD149" s="29">
        <v>157.405</v>
      </c>
      <c r="HE149" s="29">
        <v>162.47</v>
      </c>
      <c r="HF149" s="29">
        <v>163.85</v>
      </c>
      <c r="HG149" s="29">
        <v>162.64500000000001</v>
      </c>
      <c r="HH149" s="29">
        <v>162.13800000000001</v>
      </c>
      <c r="HI149" s="29">
        <v>165.876</v>
      </c>
      <c r="HJ149" s="29">
        <v>164.77199999999999</v>
      </c>
      <c r="HK149" s="29">
        <v>168.57499999999999</v>
      </c>
      <c r="HL149" s="29">
        <v>171.001</v>
      </c>
      <c r="HM149" s="29">
        <v>170.309</v>
      </c>
      <c r="HN149" s="29">
        <v>170.958</v>
      </c>
      <c r="HO149" s="29">
        <v>166.71100000000001</v>
      </c>
      <c r="HP149" s="29">
        <v>165.67699999999999</v>
      </c>
      <c r="HQ149" s="29">
        <v>164.78899999999999</v>
      </c>
      <c r="HR149" s="29">
        <v>169.035</v>
      </c>
      <c r="HS149" s="29">
        <v>166.54</v>
      </c>
      <c r="HT149" s="29">
        <v>167.852</v>
      </c>
      <c r="HU149" s="29">
        <v>169.92699999999999</v>
      </c>
      <c r="HV149" s="29">
        <v>169.32599999999999</v>
      </c>
      <c r="HW149" s="29">
        <v>170.91399999999999</v>
      </c>
      <c r="HX149" s="29">
        <v>175.26599999999999</v>
      </c>
      <c r="HY149" s="29">
        <v>175.77699999999999</v>
      </c>
      <c r="HZ149" s="29">
        <v>176.75399999999999</v>
      </c>
      <c r="IA149" s="29">
        <v>179.54900000000001</v>
      </c>
      <c r="IB149" s="29">
        <v>182.76900000000001</v>
      </c>
      <c r="IC149" s="29">
        <v>180.595</v>
      </c>
      <c r="ID149" s="29">
        <v>182.172</v>
      </c>
      <c r="IE149" s="29">
        <v>182.13200000000001</v>
      </c>
      <c r="IF149" s="29">
        <v>184.50700000000001</v>
      </c>
      <c r="IG149" s="29">
        <v>188.54599999999999</v>
      </c>
      <c r="IH149" s="29">
        <v>191.67099999999999</v>
      </c>
      <c r="II149" s="29">
        <v>184.482</v>
      </c>
      <c r="IJ149" s="29">
        <v>189.30799999999999</v>
      </c>
      <c r="IK149" s="29">
        <v>190.81399999999999</v>
      </c>
      <c r="IL149" s="29">
        <v>191.39699999999999</v>
      </c>
      <c r="IM149" s="29">
        <v>190.608</v>
      </c>
      <c r="IN149" s="29">
        <v>190.31100000000001</v>
      </c>
      <c r="IO149" s="29">
        <v>195.15600000000001</v>
      </c>
      <c r="IP149" s="29">
        <v>194.268</v>
      </c>
      <c r="IQ149" s="29">
        <v>192.154</v>
      </c>
      <c r="IR149" s="29">
        <v>186.88300000000001</v>
      </c>
      <c r="IS149" s="29">
        <v>184.38499999999999</v>
      </c>
      <c r="IT149" s="29">
        <v>184.172</v>
      </c>
      <c r="IU149" s="29">
        <v>184.541</v>
      </c>
      <c r="IV149" s="29">
        <v>181.37</v>
      </c>
      <c r="IW149" s="29">
        <v>176.791</v>
      </c>
      <c r="IX149" s="29">
        <v>176.489</v>
      </c>
      <c r="IY149" s="29">
        <v>176.49199999999999</v>
      </c>
      <c r="IZ149" s="29">
        <v>171.98500000000001</v>
      </c>
      <c r="JA149" s="29">
        <v>176.386</v>
      </c>
      <c r="JB149" s="29">
        <v>174.56299999999999</v>
      </c>
      <c r="JC149" s="29">
        <v>180.297</v>
      </c>
      <c r="JD149" s="29">
        <v>185.316</v>
      </c>
      <c r="JE149" s="29">
        <v>186.249</v>
      </c>
      <c r="JF149" s="29">
        <v>181.989</v>
      </c>
      <c r="JG149" s="29">
        <v>181.494</v>
      </c>
      <c r="JH149" s="29">
        <v>179.476</v>
      </c>
      <c r="JI149" s="29">
        <v>181.18600000000001</v>
      </c>
      <c r="JJ149" s="29">
        <v>185.54900000000001</v>
      </c>
      <c r="JK149" s="29">
        <v>188.21199999999999</v>
      </c>
      <c r="JL149" s="29">
        <v>185.91200000000001</v>
      </c>
      <c r="JM149" s="29">
        <v>185.017</v>
      </c>
      <c r="JN149" s="29">
        <v>188.715</v>
      </c>
      <c r="JO149" s="29">
        <v>191.15600000000001</v>
      </c>
      <c r="JP149" s="29">
        <v>190.99</v>
      </c>
      <c r="JQ149" s="29">
        <v>194.7</v>
      </c>
      <c r="JR149" s="29">
        <v>198.30600000000001</v>
      </c>
      <c r="JS149" s="29">
        <v>197.21100000000001</v>
      </c>
      <c r="JT149" s="29">
        <v>201.04599999999999</v>
      </c>
      <c r="JU149" s="29">
        <v>206.625</v>
      </c>
      <c r="JV149" s="29">
        <v>209.91399999999999</v>
      </c>
      <c r="JW149" s="29">
        <v>207.114</v>
      </c>
      <c r="JX149" s="29">
        <v>207.61600000000001</v>
      </c>
      <c r="JY149" s="29">
        <v>208.80199999999999</v>
      </c>
      <c r="JZ149" s="29">
        <v>203.33199999999999</v>
      </c>
      <c r="KA149" s="29">
        <v>201.99299999999999</v>
      </c>
      <c r="KB149" s="29">
        <v>203.77099999999999</v>
      </c>
      <c r="KC149" s="29">
        <v>203.768</v>
      </c>
      <c r="KD149" s="29">
        <v>204.84399999999999</v>
      </c>
      <c r="KE149" s="29">
        <v>205.50899999999999</v>
      </c>
      <c r="KF149" s="29">
        <v>205.012</v>
      </c>
      <c r="KG149" s="29">
        <v>202.827</v>
      </c>
      <c r="KH149" s="29">
        <v>198.02699999999999</v>
      </c>
      <c r="KI149" s="29">
        <v>201.649</v>
      </c>
      <c r="KJ149" s="29">
        <v>198.941</v>
      </c>
      <c r="KK149" s="29">
        <v>193.67099999999999</v>
      </c>
      <c r="KL149" s="29">
        <v>189.68299999999999</v>
      </c>
      <c r="KM149" s="29">
        <v>184.745</v>
      </c>
      <c r="KN149" s="29">
        <v>190.80500000000001</v>
      </c>
      <c r="KO149" s="29">
        <v>206.04300000000001</v>
      </c>
      <c r="KP149" s="29">
        <v>204.87799999999999</v>
      </c>
      <c r="KQ149" s="29">
        <v>205.01900000000001</v>
      </c>
      <c r="KR149" s="29">
        <v>206.46299999999999</v>
      </c>
      <c r="KS149" s="29">
        <v>203.08199999999999</v>
      </c>
    </row>
    <row r="150" spans="2:528" x14ac:dyDescent="0.25">
      <c r="B150" s="29" t="s">
        <v>659</v>
      </c>
      <c r="C150" s="29" t="s">
        <v>927</v>
      </c>
      <c r="D150" s="29">
        <f t="shared" si="17"/>
        <v>512</v>
      </c>
      <c r="E150" s="29" t="str" cm="1">
        <f t="array" ref="E150">_xll.BDP($B150&amp;" corp",E$11)</f>
        <v>SSELN 2 3/8 PERP</v>
      </c>
      <c r="F150" s="29" t="str" cm="1">
        <f t="array" ref="F150">_xll.BDP($B150&amp;" corp",F$11)</f>
        <v>SSELN</v>
      </c>
      <c r="G150" s="29" cm="1">
        <f t="array" ref="G150">_xll.BDP($B150&amp;" corp",G$11)</f>
        <v>2.375</v>
      </c>
      <c r="H150" s="31" cm="1">
        <f t="array" ref="H150">_xll.BDP($B150&amp;" corp",H$11)*1</f>
        <v>44287</v>
      </c>
      <c r="I150" s="31" t="str">
        <f t="shared" si="18"/>
        <v>SSELN 2.375 21</v>
      </c>
      <c r="J150" s="29" t="str" cm="1">
        <f t="array" ref="J150">_xll.BDP($B150&amp;" corp",J$11)</f>
        <v>EUR</v>
      </c>
      <c r="K150" s="31" cm="1">
        <f t="array" ref="K150">_xll.BDP($B150&amp;" corp",K$11)*1</f>
        <v>42059</v>
      </c>
      <c r="L150" s="29">
        <f t="shared" ca="1" si="19"/>
        <v>2067</v>
      </c>
      <c r="N150" s="29">
        <v>1</v>
      </c>
      <c r="O150" s="29" t="s">
        <v>1174</v>
      </c>
      <c r="P150" s="29">
        <f>_xll.BDH(B150&amp;"@"&amp;C150&amp;" Corp","blp_i_sprd_mid","-2AY",,"Dates=h","Fill=C","Sort=R","Dir=H","factor=1","pcs="&amp;TV151,"cols=512;rows=1")</f>
        <v>131.12</v>
      </c>
      <c r="Q150" s="29">
        <v>131.78899999999999</v>
      </c>
      <c r="R150" s="29">
        <v>130.90299999999999</v>
      </c>
      <c r="S150" s="29">
        <v>135.26300000000001</v>
      </c>
      <c r="T150" s="29">
        <v>131.464</v>
      </c>
      <c r="U150" s="29">
        <v>129.08199999999999</v>
      </c>
      <c r="V150" s="29">
        <v>129.816</v>
      </c>
      <c r="W150" s="29">
        <v>133.886</v>
      </c>
      <c r="X150" s="29">
        <v>133.40600000000001</v>
      </c>
      <c r="Y150" s="29">
        <v>133.54599999999999</v>
      </c>
      <c r="Z150" s="29">
        <v>130.37</v>
      </c>
      <c r="AA150" s="29">
        <v>130.054</v>
      </c>
      <c r="AB150" s="29">
        <v>134.01300000000001</v>
      </c>
      <c r="AC150" s="29">
        <v>135.62799999999999</v>
      </c>
      <c r="AD150" s="29">
        <v>137.453</v>
      </c>
      <c r="AE150" s="29">
        <v>162.244</v>
      </c>
      <c r="AF150" s="29">
        <v>162.84899999999999</v>
      </c>
      <c r="AG150" s="29">
        <v>171.268</v>
      </c>
      <c r="AH150" s="29">
        <v>176.99199999999999</v>
      </c>
      <c r="AI150" s="29">
        <v>177.53299999999999</v>
      </c>
      <c r="AJ150" s="29">
        <v>170.87799999999999</v>
      </c>
      <c r="AK150" s="29">
        <v>166.928</v>
      </c>
      <c r="AL150" s="29">
        <v>169.24700000000001</v>
      </c>
      <c r="AM150" s="29">
        <v>164.15199999999999</v>
      </c>
      <c r="AN150" s="29">
        <v>155.352</v>
      </c>
      <c r="AO150" s="29">
        <v>156.524</v>
      </c>
      <c r="AP150" s="29">
        <v>165.584</v>
      </c>
      <c r="AQ150" s="29">
        <v>165.60599999999999</v>
      </c>
      <c r="AR150" s="29">
        <v>153.32400000000001</v>
      </c>
      <c r="AS150" s="29">
        <v>127.142</v>
      </c>
      <c r="AT150" s="29">
        <v>132.358</v>
      </c>
      <c r="AU150" s="29">
        <v>126.583</v>
      </c>
      <c r="AV150" s="29">
        <v>120.456</v>
      </c>
      <c r="AW150" s="29">
        <v>131.26900000000001</v>
      </c>
      <c r="AX150" s="29">
        <v>134</v>
      </c>
      <c r="AY150" s="29">
        <v>145.73400000000001</v>
      </c>
      <c r="AZ150" s="29">
        <v>165.21799999999999</v>
      </c>
      <c r="BA150" s="29">
        <v>156.56200000000001</v>
      </c>
      <c r="BB150" s="29">
        <v>153.25</v>
      </c>
      <c r="BC150" s="29">
        <v>150.56399999999999</v>
      </c>
      <c r="BD150" s="29">
        <v>152.69499999999999</v>
      </c>
      <c r="BE150" s="29">
        <v>161.63300000000001</v>
      </c>
      <c r="BF150" s="29">
        <v>156.84200000000001</v>
      </c>
      <c r="BG150" s="29">
        <v>165.21600000000001</v>
      </c>
      <c r="BH150" s="29">
        <v>149.196</v>
      </c>
      <c r="BI150" s="29">
        <v>145.71</v>
      </c>
      <c r="BJ150" s="29">
        <v>149.679</v>
      </c>
      <c r="BK150" s="29">
        <v>151.65799999999999</v>
      </c>
      <c r="BL150" s="29">
        <v>147.673</v>
      </c>
      <c r="BM150" s="29">
        <v>146.47999999999999</v>
      </c>
      <c r="BN150" s="29">
        <v>147.90899999999999</v>
      </c>
      <c r="BO150" s="29">
        <v>148.13</v>
      </c>
      <c r="BP150" s="29">
        <v>158.381</v>
      </c>
      <c r="BQ150" s="29">
        <v>171.345</v>
      </c>
      <c r="BR150" s="29">
        <v>171.971</v>
      </c>
      <c r="BS150" s="29">
        <v>176.89400000000001</v>
      </c>
      <c r="BT150" s="29">
        <v>184.00800000000001</v>
      </c>
      <c r="BU150" s="29">
        <v>191.29900000000001</v>
      </c>
      <c r="BV150" s="29">
        <v>191.351</v>
      </c>
      <c r="BW150" s="29">
        <v>186.68600000000001</v>
      </c>
      <c r="BX150" s="29">
        <v>184.691</v>
      </c>
      <c r="BY150" s="29">
        <v>183.48599999999999</v>
      </c>
      <c r="BZ150" s="29">
        <v>182.62799999999999</v>
      </c>
      <c r="CA150" s="29">
        <v>183.029</v>
      </c>
      <c r="CB150" s="29">
        <v>191.87299999999999</v>
      </c>
      <c r="CC150" s="29">
        <v>203.28700000000001</v>
      </c>
      <c r="CD150" s="29">
        <v>202.83699999999999</v>
      </c>
      <c r="CE150" s="29">
        <v>222.67</v>
      </c>
      <c r="CF150" s="29">
        <v>240.023</v>
      </c>
      <c r="CG150" s="29">
        <v>251.46</v>
      </c>
      <c r="CH150" s="29">
        <v>263.24599999999998</v>
      </c>
      <c r="CI150" s="29">
        <v>276.32</v>
      </c>
      <c r="CJ150" s="29">
        <v>277.57499999999999</v>
      </c>
      <c r="CK150" s="29">
        <v>279.53699999999998</v>
      </c>
      <c r="CL150" s="29">
        <v>277.24799999999999</v>
      </c>
      <c r="CM150" s="29">
        <v>274.21899999999999</v>
      </c>
      <c r="CN150" s="29">
        <v>272.27199999999999</v>
      </c>
      <c r="CO150" s="29">
        <v>270.12299999999999</v>
      </c>
      <c r="CP150" s="29">
        <v>267.26499999999999</v>
      </c>
      <c r="CQ150" s="29">
        <v>271.53199999999998</v>
      </c>
      <c r="CR150" s="29">
        <v>276.25900000000001</v>
      </c>
      <c r="CS150" s="29">
        <v>276.33199999999999</v>
      </c>
      <c r="CT150" s="29">
        <v>283.96199999999999</v>
      </c>
      <c r="CU150" s="29">
        <v>348.72699999999998</v>
      </c>
      <c r="CV150" s="29">
        <v>343.97699999999998</v>
      </c>
      <c r="CW150" s="29">
        <v>344.11099999999999</v>
      </c>
      <c r="CX150" s="29">
        <v>337.5</v>
      </c>
      <c r="CY150" s="29">
        <v>337.03800000000001</v>
      </c>
      <c r="CZ150" s="29">
        <v>333.36500000000001</v>
      </c>
      <c r="DA150" s="29">
        <v>330.3</v>
      </c>
      <c r="DB150" s="29">
        <v>324.25900000000001</v>
      </c>
      <c r="DC150" s="29">
        <v>328.42200000000003</v>
      </c>
      <c r="DD150" s="29">
        <v>347.75700000000001</v>
      </c>
      <c r="DE150" s="29">
        <v>342.00200000000001</v>
      </c>
      <c r="DF150" s="29">
        <v>353.267</v>
      </c>
      <c r="DG150" s="29">
        <v>339.60199999999998</v>
      </c>
      <c r="DH150" s="29">
        <v>331.16300000000001</v>
      </c>
      <c r="DI150" s="29">
        <v>309.41399999999999</v>
      </c>
      <c r="DJ150" s="29">
        <v>320.40899999999999</v>
      </c>
      <c r="DK150" s="29">
        <v>342.38900000000001</v>
      </c>
      <c r="DL150" s="29">
        <v>368.76900000000001</v>
      </c>
      <c r="DM150" s="29">
        <v>397.28800000000001</v>
      </c>
      <c r="DN150" s="29">
        <v>409.93599999999998</v>
      </c>
      <c r="DO150" s="29">
        <v>412.94099999999997</v>
      </c>
      <c r="DP150" s="29">
        <v>414.673</v>
      </c>
      <c r="DQ150" s="29">
        <v>413.291</v>
      </c>
      <c r="DR150" s="29">
        <v>437.40600000000001</v>
      </c>
      <c r="DS150" s="29">
        <v>458.14400000000001</v>
      </c>
      <c r="DT150" s="29">
        <v>455.68099999999998</v>
      </c>
      <c r="DU150" s="29">
        <v>462.8</v>
      </c>
      <c r="DV150" s="29">
        <v>487.017</v>
      </c>
      <c r="DW150" s="29">
        <v>503.19299999999998</v>
      </c>
      <c r="DX150" s="29">
        <v>505.83600000000001</v>
      </c>
      <c r="DY150" s="29">
        <v>500.80099999999999</v>
      </c>
      <c r="DZ150" s="29">
        <v>471.37700000000001</v>
      </c>
      <c r="EA150" s="29">
        <v>466.16300000000001</v>
      </c>
      <c r="EB150" s="29">
        <v>468.15</v>
      </c>
      <c r="EC150" s="29">
        <v>488.71100000000001</v>
      </c>
      <c r="ED150" s="29">
        <v>468.64699999999999</v>
      </c>
      <c r="EE150" s="29">
        <v>461.517</v>
      </c>
      <c r="EF150" s="29">
        <v>457.22500000000002</v>
      </c>
      <c r="EG150" s="29">
        <v>450.274</v>
      </c>
      <c r="EH150" s="29">
        <v>430.185</v>
      </c>
      <c r="EI150" s="29">
        <v>398.29899999999998</v>
      </c>
      <c r="EJ150" s="29">
        <v>380.524</v>
      </c>
      <c r="EK150" s="29">
        <v>377.45</v>
      </c>
      <c r="EL150" s="29">
        <v>377.01299999999998</v>
      </c>
      <c r="EM150" s="29">
        <v>393.072</v>
      </c>
      <c r="EN150" s="29">
        <v>411.34</v>
      </c>
      <c r="EO150" s="29">
        <v>419.50700000000001</v>
      </c>
      <c r="EP150" s="29">
        <v>418.87799999999999</v>
      </c>
      <c r="EQ150" s="29">
        <v>409.92200000000003</v>
      </c>
      <c r="ER150" s="29">
        <v>411.24700000000001</v>
      </c>
      <c r="ES150" s="29">
        <v>410.11500000000001</v>
      </c>
      <c r="ET150" s="29">
        <v>403.17399999999998</v>
      </c>
      <c r="EU150" s="29">
        <v>424.43400000000003</v>
      </c>
      <c r="EV150" s="29">
        <v>510.00700000000001</v>
      </c>
      <c r="EW150" s="29">
        <v>586.45000000000005</v>
      </c>
      <c r="EX150" s="29">
        <v>615.43399999999997</v>
      </c>
      <c r="EY150" s="29">
        <v>624.88</v>
      </c>
      <c r="EZ150" s="29">
        <v>628.6</v>
      </c>
      <c r="FA150" s="29">
        <v>623.84199999999998</v>
      </c>
      <c r="FB150" s="29">
        <v>621.05700000000002</v>
      </c>
      <c r="FC150" s="29">
        <v>620.71500000000003</v>
      </c>
      <c r="FD150" s="29">
        <v>620.77800000000002</v>
      </c>
      <c r="FE150" s="29">
        <v>608.72500000000002</v>
      </c>
      <c r="FF150" s="29">
        <v>618.33299999999997</v>
      </c>
      <c r="FG150" s="29">
        <v>632.07000000000005</v>
      </c>
      <c r="FH150" s="29">
        <v>645.41</v>
      </c>
      <c r="FI150" s="29">
        <v>635.03099999999995</v>
      </c>
      <c r="FJ150" s="29">
        <v>593.56899999999996</v>
      </c>
      <c r="FK150" s="29">
        <v>600.53</v>
      </c>
      <c r="FL150" s="29">
        <v>594.91</v>
      </c>
      <c r="FM150" s="29">
        <v>475.11399999999998</v>
      </c>
      <c r="FN150" s="29">
        <v>397.26900000000001</v>
      </c>
      <c r="FO150" s="29">
        <v>258.851</v>
      </c>
      <c r="FP150" s="29">
        <v>239.99</v>
      </c>
      <c r="FQ150" s="29">
        <v>197.83199999999999</v>
      </c>
      <c r="FR150" s="29">
        <v>194.89099999999999</v>
      </c>
      <c r="FS150" s="29">
        <v>203.71899999999999</v>
      </c>
      <c r="FT150" s="29">
        <v>150.16499999999999</v>
      </c>
      <c r="FU150" s="29">
        <v>136.99700000000001</v>
      </c>
      <c r="FV150" s="29">
        <v>128.661</v>
      </c>
      <c r="FW150" s="29">
        <v>133.553</v>
      </c>
      <c r="FX150" s="29">
        <v>138.81800000000001</v>
      </c>
      <c r="FY150" s="29">
        <v>137.46799999999999</v>
      </c>
      <c r="FZ150" s="29">
        <v>104.001</v>
      </c>
      <c r="GA150" s="29">
        <v>88.697999999999993</v>
      </c>
      <c r="GB150" s="29">
        <v>72.968000000000004</v>
      </c>
      <c r="GC150" s="29">
        <v>54.389000000000003</v>
      </c>
      <c r="GD150" s="29">
        <v>52.536999999999999</v>
      </c>
      <c r="GE150" s="29">
        <v>52.838000000000001</v>
      </c>
      <c r="GF150" s="29">
        <v>54.439</v>
      </c>
      <c r="GG150" s="29">
        <v>54.624000000000002</v>
      </c>
      <c r="GH150" s="29">
        <v>55.731000000000002</v>
      </c>
      <c r="GI150" s="29">
        <v>56.116</v>
      </c>
      <c r="GJ150" s="29">
        <v>56.064</v>
      </c>
      <c r="GK150" s="29">
        <v>56.027000000000001</v>
      </c>
      <c r="GL150" s="29">
        <v>56.365000000000002</v>
      </c>
      <c r="GM150" s="29">
        <v>57.006</v>
      </c>
      <c r="GN150" s="29">
        <v>55.445999999999998</v>
      </c>
      <c r="GO150" s="29">
        <v>55.063000000000002</v>
      </c>
      <c r="GP150" s="29">
        <v>57.097999999999999</v>
      </c>
      <c r="GQ150" s="29">
        <v>58.067</v>
      </c>
      <c r="GR150" s="29">
        <v>61.594999999999999</v>
      </c>
      <c r="GS150" s="29">
        <v>62.566000000000003</v>
      </c>
      <c r="GT150" s="29">
        <v>62.381</v>
      </c>
      <c r="GU150" s="29">
        <v>59.564</v>
      </c>
      <c r="GV150" s="29">
        <v>59.386000000000003</v>
      </c>
      <c r="GW150" s="29">
        <v>57.164000000000001</v>
      </c>
      <c r="GX150" s="29">
        <v>53.670999999999999</v>
      </c>
      <c r="GY150" s="29">
        <v>52.216000000000001</v>
      </c>
      <c r="GZ150" s="29">
        <v>51.228000000000002</v>
      </c>
      <c r="HA150" s="29">
        <v>51.634</v>
      </c>
      <c r="HB150" s="29">
        <v>50.542000000000002</v>
      </c>
      <c r="HC150" s="29">
        <v>54.851999999999997</v>
      </c>
      <c r="HD150" s="29">
        <v>60.645000000000003</v>
      </c>
      <c r="HE150" s="29">
        <v>64.180000000000007</v>
      </c>
      <c r="HF150" s="29">
        <v>64.722999999999999</v>
      </c>
      <c r="HG150" s="29">
        <v>66.236000000000004</v>
      </c>
      <c r="HH150" s="29">
        <v>66.994</v>
      </c>
      <c r="HI150" s="29">
        <v>67.902000000000001</v>
      </c>
      <c r="HJ150" s="29">
        <v>70.882999999999996</v>
      </c>
      <c r="HK150" s="29">
        <v>67.132999999999996</v>
      </c>
      <c r="HL150" s="29">
        <v>68.203000000000003</v>
      </c>
      <c r="HM150" s="29">
        <v>68.417000000000002</v>
      </c>
      <c r="HN150" s="29">
        <v>66.525000000000006</v>
      </c>
      <c r="HO150" s="29">
        <v>71.366</v>
      </c>
      <c r="HP150" s="29">
        <v>73.337999999999994</v>
      </c>
      <c r="HQ150" s="29">
        <v>73.915000000000006</v>
      </c>
      <c r="HR150" s="29">
        <v>72.134</v>
      </c>
      <c r="HS150" s="29">
        <v>75.721999999999994</v>
      </c>
      <c r="HT150" s="29">
        <v>80.075999999999993</v>
      </c>
      <c r="HU150" s="29">
        <v>79.314999999999998</v>
      </c>
      <c r="HV150" s="29">
        <v>84.153000000000006</v>
      </c>
      <c r="HW150" s="29">
        <v>84.789000000000001</v>
      </c>
      <c r="HX150" s="29">
        <v>86.210999999999999</v>
      </c>
      <c r="HY150" s="29">
        <v>84.474999999999994</v>
      </c>
      <c r="HZ150" s="29">
        <v>98.75</v>
      </c>
      <c r="IA150" s="29">
        <v>99.244</v>
      </c>
      <c r="IB150" s="29">
        <v>99.713999999999999</v>
      </c>
      <c r="IC150" s="29">
        <v>102.187</v>
      </c>
      <c r="ID150" s="29">
        <v>103.273</v>
      </c>
      <c r="IE150" s="29">
        <v>104.313</v>
      </c>
      <c r="IF150" s="29">
        <v>105.974</v>
      </c>
      <c r="IG150" s="29">
        <v>105.077</v>
      </c>
      <c r="IH150" s="29">
        <v>106.111</v>
      </c>
      <c r="II150" s="29">
        <v>105.64100000000001</v>
      </c>
      <c r="IJ150" s="29">
        <v>112.33199999999999</v>
      </c>
      <c r="IK150" s="29">
        <v>114.42400000000001</v>
      </c>
      <c r="IL150" s="29">
        <v>114.10299999999999</v>
      </c>
      <c r="IM150" s="29">
        <v>118.497</v>
      </c>
      <c r="IN150" s="29">
        <v>122.29600000000001</v>
      </c>
      <c r="IO150" s="29">
        <v>122.431</v>
      </c>
      <c r="IP150" s="29">
        <v>121.321</v>
      </c>
      <c r="IQ150" s="29">
        <v>119.024</v>
      </c>
      <c r="IR150" s="29">
        <v>118.617</v>
      </c>
      <c r="IS150" s="29">
        <v>119.64100000000001</v>
      </c>
      <c r="IT150" s="29">
        <v>119.199</v>
      </c>
      <c r="IU150" s="29">
        <v>118.313</v>
      </c>
      <c r="IV150" s="29">
        <v>120.03100000000001</v>
      </c>
      <c r="IW150" s="29">
        <v>122.759</v>
      </c>
      <c r="IX150" s="29">
        <v>120.12</v>
      </c>
      <c r="IY150" s="29">
        <v>118.236</v>
      </c>
      <c r="IZ150" s="29">
        <v>119.887</v>
      </c>
      <c r="JA150" s="29">
        <v>119.556</v>
      </c>
      <c r="JB150" s="29">
        <v>123.907</v>
      </c>
      <c r="JC150" s="29">
        <v>125.77800000000001</v>
      </c>
      <c r="JD150" s="29">
        <v>125.375</v>
      </c>
      <c r="JE150" s="29">
        <v>122.876</v>
      </c>
      <c r="JF150" s="29">
        <v>118.866</v>
      </c>
      <c r="JG150" s="29">
        <v>115.236</v>
      </c>
      <c r="JH150" s="29">
        <v>121.738</v>
      </c>
      <c r="JI150" s="29">
        <v>122.14700000000001</v>
      </c>
      <c r="JJ150" s="29">
        <v>127.622</v>
      </c>
      <c r="JK150" s="29">
        <v>129.179</v>
      </c>
      <c r="JL150" s="29">
        <v>133.65799999999999</v>
      </c>
      <c r="JM150" s="29">
        <v>136.761</v>
      </c>
      <c r="JN150" s="29">
        <v>137.52000000000001</v>
      </c>
      <c r="JO150" s="29">
        <v>142.55600000000001</v>
      </c>
      <c r="JP150" s="29">
        <v>144.059</v>
      </c>
      <c r="JQ150" s="29">
        <v>146.01900000000001</v>
      </c>
      <c r="JR150" s="29">
        <v>149.36699999999999</v>
      </c>
      <c r="JS150" s="29">
        <v>150.27099999999999</v>
      </c>
      <c r="JT150" s="29">
        <v>152.77500000000001</v>
      </c>
      <c r="JU150" s="29">
        <v>150.03</v>
      </c>
      <c r="JV150" s="29">
        <v>136.82900000000001</v>
      </c>
      <c r="JW150" s="29">
        <v>132.83600000000001</v>
      </c>
      <c r="JX150" s="29">
        <v>128.077</v>
      </c>
      <c r="JY150" s="29">
        <v>120.923</v>
      </c>
      <c r="JZ150" s="29">
        <v>115.44199999999999</v>
      </c>
      <c r="KA150" s="29">
        <v>112.887</v>
      </c>
      <c r="KB150" s="29">
        <v>113.61499999999999</v>
      </c>
      <c r="KC150" s="29">
        <v>112.98099999999999</v>
      </c>
      <c r="KD150" s="29">
        <v>110.45099999999999</v>
      </c>
      <c r="KE150" s="29">
        <v>108.70099999999999</v>
      </c>
      <c r="KF150" s="29">
        <v>107.16500000000001</v>
      </c>
      <c r="KG150" s="29">
        <v>103.709</v>
      </c>
      <c r="KH150" s="29">
        <v>107.485</v>
      </c>
      <c r="KI150" s="29">
        <v>106.789</v>
      </c>
      <c r="KJ150" s="29">
        <v>100.708</v>
      </c>
      <c r="KK150" s="29">
        <v>98.200999999999993</v>
      </c>
      <c r="KL150" s="29">
        <v>98.358999999999995</v>
      </c>
      <c r="KM150" s="29">
        <v>96.882999999999996</v>
      </c>
      <c r="KN150" s="29">
        <v>121.289</v>
      </c>
      <c r="KO150" s="29">
        <v>118.084</v>
      </c>
      <c r="KP150" s="29">
        <v>114.34099999999999</v>
      </c>
      <c r="KQ150" s="29">
        <v>113.881</v>
      </c>
      <c r="KR150" s="29">
        <v>115.27800000000001</v>
      </c>
      <c r="KS150" s="29">
        <v>118.06699999999999</v>
      </c>
      <c r="KT150" s="29">
        <v>120.748</v>
      </c>
      <c r="KU150" s="29">
        <v>113.03</v>
      </c>
      <c r="KV150" s="29">
        <v>112.307</v>
      </c>
      <c r="KW150" s="29">
        <v>111.73699999999999</v>
      </c>
      <c r="KX150" s="29">
        <v>111.161</v>
      </c>
      <c r="KY150" s="29">
        <v>110.664</v>
      </c>
      <c r="KZ150" s="29">
        <v>104.334</v>
      </c>
      <c r="LA150" s="29">
        <v>106.151</v>
      </c>
      <c r="LB150" s="29">
        <v>110.43</v>
      </c>
      <c r="LC150" s="29">
        <v>130.839</v>
      </c>
      <c r="LD150" s="29">
        <v>145.15799999999999</v>
      </c>
      <c r="LE150" s="29">
        <v>144.43199999999999</v>
      </c>
      <c r="LF150" s="29">
        <v>157.679</v>
      </c>
      <c r="LG150" s="29">
        <v>164.078</v>
      </c>
      <c r="LH150" s="29">
        <v>152.62700000000001</v>
      </c>
      <c r="LI150" s="29">
        <v>152.196</v>
      </c>
      <c r="LJ150" s="29">
        <v>150.994</v>
      </c>
      <c r="LK150" s="29">
        <v>153.95099999999999</v>
      </c>
      <c r="LL150" s="29">
        <v>150.66399999999999</v>
      </c>
      <c r="LM150" s="29">
        <v>158.25399999999999</v>
      </c>
      <c r="LN150" s="29">
        <v>164.51300000000001</v>
      </c>
      <c r="LO150" s="29">
        <v>166.75299999999999</v>
      </c>
      <c r="LP150" s="29">
        <v>153.40799999999999</v>
      </c>
      <c r="LQ150" s="29">
        <v>142.375</v>
      </c>
      <c r="LR150" s="29">
        <v>142.46700000000001</v>
      </c>
      <c r="LS150" s="29">
        <v>146.80600000000001</v>
      </c>
      <c r="LT150" s="29">
        <v>127.94</v>
      </c>
      <c r="LU150" s="29">
        <v>127.752</v>
      </c>
      <c r="LV150" s="29">
        <v>125.48</v>
      </c>
      <c r="LW150" s="29">
        <v>146.858</v>
      </c>
      <c r="LX150" s="29">
        <v>150.58799999999999</v>
      </c>
      <c r="LY150" s="29">
        <v>157.82499999999999</v>
      </c>
      <c r="LZ150" s="29">
        <v>158.23599999999999</v>
      </c>
      <c r="MA150" s="29">
        <v>157.084</v>
      </c>
      <c r="MB150" s="29">
        <v>144.51400000000001</v>
      </c>
      <c r="MC150" s="29">
        <v>136.154</v>
      </c>
      <c r="MD150" s="29">
        <v>139.03700000000001</v>
      </c>
      <c r="ME150" s="29">
        <v>137.21299999999999</v>
      </c>
      <c r="MF150" s="29">
        <v>140.10599999999999</v>
      </c>
      <c r="MG150" s="29">
        <v>160.36099999999999</v>
      </c>
      <c r="MH150" s="29">
        <v>158.04900000000001</v>
      </c>
      <c r="MI150" s="29">
        <v>143.65700000000001</v>
      </c>
      <c r="MJ150" s="29">
        <v>140.16</v>
      </c>
      <c r="MK150" s="29">
        <v>138.227</v>
      </c>
      <c r="ML150" s="29">
        <v>150.94200000000001</v>
      </c>
      <c r="MM150" s="29">
        <v>154.31100000000001</v>
      </c>
      <c r="MN150" s="29">
        <v>156.83099999999999</v>
      </c>
      <c r="MO150" s="29">
        <v>167.00800000000001</v>
      </c>
      <c r="MP150" s="29">
        <v>172.733</v>
      </c>
      <c r="MQ150" s="29">
        <v>173.453</v>
      </c>
      <c r="MR150" s="29">
        <v>168.732</v>
      </c>
      <c r="MS150" s="29">
        <v>164.142</v>
      </c>
      <c r="MT150" s="29">
        <v>166.631</v>
      </c>
      <c r="MU150" s="29">
        <v>164.21899999999999</v>
      </c>
      <c r="MV150" s="29">
        <v>172.179</v>
      </c>
      <c r="MW150" s="29">
        <v>185.12</v>
      </c>
      <c r="MX150" s="29">
        <v>200.393</v>
      </c>
      <c r="MY150" s="29">
        <v>202.47399999999999</v>
      </c>
      <c r="MZ150" s="29">
        <v>203.578</v>
      </c>
      <c r="NA150" s="29">
        <v>209.428</v>
      </c>
      <c r="NB150" s="29">
        <v>211.53200000000001</v>
      </c>
      <c r="NC150" s="29">
        <v>242.74100000000001</v>
      </c>
      <c r="ND150" s="29">
        <v>264.59899999999999</v>
      </c>
      <c r="NE150" s="29">
        <v>268.358</v>
      </c>
      <c r="NF150" s="29">
        <v>276.209</v>
      </c>
      <c r="NG150" s="29">
        <v>289.24400000000003</v>
      </c>
      <c r="NH150" s="29">
        <v>303.83699999999999</v>
      </c>
      <c r="NI150" s="29">
        <v>301.10399999999998</v>
      </c>
      <c r="NJ150" s="29">
        <v>296.16199999999998</v>
      </c>
      <c r="NK150" s="29">
        <v>295.19</v>
      </c>
      <c r="NL150" s="29">
        <v>290.34300000000002</v>
      </c>
      <c r="NM150" s="29">
        <v>289.76600000000002</v>
      </c>
      <c r="NN150" s="29">
        <v>293.524</v>
      </c>
      <c r="NO150" s="29">
        <v>294.98200000000003</v>
      </c>
      <c r="NP150" s="29">
        <v>252.46899999999999</v>
      </c>
      <c r="NQ150" s="29">
        <v>226.673</v>
      </c>
      <c r="NR150" s="29">
        <v>220.13900000000001</v>
      </c>
      <c r="NS150" s="29">
        <v>206.86500000000001</v>
      </c>
      <c r="NT150" s="29">
        <v>205.41200000000001</v>
      </c>
      <c r="NU150" s="29">
        <v>199.04300000000001</v>
      </c>
      <c r="NV150" s="29">
        <v>194.202</v>
      </c>
      <c r="NW150" s="29">
        <v>195.15899999999999</v>
      </c>
      <c r="NX150" s="29">
        <v>188.35400000000001</v>
      </c>
      <c r="NY150" s="29">
        <v>188.501</v>
      </c>
      <c r="NZ150" s="29">
        <v>185.91300000000001</v>
      </c>
      <c r="OA150" s="29">
        <v>165.49100000000001</v>
      </c>
      <c r="OB150" s="29">
        <v>152.70699999999999</v>
      </c>
      <c r="OC150" s="29">
        <v>157.136</v>
      </c>
      <c r="OD150" s="29">
        <v>155.94</v>
      </c>
      <c r="OE150" s="29">
        <v>161.828</v>
      </c>
      <c r="OF150" s="29">
        <v>167.42400000000001</v>
      </c>
      <c r="OG150" s="29">
        <v>178.03800000000001</v>
      </c>
      <c r="OH150" s="29">
        <v>183.523</v>
      </c>
      <c r="OI150" s="29">
        <v>184.381</v>
      </c>
      <c r="OJ150" s="29">
        <v>186.73500000000001</v>
      </c>
      <c r="OK150" s="29">
        <v>188.53100000000001</v>
      </c>
      <c r="OL150" s="29">
        <v>189.43799999999999</v>
      </c>
      <c r="OM150" s="29">
        <v>190.018</v>
      </c>
      <c r="ON150" s="29">
        <v>189.39</v>
      </c>
      <c r="OO150" s="29">
        <v>190.39099999999999</v>
      </c>
      <c r="OP150" s="29">
        <v>196.03</v>
      </c>
      <c r="OQ150" s="29">
        <v>200.75</v>
      </c>
      <c r="OR150" s="29">
        <v>205.79499999999999</v>
      </c>
      <c r="OS150" s="29">
        <v>203.16900000000001</v>
      </c>
      <c r="OT150" s="29">
        <v>201.51900000000001</v>
      </c>
      <c r="OU150" s="29">
        <v>200.15100000000001</v>
      </c>
      <c r="OV150" s="29">
        <v>198.27500000000001</v>
      </c>
      <c r="OW150" s="29">
        <v>196.03899999999999</v>
      </c>
      <c r="OX150" s="29">
        <v>197.11799999999999</v>
      </c>
      <c r="OY150" s="29">
        <v>194.20500000000001</v>
      </c>
      <c r="OZ150" s="29">
        <v>199.14</v>
      </c>
      <c r="PA150" s="29">
        <v>210.316</v>
      </c>
      <c r="PB150" s="29">
        <v>211.416</v>
      </c>
      <c r="PC150" s="29">
        <v>208.9</v>
      </c>
      <c r="PD150" s="29">
        <v>208.345</v>
      </c>
      <c r="PE150" s="29">
        <v>201.20699999999999</v>
      </c>
      <c r="PF150" s="29">
        <v>194.37700000000001</v>
      </c>
      <c r="PG150" s="29">
        <v>185.52699999999999</v>
      </c>
      <c r="PH150" s="29">
        <v>169.279</v>
      </c>
      <c r="PI150" s="29">
        <v>195.315</v>
      </c>
      <c r="PJ150" s="29">
        <v>203.15600000000001</v>
      </c>
      <c r="PK150" s="29">
        <v>209.16</v>
      </c>
      <c r="PL150" s="29">
        <v>227.92599999999999</v>
      </c>
      <c r="PM150" s="29">
        <v>241.12899999999999</v>
      </c>
      <c r="PN150" s="29">
        <v>248.43600000000001</v>
      </c>
      <c r="PO150" s="29">
        <v>250.57499999999999</v>
      </c>
      <c r="PP150" s="29">
        <v>245.93799999999999</v>
      </c>
      <c r="PQ150" s="29">
        <v>242.25299999999999</v>
      </c>
      <c r="PR150" s="29">
        <v>239.31299999999999</v>
      </c>
      <c r="PS150" s="29">
        <v>242.905</v>
      </c>
      <c r="PT150" s="29">
        <v>243.833</v>
      </c>
      <c r="PU150" s="29">
        <v>235.70400000000001</v>
      </c>
      <c r="PV150" s="29">
        <v>242.81100000000001</v>
      </c>
      <c r="PW150" s="29">
        <v>249.821</v>
      </c>
      <c r="PX150" s="29">
        <v>257.57</v>
      </c>
      <c r="PY150" s="29">
        <v>258.738</v>
      </c>
      <c r="PZ150" s="29">
        <v>256.60599999999999</v>
      </c>
      <c r="QA150" s="29">
        <v>257.09100000000001</v>
      </c>
      <c r="QB150" s="29">
        <v>258.66199999999998</v>
      </c>
      <c r="QC150" s="29">
        <v>264.19499999999999</v>
      </c>
      <c r="QD150" s="29">
        <v>264.37599999999998</v>
      </c>
      <c r="QE150" s="29">
        <v>260.738</v>
      </c>
      <c r="QF150" s="29">
        <v>255.172</v>
      </c>
      <c r="QG150" s="29">
        <v>260.35700000000003</v>
      </c>
      <c r="QH150" s="29">
        <v>267.56</v>
      </c>
      <c r="QI150" s="29">
        <v>264.084</v>
      </c>
      <c r="QJ150" s="29">
        <v>241.971</v>
      </c>
      <c r="QK150" s="29">
        <v>229.26</v>
      </c>
      <c r="QL150" s="29">
        <v>234.17599999999999</v>
      </c>
      <c r="QM150" s="29">
        <v>239.52</v>
      </c>
      <c r="QN150" s="29">
        <v>241.667</v>
      </c>
      <c r="QO150" s="29">
        <v>246.851</v>
      </c>
      <c r="QP150" s="29">
        <v>256.56799999999998</v>
      </c>
      <c r="QQ150" s="29">
        <v>258.767</v>
      </c>
      <c r="QR150" s="29">
        <v>259.03899999999999</v>
      </c>
      <c r="QS150" s="29">
        <v>257.12700000000001</v>
      </c>
      <c r="QT150" s="29">
        <v>258.08999999999997</v>
      </c>
      <c r="QU150" s="29">
        <v>258.06900000000002</v>
      </c>
      <c r="QV150" s="29">
        <v>255.20099999999999</v>
      </c>
      <c r="QW150" s="29">
        <v>248.32900000000001</v>
      </c>
      <c r="QX150" s="29">
        <v>249.136</v>
      </c>
      <c r="QY150" s="29">
        <v>255.584</v>
      </c>
      <c r="QZ150" s="29">
        <v>261.87599999999998</v>
      </c>
      <c r="RA150" s="29">
        <v>310.88</v>
      </c>
      <c r="RB150" s="29">
        <v>316.61399999999998</v>
      </c>
      <c r="RC150" s="29">
        <v>317.40499999999997</v>
      </c>
      <c r="RD150" s="29">
        <v>350.19099999999997</v>
      </c>
      <c r="RE150" s="29">
        <v>374.27699999999999</v>
      </c>
      <c r="RF150" s="29">
        <v>388.55599999999998</v>
      </c>
      <c r="RG150" s="29">
        <v>394.346</v>
      </c>
      <c r="RH150" s="29">
        <v>399.15300000000002</v>
      </c>
      <c r="RI150" s="29">
        <v>396.65</v>
      </c>
      <c r="RJ150" s="29">
        <v>377.34699999999998</v>
      </c>
      <c r="RK150" s="29">
        <v>377.66199999999998</v>
      </c>
      <c r="RL150" s="29">
        <v>376.10399999999998</v>
      </c>
      <c r="RM150" s="29">
        <v>375.10599999999999</v>
      </c>
      <c r="RN150" s="29">
        <v>364.92099999999999</v>
      </c>
      <c r="RO150" s="29">
        <v>365.08600000000001</v>
      </c>
      <c r="RP150" s="29">
        <v>361.82499999999999</v>
      </c>
      <c r="RQ150" s="29">
        <v>357.30900000000003</v>
      </c>
      <c r="RR150" s="29">
        <v>353.762</v>
      </c>
      <c r="RS150" s="29">
        <v>349.52300000000002</v>
      </c>
      <c r="RT150" s="29">
        <v>353.71199999999999</v>
      </c>
      <c r="RU150" s="29">
        <v>357.13900000000001</v>
      </c>
      <c r="RV150" s="29">
        <v>367.36599999999999</v>
      </c>
      <c r="RW150" s="29">
        <v>387.27300000000002</v>
      </c>
      <c r="RX150" s="29">
        <v>390.90199999999999</v>
      </c>
      <c r="RY150" s="29">
        <v>388.375</v>
      </c>
      <c r="RZ150" s="29">
        <v>390.95699999999999</v>
      </c>
      <c r="SA150" s="29">
        <v>378.65300000000002</v>
      </c>
      <c r="SB150" s="29">
        <v>355.45800000000003</v>
      </c>
      <c r="SC150" s="29">
        <v>345.351</v>
      </c>
      <c r="SD150" s="29">
        <v>343.09500000000003</v>
      </c>
      <c r="SE150" s="29">
        <v>331.428</v>
      </c>
      <c r="SF150" s="29">
        <v>316.51299999999998</v>
      </c>
      <c r="SG150" s="29">
        <v>305.81799999999998</v>
      </c>
      <c r="SH150" s="29">
        <v>296.39699999999999</v>
      </c>
      <c r="SI150" s="29">
        <v>301.72800000000001</v>
      </c>
      <c r="SJ150" s="29">
        <v>303.721</v>
      </c>
      <c r="SK150" s="29">
        <v>305.58199999999999</v>
      </c>
      <c r="SL150" s="29">
        <v>301.52100000000002</v>
      </c>
      <c r="SM150" s="29">
        <v>267.27</v>
      </c>
      <c r="SN150" s="29">
        <v>236.98699999999999</v>
      </c>
      <c r="SO150" s="29">
        <v>216.077</v>
      </c>
      <c r="SP150" s="29">
        <v>200.762</v>
      </c>
      <c r="SQ150" s="29">
        <v>195.28399999999999</v>
      </c>
      <c r="SR150" s="29">
        <v>194.172</v>
      </c>
      <c r="SS150" s="29">
        <v>191.21700000000001</v>
      </c>
      <c r="ST150" s="29">
        <v>186.34700000000001</v>
      </c>
      <c r="SU150" s="29">
        <v>189.12299999999999</v>
      </c>
      <c r="SV150" s="29">
        <v>191.33799999999999</v>
      </c>
      <c r="SW150" s="29">
        <v>192.70599999999999</v>
      </c>
      <c r="SX150" s="29">
        <v>194.32300000000001</v>
      </c>
      <c r="SY150" s="29">
        <v>196.22900000000001</v>
      </c>
      <c r="SZ150" s="29">
        <v>198.39500000000001</v>
      </c>
      <c r="TA150" s="29">
        <v>199.703</v>
      </c>
      <c r="TB150" s="29">
        <v>199.52199999999999</v>
      </c>
      <c r="TC150" s="29">
        <v>199.96100000000001</v>
      </c>
      <c r="TD150" s="29">
        <v>195.73500000000001</v>
      </c>
      <c r="TE150" s="29">
        <v>192.21100000000001</v>
      </c>
      <c r="TF150" s="29">
        <v>184.87100000000001</v>
      </c>
      <c r="TG150" s="29">
        <v>181.05699999999999</v>
      </c>
    </row>
    <row r="151" spans="2:528" x14ac:dyDescent="0.25">
      <c r="B151" s="29" t="s">
        <v>2</v>
      </c>
      <c r="C151" s="29" t="s">
        <v>927</v>
      </c>
      <c r="D151" s="29">
        <f t="shared" si="17"/>
        <v>80</v>
      </c>
      <c r="E151" s="29" t="str" cm="1">
        <f t="array" ref="E151">_xll.BDP($B151&amp;" corp",E$11)</f>
        <v>SSELN 3 1/8 PERP</v>
      </c>
      <c r="F151" s="29" t="str" cm="1">
        <f t="array" ref="F151">_xll.BDP($B151&amp;" corp",F$11)</f>
        <v>SSELN</v>
      </c>
      <c r="G151" s="29" cm="1">
        <f t="array" ref="G151">_xll.BDP($B151&amp;" corp",G$11)</f>
        <v>3.125</v>
      </c>
      <c r="H151" s="31" cm="1">
        <f t="array" ref="H151">_xll.BDP($B151&amp;" corp",H$11)*1</f>
        <v>46491</v>
      </c>
      <c r="I151" s="31" t="str">
        <f t="shared" si="18"/>
        <v>SSELN 3.125 27</v>
      </c>
      <c r="J151" s="29" t="str" cm="1">
        <f t="array" ref="J151">_xll.BDP($B151&amp;" corp",J$11)</f>
        <v>EUR</v>
      </c>
      <c r="K151" s="31" cm="1">
        <f t="array" ref="K151">_xll.BDP($B151&amp;" corp",K$11)*1</f>
        <v>44011</v>
      </c>
      <c r="L151" s="29">
        <f t="shared" ca="1" si="19"/>
        <v>115</v>
      </c>
      <c r="N151" s="29">
        <v>1</v>
      </c>
      <c r="O151" s="29" t="s">
        <v>1174</v>
      </c>
      <c r="P151" s="29">
        <f>_xll.BDH(B151&amp;"@"&amp;C151&amp;" Corp","blp_i_sprd_mid","-2AY",,"Dates=h","Fill=C","Sort=R","Dir=H","factor=1","pcs="&amp;TV152,"cols=80;rows=1")</f>
        <v>293.32400000000001</v>
      </c>
      <c r="Q151" s="29">
        <v>294.85300000000001</v>
      </c>
      <c r="R151" s="29">
        <v>297.66199999999998</v>
      </c>
      <c r="S151" s="29">
        <v>299.577</v>
      </c>
      <c r="T151" s="29">
        <v>301.601</v>
      </c>
      <c r="U151" s="29">
        <v>297.05799999999999</v>
      </c>
      <c r="V151" s="29">
        <v>295.81299999999999</v>
      </c>
      <c r="W151" s="29">
        <v>299.07600000000002</v>
      </c>
      <c r="X151" s="29">
        <v>299.31099999999998</v>
      </c>
      <c r="Y151" s="29">
        <v>300.01</v>
      </c>
      <c r="Z151" s="29">
        <v>297.70600000000002</v>
      </c>
      <c r="AA151" s="29">
        <v>298.24799999999999</v>
      </c>
      <c r="AB151" s="29">
        <v>304.33199999999999</v>
      </c>
      <c r="AC151" s="29">
        <v>308.125</v>
      </c>
      <c r="AD151" s="29">
        <v>308.38600000000002</v>
      </c>
      <c r="AE151" s="29">
        <v>309.11700000000002</v>
      </c>
      <c r="AF151" s="29">
        <v>313.43099999999998</v>
      </c>
      <c r="AG151" s="29">
        <v>313.25200000000001</v>
      </c>
      <c r="AH151" s="29">
        <v>314.64499999999998</v>
      </c>
      <c r="AI151" s="29">
        <v>310.03300000000002</v>
      </c>
      <c r="AJ151" s="29">
        <v>305.00799999999998</v>
      </c>
      <c r="AK151" s="29">
        <v>305.45699999999999</v>
      </c>
      <c r="AL151" s="29">
        <v>304.25099999999998</v>
      </c>
      <c r="AM151" s="29">
        <v>298.94</v>
      </c>
      <c r="AN151" s="29">
        <v>298.78100000000001</v>
      </c>
      <c r="AO151" s="29">
        <v>297.69799999999998</v>
      </c>
      <c r="AP151" s="29">
        <v>296.60199999999998</v>
      </c>
      <c r="AQ151" s="29">
        <v>291.99700000000001</v>
      </c>
      <c r="AR151" s="29">
        <v>288.404</v>
      </c>
      <c r="AS151" s="29">
        <v>278.17</v>
      </c>
      <c r="AT151" s="29">
        <v>280.60300000000001</v>
      </c>
      <c r="AU151" s="29">
        <v>280.07600000000002</v>
      </c>
      <c r="AV151" s="29">
        <v>278.57600000000002</v>
      </c>
      <c r="AW151" s="29">
        <v>279.65199999999999</v>
      </c>
      <c r="AX151" s="29">
        <v>278.72300000000001</v>
      </c>
      <c r="AY151" s="29">
        <v>280.15699999999998</v>
      </c>
      <c r="AZ151" s="29">
        <v>277.09199999999998</v>
      </c>
      <c r="BA151" s="29">
        <v>276.447</v>
      </c>
      <c r="BB151" s="29">
        <v>275.34899999999999</v>
      </c>
      <c r="BC151" s="29">
        <v>275.23700000000002</v>
      </c>
      <c r="BD151" s="29">
        <v>275.75400000000002</v>
      </c>
      <c r="BE151" s="29">
        <v>280.19099999999997</v>
      </c>
      <c r="BF151" s="29">
        <v>281.738</v>
      </c>
      <c r="BG151" s="29">
        <v>281.09699999999998</v>
      </c>
      <c r="BH151" s="29">
        <v>280.61399999999998</v>
      </c>
      <c r="BI151" s="29">
        <v>279.56099999999998</v>
      </c>
      <c r="BJ151" s="29">
        <v>278.40199999999999</v>
      </c>
      <c r="BK151" s="29">
        <v>274.858</v>
      </c>
      <c r="BL151" s="29">
        <v>273.09199999999998</v>
      </c>
      <c r="BM151" s="29">
        <v>275.92899999999997</v>
      </c>
      <c r="BN151" s="29">
        <v>278.21699999999998</v>
      </c>
      <c r="BO151" s="29">
        <v>283.49299999999999</v>
      </c>
      <c r="BP151" s="29">
        <v>283.15199999999999</v>
      </c>
      <c r="BQ151" s="29">
        <v>285.68900000000002</v>
      </c>
      <c r="BR151" s="29">
        <v>285.78899999999999</v>
      </c>
      <c r="BS151" s="29">
        <v>293.64299999999997</v>
      </c>
      <c r="BT151" s="29">
        <v>292.74</v>
      </c>
      <c r="BU151" s="29">
        <v>291.63900000000001</v>
      </c>
      <c r="BV151" s="29">
        <v>290.43799999999999</v>
      </c>
      <c r="BW151" s="29">
        <v>282.74900000000002</v>
      </c>
      <c r="BX151" s="29">
        <v>281.16399999999999</v>
      </c>
      <c r="BY151" s="29">
        <v>277.649</v>
      </c>
      <c r="BZ151" s="29">
        <v>275.37099999999998</v>
      </c>
      <c r="CA151" s="29">
        <v>274.26799999999997</v>
      </c>
      <c r="CB151" s="29">
        <v>275.786</v>
      </c>
      <c r="CC151" s="29">
        <v>273.08300000000003</v>
      </c>
      <c r="CD151" s="29">
        <v>292.26</v>
      </c>
      <c r="CE151" s="29">
        <v>308.18599999999998</v>
      </c>
      <c r="CF151" s="29">
        <v>320.07</v>
      </c>
      <c r="CG151" s="29">
        <v>322.43700000000001</v>
      </c>
      <c r="CH151" s="29">
        <v>329.38400000000001</v>
      </c>
      <c r="CI151" s="29">
        <v>328.89800000000002</v>
      </c>
      <c r="CJ151" s="29">
        <v>333.81299999999999</v>
      </c>
      <c r="CK151" s="29">
        <v>333.22199999999998</v>
      </c>
      <c r="CL151" s="29">
        <v>331.279</v>
      </c>
      <c r="CM151" s="29">
        <v>328.49599999999998</v>
      </c>
      <c r="CN151" s="29">
        <v>330.60899999999998</v>
      </c>
      <c r="CO151" s="29">
        <v>332.95699999999999</v>
      </c>
      <c r="CP151" s="29">
        <v>333.50200000000001</v>
      </c>
      <c r="CQ151" s="29">
        <v>331.98099999999999</v>
      </c>
    </row>
    <row r="152" spans="2:528" x14ac:dyDescent="0.25">
      <c r="B152" s="29" t="s">
        <v>687</v>
      </c>
      <c r="C152" s="29" t="s">
        <v>927</v>
      </c>
      <c r="D152" s="29">
        <f t="shared" si="17"/>
        <v>512</v>
      </c>
      <c r="E152" s="29" t="str" cm="1">
        <f t="array" ref="E152">_xll.BDP($B152&amp;" corp",E$11)</f>
        <v>STEDIN 3 1/4 PERP</v>
      </c>
      <c r="F152" s="29" t="str" cm="1">
        <f t="array" ref="F152">_xll.BDP($B152&amp;" corp",F$11)</f>
        <v>STEDIN</v>
      </c>
      <c r="G152" s="29" cm="1">
        <f t="array" ref="G152">_xll.BDP($B152&amp;" corp",G$11)</f>
        <v>3.25</v>
      </c>
      <c r="H152" s="31" cm="1">
        <f t="array" ref="H152">_xll.BDP($B152&amp;" corp",H$11)*1</f>
        <v>44531</v>
      </c>
      <c r="I152" s="31" t="str">
        <f t="shared" si="18"/>
        <v>STEDIN 3.25 21</v>
      </c>
      <c r="J152" s="29" t="str" cm="1">
        <f t="array" ref="J152">_xll.BDP($B152&amp;" corp",J$11)</f>
        <v>EUR</v>
      </c>
      <c r="K152" s="31" cm="1">
        <f t="array" ref="K152">_xll.BDP($B152&amp;" corp",K$11)*1</f>
        <v>41957</v>
      </c>
      <c r="L152" s="29">
        <f t="shared" ca="1" si="19"/>
        <v>2169</v>
      </c>
      <c r="N152" s="29">
        <v>1</v>
      </c>
      <c r="O152" s="29" t="s">
        <v>1174</v>
      </c>
      <c r="P152" s="29">
        <f>_xll.BDH(B152&amp;"@"&amp;C152&amp;" Corp","blp_i_sprd_mid","-2AY",,"Dates=h","Fill=C","Sort=R","Dir=H","factor=1","pcs="&amp;TV153,"cols=512;rows=1")</f>
        <v>143.38999999999999</v>
      </c>
      <c r="Q152" s="29">
        <v>145.48099999999999</v>
      </c>
      <c r="R152" s="29">
        <v>145.73099999999999</v>
      </c>
      <c r="S152" s="29">
        <v>158.36000000000001</v>
      </c>
      <c r="T152" s="29">
        <v>156.00700000000001</v>
      </c>
      <c r="U152" s="29">
        <v>155.90700000000001</v>
      </c>
      <c r="V152" s="29">
        <v>156.048</v>
      </c>
      <c r="W152" s="29">
        <v>160.06</v>
      </c>
      <c r="X152" s="29">
        <v>161.11099999999999</v>
      </c>
      <c r="Y152" s="29">
        <v>160.78800000000001</v>
      </c>
      <c r="Z152" s="29">
        <v>162.32499999999999</v>
      </c>
      <c r="AA152" s="29">
        <v>166.19</v>
      </c>
      <c r="AB152" s="29">
        <v>170.024</v>
      </c>
      <c r="AC152" s="29">
        <v>173.26900000000001</v>
      </c>
      <c r="AD152" s="29">
        <v>175.10300000000001</v>
      </c>
      <c r="AE152" s="29">
        <v>175.34200000000001</v>
      </c>
      <c r="AF152" s="29">
        <v>177.34</v>
      </c>
      <c r="AG152" s="29">
        <v>180.471</v>
      </c>
      <c r="AH152" s="29">
        <v>184.73500000000001</v>
      </c>
      <c r="AI152" s="29">
        <v>178.571</v>
      </c>
      <c r="AJ152" s="29">
        <v>172.648</v>
      </c>
      <c r="AK152" s="29">
        <v>175.72200000000001</v>
      </c>
      <c r="AL152" s="29">
        <v>178.876</v>
      </c>
      <c r="AM152" s="29">
        <v>175.22200000000001</v>
      </c>
      <c r="AN152" s="29">
        <v>171.69499999999999</v>
      </c>
      <c r="AO152" s="29">
        <v>176.53399999999999</v>
      </c>
      <c r="AP152" s="29">
        <v>179.636</v>
      </c>
      <c r="AQ152" s="29">
        <v>180.78800000000001</v>
      </c>
      <c r="AR152" s="29">
        <v>180.733</v>
      </c>
      <c r="AS152" s="29">
        <v>180.07499999999999</v>
      </c>
      <c r="AT152" s="29">
        <v>185.24799999999999</v>
      </c>
      <c r="AU152" s="29">
        <v>180.315</v>
      </c>
      <c r="AV152" s="29">
        <v>180.529</v>
      </c>
      <c r="AW152" s="29">
        <v>180.04900000000001</v>
      </c>
      <c r="AX152" s="29">
        <v>182.80600000000001</v>
      </c>
      <c r="AY152" s="29">
        <v>184.56800000000001</v>
      </c>
      <c r="AZ152" s="29">
        <v>191.43</v>
      </c>
      <c r="BA152" s="29">
        <v>190.12200000000001</v>
      </c>
      <c r="BB152" s="29">
        <v>190.38900000000001</v>
      </c>
      <c r="BC152" s="29">
        <v>190.51499999999999</v>
      </c>
      <c r="BD152" s="29">
        <v>190.39599999999999</v>
      </c>
      <c r="BE152" s="29">
        <v>191.43</v>
      </c>
      <c r="BF152" s="29">
        <v>194.267</v>
      </c>
      <c r="BG152" s="29">
        <v>193.36500000000001</v>
      </c>
      <c r="BH152" s="29">
        <v>192.47900000000001</v>
      </c>
      <c r="BI152" s="29">
        <v>193.77199999999999</v>
      </c>
      <c r="BJ152" s="29">
        <v>196.65</v>
      </c>
      <c r="BK152" s="29">
        <v>197.06200000000001</v>
      </c>
      <c r="BL152" s="29">
        <v>194.01499999999999</v>
      </c>
      <c r="BM152" s="29">
        <v>196.05699999999999</v>
      </c>
      <c r="BN152" s="29">
        <v>197.12</v>
      </c>
      <c r="BO152" s="29">
        <v>201.24</v>
      </c>
      <c r="BP152" s="29">
        <v>205.035</v>
      </c>
      <c r="BQ152" s="29">
        <v>211.63900000000001</v>
      </c>
      <c r="BR152" s="29">
        <v>214.46899999999999</v>
      </c>
      <c r="BS152" s="29">
        <v>219.35499999999999</v>
      </c>
      <c r="BT152" s="29">
        <v>221.57300000000001</v>
      </c>
      <c r="BU152" s="29">
        <v>222.48500000000001</v>
      </c>
      <c r="BV152" s="29">
        <v>219.80500000000001</v>
      </c>
      <c r="BW152" s="29">
        <v>214.49199999999999</v>
      </c>
      <c r="BX152" s="29">
        <v>212.93799999999999</v>
      </c>
      <c r="BY152" s="29">
        <v>211.52</v>
      </c>
      <c r="BZ152" s="29">
        <v>212.26499999999999</v>
      </c>
      <c r="CA152" s="29">
        <v>218.327</v>
      </c>
      <c r="CB152" s="29">
        <v>220.00800000000001</v>
      </c>
      <c r="CC152" s="29">
        <v>225.886</v>
      </c>
      <c r="CD152" s="29">
        <v>238.82499999999999</v>
      </c>
      <c r="CE152" s="29">
        <v>241.35599999999999</v>
      </c>
      <c r="CF152" s="29">
        <v>244.071</v>
      </c>
      <c r="CG152" s="29">
        <v>244.87100000000001</v>
      </c>
      <c r="CH152" s="29">
        <v>250.935</v>
      </c>
      <c r="CI152" s="29">
        <v>250.10499999999999</v>
      </c>
      <c r="CJ152" s="29">
        <v>249.98500000000001</v>
      </c>
      <c r="CK152" s="29">
        <v>249.12799999999999</v>
      </c>
      <c r="CL152" s="29">
        <v>249.41900000000001</v>
      </c>
      <c r="CM152" s="29">
        <v>243.44499999999999</v>
      </c>
      <c r="CN152" s="29">
        <v>243.732</v>
      </c>
      <c r="CO152" s="29">
        <v>255.31100000000001</v>
      </c>
      <c r="CP152" s="29">
        <v>254.625</v>
      </c>
      <c r="CQ152" s="29">
        <v>255.03899999999999</v>
      </c>
      <c r="CR152" s="29">
        <v>258.11900000000003</v>
      </c>
      <c r="CS152" s="29">
        <v>256.161</v>
      </c>
      <c r="CT152" s="29">
        <v>256.702</v>
      </c>
      <c r="CU152" s="29">
        <v>256.947</v>
      </c>
      <c r="CV152" s="29">
        <v>255.42500000000001</v>
      </c>
      <c r="CW152" s="29">
        <v>249.53800000000001</v>
      </c>
      <c r="CX152" s="29">
        <v>243.67699999999999</v>
      </c>
      <c r="CY152" s="29">
        <v>240.715</v>
      </c>
      <c r="CZ152" s="29">
        <v>240.77500000000001</v>
      </c>
      <c r="DA152" s="29">
        <v>238.01900000000001</v>
      </c>
      <c r="DB152" s="29">
        <v>236.476</v>
      </c>
      <c r="DC152" s="29">
        <v>253.04900000000001</v>
      </c>
      <c r="DD152" s="29">
        <v>248.18</v>
      </c>
      <c r="DE152" s="29">
        <v>233.327</v>
      </c>
      <c r="DF152" s="29">
        <v>227.08600000000001</v>
      </c>
      <c r="DG152" s="29">
        <v>212.125</v>
      </c>
      <c r="DH152" s="29">
        <v>194.923</v>
      </c>
      <c r="DI152" s="29">
        <v>205.46700000000001</v>
      </c>
      <c r="DJ152" s="29">
        <v>208.05699999999999</v>
      </c>
      <c r="DK152" s="29">
        <v>210.77099999999999</v>
      </c>
      <c r="DL152" s="29">
        <v>213.18700000000001</v>
      </c>
      <c r="DM152" s="29">
        <v>212.17699999999999</v>
      </c>
      <c r="DN152" s="29">
        <v>211.523</v>
      </c>
      <c r="DO152" s="29">
        <v>208.876</v>
      </c>
      <c r="DP152" s="29">
        <v>208.82300000000001</v>
      </c>
      <c r="DQ152" s="29">
        <v>218</v>
      </c>
      <c r="DR152" s="29">
        <v>221.17099999999999</v>
      </c>
      <c r="DS152" s="29">
        <v>227.45599999999999</v>
      </c>
      <c r="DT152" s="29">
        <v>226.827</v>
      </c>
      <c r="DU152" s="29">
        <v>232.61799999999999</v>
      </c>
      <c r="DV152" s="29">
        <v>243.17099999999999</v>
      </c>
      <c r="DW152" s="29">
        <v>255.708</v>
      </c>
      <c r="DX152" s="29">
        <v>261.33499999999998</v>
      </c>
      <c r="DY152" s="29">
        <v>262.22399999999999</v>
      </c>
      <c r="DZ152" s="29">
        <v>252.65700000000001</v>
      </c>
      <c r="EA152" s="29">
        <v>248.10900000000001</v>
      </c>
      <c r="EB152" s="29">
        <v>247.2</v>
      </c>
      <c r="EC152" s="29">
        <v>240.99799999999999</v>
      </c>
      <c r="ED152" s="29">
        <v>246.46199999999999</v>
      </c>
      <c r="EE152" s="29">
        <v>251.804</v>
      </c>
      <c r="EF152" s="29">
        <v>254.13499999999999</v>
      </c>
      <c r="EG152" s="29">
        <v>258.673</v>
      </c>
      <c r="EH152" s="29">
        <v>251.56700000000001</v>
      </c>
      <c r="EI152" s="29">
        <v>249.798</v>
      </c>
      <c r="EJ152" s="29">
        <v>247.31899999999999</v>
      </c>
      <c r="EK152" s="29">
        <v>243.97200000000001</v>
      </c>
      <c r="EL152" s="29">
        <v>252.30600000000001</v>
      </c>
      <c r="EM152" s="29">
        <v>254.38800000000001</v>
      </c>
      <c r="EN152" s="29">
        <v>259.43400000000003</v>
      </c>
      <c r="EO152" s="29">
        <v>261.36200000000002</v>
      </c>
      <c r="EP152" s="29">
        <v>264.44299999999998</v>
      </c>
      <c r="EQ152" s="29">
        <v>264.61099999999999</v>
      </c>
      <c r="ER152" s="29">
        <v>268.89600000000002</v>
      </c>
      <c r="ES152" s="29">
        <v>281.58100000000002</v>
      </c>
      <c r="ET152" s="29">
        <v>283.71300000000002</v>
      </c>
      <c r="EU152" s="29">
        <v>284.59500000000003</v>
      </c>
      <c r="EV152" s="29">
        <v>309.72699999999998</v>
      </c>
      <c r="EW152" s="29">
        <v>326.45699999999999</v>
      </c>
      <c r="EX152" s="29">
        <v>332.62900000000002</v>
      </c>
      <c r="EY152" s="29">
        <v>340.11399999999998</v>
      </c>
      <c r="EZ152" s="29">
        <v>347.471</v>
      </c>
      <c r="FA152" s="29">
        <v>333.678</v>
      </c>
      <c r="FB152" s="29">
        <v>333.00299999999999</v>
      </c>
      <c r="FC152" s="29">
        <v>333.82</v>
      </c>
      <c r="FD152" s="29">
        <v>333.44</v>
      </c>
      <c r="FE152" s="29">
        <v>332.82799999999997</v>
      </c>
      <c r="FF152" s="29">
        <v>340.73899999999998</v>
      </c>
      <c r="FG152" s="29">
        <v>343.79300000000001</v>
      </c>
      <c r="FH152" s="29">
        <v>352.05200000000002</v>
      </c>
      <c r="FI152" s="29">
        <v>349.13299999999998</v>
      </c>
      <c r="FJ152" s="29">
        <v>342.56599999999997</v>
      </c>
      <c r="FK152" s="29">
        <v>348.255</v>
      </c>
      <c r="FL152" s="29">
        <v>363.04899999999998</v>
      </c>
      <c r="FM152" s="29">
        <v>263.87099999999998</v>
      </c>
      <c r="FN152" s="29">
        <v>232.21299999999999</v>
      </c>
      <c r="FO152" s="29">
        <v>187.911</v>
      </c>
      <c r="FP152" s="29">
        <v>184.66800000000001</v>
      </c>
      <c r="FQ152" s="29">
        <v>165.82599999999999</v>
      </c>
      <c r="FR152" s="29">
        <v>147.38999999999999</v>
      </c>
      <c r="FS152" s="29">
        <v>158.27799999999999</v>
      </c>
      <c r="FT152" s="29">
        <v>110.51900000000001</v>
      </c>
      <c r="FU152" s="29">
        <v>93.171000000000006</v>
      </c>
      <c r="FV152" s="29">
        <v>93.481999999999999</v>
      </c>
      <c r="FW152" s="29">
        <v>95.825000000000003</v>
      </c>
      <c r="FX152" s="29">
        <v>97.701999999999998</v>
      </c>
      <c r="FY152" s="29">
        <v>94.807000000000002</v>
      </c>
      <c r="FZ152" s="29">
        <v>83.14</v>
      </c>
      <c r="GA152" s="29">
        <v>77.584999999999994</v>
      </c>
      <c r="GB152" s="29">
        <v>69.555000000000007</v>
      </c>
      <c r="GC152" s="29">
        <v>65.287999999999997</v>
      </c>
      <c r="GD152" s="29">
        <v>61.996000000000002</v>
      </c>
      <c r="GE152" s="29">
        <v>63.524000000000001</v>
      </c>
      <c r="GF152" s="29">
        <v>65.281999999999996</v>
      </c>
      <c r="GG152" s="29">
        <v>66.617999999999995</v>
      </c>
      <c r="GH152" s="29">
        <v>66.263999999999996</v>
      </c>
      <c r="GI152" s="29">
        <v>65.962999999999994</v>
      </c>
      <c r="GJ152" s="29">
        <v>66.353999999999999</v>
      </c>
      <c r="GK152" s="29">
        <v>67.281000000000006</v>
      </c>
      <c r="GL152" s="29">
        <v>68.915000000000006</v>
      </c>
      <c r="GM152" s="29">
        <v>69.481999999999999</v>
      </c>
      <c r="GN152" s="29">
        <v>68.674999999999997</v>
      </c>
      <c r="GO152" s="29">
        <v>68.337999999999994</v>
      </c>
      <c r="GP152" s="29">
        <v>70.963999999999999</v>
      </c>
      <c r="GQ152" s="29">
        <v>71.257000000000005</v>
      </c>
      <c r="GR152" s="29">
        <v>74.91</v>
      </c>
      <c r="GS152" s="29">
        <v>74.200999999999993</v>
      </c>
      <c r="GT152" s="29">
        <v>74.704999999999998</v>
      </c>
      <c r="GU152" s="29">
        <v>72.349000000000004</v>
      </c>
      <c r="GV152" s="29">
        <v>70.463999999999999</v>
      </c>
      <c r="GW152" s="29">
        <v>68.257000000000005</v>
      </c>
      <c r="GX152" s="29">
        <v>61.878999999999998</v>
      </c>
      <c r="GY152" s="29">
        <v>60.981000000000002</v>
      </c>
      <c r="GZ152" s="29">
        <v>59.421999999999997</v>
      </c>
      <c r="HA152" s="29">
        <v>59.985999999999997</v>
      </c>
      <c r="HB152" s="29">
        <v>60.502000000000002</v>
      </c>
      <c r="HC152" s="29">
        <v>60.780999999999999</v>
      </c>
      <c r="HD152" s="29">
        <v>61.853999999999999</v>
      </c>
      <c r="HE152" s="29">
        <v>64.183999999999997</v>
      </c>
      <c r="HF152" s="29">
        <v>63.718000000000004</v>
      </c>
      <c r="HG152" s="29">
        <v>63.738999999999997</v>
      </c>
      <c r="HH152" s="29">
        <v>65.858999999999995</v>
      </c>
      <c r="HI152" s="29">
        <v>65.417000000000002</v>
      </c>
      <c r="HJ152" s="29">
        <v>69.224999999999994</v>
      </c>
      <c r="HK152" s="29">
        <v>66.394000000000005</v>
      </c>
      <c r="HL152" s="29">
        <v>66.754000000000005</v>
      </c>
      <c r="HM152" s="29">
        <v>66.283000000000001</v>
      </c>
      <c r="HN152" s="29">
        <v>63.677999999999997</v>
      </c>
      <c r="HO152" s="29">
        <v>64.463999999999999</v>
      </c>
      <c r="HP152" s="29">
        <v>66.301000000000002</v>
      </c>
      <c r="HQ152" s="29">
        <v>66.164000000000001</v>
      </c>
      <c r="HR152" s="29">
        <v>70.83</v>
      </c>
      <c r="HS152" s="29">
        <v>68.194999999999993</v>
      </c>
      <c r="HT152" s="29">
        <v>67.180999999999997</v>
      </c>
      <c r="HU152" s="29">
        <v>67.927000000000007</v>
      </c>
      <c r="HV152" s="29">
        <v>68.234999999999999</v>
      </c>
      <c r="HW152" s="29">
        <v>67.570999999999998</v>
      </c>
      <c r="HX152" s="29">
        <v>68.69</v>
      </c>
      <c r="HY152" s="29">
        <v>68.936999999999998</v>
      </c>
      <c r="HZ152" s="29">
        <v>71.305999999999997</v>
      </c>
      <c r="IA152" s="29">
        <v>73.695999999999998</v>
      </c>
      <c r="IB152" s="29">
        <v>73.376000000000005</v>
      </c>
      <c r="IC152" s="29">
        <v>75.819999999999993</v>
      </c>
      <c r="ID152" s="29">
        <v>78.834000000000003</v>
      </c>
      <c r="IE152" s="29">
        <v>79.911000000000001</v>
      </c>
      <c r="IF152" s="29">
        <v>81.11</v>
      </c>
      <c r="IG152" s="29">
        <v>81.697000000000003</v>
      </c>
      <c r="IH152" s="29">
        <v>80.546999999999997</v>
      </c>
      <c r="II152" s="29">
        <v>82.563000000000002</v>
      </c>
      <c r="IJ152" s="29">
        <v>84.042000000000002</v>
      </c>
      <c r="IK152" s="29">
        <v>82.394000000000005</v>
      </c>
      <c r="IL152" s="29">
        <v>82.358999999999995</v>
      </c>
      <c r="IM152" s="29">
        <v>83.097999999999999</v>
      </c>
      <c r="IN152" s="29">
        <v>85.501000000000005</v>
      </c>
      <c r="IO152" s="29">
        <v>85.316999999999993</v>
      </c>
      <c r="IP152" s="29">
        <v>87.09</v>
      </c>
      <c r="IQ152" s="29">
        <v>81.813999999999993</v>
      </c>
      <c r="IR152" s="29">
        <v>78.55</v>
      </c>
      <c r="IS152" s="29">
        <v>79.085999999999999</v>
      </c>
      <c r="IT152" s="29">
        <v>79.775999999999996</v>
      </c>
      <c r="IU152" s="29">
        <v>79.915999999999997</v>
      </c>
      <c r="IV152" s="29">
        <v>77.840999999999994</v>
      </c>
      <c r="IW152" s="29">
        <v>77.525999999999996</v>
      </c>
      <c r="IX152" s="29">
        <v>75.174999999999997</v>
      </c>
      <c r="IY152" s="29">
        <v>68.180000000000007</v>
      </c>
      <c r="IZ152" s="29">
        <v>69.042000000000002</v>
      </c>
      <c r="JA152" s="29">
        <v>69.007999999999996</v>
      </c>
      <c r="JB152" s="29">
        <v>74.391000000000005</v>
      </c>
      <c r="JC152" s="29">
        <v>77.022999999999996</v>
      </c>
      <c r="JD152" s="29">
        <v>77.501000000000005</v>
      </c>
      <c r="JE152" s="29">
        <v>77.478999999999999</v>
      </c>
      <c r="JF152" s="29">
        <v>79.295000000000002</v>
      </c>
      <c r="JG152" s="29">
        <v>78.081000000000003</v>
      </c>
      <c r="JH152" s="29">
        <v>78.423000000000002</v>
      </c>
      <c r="JI152" s="29">
        <v>81.125</v>
      </c>
      <c r="JJ152" s="29">
        <v>82.489000000000004</v>
      </c>
      <c r="JK152" s="29">
        <v>82.448999999999998</v>
      </c>
      <c r="JL152" s="29">
        <v>85.001000000000005</v>
      </c>
      <c r="JM152" s="29">
        <v>87.927000000000007</v>
      </c>
      <c r="JN152" s="29">
        <v>88.221000000000004</v>
      </c>
      <c r="JO152" s="29">
        <v>89.42</v>
      </c>
      <c r="JP152" s="29">
        <v>91.141000000000005</v>
      </c>
      <c r="JQ152" s="29">
        <v>96.695999999999998</v>
      </c>
      <c r="JR152" s="29">
        <v>97.876000000000005</v>
      </c>
      <c r="JS152" s="29">
        <v>101.812</v>
      </c>
      <c r="JT152" s="29">
        <v>104.381</v>
      </c>
      <c r="JU152" s="29">
        <v>106.059</v>
      </c>
      <c r="JV152" s="29">
        <v>101.325</v>
      </c>
      <c r="JW152" s="29">
        <v>101.571</v>
      </c>
      <c r="JX152" s="29">
        <v>101.194</v>
      </c>
      <c r="JY152" s="29">
        <v>98.683999999999997</v>
      </c>
      <c r="JZ152" s="29">
        <v>94.046000000000006</v>
      </c>
      <c r="KA152" s="29">
        <v>96.188000000000002</v>
      </c>
      <c r="KB152" s="29">
        <v>96.24</v>
      </c>
      <c r="KC152" s="29">
        <v>95.298000000000002</v>
      </c>
      <c r="KD152" s="29">
        <v>96.709000000000003</v>
      </c>
      <c r="KE152" s="29">
        <v>97.870999999999995</v>
      </c>
      <c r="KF152" s="29">
        <v>98.027000000000001</v>
      </c>
      <c r="KG152" s="29">
        <v>94.459000000000003</v>
      </c>
      <c r="KH152" s="29">
        <v>100.16</v>
      </c>
      <c r="KI152" s="29">
        <v>99.210999999999999</v>
      </c>
      <c r="KJ152" s="29">
        <v>96.478999999999999</v>
      </c>
      <c r="KK152" s="29">
        <v>94.756</v>
      </c>
      <c r="KL152" s="29">
        <v>95.617000000000004</v>
      </c>
      <c r="KM152" s="29">
        <v>92.152000000000001</v>
      </c>
      <c r="KN152" s="29">
        <v>108.714</v>
      </c>
      <c r="KO152" s="29">
        <v>108.649</v>
      </c>
      <c r="KP152" s="29">
        <v>108.631</v>
      </c>
      <c r="KQ152" s="29">
        <v>109.352</v>
      </c>
      <c r="KR152" s="29">
        <v>109.333</v>
      </c>
      <c r="KS152" s="29">
        <v>112.154</v>
      </c>
      <c r="KT152" s="29">
        <v>113.428</v>
      </c>
      <c r="KU152" s="29">
        <v>111.096</v>
      </c>
      <c r="KV152" s="29">
        <v>110.53</v>
      </c>
      <c r="KW152" s="29">
        <v>110.084</v>
      </c>
      <c r="KX152" s="29">
        <v>112.19799999999999</v>
      </c>
      <c r="KY152" s="29">
        <v>112.224</v>
      </c>
      <c r="KZ152" s="29">
        <v>116.818</v>
      </c>
      <c r="LA152" s="29">
        <v>114.598</v>
      </c>
      <c r="LB152" s="29">
        <v>110.84399999999999</v>
      </c>
      <c r="LC152" s="29">
        <v>116.383</v>
      </c>
      <c r="LD152" s="29">
        <v>122.238</v>
      </c>
      <c r="LE152" s="29">
        <v>125.44</v>
      </c>
      <c r="LF152" s="29">
        <v>129.18</v>
      </c>
      <c r="LG152" s="29">
        <v>132.04900000000001</v>
      </c>
      <c r="LH152" s="29">
        <v>125.05</v>
      </c>
      <c r="LI152" s="29">
        <v>123.91500000000001</v>
      </c>
      <c r="LJ152" s="29">
        <v>120.541</v>
      </c>
      <c r="LK152" s="29">
        <v>120.11499999999999</v>
      </c>
      <c r="LL152" s="29">
        <v>119.93600000000001</v>
      </c>
      <c r="LM152" s="29">
        <v>126.934</v>
      </c>
      <c r="LN152" s="29">
        <v>126.616</v>
      </c>
      <c r="LO152" s="29">
        <v>127.29</v>
      </c>
      <c r="LP152" s="29">
        <v>103.476</v>
      </c>
      <c r="LQ152" s="29">
        <v>98.686999999999998</v>
      </c>
      <c r="LR152" s="29">
        <v>99.305000000000007</v>
      </c>
      <c r="LS152" s="29">
        <v>97.56</v>
      </c>
      <c r="LT152" s="29">
        <v>90.253</v>
      </c>
      <c r="LU152" s="29">
        <v>92.789000000000001</v>
      </c>
      <c r="LV152" s="29">
        <v>92.19</v>
      </c>
      <c r="LW152" s="29">
        <v>98.924000000000007</v>
      </c>
      <c r="LX152" s="29">
        <v>107.318</v>
      </c>
      <c r="LY152" s="29">
        <v>111.976</v>
      </c>
      <c r="LZ152" s="29">
        <v>110.30200000000001</v>
      </c>
      <c r="MA152" s="29">
        <v>108.878</v>
      </c>
      <c r="MB152" s="29">
        <v>102.242</v>
      </c>
      <c r="MC152" s="29">
        <v>100.629</v>
      </c>
      <c r="MD152" s="29">
        <v>100.245</v>
      </c>
      <c r="ME152" s="29">
        <v>95.326999999999998</v>
      </c>
      <c r="MF152" s="29">
        <v>94.72</v>
      </c>
      <c r="MG152" s="29">
        <v>101.119</v>
      </c>
      <c r="MH152" s="29">
        <v>106.057</v>
      </c>
      <c r="MI152" s="29">
        <v>99.22</v>
      </c>
      <c r="MJ152" s="29">
        <v>93.664000000000001</v>
      </c>
      <c r="MK152" s="29">
        <v>92.295000000000002</v>
      </c>
      <c r="ML152" s="29">
        <v>93.054000000000002</v>
      </c>
      <c r="MM152" s="29">
        <v>91.820999999999998</v>
      </c>
      <c r="MN152" s="29">
        <v>91.501000000000005</v>
      </c>
      <c r="MO152" s="29">
        <v>93.739000000000004</v>
      </c>
      <c r="MP152" s="29">
        <v>96.802000000000007</v>
      </c>
      <c r="MQ152" s="29">
        <v>99.936000000000007</v>
      </c>
      <c r="MR152" s="29">
        <v>99.043999999999997</v>
      </c>
      <c r="MS152" s="29">
        <v>98.221999999999994</v>
      </c>
      <c r="MT152" s="29">
        <v>97.022000000000006</v>
      </c>
      <c r="MU152" s="29">
        <v>100.581</v>
      </c>
      <c r="MV152" s="29">
        <v>101.41</v>
      </c>
      <c r="MW152" s="29">
        <v>107.649</v>
      </c>
      <c r="MX152" s="29">
        <v>110.904</v>
      </c>
      <c r="MY152" s="29">
        <v>114.309</v>
      </c>
      <c r="MZ152" s="29">
        <v>117.30800000000001</v>
      </c>
      <c r="NA152" s="29">
        <v>117.33499999999999</v>
      </c>
      <c r="NB152" s="29">
        <v>115.215</v>
      </c>
      <c r="NC152" s="29">
        <v>118.714</v>
      </c>
      <c r="ND152" s="29">
        <v>128.816</v>
      </c>
      <c r="NE152" s="29">
        <v>129.327</v>
      </c>
      <c r="NF152" s="29">
        <v>130.251</v>
      </c>
      <c r="NG152" s="29">
        <v>137.08199999999999</v>
      </c>
      <c r="NH152" s="29">
        <v>141.93600000000001</v>
      </c>
      <c r="NI152" s="29">
        <v>140.12</v>
      </c>
      <c r="NJ152" s="29">
        <v>138.84700000000001</v>
      </c>
      <c r="NK152" s="29">
        <v>139.30600000000001</v>
      </c>
      <c r="NL152" s="29">
        <v>138.34899999999999</v>
      </c>
      <c r="NM152" s="29">
        <v>146.536</v>
      </c>
      <c r="NN152" s="29">
        <v>141.72900000000001</v>
      </c>
      <c r="NO152" s="29">
        <v>141.43799999999999</v>
      </c>
      <c r="NP152" s="29">
        <v>137.25200000000001</v>
      </c>
      <c r="NQ152" s="29">
        <v>135.864</v>
      </c>
      <c r="NR152" s="29">
        <v>137.006</v>
      </c>
      <c r="NS152" s="29">
        <v>137.149</v>
      </c>
      <c r="NT152" s="29">
        <v>134.774</v>
      </c>
      <c r="NU152" s="29">
        <v>137.756</v>
      </c>
      <c r="NV152" s="29">
        <v>138.77600000000001</v>
      </c>
      <c r="NW152" s="29">
        <v>137.65899999999999</v>
      </c>
      <c r="NX152" s="29">
        <v>133.87</v>
      </c>
      <c r="NY152" s="29">
        <v>135.94499999999999</v>
      </c>
      <c r="NZ152" s="29">
        <v>135.744</v>
      </c>
      <c r="OA152" s="29">
        <v>131.816</v>
      </c>
      <c r="OB152" s="29">
        <v>130.90600000000001</v>
      </c>
      <c r="OC152" s="29">
        <v>129.39099999999999</v>
      </c>
      <c r="OD152" s="29">
        <v>129.98699999999999</v>
      </c>
      <c r="OE152" s="29">
        <v>136.422</v>
      </c>
      <c r="OF152" s="29">
        <v>133.96</v>
      </c>
      <c r="OG152" s="29">
        <v>141.602</v>
      </c>
      <c r="OH152" s="29">
        <v>145.28200000000001</v>
      </c>
      <c r="OI152" s="29">
        <v>145.00200000000001</v>
      </c>
      <c r="OJ152" s="29">
        <v>149.30199999999999</v>
      </c>
      <c r="OK152" s="29">
        <v>154.714</v>
      </c>
      <c r="OL152" s="29">
        <v>159.56399999999999</v>
      </c>
      <c r="OM152" s="29">
        <v>159.37100000000001</v>
      </c>
      <c r="ON152" s="29">
        <v>160.92099999999999</v>
      </c>
      <c r="OO152" s="29">
        <v>160.66300000000001</v>
      </c>
      <c r="OP152" s="29">
        <v>166.78299999999999</v>
      </c>
      <c r="OQ152" s="29">
        <v>168.36699999999999</v>
      </c>
      <c r="OR152" s="29">
        <v>171.751</v>
      </c>
      <c r="OS152" s="29">
        <v>169.68</v>
      </c>
      <c r="OT152" s="29">
        <v>167.39599999999999</v>
      </c>
      <c r="OU152" s="29">
        <v>168.273</v>
      </c>
      <c r="OV152" s="29">
        <v>167.006</v>
      </c>
      <c r="OW152" s="29">
        <v>165.69300000000001</v>
      </c>
      <c r="OX152" s="29">
        <v>167.76400000000001</v>
      </c>
      <c r="OY152" s="29">
        <v>168.58199999999999</v>
      </c>
      <c r="OZ152" s="29">
        <v>167.87899999999999</v>
      </c>
      <c r="PA152" s="29">
        <v>171.48699999999999</v>
      </c>
      <c r="PB152" s="29">
        <v>176.096</v>
      </c>
      <c r="PC152" s="29">
        <v>172.417</v>
      </c>
      <c r="PD152" s="29">
        <v>176.03700000000001</v>
      </c>
      <c r="PE152" s="29">
        <v>173.702</v>
      </c>
      <c r="PF152" s="29">
        <v>172.714</v>
      </c>
      <c r="PG152" s="29">
        <v>171.488</v>
      </c>
      <c r="PH152" s="29">
        <v>165.42099999999999</v>
      </c>
      <c r="PI152" s="29">
        <v>166.17400000000001</v>
      </c>
      <c r="PJ152" s="29">
        <v>167.67599999999999</v>
      </c>
      <c r="PK152" s="29">
        <v>169.94499999999999</v>
      </c>
      <c r="PL152" s="29">
        <v>177.18799999999999</v>
      </c>
      <c r="PM152" s="29">
        <v>181.81899999999999</v>
      </c>
      <c r="PN152" s="29">
        <v>183.333</v>
      </c>
      <c r="PO152" s="29">
        <v>185.80699999999999</v>
      </c>
      <c r="PP152" s="29">
        <v>181.417</v>
      </c>
      <c r="PQ152" s="29">
        <v>176.19300000000001</v>
      </c>
      <c r="PR152" s="29">
        <v>173.315</v>
      </c>
      <c r="PS152" s="29">
        <v>173.982</v>
      </c>
      <c r="PT152" s="29">
        <v>172.65899999999999</v>
      </c>
      <c r="PU152" s="29">
        <v>169.28800000000001</v>
      </c>
      <c r="PV152" s="29">
        <v>172.61199999999999</v>
      </c>
      <c r="PW152" s="29">
        <v>176.535</v>
      </c>
      <c r="PX152" s="29">
        <v>185.773</v>
      </c>
      <c r="PY152" s="29">
        <v>190.36500000000001</v>
      </c>
      <c r="PZ152" s="29">
        <v>188.55199999999999</v>
      </c>
      <c r="QA152" s="29">
        <v>188.44399999999999</v>
      </c>
      <c r="QB152" s="29">
        <v>189.268</v>
      </c>
      <c r="QC152" s="29">
        <v>189.779</v>
      </c>
      <c r="QD152" s="29">
        <v>189.13900000000001</v>
      </c>
      <c r="QE152" s="29">
        <v>188.65899999999999</v>
      </c>
      <c r="QF152" s="29">
        <v>191.63300000000001</v>
      </c>
      <c r="QG152" s="29">
        <v>195.03100000000001</v>
      </c>
      <c r="QH152" s="29">
        <v>199.82900000000001</v>
      </c>
      <c r="QI152" s="29">
        <v>199.23699999999999</v>
      </c>
      <c r="QJ152" s="29">
        <v>191.72</v>
      </c>
      <c r="QK152" s="29">
        <v>185.44900000000001</v>
      </c>
      <c r="QL152" s="29">
        <v>186.779</v>
      </c>
      <c r="QM152" s="29">
        <v>195.40199999999999</v>
      </c>
      <c r="QN152" s="29">
        <v>197.90700000000001</v>
      </c>
      <c r="QO152" s="29">
        <v>204.53100000000001</v>
      </c>
      <c r="QP152" s="29">
        <v>207.417</v>
      </c>
      <c r="QQ152" s="29">
        <v>208.15600000000001</v>
      </c>
      <c r="QR152" s="29">
        <v>208.08199999999999</v>
      </c>
      <c r="QS152" s="29">
        <v>206.65600000000001</v>
      </c>
      <c r="QT152" s="29">
        <v>209.72399999999999</v>
      </c>
      <c r="QU152" s="29">
        <v>209.69300000000001</v>
      </c>
      <c r="QV152" s="29">
        <v>203.57400000000001</v>
      </c>
      <c r="QW152" s="29">
        <v>201.124</v>
      </c>
      <c r="QX152" s="29">
        <v>202.20099999999999</v>
      </c>
      <c r="QY152" s="29">
        <v>205.173</v>
      </c>
      <c r="QZ152" s="29">
        <v>205.833</v>
      </c>
      <c r="RA152" s="29">
        <v>211.36199999999999</v>
      </c>
      <c r="RB152" s="29">
        <v>211.02</v>
      </c>
      <c r="RC152" s="29">
        <v>209.96299999999999</v>
      </c>
      <c r="RD152" s="29">
        <v>212.93199999999999</v>
      </c>
      <c r="RE152" s="29">
        <v>214.625</v>
      </c>
      <c r="RF152" s="29">
        <v>241.34299999999999</v>
      </c>
      <c r="RG152" s="29">
        <v>249.21600000000001</v>
      </c>
      <c r="RH152" s="29">
        <v>252.10499999999999</v>
      </c>
      <c r="RI152" s="29">
        <v>253.26</v>
      </c>
      <c r="RJ152" s="29">
        <v>235.328</v>
      </c>
      <c r="RK152" s="29">
        <v>229.68700000000001</v>
      </c>
      <c r="RL152" s="29">
        <v>226.77699999999999</v>
      </c>
      <c r="RM152" s="29">
        <v>227.06800000000001</v>
      </c>
      <c r="RN152" s="29">
        <v>221.37899999999999</v>
      </c>
      <c r="RO152" s="29">
        <v>222.36799999999999</v>
      </c>
      <c r="RP152" s="29">
        <v>220.28200000000001</v>
      </c>
      <c r="RQ152" s="29">
        <v>220.02500000000001</v>
      </c>
      <c r="RR152" s="29">
        <v>216.4</v>
      </c>
      <c r="RS152" s="29">
        <v>216.07900000000001</v>
      </c>
      <c r="RT152" s="29">
        <v>211.709</v>
      </c>
      <c r="RU152" s="29">
        <v>211.00700000000001</v>
      </c>
      <c r="RV152" s="29">
        <v>218.73099999999999</v>
      </c>
      <c r="RW152" s="29">
        <v>226.52199999999999</v>
      </c>
      <c r="RX152" s="29">
        <v>228.78399999999999</v>
      </c>
      <c r="RY152" s="29">
        <v>227.18199999999999</v>
      </c>
      <c r="RZ152" s="29">
        <v>224.00299999999999</v>
      </c>
      <c r="SA152" s="29">
        <v>218.92400000000001</v>
      </c>
      <c r="SB152" s="29">
        <v>213.614</v>
      </c>
      <c r="SC152" s="29">
        <v>205.96199999999999</v>
      </c>
      <c r="SD152" s="29">
        <v>207.887</v>
      </c>
      <c r="SE152" s="29">
        <v>203.25399999999999</v>
      </c>
      <c r="SF152" s="29">
        <v>197.77799999999999</v>
      </c>
      <c r="SG152" s="29">
        <v>193.72499999999999</v>
      </c>
      <c r="SH152" s="29">
        <v>191.482</v>
      </c>
      <c r="SI152" s="29">
        <v>192.97300000000001</v>
      </c>
      <c r="SJ152" s="29">
        <v>192.17500000000001</v>
      </c>
      <c r="SK152" s="29">
        <v>191.18199999999999</v>
      </c>
      <c r="SL152" s="29">
        <v>196.29</v>
      </c>
      <c r="SM152" s="29">
        <v>185.60400000000001</v>
      </c>
      <c r="SN152" s="29">
        <v>177.417</v>
      </c>
      <c r="SO152" s="29">
        <v>170.43899999999999</v>
      </c>
      <c r="SP152" s="29">
        <v>164.756</v>
      </c>
      <c r="SQ152" s="29">
        <v>155.625</v>
      </c>
      <c r="SR152" s="29">
        <v>154.626</v>
      </c>
      <c r="SS152" s="29">
        <v>150.58799999999999</v>
      </c>
      <c r="ST152" s="29">
        <v>148.59299999999999</v>
      </c>
      <c r="SU152" s="29">
        <v>153.93100000000001</v>
      </c>
      <c r="SV152" s="29">
        <v>154.55600000000001</v>
      </c>
      <c r="SW152" s="29">
        <v>154.72200000000001</v>
      </c>
      <c r="SX152" s="29">
        <v>154.90199999999999</v>
      </c>
      <c r="SY152" s="29">
        <v>157.07</v>
      </c>
      <c r="SZ152" s="29">
        <v>159.84899999999999</v>
      </c>
      <c r="TA152" s="29">
        <v>159.90799999999999</v>
      </c>
      <c r="TB152" s="29">
        <v>158.79400000000001</v>
      </c>
      <c r="TC152" s="29">
        <v>156.19900000000001</v>
      </c>
      <c r="TD152" s="29">
        <v>149.65600000000001</v>
      </c>
      <c r="TE152" s="29">
        <v>146.84800000000001</v>
      </c>
      <c r="TF152" s="29">
        <v>140.73599999999999</v>
      </c>
      <c r="TG152" s="29">
        <v>137.404</v>
      </c>
    </row>
    <row r="153" spans="2:528" x14ac:dyDescent="0.25">
      <c r="B153" s="29" t="s">
        <v>572</v>
      </c>
      <c r="C153" s="29" t="s">
        <v>927</v>
      </c>
      <c r="D153" s="29">
        <f t="shared" si="17"/>
        <v>1</v>
      </c>
      <c r="E153" s="29" t="str" cm="1">
        <f t="array" ref="E153">_xll.BDP($B153&amp;" corp",E$11)</f>
        <v>TENN 2.995 PERP</v>
      </c>
      <c r="F153" s="29" t="str" cm="1">
        <f t="array" ref="F153">_xll.BDP($B153&amp;" corp",F$11)</f>
        <v>TENN</v>
      </c>
      <c r="G153" s="29" cm="1">
        <f t="array" ref="G153">_xll.BDP($B153&amp;" corp",G$11)</f>
        <v>2.9950000000000001</v>
      </c>
      <c r="H153" s="31" cm="1">
        <f t="array" ref="H153">_xll.BDP($B153&amp;" corp",H$11)*1</f>
        <v>45352</v>
      </c>
      <c r="I153" s="31" t="str">
        <f t="shared" si="18"/>
        <v>TENN 2.995 24</v>
      </c>
      <c r="J153" s="29" t="str" cm="1">
        <f t="array" ref="J153">_xll.BDP($B153&amp;" corp",J$11)</f>
        <v>EUR</v>
      </c>
      <c r="K153" s="31" cm="1">
        <f t="array" ref="K153">_xll.BDP($B153&amp;" corp",K$11)*1</f>
        <v>42823</v>
      </c>
      <c r="L153" s="29">
        <f t="shared" ca="1" si="19"/>
        <v>1303</v>
      </c>
      <c r="N153" s="29">
        <v>1</v>
      </c>
      <c r="O153" s="29" t="s">
        <v>1174</v>
      </c>
      <c r="P153" s="29" t="str">
        <f>_xll.BDH(B153&amp;"@"&amp;C153&amp;" Corp","blp_i_sprd_mid","-2AY",,"Dates=h","Fill=C","Sort=R","Dir=H","factor=1","pcs="&amp;TV154)</f>
        <v>#N/A N/A</v>
      </c>
    </row>
    <row r="154" spans="2:528" x14ac:dyDescent="0.25">
      <c r="B154" s="29" t="s">
        <v>577</v>
      </c>
      <c r="C154" s="29" t="s">
        <v>927</v>
      </c>
      <c r="D154" s="29">
        <f t="shared" si="17"/>
        <v>69</v>
      </c>
      <c r="E154" s="29" t="str" cm="1">
        <f t="array" ref="E154">_xll.BDP($B154&amp;" corp",E$11)</f>
        <v>TENN 2.374 PERP</v>
      </c>
      <c r="F154" s="29" t="str" cm="1">
        <f t="array" ref="F154">_xll.BDP($B154&amp;" corp",F$11)</f>
        <v>TENN</v>
      </c>
      <c r="G154" s="29" cm="1">
        <f t="array" ref="G154">_xll.BDP($B154&amp;" corp",G$11)</f>
        <v>2.3740000000000001</v>
      </c>
      <c r="H154" s="31" cm="1">
        <f t="array" ref="H154">_xll.BDP($B154&amp;" corp",H$11)*1</f>
        <v>45860</v>
      </c>
      <c r="I154" s="31" t="str">
        <f t="shared" si="18"/>
        <v>TENN 2.374 25</v>
      </c>
      <c r="J154" s="29" t="str" cm="1">
        <f t="array" ref="J154">_xll.BDP($B154&amp;" corp",J$11)</f>
        <v>EUR</v>
      </c>
      <c r="K154" s="31" cm="1">
        <f t="array" ref="K154">_xll.BDP($B154&amp;" corp",K$11)*1</f>
        <v>44027</v>
      </c>
      <c r="L154" s="29">
        <f t="shared" ca="1" si="19"/>
        <v>99</v>
      </c>
      <c r="N154" s="29">
        <v>1</v>
      </c>
      <c r="O154" s="29" t="s">
        <v>1174</v>
      </c>
      <c r="P154" s="29">
        <f>_xll.BDH(B154&amp;"@"&amp;C154&amp;" Corp","blp_i_sprd_mid","-2AY",,"Dates=h","Fill=C","Sort=R","Dir=H","factor=1","pcs="&amp;TV155,"cols=69;rows=1")</f>
        <v>246.511</v>
      </c>
      <c r="Q154" s="29">
        <v>247.39</v>
      </c>
      <c r="R154" s="29">
        <v>247.74100000000001</v>
      </c>
      <c r="S154" s="29">
        <v>250.43600000000001</v>
      </c>
      <c r="T154" s="29">
        <v>250.315</v>
      </c>
      <c r="U154" s="29">
        <v>245.36799999999999</v>
      </c>
      <c r="V154" s="29">
        <v>243.751</v>
      </c>
      <c r="W154" s="29">
        <v>242.32900000000001</v>
      </c>
      <c r="X154" s="29">
        <v>241.21700000000001</v>
      </c>
      <c r="Y154" s="29">
        <v>239.833</v>
      </c>
      <c r="Z154" s="29">
        <v>235.755</v>
      </c>
      <c r="AA154" s="29">
        <v>235.702</v>
      </c>
      <c r="AB154" s="29">
        <v>240.428</v>
      </c>
      <c r="AC154" s="29">
        <v>243.75800000000001</v>
      </c>
      <c r="AD154" s="29">
        <v>243.24100000000001</v>
      </c>
      <c r="AE154" s="29">
        <v>246.51300000000001</v>
      </c>
      <c r="AF154" s="29">
        <v>252.51400000000001</v>
      </c>
      <c r="AG154" s="29">
        <v>258.37099999999998</v>
      </c>
      <c r="AH154" s="29">
        <v>262.68299999999999</v>
      </c>
      <c r="AI154" s="29">
        <v>259.27699999999999</v>
      </c>
      <c r="AJ154" s="29">
        <v>252.46199999999999</v>
      </c>
      <c r="AK154" s="29">
        <v>254.69399999999999</v>
      </c>
      <c r="AL154" s="29">
        <v>255.006</v>
      </c>
      <c r="AM154" s="29">
        <v>246.16900000000001</v>
      </c>
      <c r="AN154" s="29">
        <v>246.114</v>
      </c>
      <c r="AO154" s="29">
        <v>245.376</v>
      </c>
      <c r="AP154" s="29">
        <v>245.40899999999999</v>
      </c>
      <c r="AQ154" s="29">
        <v>246.51</v>
      </c>
      <c r="AR154" s="29">
        <v>242.66900000000001</v>
      </c>
      <c r="AS154" s="29">
        <v>235.18299999999999</v>
      </c>
      <c r="AT154" s="29">
        <v>236.255</v>
      </c>
      <c r="AU154" s="29">
        <v>236.17</v>
      </c>
      <c r="AV154" s="29">
        <v>230.69499999999999</v>
      </c>
      <c r="AW154" s="29">
        <v>230.83199999999999</v>
      </c>
      <c r="AX154" s="29">
        <v>229.59399999999999</v>
      </c>
      <c r="AY154" s="29">
        <v>229.8</v>
      </c>
      <c r="AZ154" s="29">
        <v>229.58199999999999</v>
      </c>
      <c r="BA154" s="29">
        <v>230.25800000000001</v>
      </c>
      <c r="BB154" s="29">
        <v>228.965</v>
      </c>
      <c r="BC154" s="29">
        <v>226.46</v>
      </c>
      <c r="BD154" s="29">
        <v>222.15700000000001</v>
      </c>
      <c r="BE154" s="29">
        <v>220.339</v>
      </c>
      <c r="BF154" s="29">
        <v>223.34399999999999</v>
      </c>
      <c r="BG154" s="29">
        <v>227.166</v>
      </c>
      <c r="BH154" s="29">
        <v>226.85499999999999</v>
      </c>
      <c r="BI154" s="29">
        <v>224.386</v>
      </c>
      <c r="BJ154" s="29">
        <v>224.059</v>
      </c>
      <c r="BK154" s="29">
        <v>222.446</v>
      </c>
      <c r="BL154" s="29">
        <v>219.62200000000001</v>
      </c>
      <c r="BM154" s="29">
        <v>217.12899999999999</v>
      </c>
      <c r="BN154" s="29">
        <v>219.577</v>
      </c>
      <c r="BO154" s="29">
        <v>223.24799999999999</v>
      </c>
      <c r="BP154" s="29">
        <v>235.19499999999999</v>
      </c>
      <c r="BQ154" s="29">
        <v>237.107</v>
      </c>
      <c r="BR154" s="29">
        <v>247.42</v>
      </c>
      <c r="BS154" s="29">
        <v>251.40199999999999</v>
      </c>
      <c r="BT154" s="29">
        <v>257.05700000000002</v>
      </c>
      <c r="BU154" s="29">
        <v>257.16300000000001</v>
      </c>
      <c r="BV154" s="29">
        <v>257.00900000000001</v>
      </c>
      <c r="BW154" s="29">
        <v>257.53199999999998</v>
      </c>
      <c r="BX154" s="29">
        <v>253.15799999999999</v>
      </c>
      <c r="BY154" s="29">
        <v>254.315</v>
      </c>
      <c r="BZ154" s="29">
        <v>253.18</v>
      </c>
      <c r="CA154" s="29">
        <v>252.65299999999999</v>
      </c>
      <c r="CB154" s="29">
        <v>255.339</v>
      </c>
      <c r="CC154" s="29">
        <v>257.762</v>
      </c>
      <c r="CD154" s="29">
        <v>255.709</v>
      </c>
      <c r="CE154" s="29">
        <v>261.37299999999999</v>
      </c>
      <c r="CF154" s="29">
        <v>264.24200000000002</v>
      </c>
    </row>
    <row r="155" spans="2:528" x14ac:dyDescent="0.25">
      <c r="B155" s="29" t="s">
        <v>6</v>
      </c>
      <c r="C155" s="29" t="s">
        <v>927</v>
      </c>
      <c r="D155" s="29">
        <f t="shared" si="17"/>
        <v>513</v>
      </c>
      <c r="E155" s="29" t="str" cm="1">
        <f t="array" ref="E155">_xll.BDP($B155&amp;" corp",E$11)</f>
        <v>VATFAL 3 03/19/77</v>
      </c>
      <c r="F155" s="29" t="str" cm="1">
        <f t="array" ref="F155">_xll.BDP($B155&amp;" corp",F$11)</f>
        <v>VATFAL</v>
      </c>
      <c r="G155" s="29" cm="1">
        <f t="array" ref="G155">_xll.BDP($B155&amp;" corp",G$11)</f>
        <v>3</v>
      </c>
      <c r="H155" s="31" cm="1">
        <f t="array" ref="H155">_xll.BDP($B155&amp;" corp",H$11)*1</f>
        <v>46465</v>
      </c>
      <c r="I155" s="31" t="str">
        <f t="shared" si="18"/>
        <v>VATFAL 3 27</v>
      </c>
      <c r="J155" s="29" t="str" cm="1">
        <f t="array" ref="J155">_xll.BDP($B155&amp;" corp",J$11)</f>
        <v>EUR</v>
      </c>
      <c r="K155" s="31" cm="1">
        <f t="array" ref="K155">_xll.BDP($B155&amp;" corp",K$11)*1</f>
        <v>42075</v>
      </c>
      <c r="L155" s="29">
        <f t="shared" ca="1" si="19"/>
        <v>2051</v>
      </c>
      <c r="N155" s="29">
        <v>1</v>
      </c>
      <c r="O155" s="29" t="s">
        <v>1174</v>
      </c>
      <c r="P155" s="29">
        <f>_xll.BDH(B155&amp;"@"&amp;C155&amp;" Corp","blp_i_sprd_mid","-2AY",,"Dates=h","Fill=C","Sort=R","Dir=H","factor=1","pcs="&amp;TV156,"cols=513;rows=1")</f>
        <v>238.72900000000001</v>
      </c>
      <c r="Q155" s="29">
        <v>239.102</v>
      </c>
      <c r="R155" s="29">
        <v>240.768</v>
      </c>
      <c r="S155" s="29">
        <v>242.93299999999999</v>
      </c>
      <c r="T155" s="29">
        <v>242.89699999999999</v>
      </c>
      <c r="U155" s="29">
        <v>239.95</v>
      </c>
      <c r="V155" s="29">
        <v>238.47499999999999</v>
      </c>
      <c r="W155" s="29">
        <v>237.33799999999999</v>
      </c>
      <c r="X155" s="29">
        <v>237.077</v>
      </c>
      <c r="Y155" s="29">
        <v>236.64599999999999</v>
      </c>
      <c r="Z155" s="29">
        <v>234.94399999999999</v>
      </c>
      <c r="AA155" s="29">
        <v>236.13399999999999</v>
      </c>
      <c r="AB155" s="29">
        <v>238.989</v>
      </c>
      <c r="AC155" s="29">
        <v>241.74199999999999</v>
      </c>
      <c r="AD155" s="29">
        <v>241.143</v>
      </c>
      <c r="AE155" s="29">
        <v>243.11099999999999</v>
      </c>
      <c r="AF155" s="29">
        <v>245.76300000000001</v>
      </c>
      <c r="AG155" s="29">
        <v>244.66900000000001</v>
      </c>
      <c r="AH155" s="29">
        <v>244.87299999999999</v>
      </c>
      <c r="AI155" s="29">
        <v>240.077</v>
      </c>
      <c r="AJ155" s="29">
        <v>237.30199999999999</v>
      </c>
      <c r="AK155" s="29">
        <v>237.59200000000001</v>
      </c>
      <c r="AL155" s="29">
        <v>238.554</v>
      </c>
      <c r="AM155" s="29">
        <v>234.55699999999999</v>
      </c>
      <c r="AN155" s="29">
        <v>235.70699999999999</v>
      </c>
      <c r="AO155" s="29">
        <v>235.35599999999999</v>
      </c>
      <c r="AP155" s="29">
        <v>235.59399999999999</v>
      </c>
      <c r="AQ155" s="29">
        <v>236.02799999999999</v>
      </c>
      <c r="AR155" s="29">
        <v>236.779</v>
      </c>
      <c r="AS155" s="29">
        <v>233.815</v>
      </c>
      <c r="AT155" s="29">
        <v>235.66900000000001</v>
      </c>
      <c r="AU155" s="29">
        <v>237.94</v>
      </c>
      <c r="AV155" s="29">
        <v>237.20099999999999</v>
      </c>
      <c r="AW155" s="29">
        <v>238.047</v>
      </c>
      <c r="AX155" s="29">
        <v>238.50299999999999</v>
      </c>
      <c r="AY155" s="29">
        <v>238.47399999999999</v>
      </c>
      <c r="AZ155" s="29">
        <v>237.161</v>
      </c>
      <c r="BA155" s="29">
        <v>234.768</v>
      </c>
      <c r="BB155" s="29">
        <v>238.435</v>
      </c>
      <c r="BC155" s="29">
        <v>238.74100000000001</v>
      </c>
      <c r="BD155" s="29">
        <v>238.74600000000001</v>
      </c>
      <c r="BE155" s="29">
        <v>239.95500000000001</v>
      </c>
      <c r="BF155" s="29">
        <v>243.518</v>
      </c>
      <c r="BG155" s="29">
        <v>247.32900000000001</v>
      </c>
      <c r="BH155" s="29">
        <v>246.51599999999999</v>
      </c>
      <c r="BI155" s="29">
        <v>245.459</v>
      </c>
      <c r="BJ155" s="29">
        <v>244.37</v>
      </c>
      <c r="BK155" s="29">
        <v>243.56299999999999</v>
      </c>
      <c r="BL155" s="29">
        <v>240.98500000000001</v>
      </c>
      <c r="BM155" s="29">
        <v>240.024</v>
      </c>
      <c r="BN155" s="29">
        <v>242.74799999999999</v>
      </c>
      <c r="BO155" s="29">
        <v>244.733</v>
      </c>
      <c r="BP155" s="29">
        <v>251.65600000000001</v>
      </c>
      <c r="BQ155" s="29">
        <v>250.524</v>
      </c>
      <c r="BR155" s="29">
        <v>253.327</v>
      </c>
      <c r="BS155" s="29">
        <v>252.077</v>
      </c>
      <c r="BT155" s="29">
        <v>255.88800000000001</v>
      </c>
      <c r="BU155" s="29">
        <v>254.03</v>
      </c>
      <c r="BV155" s="29">
        <v>254.26</v>
      </c>
      <c r="BW155" s="29">
        <v>256.10399999999998</v>
      </c>
      <c r="BX155" s="29">
        <v>250.62</v>
      </c>
      <c r="BY155" s="29">
        <v>249.74199999999999</v>
      </c>
      <c r="BZ155" s="29">
        <v>249.10499999999999</v>
      </c>
      <c r="CA155" s="29">
        <v>246.87299999999999</v>
      </c>
      <c r="CB155" s="29">
        <v>261.57600000000002</v>
      </c>
      <c r="CC155" s="29">
        <v>250.667</v>
      </c>
      <c r="CD155" s="29">
        <v>249.648</v>
      </c>
      <c r="CE155" s="29">
        <v>255.86699999999999</v>
      </c>
      <c r="CF155" s="29">
        <v>257.52199999999999</v>
      </c>
      <c r="CG155" s="29">
        <v>259.85700000000003</v>
      </c>
      <c r="CH155" s="29">
        <v>261.31400000000002</v>
      </c>
      <c r="CI155" s="29">
        <v>265.26100000000002</v>
      </c>
      <c r="CJ155" s="29">
        <v>264.31900000000002</v>
      </c>
      <c r="CK155" s="29">
        <v>268.358</v>
      </c>
      <c r="CL155" s="29">
        <v>266.69400000000002</v>
      </c>
      <c r="CM155" s="29">
        <v>265.577</v>
      </c>
      <c r="CN155" s="29">
        <v>263.96899999999999</v>
      </c>
      <c r="CO155" s="29">
        <v>264.74099999999999</v>
      </c>
      <c r="CP155" s="29">
        <v>267.2</v>
      </c>
      <c r="CQ155" s="29">
        <v>267.53899999999999</v>
      </c>
      <c r="CR155" s="29">
        <v>266.99</v>
      </c>
      <c r="CS155" s="29">
        <v>271.88</v>
      </c>
      <c r="CT155" s="29">
        <v>272.14299999999997</v>
      </c>
      <c r="CU155" s="29">
        <v>269.452</v>
      </c>
      <c r="CV155" s="29">
        <v>268.91800000000001</v>
      </c>
      <c r="CW155" s="29">
        <v>268.08199999999999</v>
      </c>
      <c r="CX155" s="29">
        <v>265.03199999999998</v>
      </c>
      <c r="CY155" s="29">
        <v>267.02800000000002</v>
      </c>
      <c r="CZ155" s="29">
        <v>263.52600000000001</v>
      </c>
      <c r="DA155" s="29">
        <v>265.03399999999999</v>
      </c>
      <c r="DB155" s="29">
        <v>261.22800000000001</v>
      </c>
      <c r="DC155" s="29">
        <v>258.69</v>
      </c>
      <c r="DD155" s="29">
        <v>267.73500000000001</v>
      </c>
      <c r="DE155" s="29">
        <v>265.221</v>
      </c>
      <c r="DF155" s="29">
        <v>266.26299999999998</v>
      </c>
      <c r="DG155" s="29">
        <v>258.42899999999997</v>
      </c>
      <c r="DH155" s="29">
        <v>250.33699999999999</v>
      </c>
      <c r="DI155" s="29">
        <v>250.21</v>
      </c>
      <c r="DJ155" s="29">
        <v>253.88399999999999</v>
      </c>
      <c r="DK155" s="29">
        <v>262.505</v>
      </c>
      <c r="DL155" s="29">
        <v>268.46600000000001</v>
      </c>
      <c r="DM155" s="29">
        <v>275.30700000000002</v>
      </c>
      <c r="DN155" s="29">
        <v>275.51499999999999</v>
      </c>
      <c r="DO155" s="29">
        <v>277.62099999999998</v>
      </c>
      <c r="DP155" s="29">
        <v>274.892</v>
      </c>
      <c r="DQ155" s="29">
        <v>272.47500000000002</v>
      </c>
      <c r="DR155" s="29">
        <v>279.16399999999999</v>
      </c>
      <c r="DS155" s="29">
        <v>270.404</v>
      </c>
      <c r="DT155" s="29">
        <v>284.72000000000003</v>
      </c>
      <c r="DU155" s="29">
        <v>285.428</v>
      </c>
      <c r="DV155" s="29">
        <v>286.91399999999999</v>
      </c>
      <c r="DW155" s="29">
        <v>291.12099999999998</v>
      </c>
      <c r="DX155" s="29">
        <v>295.64800000000002</v>
      </c>
      <c r="DY155" s="29">
        <v>300.125</v>
      </c>
      <c r="DZ155" s="29">
        <v>301.26100000000002</v>
      </c>
      <c r="EA155" s="29">
        <v>298.23</v>
      </c>
      <c r="EB155" s="29">
        <v>297.14600000000002</v>
      </c>
      <c r="EC155" s="29">
        <v>296.46699999999998</v>
      </c>
      <c r="ED155" s="29">
        <v>286.83699999999999</v>
      </c>
      <c r="EE155" s="29">
        <v>297.66699999999997</v>
      </c>
      <c r="EF155" s="29">
        <v>298.46199999999999</v>
      </c>
      <c r="EG155" s="29">
        <v>303.07499999999999</v>
      </c>
      <c r="EH155" s="29">
        <v>301.98599999999999</v>
      </c>
      <c r="EI155" s="29">
        <v>315.51299999999998</v>
      </c>
      <c r="EJ155" s="29">
        <v>296.66000000000003</v>
      </c>
      <c r="EK155" s="29">
        <v>289.79399999999998</v>
      </c>
      <c r="EL155" s="29">
        <v>288.86799999999999</v>
      </c>
      <c r="EM155" s="29">
        <v>286.471</v>
      </c>
      <c r="EN155" s="29">
        <v>291.48200000000003</v>
      </c>
      <c r="EO155" s="29">
        <v>291.52699999999999</v>
      </c>
      <c r="EP155" s="29">
        <v>291.98200000000003</v>
      </c>
      <c r="EQ155" s="29">
        <v>297.774</v>
      </c>
      <c r="ER155" s="29">
        <v>291.68900000000002</v>
      </c>
      <c r="ES155" s="29">
        <v>293.76</v>
      </c>
      <c r="ET155" s="29">
        <v>291.39800000000002</v>
      </c>
      <c r="EU155" s="29">
        <v>289.49099999999999</v>
      </c>
      <c r="EV155" s="29">
        <v>287.47300000000001</v>
      </c>
      <c r="EW155" s="29">
        <v>309.45299999999997</v>
      </c>
      <c r="EX155" s="29">
        <v>326.94299999999998</v>
      </c>
      <c r="EY155" s="29">
        <v>333.47899999999998</v>
      </c>
      <c r="EZ155" s="29">
        <v>348.87400000000002</v>
      </c>
      <c r="FA155" s="29">
        <v>355.47800000000001</v>
      </c>
      <c r="FB155" s="29">
        <v>356.78199999999998</v>
      </c>
      <c r="FC155" s="29">
        <v>357.93900000000002</v>
      </c>
      <c r="FD155" s="29">
        <v>359.43799999999999</v>
      </c>
      <c r="FE155" s="29">
        <v>366.06799999999998</v>
      </c>
      <c r="FF155" s="29">
        <v>367.03</v>
      </c>
      <c r="FG155" s="29">
        <v>372.279</v>
      </c>
      <c r="FH155" s="29">
        <v>373.62900000000002</v>
      </c>
      <c r="FI155" s="29">
        <v>403.24799999999999</v>
      </c>
      <c r="FJ155" s="29">
        <v>412.92500000000001</v>
      </c>
      <c r="FK155" s="29">
        <v>402.20299999999997</v>
      </c>
      <c r="FL155" s="29">
        <v>401.21199999999999</v>
      </c>
      <c r="FM155" s="29">
        <v>412.16800000000001</v>
      </c>
      <c r="FN155" s="29">
        <v>377.50799999999998</v>
      </c>
      <c r="FO155" s="29">
        <v>344.24900000000002</v>
      </c>
      <c r="FP155" s="29">
        <v>290.58600000000001</v>
      </c>
      <c r="FQ155" s="29">
        <v>289.87900000000002</v>
      </c>
      <c r="FR155" s="29">
        <v>261.834</v>
      </c>
      <c r="FS155" s="29">
        <v>259.56700000000001</v>
      </c>
      <c r="FT155" s="29">
        <v>268.83</v>
      </c>
      <c r="FU155" s="29">
        <v>234.01</v>
      </c>
      <c r="FV155" s="29">
        <v>222.107</v>
      </c>
      <c r="FW155" s="29">
        <v>215.333</v>
      </c>
      <c r="FX155" s="29">
        <v>215.33</v>
      </c>
      <c r="FY155" s="29">
        <v>223.357</v>
      </c>
      <c r="FZ155" s="29">
        <v>222.24700000000001</v>
      </c>
      <c r="GA155" s="29">
        <v>207.12799999999999</v>
      </c>
      <c r="GB155" s="29">
        <v>197.167</v>
      </c>
      <c r="GC155" s="29">
        <v>191.768</v>
      </c>
      <c r="GD155" s="29">
        <v>187.8</v>
      </c>
      <c r="GE155" s="29">
        <v>175.732</v>
      </c>
      <c r="GF155" s="29">
        <v>177.91800000000001</v>
      </c>
      <c r="GG155" s="29">
        <v>178.44499999999999</v>
      </c>
      <c r="GH155" s="29">
        <v>180.876</v>
      </c>
      <c r="GI155" s="29">
        <v>182.66800000000001</v>
      </c>
      <c r="GJ155" s="29">
        <v>187.60400000000001</v>
      </c>
      <c r="GK155" s="29">
        <v>191.78200000000001</v>
      </c>
      <c r="GL155" s="29">
        <v>190.523</v>
      </c>
      <c r="GM155" s="29">
        <v>192.083</v>
      </c>
      <c r="GN155" s="29">
        <v>194.42400000000001</v>
      </c>
      <c r="GO155" s="29">
        <v>191.83099999999999</v>
      </c>
      <c r="GP155" s="29">
        <v>188.881</v>
      </c>
      <c r="GQ155" s="29">
        <v>190.04400000000001</v>
      </c>
      <c r="GR155" s="29">
        <v>194.089</v>
      </c>
      <c r="GS155" s="29">
        <v>199.51</v>
      </c>
      <c r="GT155" s="29">
        <v>199.411</v>
      </c>
      <c r="GU155" s="29">
        <v>195.75700000000001</v>
      </c>
      <c r="GV155" s="29">
        <v>193.20400000000001</v>
      </c>
      <c r="GW155" s="29">
        <v>192.87299999999999</v>
      </c>
      <c r="GX155" s="29">
        <v>195.74700000000001</v>
      </c>
      <c r="GY155" s="29">
        <v>188.47399999999999</v>
      </c>
      <c r="GZ155" s="29">
        <v>185.99799999999999</v>
      </c>
      <c r="HA155" s="29">
        <v>181.73400000000001</v>
      </c>
      <c r="HB155" s="29">
        <v>181.32400000000001</v>
      </c>
      <c r="HC155" s="29">
        <v>178.67699999999999</v>
      </c>
      <c r="HD155" s="29">
        <v>180.21899999999999</v>
      </c>
      <c r="HE155" s="29">
        <v>182.63200000000001</v>
      </c>
      <c r="HF155" s="29">
        <v>184.62799999999999</v>
      </c>
      <c r="HG155" s="29">
        <v>182.92500000000001</v>
      </c>
      <c r="HH155" s="29">
        <v>182.494</v>
      </c>
      <c r="HI155" s="29">
        <v>185.40700000000001</v>
      </c>
      <c r="HJ155" s="29">
        <v>184.39599999999999</v>
      </c>
      <c r="HK155" s="29">
        <v>188.434</v>
      </c>
      <c r="HL155" s="29">
        <v>191.441</v>
      </c>
      <c r="HM155" s="29">
        <v>190.107</v>
      </c>
      <c r="HN155" s="29">
        <v>188.43299999999999</v>
      </c>
      <c r="HO155" s="29">
        <v>183.24299999999999</v>
      </c>
      <c r="HP155" s="29">
        <v>178.75399999999999</v>
      </c>
      <c r="HQ155" s="29">
        <v>179.596</v>
      </c>
      <c r="HR155" s="29">
        <v>184.39099999999999</v>
      </c>
      <c r="HS155" s="29">
        <v>183.89699999999999</v>
      </c>
      <c r="HT155" s="29">
        <v>183.928</v>
      </c>
      <c r="HU155" s="29">
        <v>185.29499999999999</v>
      </c>
      <c r="HV155" s="29">
        <v>186.34200000000001</v>
      </c>
      <c r="HW155" s="29">
        <v>186.59299999999999</v>
      </c>
      <c r="HX155" s="29">
        <v>190.26900000000001</v>
      </c>
      <c r="HY155" s="29">
        <v>190.07499999999999</v>
      </c>
      <c r="HZ155" s="29">
        <v>190.34700000000001</v>
      </c>
      <c r="IA155" s="29">
        <v>193.36799999999999</v>
      </c>
      <c r="IB155" s="29">
        <v>196.50800000000001</v>
      </c>
      <c r="IC155" s="29">
        <v>193.91499999999999</v>
      </c>
      <c r="ID155" s="29">
        <v>194.761</v>
      </c>
      <c r="IE155" s="29">
        <v>197.447</v>
      </c>
      <c r="IF155" s="29">
        <v>201.547</v>
      </c>
      <c r="IG155" s="29">
        <v>206.68600000000001</v>
      </c>
      <c r="IH155" s="29">
        <v>209.68</v>
      </c>
      <c r="II155" s="29">
        <v>202.41399999999999</v>
      </c>
      <c r="IJ155" s="29">
        <v>207.52500000000001</v>
      </c>
      <c r="IK155" s="29">
        <v>208.47</v>
      </c>
      <c r="IL155" s="29">
        <v>209.64599999999999</v>
      </c>
      <c r="IM155" s="29">
        <v>208.93700000000001</v>
      </c>
      <c r="IN155" s="29">
        <v>208.95699999999999</v>
      </c>
      <c r="IO155" s="29">
        <v>214.92400000000001</v>
      </c>
      <c r="IP155" s="29">
        <v>212.624</v>
      </c>
      <c r="IQ155" s="29">
        <v>214.04400000000001</v>
      </c>
      <c r="IR155" s="29">
        <v>209.78200000000001</v>
      </c>
      <c r="IS155" s="29">
        <v>208.47200000000001</v>
      </c>
      <c r="IT155" s="29">
        <v>207.29400000000001</v>
      </c>
      <c r="IU155" s="29">
        <v>207.87299999999999</v>
      </c>
      <c r="IV155" s="29">
        <v>204.36799999999999</v>
      </c>
      <c r="IW155" s="29">
        <v>200.53</v>
      </c>
      <c r="IX155" s="29">
        <v>199.37299999999999</v>
      </c>
      <c r="IY155" s="29">
        <v>199.26599999999999</v>
      </c>
      <c r="IZ155" s="29">
        <v>193.67</v>
      </c>
      <c r="JA155" s="29">
        <v>198.476</v>
      </c>
      <c r="JB155" s="29">
        <v>195.553</v>
      </c>
      <c r="JC155" s="29">
        <v>199.15199999999999</v>
      </c>
      <c r="JD155" s="29">
        <v>201.774</v>
      </c>
      <c r="JE155" s="29">
        <v>203.12899999999999</v>
      </c>
      <c r="JF155" s="29">
        <v>198.642</v>
      </c>
      <c r="JG155" s="29">
        <v>198.22</v>
      </c>
      <c r="JH155" s="29">
        <v>196.06</v>
      </c>
      <c r="JI155" s="29">
        <v>198.15199999999999</v>
      </c>
      <c r="JJ155" s="29">
        <v>202.48500000000001</v>
      </c>
      <c r="JK155" s="29">
        <v>203.018</v>
      </c>
      <c r="JL155" s="29">
        <v>199.95400000000001</v>
      </c>
      <c r="JM155" s="29">
        <v>199.779</v>
      </c>
      <c r="JN155" s="29">
        <v>203.93700000000001</v>
      </c>
      <c r="JO155" s="29">
        <v>206.38300000000001</v>
      </c>
      <c r="JP155" s="29">
        <v>204.84100000000001</v>
      </c>
      <c r="JQ155" s="29">
        <v>208.88200000000001</v>
      </c>
      <c r="JR155" s="29">
        <v>212.185</v>
      </c>
      <c r="JS155" s="29">
        <v>211.17699999999999</v>
      </c>
      <c r="JT155" s="29">
        <v>217.93</v>
      </c>
      <c r="JU155" s="29">
        <v>223.56</v>
      </c>
      <c r="JV155" s="29">
        <v>228.36500000000001</v>
      </c>
      <c r="JW155" s="29">
        <v>224.94399999999999</v>
      </c>
      <c r="JX155" s="29">
        <v>225.792</v>
      </c>
      <c r="JY155" s="29">
        <v>227.07</v>
      </c>
      <c r="JZ155" s="29">
        <v>221.001</v>
      </c>
      <c r="KA155" s="29">
        <v>219.417</v>
      </c>
      <c r="KB155" s="29">
        <v>220.47499999999999</v>
      </c>
      <c r="KC155" s="29">
        <v>221.02</v>
      </c>
      <c r="KD155" s="29">
        <v>222.15700000000001</v>
      </c>
      <c r="KE155" s="29">
        <v>223.30600000000001</v>
      </c>
      <c r="KF155" s="29">
        <v>224.255</v>
      </c>
      <c r="KG155" s="29">
        <v>222.708</v>
      </c>
      <c r="KH155" s="29">
        <v>218.203</v>
      </c>
      <c r="KI155" s="29">
        <v>221.15899999999999</v>
      </c>
      <c r="KJ155" s="29">
        <v>221.18199999999999</v>
      </c>
      <c r="KK155" s="29">
        <v>216.59700000000001</v>
      </c>
      <c r="KL155" s="29">
        <v>214.107</v>
      </c>
      <c r="KM155" s="29">
        <v>208.56100000000001</v>
      </c>
      <c r="KN155" s="29">
        <v>215.471</v>
      </c>
      <c r="KO155" s="29">
        <v>233.06299999999999</v>
      </c>
      <c r="KP155" s="29">
        <v>232.327</v>
      </c>
      <c r="KQ155" s="29">
        <v>232.92699999999999</v>
      </c>
      <c r="KR155" s="29">
        <v>235.809</v>
      </c>
      <c r="KS155" s="29">
        <v>232.09800000000001</v>
      </c>
      <c r="KT155" s="29">
        <v>242.4</v>
      </c>
      <c r="KU155" s="29">
        <v>245.30699999999999</v>
      </c>
      <c r="KV155" s="29">
        <v>245.393</v>
      </c>
      <c r="KW155" s="29">
        <v>244.90100000000001</v>
      </c>
      <c r="KX155" s="29">
        <v>244.62100000000001</v>
      </c>
      <c r="KY155" s="29">
        <v>247.05099999999999</v>
      </c>
      <c r="KZ155" s="29">
        <v>244.69</v>
      </c>
      <c r="LA155" s="29">
        <v>239.148</v>
      </c>
      <c r="LB155" s="29">
        <v>241.524</v>
      </c>
      <c r="LC155" s="29">
        <v>240.209</v>
      </c>
      <c r="LD155" s="29">
        <v>250.61500000000001</v>
      </c>
      <c r="LE155" s="29">
        <v>257.80799999999999</v>
      </c>
      <c r="LF155" s="29">
        <v>258.435</v>
      </c>
      <c r="LG155" s="29">
        <v>267.77800000000002</v>
      </c>
      <c r="LH155" s="29">
        <v>268.375</v>
      </c>
      <c r="LI155" s="29">
        <v>258.65499999999997</v>
      </c>
      <c r="LJ155" s="29">
        <v>253.38800000000001</v>
      </c>
      <c r="LK155" s="29">
        <v>250.672</v>
      </c>
      <c r="LL155" s="29">
        <v>251.60400000000001</v>
      </c>
      <c r="LM155" s="29">
        <v>251.53800000000001</v>
      </c>
      <c r="LN155" s="29">
        <v>257.851</v>
      </c>
      <c r="LO155" s="29">
        <v>257.34199999999998</v>
      </c>
      <c r="LP155" s="29">
        <v>260.34199999999998</v>
      </c>
      <c r="LQ155" s="29">
        <v>252.89099999999999</v>
      </c>
      <c r="LR155" s="29">
        <v>243.00700000000001</v>
      </c>
      <c r="LS155" s="29">
        <v>240.018</v>
      </c>
      <c r="LT155" s="29">
        <v>237.23400000000001</v>
      </c>
      <c r="LU155" s="29">
        <v>231.392</v>
      </c>
      <c r="LV155" s="29">
        <v>228.506</v>
      </c>
      <c r="LW155" s="29">
        <v>228.65799999999999</v>
      </c>
      <c r="LX155" s="29">
        <v>233.279</v>
      </c>
      <c r="LY155" s="29">
        <v>235.34100000000001</v>
      </c>
      <c r="LZ155" s="29">
        <v>238.18600000000001</v>
      </c>
      <c r="MA155" s="29">
        <v>237.78700000000001</v>
      </c>
      <c r="MB155" s="29">
        <v>236.83</v>
      </c>
      <c r="MC155" s="29">
        <v>233.126</v>
      </c>
      <c r="MD155" s="29">
        <v>228.041</v>
      </c>
      <c r="ME155" s="29">
        <v>227.33600000000001</v>
      </c>
      <c r="MF155" s="29">
        <v>224.125</v>
      </c>
      <c r="MG155" s="29">
        <v>224.578</v>
      </c>
      <c r="MH155" s="29">
        <v>232.76900000000001</v>
      </c>
      <c r="MI155" s="29">
        <v>237.113</v>
      </c>
      <c r="MJ155" s="29">
        <v>237.411</v>
      </c>
      <c r="MK155" s="29">
        <v>234.72399999999999</v>
      </c>
      <c r="ML155" s="29">
        <v>238.94300000000001</v>
      </c>
      <c r="MM155" s="29">
        <v>240.768</v>
      </c>
      <c r="MN155" s="29">
        <v>241.46700000000001</v>
      </c>
      <c r="MO155" s="29">
        <v>244.626</v>
      </c>
      <c r="MP155" s="29">
        <v>249.00200000000001</v>
      </c>
      <c r="MQ155" s="29">
        <v>253.624</v>
      </c>
      <c r="MR155" s="29">
        <v>253.02699999999999</v>
      </c>
      <c r="MS155" s="29">
        <v>254.06100000000001</v>
      </c>
      <c r="MT155" s="29">
        <v>250.26</v>
      </c>
      <c r="MU155" s="29">
        <v>247.81700000000001</v>
      </c>
      <c r="MV155" s="29">
        <v>250.221</v>
      </c>
      <c r="MW155" s="29">
        <v>252.148</v>
      </c>
      <c r="MX155" s="29">
        <v>265.46199999999999</v>
      </c>
      <c r="MY155" s="29">
        <v>273.767</v>
      </c>
      <c r="MZ155" s="29">
        <v>277.89299999999997</v>
      </c>
      <c r="NA155" s="29">
        <v>280.05799999999999</v>
      </c>
      <c r="NB155" s="29">
        <v>280.649</v>
      </c>
      <c r="NC155" s="29">
        <v>278.21199999999999</v>
      </c>
      <c r="ND155" s="29">
        <v>282.10199999999998</v>
      </c>
      <c r="NE155" s="29">
        <v>290.04199999999997</v>
      </c>
      <c r="NF155" s="29">
        <v>290.33999999999997</v>
      </c>
      <c r="NG155" s="29">
        <v>293.99</v>
      </c>
      <c r="NH155" s="29">
        <v>296.42399999999998</v>
      </c>
      <c r="NI155" s="29">
        <v>302.63</v>
      </c>
      <c r="NJ155" s="29">
        <v>299.73099999999999</v>
      </c>
      <c r="NK155" s="29">
        <v>293.81400000000002</v>
      </c>
      <c r="NL155" s="29">
        <v>295.88</v>
      </c>
      <c r="NM155" s="29">
        <v>293.51400000000001</v>
      </c>
      <c r="NN155" s="29">
        <v>292.54599999999999</v>
      </c>
      <c r="NO155" s="29">
        <v>290.83199999999999</v>
      </c>
      <c r="NP155" s="29">
        <v>293.03399999999999</v>
      </c>
      <c r="NQ155" s="29">
        <v>281.27999999999997</v>
      </c>
      <c r="NR155" s="29">
        <v>277.36</v>
      </c>
      <c r="NS155" s="29">
        <v>276.61799999999999</v>
      </c>
      <c r="NT155" s="29">
        <v>276.31599999999997</v>
      </c>
      <c r="NU155" s="29">
        <v>274.96199999999999</v>
      </c>
      <c r="NV155" s="29">
        <v>278.69499999999999</v>
      </c>
      <c r="NW155" s="29">
        <v>278.13499999999999</v>
      </c>
      <c r="NX155" s="29">
        <v>279.541</v>
      </c>
      <c r="NY155" s="29">
        <v>273.42500000000001</v>
      </c>
      <c r="NZ155" s="29">
        <v>273.959</v>
      </c>
      <c r="OA155" s="29">
        <v>269.69</v>
      </c>
      <c r="OB155" s="29">
        <v>262.899</v>
      </c>
      <c r="OC155" s="29">
        <v>254.91499999999999</v>
      </c>
      <c r="OD155" s="29">
        <v>254.30600000000001</v>
      </c>
      <c r="OE155" s="29">
        <v>253.55500000000001</v>
      </c>
      <c r="OF155" s="29">
        <v>256.51799999999997</v>
      </c>
      <c r="OG155" s="29">
        <v>255.886</v>
      </c>
      <c r="OH155" s="29">
        <v>258.77300000000002</v>
      </c>
      <c r="OI155" s="29">
        <v>260.55500000000001</v>
      </c>
      <c r="OJ155" s="29">
        <v>258.88600000000002</v>
      </c>
      <c r="OK155" s="29">
        <v>257.84300000000002</v>
      </c>
      <c r="OL155" s="29">
        <v>255.79499999999999</v>
      </c>
      <c r="OM155" s="29">
        <v>257.45600000000002</v>
      </c>
      <c r="ON155" s="29">
        <v>252.65299999999999</v>
      </c>
      <c r="OO155" s="29">
        <v>253.34899999999999</v>
      </c>
      <c r="OP155" s="29">
        <v>253.29300000000001</v>
      </c>
      <c r="OQ155" s="29">
        <v>259.03500000000003</v>
      </c>
      <c r="OR155" s="29">
        <v>266.16699999999997</v>
      </c>
      <c r="OS155" s="29">
        <v>270.21600000000001</v>
      </c>
      <c r="OT155" s="29">
        <v>268.49</v>
      </c>
      <c r="OU155" s="29">
        <v>267.959</v>
      </c>
      <c r="OV155" s="29">
        <v>269.178</v>
      </c>
      <c r="OW155" s="29">
        <v>268.24400000000003</v>
      </c>
      <c r="OX155" s="29">
        <v>266.78800000000001</v>
      </c>
      <c r="OY155" s="29">
        <v>271.95999999999998</v>
      </c>
      <c r="OZ155" s="29">
        <v>271.22000000000003</v>
      </c>
      <c r="PA155" s="29">
        <v>275.46300000000002</v>
      </c>
      <c r="PB155" s="29">
        <v>279.34699999999998</v>
      </c>
      <c r="PC155" s="29">
        <v>284.84100000000001</v>
      </c>
      <c r="PD155" s="29">
        <v>278.67599999999999</v>
      </c>
      <c r="PE155" s="29">
        <v>282.06299999999999</v>
      </c>
      <c r="PF155" s="29">
        <v>279.17099999999999</v>
      </c>
      <c r="PG155" s="29">
        <v>275.00299999999999</v>
      </c>
      <c r="PH155" s="29">
        <v>269.41699999999997</v>
      </c>
      <c r="PI155" s="29">
        <v>262.74799999999999</v>
      </c>
      <c r="PJ155" s="29">
        <v>266.19200000000001</v>
      </c>
      <c r="PK155" s="29">
        <v>269.08999999999997</v>
      </c>
      <c r="PL155" s="29">
        <v>267.26600000000002</v>
      </c>
      <c r="PM155" s="29">
        <v>273.36799999999999</v>
      </c>
      <c r="PN155" s="29">
        <v>283.12200000000001</v>
      </c>
      <c r="PO155" s="29">
        <v>288.24400000000003</v>
      </c>
      <c r="PP155" s="29">
        <v>291.67500000000001</v>
      </c>
      <c r="PQ155" s="29">
        <v>288.02100000000002</v>
      </c>
      <c r="PR155" s="29">
        <v>281.72000000000003</v>
      </c>
      <c r="PS155" s="29">
        <v>276.35700000000003</v>
      </c>
      <c r="PT155" s="29">
        <v>276.82499999999999</v>
      </c>
      <c r="PU155" s="29">
        <v>272.39600000000002</v>
      </c>
      <c r="PV155" s="29">
        <v>268.13299999999998</v>
      </c>
      <c r="PW155" s="29">
        <v>270.90600000000001</v>
      </c>
      <c r="PX155" s="29">
        <v>274.58999999999997</v>
      </c>
      <c r="PY155" s="29">
        <v>276.50400000000002</v>
      </c>
      <c r="PZ155" s="29">
        <v>279.279</v>
      </c>
      <c r="QA155" s="29">
        <v>275.995</v>
      </c>
      <c r="QB155" s="29">
        <v>276.399</v>
      </c>
      <c r="QC155" s="29">
        <v>274.399</v>
      </c>
      <c r="QD155" s="29">
        <v>273.67599999999999</v>
      </c>
      <c r="QE155" s="29">
        <v>275.517</v>
      </c>
      <c r="QF155" s="29">
        <v>273.21600000000001</v>
      </c>
      <c r="QG155" s="29">
        <v>266.42500000000001</v>
      </c>
      <c r="QH155" s="29">
        <v>274.21199999999999</v>
      </c>
      <c r="QI155" s="29">
        <v>291.42</v>
      </c>
      <c r="QJ155" s="29">
        <v>294.767</v>
      </c>
      <c r="QK155" s="29">
        <v>287.06</v>
      </c>
      <c r="QL155" s="29">
        <v>279.81400000000002</v>
      </c>
      <c r="QM155" s="29">
        <v>288.38</v>
      </c>
      <c r="QN155" s="29">
        <v>302.63600000000002</v>
      </c>
      <c r="QO155" s="29">
        <v>309.82299999999998</v>
      </c>
      <c r="QP155" s="29">
        <v>313.45499999999998</v>
      </c>
      <c r="QQ155" s="29">
        <v>317.25700000000001</v>
      </c>
      <c r="QR155" s="29">
        <v>317.17500000000001</v>
      </c>
      <c r="QS155" s="29">
        <v>316.05500000000001</v>
      </c>
      <c r="QT155" s="29">
        <v>318.06099999999998</v>
      </c>
      <c r="QU155" s="29">
        <v>319.06700000000001</v>
      </c>
      <c r="QV155" s="29">
        <v>315.83300000000003</v>
      </c>
      <c r="QW155" s="29">
        <v>313.017</v>
      </c>
      <c r="QX155" s="29">
        <v>309.56400000000002</v>
      </c>
      <c r="QY155" s="29">
        <v>311.887</v>
      </c>
      <c r="QZ155" s="29">
        <v>315.49700000000001</v>
      </c>
      <c r="RA155" s="29">
        <v>315.10199999999998</v>
      </c>
      <c r="RB155" s="29">
        <v>317.96499999999997</v>
      </c>
      <c r="RC155" s="29">
        <v>316.94799999999998</v>
      </c>
      <c r="RD155" s="29">
        <v>312.98899999999998</v>
      </c>
      <c r="RE155" s="29">
        <v>313.19499999999999</v>
      </c>
      <c r="RF155" s="29">
        <v>311.68099999999998</v>
      </c>
      <c r="RG155" s="29">
        <v>317.52699999999999</v>
      </c>
      <c r="RH155" s="29">
        <v>320.81200000000001</v>
      </c>
      <c r="RI155" s="29">
        <v>324.82299999999998</v>
      </c>
      <c r="RJ155" s="29">
        <v>329.36900000000003</v>
      </c>
      <c r="RK155" s="29">
        <v>324.18400000000003</v>
      </c>
      <c r="RL155" s="29">
        <v>313.33999999999997</v>
      </c>
      <c r="RM155" s="29">
        <v>313.56700000000001</v>
      </c>
      <c r="RN155" s="29">
        <v>311.83800000000002</v>
      </c>
      <c r="RO155" s="29">
        <v>307.238</v>
      </c>
      <c r="RP155" s="29">
        <v>309.21100000000001</v>
      </c>
      <c r="RQ155" s="29">
        <v>309.762</v>
      </c>
      <c r="RR155" s="29">
        <v>306.762</v>
      </c>
      <c r="RS155" s="29">
        <v>305.58600000000001</v>
      </c>
      <c r="RT155" s="29">
        <v>300.82</v>
      </c>
      <c r="RU155" s="29">
        <v>300.02300000000002</v>
      </c>
      <c r="RV155" s="29">
        <v>297.911</v>
      </c>
      <c r="RW155" s="29">
        <v>302.41699999999997</v>
      </c>
      <c r="RX155" s="29">
        <v>309.93400000000003</v>
      </c>
      <c r="RY155" s="29">
        <v>313.08199999999999</v>
      </c>
      <c r="RZ155" s="29">
        <v>311.71300000000002</v>
      </c>
      <c r="SA155" s="29">
        <v>310.67500000000001</v>
      </c>
      <c r="SB155" s="29">
        <v>305.101</v>
      </c>
      <c r="SC155" s="29">
        <v>302.28899999999999</v>
      </c>
      <c r="SD155" s="29">
        <v>296.85199999999998</v>
      </c>
      <c r="SE155" s="29">
        <v>296.76</v>
      </c>
      <c r="SF155" s="29">
        <v>290.64800000000002</v>
      </c>
      <c r="SG155" s="29">
        <v>284.23099999999999</v>
      </c>
      <c r="SH155" s="29">
        <v>280.72399999999999</v>
      </c>
      <c r="SI155" s="29">
        <v>278.892</v>
      </c>
      <c r="SJ155" s="29">
        <v>281.71600000000001</v>
      </c>
      <c r="SK155" s="29">
        <v>279.94299999999998</v>
      </c>
      <c r="SL155" s="29">
        <v>279.00200000000001</v>
      </c>
      <c r="SM155" s="29">
        <v>282.18200000000002</v>
      </c>
      <c r="SN155" s="29">
        <v>275.11900000000003</v>
      </c>
      <c r="SO155" s="29">
        <v>273.74200000000002</v>
      </c>
      <c r="SP155" s="29">
        <v>272.64299999999997</v>
      </c>
      <c r="SQ155" s="29">
        <v>267.40800000000002</v>
      </c>
      <c r="SR155" s="29">
        <v>265.09399999999999</v>
      </c>
      <c r="SS155" s="29">
        <v>264.79500000000002</v>
      </c>
      <c r="ST155" s="29">
        <v>262.733</v>
      </c>
      <c r="SU155" s="29">
        <v>259.74099999999999</v>
      </c>
      <c r="SV155" s="29">
        <v>261.791</v>
      </c>
      <c r="SW155" s="29">
        <v>263.64600000000002</v>
      </c>
      <c r="SX155" s="29">
        <v>265.17700000000002</v>
      </c>
      <c r="SY155" s="29">
        <v>265.80900000000003</v>
      </c>
      <c r="SZ155" s="29">
        <v>268.62200000000001</v>
      </c>
      <c r="TA155" s="29">
        <v>272.53300000000002</v>
      </c>
      <c r="TB155" s="29">
        <v>273.04399999999998</v>
      </c>
      <c r="TC155" s="29">
        <v>271.80500000000001</v>
      </c>
      <c r="TD155" s="29">
        <v>272.25799999999998</v>
      </c>
      <c r="TE155" s="29">
        <v>262.10000000000002</v>
      </c>
      <c r="TF155" s="29">
        <v>262.327</v>
      </c>
      <c r="TG155" s="29">
        <v>259.25</v>
      </c>
      <c r="TH155" s="29">
        <v>253.251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CBD0B-FDFC-4B73-AC58-A93CD8744F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front</vt:lpstr>
      <vt:lpstr>monitor</vt:lpstr>
      <vt:lpstr>tradebook</vt:lpstr>
      <vt:lpstr>charts</vt:lpstr>
      <vt:lpstr>slope</vt:lpstr>
      <vt:lpstr>curve</vt:lpstr>
      <vt:lpstr>bonds</vt:lpstr>
      <vt:lpstr>ideasLinked</vt:lpstr>
      <vt:lpstr>positions</vt:lpstr>
      <vt:lpstr>hist</vt:lpstr>
      <vt:lpstr>pairs</vt:lpstr>
      <vt:lpstr>examples</vt:lpstr>
      <vt:lpstr>Sheet1</vt:lpstr>
      <vt:lpstr>historicData</vt:lpstr>
      <vt:lpstr>historicData_5d_ago</vt:lpstr>
      <vt:lpstr>isin_list</vt:lpstr>
      <vt:lpstr>charts!Print_Area</vt:lpstr>
      <vt:lpstr>slope!Print_Area</vt:lpstr>
      <vt:lpstr>tradebook!Print_Area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position monitor</dc:title>
  <dc:creator>darren</dc:creator>
  <cp:lastModifiedBy>darren</cp:lastModifiedBy>
  <cp:lastPrinted>2020-09-30T07:55:21Z</cp:lastPrinted>
  <dcterms:created xsi:type="dcterms:W3CDTF">2015-06-05T18:17:20Z</dcterms:created>
  <dcterms:modified xsi:type="dcterms:W3CDTF">2020-10-22T10:57:54Z</dcterms:modified>
</cp:coreProperties>
</file>